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05" windowWidth="20115" windowHeight="8010" tabRatio="741"/>
  </bookViews>
  <sheets>
    <sheet name="Help" sheetId="30" r:id="rId1"/>
    <sheet name="Master" sheetId="1" r:id="rId2"/>
    <sheet name="Marks Entry" sheetId="15" r:id="rId3"/>
    <sheet name="Result Sheet" sheetId="19" r:id="rId4"/>
    <sheet name="Statics" sheetId="21" r:id="rId5"/>
    <sheet name="Report Card 1X1" sheetId="25" r:id="rId6"/>
    <sheet name="Report Card 1X2" sheetId="26" r:id="rId7"/>
    <sheet name="Sessioal Marks For Class-8th" sheetId="28" state="hidden" r:id="rId8"/>
    <sheet name="Blank Report Card" sheetId="29" r:id="rId9"/>
  </sheets>
  <definedNames>
    <definedName name="_xlnm.Print_Area" localSheetId="2">'Marks Entry'!#REF!</definedName>
    <definedName name="_xlnm.Print_Area" localSheetId="3">'Result Sheet'!$B$2:$FF$111</definedName>
    <definedName name="_xlnm.Print_Area" localSheetId="7">'Sessioal Marks For Class-8th'!$B$2:$FD$106,'Sessioal Marks For Class-8th'!$FO$2:$GR$106</definedName>
    <definedName name="_xlnm.Print_Titles" localSheetId="3">'Result Sheet'!$F:$H,'Result Sheet'!$2:$6</definedName>
    <definedName name="_xlnm.Print_Titles" localSheetId="7">'Sessioal Marks For Class-8th'!$F:$G</definedName>
  </definedNames>
  <calcPr calcId="124519"/>
</workbook>
</file>

<file path=xl/calcChain.xml><?xml version="1.0" encoding="utf-8"?>
<calcChain xmlns="http://schemas.openxmlformats.org/spreadsheetml/2006/main">
  <c r="G13" i="29"/>
  <c r="G3577" i="25"/>
  <c r="G3541"/>
  <c r="G3505"/>
  <c r="G3469"/>
  <c r="G3433"/>
  <c r="G3397"/>
  <c r="G3361"/>
  <c r="G3325"/>
  <c r="G3289"/>
  <c r="G3253"/>
  <c r="G3217"/>
  <c r="G3181"/>
  <c r="G3145"/>
  <c r="G3109"/>
  <c r="G3073"/>
  <c r="G3037"/>
  <c r="G3001"/>
  <c r="G2965"/>
  <c r="G2929"/>
  <c r="G2893"/>
  <c r="G2857"/>
  <c r="G2821"/>
  <c r="G2785"/>
  <c r="G2749"/>
  <c r="G2713"/>
  <c r="G2677"/>
  <c r="G2641"/>
  <c r="G2605"/>
  <c r="G2569"/>
  <c r="G2533"/>
  <c r="G2497"/>
  <c r="G2461"/>
  <c r="G2425"/>
  <c r="G2389"/>
  <c r="G2353"/>
  <c r="G2317"/>
  <c r="G2281"/>
  <c r="G2245"/>
  <c r="G2209"/>
  <c r="G2173"/>
  <c r="G2137"/>
  <c r="G2101"/>
  <c r="G2065"/>
  <c r="G2029"/>
  <c r="G1993"/>
  <c r="G1957"/>
  <c r="G1921"/>
  <c r="G1885"/>
  <c r="G1849"/>
  <c r="G1813"/>
  <c r="G1777"/>
  <c r="G1741"/>
  <c r="G1705"/>
  <c r="G1669"/>
  <c r="G1633"/>
  <c r="G1597"/>
  <c r="G1561"/>
  <c r="G1525"/>
  <c r="G1489"/>
  <c r="G1453"/>
  <c r="G1417"/>
  <c r="G1381"/>
  <c r="G1345"/>
  <c r="G1309"/>
  <c r="G1273"/>
  <c r="G1237"/>
  <c r="G1201"/>
  <c r="G1165"/>
  <c r="G1129"/>
  <c r="G1093"/>
  <c r="G1057"/>
  <c r="G1021"/>
  <c r="G985"/>
  <c r="G949"/>
  <c r="G913"/>
  <c r="G877"/>
  <c r="G841"/>
  <c r="G805"/>
  <c r="G769"/>
  <c r="G733"/>
  <c r="G697"/>
  <c r="G661"/>
  <c r="G625"/>
  <c r="G589"/>
  <c r="G553"/>
  <c r="G517"/>
  <c r="G481"/>
  <c r="G445"/>
  <c r="G409"/>
  <c r="G373"/>
  <c r="G337"/>
  <c r="G301"/>
  <c r="G265"/>
  <c r="G229"/>
  <c r="G193"/>
  <c r="G157"/>
  <c r="G121"/>
  <c r="G85"/>
  <c r="G49"/>
  <c r="G13"/>
  <c r="DP7" i="15"/>
  <c r="CV7"/>
  <c r="CB7"/>
  <c r="BH7"/>
  <c r="AN7"/>
  <c r="G3644" i="26"/>
  <c r="G3607"/>
  <c r="G3571"/>
  <c r="G3534"/>
  <c r="G3497"/>
  <c r="G3460"/>
  <c r="G3424"/>
  <c r="G3387"/>
  <c r="G3351"/>
  <c r="G3314"/>
  <c r="G3277"/>
  <c r="G3240"/>
  <c r="G3204"/>
  <c r="G3167"/>
  <c r="G3131"/>
  <c r="G3094"/>
  <c r="G3057"/>
  <c r="G3020"/>
  <c r="G2984"/>
  <c r="G2947"/>
  <c r="G2911"/>
  <c r="G2874"/>
  <c r="G2837"/>
  <c r="G2800"/>
  <c r="G2764"/>
  <c r="G2727"/>
  <c r="G2691"/>
  <c r="G2654"/>
  <c r="G2617"/>
  <c r="G2580"/>
  <c r="G2544"/>
  <c r="G2507"/>
  <c r="G2471"/>
  <c r="G2434"/>
  <c r="G2397"/>
  <c r="G2360"/>
  <c r="G2324"/>
  <c r="G2287"/>
  <c r="G2251"/>
  <c r="G2214"/>
  <c r="G2177"/>
  <c r="G2140"/>
  <c r="G2104"/>
  <c r="G2067"/>
  <c r="G2031"/>
  <c r="G1994"/>
  <c r="G1957"/>
  <c r="G1920"/>
  <c r="G1884"/>
  <c r="G1847"/>
  <c r="G1811"/>
  <c r="G1774"/>
  <c r="G1737"/>
  <c r="G1700"/>
  <c r="G1664"/>
  <c r="G1627"/>
  <c r="G1591"/>
  <c r="G1554"/>
  <c r="G1517"/>
  <c r="G1480"/>
  <c r="G1444"/>
  <c r="G1407"/>
  <c r="G1371"/>
  <c r="G1334"/>
  <c r="G1297"/>
  <c r="G1260"/>
  <c r="G1224"/>
  <c r="G1187"/>
  <c r="G1151"/>
  <c r="G1114"/>
  <c r="G1077"/>
  <c r="G1040"/>
  <c r="G1004"/>
  <c r="G967"/>
  <c r="G931"/>
  <c r="G894"/>
  <c r="G857"/>
  <c r="G820"/>
  <c r="G784"/>
  <c r="G747"/>
  <c r="G711"/>
  <c r="G674"/>
  <c r="G637"/>
  <c r="G600"/>
  <c r="G564"/>
  <c r="G527"/>
  <c r="G491"/>
  <c r="G454"/>
  <c r="G417"/>
  <c r="G380"/>
  <c r="G344"/>
  <c r="G307"/>
  <c r="G271"/>
  <c r="G234"/>
  <c r="G197"/>
  <c r="G160"/>
  <c r="G124"/>
  <c r="G87"/>
  <c r="G50"/>
  <c r="G13"/>
  <c r="C3592" i="25"/>
  <c r="C3591"/>
  <c r="M3590"/>
  <c r="C3590"/>
  <c r="C3584"/>
  <c r="C3583"/>
  <c r="C3582"/>
  <c r="C3581"/>
  <c r="C3580"/>
  <c r="C3579"/>
  <c r="L3578"/>
  <c r="I3578"/>
  <c r="F3578"/>
  <c r="E3578"/>
  <c r="I3575"/>
  <c r="M3569"/>
  <c r="M3568"/>
  <c r="D3567"/>
  <c r="D3566"/>
  <c r="C3556"/>
  <c r="C3555"/>
  <c r="M3554"/>
  <c r="C3554"/>
  <c r="C3548"/>
  <c r="C3547"/>
  <c r="C3546"/>
  <c r="C3545"/>
  <c r="C3544"/>
  <c r="C3543"/>
  <c r="L3542"/>
  <c r="I3542"/>
  <c r="F3542"/>
  <c r="E3542"/>
  <c r="I3539"/>
  <c r="M3533"/>
  <c r="M3532"/>
  <c r="D3531"/>
  <c r="D3530"/>
  <c r="C3520"/>
  <c r="C3519"/>
  <c r="M3518"/>
  <c r="C3518"/>
  <c r="C3512"/>
  <c r="C3511"/>
  <c r="C3510"/>
  <c r="C3509"/>
  <c r="C3508"/>
  <c r="C3507"/>
  <c r="L3506"/>
  <c r="I3506"/>
  <c r="F3506"/>
  <c r="E3506"/>
  <c r="I3503"/>
  <c r="M3497"/>
  <c r="M3496"/>
  <c r="D3495"/>
  <c r="D3494"/>
  <c r="C3484"/>
  <c r="C3483"/>
  <c r="M3482"/>
  <c r="C3482"/>
  <c r="C3476"/>
  <c r="C3475"/>
  <c r="C3474"/>
  <c r="C3473"/>
  <c r="C3472"/>
  <c r="C3471"/>
  <c r="L3470"/>
  <c r="I3470"/>
  <c r="F3470"/>
  <c r="E3470"/>
  <c r="I3467"/>
  <c r="M3461"/>
  <c r="M3460"/>
  <c r="D3459"/>
  <c r="D3458"/>
  <c r="C3448"/>
  <c r="C3447"/>
  <c r="M3446"/>
  <c r="C3446"/>
  <c r="C3440"/>
  <c r="C3439"/>
  <c r="C3438"/>
  <c r="C3437"/>
  <c r="C3436"/>
  <c r="C3435"/>
  <c r="L3434"/>
  <c r="I3434"/>
  <c r="F3434"/>
  <c r="E3434"/>
  <c r="I3431"/>
  <c r="M3425"/>
  <c r="M3424"/>
  <c r="D3423"/>
  <c r="D3422"/>
  <c r="C3412"/>
  <c r="C3411"/>
  <c r="M3410"/>
  <c r="C3410"/>
  <c r="C3404"/>
  <c r="C3403"/>
  <c r="C3402"/>
  <c r="C3401"/>
  <c r="C3400"/>
  <c r="C3399"/>
  <c r="L3398"/>
  <c r="I3398"/>
  <c r="F3398"/>
  <c r="E3398"/>
  <c r="I3395"/>
  <c r="M3389"/>
  <c r="M3388"/>
  <c r="D3387"/>
  <c r="D3386"/>
  <c r="C3376"/>
  <c r="C3375"/>
  <c r="M3374"/>
  <c r="C3374"/>
  <c r="C3368"/>
  <c r="C3367"/>
  <c r="C3366"/>
  <c r="C3365"/>
  <c r="C3364"/>
  <c r="C3363"/>
  <c r="L3362"/>
  <c r="I3362"/>
  <c r="F3362"/>
  <c r="E3362"/>
  <c r="I3359"/>
  <c r="M3353"/>
  <c r="M3352"/>
  <c r="D3351"/>
  <c r="D3350"/>
  <c r="C3340"/>
  <c r="C3339"/>
  <c r="M3338"/>
  <c r="C3338"/>
  <c r="C3332"/>
  <c r="C3331"/>
  <c r="C3330"/>
  <c r="C3329"/>
  <c r="C3328"/>
  <c r="C3327"/>
  <c r="L3326"/>
  <c r="I3326"/>
  <c r="F3326"/>
  <c r="E3326"/>
  <c r="I3323"/>
  <c r="M3317"/>
  <c r="M3316"/>
  <c r="D3315"/>
  <c r="D3314"/>
  <c r="C3304"/>
  <c r="C3303"/>
  <c r="M3302"/>
  <c r="C3302"/>
  <c r="C3296"/>
  <c r="C3295"/>
  <c r="C3294"/>
  <c r="C3293"/>
  <c r="C3292"/>
  <c r="C3291"/>
  <c r="L3290"/>
  <c r="I3290"/>
  <c r="F3290"/>
  <c r="E3290"/>
  <c r="I3287"/>
  <c r="M3281"/>
  <c r="M3280"/>
  <c r="D3279"/>
  <c r="D3278"/>
  <c r="C3268"/>
  <c r="C3267"/>
  <c r="M3266"/>
  <c r="C3266"/>
  <c r="C3260"/>
  <c r="C3259"/>
  <c r="C3258"/>
  <c r="C3257"/>
  <c r="C3256"/>
  <c r="C3255"/>
  <c r="L3254"/>
  <c r="I3254"/>
  <c r="F3254"/>
  <c r="E3254"/>
  <c r="I3251"/>
  <c r="M3245"/>
  <c r="M3244"/>
  <c r="D3243"/>
  <c r="D3242"/>
  <c r="C3232"/>
  <c r="C3231"/>
  <c r="M3230"/>
  <c r="C3230"/>
  <c r="C3224"/>
  <c r="C3223"/>
  <c r="C3222"/>
  <c r="C3221"/>
  <c r="C3220"/>
  <c r="C3219"/>
  <c r="L3218"/>
  <c r="I3218"/>
  <c r="F3218"/>
  <c r="E3218"/>
  <c r="I3215"/>
  <c r="M3209"/>
  <c r="M3208"/>
  <c r="D3207"/>
  <c r="D3206"/>
  <c r="C3196"/>
  <c r="C3195"/>
  <c r="M3194"/>
  <c r="C3194"/>
  <c r="C3188"/>
  <c r="C3187"/>
  <c r="C3186"/>
  <c r="C3185"/>
  <c r="C3184"/>
  <c r="C3183"/>
  <c r="L3182"/>
  <c r="I3182"/>
  <c r="F3182"/>
  <c r="E3182"/>
  <c r="I3179"/>
  <c r="M3173"/>
  <c r="M3172"/>
  <c r="D3171"/>
  <c r="D3170"/>
  <c r="C3160"/>
  <c r="C3159"/>
  <c r="M3158"/>
  <c r="C3158"/>
  <c r="C3152"/>
  <c r="C3151"/>
  <c r="C3150"/>
  <c r="C3149"/>
  <c r="C3148"/>
  <c r="C3147"/>
  <c r="L3146"/>
  <c r="I3146"/>
  <c r="F3146"/>
  <c r="E3146"/>
  <c r="I3143"/>
  <c r="M3137"/>
  <c r="M3136"/>
  <c r="D3135"/>
  <c r="D3134"/>
  <c r="C3124"/>
  <c r="C3123"/>
  <c r="M3122"/>
  <c r="C3122"/>
  <c r="C3116"/>
  <c r="C3115"/>
  <c r="C3114"/>
  <c r="C3113"/>
  <c r="C3112"/>
  <c r="C3111"/>
  <c r="L3110"/>
  <c r="I3110"/>
  <c r="F3110"/>
  <c r="E3110"/>
  <c r="I3107"/>
  <c r="M3101"/>
  <c r="M3100"/>
  <c r="D3099"/>
  <c r="D3098"/>
  <c r="C3088"/>
  <c r="C3087"/>
  <c r="M3086"/>
  <c r="C3086"/>
  <c r="C3080"/>
  <c r="C3079"/>
  <c r="C3078"/>
  <c r="C3077"/>
  <c r="C3076"/>
  <c r="C3075"/>
  <c r="L3074"/>
  <c r="I3074"/>
  <c r="F3074"/>
  <c r="E3074"/>
  <c r="I3071"/>
  <c r="M3065"/>
  <c r="M3064"/>
  <c r="D3063"/>
  <c r="D3062"/>
  <c r="C3052"/>
  <c r="C3051"/>
  <c r="M3050"/>
  <c r="C3050"/>
  <c r="C3044"/>
  <c r="C3043"/>
  <c r="C3042"/>
  <c r="C3041"/>
  <c r="C3040"/>
  <c r="C3039"/>
  <c r="L3038"/>
  <c r="I3038"/>
  <c r="F3038"/>
  <c r="E3038"/>
  <c r="I3035"/>
  <c r="M3029"/>
  <c r="M3028"/>
  <c r="D3027"/>
  <c r="D3026"/>
  <c r="C3016"/>
  <c r="C3015"/>
  <c r="M3014"/>
  <c r="C3014"/>
  <c r="C3008"/>
  <c r="C3007"/>
  <c r="C3006"/>
  <c r="C3005"/>
  <c r="C3004"/>
  <c r="C3003"/>
  <c r="L3002"/>
  <c r="I3002"/>
  <c r="F3002"/>
  <c r="E3002"/>
  <c r="I2999"/>
  <c r="M2993"/>
  <c r="M2992"/>
  <c r="D2991"/>
  <c r="D2990"/>
  <c r="C2980"/>
  <c r="C2979"/>
  <c r="M2978"/>
  <c r="C2978"/>
  <c r="C2972"/>
  <c r="C2971"/>
  <c r="C2970"/>
  <c r="C2969"/>
  <c r="C2968"/>
  <c r="C2967"/>
  <c r="L2966"/>
  <c r="I2966"/>
  <c r="F2966"/>
  <c r="E2966"/>
  <c r="I2963"/>
  <c r="M2957"/>
  <c r="M2956"/>
  <c r="D2955"/>
  <c r="D2954"/>
  <c r="C2944"/>
  <c r="C2943"/>
  <c r="M2942"/>
  <c r="C2942"/>
  <c r="C2936"/>
  <c r="C2935"/>
  <c r="C2934"/>
  <c r="C2933"/>
  <c r="C2932"/>
  <c r="C2931"/>
  <c r="L2930"/>
  <c r="I2930"/>
  <c r="F2930"/>
  <c r="E2930"/>
  <c r="I2927"/>
  <c r="M2921"/>
  <c r="M2920"/>
  <c r="D2919"/>
  <c r="D2918"/>
  <c r="C2908"/>
  <c r="C2907"/>
  <c r="M2906"/>
  <c r="C2906"/>
  <c r="C2900"/>
  <c r="C2899"/>
  <c r="C2898"/>
  <c r="C2897"/>
  <c r="C2896"/>
  <c r="C2895"/>
  <c r="L2894"/>
  <c r="I2894"/>
  <c r="F2894"/>
  <c r="E2894"/>
  <c r="I2891"/>
  <c r="M2885"/>
  <c r="M2884"/>
  <c r="D2883"/>
  <c r="D2882"/>
  <c r="C2872"/>
  <c r="C2871"/>
  <c r="M2870"/>
  <c r="C2870"/>
  <c r="C2864"/>
  <c r="C2863"/>
  <c r="C2862"/>
  <c r="C2861"/>
  <c r="C2860"/>
  <c r="C2859"/>
  <c r="L2858"/>
  <c r="I2858"/>
  <c r="F2858"/>
  <c r="E2858"/>
  <c r="I2855"/>
  <c r="M2849"/>
  <c r="M2848"/>
  <c r="D2847"/>
  <c r="D2846"/>
  <c r="C2836"/>
  <c r="C2835"/>
  <c r="M2834"/>
  <c r="C2834"/>
  <c r="C2828"/>
  <c r="C2827"/>
  <c r="C2826"/>
  <c r="C2825"/>
  <c r="C2824"/>
  <c r="C2823"/>
  <c r="L2822"/>
  <c r="I2822"/>
  <c r="F2822"/>
  <c r="E2822"/>
  <c r="I2819"/>
  <c r="M2813"/>
  <c r="M2812"/>
  <c r="D2811"/>
  <c r="D2810"/>
  <c r="C2800"/>
  <c r="C2799"/>
  <c r="M2798"/>
  <c r="C2798"/>
  <c r="C2792"/>
  <c r="C2791"/>
  <c r="C2790"/>
  <c r="C2789"/>
  <c r="C2788"/>
  <c r="C2787"/>
  <c r="L2786"/>
  <c r="I2786"/>
  <c r="F2786"/>
  <c r="E2786"/>
  <c r="I2783"/>
  <c r="M2777"/>
  <c r="M2776"/>
  <c r="D2775"/>
  <c r="D2774"/>
  <c r="C2764"/>
  <c r="C2763"/>
  <c r="M2762"/>
  <c r="C2762"/>
  <c r="C2756"/>
  <c r="C2755"/>
  <c r="C2754"/>
  <c r="C2753"/>
  <c r="C2752"/>
  <c r="C2751"/>
  <c r="L2750"/>
  <c r="I2750"/>
  <c r="F2750"/>
  <c r="E2750"/>
  <c r="I2747"/>
  <c r="M2741"/>
  <c r="M2740"/>
  <c r="D2739"/>
  <c r="D2738"/>
  <c r="C2728"/>
  <c r="C2727"/>
  <c r="M2726"/>
  <c r="C2726"/>
  <c r="C2720"/>
  <c r="C2719"/>
  <c r="C2718"/>
  <c r="C2717"/>
  <c r="C2716"/>
  <c r="C2715"/>
  <c r="L2714"/>
  <c r="I2714"/>
  <c r="F2714"/>
  <c r="E2714"/>
  <c r="I2711"/>
  <c r="M2705"/>
  <c r="M2704"/>
  <c r="D2703"/>
  <c r="D2702"/>
  <c r="C2692"/>
  <c r="C2691"/>
  <c r="M2690"/>
  <c r="C2690"/>
  <c r="C2684"/>
  <c r="C2683"/>
  <c r="C2682"/>
  <c r="C2681"/>
  <c r="C2680"/>
  <c r="C2679"/>
  <c r="L2678"/>
  <c r="I2678"/>
  <c r="F2678"/>
  <c r="E2678"/>
  <c r="I2675"/>
  <c r="M2669"/>
  <c r="M2668"/>
  <c r="D2667"/>
  <c r="D2666"/>
  <c r="C2656"/>
  <c r="C2655"/>
  <c r="M2654"/>
  <c r="C2654"/>
  <c r="C2648"/>
  <c r="C2647"/>
  <c r="C2646"/>
  <c r="C2645"/>
  <c r="C2644"/>
  <c r="C2643"/>
  <c r="L2642"/>
  <c r="I2642"/>
  <c r="F2642"/>
  <c r="E2642"/>
  <c r="I2639"/>
  <c r="M2633"/>
  <c r="M2632"/>
  <c r="D2631"/>
  <c r="D2630"/>
  <c r="C2620"/>
  <c r="C2619"/>
  <c r="M2618"/>
  <c r="C2618"/>
  <c r="C2612"/>
  <c r="C2611"/>
  <c r="C2610"/>
  <c r="C2609"/>
  <c r="C2608"/>
  <c r="C2607"/>
  <c r="L2606"/>
  <c r="I2606"/>
  <c r="F2606"/>
  <c r="E2606"/>
  <c r="I2603"/>
  <c r="M2597"/>
  <c r="M2596"/>
  <c r="D2595"/>
  <c r="D2594"/>
  <c r="C2584"/>
  <c r="C2583"/>
  <c r="M2582"/>
  <c r="C2582"/>
  <c r="C2576"/>
  <c r="C2575"/>
  <c r="C2574"/>
  <c r="C2573"/>
  <c r="C2572"/>
  <c r="C2571"/>
  <c r="L2570"/>
  <c r="I2570"/>
  <c r="F2570"/>
  <c r="E2570"/>
  <c r="I2567"/>
  <c r="M2561"/>
  <c r="M2560"/>
  <c r="D2559"/>
  <c r="D2558"/>
  <c r="C2548"/>
  <c r="C2547"/>
  <c r="M2546"/>
  <c r="C2546"/>
  <c r="C2540"/>
  <c r="C2539"/>
  <c r="C2538"/>
  <c r="C2537"/>
  <c r="C2536"/>
  <c r="C2535"/>
  <c r="L2534"/>
  <c r="I2534"/>
  <c r="F2534"/>
  <c r="E2534"/>
  <c r="I2531"/>
  <c r="M2525"/>
  <c r="M2524"/>
  <c r="D2523"/>
  <c r="D2522"/>
  <c r="C2512"/>
  <c r="C2511"/>
  <c r="M2510"/>
  <c r="C2510"/>
  <c r="C2504"/>
  <c r="C2503"/>
  <c r="C2502"/>
  <c r="C2501"/>
  <c r="C2500"/>
  <c r="C2499"/>
  <c r="L2498"/>
  <c r="I2498"/>
  <c r="F2498"/>
  <c r="E2498"/>
  <c r="I2495"/>
  <c r="M2489"/>
  <c r="M2488"/>
  <c r="D2487"/>
  <c r="D2486"/>
  <c r="C2476"/>
  <c r="C2475"/>
  <c r="M2474"/>
  <c r="C2474"/>
  <c r="C2468"/>
  <c r="C2467"/>
  <c r="C2466"/>
  <c r="C2465"/>
  <c r="C2464"/>
  <c r="C2463"/>
  <c r="L2462"/>
  <c r="I2462"/>
  <c r="F2462"/>
  <c r="E2462"/>
  <c r="I2459"/>
  <c r="M2453"/>
  <c r="M2452"/>
  <c r="D2451"/>
  <c r="D2450"/>
  <c r="C2440"/>
  <c r="C2439"/>
  <c r="M2438"/>
  <c r="C2438"/>
  <c r="C2432"/>
  <c r="C2431"/>
  <c r="C2430"/>
  <c r="C2429"/>
  <c r="C2428"/>
  <c r="C2427"/>
  <c r="L2426"/>
  <c r="I2426"/>
  <c r="F2426"/>
  <c r="E2426"/>
  <c r="I2423"/>
  <c r="M2417"/>
  <c r="M2416"/>
  <c r="D2415"/>
  <c r="D2414"/>
  <c r="C2404"/>
  <c r="C2403"/>
  <c r="M2402"/>
  <c r="C2402"/>
  <c r="C2396"/>
  <c r="C2395"/>
  <c r="C2394"/>
  <c r="C2393"/>
  <c r="C2392"/>
  <c r="C2391"/>
  <c r="L2390"/>
  <c r="I2390"/>
  <c r="F2390"/>
  <c r="E2390"/>
  <c r="I2387"/>
  <c r="M2381"/>
  <c r="M2380"/>
  <c r="D2379"/>
  <c r="D2378"/>
  <c r="C2368"/>
  <c r="C2367"/>
  <c r="M2366"/>
  <c r="C2366"/>
  <c r="C2360"/>
  <c r="C2359"/>
  <c r="C2358"/>
  <c r="C2357"/>
  <c r="C2356"/>
  <c r="C2355"/>
  <c r="L2354"/>
  <c r="I2354"/>
  <c r="F2354"/>
  <c r="E2354"/>
  <c r="I2351"/>
  <c r="M2345"/>
  <c r="M2344"/>
  <c r="D2343"/>
  <c r="D2342"/>
  <c r="C2332"/>
  <c r="C2331"/>
  <c r="M2330"/>
  <c r="C2330"/>
  <c r="C2324"/>
  <c r="C2323"/>
  <c r="C2322"/>
  <c r="C2321"/>
  <c r="C2320"/>
  <c r="C2319"/>
  <c r="L2318"/>
  <c r="I2318"/>
  <c r="F2318"/>
  <c r="E2318"/>
  <c r="I2315"/>
  <c r="M2309"/>
  <c r="M2308"/>
  <c r="D2307"/>
  <c r="D2306"/>
  <c r="C2296"/>
  <c r="C2295"/>
  <c r="M2294"/>
  <c r="C2294"/>
  <c r="C2288"/>
  <c r="C2287"/>
  <c r="C2286"/>
  <c r="C2285"/>
  <c r="C2284"/>
  <c r="C2283"/>
  <c r="L2282"/>
  <c r="I2282"/>
  <c r="F2282"/>
  <c r="E2282"/>
  <c r="I2279"/>
  <c r="M2273"/>
  <c r="M2272"/>
  <c r="D2271"/>
  <c r="D2270"/>
  <c r="C2260"/>
  <c r="C2259"/>
  <c r="M2258"/>
  <c r="C2258"/>
  <c r="C2252"/>
  <c r="C2251"/>
  <c r="C2250"/>
  <c r="C2249"/>
  <c r="C2248"/>
  <c r="C2247"/>
  <c r="L2246"/>
  <c r="I2246"/>
  <c r="F2246"/>
  <c r="E2246"/>
  <c r="I2243"/>
  <c r="M2237"/>
  <c r="M2236"/>
  <c r="D2235"/>
  <c r="D2234"/>
  <c r="C2224"/>
  <c r="C2223"/>
  <c r="M2222"/>
  <c r="C2222"/>
  <c r="C2216"/>
  <c r="C2215"/>
  <c r="C2214"/>
  <c r="C2213"/>
  <c r="C2212"/>
  <c r="C2211"/>
  <c r="L2210"/>
  <c r="I2210"/>
  <c r="F2210"/>
  <c r="E2210"/>
  <c r="I2207"/>
  <c r="M2201"/>
  <c r="M2200"/>
  <c r="D2199"/>
  <c r="D2198"/>
  <c r="C2188"/>
  <c r="C2187"/>
  <c r="M2186"/>
  <c r="C2186"/>
  <c r="C2180"/>
  <c r="C2179"/>
  <c r="C2178"/>
  <c r="C2177"/>
  <c r="C2176"/>
  <c r="C2175"/>
  <c r="L2174"/>
  <c r="I2174"/>
  <c r="F2174"/>
  <c r="E2174"/>
  <c r="I2171"/>
  <c r="M2165"/>
  <c r="M2164"/>
  <c r="D2163"/>
  <c r="D2162"/>
  <c r="C2152"/>
  <c r="C2151"/>
  <c r="M2150"/>
  <c r="C2150"/>
  <c r="C2144"/>
  <c r="C2143"/>
  <c r="C2142"/>
  <c r="C2141"/>
  <c r="C2140"/>
  <c r="C2139"/>
  <c r="L2138"/>
  <c r="I2138"/>
  <c r="F2138"/>
  <c r="E2138"/>
  <c r="I2135"/>
  <c r="M2129"/>
  <c r="M2128"/>
  <c r="D2127"/>
  <c r="D2126"/>
  <c r="C2116"/>
  <c r="C2115"/>
  <c r="M2114"/>
  <c r="C2114"/>
  <c r="C2108"/>
  <c r="C2107"/>
  <c r="C2106"/>
  <c r="C2105"/>
  <c r="C2104"/>
  <c r="C2103"/>
  <c r="L2102"/>
  <c r="I2102"/>
  <c r="F2102"/>
  <c r="E2102"/>
  <c r="I2099"/>
  <c r="M2093"/>
  <c r="M2092"/>
  <c r="D2091"/>
  <c r="D2090"/>
  <c r="C2080"/>
  <c r="C2079"/>
  <c r="M2078"/>
  <c r="C2078"/>
  <c r="C2072"/>
  <c r="C2071"/>
  <c r="C2070"/>
  <c r="C2069"/>
  <c r="C2068"/>
  <c r="C2067"/>
  <c r="L2066"/>
  <c r="I2066"/>
  <c r="F2066"/>
  <c r="E2066"/>
  <c r="I2063"/>
  <c r="M2057"/>
  <c r="M2056"/>
  <c r="D2055"/>
  <c r="D2054"/>
  <c r="C2044"/>
  <c r="C2043"/>
  <c r="M2042"/>
  <c r="C2042"/>
  <c r="C2036"/>
  <c r="C2035"/>
  <c r="C2034"/>
  <c r="C2033"/>
  <c r="C2032"/>
  <c r="C2031"/>
  <c r="L2030"/>
  <c r="I2030"/>
  <c r="F2030"/>
  <c r="E2030"/>
  <c r="I2027"/>
  <c r="M2021"/>
  <c r="M2020"/>
  <c r="D2019"/>
  <c r="D2018"/>
  <c r="C2008"/>
  <c r="C2007"/>
  <c r="M2006"/>
  <c r="C2006"/>
  <c r="C2000"/>
  <c r="C1999"/>
  <c r="C1998"/>
  <c r="C1997"/>
  <c r="C1996"/>
  <c r="C1995"/>
  <c r="L1994"/>
  <c r="I1994"/>
  <c r="F1994"/>
  <c r="E1994"/>
  <c r="I1991"/>
  <c r="M1985"/>
  <c r="M1984"/>
  <c r="D1983"/>
  <c r="D1982"/>
  <c r="C1972"/>
  <c r="C1971"/>
  <c r="M1970"/>
  <c r="C1970"/>
  <c r="C1964"/>
  <c r="C1963"/>
  <c r="C1962"/>
  <c r="C1961"/>
  <c r="C1960"/>
  <c r="C1959"/>
  <c r="L1958"/>
  <c r="I1958"/>
  <c r="F1958"/>
  <c r="E1958"/>
  <c r="I1955"/>
  <c r="M1949"/>
  <c r="M1948"/>
  <c r="D1947"/>
  <c r="D1946"/>
  <c r="C1936"/>
  <c r="C1935"/>
  <c r="M1934"/>
  <c r="C1934"/>
  <c r="C1928"/>
  <c r="C1927"/>
  <c r="C1926"/>
  <c r="C1925"/>
  <c r="C1924"/>
  <c r="C1923"/>
  <c r="L1922"/>
  <c r="I1922"/>
  <c r="F1922"/>
  <c r="E1922"/>
  <c r="I1919"/>
  <c r="M1913"/>
  <c r="M1912"/>
  <c r="D1911"/>
  <c r="D1910"/>
  <c r="C1900"/>
  <c r="C1899"/>
  <c r="M1898"/>
  <c r="C1898"/>
  <c r="C1892"/>
  <c r="C1891"/>
  <c r="C1890"/>
  <c r="C1889"/>
  <c r="C1888"/>
  <c r="C1887"/>
  <c r="L1886"/>
  <c r="I1886"/>
  <c r="F1886"/>
  <c r="E1886"/>
  <c r="I1883"/>
  <c r="M1877"/>
  <c r="M1876"/>
  <c r="D1875"/>
  <c r="D1874"/>
  <c r="C1864"/>
  <c r="C1863"/>
  <c r="M1862"/>
  <c r="C1862"/>
  <c r="C1856"/>
  <c r="C1855"/>
  <c r="C1854"/>
  <c r="C1853"/>
  <c r="C1852"/>
  <c r="C1851"/>
  <c r="L1850"/>
  <c r="I1850"/>
  <c r="F1850"/>
  <c r="E1850"/>
  <c r="I1847"/>
  <c r="M1841"/>
  <c r="M1840"/>
  <c r="D1839"/>
  <c r="D1838"/>
  <c r="C1828"/>
  <c r="C1827"/>
  <c r="M1826"/>
  <c r="C1826"/>
  <c r="C1820"/>
  <c r="C1819"/>
  <c r="C1818"/>
  <c r="C1817"/>
  <c r="C1816"/>
  <c r="C1815"/>
  <c r="L1814"/>
  <c r="I1814"/>
  <c r="F1814"/>
  <c r="E1814"/>
  <c r="I1811"/>
  <c r="M1805"/>
  <c r="M1804"/>
  <c r="D1803"/>
  <c r="D1802"/>
  <c r="C1792"/>
  <c r="C1791"/>
  <c r="M1790"/>
  <c r="C1790"/>
  <c r="C1784"/>
  <c r="C1783"/>
  <c r="C1782"/>
  <c r="C1781"/>
  <c r="C1780"/>
  <c r="C1779"/>
  <c r="L1778"/>
  <c r="I1778"/>
  <c r="F1778"/>
  <c r="E1778"/>
  <c r="I1775"/>
  <c r="M1769"/>
  <c r="M1768"/>
  <c r="D1767"/>
  <c r="D1766"/>
  <c r="C1756"/>
  <c r="C1755"/>
  <c r="M1754"/>
  <c r="C1754"/>
  <c r="C1748"/>
  <c r="C1747"/>
  <c r="C1746"/>
  <c r="C1745"/>
  <c r="C1744"/>
  <c r="C1743"/>
  <c r="L1742"/>
  <c r="I1742"/>
  <c r="F1742"/>
  <c r="E1742"/>
  <c r="I1739"/>
  <c r="M1733"/>
  <c r="M1732"/>
  <c r="D1731"/>
  <c r="D1730"/>
  <c r="C1720"/>
  <c r="C1719"/>
  <c r="M1718"/>
  <c r="C1718"/>
  <c r="C1712"/>
  <c r="C1711"/>
  <c r="C1710"/>
  <c r="C1709"/>
  <c r="C1708"/>
  <c r="C1707"/>
  <c r="L1706"/>
  <c r="I1706"/>
  <c r="F1706"/>
  <c r="E1706"/>
  <c r="I1703"/>
  <c r="M1697"/>
  <c r="M1696"/>
  <c r="D1695"/>
  <c r="D1694"/>
  <c r="C1684"/>
  <c r="C1683"/>
  <c r="M1682"/>
  <c r="C1682"/>
  <c r="C1676"/>
  <c r="C1675"/>
  <c r="C1674"/>
  <c r="C1673"/>
  <c r="C1672"/>
  <c r="C1671"/>
  <c r="L1670"/>
  <c r="I1670"/>
  <c r="F1670"/>
  <c r="E1670"/>
  <c r="I1667"/>
  <c r="M1661"/>
  <c r="M1660"/>
  <c r="D1659"/>
  <c r="D1658"/>
  <c r="C1648"/>
  <c r="C1647"/>
  <c r="M1646"/>
  <c r="C1646"/>
  <c r="C1640"/>
  <c r="C1639"/>
  <c r="C1638"/>
  <c r="C1637"/>
  <c r="C1636"/>
  <c r="C1635"/>
  <c r="L1634"/>
  <c r="I1634"/>
  <c r="F1634"/>
  <c r="E1634"/>
  <c r="I1631"/>
  <c r="M1625"/>
  <c r="M1624"/>
  <c r="D1623"/>
  <c r="D1622"/>
  <c r="C1612"/>
  <c r="C1611"/>
  <c r="M1610"/>
  <c r="C1610"/>
  <c r="C1604"/>
  <c r="C1603"/>
  <c r="C1602"/>
  <c r="C1601"/>
  <c r="C1600"/>
  <c r="C1599"/>
  <c r="L1598"/>
  <c r="I1598"/>
  <c r="F1598"/>
  <c r="E1598"/>
  <c r="I1595"/>
  <c r="M1589"/>
  <c r="M1588"/>
  <c r="D1587"/>
  <c r="D1586"/>
  <c r="C1576"/>
  <c r="C1575"/>
  <c r="M1574"/>
  <c r="C1574"/>
  <c r="C1568"/>
  <c r="C1567"/>
  <c r="C1566"/>
  <c r="C1565"/>
  <c r="C1564"/>
  <c r="C1563"/>
  <c r="L1562"/>
  <c r="I1562"/>
  <c r="F1562"/>
  <c r="E1562"/>
  <c r="I1559"/>
  <c r="M1553"/>
  <c r="M1552"/>
  <c r="D1551"/>
  <c r="D1550"/>
  <c r="C1540"/>
  <c r="C1539"/>
  <c r="M1538"/>
  <c r="C1538"/>
  <c r="C1532"/>
  <c r="C1531"/>
  <c r="C1530"/>
  <c r="C1529"/>
  <c r="C1528"/>
  <c r="C1527"/>
  <c r="L1526"/>
  <c r="I1526"/>
  <c r="F1526"/>
  <c r="E1526"/>
  <c r="I1523"/>
  <c r="M1517"/>
  <c r="M1516"/>
  <c r="D1515"/>
  <c r="D1514"/>
  <c r="C1504"/>
  <c r="C1503"/>
  <c r="M1502"/>
  <c r="C1502"/>
  <c r="C1496"/>
  <c r="C1495"/>
  <c r="C1494"/>
  <c r="C1493"/>
  <c r="C1492"/>
  <c r="C1491"/>
  <c r="L1490"/>
  <c r="I1490"/>
  <c r="F1490"/>
  <c r="E1490"/>
  <c r="I1487"/>
  <c r="M1481"/>
  <c r="M1480"/>
  <c r="D1479"/>
  <c r="D1478"/>
  <c r="C1468"/>
  <c r="C1467"/>
  <c r="M1466"/>
  <c r="C1466"/>
  <c r="C1460"/>
  <c r="C1459"/>
  <c r="C1458"/>
  <c r="C1457"/>
  <c r="C1456"/>
  <c r="C1455"/>
  <c r="L1454"/>
  <c r="I1454"/>
  <c r="F1454"/>
  <c r="E1454"/>
  <c r="I1451"/>
  <c r="M1445"/>
  <c r="M1444"/>
  <c r="D1443"/>
  <c r="D1442"/>
  <c r="C1432"/>
  <c r="C1431"/>
  <c r="M1430"/>
  <c r="C1430"/>
  <c r="C1424"/>
  <c r="C1423"/>
  <c r="C1422"/>
  <c r="C1421"/>
  <c r="C1420"/>
  <c r="C1419"/>
  <c r="L1418"/>
  <c r="I1418"/>
  <c r="F1418"/>
  <c r="E1418"/>
  <c r="I1415"/>
  <c r="M1409"/>
  <c r="M1408"/>
  <c r="D1407"/>
  <c r="D1406"/>
  <c r="C1396"/>
  <c r="C1395"/>
  <c r="M1394"/>
  <c r="C1394"/>
  <c r="C1388"/>
  <c r="C1387"/>
  <c r="C1386"/>
  <c r="C1385"/>
  <c r="C1384"/>
  <c r="C1383"/>
  <c r="L1382"/>
  <c r="I1382"/>
  <c r="F1382"/>
  <c r="E1382"/>
  <c r="I1379"/>
  <c r="M1373"/>
  <c r="M1372"/>
  <c r="D1371"/>
  <c r="D1370"/>
  <c r="C1360"/>
  <c r="C1359"/>
  <c r="M1358"/>
  <c r="C1358"/>
  <c r="C1352"/>
  <c r="C1351"/>
  <c r="C1350"/>
  <c r="C1349"/>
  <c r="C1348"/>
  <c r="C1347"/>
  <c r="L1346"/>
  <c r="I1346"/>
  <c r="F1346"/>
  <c r="E1346"/>
  <c r="I1343"/>
  <c r="M1337"/>
  <c r="M1336"/>
  <c r="D1335"/>
  <c r="D1334"/>
  <c r="C1324"/>
  <c r="C1323"/>
  <c r="M1322"/>
  <c r="C1322"/>
  <c r="C1316"/>
  <c r="C1315"/>
  <c r="C1314"/>
  <c r="C1313"/>
  <c r="C1312"/>
  <c r="C1311"/>
  <c r="L1310"/>
  <c r="I1310"/>
  <c r="F1310"/>
  <c r="E1310"/>
  <c r="I1307"/>
  <c r="M1301"/>
  <c r="M1300"/>
  <c r="D1299"/>
  <c r="D1298"/>
  <c r="C1288"/>
  <c r="C1287"/>
  <c r="M1286"/>
  <c r="C1286"/>
  <c r="C1280"/>
  <c r="C1279"/>
  <c r="C1278"/>
  <c r="C1277"/>
  <c r="C1276"/>
  <c r="C1275"/>
  <c r="L1274"/>
  <c r="I1274"/>
  <c r="F1274"/>
  <c r="E1274"/>
  <c r="I1271"/>
  <c r="M1265"/>
  <c r="M1264"/>
  <c r="D1263"/>
  <c r="D1262"/>
  <c r="C1252"/>
  <c r="C1251"/>
  <c r="M1250"/>
  <c r="C1250"/>
  <c r="C1244"/>
  <c r="C1243"/>
  <c r="C1242"/>
  <c r="C1241"/>
  <c r="C1240"/>
  <c r="C1239"/>
  <c r="L1238"/>
  <c r="I1238"/>
  <c r="F1238"/>
  <c r="E1238"/>
  <c r="I1235"/>
  <c r="M1229"/>
  <c r="M1228"/>
  <c r="D1227"/>
  <c r="D1226"/>
  <c r="C1216"/>
  <c r="C1215"/>
  <c r="M1214"/>
  <c r="C1214"/>
  <c r="C1208"/>
  <c r="C1207"/>
  <c r="C1206"/>
  <c r="C1205"/>
  <c r="C1204"/>
  <c r="C1203"/>
  <c r="L1202"/>
  <c r="I1202"/>
  <c r="F1202"/>
  <c r="E1202"/>
  <c r="I1199"/>
  <c r="M1193"/>
  <c r="M1192"/>
  <c r="D1191"/>
  <c r="D1190"/>
  <c r="C1180"/>
  <c r="C1179"/>
  <c r="M1178"/>
  <c r="C1178"/>
  <c r="C1172"/>
  <c r="C1171"/>
  <c r="C1170"/>
  <c r="C1169"/>
  <c r="C1168"/>
  <c r="C1167"/>
  <c r="L1166"/>
  <c r="I1166"/>
  <c r="F1166"/>
  <c r="E1166"/>
  <c r="I1163"/>
  <c r="M1157"/>
  <c r="M1156"/>
  <c r="D1155"/>
  <c r="D1154"/>
  <c r="C1144"/>
  <c r="C1143"/>
  <c r="M1142"/>
  <c r="C1142"/>
  <c r="C1136"/>
  <c r="C1135"/>
  <c r="C1134"/>
  <c r="C1133"/>
  <c r="C1132"/>
  <c r="C1131"/>
  <c r="L1130"/>
  <c r="I1130"/>
  <c r="F1130"/>
  <c r="E1130"/>
  <c r="I1127"/>
  <c r="M1121"/>
  <c r="M1120"/>
  <c r="D1119"/>
  <c r="D1118"/>
  <c r="C1108"/>
  <c r="C1107"/>
  <c r="M1106"/>
  <c r="C1106"/>
  <c r="C1100"/>
  <c r="C1099"/>
  <c r="C1098"/>
  <c r="C1097"/>
  <c r="C1096"/>
  <c r="C1095"/>
  <c r="L1094"/>
  <c r="I1094"/>
  <c r="F1094"/>
  <c r="E1094"/>
  <c r="I1091"/>
  <c r="M1085"/>
  <c r="M1084"/>
  <c r="D1083"/>
  <c r="D1082"/>
  <c r="C1072"/>
  <c r="C1071"/>
  <c r="M1070"/>
  <c r="C1070"/>
  <c r="C1064"/>
  <c r="C1063"/>
  <c r="C1062"/>
  <c r="C1061"/>
  <c r="C1060"/>
  <c r="C1059"/>
  <c r="L1058"/>
  <c r="I1058"/>
  <c r="F1058"/>
  <c r="E1058"/>
  <c r="I1055"/>
  <c r="M1049"/>
  <c r="M1048"/>
  <c r="D1047"/>
  <c r="D1046"/>
  <c r="C1036"/>
  <c r="C1035"/>
  <c r="M1034"/>
  <c r="C1034"/>
  <c r="C1028"/>
  <c r="C1027"/>
  <c r="C1026"/>
  <c r="C1025"/>
  <c r="C1024"/>
  <c r="C1023"/>
  <c r="L1022"/>
  <c r="I1022"/>
  <c r="F1022"/>
  <c r="E1022"/>
  <c r="I1019"/>
  <c r="M1013"/>
  <c r="M1012"/>
  <c r="D1011"/>
  <c r="D1010"/>
  <c r="C1000"/>
  <c r="C999"/>
  <c r="M998"/>
  <c r="C998"/>
  <c r="C992"/>
  <c r="C991"/>
  <c r="C990"/>
  <c r="C989"/>
  <c r="C988"/>
  <c r="C987"/>
  <c r="L986"/>
  <c r="I986"/>
  <c r="F986"/>
  <c r="E986"/>
  <c r="I983"/>
  <c r="M977"/>
  <c r="M976"/>
  <c r="D975"/>
  <c r="D974"/>
  <c r="C964"/>
  <c r="C963"/>
  <c r="M962"/>
  <c r="C962"/>
  <c r="C956"/>
  <c r="C955"/>
  <c r="C954"/>
  <c r="C953"/>
  <c r="C952"/>
  <c r="C951"/>
  <c r="L950"/>
  <c r="I950"/>
  <c r="F950"/>
  <c r="E950"/>
  <c r="I947"/>
  <c r="M941"/>
  <c r="M940"/>
  <c r="D939"/>
  <c r="D938"/>
  <c r="C928"/>
  <c r="C927"/>
  <c r="M926"/>
  <c r="C926"/>
  <c r="C920"/>
  <c r="C919"/>
  <c r="C918"/>
  <c r="C917"/>
  <c r="C916"/>
  <c r="C915"/>
  <c r="L914"/>
  <c r="I914"/>
  <c r="F914"/>
  <c r="E914"/>
  <c r="I911"/>
  <c r="M905"/>
  <c r="M904"/>
  <c r="D903"/>
  <c r="D902"/>
  <c r="C892"/>
  <c r="C891"/>
  <c r="M890"/>
  <c r="C890"/>
  <c r="C884"/>
  <c r="C883"/>
  <c r="C882"/>
  <c r="C881"/>
  <c r="C880"/>
  <c r="C879"/>
  <c r="L878"/>
  <c r="I878"/>
  <c r="F878"/>
  <c r="E878"/>
  <c r="I875"/>
  <c r="M869"/>
  <c r="M868"/>
  <c r="D867"/>
  <c r="D866"/>
  <c r="C856"/>
  <c r="C855"/>
  <c r="M854"/>
  <c r="C854"/>
  <c r="C848"/>
  <c r="C847"/>
  <c r="C846"/>
  <c r="C845"/>
  <c r="C844"/>
  <c r="C843"/>
  <c r="L842"/>
  <c r="I842"/>
  <c r="F842"/>
  <c r="E842"/>
  <c r="I839"/>
  <c r="M833"/>
  <c r="M832"/>
  <c r="D831"/>
  <c r="D830"/>
  <c r="C820"/>
  <c r="C819"/>
  <c r="M818"/>
  <c r="C818"/>
  <c r="C812"/>
  <c r="C811"/>
  <c r="C810"/>
  <c r="C809"/>
  <c r="C808"/>
  <c r="C807"/>
  <c r="L806"/>
  <c r="I806"/>
  <c r="F806"/>
  <c r="E806"/>
  <c r="I803"/>
  <c r="M797"/>
  <c r="M796"/>
  <c r="D795"/>
  <c r="D794"/>
  <c r="C784"/>
  <c r="C783"/>
  <c r="M782"/>
  <c r="C782"/>
  <c r="C776"/>
  <c r="C775"/>
  <c r="C774"/>
  <c r="C773"/>
  <c r="C772"/>
  <c r="C771"/>
  <c r="L770"/>
  <c r="I770"/>
  <c r="F770"/>
  <c r="E770"/>
  <c r="I767"/>
  <c r="M761"/>
  <c r="M760"/>
  <c r="D759"/>
  <c r="D758"/>
  <c r="C748"/>
  <c r="C747"/>
  <c r="M746"/>
  <c r="C746"/>
  <c r="C740"/>
  <c r="C739"/>
  <c r="C738"/>
  <c r="C737"/>
  <c r="C736"/>
  <c r="C735"/>
  <c r="L734"/>
  <c r="I734"/>
  <c r="F734"/>
  <c r="E734"/>
  <c r="I731"/>
  <c r="M725"/>
  <c r="M724"/>
  <c r="D723"/>
  <c r="D722"/>
  <c r="C712"/>
  <c r="C711"/>
  <c r="M710"/>
  <c r="C710"/>
  <c r="C704"/>
  <c r="C703"/>
  <c r="C702"/>
  <c r="C701"/>
  <c r="C700"/>
  <c r="C699"/>
  <c r="L698"/>
  <c r="I698"/>
  <c r="F698"/>
  <c r="E698"/>
  <c r="I695"/>
  <c r="M689"/>
  <c r="M688"/>
  <c r="D687"/>
  <c r="D686"/>
  <c r="C676"/>
  <c r="C675"/>
  <c r="M674"/>
  <c r="C674"/>
  <c r="C668"/>
  <c r="C667"/>
  <c r="C666"/>
  <c r="C665"/>
  <c r="C664"/>
  <c r="C663"/>
  <c r="L662"/>
  <c r="I662"/>
  <c r="F662"/>
  <c r="E662"/>
  <c r="I659"/>
  <c r="M653"/>
  <c r="M652"/>
  <c r="D651"/>
  <c r="D650"/>
  <c r="C640"/>
  <c r="C639"/>
  <c r="M638"/>
  <c r="C638"/>
  <c r="C632"/>
  <c r="C631"/>
  <c r="C630"/>
  <c r="C629"/>
  <c r="C628"/>
  <c r="C627"/>
  <c r="L626"/>
  <c r="I626"/>
  <c r="F626"/>
  <c r="E626"/>
  <c r="I623"/>
  <c r="M617"/>
  <c r="M616"/>
  <c r="D615"/>
  <c r="D614"/>
  <c r="C604"/>
  <c r="C603"/>
  <c r="M602"/>
  <c r="C602"/>
  <c r="C596"/>
  <c r="C595"/>
  <c r="C594"/>
  <c r="C593"/>
  <c r="C592"/>
  <c r="C591"/>
  <c r="L590"/>
  <c r="I590"/>
  <c r="F590"/>
  <c r="E590"/>
  <c r="I587"/>
  <c r="M581"/>
  <c r="M580"/>
  <c r="D579"/>
  <c r="D578"/>
  <c r="C568"/>
  <c r="C567"/>
  <c r="M566"/>
  <c r="C566"/>
  <c r="C560"/>
  <c r="C559"/>
  <c r="C558"/>
  <c r="C557"/>
  <c r="C556"/>
  <c r="C555"/>
  <c r="L554"/>
  <c r="I554"/>
  <c r="F554"/>
  <c r="E554"/>
  <c r="I551"/>
  <c r="M545"/>
  <c r="M544"/>
  <c r="D543"/>
  <c r="D542"/>
  <c r="C532"/>
  <c r="C531"/>
  <c r="M530"/>
  <c r="C530"/>
  <c r="C524"/>
  <c r="C523"/>
  <c r="C522"/>
  <c r="C521"/>
  <c r="C520"/>
  <c r="C519"/>
  <c r="L518"/>
  <c r="I518"/>
  <c r="F518"/>
  <c r="E518"/>
  <c r="I515"/>
  <c r="M509"/>
  <c r="M508"/>
  <c r="D507"/>
  <c r="D506"/>
  <c r="C496"/>
  <c r="C495"/>
  <c r="M494"/>
  <c r="C494"/>
  <c r="C488"/>
  <c r="C487"/>
  <c r="C486"/>
  <c r="C485"/>
  <c r="C484"/>
  <c r="C483"/>
  <c r="L482"/>
  <c r="I482"/>
  <c r="F482"/>
  <c r="E482"/>
  <c r="I479"/>
  <c r="M473"/>
  <c r="M472"/>
  <c r="D471"/>
  <c r="D470"/>
  <c r="C460"/>
  <c r="C459"/>
  <c r="M458"/>
  <c r="C458"/>
  <c r="C452"/>
  <c r="C451"/>
  <c r="C450"/>
  <c r="C449"/>
  <c r="C448"/>
  <c r="C447"/>
  <c r="L446"/>
  <c r="I446"/>
  <c r="F446"/>
  <c r="E446"/>
  <c r="I443"/>
  <c r="M437"/>
  <c r="M436"/>
  <c r="D435"/>
  <c r="D434"/>
  <c r="C424"/>
  <c r="C423"/>
  <c r="M422"/>
  <c r="C422"/>
  <c r="C416"/>
  <c r="C415"/>
  <c r="C414"/>
  <c r="C413"/>
  <c r="C412"/>
  <c r="C411"/>
  <c r="L410"/>
  <c r="I410"/>
  <c r="F410"/>
  <c r="E410"/>
  <c r="I407"/>
  <c r="M401"/>
  <c r="M400"/>
  <c r="D399"/>
  <c r="D398"/>
  <c r="C388"/>
  <c r="C387"/>
  <c r="M386"/>
  <c r="C386"/>
  <c r="C380"/>
  <c r="C379"/>
  <c r="C378"/>
  <c r="C377"/>
  <c r="C376"/>
  <c r="C375"/>
  <c r="L374"/>
  <c r="I374"/>
  <c r="F374"/>
  <c r="E374"/>
  <c r="I371"/>
  <c r="M365"/>
  <c r="M364"/>
  <c r="D363"/>
  <c r="D362"/>
  <c r="C352"/>
  <c r="C351"/>
  <c r="M350"/>
  <c r="C350"/>
  <c r="C344"/>
  <c r="C343"/>
  <c r="C342"/>
  <c r="C341"/>
  <c r="C340"/>
  <c r="C339"/>
  <c r="L338"/>
  <c r="I338"/>
  <c r="F338"/>
  <c r="E338"/>
  <c r="I335"/>
  <c r="M329"/>
  <c r="M328"/>
  <c r="D327"/>
  <c r="D326"/>
  <c r="C316"/>
  <c r="C315"/>
  <c r="M314"/>
  <c r="C314"/>
  <c r="C308"/>
  <c r="C307"/>
  <c r="C306"/>
  <c r="C305"/>
  <c r="C304"/>
  <c r="C303"/>
  <c r="L302"/>
  <c r="I302"/>
  <c r="F302"/>
  <c r="E302"/>
  <c r="I299"/>
  <c r="M293"/>
  <c r="M292"/>
  <c r="D291"/>
  <c r="D290"/>
  <c r="C280"/>
  <c r="C279"/>
  <c r="M278"/>
  <c r="C278"/>
  <c r="C272"/>
  <c r="C271"/>
  <c r="C270"/>
  <c r="C269"/>
  <c r="C268"/>
  <c r="C267"/>
  <c r="L266"/>
  <c r="I266"/>
  <c r="F266"/>
  <c r="E266"/>
  <c r="I263"/>
  <c r="M257"/>
  <c r="M256"/>
  <c r="D255"/>
  <c r="D254"/>
  <c r="C244"/>
  <c r="C243"/>
  <c r="M242"/>
  <c r="C242"/>
  <c r="C236"/>
  <c r="C235"/>
  <c r="C234"/>
  <c r="C233"/>
  <c r="C232"/>
  <c r="C231"/>
  <c r="L230"/>
  <c r="I230"/>
  <c r="F230"/>
  <c r="E230"/>
  <c r="I227"/>
  <c r="M221"/>
  <c r="M220"/>
  <c r="D219"/>
  <c r="D218"/>
  <c r="C208"/>
  <c r="C207"/>
  <c r="M206"/>
  <c r="C206"/>
  <c r="C200"/>
  <c r="C199"/>
  <c r="C198"/>
  <c r="C197"/>
  <c r="C196"/>
  <c r="C195"/>
  <c r="L194"/>
  <c r="I194"/>
  <c r="F194"/>
  <c r="E194"/>
  <c r="I191"/>
  <c r="M185"/>
  <c r="M184"/>
  <c r="D183"/>
  <c r="D182"/>
  <c r="C172"/>
  <c r="C171"/>
  <c r="M170"/>
  <c r="C170"/>
  <c r="C164"/>
  <c r="C163"/>
  <c r="C162"/>
  <c r="C161"/>
  <c r="C160"/>
  <c r="C159"/>
  <c r="L158"/>
  <c r="I158"/>
  <c r="F158"/>
  <c r="E158"/>
  <c r="I155"/>
  <c r="M149"/>
  <c r="M148"/>
  <c r="D147"/>
  <c r="D146"/>
  <c r="C136"/>
  <c r="C135"/>
  <c r="M134"/>
  <c r="C134"/>
  <c r="C128"/>
  <c r="C127"/>
  <c r="C126"/>
  <c r="C125"/>
  <c r="C124"/>
  <c r="C123"/>
  <c r="L122"/>
  <c r="I122"/>
  <c r="F122"/>
  <c r="E122"/>
  <c r="I119"/>
  <c r="M113"/>
  <c r="M112"/>
  <c r="D111"/>
  <c r="D110"/>
  <c r="C100"/>
  <c r="C99"/>
  <c r="M98"/>
  <c r="C98"/>
  <c r="C92"/>
  <c r="C91"/>
  <c r="C90"/>
  <c r="C89"/>
  <c r="C88"/>
  <c r="C87"/>
  <c r="L86"/>
  <c r="I86"/>
  <c r="F86"/>
  <c r="E86"/>
  <c r="I83"/>
  <c r="M77"/>
  <c r="M76"/>
  <c r="D75"/>
  <c r="D74"/>
  <c r="A73"/>
  <c r="I84" s="1"/>
  <c r="A37"/>
  <c r="I46" s="1"/>
  <c r="C64"/>
  <c r="C63"/>
  <c r="M62"/>
  <c r="C62"/>
  <c r="C56"/>
  <c r="C55"/>
  <c r="C54"/>
  <c r="C53"/>
  <c r="C52"/>
  <c r="C51"/>
  <c r="L50"/>
  <c r="I50"/>
  <c r="F50"/>
  <c r="E50"/>
  <c r="I47"/>
  <c r="M41"/>
  <c r="M40"/>
  <c r="D39"/>
  <c r="D38"/>
  <c r="A3595" i="26"/>
  <c r="I3606" s="1"/>
  <c r="C3659"/>
  <c r="C3658"/>
  <c r="M3657"/>
  <c r="C3657"/>
  <c r="C3651"/>
  <c r="C3650"/>
  <c r="C3649"/>
  <c r="C3648"/>
  <c r="C3647"/>
  <c r="C3646"/>
  <c r="L3645"/>
  <c r="I3645"/>
  <c r="F3645"/>
  <c r="E3645"/>
  <c r="I3642"/>
  <c r="M3636"/>
  <c r="M3635"/>
  <c r="D3634"/>
  <c r="D3633"/>
  <c r="C3622"/>
  <c r="C3621"/>
  <c r="M3620"/>
  <c r="C3620"/>
  <c r="C3614"/>
  <c r="C3613"/>
  <c r="C3612"/>
  <c r="C3611"/>
  <c r="C3610"/>
  <c r="C3609"/>
  <c r="L3608"/>
  <c r="I3608"/>
  <c r="F3608"/>
  <c r="E3608"/>
  <c r="I3605"/>
  <c r="M3599"/>
  <c r="M3598"/>
  <c r="D3597"/>
  <c r="D3596"/>
  <c r="A1835"/>
  <c r="A1872" s="1"/>
  <c r="C3586"/>
  <c r="C3585"/>
  <c r="M3584"/>
  <c r="C3584"/>
  <c r="C3578"/>
  <c r="C3577"/>
  <c r="C3576"/>
  <c r="C3575"/>
  <c r="C3574"/>
  <c r="C3573"/>
  <c r="L3572"/>
  <c r="I3572"/>
  <c r="F3572"/>
  <c r="E3572"/>
  <c r="I3569"/>
  <c r="M3563"/>
  <c r="M3562"/>
  <c r="D3561"/>
  <c r="D3560"/>
  <c r="C3549"/>
  <c r="C3548"/>
  <c r="M3547"/>
  <c r="C3547"/>
  <c r="C3541"/>
  <c r="C3540"/>
  <c r="C3539"/>
  <c r="C3538"/>
  <c r="C3537"/>
  <c r="C3536"/>
  <c r="L3535"/>
  <c r="I3535"/>
  <c r="F3535"/>
  <c r="E3535"/>
  <c r="I3532"/>
  <c r="M3526"/>
  <c r="M3525"/>
  <c r="D3524"/>
  <c r="D3523"/>
  <c r="C3512"/>
  <c r="C3511"/>
  <c r="M3510"/>
  <c r="C3510"/>
  <c r="C3504"/>
  <c r="C3503"/>
  <c r="C3502"/>
  <c r="C3501"/>
  <c r="C3500"/>
  <c r="C3499"/>
  <c r="L3498"/>
  <c r="I3498"/>
  <c r="F3498"/>
  <c r="E3498"/>
  <c r="I3495"/>
  <c r="M3489"/>
  <c r="M3488"/>
  <c r="D3487"/>
  <c r="D3486"/>
  <c r="C3475"/>
  <c r="C3474"/>
  <c r="M3473"/>
  <c r="C3473"/>
  <c r="C3467"/>
  <c r="C3466"/>
  <c r="C3465"/>
  <c r="C3464"/>
  <c r="C3463"/>
  <c r="C3462"/>
  <c r="L3461"/>
  <c r="I3461"/>
  <c r="F3461"/>
  <c r="E3461"/>
  <c r="I3458"/>
  <c r="M3452"/>
  <c r="M3451"/>
  <c r="D3450"/>
  <c r="D3449"/>
  <c r="C3439"/>
  <c r="C3438"/>
  <c r="M3437"/>
  <c r="C3437"/>
  <c r="C3431"/>
  <c r="C3430"/>
  <c r="C3429"/>
  <c r="C3428"/>
  <c r="C3427"/>
  <c r="C3426"/>
  <c r="L3425"/>
  <c r="I3425"/>
  <c r="F3425"/>
  <c r="E3425"/>
  <c r="I3422"/>
  <c r="M3416"/>
  <c r="M3415"/>
  <c r="D3414"/>
  <c r="D3413"/>
  <c r="C3402"/>
  <c r="C3401"/>
  <c r="M3400"/>
  <c r="C3400"/>
  <c r="C3394"/>
  <c r="C3393"/>
  <c r="C3392"/>
  <c r="C3391"/>
  <c r="C3390"/>
  <c r="C3389"/>
  <c r="L3388"/>
  <c r="I3388"/>
  <c r="F3388"/>
  <c r="E3388"/>
  <c r="I3385"/>
  <c r="M3379"/>
  <c r="M3378"/>
  <c r="D3377"/>
  <c r="D3376"/>
  <c r="C3366"/>
  <c r="C3365"/>
  <c r="M3364"/>
  <c r="C3364"/>
  <c r="C3358"/>
  <c r="C3357"/>
  <c r="C3356"/>
  <c r="C3355"/>
  <c r="C3354"/>
  <c r="C3353"/>
  <c r="L3352"/>
  <c r="I3352"/>
  <c r="F3352"/>
  <c r="E3352"/>
  <c r="I3349"/>
  <c r="M3343"/>
  <c r="M3342"/>
  <c r="D3341"/>
  <c r="D3340"/>
  <c r="C3329"/>
  <c r="C3328"/>
  <c r="M3327"/>
  <c r="C3327"/>
  <c r="C3321"/>
  <c r="C3320"/>
  <c r="C3319"/>
  <c r="C3318"/>
  <c r="C3317"/>
  <c r="C3316"/>
  <c r="L3315"/>
  <c r="I3315"/>
  <c r="F3315"/>
  <c r="E3315"/>
  <c r="I3312"/>
  <c r="M3306"/>
  <c r="M3305"/>
  <c r="D3304"/>
  <c r="D3303"/>
  <c r="C3292"/>
  <c r="C3291"/>
  <c r="M3290"/>
  <c r="C3290"/>
  <c r="C3284"/>
  <c r="C3283"/>
  <c r="C3282"/>
  <c r="C3281"/>
  <c r="C3280"/>
  <c r="C3279"/>
  <c r="L3278"/>
  <c r="I3278"/>
  <c r="F3278"/>
  <c r="E3278"/>
  <c r="I3275"/>
  <c r="M3269"/>
  <c r="M3268"/>
  <c r="D3267"/>
  <c r="D3266"/>
  <c r="C3255"/>
  <c r="C3254"/>
  <c r="M3253"/>
  <c r="C3253"/>
  <c r="C3247"/>
  <c r="C3246"/>
  <c r="C3245"/>
  <c r="C3244"/>
  <c r="C3243"/>
  <c r="C3242"/>
  <c r="L3241"/>
  <c r="I3241"/>
  <c r="F3241"/>
  <c r="E3241"/>
  <c r="I3238"/>
  <c r="M3232"/>
  <c r="M3231"/>
  <c r="D3230"/>
  <c r="D3229"/>
  <c r="C3219"/>
  <c r="C3218"/>
  <c r="M3217"/>
  <c r="C3217"/>
  <c r="C3211"/>
  <c r="C3210"/>
  <c r="C3209"/>
  <c r="C3208"/>
  <c r="C3207"/>
  <c r="C3206"/>
  <c r="L3205"/>
  <c r="I3205"/>
  <c r="F3205"/>
  <c r="E3205"/>
  <c r="I3202"/>
  <c r="M3196"/>
  <c r="M3195"/>
  <c r="D3194"/>
  <c r="D3193"/>
  <c r="C3182"/>
  <c r="C3181"/>
  <c r="M3180"/>
  <c r="C3180"/>
  <c r="C3174"/>
  <c r="C3173"/>
  <c r="C3172"/>
  <c r="C3171"/>
  <c r="C3170"/>
  <c r="C3169"/>
  <c r="L3168"/>
  <c r="I3168"/>
  <c r="F3168"/>
  <c r="E3168"/>
  <c r="I3165"/>
  <c r="M3159"/>
  <c r="M3158"/>
  <c r="D3157"/>
  <c r="D3156"/>
  <c r="C3146"/>
  <c r="C3145"/>
  <c r="M3144"/>
  <c r="C3144"/>
  <c r="C3138"/>
  <c r="C3137"/>
  <c r="C3136"/>
  <c r="C3135"/>
  <c r="C3134"/>
  <c r="C3133"/>
  <c r="L3132"/>
  <c r="I3132"/>
  <c r="F3132"/>
  <c r="E3132"/>
  <c r="I3129"/>
  <c r="M3123"/>
  <c r="M3122"/>
  <c r="D3121"/>
  <c r="D3120"/>
  <c r="C3109"/>
  <c r="C3108"/>
  <c r="M3107"/>
  <c r="C3107"/>
  <c r="C3101"/>
  <c r="C3100"/>
  <c r="C3099"/>
  <c r="C3098"/>
  <c r="C3097"/>
  <c r="C3096"/>
  <c r="L3095"/>
  <c r="I3095"/>
  <c r="F3095"/>
  <c r="E3095"/>
  <c r="I3092"/>
  <c r="M3086"/>
  <c r="M3085"/>
  <c r="D3084"/>
  <c r="D3083"/>
  <c r="C3072"/>
  <c r="C3071"/>
  <c r="M3070"/>
  <c r="C3070"/>
  <c r="C3064"/>
  <c r="C3063"/>
  <c r="C3062"/>
  <c r="C3061"/>
  <c r="C3060"/>
  <c r="C3059"/>
  <c r="L3058"/>
  <c r="I3058"/>
  <c r="F3058"/>
  <c r="E3058"/>
  <c r="I3055"/>
  <c r="M3049"/>
  <c r="M3048"/>
  <c r="D3047"/>
  <c r="D3046"/>
  <c r="C3035"/>
  <c r="C3034"/>
  <c r="M3033"/>
  <c r="C3033"/>
  <c r="C3027"/>
  <c r="C3026"/>
  <c r="C3025"/>
  <c r="C3024"/>
  <c r="C3023"/>
  <c r="C3022"/>
  <c r="L3021"/>
  <c r="I3021"/>
  <c r="F3021"/>
  <c r="E3021"/>
  <c r="I3018"/>
  <c r="M3012"/>
  <c r="M3011"/>
  <c r="D3010"/>
  <c r="D3009"/>
  <c r="C2999"/>
  <c r="C2998"/>
  <c r="M2997"/>
  <c r="C2997"/>
  <c r="C2991"/>
  <c r="C2990"/>
  <c r="C2989"/>
  <c r="C2988"/>
  <c r="C2987"/>
  <c r="C2986"/>
  <c r="L2985"/>
  <c r="I2985"/>
  <c r="F2985"/>
  <c r="E2985"/>
  <c r="I2982"/>
  <c r="M2976"/>
  <c r="M2975"/>
  <c r="D2974"/>
  <c r="D2973"/>
  <c r="C2962"/>
  <c r="C2961"/>
  <c r="M2960"/>
  <c r="C2960"/>
  <c r="C2954"/>
  <c r="C2953"/>
  <c r="C2952"/>
  <c r="C2951"/>
  <c r="C2950"/>
  <c r="C2949"/>
  <c r="L2948"/>
  <c r="I2948"/>
  <c r="F2948"/>
  <c r="E2948"/>
  <c r="I2945"/>
  <c r="M2939"/>
  <c r="M2938"/>
  <c r="D2937"/>
  <c r="D2936"/>
  <c r="C2926"/>
  <c r="C2925"/>
  <c r="M2924"/>
  <c r="C2924"/>
  <c r="C2918"/>
  <c r="C2917"/>
  <c r="C2916"/>
  <c r="C2915"/>
  <c r="C2914"/>
  <c r="C2913"/>
  <c r="L2912"/>
  <c r="I2912"/>
  <c r="F2912"/>
  <c r="E2912"/>
  <c r="I2909"/>
  <c r="M2903"/>
  <c r="M2902"/>
  <c r="D2901"/>
  <c r="D2900"/>
  <c r="C2889"/>
  <c r="C2888"/>
  <c r="M2887"/>
  <c r="C2887"/>
  <c r="C2881"/>
  <c r="C2880"/>
  <c r="C2879"/>
  <c r="C2878"/>
  <c r="C2877"/>
  <c r="C2876"/>
  <c r="L2875"/>
  <c r="I2875"/>
  <c r="F2875"/>
  <c r="E2875"/>
  <c r="I2872"/>
  <c r="M2866"/>
  <c r="M2865"/>
  <c r="D2864"/>
  <c r="D2863"/>
  <c r="C2852"/>
  <c r="C2851"/>
  <c r="M2850"/>
  <c r="C2850"/>
  <c r="C2844"/>
  <c r="C2843"/>
  <c r="C2842"/>
  <c r="C2841"/>
  <c r="C2840"/>
  <c r="C2839"/>
  <c r="L2838"/>
  <c r="I2838"/>
  <c r="F2838"/>
  <c r="E2838"/>
  <c r="I2835"/>
  <c r="M2829"/>
  <c r="M2828"/>
  <c r="D2827"/>
  <c r="D2826"/>
  <c r="C2815"/>
  <c r="C2814"/>
  <c r="M2813"/>
  <c r="C2813"/>
  <c r="C2807"/>
  <c r="C2806"/>
  <c r="C2805"/>
  <c r="C2804"/>
  <c r="C2803"/>
  <c r="C2802"/>
  <c r="L2801"/>
  <c r="I2801"/>
  <c r="F2801"/>
  <c r="E2801"/>
  <c r="I2798"/>
  <c r="M2792"/>
  <c r="M2791"/>
  <c r="D2790"/>
  <c r="D2789"/>
  <c r="C2779"/>
  <c r="C2778"/>
  <c r="M2777"/>
  <c r="C2777"/>
  <c r="C2771"/>
  <c r="C2770"/>
  <c r="C2769"/>
  <c r="C2768"/>
  <c r="C2767"/>
  <c r="C2766"/>
  <c r="L2765"/>
  <c r="I2765"/>
  <c r="F2765"/>
  <c r="E2765"/>
  <c r="I2762"/>
  <c r="M2756"/>
  <c r="M2755"/>
  <c r="D2754"/>
  <c r="D2753"/>
  <c r="C2742"/>
  <c r="C2741"/>
  <c r="M2740"/>
  <c r="C2740"/>
  <c r="C2734"/>
  <c r="C2733"/>
  <c r="C2732"/>
  <c r="C2731"/>
  <c r="C2730"/>
  <c r="C2729"/>
  <c r="L2728"/>
  <c r="I2728"/>
  <c r="F2728"/>
  <c r="E2728"/>
  <c r="I2725"/>
  <c r="M2719"/>
  <c r="M2718"/>
  <c r="D2717"/>
  <c r="D2716"/>
  <c r="C2706"/>
  <c r="C2705"/>
  <c r="M2704"/>
  <c r="C2704"/>
  <c r="C2698"/>
  <c r="C2697"/>
  <c r="C2696"/>
  <c r="C2695"/>
  <c r="C2694"/>
  <c r="C2693"/>
  <c r="L2692"/>
  <c r="I2692"/>
  <c r="F2692"/>
  <c r="E2692"/>
  <c r="I2689"/>
  <c r="M2683"/>
  <c r="M2682"/>
  <c r="D2681"/>
  <c r="D2680"/>
  <c r="C2669"/>
  <c r="C2668"/>
  <c r="M2667"/>
  <c r="C2667"/>
  <c r="C2661"/>
  <c r="C2660"/>
  <c r="C2659"/>
  <c r="C2658"/>
  <c r="C2657"/>
  <c r="C2656"/>
  <c r="L2655"/>
  <c r="I2655"/>
  <c r="F2655"/>
  <c r="E2655"/>
  <c r="I2652"/>
  <c r="M2646"/>
  <c r="M2645"/>
  <c r="D2644"/>
  <c r="D2643"/>
  <c r="C2632"/>
  <c r="C2631"/>
  <c r="M2630"/>
  <c r="C2630"/>
  <c r="C2624"/>
  <c r="C2623"/>
  <c r="C2622"/>
  <c r="C2621"/>
  <c r="C2620"/>
  <c r="C2619"/>
  <c r="L2618"/>
  <c r="I2618"/>
  <c r="F2618"/>
  <c r="E2618"/>
  <c r="I2615"/>
  <c r="M2609"/>
  <c r="M2608"/>
  <c r="D2607"/>
  <c r="D2606"/>
  <c r="C2595"/>
  <c r="C2594"/>
  <c r="M2593"/>
  <c r="C2593"/>
  <c r="C2587"/>
  <c r="C2586"/>
  <c r="C2585"/>
  <c r="C2584"/>
  <c r="C2583"/>
  <c r="C2582"/>
  <c r="L2581"/>
  <c r="I2581"/>
  <c r="F2581"/>
  <c r="E2581"/>
  <c r="I2578"/>
  <c r="M2572"/>
  <c r="M2571"/>
  <c r="D2570"/>
  <c r="D2569"/>
  <c r="C2559"/>
  <c r="C2558"/>
  <c r="M2557"/>
  <c r="C2557"/>
  <c r="C2551"/>
  <c r="C2550"/>
  <c r="C2549"/>
  <c r="C2548"/>
  <c r="C2547"/>
  <c r="C2546"/>
  <c r="L2545"/>
  <c r="I2545"/>
  <c r="F2545"/>
  <c r="E2545"/>
  <c r="I2542"/>
  <c r="M2536"/>
  <c r="M2535"/>
  <c r="D2534"/>
  <c r="D2533"/>
  <c r="C2522"/>
  <c r="C2521"/>
  <c r="M2520"/>
  <c r="C2520"/>
  <c r="C2514"/>
  <c r="C2513"/>
  <c r="C2512"/>
  <c r="C2511"/>
  <c r="C2510"/>
  <c r="C2509"/>
  <c r="L2508"/>
  <c r="I2508"/>
  <c r="F2508"/>
  <c r="E2508"/>
  <c r="I2505"/>
  <c r="M2499"/>
  <c r="M2498"/>
  <c r="D2497"/>
  <c r="D2496"/>
  <c r="C2486"/>
  <c r="C2485"/>
  <c r="M2484"/>
  <c r="C2484"/>
  <c r="C2478"/>
  <c r="C2477"/>
  <c r="C2476"/>
  <c r="C2475"/>
  <c r="C2474"/>
  <c r="C2473"/>
  <c r="L2472"/>
  <c r="I2472"/>
  <c r="F2472"/>
  <c r="E2472"/>
  <c r="I2469"/>
  <c r="M2463"/>
  <c r="M2462"/>
  <c r="D2461"/>
  <c r="D2460"/>
  <c r="C2449"/>
  <c r="C2448"/>
  <c r="M2447"/>
  <c r="C2447"/>
  <c r="C2441"/>
  <c r="C2440"/>
  <c r="C2439"/>
  <c r="C2438"/>
  <c r="C2437"/>
  <c r="C2436"/>
  <c r="L2435"/>
  <c r="I2435"/>
  <c r="F2435"/>
  <c r="E2435"/>
  <c r="I2432"/>
  <c r="M2426"/>
  <c r="M2425"/>
  <c r="D2424"/>
  <c r="D2423"/>
  <c r="C2412"/>
  <c r="C2411"/>
  <c r="M2410"/>
  <c r="C2410"/>
  <c r="C2404"/>
  <c r="C2403"/>
  <c r="C2402"/>
  <c r="C2401"/>
  <c r="C2400"/>
  <c r="C2399"/>
  <c r="L2398"/>
  <c r="I2398"/>
  <c r="F2398"/>
  <c r="E2398"/>
  <c r="I2395"/>
  <c r="M2389"/>
  <c r="M2388"/>
  <c r="D2387"/>
  <c r="D2386"/>
  <c r="C2375"/>
  <c r="C2374"/>
  <c r="M2373"/>
  <c r="C2373"/>
  <c r="C2367"/>
  <c r="C2366"/>
  <c r="C2365"/>
  <c r="C2364"/>
  <c r="C2363"/>
  <c r="C2362"/>
  <c r="L2361"/>
  <c r="I2361"/>
  <c r="F2361"/>
  <c r="E2361"/>
  <c r="I2358"/>
  <c r="M2352"/>
  <c r="M2351"/>
  <c r="D2350"/>
  <c r="D2349"/>
  <c r="C2339"/>
  <c r="C2338"/>
  <c r="M2337"/>
  <c r="C2337"/>
  <c r="C2331"/>
  <c r="C2330"/>
  <c r="C2329"/>
  <c r="C2328"/>
  <c r="C2327"/>
  <c r="C2326"/>
  <c r="L2325"/>
  <c r="I2325"/>
  <c r="F2325"/>
  <c r="E2325"/>
  <c r="I2322"/>
  <c r="M2316"/>
  <c r="M2315"/>
  <c r="D2314"/>
  <c r="D2313"/>
  <c r="C2302"/>
  <c r="C2301"/>
  <c r="M2300"/>
  <c r="C2300"/>
  <c r="C2294"/>
  <c r="C2293"/>
  <c r="C2292"/>
  <c r="C2291"/>
  <c r="C2290"/>
  <c r="C2289"/>
  <c r="L2288"/>
  <c r="I2288"/>
  <c r="F2288"/>
  <c r="E2288"/>
  <c r="I2285"/>
  <c r="M2279"/>
  <c r="M2278"/>
  <c r="D2277"/>
  <c r="D2276"/>
  <c r="C2266"/>
  <c r="C2265"/>
  <c r="M2264"/>
  <c r="C2264"/>
  <c r="C2258"/>
  <c r="C2257"/>
  <c r="C2256"/>
  <c r="C2255"/>
  <c r="C2254"/>
  <c r="C2253"/>
  <c r="L2252"/>
  <c r="I2252"/>
  <c r="F2252"/>
  <c r="E2252"/>
  <c r="I2249"/>
  <c r="M2243"/>
  <c r="M2242"/>
  <c r="D2241"/>
  <c r="D2240"/>
  <c r="C2229"/>
  <c r="C2228"/>
  <c r="M2227"/>
  <c r="C2227"/>
  <c r="C2221"/>
  <c r="C2220"/>
  <c r="C2219"/>
  <c r="C2218"/>
  <c r="C2217"/>
  <c r="C2216"/>
  <c r="L2215"/>
  <c r="I2215"/>
  <c r="F2215"/>
  <c r="E2215"/>
  <c r="I2212"/>
  <c r="M2206"/>
  <c r="M2205"/>
  <c r="D2204"/>
  <c r="D2203"/>
  <c r="C2192"/>
  <c r="C2191"/>
  <c r="M2190"/>
  <c r="C2190"/>
  <c r="C2184"/>
  <c r="C2183"/>
  <c r="C2182"/>
  <c r="C2181"/>
  <c r="C2180"/>
  <c r="C2179"/>
  <c r="L2178"/>
  <c r="I2178"/>
  <c r="F2178"/>
  <c r="E2178"/>
  <c r="I2175"/>
  <c r="M2169"/>
  <c r="M2168"/>
  <c r="D2167"/>
  <c r="D2166"/>
  <c r="C2155"/>
  <c r="C2154"/>
  <c r="M2153"/>
  <c r="C2153"/>
  <c r="C2147"/>
  <c r="C2146"/>
  <c r="C2145"/>
  <c r="C2144"/>
  <c r="C2143"/>
  <c r="C2142"/>
  <c r="L2141"/>
  <c r="I2141"/>
  <c r="F2141"/>
  <c r="E2141"/>
  <c r="I2138"/>
  <c r="M2132"/>
  <c r="M2131"/>
  <c r="D2130"/>
  <c r="D2129"/>
  <c r="C2119"/>
  <c r="C2118"/>
  <c r="M2117"/>
  <c r="C2117"/>
  <c r="C2111"/>
  <c r="C2110"/>
  <c r="C2109"/>
  <c r="C2108"/>
  <c r="C2107"/>
  <c r="C2106"/>
  <c r="L2105"/>
  <c r="I2105"/>
  <c r="F2105"/>
  <c r="E2105"/>
  <c r="I2102"/>
  <c r="M2096"/>
  <c r="M2095"/>
  <c r="D2094"/>
  <c r="D2093"/>
  <c r="C2082"/>
  <c r="C2081"/>
  <c r="M2080"/>
  <c r="C2080"/>
  <c r="C2074"/>
  <c r="C2073"/>
  <c r="C2072"/>
  <c r="C2071"/>
  <c r="C2070"/>
  <c r="C2069"/>
  <c r="L2068"/>
  <c r="I2068"/>
  <c r="F2068"/>
  <c r="E2068"/>
  <c r="I2065"/>
  <c r="M2059"/>
  <c r="M2058"/>
  <c r="D2057"/>
  <c r="D2056"/>
  <c r="C2046"/>
  <c r="C2045"/>
  <c r="M2044"/>
  <c r="C2044"/>
  <c r="C2038"/>
  <c r="C2037"/>
  <c r="C2036"/>
  <c r="C2035"/>
  <c r="C2034"/>
  <c r="C2033"/>
  <c r="L2032"/>
  <c r="I2032"/>
  <c r="F2032"/>
  <c r="E2032"/>
  <c r="I2029"/>
  <c r="M2023"/>
  <c r="M2022"/>
  <c r="D2021"/>
  <c r="D2020"/>
  <c r="C2009"/>
  <c r="C2008"/>
  <c r="M2007"/>
  <c r="C2007"/>
  <c r="C2001"/>
  <c r="C2000"/>
  <c r="C1999"/>
  <c r="C1998"/>
  <c r="C1997"/>
  <c r="C1996"/>
  <c r="L1995"/>
  <c r="I1995"/>
  <c r="F1995"/>
  <c r="E1995"/>
  <c r="I1992"/>
  <c r="M1986"/>
  <c r="M1985"/>
  <c r="D1984"/>
  <c r="D1983"/>
  <c r="C1972"/>
  <c r="C1971"/>
  <c r="M1970"/>
  <c r="C1970"/>
  <c r="C1964"/>
  <c r="C1963"/>
  <c r="C1962"/>
  <c r="C1961"/>
  <c r="C1960"/>
  <c r="C1959"/>
  <c r="L1958"/>
  <c r="I1958"/>
  <c r="F1958"/>
  <c r="E1958"/>
  <c r="I1955"/>
  <c r="M1949"/>
  <c r="M1948"/>
  <c r="D1947"/>
  <c r="D1946"/>
  <c r="C1935"/>
  <c r="C1934"/>
  <c r="M1933"/>
  <c r="C1933"/>
  <c r="C1927"/>
  <c r="C1926"/>
  <c r="C1925"/>
  <c r="C1924"/>
  <c r="C1923"/>
  <c r="C1922"/>
  <c r="L1921"/>
  <c r="I1921"/>
  <c r="F1921"/>
  <c r="E1921"/>
  <c r="I1918"/>
  <c r="M1912"/>
  <c r="M1911"/>
  <c r="D1910"/>
  <c r="D1909"/>
  <c r="C1899"/>
  <c r="C1898"/>
  <c r="M1897"/>
  <c r="C1897"/>
  <c r="C1891"/>
  <c r="C1890"/>
  <c r="C1889"/>
  <c r="C1888"/>
  <c r="C1887"/>
  <c r="C1886"/>
  <c r="L1885"/>
  <c r="I1885"/>
  <c r="F1885"/>
  <c r="E1885"/>
  <c r="I1882"/>
  <c r="M1876"/>
  <c r="M1875"/>
  <c r="D1874"/>
  <c r="D1873"/>
  <c r="C1862"/>
  <c r="C1861"/>
  <c r="M1860"/>
  <c r="C1860"/>
  <c r="C1854"/>
  <c r="C1853"/>
  <c r="C1852"/>
  <c r="C1851"/>
  <c r="C1850"/>
  <c r="C1849"/>
  <c r="L1848"/>
  <c r="I1848"/>
  <c r="F1848"/>
  <c r="E1848"/>
  <c r="I1845"/>
  <c r="I1843"/>
  <c r="M1839"/>
  <c r="M1838"/>
  <c r="D1837"/>
  <c r="D1836"/>
  <c r="A955"/>
  <c r="L958" s="1"/>
  <c r="L973" s="1"/>
  <c r="C1826"/>
  <c r="C1825"/>
  <c r="M1824"/>
  <c r="C1824"/>
  <c r="C1818"/>
  <c r="C1817"/>
  <c r="C1816"/>
  <c r="C1815"/>
  <c r="C1814"/>
  <c r="C1813"/>
  <c r="L1812"/>
  <c r="I1812"/>
  <c r="F1812"/>
  <c r="E1812"/>
  <c r="I1809"/>
  <c r="M1803"/>
  <c r="M1802"/>
  <c r="D1801"/>
  <c r="D1800"/>
  <c r="C1789"/>
  <c r="C1788"/>
  <c r="M1787"/>
  <c r="C1787"/>
  <c r="C1781"/>
  <c r="C1780"/>
  <c r="C1779"/>
  <c r="C1778"/>
  <c r="C1777"/>
  <c r="C1776"/>
  <c r="L1775"/>
  <c r="I1775"/>
  <c r="F1775"/>
  <c r="E1775"/>
  <c r="I1772"/>
  <c r="M1766"/>
  <c r="M1765"/>
  <c r="D1764"/>
  <c r="D1763"/>
  <c r="C1752"/>
  <c r="C1751"/>
  <c r="M1750"/>
  <c r="C1750"/>
  <c r="C1744"/>
  <c r="C1743"/>
  <c r="C1742"/>
  <c r="C1741"/>
  <c r="C1740"/>
  <c r="C1739"/>
  <c r="L1738"/>
  <c r="I1738"/>
  <c r="F1738"/>
  <c r="E1738"/>
  <c r="I1735"/>
  <c r="M1729"/>
  <c r="M1728"/>
  <c r="D1727"/>
  <c r="D1726"/>
  <c r="C1715"/>
  <c r="C1714"/>
  <c r="M1713"/>
  <c r="C1713"/>
  <c r="C1707"/>
  <c r="C1706"/>
  <c r="C1705"/>
  <c r="C1704"/>
  <c r="C1703"/>
  <c r="C1702"/>
  <c r="L1701"/>
  <c r="I1701"/>
  <c r="F1701"/>
  <c r="E1701"/>
  <c r="I1698"/>
  <c r="M1692"/>
  <c r="M1691"/>
  <c r="D1690"/>
  <c r="D1689"/>
  <c r="C1679"/>
  <c r="C1678"/>
  <c r="M1677"/>
  <c r="C1677"/>
  <c r="C1671"/>
  <c r="C1670"/>
  <c r="C1669"/>
  <c r="C1668"/>
  <c r="C1667"/>
  <c r="C1666"/>
  <c r="L1665"/>
  <c r="I1665"/>
  <c r="F1665"/>
  <c r="E1665"/>
  <c r="I1662"/>
  <c r="M1656"/>
  <c r="M1655"/>
  <c r="D1654"/>
  <c r="D1653"/>
  <c r="C1642"/>
  <c r="C1641"/>
  <c r="M1640"/>
  <c r="C1640"/>
  <c r="C1634"/>
  <c r="C1633"/>
  <c r="C1632"/>
  <c r="C1631"/>
  <c r="C1630"/>
  <c r="C1629"/>
  <c r="L1628"/>
  <c r="I1628"/>
  <c r="F1628"/>
  <c r="E1628"/>
  <c r="I1625"/>
  <c r="M1619"/>
  <c r="M1618"/>
  <c r="D1617"/>
  <c r="D1616"/>
  <c r="C1606"/>
  <c r="C1605"/>
  <c r="M1604"/>
  <c r="C1604"/>
  <c r="C1598"/>
  <c r="C1597"/>
  <c r="C1596"/>
  <c r="C1595"/>
  <c r="C1594"/>
  <c r="C1593"/>
  <c r="L1592"/>
  <c r="I1592"/>
  <c r="F1592"/>
  <c r="E1592"/>
  <c r="I1589"/>
  <c r="M1583"/>
  <c r="M1582"/>
  <c r="D1581"/>
  <c r="D1580"/>
  <c r="C1569"/>
  <c r="C1568"/>
  <c r="M1567"/>
  <c r="C1567"/>
  <c r="C1561"/>
  <c r="C1560"/>
  <c r="C1559"/>
  <c r="C1558"/>
  <c r="C1557"/>
  <c r="C1556"/>
  <c r="L1555"/>
  <c r="I1555"/>
  <c r="F1555"/>
  <c r="E1555"/>
  <c r="I1552"/>
  <c r="M1546"/>
  <c r="M1545"/>
  <c r="D1544"/>
  <c r="D1543"/>
  <c r="C1532"/>
  <c r="C1531"/>
  <c r="M1530"/>
  <c r="C1530"/>
  <c r="C1524"/>
  <c r="C1523"/>
  <c r="C1522"/>
  <c r="C1521"/>
  <c r="C1520"/>
  <c r="C1519"/>
  <c r="L1518"/>
  <c r="I1518"/>
  <c r="F1518"/>
  <c r="E1518"/>
  <c r="I1515"/>
  <c r="M1509"/>
  <c r="M1508"/>
  <c r="D1507"/>
  <c r="D1506"/>
  <c r="C1495"/>
  <c r="C1494"/>
  <c r="M1493"/>
  <c r="C1493"/>
  <c r="C1487"/>
  <c r="C1486"/>
  <c r="C1485"/>
  <c r="C1484"/>
  <c r="C1483"/>
  <c r="C1482"/>
  <c r="L1481"/>
  <c r="I1481"/>
  <c r="F1481"/>
  <c r="E1481"/>
  <c r="I1478"/>
  <c r="M1472"/>
  <c r="M1471"/>
  <c r="D1470"/>
  <c r="D1469"/>
  <c r="C1459"/>
  <c r="C1458"/>
  <c r="M1457"/>
  <c r="C1457"/>
  <c r="C1451"/>
  <c r="C1450"/>
  <c r="C1449"/>
  <c r="C1448"/>
  <c r="C1447"/>
  <c r="C1446"/>
  <c r="L1445"/>
  <c r="I1445"/>
  <c r="F1445"/>
  <c r="E1445"/>
  <c r="I1442"/>
  <c r="M1436"/>
  <c r="M1435"/>
  <c r="D1434"/>
  <c r="D1433"/>
  <c r="C1422"/>
  <c r="C1421"/>
  <c r="M1420"/>
  <c r="C1420"/>
  <c r="C1414"/>
  <c r="C1413"/>
  <c r="C1412"/>
  <c r="C1411"/>
  <c r="C1410"/>
  <c r="C1409"/>
  <c r="L1408"/>
  <c r="I1408"/>
  <c r="F1408"/>
  <c r="E1408"/>
  <c r="I1405"/>
  <c r="M1399"/>
  <c r="M1398"/>
  <c r="D1397"/>
  <c r="D1396"/>
  <c r="C1386"/>
  <c r="C1385"/>
  <c r="M1384"/>
  <c r="C1384"/>
  <c r="C1378"/>
  <c r="C1377"/>
  <c r="C1376"/>
  <c r="C1375"/>
  <c r="C1374"/>
  <c r="C1373"/>
  <c r="L1372"/>
  <c r="I1372"/>
  <c r="F1372"/>
  <c r="E1372"/>
  <c r="I1369"/>
  <c r="M1363"/>
  <c r="M1362"/>
  <c r="D1361"/>
  <c r="D1360"/>
  <c r="C1349"/>
  <c r="C1348"/>
  <c r="M1347"/>
  <c r="C1347"/>
  <c r="C1341"/>
  <c r="C1340"/>
  <c r="C1339"/>
  <c r="C1338"/>
  <c r="C1337"/>
  <c r="C1336"/>
  <c r="L1335"/>
  <c r="I1335"/>
  <c r="F1335"/>
  <c r="E1335"/>
  <c r="I1332"/>
  <c r="M1326"/>
  <c r="M1325"/>
  <c r="D1324"/>
  <c r="D1323"/>
  <c r="C1312"/>
  <c r="C1311"/>
  <c r="M1310"/>
  <c r="C1310"/>
  <c r="C1304"/>
  <c r="C1303"/>
  <c r="C1302"/>
  <c r="C1301"/>
  <c r="C1300"/>
  <c r="C1299"/>
  <c r="L1298"/>
  <c r="I1298"/>
  <c r="F1298"/>
  <c r="E1298"/>
  <c r="I1295"/>
  <c r="M1289"/>
  <c r="M1288"/>
  <c r="D1287"/>
  <c r="D1286"/>
  <c r="C1275"/>
  <c r="C1274"/>
  <c r="M1273"/>
  <c r="C1273"/>
  <c r="C1267"/>
  <c r="C1266"/>
  <c r="C1265"/>
  <c r="C1264"/>
  <c r="C1263"/>
  <c r="C1262"/>
  <c r="L1261"/>
  <c r="I1261"/>
  <c r="F1261"/>
  <c r="E1261"/>
  <c r="I1258"/>
  <c r="M1252"/>
  <c r="M1251"/>
  <c r="D1250"/>
  <c r="D1249"/>
  <c r="C1239"/>
  <c r="C1238"/>
  <c r="M1237"/>
  <c r="C1237"/>
  <c r="C1231"/>
  <c r="C1230"/>
  <c r="C1229"/>
  <c r="C1228"/>
  <c r="C1227"/>
  <c r="C1226"/>
  <c r="L1225"/>
  <c r="I1225"/>
  <c r="F1225"/>
  <c r="E1225"/>
  <c r="I1222"/>
  <c r="M1216"/>
  <c r="M1215"/>
  <c r="D1214"/>
  <c r="D1213"/>
  <c r="C1202"/>
  <c r="C1201"/>
  <c r="M1200"/>
  <c r="C1200"/>
  <c r="C1194"/>
  <c r="C1193"/>
  <c r="C1192"/>
  <c r="C1191"/>
  <c r="C1190"/>
  <c r="C1189"/>
  <c r="L1188"/>
  <c r="I1188"/>
  <c r="F1188"/>
  <c r="E1188"/>
  <c r="I1185"/>
  <c r="M1179"/>
  <c r="M1178"/>
  <c r="D1177"/>
  <c r="D1176"/>
  <c r="C1166"/>
  <c r="C1165"/>
  <c r="M1164"/>
  <c r="C1164"/>
  <c r="C1158"/>
  <c r="C1157"/>
  <c r="C1156"/>
  <c r="C1155"/>
  <c r="C1154"/>
  <c r="C1153"/>
  <c r="L1152"/>
  <c r="I1152"/>
  <c r="F1152"/>
  <c r="E1152"/>
  <c r="I1149"/>
  <c r="M1143"/>
  <c r="M1142"/>
  <c r="D1141"/>
  <c r="D1140"/>
  <c r="C1129"/>
  <c r="C1128"/>
  <c r="M1127"/>
  <c r="C1127"/>
  <c r="C1121"/>
  <c r="C1120"/>
  <c r="C1119"/>
  <c r="C1118"/>
  <c r="C1117"/>
  <c r="C1116"/>
  <c r="L1115"/>
  <c r="I1115"/>
  <c r="F1115"/>
  <c r="E1115"/>
  <c r="I1112"/>
  <c r="M1106"/>
  <c r="M1105"/>
  <c r="D1104"/>
  <c r="D1103"/>
  <c r="C1092"/>
  <c r="C1091"/>
  <c r="M1090"/>
  <c r="C1090"/>
  <c r="C1084"/>
  <c r="C1083"/>
  <c r="C1082"/>
  <c r="C1081"/>
  <c r="C1080"/>
  <c r="C1079"/>
  <c r="L1078"/>
  <c r="I1078"/>
  <c r="F1078"/>
  <c r="E1078"/>
  <c r="I1075"/>
  <c r="M1069"/>
  <c r="M1068"/>
  <c r="D1067"/>
  <c r="D1066"/>
  <c r="C1055"/>
  <c r="C1054"/>
  <c r="M1053"/>
  <c r="C1053"/>
  <c r="C1047"/>
  <c r="C1046"/>
  <c r="C1045"/>
  <c r="C1044"/>
  <c r="C1043"/>
  <c r="C1042"/>
  <c r="L1041"/>
  <c r="I1041"/>
  <c r="F1041"/>
  <c r="E1041"/>
  <c r="I1038"/>
  <c r="M1032"/>
  <c r="M1031"/>
  <c r="D1030"/>
  <c r="D1029"/>
  <c r="C1019"/>
  <c r="C1018"/>
  <c r="M1017"/>
  <c r="C1017"/>
  <c r="C1011"/>
  <c r="C1010"/>
  <c r="C1009"/>
  <c r="C1008"/>
  <c r="C1007"/>
  <c r="C1006"/>
  <c r="L1005"/>
  <c r="I1005"/>
  <c r="F1005"/>
  <c r="E1005"/>
  <c r="I1002"/>
  <c r="M996"/>
  <c r="M995"/>
  <c r="D994"/>
  <c r="D993"/>
  <c r="C982"/>
  <c r="C981"/>
  <c r="M980"/>
  <c r="C980"/>
  <c r="C974"/>
  <c r="C973"/>
  <c r="C972"/>
  <c r="C971"/>
  <c r="C970"/>
  <c r="C969"/>
  <c r="L968"/>
  <c r="I968"/>
  <c r="F968"/>
  <c r="E968"/>
  <c r="I965"/>
  <c r="M959"/>
  <c r="M958"/>
  <c r="D957"/>
  <c r="D956"/>
  <c r="A515"/>
  <c r="I523" s="1"/>
  <c r="C946"/>
  <c r="C945"/>
  <c r="M944"/>
  <c r="C944"/>
  <c r="C938"/>
  <c r="C937"/>
  <c r="C936"/>
  <c r="C935"/>
  <c r="C934"/>
  <c r="C933"/>
  <c r="L932"/>
  <c r="I932"/>
  <c r="F932"/>
  <c r="E932"/>
  <c r="I929"/>
  <c r="M923"/>
  <c r="M922"/>
  <c r="D921"/>
  <c r="D920"/>
  <c r="C909"/>
  <c r="C908"/>
  <c r="M907"/>
  <c r="C907"/>
  <c r="C901"/>
  <c r="C900"/>
  <c r="C899"/>
  <c r="C898"/>
  <c r="C897"/>
  <c r="C896"/>
  <c r="L895"/>
  <c r="I895"/>
  <c r="F895"/>
  <c r="E895"/>
  <c r="I892"/>
  <c r="M886"/>
  <c r="M885"/>
  <c r="D884"/>
  <c r="D883"/>
  <c r="C872"/>
  <c r="C871"/>
  <c r="M870"/>
  <c r="C870"/>
  <c r="C864"/>
  <c r="C863"/>
  <c r="C862"/>
  <c r="C861"/>
  <c r="C860"/>
  <c r="C859"/>
  <c r="L858"/>
  <c r="I858"/>
  <c r="F858"/>
  <c r="E858"/>
  <c r="I855"/>
  <c r="M849"/>
  <c r="M848"/>
  <c r="D847"/>
  <c r="D846"/>
  <c r="C835"/>
  <c r="C834"/>
  <c r="M833"/>
  <c r="C833"/>
  <c r="C827"/>
  <c r="C826"/>
  <c r="C825"/>
  <c r="C824"/>
  <c r="C823"/>
  <c r="C822"/>
  <c r="L821"/>
  <c r="I821"/>
  <c r="F821"/>
  <c r="E821"/>
  <c r="I818"/>
  <c r="M812"/>
  <c r="M811"/>
  <c r="D810"/>
  <c r="D809"/>
  <c r="C799"/>
  <c r="C798"/>
  <c r="M797"/>
  <c r="C797"/>
  <c r="C791"/>
  <c r="C790"/>
  <c r="C789"/>
  <c r="C788"/>
  <c r="C787"/>
  <c r="C786"/>
  <c r="L785"/>
  <c r="I785"/>
  <c r="F785"/>
  <c r="E785"/>
  <c r="I782"/>
  <c r="M776"/>
  <c r="M775"/>
  <c r="D774"/>
  <c r="D773"/>
  <c r="C762"/>
  <c r="C761"/>
  <c r="M760"/>
  <c r="C760"/>
  <c r="C754"/>
  <c r="C753"/>
  <c r="C752"/>
  <c r="C751"/>
  <c r="C750"/>
  <c r="C749"/>
  <c r="L748"/>
  <c r="I748"/>
  <c r="F748"/>
  <c r="E748"/>
  <c r="I745"/>
  <c r="M739"/>
  <c r="M738"/>
  <c r="D737"/>
  <c r="D736"/>
  <c r="C726"/>
  <c r="C725"/>
  <c r="M724"/>
  <c r="C724"/>
  <c r="C718"/>
  <c r="C717"/>
  <c r="C716"/>
  <c r="C715"/>
  <c r="C714"/>
  <c r="C713"/>
  <c r="L712"/>
  <c r="I712"/>
  <c r="F712"/>
  <c r="E712"/>
  <c r="I709"/>
  <c r="M703"/>
  <c r="M702"/>
  <c r="D701"/>
  <c r="D700"/>
  <c r="C689"/>
  <c r="C688"/>
  <c r="M687"/>
  <c r="C687"/>
  <c r="C681"/>
  <c r="C680"/>
  <c r="C679"/>
  <c r="C678"/>
  <c r="C677"/>
  <c r="C676"/>
  <c r="L675"/>
  <c r="I675"/>
  <c r="F675"/>
  <c r="E675"/>
  <c r="I672"/>
  <c r="M666"/>
  <c r="M665"/>
  <c r="D664"/>
  <c r="D663"/>
  <c r="C652"/>
  <c r="C651"/>
  <c r="M650"/>
  <c r="C650"/>
  <c r="C644"/>
  <c r="C643"/>
  <c r="C642"/>
  <c r="C641"/>
  <c r="C640"/>
  <c r="C639"/>
  <c r="L638"/>
  <c r="I638"/>
  <c r="F638"/>
  <c r="E638"/>
  <c r="I635"/>
  <c r="M629"/>
  <c r="M628"/>
  <c r="D627"/>
  <c r="D626"/>
  <c r="C615"/>
  <c r="C614"/>
  <c r="M613"/>
  <c r="C613"/>
  <c r="C607"/>
  <c r="C606"/>
  <c r="C605"/>
  <c r="C604"/>
  <c r="C603"/>
  <c r="C602"/>
  <c r="L601"/>
  <c r="I601"/>
  <c r="F601"/>
  <c r="E601"/>
  <c r="I598"/>
  <c r="M592"/>
  <c r="M591"/>
  <c r="D590"/>
  <c r="D589"/>
  <c r="C579"/>
  <c r="C578"/>
  <c r="M577"/>
  <c r="C577"/>
  <c r="C571"/>
  <c r="C570"/>
  <c r="C569"/>
  <c r="C568"/>
  <c r="C567"/>
  <c r="C566"/>
  <c r="L565"/>
  <c r="I565"/>
  <c r="F565"/>
  <c r="E565"/>
  <c r="I562"/>
  <c r="M556"/>
  <c r="M555"/>
  <c r="D554"/>
  <c r="D553"/>
  <c r="C542"/>
  <c r="C541"/>
  <c r="M540"/>
  <c r="C540"/>
  <c r="C534"/>
  <c r="C533"/>
  <c r="C532"/>
  <c r="C531"/>
  <c r="C530"/>
  <c r="C529"/>
  <c r="L528"/>
  <c r="I528"/>
  <c r="F528"/>
  <c r="E528"/>
  <c r="I525"/>
  <c r="M519"/>
  <c r="M518"/>
  <c r="D517"/>
  <c r="D516"/>
  <c r="A295"/>
  <c r="I304" s="1"/>
  <c r="C506"/>
  <c r="C505"/>
  <c r="M504"/>
  <c r="C504"/>
  <c r="C498"/>
  <c r="C497"/>
  <c r="C496"/>
  <c r="C495"/>
  <c r="C494"/>
  <c r="C493"/>
  <c r="L492"/>
  <c r="I492"/>
  <c r="F492"/>
  <c r="E492"/>
  <c r="I489"/>
  <c r="M483"/>
  <c r="M482"/>
  <c r="D481"/>
  <c r="D480"/>
  <c r="C469"/>
  <c r="C468"/>
  <c r="M467"/>
  <c r="C467"/>
  <c r="C461"/>
  <c r="C460"/>
  <c r="C459"/>
  <c r="C458"/>
  <c r="C457"/>
  <c r="C456"/>
  <c r="L455"/>
  <c r="I455"/>
  <c r="F455"/>
  <c r="E455"/>
  <c r="I452"/>
  <c r="M446"/>
  <c r="M445"/>
  <c r="D444"/>
  <c r="D443"/>
  <c r="C432"/>
  <c r="C431"/>
  <c r="M430"/>
  <c r="C430"/>
  <c r="C424"/>
  <c r="C423"/>
  <c r="C422"/>
  <c r="C421"/>
  <c r="C420"/>
  <c r="C419"/>
  <c r="L418"/>
  <c r="I418"/>
  <c r="F418"/>
  <c r="E418"/>
  <c r="I415"/>
  <c r="M409"/>
  <c r="M408"/>
  <c r="D407"/>
  <c r="D406"/>
  <c r="C395"/>
  <c r="C394"/>
  <c r="M393"/>
  <c r="C393"/>
  <c r="C387"/>
  <c r="C386"/>
  <c r="C385"/>
  <c r="C384"/>
  <c r="C383"/>
  <c r="C382"/>
  <c r="L381"/>
  <c r="I381"/>
  <c r="F381"/>
  <c r="E381"/>
  <c r="I378"/>
  <c r="M372"/>
  <c r="M371"/>
  <c r="D370"/>
  <c r="D369"/>
  <c r="C359"/>
  <c r="C358"/>
  <c r="M357"/>
  <c r="C357"/>
  <c r="C351"/>
  <c r="C350"/>
  <c r="C349"/>
  <c r="C348"/>
  <c r="C347"/>
  <c r="C346"/>
  <c r="L345"/>
  <c r="I345"/>
  <c r="F345"/>
  <c r="E345"/>
  <c r="I342"/>
  <c r="M336"/>
  <c r="M335"/>
  <c r="D334"/>
  <c r="D333"/>
  <c r="C322"/>
  <c r="C321"/>
  <c r="M320"/>
  <c r="C320"/>
  <c r="C314"/>
  <c r="C313"/>
  <c r="C312"/>
  <c r="C311"/>
  <c r="C310"/>
  <c r="C309"/>
  <c r="L308"/>
  <c r="I308"/>
  <c r="F308"/>
  <c r="E308"/>
  <c r="I305"/>
  <c r="M299"/>
  <c r="M298"/>
  <c r="D297"/>
  <c r="D296"/>
  <c r="A222"/>
  <c r="I228" s="1"/>
  <c r="A148"/>
  <c r="I159" s="1"/>
  <c r="A75"/>
  <c r="C286"/>
  <c r="C285"/>
  <c r="M284"/>
  <c r="C284"/>
  <c r="C278"/>
  <c r="C277"/>
  <c r="C276"/>
  <c r="C275"/>
  <c r="C274"/>
  <c r="C273"/>
  <c r="L272"/>
  <c r="I272"/>
  <c r="F272"/>
  <c r="E272"/>
  <c r="I269"/>
  <c r="M263"/>
  <c r="M262"/>
  <c r="D261"/>
  <c r="D260"/>
  <c r="C249"/>
  <c r="C248"/>
  <c r="M247"/>
  <c r="C247"/>
  <c r="C241"/>
  <c r="C240"/>
  <c r="C239"/>
  <c r="C238"/>
  <c r="C237"/>
  <c r="C236"/>
  <c r="L235"/>
  <c r="I235"/>
  <c r="F235"/>
  <c r="E235"/>
  <c r="I232"/>
  <c r="M226"/>
  <c r="M225"/>
  <c r="D224"/>
  <c r="D223"/>
  <c r="C212"/>
  <c r="C211"/>
  <c r="M210"/>
  <c r="C210"/>
  <c r="C204"/>
  <c r="C203"/>
  <c r="C202"/>
  <c r="C201"/>
  <c r="C200"/>
  <c r="C199"/>
  <c r="L198"/>
  <c r="I198"/>
  <c r="F198"/>
  <c r="E198"/>
  <c r="I195"/>
  <c r="M189"/>
  <c r="M188"/>
  <c r="D187"/>
  <c r="D186"/>
  <c r="C175"/>
  <c r="C174"/>
  <c r="M173"/>
  <c r="C173"/>
  <c r="C167"/>
  <c r="C166"/>
  <c r="C165"/>
  <c r="C164"/>
  <c r="C163"/>
  <c r="C162"/>
  <c r="L161"/>
  <c r="I161"/>
  <c r="F161"/>
  <c r="E161"/>
  <c r="I158"/>
  <c r="M152"/>
  <c r="M151"/>
  <c r="D150"/>
  <c r="D149"/>
  <c r="C139"/>
  <c r="C138"/>
  <c r="M137"/>
  <c r="C137"/>
  <c r="C131"/>
  <c r="C130"/>
  <c r="C129"/>
  <c r="C128"/>
  <c r="C127"/>
  <c r="C126"/>
  <c r="L125"/>
  <c r="I125"/>
  <c r="F125"/>
  <c r="E125"/>
  <c r="I122"/>
  <c r="M116"/>
  <c r="M115"/>
  <c r="D114"/>
  <c r="D113"/>
  <c r="C102"/>
  <c r="C101"/>
  <c r="M100"/>
  <c r="C100"/>
  <c r="C94"/>
  <c r="C93"/>
  <c r="C92"/>
  <c r="C91"/>
  <c r="C90"/>
  <c r="C89"/>
  <c r="L88"/>
  <c r="I88"/>
  <c r="F88"/>
  <c r="E88"/>
  <c r="I85"/>
  <c r="M79"/>
  <c r="M78"/>
  <c r="D77"/>
  <c r="D76"/>
  <c r="A38"/>
  <c r="O5" i="29"/>
  <c r="O4"/>
  <c r="C28"/>
  <c r="C27"/>
  <c r="M26"/>
  <c r="C26"/>
  <c r="C20"/>
  <c r="C19"/>
  <c r="C18"/>
  <c r="C17"/>
  <c r="C16"/>
  <c r="C15"/>
  <c r="L14"/>
  <c r="I14"/>
  <c r="F14"/>
  <c r="E14"/>
  <c r="D3"/>
  <c r="D2"/>
  <c r="B2"/>
  <c r="N9" i="15"/>
  <c r="EK3"/>
  <c r="EB3"/>
  <c r="F4" i="28"/>
  <c r="G4"/>
  <c r="FC106"/>
  <c r="FB106"/>
  <c r="EY106"/>
  <c r="EX106"/>
  <c r="EW106"/>
  <c r="EV106"/>
  <c r="EU106"/>
  <c r="ER106"/>
  <c r="EQ106"/>
  <c r="EP106"/>
  <c r="EO106"/>
  <c r="EN106"/>
  <c r="EK106"/>
  <c r="EJ106"/>
  <c r="EI106"/>
  <c r="EH106"/>
  <c r="EG106"/>
  <c r="EA106"/>
  <c r="DZ106"/>
  <c r="DW106"/>
  <c r="DV106"/>
  <c r="DS106"/>
  <c r="DR106"/>
  <c r="DP106"/>
  <c r="DO106"/>
  <c r="DM106"/>
  <c r="DL106"/>
  <c r="DF106"/>
  <c r="DE106"/>
  <c r="DB106"/>
  <c r="DA106"/>
  <c r="CX106"/>
  <c r="CW106"/>
  <c r="CU106"/>
  <c r="CT106"/>
  <c r="CR106"/>
  <c r="CQ106"/>
  <c r="CK106"/>
  <c r="CJ106"/>
  <c r="CG106"/>
  <c r="CF106"/>
  <c r="CC106"/>
  <c r="CB106"/>
  <c r="BZ106"/>
  <c r="BY106"/>
  <c r="BW106"/>
  <c r="BV106"/>
  <c r="BP106"/>
  <c r="BO106"/>
  <c r="BL106"/>
  <c r="BK106"/>
  <c r="BH106"/>
  <c r="BG106"/>
  <c r="BE106"/>
  <c r="BD106"/>
  <c r="BB106"/>
  <c r="BA106"/>
  <c r="AU106"/>
  <c r="AT106"/>
  <c r="AQ106"/>
  <c r="AP106"/>
  <c r="AM106"/>
  <c r="AL106"/>
  <c r="AJ106"/>
  <c r="AI106"/>
  <c r="AG106"/>
  <c r="AF106"/>
  <c r="Z106"/>
  <c r="Y106"/>
  <c r="V106"/>
  <c r="U106"/>
  <c r="R106"/>
  <c r="Q106"/>
  <c r="O106"/>
  <c r="N106"/>
  <c r="L106"/>
  <c r="K106"/>
  <c r="J106"/>
  <c r="I106"/>
  <c r="H106"/>
  <c r="G106"/>
  <c r="F106"/>
  <c r="E106"/>
  <c r="D106"/>
  <c r="FC105"/>
  <c r="FB105"/>
  <c r="EY105"/>
  <c r="EX105"/>
  <c r="EW105"/>
  <c r="EV105"/>
  <c r="EU105"/>
  <c r="ER105"/>
  <c r="EQ105"/>
  <c r="EP105"/>
  <c r="EO105"/>
  <c r="EN105"/>
  <c r="EK105"/>
  <c r="EJ105"/>
  <c r="EI105"/>
  <c r="EH105"/>
  <c r="EG105"/>
  <c r="EA105"/>
  <c r="DZ105"/>
  <c r="DW105"/>
  <c r="DV105"/>
  <c r="DS105"/>
  <c r="DR105"/>
  <c r="DP105"/>
  <c r="DO105"/>
  <c r="DM105"/>
  <c r="DL105"/>
  <c r="DF105"/>
  <c r="DE105"/>
  <c r="DB105"/>
  <c r="DA105"/>
  <c r="CX105"/>
  <c r="CW105"/>
  <c r="CU105"/>
  <c r="CT105"/>
  <c r="CR105"/>
  <c r="CQ105"/>
  <c r="CK105"/>
  <c r="CJ105"/>
  <c r="CG105"/>
  <c r="CF105"/>
  <c r="CC105"/>
  <c r="CB105"/>
  <c r="BZ105"/>
  <c r="BY105"/>
  <c r="BW105"/>
  <c r="BV105"/>
  <c r="BP105"/>
  <c r="BO105"/>
  <c r="BL105"/>
  <c r="BK105"/>
  <c r="BH105"/>
  <c r="BG105"/>
  <c r="BE105"/>
  <c r="BD105"/>
  <c r="BB105"/>
  <c r="BA105"/>
  <c r="AU105"/>
  <c r="AT105"/>
  <c r="AQ105"/>
  <c r="AP105"/>
  <c r="AM105"/>
  <c r="AL105"/>
  <c r="AJ105"/>
  <c r="AI105"/>
  <c r="AG105"/>
  <c r="AF105"/>
  <c r="Z105"/>
  <c r="Y105"/>
  <c r="V105"/>
  <c r="U105"/>
  <c r="R105"/>
  <c r="Q105"/>
  <c r="O105"/>
  <c r="N105"/>
  <c r="L105"/>
  <c r="K105"/>
  <c r="J105"/>
  <c r="I105"/>
  <c r="H105"/>
  <c r="G105"/>
  <c r="F105"/>
  <c r="E105"/>
  <c r="D105"/>
  <c r="FC104"/>
  <c r="FB104"/>
  <c r="EY104"/>
  <c r="EX104"/>
  <c r="EW104"/>
  <c r="EV104"/>
  <c r="EU104"/>
  <c r="ER104"/>
  <c r="EQ104"/>
  <c r="EP104"/>
  <c r="EO104"/>
  <c r="EN104"/>
  <c r="EK104"/>
  <c r="EJ104"/>
  <c r="EI104"/>
  <c r="EH104"/>
  <c r="EG104"/>
  <c r="EA104"/>
  <c r="DZ104"/>
  <c r="DW104"/>
  <c r="DV104"/>
  <c r="DS104"/>
  <c r="DR104"/>
  <c r="DP104"/>
  <c r="DO104"/>
  <c r="DM104"/>
  <c r="DL104"/>
  <c r="DF104"/>
  <c r="DE104"/>
  <c r="DB104"/>
  <c r="DA104"/>
  <c r="CX104"/>
  <c r="CW104"/>
  <c r="CU104"/>
  <c r="CT104"/>
  <c r="CR104"/>
  <c r="CQ104"/>
  <c r="CK104"/>
  <c r="CJ104"/>
  <c r="CG104"/>
  <c r="CF104"/>
  <c r="CC104"/>
  <c r="CB104"/>
  <c r="BZ104"/>
  <c r="BY104"/>
  <c r="BW104"/>
  <c r="BV104"/>
  <c r="BP104"/>
  <c r="BO104"/>
  <c r="BL104"/>
  <c r="BK104"/>
  <c r="BH104"/>
  <c r="BG104"/>
  <c r="BE104"/>
  <c r="BD104"/>
  <c r="BB104"/>
  <c r="BA104"/>
  <c r="AU104"/>
  <c r="AT104"/>
  <c r="AQ104"/>
  <c r="AP104"/>
  <c r="AM104"/>
  <c r="AL104"/>
  <c r="AJ104"/>
  <c r="AI104"/>
  <c r="AG104"/>
  <c r="AF104"/>
  <c r="Z104"/>
  <c r="Y104"/>
  <c r="V104"/>
  <c r="U104"/>
  <c r="R104"/>
  <c r="Q104"/>
  <c r="O104"/>
  <c r="N104"/>
  <c r="L104"/>
  <c r="K104"/>
  <c r="J104"/>
  <c r="I104"/>
  <c r="H104"/>
  <c r="G104"/>
  <c r="F104"/>
  <c r="E104"/>
  <c r="D104"/>
  <c r="FC103"/>
  <c r="FB103"/>
  <c r="EY103"/>
  <c r="EX103"/>
  <c r="EW103"/>
  <c r="EV103"/>
  <c r="EU103"/>
  <c r="ER103"/>
  <c r="EQ103"/>
  <c r="EP103"/>
  <c r="EO103"/>
  <c r="EN103"/>
  <c r="EK103"/>
  <c r="EJ103"/>
  <c r="EI103"/>
  <c r="EH103"/>
  <c r="EG103"/>
  <c r="EA103"/>
  <c r="DZ103"/>
  <c r="DW103"/>
  <c r="DV103"/>
  <c r="DS103"/>
  <c r="DR103"/>
  <c r="DP103"/>
  <c r="DO103"/>
  <c r="DM103"/>
  <c r="DL103"/>
  <c r="DF103"/>
  <c r="DE103"/>
  <c r="DB103"/>
  <c r="DA103"/>
  <c r="CX103"/>
  <c r="CW103"/>
  <c r="CU103"/>
  <c r="CT103"/>
  <c r="CR103"/>
  <c r="CQ103"/>
  <c r="CK103"/>
  <c r="CJ103"/>
  <c r="CG103"/>
  <c r="CF103"/>
  <c r="CC103"/>
  <c r="CB103"/>
  <c r="BZ103"/>
  <c r="BY103"/>
  <c r="BW103"/>
  <c r="BV103"/>
  <c r="BP103"/>
  <c r="BO103"/>
  <c r="BL103"/>
  <c r="BK103"/>
  <c r="BH103"/>
  <c r="BG103"/>
  <c r="BE103"/>
  <c r="BD103"/>
  <c r="BB103"/>
  <c r="BA103"/>
  <c r="AU103"/>
  <c r="AT103"/>
  <c r="AQ103"/>
  <c r="AP103"/>
  <c r="AM103"/>
  <c r="AL103"/>
  <c r="AJ103"/>
  <c r="AI103"/>
  <c r="AG103"/>
  <c r="AF103"/>
  <c r="Z103"/>
  <c r="Y103"/>
  <c r="V103"/>
  <c r="U103"/>
  <c r="R103"/>
  <c r="Q103"/>
  <c r="O103"/>
  <c r="N103"/>
  <c r="L103"/>
  <c r="K103"/>
  <c r="J103"/>
  <c r="I103"/>
  <c r="H103"/>
  <c r="G103"/>
  <c r="F103"/>
  <c r="E103"/>
  <c r="D103"/>
  <c r="FC102"/>
  <c r="FB102"/>
  <c r="EY102"/>
  <c r="EX102"/>
  <c r="EW102"/>
  <c r="EV102"/>
  <c r="EU102"/>
  <c r="ER102"/>
  <c r="EQ102"/>
  <c r="EP102"/>
  <c r="EO102"/>
  <c r="EN102"/>
  <c r="EK102"/>
  <c r="EJ102"/>
  <c r="EI102"/>
  <c r="EH102"/>
  <c r="EG102"/>
  <c r="EA102"/>
  <c r="DZ102"/>
  <c r="DW102"/>
  <c r="DV102"/>
  <c r="DS102"/>
  <c r="DR102"/>
  <c r="DP102"/>
  <c r="DO102"/>
  <c r="DM102"/>
  <c r="DL102"/>
  <c r="DF102"/>
  <c r="DE102"/>
  <c r="DB102"/>
  <c r="DA102"/>
  <c r="CX102"/>
  <c r="CW102"/>
  <c r="CU102"/>
  <c r="CT102"/>
  <c r="CR102"/>
  <c r="CQ102"/>
  <c r="CK102"/>
  <c r="CJ102"/>
  <c r="CG102"/>
  <c r="CF102"/>
  <c r="CC102"/>
  <c r="CB102"/>
  <c r="BZ102"/>
  <c r="BY102"/>
  <c r="BW102"/>
  <c r="BV102"/>
  <c r="BP102"/>
  <c r="BO102"/>
  <c r="BL102"/>
  <c r="BK102"/>
  <c r="BH102"/>
  <c r="BG102"/>
  <c r="BE102"/>
  <c r="BD102"/>
  <c r="BB102"/>
  <c r="BA102"/>
  <c r="AU102"/>
  <c r="AT102"/>
  <c r="AQ102"/>
  <c r="AP102"/>
  <c r="AM102"/>
  <c r="AL102"/>
  <c r="AJ102"/>
  <c r="AI102"/>
  <c r="AG102"/>
  <c r="AF102"/>
  <c r="Z102"/>
  <c r="Y102"/>
  <c r="V102"/>
  <c r="U102"/>
  <c r="R102"/>
  <c r="Q102"/>
  <c r="O102"/>
  <c r="N102"/>
  <c r="L102"/>
  <c r="K102"/>
  <c r="J102"/>
  <c r="I102"/>
  <c r="H102"/>
  <c r="G102"/>
  <c r="F102"/>
  <c r="E102"/>
  <c r="D102"/>
  <c r="FC101"/>
  <c r="FB101"/>
  <c r="EY101"/>
  <c r="EX101"/>
  <c r="EW101"/>
  <c r="EV101"/>
  <c r="EU101"/>
  <c r="ER101"/>
  <c r="EQ101"/>
  <c r="EP101"/>
  <c r="EO101"/>
  <c r="EN101"/>
  <c r="EK101"/>
  <c r="EJ101"/>
  <c r="EI101"/>
  <c r="EH101"/>
  <c r="EG101"/>
  <c r="EA101"/>
  <c r="DZ101"/>
  <c r="DW101"/>
  <c r="DV101"/>
  <c r="DS101"/>
  <c r="DR101"/>
  <c r="DP101"/>
  <c r="DO101"/>
  <c r="DM101"/>
  <c r="DL101"/>
  <c r="DF101"/>
  <c r="DE101"/>
  <c r="DB101"/>
  <c r="DA101"/>
  <c r="CX101"/>
  <c r="CW101"/>
  <c r="CU101"/>
  <c r="CT101"/>
  <c r="CR101"/>
  <c r="CQ101"/>
  <c r="CK101"/>
  <c r="CJ101"/>
  <c r="CG101"/>
  <c r="CF101"/>
  <c r="CC101"/>
  <c r="CB101"/>
  <c r="BZ101"/>
  <c r="BY101"/>
  <c r="BW101"/>
  <c r="BV101"/>
  <c r="BP101"/>
  <c r="BO101"/>
  <c r="BL101"/>
  <c r="BK101"/>
  <c r="BH101"/>
  <c r="BG101"/>
  <c r="BE101"/>
  <c r="BD101"/>
  <c r="BB101"/>
  <c r="BA101"/>
  <c r="AU101"/>
  <c r="AT101"/>
  <c r="AQ101"/>
  <c r="AP101"/>
  <c r="AM101"/>
  <c r="AL101"/>
  <c r="AJ101"/>
  <c r="AI101"/>
  <c r="AG101"/>
  <c r="AF101"/>
  <c r="Z101"/>
  <c r="Y101"/>
  <c r="V101"/>
  <c r="U101"/>
  <c r="R101"/>
  <c r="Q101"/>
  <c r="O101"/>
  <c r="N101"/>
  <c r="L101"/>
  <c r="K101"/>
  <c r="J101"/>
  <c r="I101"/>
  <c r="H101"/>
  <c r="G101"/>
  <c r="F101"/>
  <c r="E101"/>
  <c r="D101"/>
  <c r="FC100"/>
  <c r="FB100"/>
  <c r="EY100"/>
  <c r="EX100"/>
  <c r="EW100"/>
  <c r="EV100"/>
  <c r="EU100"/>
  <c r="ER100"/>
  <c r="EQ100"/>
  <c r="EP100"/>
  <c r="EO100"/>
  <c r="EN100"/>
  <c r="EK100"/>
  <c r="EJ100"/>
  <c r="EI100"/>
  <c r="EH100"/>
  <c r="EG100"/>
  <c r="EA100"/>
  <c r="DZ100"/>
  <c r="DW100"/>
  <c r="DV100"/>
  <c r="DS100"/>
  <c r="DR100"/>
  <c r="DP100"/>
  <c r="DO100"/>
  <c r="DM100"/>
  <c r="DL100"/>
  <c r="DF100"/>
  <c r="DE100"/>
  <c r="DB100"/>
  <c r="DA100"/>
  <c r="CX100"/>
  <c r="CW100"/>
  <c r="CU100"/>
  <c r="CT100"/>
  <c r="CR100"/>
  <c r="CQ100"/>
  <c r="CK100"/>
  <c r="CJ100"/>
  <c r="CG100"/>
  <c r="CF100"/>
  <c r="CC100"/>
  <c r="CB100"/>
  <c r="BZ100"/>
  <c r="BY100"/>
  <c r="BW100"/>
  <c r="BV100"/>
  <c r="BP100"/>
  <c r="BO100"/>
  <c r="BL100"/>
  <c r="BK100"/>
  <c r="BH100"/>
  <c r="BG100"/>
  <c r="BE100"/>
  <c r="BD100"/>
  <c r="BB100"/>
  <c r="BA100"/>
  <c r="AU100"/>
  <c r="AT100"/>
  <c r="AQ100"/>
  <c r="AP100"/>
  <c r="AM100"/>
  <c r="AL100"/>
  <c r="AJ100"/>
  <c r="AI100"/>
  <c r="AG100"/>
  <c r="AF100"/>
  <c r="Z100"/>
  <c r="Y100"/>
  <c r="V100"/>
  <c r="U100"/>
  <c r="R100"/>
  <c r="Q100"/>
  <c r="O100"/>
  <c r="N100"/>
  <c r="L100"/>
  <c r="K100"/>
  <c r="J100"/>
  <c r="I100"/>
  <c r="H100"/>
  <c r="G100"/>
  <c r="F100"/>
  <c r="E100"/>
  <c r="D100"/>
  <c r="FC99"/>
  <c r="FB99"/>
  <c r="EY99"/>
  <c r="EX99"/>
  <c r="EW99"/>
  <c r="EV99"/>
  <c r="EU99"/>
  <c r="ER99"/>
  <c r="EQ99"/>
  <c r="EP99"/>
  <c r="EO99"/>
  <c r="EN99"/>
  <c r="EK99"/>
  <c r="EJ99"/>
  <c r="EI99"/>
  <c r="EH99"/>
  <c r="EG99"/>
  <c r="EA99"/>
  <c r="DZ99"/>
  <c r="DW99"/>
  <c r="DV99"/>
  <c r="DS99"/>
  <c r="DR99"/>
  <c r="DP99"/>
  <c r="DO99"/>
  <c r="DM99"/>
  <c r="DL99"/>
  <c r="DF99"/>
  <c r="DE99"/>
  <c r="DB99"/>
  <c r="DA99"/>
  <c r="CX99"/>
  <c r="CW99"/>
  <c r="CU99"/>
  <c r="CT99"/>
  <c r="CR99"/>
  <c r="CQ99"/>
  <c r="CK99"/>
  <c r="CJ99"/>
  <c r="CG99"/>
  <c r="CF99"/>
  <c r="CC99"/>
  <c r="CB99"/>
  <c r="BZ99"/>
  <c r="BY99"/>
  <c r="BW99"/>
  <c r="BV99"/>
  <c r="BP99"/>
  <c r="BO99"/>
  <c r="BL99"/>
  <c r="BK99"/>
  <c r="BH99"/>
  <c r="BG99"/>
  <c r="BE99"/>
  <c r="BD99"/>
  <c r="BB99"/>
  <c r="BA99"/>
  <c r="AU99"/>
  <c r="AT99"/>
  <c r="AQ99"/>
  <c r="AP99"/>
  <c r="AM99"/>
  <c r="AL99"/>
  <c r="AJ99"/>
  <c r="AI99"/>
  <c r="AG99"/>
  <c r="AF99"/>
  <c r="Z99"/>
  <c r="Y99"/>
  <c r="V99"/>
  <c r="U99"/>
  <c r="R99"/>
  <c r="Q99"/>
  <c r="O99"/>
  <c r="N99"/>
  <c r="L99"/>
  <c r="K99"/>
  <c r="J99"/>
  <c r="I99"/>
  <c r="H99"/>
  <c r="G99"/>
  <c r="F99"/>
  <c r="E99"/>
  <c r="D99"/>
  <c r="FC98"/>
  <c r="FB98"/>
  <c r="EY98"/>
  <c r="EX98"/>
  <c r="EW98"/>
  <c r="EV98"/>
  <c r="EU98"/>
  <c r="ER98"/>
  <c r="EQ98"/>
  <c r="EP98"/>
  <c r="EO98"/>
  <c r="EN98"/>
  <c r="EK98"/>
  <c r="EJ98"/>
  <c r="EI98"/>
  <c r="EH98"/>
  <c r="EG98"/>
  <c r="EA98"/>
  <c r="DZ98"/>
  <c r="DW98"/>
  <c r="DV98"/>
  <c r="DS98"/>
  <c r="DR98"/>
  <c r="DP98"/>
  <c r="DO98"/>
  <c r="DM98"/>
  <c r="DL98"/>
  <c r="DF98"/>
  <c r="DE98"/>
  <c r="DB98"/>
  <c r="DA98"/>
  <c r="CX98"/>
  <c r="CW98"/>
  <c r="CU98"/>
  <c r="CT98"/>
  <c r="CR98"/>
  <c r="CQ98"/>
  <c r="CK98"/>
  <c r="CJ98"/>
  <c r="CG98"/>
  <c r="CF98"/>
  <c r="CC98"/>
  <c r="CB98"/>
  <c r="BZ98"/>
  <c r="BY98"/>
  <c r="BW98"/>
  <c r="BV98"/>
  <c r="BP98"/>
  <c r="BO98"/>
  <c r="BL98"/>
  <c r="BK98"/>
  <c r="BH98"/>
  <c r="BG98"/>
  <c r="BE98"/>
  <c r="BD98"/>
  <c r="BB98"/>
  <c r="BA98"/>
  <c r="AU98"/>
  <c r="AT98"/>
  <c r="AQ98"/>
  <c r="AP98"/>
  <c r="AM98"/>
  <c r="AL98"/>
  <c r="AJ98"/>
  <c r="AI98"/>
  <c r="AG98"/>
  <c r="AF98"/>
  <c r="Z98"/>
  <c r="Y98"/>
  <c r="V98"/>
  <c r="U98"/>
  <c r="R98"/>
  <c r="Q98"/>
  <c r="O98"/>
  <c r="N98"/>
  <c r="L98"/>
  <c r="K98"/>
  <c r="J98"/>
  <c r="I98"/>
  <c r="H98"/>
  <c r="G98"/>
  <c r="F98"/>
  <c r="E98"/>
  <c r="D98"/>
  <c r="FC97"/>
  <c r="FB97"/>
  <c r="EY97"/>
  <c r="EX97"/>
  <c r="EW97"/>
  <c r="EV97"/>
  <c r="EU97"/>
  <c r="ER97"/>
  <c r="EQ97"/>
  <c r="EP97"/>
  <c r="EO97"/>
  <c r="EN97"/>
  <c r="EK97"/>
  <c r="EJ97"/>
  <c r="EI97"/>
  <c r="EH97"/>
  <c r="EG97"/>
  <c r="EA97"/>
  <c r="DZ97"/>
  <c r="DW97"/>
  <c r="DV97"/>
  <c r="DS97"/>
  <c r="DR97"/>
  <c r="DP97"/>
  <c r="DO97"/>
  <c r="DM97"/>
  <c r="DL97"/>
  <c r="DF97"/>
  <c r="DE97"/>
  <c r="DB97"/>
  <c r="DA97"/>
  <c r="CX97"/>
  <c r="CW97"/>
  <c r="CU97"/>
  <c r="CT97"/>
  <c r="CR97"/>
  <c r="CQ97"/>
  <c r="CK97"/>
  <c r="CJ97"/>
  <c r="CG97"/>
  <c r="CF97"/>
  <c r="CC97"/>
  <c r="CB97"/>
  <c r="BZ97"/>
  <c r="BY97"/>
  <c r="BW97"/>
  <c r="BV97"/>
  <c r="BP97"/>
  <c r="BO97"/>
  <c r="BL97"/>
  <c r="BK97"/>
  <c r="BH97"/>
  <c r="BG97"/>
  <c r="BE97"/>
  <c r="BD97"/>
  <c r="BB97"/>
  <c r="BA97"/>
  <c r="AU97"/>
  <c r="AT97"/>
  <c r="AQ97"/>
  <c r="AP97"/>
  <c r="AM97"/>
  <c r="AL97"/>
  <c r="AJ97"/>
  <c r="AI97"/>
  <c r="AG97"/>
  <c r="AF97"/>
  <c r="Z97"/>
  <c r="Y97"/>
  <c r="V97"/>
  <c r="U97"/>
  <c r="R97"/>
  <c r="Q97"/>
  <c r="O97"/>
  <c r="N97"/>
  <c r="L97"/>
  <c r="K97"/>
  <c r="J97"/>
  <c r="I97"/>
  <c r="H97"/>
  <c r="G97"/>
  <c r="F97"/>
  <c r="E97"/>
  <c r="D97"/>
  <c r="FC96"/>
  <c r="FB96"/>
  <c r="EY96"/>
  <c r="EX96"/>
  <c r="EW96"/>
  <c r="EV96"/>
  <c r="EU96"/>
  <c r="ER96"/>
  <c r="EQ96"/>
  <c r="EP96"/>
  <c r="EO96"/>
  <c r="EN96"/>
  <c r="EK96"/>
  <c r="EJ96"/>
  <c r="EI96"/>
  <c r="EH96"/>
  <c r="EG96"/>
  <c r="EA96"/>
  <c r="DZ96"/>
  <c r="DW96"/>
  <c r="DV96"/>
  <c r="DS96"/>
  <c r="DR96"/>
  <c r="DP96"/>
  <c r="DO96"/>
  <c r="DM96"/>
  <c r="DL96"/>
  <c r="DF96"/>
  <c r="DE96"/>
  <c r="DB96"/>
  <c r="DA96"/>
  <c r="CX96"/>
  <c r="CW96"/>
  <c r="CU96"/>
  <c r="CT96"/>
  <c r="CR96"/>
  <c r="CQ96"/>
  <c r="CK96"/>
  <c r="CJ96"/>
  <c r="CG96"/>
  <c r="CF96"/>
  <c r="CC96"/>
  <c r="CB96"/>
  <c r="BZ96"/>
  <c r="BY96"/>
  <c r="BW96"/>
  <c r="BV96"/>
  <c r="BP96"/>
  <c r="BO96"/>
  <c r="BL96"/>
  <c r="BK96"/>
  <c r="BH96"/>
  <c r="BG96"/>
  <c r="BE96"/>
  <c r="BD96"/>
  <c r="BB96"/>
  <c r="BA96"/>
  <c r="AU96"/>
  <c r="AT96"/>
  <c r="AQ96"/>
  <c r="AP96"/>
  <c r="AM96"/>
  <c r="AL96"/>
  <c r="AJ96"/>
  <c r="AI96"/>
  <c r="AG96"/>
  <c r="AF96"/>
  <c r="Z96"/>
  <c r="Y96"/>
  <c r="V96"/>
  <c r="U96"/>
  <c r="R96"/>
  <c r="Q96"/>
  <c r="O96"/>
  <c r="N96"/>
  <c r="L96"/>
  <c r="K96"/>
  <c r="J96"/>
  <c r="I96"/>
  <c r="H96"/>
  <c r="G96"/>
  <c r="F96"/>
  <c r="E96"/>
  <c r="D96"/>
  <c r="FC95"/>
  <c r="FB95"/>
  <c r="EY95"/>
  <c r="EX95"/>
  <c r="EW95"/>
  <c r="EV95"/>
  <c r="EU95"/>
  <c r="ER95"/>
  <c r="EQ95"/>
  <c r="EP95"/>
  <c r="EO95"/>
  <c r="EN95"/>
  <c r="EK95"/>
  <c r="EJ95"/>
  <c r="EI95"/>
  <c r="EH95"/>
  <c r="EG95"/>
  <c r="EA95"/>
  <c r="DZ95"/>
  <c r="DW95"/>
  <c r="DV95"/>
  <c r="DS95"/>
  <c r="DR95"/>
  <c r="DP95"/>
  <c r="DO95"/>
  <c r="DM95"/>
  <c r="DL95"/>
  <c r="DF95"/>
  <c r="DE95"/>
  <c r="DB95"/>
  <c r="DA95"/>
  <c r="CX95"/>
  <c r="CW95"/>
  <c r="CU95"/>
  <c r="CT95"/>
  <c r="CR95"/>
  <c r="CQ95"/>
  <c r="CK95"/>
  <c r="CJ95"/>
  <c r="CG95"/>
  <c r="CF95"/>
  <c r="CC95"/>
  <c r="CB95"/>
  <c r="BZ95"/>
  <c r="BY95"/>
  <c r="BW95"/>
  <c r="BV95"/>
  <c r="BP95"/>
  <c r="BO95"/>
  <c r="BL95"/>
  <c r="BK95"/>
  <c r="BH95"/>
  <c r="BG95"/>
  <c r="BE95"/>
  <c r="BD95"/>
  <c r="BB95"/>
  <c r="BA95"/>
  <c r="AU95"/>
  <c r="AT95"/>
  <c r="AQ95"/>
  <c r="AP95"/>
  <c r="AM95"/>
  <c r="AL95"/>
  <c r="AJ95"/>
  <c r="AI95"/>
  <c r="AG95"/>
  <c r="AF95"/>
  <c r="Z95"/>
  <c r="Y95"/>
  <c r="V95"/>
  <c r="U95"/>
  <c r="R95"/>
  <c r="Q95"/>
  <c r="O95"/>
  <c r="N95"/>
  <c r="L95"/>
  <c r="K95"/>
  <c r="J95"/>
  <c r="I95"/>
  <c r="H95"/>
  <c r="G95"/>
  <c r="F95"/>
  <c r="E95"/>
  <c r="D95"/>
  <c r="FC94"/>
  <c r="FB94"/>
  <c r="EY94"/>
  <c r="EX94"/>
  <c r="EW94"/>
  <c r="EV94"/>
  <c r="EU94"/>
  <c r="ER94"/>
  <c r="EQ94"/>
  <c r="EP94"/>
  <c r="EO94"/>
  <c r="EN94"/>
  <c r="EK94"/>
  <c r="EJ94"/>
  <c r="EI94"/>
  <c r="EH94"/>
  <c r="EG94"/>
  <c r="EA94"/>
  <c r="DZ94"/>
  <c r="DW94"/>
  <c r="DV94"/>
  <c r="DS94"/>
  <c r="DR94"/>
  <c r="DP94"/>
  <c r="DO94"/>
  <c r="DM94"/>
  <c r="DL94"/>
  <c r="DF94"/>
  <c r="DE94"/>
  <c r="DB94"/>
  <c r="DA94"/>
  <c r="CX94"/>
  <c r="CW94"/>
  <c r="CU94"/>
  <c r="CT94"/>
  <c r="CR94"/>
  <c r="CQ94"/>
  <c r="CK94"/>
  <c r="CJ94"/>
  <c r="CG94"/>
  <c r="CF94"/>
  <c r="CC94"/>
  <c r="CB94"/>
  <c r="BZ94"/>
  <c r="BY94"/>
  <c r="BW94"/>
  <c r="BV94"/>
  <c r="BP94"/>
  <c r="BO94"/>
  <c r="BL94"/>
  <c r="BK94"/>
  <c r="BH94"/>
  <c r="BG94"/>
  <c r="BE94"/>
  <c r="BD94"/>
  <c r="BB94"/>
  <c r="BA94"/>
  <c r="AU94"/>
  <c r="AT94"/>
  <c r="AQ94"/>
  <c r="AP94"/>
  <c r="AM94"/>
  <c r="AL94"/>
  <c r="AJ94"/>
  <c r="AI94"/>
  <c r="AG94"/>
  <c r="AF94"/>
  <c r="Z94"/>
  <c r="Y94"/>
  <c r="V94"/>
  <c r="U94"/>
  <c r="R94"/>
  <c r="Q94"/>
  <c r="O94"/>
  <c r="N94"/>
  <c r="L94"/>
  <c r="K94"/>
  <c r="J94"/>
  <c r="I94"/>
  <c r="H94"/>
  <c r="G94"/>
  <c r="F94"/>
  <c r="E94"/>
  <c r="D94"/>
  <c r="FC93"/>
  <c r="FB93"/>
  <c r="EY93"/>
  <c r="EX93"/>
  <c r="EW93"/>
  <c r="EV93"/>
  <c r="EU93"/>
  <c r="ER93"/>
  <c r="EQ93"/>
  <c r="EP93"/>
  <c r="EO93"/>
  <c r="EN93"/>
  <c r="EK93"/>
  <c r="EJ93"/>
  <c r="EI93"/>
  <c r="EH93"/>
  <c r="EG93"/>
  <c r="EA93"/>
  <c r="DZ93"/>
  <c r="DW93"/>
  <c r="DV93"/>
  <c r="DS93"/>
  <c r="DR93"/>
  <c r="DP93"/>
  <c r="DO93"/>
  <c r="DM93"/>
  <c r="DL93"/>
  <c r="DF93"/>
  <c r="DE93"/>
  <c r="DB93"/>
  <c r="DA93"/>
  <c r="CX93"/>
  <c r="CW93"/>
  <c r="CU93"/>
  <c r="CT93"/>
  <c r="CR93"/>
  <c r="CQ93"/>
  <c r="CK93"/>
  <c r="CJ93"/>
  <c r="CG93"/>
  <c r="CF93"/>
  <c r="CC93"/>
  <c r="CB93"/>
  <c r="BZ93"/>
  <c r="BY93"/>
  <c r="BW93"/>
  <c r="BV93"/>
  <c r="BP93"/>
  <c r="BO93"/>
  <c r="BL93"/>
  <c r="BK93"/>
  <c r="BH93"/>
  <c r="BG93"/>
  <c r="BE93"/>
  <c r="BD93"/>
  <c r="BB93"/>
  <c r="BA93"/>
  <c r="AU93"/>
  <c r="AT93"/>
  <c r="AQ93"/>
  <c r="AP93"/>
  <c r="AM93"/>
  <c r="AL93"/>
  <c r="AJ93"/>
  <c r="AI93"/>
  <c r="AG93"/>
  <c r="AF93"/>
  <c r="Z93"/>
  <c r="Y93"/>
  <c r="V93"/>
  <c r="U93"/>
  <c r="R93"/>
  <c r="Q93"/>
  <c r="O93"/>
  <c r="N93"/>
  <c r="L93"/>
  <c r="K93"/>
  <c r="J93"/>
  <c r="I93"/>
  <c r="H93"/>
  <c r="G93"/>
  <c r="F93"/>
  <c r="E93"/>
  <c r="D93"/>
  <c r="FC92"/>
  <c r="FB92"/>
  <c r="EY92"/>
  <c r="EX92"/>
  <c r="EW92"/>
  <c r="EV92"/>
  <c r="EU92"/>
  <c r="ER92"/>
  <c r="EQ92"/>
  <c r="EP92"/>
  <c r="EO92"/>
  <c r="EN92"/>
  <c r="EK92"/>
  <c r="EJ92"/>
  <c r="EI92"/>
  <c r="EH92"/>
  <c r="EG92"/>
  <c r="EA92"/>
  <c r="DZ92"/>
  <c r="DW92"/>
  <c r="DV92"/>
  <c r="DS92"/>
  <c r="DR92"/>
  <c r="DP92"/>
  <c r="DO92"/>
  <c r="DM92"/>
  <c r="DL92"/>
  <c r="DF92"/>
  <c r="DE92"/>
  <c r="DB92"/>
  <c r="DA92"/>
  <c r="CX92"/>
  <c r="CW92"/>
  <c r="CU92"/>
  <c r="CT92"/>
  <c r="CR92"/>
  <c r="CQ92"/>
  <c r="CK92"/>
  <c r="CJ92"/>
  <c r="CG92"/>
  <c r="CF92"/>
  <c r="CC92"/>
  <c r="CB92"/>
  <c r="BZ92"/>
  <c r="BY92"/>
  <c r="BW92"/>
  <c r="BV92"/>
  <c r="BP92"/>
  <c r="BO92"/>
  <c r="BL92"/>
  <c r="BK92"/>
  <c r="BH92"/>
  <c r="BG92"/>
  <c r="BE92"/>
  <c r="BD92"/>
  <c r="BB92"/>
  <c r="BA92"/>
  <c r="AU92"/>
  <c r="AT92"/>
  <c r="AQ92"/>
  <c r="AP92"/>
  <c r="AM92"/>
  <c r="AL92"/>
  <c r="AJ92"/>
  <c r="AI92"/>
  <c r="AG92"/>
  <c r="AF92"/>
  <c r="Z92"/>
  <c r="Y92"/>
  <c r="V92"/>
  <c r="U92"/>
  <c r="R92"/>
  <c r="Q92"/>
  <c r="O92"/>
  <c r="N92"/>
  <c r="L92"/>
  <c r="K92"/>
  <c r="J92"/>
  <c r="I92"/>
  <c r="H92"/>
  <c r="G92"/>
  <c r="F92"/>
  <c r="E92"/>
  <c r="D92"/>
  <c r="FC91"/>
  <c r="FB91"/>
  <c r="EY91"/>
  <c r="EX91"/>
  <c r="EW91"/>
  <c r="EV91"/>
  <c r="EU91"/>
  <c r="ER91"/>
  <c r="EQ91"/>
  <c r="EP91"/>
  <c r="EO91"/>
  <c r="EN91"/>
  <c r="EK91"/>
  <c r="EJ91"/>
  <c r="EI91"/>
  <c r="EH91"/>
  <c r="EG91"/>
  <c r="EA91"/>
  <c r="DZ91"/>
  <c r="DW91"/>
  <c r="DV91"/>
  <c r="DS91"/>
  <c r="DR91"/>
  <c r="DP91"/>
  <c r="DO91"/>
  <c r="DM91"/>
  <c r="DL91"/>
  <c r="DF91"/>
  <c r="DE91"/>
  <c r="DB91"/>
  <c r="DA91"/>
  <c r="CX91"/>
  <c r="CW91"/>
  <c r="CU91"/>
  <c r="CT91"/>
  <c r="CR91"/>
  <c r="CQ91"/>
  <c r="CK91"/>
  <c r="CJ91"/>
  <c r="CG91"/>
  <c r="CF91"/>
  <c r="CC91"/>
  <c r="CB91"/>
  <c r="BZ91"/>
  <c r="BY91"/>
  <c r="BW91"/>
  <c r="BV91"/>
  <c r="BP91"/>
  <c r="BO91"/>
  <c r="BL91"/>
  <c r="BK91"/>
  <c r="BH91"/>
  <c r="BG91"/>
  <c r="BE91"/>
  <c r="BD91"/>
  <c r="BB91"/>
  <c r="BA91"/>
  <c r="AU91"/>
  <c r="AT91"/>
  <c r="AQ91"/>
  <c r="AP91"/>
  <c r="AM91"/>
  <c r="AL91"/>
  <c r="AJ91"/>
  <c r="AI91"/>
  <c r="AG91"/>
  <c r="AF91"/>
  <c r="Z91"/>
  <c r="Y91"/>
  <c r="V91"/>
  <c r="U91"/>
  <c r="R91"/>
  <c r="Q91"/>
  <c r="O91"/>
  <c r="N91"/>
  <c r="L91"/>
  <c r="K91"/>
  <c r="J91"/>
  <c r="I91"/>
  <c r="H91"/>
  <c r="G91"/>
  <c r="F91"/>
  <c r="E91"/>
  <c r="D91"/>
  <c r="FC90"/>
  <c r="FB90"/>
  <c r="EY90"/>
  <c r="EX90"/>
  <c r="EW90"/>
  <c r="EV90"/>
  <c r="EU90"/>
  <c r="ER90"/>
  <c r="EQ90"/>
  <c r="EP90"/>
  <c r="EO90"/>
  <c r="EN90"/>
  <c r="EK90"/>
  <c r="EJ90"/>
  <c r="EI90"/>
  <c r="EH90"/>
  <c r="EG90"/>
  <c r="EA90"/>
  <c r="DZ90"/>
  <c r="DW90"/>
  <c r="DV90"/>
  <c r="DS90"/>
  <c r="DR90"/>
  <c r="DP90"/>
  <c r="DO90"/>
  <c r="DM90"/>
  <c r="DL90"/>
  <c r="DF90"/>
  <c r="DE90"/>
  <c r="DB90"/>
  <c r="DA90"/>
  <c r="CX90"/>
  <c r="CW90"/>
  <c r="CU90"/>
  <c r="CT90"/>
  <c r="CR90"/>
  <c r="CQ90"/>
  <c r="CK90"/>
  <c r="CJ90"/>
  <c r="CG90"/>
  <c r="CF90"/>
  <c r="CC90"/>
  <c r="CB90"/>
  <c r="BZ90"/>
  <c r="BY90"/>
  <c r="BW90"/>
  <c r="BV90"/>
  <c r="BP90"/>
  <c r="BO90"/>
  <c r="BL90"/>
  <c r="BK90"/>
  <c r="BH90"/>
  <c r="BG90"/>
  <c r="BE90"/>
  <c r="BD90"/>
  <c r="BB90"/>
  <c r="BA90"/>
  <c r="AU90"/>
  <c r="AT90"/>
  <c r="AQ90"/>
  <c r="AP90"/>
  <c r="AM90"/>
  <c r="AL90"/>
  <c r="AJ90"/>
  <c r="AI90"/>
  <c r="AG90"/>
  <c r="AF90"/>
  <c r="Z90"/>
  <c r="Y90"/>
  <c r="V90"/>
  <c r="U90"/>
  <c r="R90"/>
  <c r="Q90"/>
  <c r="O90"/>
  <c r="N90"/>
  <c r="L90"/>
  <c r="K90"/>
  <c r="J90"/>
  <c r="I90"/>
  <c r="H90"/>
  <c r="G90"/>
  <c r="F90"/>
  <c r="E90"/>
  <c r="D90"/>
  <c r="FC89"/>
  <c r="FB89"/>
  <c r="EY89"/>
  <c r="EX89"/>
  <c r="EW89"/>
  <c r="EV89"/>
  <c r="EU89"/>
  <c r="ER89"/>
  <c r="EQ89"/>
  <c r="EP89"/>
  <c r="EO89"/>
  <c r="EN89"/>
  <c r="EK89"/>
  <c r="EJ89"/>
  <c r="EI89"/>
  <c r="EH89"/>
  <c r="EG89"/>
  <c r="EA89"/>
  <c r="DZ89"/>
  <c r="DW89"/>
  <c r="DV89"/>
  <c r="DS89"/>
  <c r="DR89"/>
  <c r="DP89"/>
  <c r="DO89"/>
  <c r="DM89"/>
  <c r="DL89"/>
  <c r="DF89"/>
  <c r="DE89"/>
  <c r="DB89"/>
  <c r="DA89"/>
  <c r="CX89"/>
  <c r="CW89"/>
  <c r="CU89"/>
  <c r="CT89"/>
  <c r="CR89"/>
  <c r="CQ89"/>
  <c r="CK89"/>
  <c r="CJ89"/>
  <c r="CG89"/>
  <c r="CF89"/>
  <c r="CC89"/>
  <c r="CB89"/>
  <c r="BZ89"/>
  <c r="BY89"/>
  <c r="BW89"/>
  <c r="BV89"/>
  <c r="BP89"/>
  <c r="BO89"/>
  <c r="BL89"/>
  <c r="BK89"/>
  <c r="BH89"/>
  <c r="BG89"/>
  <c r="BE89"/>
  <c r="BD89"/>
  <c r="BB89"/>
  <c r="BA89"/>
  <c r="AU89"/>
  <c r="AT89"/>
  <c r="AQ89"/>
  <c r="AP89"/>
  <c r="AM89"/>
  <c r="AL89"/>
  <c r="AJ89"/>
  <c r="AI89"/>
  <c r="AG89"/>
  <c r="AF89"/>
  <c r="Z89"/>
  <c r="Y89"/>
  <c r="V89"/>
  <c r="U89"/>
  <c r="R89"/>
  <c r="Q89"/>
  <c r="O89"/>
  <c r="N89"/>
  <c r="L89"/>
  <c r="K89"/>
  <c r="J89"/>
  <c r="I89"/>
  <c r="H89"/>
  <c r="G89"/>
  <c r="F89"/>
  <c r="E89"/>
  <c r="D89"/>
  <c r="FC88"/>
  <c r="FB88"/>
  <c r="EY88"/>
  <c r="EX88"/>
  <c r="EW88"/>
  <c r="EV88"/>
  <c r="EU88"/>
  <c r="ER88"/>
  <c r="EQ88"/>
  <c r="EP88"/>
  <c r="EO88"/>
  <c r="EN88"/>
  <c r="EK88"/>
  <c r="EJ88"/>
  <c r="EI88"/>
  <c r="EH88"/>
  <c r="EG88"/>
  <c r="EA88"/>
  <c r="DZ88"/>
  <c r="DW88"/>
  <c r="DV88"/>
  <c r="DS88"/>
  <c r="DR88"/>
  <c r="DP88"/>
  <c r="DO88"/>
  <c r="DM88"/>
  <c r="DL88"/>
  <c r="DF88"/>
  <c r="DE88"/>
  <c r="DB88"/>
  <c r="DA88"/>
  <c r="CX88"/>
  <c r="CW88"/>
  <c r="CU88"/>
  <c r="CT88"/>
  <c r="CR88"/>
  <c r="CQ88"/>
  <c r="CK88"/>
  <c r="CJ88"/>
  <c r="CG88"/>
  <c r="CF88"/>
  <c r="CC88"/>
  <c r="CB88"/>
  <c r="BZ88"/>
  <c r="BY88"/>
  <c r="BW88"/>
  <c r="BV88"/>
  <c r="BP88"/>
  <c r="BO88"/>
  <c r="BL88"/>
  <c r="BK88"/>
  <c r="BH88"/>
  <c r="BG88"/>
  <c r="BE88"/>
  <c r="BD88"/>
  <c r="BB88"/>
  <c r="BA88"/>
  <c r="AU88"/>
  <c r="AT88"/>
  <c r="AQ88"/>
  <c r="AP88"/>
  <c r="AM88"/>
  <c r="AL88"/>
  <c r="AJ88"/>
  <c r="AI88"/>
  <c r="AG88"/>
  <c r="AF88"/>
  <c r="Z88"/>
  <c r="Y88"/>
  <c r="V88"/>
  <c r="U88"/>
  <c r="R88"/>
  <c r="Q88"/>
  <c r="O88"/>
  <c r="N88"/>
  <c r="L88"/>
  <c r="K88"/>
  <c r="J88"/>
  <c r="I88"/>
  <c r="H88"/>
  <c r="G88"/>
  <c r="F88"/>
  <c r="E88"/>
  <c r="D88"/>
  <c r="FC87"/>
  <c r="FB87"/>
  <c r="EY87"/>
  <c r="EX87"/>
  <c r="EW87"/>
  <c r="EV87"/>
  <c r="EU87"/>
  <c r="ER87"/>
  <c r="EQ87"/>
  <c r="EP87"/>
  <c r="EO87"/>
  <c r="EN87"/>
  <c r="EK87"/>
  <c r="EJ87"/>
  <c r="EI87"/>
  <c r="EH87"/>
  <c r="EG87"/>
  <c r="EA87"/>
  <c r="DZ87"/>
  <c r="DW87"/>
  <c r="DV87"/>
  <c r="DS87"/>
  <c r="DR87"/>
  <c r="DP87"/>
  <c r="DO87"/>
  <c r="DM87"/>
  <c r="DL87"/>
  <c r="DF87"/>
  <c r="DE87"/>
  <c r="DB87"/>
  <c r="DA87"/>
  <c r="CX87"/>
  <c r="CW87"/>
  <c r="CU87"/>
  <c r="CT87"/>
  <c r="CR87"/>
  <c r="CQ87"/>
  <c r="CK87"/>
  <c r="CJ87"/>
  <c r="CG87"/>
  <c r="CF87"/>
  <c r="CC87"/>
  <c r="CB87"/>
  <c r="BZ87"/>
  <c r="BY87"/>
  <c r="BW87"/>
  <c r="BV87"/>
  <c r="BP87"/>
  <c r="BO87"/>
  <c r="BL87"/>
  <c r="BK87"/>
  <c r="BH87"/>
  <c r="BG87"/>
  <c r="BE87"/>
  <c r="BD87"/>
  <c r="BB87"/>
  <c r="BA87"/>
  <c r="AU87"/>
  <c r="AT87"/>
  <c r="AQ87"/>
  <c r="AP87"/>
  <c r="AM87"/>
  <c r="AL87"/>
  <c r="AJ87"/>
  <c r="AI87"/>
  <c r="AG87"/>
  <c r="AF87"/>
  <c r="Z87"/>
  <c r="Y87"/>
  <c r="V87"/>
  <c r="U87"/>
  <c r="R87"/>
  <c r="Q87"/>
  <c r="O87"/>
  <c r="N87"/>
  <c r="L87"/>
  <c r="K87"/>
  <c r="J87"/>
  <c r="I87"/>
  <c r="H87"/>
  <c r="G87"/>
  <c r="F87"/>
  <c r="E87"/>
  <c r="D87"/>
  <c r="FC86"/>
  <c r="FB86"/>
  <c r="EY86"/>
  <c r="EX86"/>
  <c r="EW86"/>
  <c r="EV86"/>
  <c r="EU86"/>
  <c r="ER86"/>
  <c r="EQ86"/>
  <c r="EP86"/>
  <c r="EO86"/>
  <c r="EN86"/>
  <c r="EK86"/>
  <c r="EJ86"/>
  <c r="EI86"/>
  <c r="EH86"/>
  <c r="EG86"/>
  <c r="EA86"/>
  <c r="DZ86"/>
  <c r="DW86"/>
  <c r="DV86"/>
  <c r="DS86"/>
  <c r="DR86"/>
  <c r="DP86"/>
  <c r="DO86"/>
  <c r="DM86"/>
  <c r="DL86"/>
  <c r="DF86"/>
  <c r="DE86"/>
  <c r="DB86"/>
  <c r="DA86"/>
  <c r="CX86"/>
  <c r="CW86"/>
  <c r="CU86"/>
  <c r="CT86"/>
  <c r="CR86"/>
  <c r="CQ86"/>
  <c r="CK86"/>
  <c r="CJ86"/>
  <c r="CG86"/>
  <c r="CF86"/>
  <c r="CC86"/>
  <c r="CB86"/>
  <c r="BZ86"/>
  <c r="BY86"/>
  <c r="BW86"/>
  <c r="BV86"/>
  <c r="BP86"/>
  <c r="BO86"/>
  <c r="BL86"/>
  <c r="BK86"/>
  <c r="BH86"/>
  <c r="BG86"/>
  <c r="BE86"/>
  <c r="BD86"/>
  <c r="BB86"/>
  <c r="BA86"/>
  <c r="AU86"/>
  <c r="AT86"/>
  <c r="AQ86"/>
  <c r="AP86"/>
  <c r="AM86"/>
  <c r="AL86"/>
  <c r="AJ86"/>
  <c r="AI86"/>
  <c r="AG86"/>
  <c r="AF86"/>
  <c r="Z86"/>
  <c r="Y86"/>
  <c r="V86"/>
  <c r="U86"/>
  <c r="R86"/>
  <c r="Q86"/>
  <c r="O86"/>
  <c r="N86"/>
  <c r="L86"/>
  <c r="K86"/>
  <c r="J86"/>
  <c r="I86"/>
  <c r="H86"/>
  <c r="G86"/>
  <c r="F86"/>
  <c r="E86"/>
  <c r="D86"/>
  <c r="FC85"/>
  <c r="FB85"/>
  <c r="EY85"/>
  <c r="EX85"/>
  <c r="EW85"/>
  <c r="EV85"/>
  <c r="EU85"/>
  <c r="ER85"/>
  <c r="EQ85"/>
  <c r="EP85"/>
  <c r="EO85"/>
  <c r="EN85"/>
  <c r="EK85"/>
  <c r="EJ85"/>
  <c r="EI85"/>
  <c r="EH85"/>
  <c r="EG85"/>
  <c r="EA85"/>
  <c r="DZ85"/>
  <c r="DW85"/>
  <c r="DV85"/>
  <c r="DS85"/>
  <c r="DR85"/>
  <c r="DP85"/>
  <c r="DO85"/>
  <c r="DM85"/>
  <c r="DL85"/>
  <c r="DF85"/>
  <c r="DE85"/>
  <c r="DB85"/>
  <c r="DA85"/>
  <c r="CX85"/>
  <c r="CW85"/>
  <c r="CU85"/>
  <c r="CT85"/>
  <c r="CR85"/>
  <c r="CQ85"/>
  <c r="CK85"/>
  <c r="CJ85"/>
  <c r="CG85"/>
  <c r="CF85"/>
  <c r="CC85"/>
  <c r="CB85"/>
  <c r="BZ85"/>
  <c r="BY85"/>
  <c r="BW85"/>
  <c r="BV85"/>
  <c r="BP85"/>
  <c r="BO85"/>
  <c r="BL85"/>
  <c r="BK85"/>
  <c r="BH85"/>
  <c r="BG85"/>
  <c r="BE85"/>
  <c r="BD85"/>
  <c r="BB85"/>
  <c r="BA85"/>
  <c r="AU85"/>
  <c r="AT85"/>
  <c r="AQ85"/>
  <c r="AP85"/>
  <c r="AM85"/>
  <c r="AL85"/>
  <c r="AJ85"/>
  <c r="AI85"/>
  <c r="AG85"/>
  <c r="AF85"/>
  <c r="Z85"/>
  <c r="Y85"/>
  <c r="V85"/>
  <c r="U85"/>
  <c r="R85"/>
  <c r="Q85"/>
  <c r="O85"/>
  <c r="N85"/>
  <c r="L85"/>
  <c r="K85"/>
  <c r="J85"/>
  <c r="I85"/>
  <c r="H85"/>
  <c r="G85"/>
  <c r="F85"/>
  <c r="E85"/>
  <c r="D85"/>
  <c r="FC84"/>
  <c r="FB84"/>
  <c r="EY84"/>
  <c r="EX84"/>
  <c r="EW84"/>
  <c r="EV84"/>
  <c r="EU84"/>
  <c r="ER84"/>
  <c r="EQ84"/>
  <c r="EP84"/>
  <c r="EO84"/>
  <c r="EN84"/>
  <c r="EK84"/>
  <c r="EJ84"/>
  <c r="EI84"/>
  <c r="EH84"/>
  <c r="EG84"/>
  <c r="EA84"/>
  <c r="DZ84"/>
  <c r="DW84"/>
  <c r="DV84"/>
  <c r="DS84"/>
  <c r="DR84"/>
  <c r="DP84"/>
  <c r="DO84"/>
  <c r="DM84"/>
  <c r="DL84"/>
  <c r="DF84"/>
  <c r="DE84"/>
  <c r="DB84"/>
  <c r="DA84"/>
  <c r="CX84"/>
  <c r="CW84"/>
  <c r="CU84"/>
  <c r="CT84"/>
  <c r="CR84"/>
  <c r="CQ84"/>
  <c r="CK84"/>
  <c r="CJ84"/>
  <c r="CG84"/>
  <c r="CF84"/>
  <c r="CC84"/>
  <c r="CB84"/>
  <c r="BZ84"/>
  <c r="BY84"/>
  <c r="BW84"/>
  <c r="BV84"/>
  <c r="BP84"/>
  <c r="BO84"/>
  <c r="BL84"/>
  <c r="BK84"/>
  <c r="BH84"/>
  <c r="BG84"/>
  <c r="BE84"/>
  <c r="BD84"/>
  <c r="BB84"/>
  <c r="BA84"/>
  <c r="AU84"/>
  <c r="AT84"/>
  <c r="AQ84"/>
  <c r="AP84"/>
  <c r="AM84"/>
  <c r="AL84"/>
  <c r="AJ84"/>
  <c r="AI84"/>
  <c r="AG84"/>
  <c r="AF84"/>
  <c r="Z84"/>
  <c r="Y84"/>
  <c r="V84"/>
  <c r="U84"/>
  <c r="R84"/>
  <c r="Q84"/>
  <c r="O84"/>
  <c r="N84"/>
  <c r="L84"/>
  <c r="K84"/>
  <c r="J84"/>
  <c r="I84"/>
  <c r="H84"/>
  <c r="G84"/>
  <c r="F84"/>
  <c r="E84"/>
  <c r="D84"/>
  <c r="FC83"/>
  <c r="FB83"/>
  <c r="EY83"/>
  <c r="EX83"/>
  <c r="EW83"/>
  <c r="EV83"/>
  <c r="EU83"/>
  <c r="ER83"/>
  <c r="EQ83"/>
  <c r="EP83"/>
  <c r="EO83"/>
  <c r="EN83"/>
  <c r="EK83"/>
  <c r="EJ83"/>
  <c r="EI83"/>
  <c r="EH83"/>
  <c r="EG83"/>
  <c r="EA83"/>
  <c r="DZ83"/>
  <c r="DW83"/>
  <c r="DV83"/>
  <c r="DS83"/>
  <c r="DR83"/>
  <c r="DP83"/>
  <c r="DO83"/>
  <c r="DM83"/>
  <c r="DL83"/>
  <c r="DF83"/>
  <c r="DE83"/>
  <c r="DB83"/>
  <c r="DA83"/>
  <c r="CX83"/>
  <c r="CW83"/>
  <c r="CU83"/>
  <c r="CT83"/>
  <c r="CR83"/>
  <c r="CQ83"/>
  <c r="CK83"/>
  <c r="CJ83"/>
  <c r="CG83"/>
  <c r="CF83"/>
  <c r="CC83"/>
  <c r="CB83"/>
  <c r="BZ83"/>
  <c r="BY83"/>
  <c r="BW83"/>
  <c r="BV83"/>
  <c r="BP83"/>
  <c r="BO83"/>
  <c r="BL83"/>
  <c r="BK83"/>
  <c r="BH83"/>
  <c r="BG83"/>
  <c r="BE83"/>
  <c r="BD83"/>
  <c r="BB83"/>
  <c r="BA83"/>
  <c r="AU83"/>
  <c r="AT83"/>
  <c r="AQ83"/>
  <c r="AP83"/>
  <c r="AM83"/>
  <c r="AL83"/>
  <c r="AJ83"/>
  <c r="AI83"/>
  <c r="AG83"/>
  <c r="AF83"/>
  <c r="Z83"/>
  <c r="Y83"/>
  <c r="V83"/>
  <c r="U83"/>
  <c r="R83"/>
  <c r="Q83"/>
  <c r="O83"/>
  <c r="N83"/>
  <c r="L83"/>
  <c r="K83"/>
  <c r="J83"/>
  <c r="I83"/>
  <c r="H83"/>
  <c r="G83"/>
  <c r="F83"/>
  <c r="E83"/>
  <c r="D83"/>
  <c r="FC82"/>
  <c r="FB82"/>
  <c r="EY82"/>
  <c r="EX82"/>
  <c r="EW82"/>
  <c r="EV82"/>
  <c r="EU82"/>
  <c r="ER82"/>
  <c r="EQ82"/>
  <c r="EP82"/>
  <c r="EO82"/>
  <c r="EN82"/>
  <c r="EK82"/>
  <c r="EJ82"/>
  <c r="EI82"/>
  <c r="EH82"/>
  <c r="EG82"/>
  <c r="EA82"/>
  <c r="DZ82"/>
  <c r="DW82"/>
  <c r="DV82"/>
  <c r="DS82"/>
  <c r="DR82"/>
  <c r="DP82"/>
  <c r="DO82"/>
  <c r="DM82"/>
  <c r="DL82"/>
  <c r="DF82"/>
  <c r="DE82"/>
  <c r="DB82"/>
  <c r="DA82"/>
  <c r="CX82"/>
  <c r="CW82"/>
  <c r="CU82"/>
  <c r="CT82"/>
  <c r="CR82"/>
  <c r="CQ82"/>
  <c r="CK82"/>
  <c r="CJ82"/>
  <c r="CG82"/>
  <c r="CF82"/>
  <c r="CC82"/>
  <c r="CB82"/>
  <c r="BZ82"/>
  <c r="BY82"/>
  <c r="BW82"/>
  <c r="BV82"/>
  <c r="BP82"/>
  <c r="BO82"/>
  <c r="BL82"/>
  <c r="BK82"/>
  <c r="BH82"/>
  <c r="BG82"/>
  <c r="BE82"/>
  <c r="BD82"/>
  <c r="BB82"/>
  <c r="BA82"/>
  <c r="AU82"/>
  <c r="AT82"/>
  <c r="AQ82"/>
  <c r="AP82"/>
  <c r="AM82"/>
  <c r="AL82"/>
  <c r="AJ82"/>
  <c r="AI82"/>
  <c r="AG82"/>
  <c r="AF82"/>
  <c r="Z82"/>
  <c r="Y82"/>
  <c r="V82"/>
  <c r="U82"/>
  <c r="R82"/>
  <c r="Q82"/>
  <c r="O82"/>
  <c r="N82"/>
  <c r="L82"/>
  <c r="K82"/>
  <c r="J82"/>
  <c r="I82"/>
  <c r="H82"/>
  <c r="G82"/>
  <c r="F82"/>
  <c r="E82"/>
  <c r="D82"/>
  <c r="FC81"/>
  <c r="FB81"/>
  <c r="EY81"/>
  <c r="EX81"/>
  <c r="EW81"/>
  <c r="EV81"/>
  <c r="EU81"/>
  <c r="ER81"/>
  <c r="EQ81"/>
  <c r="EP81"/>
  <c r="EO81"/>
  <c r="EN81"/>
  <c r="EK81"/>
  <c r="EJ81"/>
  <c r="EI81"/>
  <c r="EH81"/>
  <c r="EG81"/>
  <c r="EA81"/>
  <c r="DZ81"/>
  <c r="DW81"/>
  <c r="DV81"/>
  <c r="DS81"/>
  <c r="DR81"/>
  <c r="DP81"/>
  <c r="DO81"/>
  <c r="DM81"/>
  <c r="DL81"/>
  <c r="DF81"/>
  <c r="DE81"/>
  <c r="DB81"/>
  <c r="DA81"/>
  <c r="CX81"/>
  <c r="CW81"/>
  <c r="CU81"/>
  <c r="CT81"/>
  <c r="CR81"/>
  <c r="CQ81"/>
  <c r="CK81"/>
  <c r="CJ81"/>
  <c r="CG81"/>
  <c r="CF81"/>
  <c r="CC81"/>
  <c r="CB81"/>
  <c r="BZ81"/>
  <c r="BY81"/>
  <c r="BW81"/>
  <c r="BV81"/>
  <c r="BP81"/>
  <c r="BO81"/>
  <c r="BL81"/>
  <c r="BK81"/>
  <c r="BH81"/>
  <c r="BG81"/>
  <c r="BE81"/>
  <c r="BD81"/>
  <c r="BB81"/>
  <c r="BA81"/>
  <c r="AU81"/>
  <c r="AT81"/>
  <c r="AQ81"/>
  <c r="AP81"/>
  <c r="AM81"/>
  <c r="AL81"/>
  <c r="AJ81"/>
  <c r="AI81"/>
  <c r="AG81"/>
  <c r="AF81"/>
  <c r="Z81"/>
  <c r="Y81"/>
  <c r="V81"/>
  <c r="U81"/>
  <c r="R81"/>
  <c r="Q81"/>
  <c r="O81"/>
  <c r="N81"/>
  <c r="L81"/>
  <c r="K81"/>
  <c r="J81"/>
  <c r="I81"/>
  <c r="H81"/>
  <c r="G81"/>
  <c r="F81"/>
  <c r="E81"/>
  <c r="D81"/>
  <c r="FC80"/>
  <c r="FB80"/>
  <c r="EY80"/>
  <c r="EX80"/>
  <c r="EW80"/>
  <c r="EV80"/>
  <c r="EU80"/>
  <c r="ER80"/>
  <c r="EQ80"/>
  <c r="EP80"/>
  <c r="EO80"/>
  <c r="EN80"/>
  <c r="EK80"/>
  <c r="EJ80"/>
  <c r="EI80"/>
  <c r="EH80"/>
  <c r="EG80"/>
  <c r="EA80"/>
  <c r="DZ80"/>
  <c r="DW80"/>
  <c r="DV80"/>
  <c r="DS80"/>
  <c r="DR80"/>
  <c r="DP80"/>
  <c r="DO80"/>
  <c r="DM80"/>
  <c r="DL80"/>
  <c r="DF80"/>
  <c r="DE80"/>
  <c r="DB80"/>
  <c r="DA80"/>
  <c r="CX80"/>
  <c r="CW80"/>
  <c r="CU80"/>
  <c r="CT80"/>
  <c r="CR80"/>
  <c r="CQ80"/>
  <c r="CK80"/>
  <c r="CJ80"/>
  <c r="CG80"/>
  <c r="CF80"/>
  <c r="CC80"/>
  <c r="CB80"/>
  <c r="BZ80"/>
  <c r="BY80"/>
  <c r="BW80"/>
  <c r="BV80"/>
  <c r="BP80"/>
  <c r="BO80"/>
  <c r="BL80"/>
  <c r="BK80"/>
  <c r="BH80"/>
  <c r="BG80"/>
  <c r="BE80"/>
  <c r="BD80"/>
  <c r="BB80"/>
  <c r="BA80"/>
  <c r="AU80"/>
  <c r="AT80"/>
  <c r="AQ80"/>
  <c r="AP80"/>
  <c r="AM80"/>
  <c r="AL80"/>
  <c r="AJ80"/>
  <c r="AI80"/>
  <c r="AG80"/>
  <c r="AF80"/>
  <c r="Z80"/>
  <c r="Y80"/>
  <c r="V80"/>
  <c r="U80"/>
  <c r="R80"/>
  <c r="Q80"/>
  <c r="O80"/>
  <c r="N80"/>
  <c r="L80"/>
  <c r="K80"/>
  <c r="J80"/>
  <c r="I80"/>
  <c r="H80"/>
  <c r="G80"/>
  <c r="F80"/>
  <c r="E80"/>
  <c r="D80"/>
  <c r="FC79"/>
  <c r="FB79"/>
  <c r="EY79"/>
  <c r="EX79"/>
  <c r="EW79"/>
  <c r="EV79"/>
  <c r="EU79"/>
  <c r="ER79"/>
  <c r="EQ79"/>
  <c r="EP79"/>
  <c r="EO79"/>
  <c r="EN79"/>
  <c r="EK79"/>
  <c r="EJ79"/>
  <c r="EI79"/>
  <c r="EH79"/>
  <c r="EG79"/>
  <c r="EA79"/>
  <c r="DZ79"/>
  <c r="DW79"/>
  <c r="DV79"/>
  <c r="DS79"/>
  <c r="DR79"/>
  <c r="DP79"/>
  <c r="DO79"/>
  <c r="DM79"/>
  <c r="DL79"/>
  <c r="DF79"/>
  <c r="DE79"/>
  <c r="DB79"/>
  <c r="DA79"/>
  <c r="CX79"/>
  <c r="CW79"/>
  <c r="CU79"/>
  <c r="CT79"/>
  <c r="CR79"/>
  <c r="CQ79"/>
  <c r="CK79"/>
  <c r="CJ79"/>
  <c r="CG79"/>
  <c r="CF79"/>
  <c r="CC79"/>
  <c r="CB79"/>
  <c r="BZ79"/>
  <c r="BY79"/>
  <c r="BW79"/>
  <c r="BV79"/>
  <c r="BP79"/>
  <c r="BO79"/>
  <c r="BL79"/>
  <c r="BK79"/>
  <c r="BH79"/>
  <c r="BG79"/>
  <c r="BE79"/>
  <c r="BD79"/>
  <c r="BB79"/>
  <c r="BA79"/>
  <c r="AU79"/>
  <c r="AT79"/>
  <c r="AQ79"/>
  <c r="AP79"/>
  <c r="AM79"/>
  <c r="AL79"/>
  <c r="AJ79"/>
  <c r="AI79"/>
  <c r="AG79"/>
  <c r="AF79"/>
  <c r="Z79"/>
  <c r="Y79"/>
  <c r="V79"/>
  <c r="U79"/>
  <c r="R79"/>
  <c r="Q79"/>
  <c r="O79"/>
  <c r="N79"/>
  <c r="L79"/>
  <c r="K79"/>
  <c r="J79"/>
  <c r="I79"/>
  <c r="H79"/>
  <c r="G79"/>
  <c r="F79"/>
  <c r="E79"/>
  <c r="D79"/>
  <c r="FC78"/>
  <c r="FB78"/>
  <c r="EY78"/>
  <c r="EX78"/>
  <c r="EW78"/>
  <c r="EV78"/>
  <c r="EU78"/>
  <c r="ER78"/>
  <c r="EQ78"/>
  <c r="EP78"/>
  <c r="EO78"/>
  <c r="EN78"/>
  <c r="EK78"/>
  <c r="EJ78"/>
  <c r="EI78"/>
  <c r="EH78"/>
  <c r="EG78"/>
  <c r="EA78"/>
  <c r="DZ78"/>
  <c r="DW78"/>
  <c r="DV78"/>
  <c r="DS78"/>
  <c r="DR78"/>
  <c r="DP78"/>
  <c r="DO78"/>
  <c r="DM78"/>
  <c r="DL78"/>
  <c r="DF78"/>
  <c r="DE78"/>
  <c r="DB78"/>
  <c r="DA78"/>
  <c r="CX78"/>
  <c r="CW78"/>
  <c r="CU78"/>
  <c r="CT78"/>
  <c r="CR78"/>
  <c r="CQ78"/>
  <c r="CK78"/>
  <c r="CJ78"/>
  <c r="CG78"/>
  <c r="CF78"/>
  <c r="CC78"/>
  <c r="CB78"/>
  <c r="BZ78"/>
  <c r="BY78"/>
  <c r="BW78"/>
  <c r="BV78"/>
  <c r="BP78"/>
  <c r="BO78"/>
  <c r="BL78"/>
  <c r="BK78"/>
  <c r="BH78"/>
  <c r="BG78"/>
  <c r="BE78"/>
  <c r="BD78"/>
  <c r="BB78"/>
  <c r="BA78"/>
  <c r="AU78"/>
  <c r="AT78"/>
  <c r="AQ78"/>
  <c r="AP78"/>
  <c r="AM78"/>
  <c r="AL78"/>
  <c r="AJ78"/>
  <c r="AI78"/>
  <c r="AG78"/>
  <c r="AF78"/>
  <c r="Z78"/>
  <c r="Y78"/>
  <c r="V78"/>
  <c r="U78"/>
  <c r="R78"/>
  <c r="Q78"/>
  <c r="O78"/>
  <c r="N78"/>
  <c r="L78"/>
  <c r="K78"/>
  <c r="J78"/>
  <c r="I78"/>
  <c r="H78"/>
  <c r="G78"/>
  <c r="F78"/>
  <c r="E78"/>
  <c r="D78"/>
  <c r="FC77"/>
  <c r="FB77"/>
  <c r="EY77"/>
  <c r="EX77"/>
  <c r="EW77"/>
  <c r="EV77"/>
  <c r="EU77"/>
  <c r="ER77"/>
  <c r="EQ77"/>
  <c r="EP77"/>
  <c r="EO77"/>
  <c r="EN77"/>
  <c r="EK77"/>
  <c r="EJ77"/>
  <c r="EI77"/>
  <c r="EH77"/>
  <c r="EG77"/>
  <c r="EA77"/>
  <c r="DZ77"/>
  <c r="DW77"/>
  <c r="DV77"/>
  <c r="DS77"/>
  <c r="DR77"/>
  <c r="DP77"/>
  <c r="DO77"/>
  <c r="DM77"/>
  <c r="DL77"/>
  <c r="DF77"/>
  <c r="DE77"/>
  <c r="DB77"/>
  <c r="DA77"/>
  <c r="CX77"/>
  <c r="CW77"/>
  <c r="CU77"/>
  <c r="CT77"/>
  <c r="CR77"/>
  <c r="CQ77"/>
  <c r="CK77"/>
  <c r="CJ77"/>
  <c r="CG77"/>
  <c r="CF77"/>
  <c r="CC77"/>
  <c r="CB77"/>
  <c r="BZ77"/>
  <c r="BY77"/>
  <c r="BW77"/>
  <c r="BV77"/>
  <c r="BP77"/>
  <c r="BO77"/>
  <c r="BL77"/>
  <c r="BK77"/>
  <c r="BH77"/>
  <c r="BG77"/>
  <c r="BE77"/>
  <c r="BD77"/>
  <c r="BB77"/>
  <c r="BA77"/>
  <c r="AU77"/>
  <c r="AT77"/>
  <c r="AQ77"/>
  <c r="AP77"/>
  <c r="AM77"/>
  <c r="AL77"/>
  <c r="AJ77"/>
  <c r="AI77"/>
  <c r="AG77"/>
  <c r="AF77"/>
  <c r="Z77"/>
  <c r="Y77"/>
  <c r="V77"/>
  <c r="U77"/>
  <c r="R77"/>
  <c r="Q77"/>
  <c r="O77"/>
  <c r="N77"/>
  <c r="L77"/>
  <c r="K77"/>
  <c r="J77"/>
  <c r="I77"/>
  <c r="H77"/>
  <c r="G77"/>
  <c r="F77"/>
  <c r="E77"/>
  <c r="D77"/>
  <c r="FC76"/>
  <c r="FB76"/>
  <c r="EY76"/>
  <c r="EX76"/>
  <c r="EW76"/>
  <c r="EV76"/>
  <c r="EU76"/>
  <c r="ER76"/>
  <c r="EQ76"/>
  <c r="EP76"/>
  <c r="EO76"/>
  <c r="EN76"/>
  <c r="EK76"/>
  <c r="EJ76"/>
  <c r="EI76"/>
  <c r="EH76"/>
  <c r="EG76"/>
  <c r="EA76"/>
  <c r="DZ76"/>
  <c r="DW76"/>
  <c r="DV76"/>
  <c r="DS76"/>
  <c r="DR76"/>
  <c r="DP76"/>
  <c r="DO76"/>
  <c r="DM76"/>
  <c r="DL76"/>
  <c r="DF76"/>
  <c r="DE76"/>
  <c r="DB76"/>
  <c r="DA76"/>
  <c r="CX76"/>
  <c r="CW76"/>
  <c r="CU76"/>
  <c r="CT76"/>
  <c r="CR76"/>
  <c r="CQ76"/>
  <c r="CK76"/>
  <c r="CJ76"/>
  <c r="CG76"/>
  <c r="CF76"/>
  <c r="CC76"/>
  <c r="CB76"/>
  <c r="BZ76"/>
  <c r="BY76"/>
  <c r="BW76"/>
  <c r="BV76"/>
  <c r="BP76"/>
  <c r="BO76"/>
  <c r="BL76"/>
  <c r="BK76"/>
  <c r="BH76"/>
  <c r="BG76"/>
  <c r="BE76"/>
  <c r="BD76"/>
  <c r="BB76"/>
  <c r="BA76"/>
  <c r="AU76"/>
  <c r="AT76"/>
  <c r="AQ76"/>
  <c r="AP76"/>
  <c r="AM76"/>
  <c r="AL76"/>
  <c r="AJ76"/>
  <c r="AI76"/>
  <c r="AG76"/>
  <c r="AF76"/>
  <c r="Z76"/>
  <c r="Y76"/>
  <c r="V76"/>
  <c r="U76"/>
  <c r="R76"/>
  <c r="Q76"/>
  <c r="O76"/>
  <c r="N76"/>
  <c r="L76"/>
  <c r="K76"/>
  <c r="J76"/>
  <c r="I76"/>
  <c r="H76"/>
  <c r="G76"/>
  <c r="F76"/>
  <c r="E76"/>
  <c r="D76"/>
  <c r="FC75"/>
  <c r="FB75"/>
  <c r="EY75"/>
  <c r="EX75"/>
  <c r="EW75"/>
  <c r="EV75"/>
  <c r="EU75"/>
  <c r="ER75"/>
  <c r="EQ75"/>
  <c r="EP75"/>
  <c r="EO75"/>
  <c r="EN75"/>
  <c r="EK75"/>
  <c r="EJ75"/>
  <c r="EI75"/>
  <c r="EH75"/>
  <c r="EG75"/>
  <c r="EA75"/>
  <c r="DZ75"/>
  <c r="DW75"/>
  <c r="DV75"/>
  <c r="DS75"/>
  <c r="DR75"/>
  <c r="DP75"/>
  <c r="DO75"/>
  <c r="DM75"/>
  <c r="DL75"/>
  <c r="DF75"/>
  <c r="DE75"/>
  <c r="DB75"/>
  <c r="DA75"/>
  <c r="CX75"/>
  <c r="CW75"/>
  <c r="CU75"/>
  <c r="CT75"/>
  <c r="CR75"/>
  <c r="CQ75"/>
  <c r="CK75"/>
  <c r="CJ75"/>
  <c r="CG75"/>
  <c r="CF75"/>
  <c r="CC75"/>
  <c r="CB75"/>
  <c r="BZ75"/>
  <c r="BY75"/>
  <c r="BW75"/>
  <c r="BV75"/>
  <c r="BP75"/>
  <c r="BO75"/>
  <c r="BL75"/>
  <c r="BK75"/>
  <c r="BH75"/>
  <c r="BG75"/>
  <c r="BE75"/>
  <c r="BD75"/>
  <c r="BB75"/>
  <c r="BA75"/>
  <c r="AU75"/>
  <c r="AT75"/>
  <c r="AQ75"/>
  <c r="AP75"/>
  <c r="AM75"/>
  <c r="AL75"/>
  <c r="AJ75"/>
  <c r="AI75"/>
  <c r="AG75"/>
  <c r="AF75"/>
  <c r="Z75"/>
  <c r="Y75"/>
  <c r="V75"/>
  <c r="U75"/>
  <c r="R75"/>
  <c r="Q75"/>
  <c r="O75"/>
  <c r="N75"/>
  <c r="L75"/>
  <c r="K75"/>
  <c r="J75"/>
  <c r="I75"/>
  <c r="H75"/>
  <c r="G75"/>
  <c r="F75"/>
  <c r="E75"/>
  <c r="D75"/>
  <c r="FC74"/>
  <c r="FB74"/>
  <c r="EY74"/>
  <c r="EX74"/>
  <c r="EW74"/>
  <c r="EV74"/>
  <c r="EU74"/>
  <c r="ER74"/>
  <c r="EQ74"/>
  <c r="EP74"/>
  <c r="EO74"/>
  <c r="EN74"/>
  <c r="EK74"/>
  <c r="EJ74"/>
  <c r="EI74"/>
  <c r="EH74"/>
  <c r="EG74"/>
  <c r="EA74"/>
  <c r="DZ74"/>
  <c r="DW74"/>
  <c r="DV74"/>
  <c r="DS74"/>
  <c r="DR74"/>
  <c r="DP74"/>
  <c r="DO74"/>
  <c r="DM74"/>
  <c r="DL74"/>
  <c r="DF74"/>
  <c r="DE74"/>
  <c r="DB74"/>
  <c r="DA74"/>
  <c r="CX74"/>
  <c r="CW74"/>
  <c r="CU74"/>
  <c r="CT74"/>
  <c r="CR74"/>
  <c r="CQ74"/>
  <c r="CK74"/>
  <c r="CJ74"/>
  <c r="CG74"/>
  <c r="CF74"/>
  <c r="CC74"/>
  <c r="CB74"/>
  <c r="BZ74"/>
  <c r="BY74"/>
  <c r="BW74"/>
  <c r="BV74"/>
  <c r="BP74"/>
  <c r="BO74"/>
  <c r="BL74"/>
  <c r="BK74"/>
  <c r="BH74"/>
  <c r="BG74"/>
  <c r="BE74"/>
  <c r="BD74"/>
  <c r="BB74"/>
  <c r="BA74"/>
  <c r="AU74"/>
  <c r="AT74"/>
  <c r="AQ74"/>
  <c r="AP74"/>
  <c r="AM74"/>
  <c r="AL74"/>
  <c r="AJ74"/>
  <c r="AI74"/>
  <c r="AG74"/>
  <c r="AF74"/>
  <c r="Z74"/>
  <c r="Y74"/>
  <c r="V74"/>
  <c r="U74"/>
  <c r="R74"/>
  <c r="Q74"/>
  <c r="O74"/>
  <c r="N74"/>
  <c r="L74"/>
  <c r="K74"/>
  <c r="J74"/>
  <c r="I74"/>
  <c r="H74"/>
  <c r="G74"/>
  <c r="F74"/>
  <c r="E74"/>
  <c r="D74"/>
  <c r="FC73"/>
  <c r="FB73"/>
  <c r="EY73"/>
  <c r="EX73"/>
  <c r="EW73"/>
  <c r="EV73"/>
  <c r="EU73"/>
  <c r="ER73"/>
  <c r="EQ73"/>
  <c r="EP73"/>
  <c r="EO73"/>
  <c r="EN73"/>
  <c r="EK73"/>
  <c r="EJ73"/>
  <c r="EI73"/>
  <c r="EH73"/>
  <c r="EG73"/>
  <c r="EA73"/>
  <c r="DZ73"/>
  <c r="DW73"/>
  <c r="DV73"/>
  <c r="DS73"/>
  <c r="DR73"/>
  <c r="DP73"/>
  <c r="DO73"/>
  <c r="DM73"/>
  <c r="DL73"/>
  <c r="DF73"/>
  <c r="DE73"/>
  <c r="DB73"/>
  <c r="DA73"/>
  <c r="CX73"/>
  <c r="CW73"/>
  <c r="CU73"/>
  <c r="CT73"/>
  <c r="CR73"/>
  <c r="CQ73"/>
  <c r="CK73"/>
  <c r="CJ73"/>
  <c r="CG73"/>
  <c r="CF73"/>
  <c r="CC73"/>
  <c r="CB73"/>
  <c r="BZ73"/>
  <c r="BY73"/>
  <c r="BW73"/>
  <c r="BV73"/>
  <c r="BP73"/>
  <c r="BO73"/>
  <c r="BL73"/>
  <c r="BK73"/>
  <c r="BH73"/>
  <c r="BG73"/>
  <c r="BE73"/>
  <c r="BD73"/>
  <c r="BB73"/>
  <c r="BA73"/>
  <c r="AU73"/>
  <c r="AT73"/>
  <c r="AQ73"/>
  <c r="AP73"/>
  <c r="AM73"/>
  <c r="AL73"/>
  <c r="AJ73"/>
  <c r="AI73"/>
  <c r="AG73"/>
  <c r="AF73"/>
  <c r="Z73"/>
  <c r="Y73"/>
  <c r="V73"/>
  <c r="U73"/>
  <c r="R73"/>
  <c r="Q73"/>
  <c r="O73"/>
  <c r="N73"/>
  <c r="L73"/>
  <c r="K73"/>
  <c r="J73"/>
  <c r="I73"/>
  <c r="H73"/>
  <c r="G73"/>
  <c r="F73"/>
  <c r="E73"/>
  <c r="D73"/>
  <c r="FC72"/>
  <c r="FB72"/>
  <c r="EY72"/>
  <c r="EX72"/>
  <c r="EW72"/>
  <c r="EV72"/>
  <c r="EU72"/>
  <c r="ER72"/>
  <c r="EQ72"/>
  <c r="EP72"/>
  <c r="EO72"/>
  <c r="EN72"/>
  <c r="EK72"/>
  <c r="EJ72"/>
  <c r="EI72"/>
  <c r="EH72"/>
  <c r="EG72"/>
  <c r="EA72"/>
  <c r="DZ72"/>
  <c r="DW72"/>
  <c r="DV72"/>
  <c r="DS72"/>
  <c r="DR72"/>
  <c r="DP72"/>
  <c r="DO72"/>
  <c r="DM72"/>
  <c r="DL72"/>
  <c r="DF72"/>
  <c r="DE72"/>
  <c r="DB72"/>
  <c r="DA72"/>
  <c r="CX72"/>
  <c r="CW72"/>
  <c r="CU72"/>
  <c r="CT72"/>
  <c r="CR72"/>
  <c r="CQ72"/>
  <c r="CK72"/>
  <c r="CJ72"/>
  <c r="CG72"/>
  <c r="CF72"/>
  <c r="CC72"/>
  <c r="CB72"/>
  <c r="BZ72"/>
  <c r="BY72"/>
  <c r="BW72"/>
  <c r="BV72"/>
  <c r="BP72"/>
  <c r="BO72"/>
  <c r="BL72"/>
  <c r="BK72"/>
  <c r="BH72"/>
  <c r="BG72"/>
  <c r="BE72"/>
  <c r="BD72"/>
  <c r="BB72"/>
  <c r="BA72"/>
  <c r="AU72"/>
  <c r="AT72"/>
  <c r="AQ72"/>
  <c r="AP72"/>
  <c r="AM72"/>
  <c r="AL72"/>
  <c r="AJ72"/>
  <c r="AI72"/>
  <c r="AG72"/>
  <c r="AF72"/>
  <c r="Z72"/>
  <c r="Y72"/>
  <c r="V72"/>
  <c r="U72"/>
  <c r="R72"/>
  <c r="Q72"/>
  <c r="O72"/>
  <c r="N72"/>
  <c r="L72"/>
  <c r="K72"/>
  <c r="J72"/>
  <c r="I72"/>
  <c r="H72"/>
  <c r="G72"/>
  <c r="F72"/>
  <c r="E72"/>
  <c r="D72"/>
  <c r="FC71"/>
  <c r="FB71"/>
  <c r="EY71"/>
  <c r="EX71"/>
  <c r="EW71"/>
  <c r="EV71"/>
  <c r="EU71"/>
  <c r="ER71"/>
  <c r="EQ71"/>
  <c r="EP71"/>
  <c r="EO71"/>
  <c r="EN71"/>
  <c r="EK71"/>
  <c r="EJ71"/>
  <c r="EI71"/>
  <c r="EH71"/>
  <c r="EG71"/>
  <c r="EA71"/>
  <c r="DZ71"/>
  <c r="DW71"/>
  <c r="DV71"/>
  <c r="DS71"/>
  <c r="DR71"/>
  <c r="DP71"/>
  <c r="DO71"/>
  <c r="DM71"/>
  <c r="DL71"/>
  <c r="DF71"/>
  <c r="DE71"/>
  <c r="DB71"/>
  <c r="DA71"/>
  <c r="CX71"/>
  <c r="CW71"/>
  <c r="CU71"/>
  <c r="CT71"/>
  <c r="CR71"/>
  <c r="CQ71"/>
  <c r="CK71"/>
  <c r="CJ71"/>
  <c r="CG71"/>
  <c r="CF71"/>
  <c r="CC71"/>
  <c r="CB71"/>
  <c r="BZ71"/>
  <c r="BY71"/>
  <c r="BW71"/>
  <c r="BV71"/>
  <c r="BP71"/>
  <c r="BO71"/>
  <c r="BL71"/>
  <c r="BK71"/>
  <c r="BH71"/>
  <c r="BG71"/>
  <c r="BE71"/>
  <c r="BD71"/>
  <c r="BB71"/>
  <c r="BA71"/>
  <c r="AU71"/>
  <c r="AT71"/>
  <c r="AQ71"/>
  <c r="AP71"/>
  <c r="AM71"/>
  <c r="AL71"/>
  <c r="AJ71"/>
  <c r="AI71"/>
  <c r="AG71"/>
  <c r="AF71"/>
  <c r="Z71"/>
  <c r="Y71"/>
  <c r="V71"/>
  <c r="U71"/>
  <c r="R71"/>
  <c r="Q71"/>
  <c r="O71"/>
  <c r="N71"/>
  <c r="L71"/>
  <c r="K71"/>
  <c r="J71"/>
  <c r="I71"/>
  <c r="H71"/>
  <c r="G71"/>
  <c r="F71"/>
  <c r="E71"/>
  <c r="D71"/>
  <c r="FC70"/>
  <c r="FB70"/>
  <c r="EY70"/>
  <c r="EX70"/>
  <c r="EW70"/>
  <c r="EV70"/>
  <c r="EU70"/>
  <c r="ER70"/>
  <c r="EQ70"/>
  <c r="EP70"/>
  <c r="EO70"/>
  <c r="EN70"/>
  <c r="EK70"/>
  <c r="EJ70"/>
  <c r="EI70"/>
  <c r="EH70"/>
  <c r="EG70"/>
  <c r="EA70"/>
  <c r="DZ70"/>
  <c r="DW70"/>
  <c r="DV70"/>
  <c r="DS70"/>
  <c r="DR70"/>
  <c r="DP70"/>
  <c r="DO70"/>
  <c r="DM70"/>
  <c r="DL70"/>
  <c r="DF70"/>
  <c r="DE70"/>
  <c r="DB70"/>
  <c r="DA70"/>
  <c r="CX70"/>
  <c r="CW70"/>
  <c r="CU70"/>
  <c r="CT70"/>
  <c r="CR70"/>
  <c r="CQ70"/>
  <c r="CK70"/>
  <c r="CJ70"/>
  <c r="CG70"/>
  <c r="CF70"/>
  <c r="CC70"/>
  <c r="CB70"/>
  <c r="BZ70"/>
  <c r="BY70"/>
  <c r="BW70"/>
  <c r="BV70"/>
  <c r="BP70"/>
  <c r="BO70"/>
  <c r="BL70"/>
  <c r="BK70"/>
  <c r="BH70"/>
  <c r="BG70"/>
  <c r="BE70"/>
  <c r="BD70"/>
  <c r="BB70"/>
  <c r="BA70"/>
  <c r="AU70"/>
  <c r="AT70"/>
  <c r="AQ70"/>
  <c r="AP70"/>
  <c r="AM70"/>
  <c r="AL70"/>
  <c r="AJ70"/>
  <c r="AI70"/>
  <c r="AG70"/>
  <c r="AF70"/>
  <c r="Z70"/>
  <c r="Y70"/>
  <c r="V70"/>
  <c r="U70"/>
  <c r="R70"/>
  <c r="Q70"/>
  <c r="O70"/>
  <c r="N70"/>
  <c r="L70"/>
  <c r="K70"/>
  <c r="J70"/>
  <c r="I70"/>
  <c r="H70"/>
  <c r="G70"/>
  <c r="F70"/>
  <c r="E70"/>
  <c r="D70"/>
  <c r="FC69"/>
  <c r="FB69"/>
  <c r="EY69"/>
  <c r="EX69"/>
  <c r="EW69"/>
  <c r="EV69"/>
  <c r="EU69"/>
  <c r="ER69"/>
  <c r="EQ69"/>
  <c r="EP69"/>
  <c r="EO69"/>
  <c r="EN69"/>
  <c r="EK69"/>
  <c r="EJ69"/>
  <c r="EI69"/>
  <c r="EH69"/>
  <c r="EG69"/>
  <c r="EA69"/>
  <c r="DZ69"/>
  <c r="DW69"/>
  <c r="DV69"/>
  <c r="DS69"/>
  <c r="DR69"/>
  <c r="DP69"/>
  <c r="DO69"/>
  <c r="DM69"/>
  <c r="DL69"/>
  <c r="DF69"/>
  <c r="DE69"/>
  <c r="DB69"/>
  <c r="DA69"/>
  <c r="CX69"/>
  <c r="CW69"/>
  <c r="CU69"/>
  <c r="CT69"/>
  <c r="CR69"/>
  <c r="CQ69"/>
  <c r="CK69"/>
  <c r="CJ69"/>
  <c r="CG69"/>
  <c r="CF69"/>
  <c r="CC69"/>
  <c r="CB69"/>
  <c r="BZ69"/>
  <c r="BY69"/>
  <c r="BW69"/>
  <c r="BV69"/>
  <c r="BP69"/>
  <c r="BO69"/>
  <c r="BL69"/>
  <c r="BK69"/>
  <c r="BH69"/>
  <c r="BG69"/>
  <c r="BE69"/>
  <c r="BD69"/>
  <c r="BB69"/>
  <c r="BA69"/>
  <c r="AU69"/>
  <c r="AT69"/>
  <c r="AQ69"/>
  <c r="AP69"/>
  <c r="AM69"/>
  <c r="AL69"/>
  <c r="AJ69"/>
  <c r="AI69"/>
  <c r="AG69"/>
  <c r="AF69"/>
  <c r="Z69"/>
  <c r="Y69"/>
  <c r="V69"/>
  <c r="U69"/>
  <c r="R69"/>
  <c r="Q69"/>
  <c r="O69"/>
  <c r="N69"/>
  <c r="L69"/>
  <c r="K69"/>
  <c r="J69"/>
  <c r="I69"/>
  <c r="H69"/>
  <c r="G69"/>
  <c r="F69"/>
  <c r="E69"/>
  <c r="D69"/>
  <c r="FC68"/>
  <c r="FB68"/>
  <c r="EY68"/>
  <c r="EX68"/>
  <c r="EW68"/>
  <c r="EV68"/>
  <c r="EU68"/>
  <c r="ER68"/>
  <c r="EQ68"/>
  <c r="EP68"/>
  <c r="EO68"/>
  <c r="EN68"/>
  <c r="EK68"/>
  <c r="EJ68"/>
  <c r="EI68"/>
  <c r="EH68"/>
  <c r="EG68"/>
  <c r="EA68"/>
  <c r="DZ68"/>
  <c r="DW68"/>
  <c r="DV68"/>
  <c r="DS68"/>
  <c r="DR68"/>
  <c r="DP68"/>
  <c r="DO68"/>
  <c r="DM68"/>
  <c r="DL68"/>
  <c r="DF68"/>
  <c r="DE68"/>
  <c r="DB68"/>
  <c r="DA68"/>
  <c r="CX68"/>
  <c r="CW68"/>
  <c r="CU68"/>
  <c r="CT68"/>
  <c r="CR68"/>
  <c r="CQ68"/>
  <c r="CK68"/>
  <c r="CJ68"/>
  <c r="CG68"/>
  <c r="CF68"/>
  <c r="CC68"/>
  <c r="CB68"/>
  <c r="BZ68"/>
  <c r="BY68"/>
  <c r="BW68"/>
  <c r="BV68"/>
  <c r="BP68"/>
  <c r="BO68"/>
  <c r="BL68"/>
  <c r="BK68"/>
  <c r="BH68"/>
  <c r="BG68"/>
  <c r="BE68"/>
  <c r="BD68"/>
  <c r="BB68"/>
  <c r="BA68"/>
  <c r="AU68"/>
  <c r="AT68"/>
  <c r="AQ68"/>
  <c r="AP68"/>
  <c r="AM68"/>
  <c r="AL68"/>
  <c r="AJ68"/>
  <c r="AI68"/>
  <c r="AG68"/>
  <c r="AF68"/>
  <c r="Z68"/>
  <c r="Y68"/>
  <c r="V68"/>
  <c r="U68"/>
  <c r="R68"/>
  <c r="Q68"/>
  <c r="O68"/>
  <c r="N68"/>
  <c r="L68"/>
  <c r="K68"/>
  <c r="J68"/>
  <c r="I68"/>
  <c r="H68"/>
  <c r="G68"/>
  <c r="F68"/>
  <c r="E68"/>
  <c r="D68"/>
  <c r="FC67"/>
  <c r="FB67"/>
  <c r="EY67"/>
  <c r="EX67"/>
  <c r="EW67"/>
  <c r="EV67"/>
  <c r="EU67"/>
  <c r="ER67"/>
  <c r="EQ67"/>
  <c r="EP67"/>
  <c r="EO67"/>
  <c r="EN67"/>
  <c r="EK67"/>
  <c r="EJ67"/>
  <c r="EI67"/>
  <c r="EH67"/>
  <c r="EG67"/>
  <c r="EA67"/>
  <c r="DZ67"/>
  <c r="DW67"/>
  <c r="DV67"/>
  <c r="DS67"/>
  <c r="DR67"/>
  <c r="DP67"/>
  <c r="DO67"/>
  <c r="DM67"/>
  <c r="DL67"/>
  <c r="DF67"/>
  <c r="DE67"/>
  <c r="DB67"/>
  <c r="DA67"/>
  <c r="CX67"/>
  <c r="CW67"/>
  <c r="CU67"/>
  <c r="CT67"/>
  <c r="CR67"/>
  <c r="CQ67"/>
  <c r="CK67"/>
  <c r="CJ67"/>
  <c r="CG67"/>
  <c r="CF67"/>
  <c r="CC67"/>
  <c r="CB67"/>
  <c r="BZ67"/>
  <c r="BY67"/>
  <c r="BW67"/>
  <c r="BV67"/>
  <c r="BP67"/>
  <c r="BO67"/>
  <c r="BL67"/>
  <c r="BK67"/>
  <c r="BH67"/>
  <c r="BG67"/>
  <c r="BE67"/>
  <c r="BD67"/>
  <c r="BB67"/>
  <c r="BA67"/>
  <c r="AU67"/>
  <c r="AT67"/>
  <c r="AQ67"/>
  <c r="AP67"/>
  <c r="AM67"/>
  <c r="AL67"/>
  <c r="AJ67"/>
  <c r="AI67"/>
  <c r="AG67"/>
  <c r="AF67"/>
  <c r="Z67"/>
  <c r="Y67"/>
  <c r="V67"/>
  <c r="U67"/>
  <c r="R67"/>
  <c r="Q67"/>
  <c r="O67"/>
  <c r="N67"/>
  <c r="L67"/>
  <c r="K67"/>
  <c r="J67"/>
  <c r="I67"/>
  <c r="H67"/>
  <c r="G67"/>
  <c r="F67"/>
  <c r="E67"/>
  <c r="D67"/>
  <c r="FC66"/>
  <c r="FB66"/>
  <c r="EY66"/>
  <c r="EX66"/>
  <c r="EW66"/>
  <c r="EV66"/>
  <c r="EU66"/>
  <c r="ER66"/>
  <c r="EQ66"/>
  <c r="EP66"/>
  <c r="EO66"/>
  <c r="EN66"/>
  <c r="EK66"/>
  <c r="EJ66"/>
  <c r="EI66"/>
  <c r="EH66"/>
  <c r="EG66"/>
  <c r="EA66"/>
  <c r="DZ66"/>
  <c r="DW66"/>
  <c r="DV66"/>
  <c r="DS66"/>
  <c r="DR66"/>
  <c r="DP66"/>
  <c r="DO66"/>
  <c r="DM66"/>
  <c r="DL66"/>
  <c r="DF66"/>
  <c r="DE66"/>
  <c r="DB66"/>
  <c r="DA66"/>
  <c r="CX66"/>
  <c r="CW66"/>
  <c r="CU66"/>
  <c r="CT66"/>
  <c r="CR66"/>
  <c r="CQ66"/>
  <c r="CK66"/>
  <c r="CJ66"/>
  <c r="CG66"/>
  <c r="CF66"/>
  <c r="CC66"/>
  <c r="CB66"/>
  <c r="BZ66"/>
  <c r="BY66"/>
  <c r="BW66"/>
  <c r="BV66"/>
  <c r="BP66"/>
  <c r="BO66"/>
  <c r="BL66"/>
  <c r="BK66"/>
  <c r="BH66"/>
  <c r="BG66"/>
  <c r="BE66"/>
  <c r="BD66"/>
  <c r="BB66"/>
  <c r="BA66"/>
  <c r="AU66"/>
  <c r="AT66"/>
  <c r="AQ66"/>
  <c r="AP66"/>
  <c r="AM66"/>
  <c r="AL66"/>
  <c r="AJ66"/>
  <c r="AI66"/>
  <c r="AG66"/>
  <c r="AF66"/>
  <c r="Z66"/>
  <c r="Y66"/>
  <c r="V66"/>
  <c r="U66"/>
  <c r="R66"/>
  <c r="Q66"/>
  <c r="O66"/>
  <c r="N66"/>
  <c r="L66"/>
  <c r="K66"/>
  <c r="J66"/>
  <c r="I66"/>
  <c r="H66"/>
  <c r="G66"/>
  <c r="F66"/>
  <c r="E66"/>
  <c r="D66"/>
  <c r="FC65"/>
  <c r="FB65"/>
  <c r="EY65"/>
  <c r="EX65"/>
  <c r="EW65"/>
  <c r="EV65"/>
  <c r="EU65"/>
  <c r="ER65"/>
  <c r="EQ65"/>
  <c r="EP65"/>
  <c r="EO65"/>
  <c r="EN65"/>
  <c r="EK65"/>
  <c r="EJ65"/>
  <c r="EI65"/>
  <c r="EH65"/>
  <c r="EG65"/>
  <c r="EA65"/>
  <c r="DZ65"/>
  <c r="DW65"/>
  <c r="DV65"/>
  <c r="DS65"/>
  <c r="DR65"/>
  <c r="DP65"/>
  <c r="DO65"/>
  <c r="DM65"/>
  <c r="DL65"/>
  <c r="DF65"/>
  <c r="DE65"/>
  <c r="DB65"/>
  <c r="DA65"/>
  <c r="CX65"/>
  <c r="CW65"/>
  <c r="CU65"/>
  <c r="CT65"/>
  <c r="CR65"/>
  <c r="CQ65"/>
  <c r="CK65"/>
  <c r="CJ65"/>
  <c r="CG65"/>
  <c r="CF65"/>
  <c r="CC65"/>
  <c r="CB65"/>
  <c r="BZ65"/>
  <c r="BY65"/>
  <c r="BW65"/>
  <c r="BV65"/>
  <c r="BP65"/>
  <c r="BO65"/>
  <c r="BL65"/>
  <c r="BK65"/>
  <c r="BH65"/>
  <c r="BG65"/>
  <c r="BE65"/>
  <c r="BD65"/>
  <c r="BB65"/>
  <c r="BA65"/>
  <c r="AU65"/>
  <c r="AT65"/>
  <c r="AQ65"/>
  <c r="AP65"/>
  <c r="AM65"/>
  <c r="AL65"/>
  <c r="AJ65"/>
  <c r="AI65"/>
  <c r="AG65"/>
  <c r="AF65"/>
  <c r="Z65"/>
  <c r="Y65"/>
  <c r="V65"/>
  <c r="U65"/>
  <c r="R65"/>
  <c r="Q65"/>
  <c r="O65"/>
  <c r="N65"/>
  <c r="L65"/>
  <c r="K65"/>
  <c r="J65"/>
  <c r="I65"/>
  <c r="H65"/>
  <c r="G65"/>
  <c r="F65"/>
  <c r="E65"/>
  <c r="D65"/>
  <c r="FC64"/>
  <c r="FB64"/>
  <c r="EY64"/>
  <c r="EX64"/>
  <c r="EW64"/>
  <c r="EV64"/>
  <c r="EU64"/>
  <c r="ER64"/>
  <c r="EQ64"/>
  <c r="EP64"/>
  <c r="EO64"/>
  <c r="EN64"/>
  <c r="EK64"/>
  <c r="EJ64"/>
  <c r="EI64"/>
  <c r="EH64"/>
  <c r="EG64"/>
  <c r="EA64"/>
  <c r="DZ64"/>
  <c r="DW64"/>
  <c r="DV64"/>
  <c r="DS64"/>
  <c r="DR64"/>
  <c r="DP64"/>
  <c r="DO64"/>
  <c r="DM64"/>
  <c r="DL64"/>
  <c r="DF64"/>
  <c r="DE64"/>
  <c r="DB64"/>
  <c r="DA64"/>
  <c r="CX64"/>
  <c r="CW64"/>
  <c r="CU64"/>
  <c r="CT64"/>
  <c r="CR64"/>
  <c r="CQ64"/>
  <c r="CK64"/>
  <c r="CJ64"/>
  <c r="CG64"/>
  <c r="CF64"/>
  <c r="CC64"/>
  <c r="CB64"/>
  <c r="BZ64"/>
  <c r="BY64"/>
  <c r="BW64"/>
  <c r="BV64"/>
  <c r="BP64"/>
  <c r="BO64"/>
  <c r="BL64"/>
  <c r="BK64"/>
  <c r="BH64"/>
  <c r="BG64"/>
  <c r="BE64"/>
  <c r="BD64"/>
  <c r="BB64"/>
  <c r="BA64"/>
  <c r="AU64"/>
  <c r="AT64"/>
  <c r="AQ64"/>
  <c r="AP64"/>
  <c r="AM64"/>
  <c r="AL64"/>
  <c r="AJ64"/>
  <c r="AI64"/>
  <c r="AG64"/>
  <c r="AF64"/>
  <c r="Z64"/>
  <c r="Y64"/>
  <c r="V64"/>
  <c r="U64"/>
  <c r="R64"/>
  <c r="Q64"/>
  <c r="O64"/>
  <c r="N64"/>
  <c r="L64"/>
  <c r="K64"/>
  <c r="J64"/>
  <c r="I64"/>
  <c r="H64"/>
  <c r="G64"/>
  <c r="F64"/>
  <c r="E64"/>
  <c r="D64"/>
  <c r="FC63"/>
  <c r="FB63"/>
  <c r="EY63"/>
  <c r="EX63"/>
  <c r="EW63"/>
  <c r="EV63"/>
  <c r="EU63"/>
  <c r="ER63"/>
  <c r="EQ63"/>
  <c r="EP63"/>
  <c r="EO63"/>
  <c r="EN63"/>
  <c r="EK63"/>
  <c r="EJ63"/>
  <c r="EI63"/>
  <c r="EH63"/>
  <c r="EG63"/>
  <c r="EA63"/>
  <c r="DZ63"/>
  <c r="DW63"/>
  <c r="DV63"/>
  <c r="DS63"/>
  <c r="DR63"/>
  <c r="DP63"/>
  <c r="DO63"/>
  <c r="DM63"/>
  <c r="DL63"/>
  <c r="DF63"/>
  <c r="DE63"/>
  <c r="DB63"/>
  <c r="DA63"/>
  <c r="CX63"/>
  <c r="CW63"/>
  <c r="CU63"/>
  <c r="CT63"/>
  <c r="CR63"/>
  <c r="CQ63"/>
  <c r="CK63"/>
  <c r="CJ63"/>
  <c r="CG63"/>
  <c r="CF63"/>
  <c r="CC63"/>
  <c r="CB63"/>
  <c r="BZ63"/>
  <c r="BY63"/>
  <c r="BW63"/>
  <c r="BV63"/>
  <c r="BP63"/>
  <c r="BO63"/>
  <c r="BL63"/>
  <c r="BK63"/>
  <c r="BH63"/>
  <c r="BG63"/>
  <c r="BE63"/>
  <c r="BD63"/>
  <c r="BB63"/>
  <c r="BA63"/>
  <c r="AU63"/>
  <c r="AT63"/>
  <c r="AQ63"/>
  <c r="AP63"/>
  <c r="AM63"/>
  <c r="AL63"/>
  <c r="AJ63"/>
  <c r="AI63"/>
  <c r="AG63"/>
  <c r="AF63"/>
  <c r="Z63"/>
  <c r="Y63"/>
  <c r="V63"/>
  <c r="U63"/>
  <c r="R63"/>
  <c r="Q63"/>
  <c r="O63"/>
  <c r="N63"/>
  <c r="L63"/>
  <c r="K63"/>
  <c r="J63"/>
  <c r="I63"/>
  <c r="H63"/>
  <c r="G63"/>
  <c r="F63"/>
  <c r="E63"/>
  <c r="D63"/>
  <c r="FC62"/>
  <c r="FB62"/>
  <c r="EY62"/>
  <c r="EX62"/>
  <c r="EW62"/>
  <c r="EV62"/>
  <c r="EU62"/>
  <c r="ER62"/>
  <c r="EQ62"/>
  <c r="EP62"/>
  <c r="EO62"/>
  <c r="EN62"/>
  <c r="EK62"/>
  <c r="EJ62"/>
  <c r="EI62"/>
  <c r="EH62"/>
  <c r="EG62"/>
  <c r="EA62"/>
  <c r="DZ62"/>
  <c r="DW62"/>
  <c r="DV62"/>
  <c r="DS62"/>
  <c r="DR62"/>
  <c r="DP62"/>
  <c r="DO62"/>
  <c r="DM62"/>
  <c r="DL62"/>
  <c r="DF62"/>
  <c r="DE62"/>
  <c r="DB62"/>
  <c r="DA62"/>
  <c r="CX62"/>
  <c r="CW62"/>
  <c r="CU62"/>
  <c r="CT62"/>
  <c r="CR62"/>
  <c r="CQ62"/>
  <c r="CK62"/>
  <c r="CJ62"/>
  <c r="CG62"/>
  <c r="CF62"/>
  <c r="CC62"/>
  <c r="CB62"/>
  <c r="BZ62"/>
  <c r="BY62"/>
  <c r="BW62"/>
  <c r="BV62"/>
  <c r="BP62"/>
  <c r="BO62"/>
  <c r="BL62"/>
  <c r="BK62"/>
  <c r="BH62"/>
  <c r="BG62"/>
  <c r="BE62"/>
  <c r="BD62"/>
  <c r="BB62"/>
  <c r="BA62"/>
  <c r="AU62"/>
  <c r="AT62"/>
  <c r="AQ62"/>
  <c r="AP62"/>
  <c r="AM62"/>
  <c r="AL62"/>
  <c r="AJ62"/>
  <c r="AI62"/>
  <c r="AG62"/>
  <c r="AF62"/>
  <c r="Z62"/>
  <c r="Y62"/>
  <c r="V62"/>
  <c r="U62"/>
  <c r="R62"/>
  <c r="Q62"/>
  <c r="O62"/>
  <c r="N62"/>
  <c r="L62"/>
  <c r="K62"/>
  <c r="J62"/>
  <c r="I62"/>
  <c r="H62"/>
  <c r="G62"/>
  <c r="F62"/>
  <c r="E62"/>
  <c r="D62"/>
  <c r="FC61"/>
  <c r="FB61"/>
  <c r="EY61"/>
  <c r="EX61"/>
  <c r="EW61"/>
  <c r="EV61"/>
  <c r="EU61"/>
  <c r="ER61"/>
  <c r="EQ61"/>
  <c r="EP61"/>
  <c r="EO61"/>
  <c r="EN61"/>
  <c r="EK61"/>
  <c r="EJ61"/>
  <c r="EI61"/>
  <c r="EH61"/>
  <c r="EG61"/>
  <c r="EA61"/>
  <c r="DZ61"/>
  <c r="DW61"/>
  <c r="DV61"/>
  <c r="DS61"/>
  <c r="DR61"/>
  <c r="DP61"/>
  <c r="DO61"/>
  <c r="DM61"/>
  <c r="DL61"/>
  <c r="DF61"/>
  <c r="DE61"/>
  <c r="DB61"/>
  <c r="DA61"/>
  <c r="CX61"/>
  <c r="CW61"/>
  <c r="CU61"/>
  <c r="CT61"/>
  <c r="CR61"/>
  <c r="CQ61"/>
  <c r="CK61"/>
  <c r="CJ61"/>
  <c r="CG61"/>
  <c r="CF61"/>
  <c r="CC61"/>
  <c r="CB61"/>
  <c r="BZ61"/>
  <c r="BY61"/>
  <c r="BW61"/>
  <c r="BV61"/>
  <c r="BP61"/>
  <c r="BO61"/>
  <c r="BL61"/>
  <c r="BK61"/>
  <c r="BH61"/>
  <c r="BG61"/>
  <c r="BE61"/>
  <c r="BD61"/>
  <c r="BB61"/>
  <c r="BA61"/>
  <c r="AU61"/>
  <c r="AT61"/>
  <c r="AQ61"/>
  <c r="AP61"/>
  <c r="AM61"/>
  <c r="AL61"/>
  <c r="AJ61"/>
  <c r="AI61"/>
  <c r="AG61"/>
  <c r="AF61"/>
  <c r="Z61"/>
  <c r="Y61"/>
  <c r="V61"/>
  <c r="U61"/>
  <c r="R61"/>
  <c r="Q61"/>
  <c r="O61"/>
  <c r="N61"/>
  <c r="L61"/>
  <c r="K61"/>
  <c r="J61"/>
  <c r="I61"/>
  <c r="H61"/>
  <c r="G61"/>
  <c r="F61"/>
  <c r="E61"/>
  <c r="D61"/>
  <c r="FC60"/>
  <c r="FB60"/>
  <c r="EY60"/>
  <c r="EX60"/>
  <c r="EW60"/>
  <c r="EV60"/>
  <c r="EU60"/>
  <c r="ER60"/>
  <c r="EQ60"/>
  <c r="EP60"/>
  <c r="EO60"/>
  <c r="EN60"/>
  <c r="EK60"/>
  <c r="EJ60"/>
  <c r="EI60"/>
  <c r="EH60"/>
  <c r="EG60"/>
  <c r="EA60"/>
  <c r="DZ60"/>
  <c r="DW60"/>
  <c r="DV60"/>
  <c r="DS60"/>
  <c r="DR60"/>
  <c r="DP60"/>
  <c r="DO60"/>
  <c r="DM60"/>
  <c r="DL60"/>
  <c r="DF60"/>
  <c r="DE60"/>
  <c r="DB60"/>
  <c r="DA60"/>
  <c r="CX60"/>
  <c r="CW60"/>
  <c r="CU60"/>
  <c r="CT60"/>
  <c r="CR60"/>
  <c r="CQ60"/>
  <c r="CK60"/>
  <c r="CJ60"/>
  <c r="CG60"/>
  <c r="CF60"/>
  <c r="CC60"/>
  <c r="CB60"/>
  <c r="BZ60"/>
  <c r="BY60"/>
  <c r="BW60"/>
  <c r="BV60"/>
  <c r="BP60"/>
  <c r="BO60"/>
  <c r="BL60"/>
  <c r="BK60"/>
  <c r="BH60"/>
  <c r="BG60"/>
  <c r="BE60"/>
  <c r="BD60"/>
  <c r="BB60"/>
  <c r="BA60"/>
  <c r="AU60"/>
  <c r="AT60"/>
  <c r="AQ60"/>
  <c r="AP60"/>
  <c r="AM60"/>
  <c r="AL60"/>
  <c r="AJ60"/>
  <c r="AI60"/>
  <c r="AG60"/>
  <c r="AF60"/>
  <c r="Z60"/>
  <c r="Y60"/>
  <c r="V60"/>
  <c r="U60"/>
  <c r="R60"/>
  <c r="Q60"/>
  <c r="O60"/>
  <c r="N60"/>
  <c r="L60"/>
  <c r="K60"/>
  <c r="J60"/>
  <c r="I60"/>
  <c r="H60"/>
  <c r="G60"/>
  <c r="F60"/>
  <c r="E60"/>
  <c r="D60"/>
  <c r="FC59"/>
  <c r="FB59"/>
  <c r="EY59"/>
  <c r="EX59"/>
  <c r="EW59"/>
  <c r="EV59"/>
  <c r="EU59"/>
  <c r="ER59"/>
  <c r="EQ59"/>
  <c r="EP59"/>
  <c r="EO59"/>
  <c r="EN59"/>
  <c r="EK59"/>
  <c r="EJ59"/>
  <c r="EI59"/>
  <c r="EH59"/>
  <c r="EG59"/>
  <c r="EA59"/>
  <c r="DZ59"/>
  <c r="DW59"/>
  <c r="DV59"/>
  <c r="DS59"/>
  <c r="DR59"/>
  <c r="DP59"/>
  <c r="DO59"/>
  <c r="DM59"/>
  <c r="DL59"/>
  <c r="DF59"/>
  <c r="DE59"/>
  <c r="DB59"/>
  <c r="DA59"/>
  <c r="CX59"/>
  <c r="CW59"/>
  <c r="CU59"/>
  <c r="CT59"/>
  <c r="CR59"/>
  <c r="CQ59"/>
  <c r="CK59"/>
  <c r="CJ59"/>
  <c r="CG59"/>
  <c r="CF59"/>
  <c r="CC59"/>
  <c r="CB59"/>
  <c r="BZ59"/>
  <c r="BY59"/>
  <c r="BW59"/>
  <c r="BV59"/>
  <c r="BP59"/>
  <c r="BO59"/>
  <c r="BL59"/>
  <c r="BK59"/>
  <c r="BH59"/>
  <c r="BG59"/>
  <c r="BE59"/>
  <c r="BD59"/>
  <c r="BB59"/>
  <c r="BA59"/>
  <c r="AU59"/>
  <c r="AT59"/>
  <c r="AQ59"/>
  <c r="AP59"/>
  <c r="AM59"/>
  <c r="AL59"/>
  <c r="AJ59"/>
  <c r="AI59"/>
  <c r="AG59"/>
  <c r="AF59"/>
  <c r="Z59"/>
  <c r="Y59"/>
  <c r="V59"/>
  <c r="U59"/>
  <c r="R59"/>
  <c r="Q59"/>
  <c r="O59"/>
  <c r="N59"/>
  <c r="L59"/>
  <c r="K59"/>
  <c r="J59"/>
  <c r="I59"/>
  <c r="H59"/>
  <c r="G59"/>
  <c r="F59"/>
  <c r="E59"/>
  <c r="D59"/>
  <c r="FC58"/>
  <c r="FB58"/>
  <c r="EY58"/>
  <c r="EX58"/>
  <c r="EW58"/>
  <c r="EV58"/>
  <c r="EU58"/>
  <c r="ER58"/>
  <c r="EQ58"/>
  <c r="EP58"/>
  <c r="EO58"/>
  <c r="EN58"/>
  <c r="EK58"/>
  <c r="EJ58"/>
  <c r="EI58"/>
  <c r="EH58"/>
  <c r="EG58"/>
  <c r="EA58"/>
  <c r="DZ58"/>
  <c r="DW58"/>
  <c r="DV58"/>
  <c r="DS58"/>
  <c r="DR58"/>
  <c r="DP58"/>
  <c r="DO58"/>
  <c r="DM58"/>
  <c r="DL58"/>
  <c r="DF58"/>
  <c r="DE58"/>
  <c r="DB58"/>
  <c r="DA58"/>
  <c r="CX58"/>
  <c r="CW58"/>
  <c r="CU58"/>
  <c r="CT58"/>
  <c r="CR58"/>
  <c r="CQ58"/>
  <c r="CK58"/>
  <c r="CJ58"/>
  <c r="CG58"/>
  <c r="CF58"/>
  <c r="CC58"/>
  <c r="CB58"/>
  <c r="BZ58"/>
  <c r="BY58"/>
  <c r="BW58"/>
  <c r="BV58"/>
  <c r="BP58"/>
  <c r="BO58"/>
  <c r="BL58"/>
  <c r="BK58"/>
  <c r="BH58"/>
  <c r="BG58"/>
  <c r="BE58"/>
  <c r="BD58"/>
  <c r="BB58"/>
  <c r="BA58"/>
  <c r="AU58"/>
  <c r="AT58"/>
  <c r="AQ58"/>
  <c r="AP58"/>
  <c r="AM58"/>
  <c r="AL58"/>
  <c r="AJ58"/>
  <c r="AI58"/>
  <c r="AG58"/>
  <c r="AF58"/>
  <c r="Z58"/>
  <c r="Y58"/>
  <c r="V58"/>
  <c r="U58"/>
  <c r="R58"/>
  <c r="Q58"/>
  <c r="O58"/>
  <c r="N58"/>
  <c r="L58"/>
  <c r="K58"/>
  <c r="J58"/>
  <c r="I58"/>
  <c r="H58"/>
  <c r="G58"/>
  <c r="F58"/>
  <c r="E58"/>
  <c r="D58"/>
  <c r="FC57"/>
  <c r="FB57"/>
  <c r="EY57"/>
  <c r="EX57"/>
  <c r="EW57"/>
  <c r="EV57"/>
  <c r="EU57"/>
  <c r="ER57"/>
  <c r="EQ57"/>
  <c r="EP57"/>
  <c r="EO57"/>
  <c r="EN57"/>
  <c r="EK57"/>
  <c r="EJ57"/>
  <c r="EI57"/>
  <c r="EH57"/>
  <c r="EG57"/>
  <c r="EA57"/>
  <c r="DZ57"/>
  <c r="DW57"/>
  <c r="DV57"/>
  <c r="DS57"/>
  <c r="DR57"/>
  <c r="DP57"/>
  <c r="DO57"/>
  <c r="DM57"/>
  <c r="DL57"/>
  <c r="DF57"/>
  <c r="DE57"/>
  <c r="DB57"/>
  <c r="DA57"/>
  <c r="CX57"/>
  <c r="CW57"/>
  <c r="CU57"/>
  <c r="CT57"/>
  <c r="CR57"/>
  <c r="CQ57"/>
  <c r="CK57"/>
  <c r="CJ57"/>
  <c r="CG57"/>
  <c r="CF57"/>
  <c r="CC57"/>
  <c r="CB57"/>
  <c r="BZ57"/>
  <c r="BY57"/>
  <c r="BW57"/>
  <c r="BV57"/>
  <c r="BP57"/>
  <c r="BO57"/>
  <c r="BL57"/>
  <c r="BK57"/>
  <c r="BH57"/>
  <c r="BG57"/>
  <c r="BE57"/>
  <c r="BD57"/>
  <c r="BB57"/>
  <c r="BA57"/>
  <c r="AU57"/>
  <c r="AT57"/>
  <c r="AQ57"/>
  <c r="AP57"/>
  <c r="AM57"/>
  <c r="AL57"/>
  <c r="AJ57"/>
  <c r="AI57"/>
  <c r="AG57"/>
  <c r="AF57"/>
  <c r="Z57"/>
  <c r="Y57"/>
  <c r="V57"/>
  <c r="U57"/>
  <c r="R57"/>
  <c r="Q57"/>
  <c r="O57"/>
  <c r="N57"/>
  <c r="L57"/>
  <c r="K57"/>
  <c r="J57"/>
  <c r="I57"/>
  <c r="H57"/>
  <c r="G57"/>
  <c r="F57"/>
  <c r="E57"/>
  <c r="D57"/>
  <c r="FC56"/>
  <c r="FB56"/>
  <c r="EY56"/>
  <c r="EX56"/>
  <c r="EW56"/>
  <c r="EV56"/>
  <c r="EU56"/>
  <c r="ER56"/>
  <c r="EQ56"/>
  <c r="EP56"/>
  <c r="EO56"/>
  <c r="EN56"/>
  <c r="EK56"/>
  <c r="EJ56"/>
  <c r="EI56"/>
  <c r="EH56"/>
  <c r="EG56"/>
  <c r="EA56"/>
  <c r="DZ56"/>
  <c r="DW56"/>
  <c r="DV56"/>
  <c r="DS56"/>
  <c r="DR56"/>
  <c r="DP56"/>
  <c r="DO56"/>
  <c r="DM56"/>
  <c r="DL56"/>
  <c r="DF56"/>
  <c r="DE56"/>
  <c r="DB56"/>
  <c r="DA56"/>
  <c r="CX56"/>
  <c r="CW56"/>
  <c r="CU56"/>
  <c r="CT56"/>
  <c r="CR56"/>
  <c r="CQ56"/>
  <c r="CK56"/>
  <c r="CJ56"/>
  <c r="CG56"/>
  <c r="CF56"/>
  <c r="CC56"/>
  <c r="CB56"/>
  <c r="BZ56"/>
  <c r="BY56"/>
  <c r="BW56"/>
  <c r="BV56"/>
  <c r="BP56"/>
  <c r="BO56"/>
  <c r="BL56"/>
  <c r="BK56"/>
  <c r="BH56"/>
  <c r="BG56"/>
  <c r="BE56"/>
  <c r="BD56"/>
  <c r="BB56"/>
  <c r="BA56"/>
  <c r="AU56"/>
  <c r="AT56"/>
  <c r="AQ56"/>
  <c r="AP56"/>
  <c r="AM56"/>
  <c r="AL56"/>
  <c r="AJ56"/>
  <c r="AI56"/>
  <c r="AG56"/>
  <c r="AF56"/>
  <c r="Z56"/>
  <c r="Y56"/>
  <c r="V56"/>
  <c r="U56"/>
  <c r="R56"/>
  <c r="Q56"/>
  <c r="O56"/>
  <c r="N56"/>
  <c r="L56"/>
  <c r="K56"/>
  <c r="J56"/>
  <c r="I56"/>
  <c r="H56"/>
  <c r="G56"/>
  <c r="F56"/>
  <c r="E56"/>
  <c r="D56"/>
  <c r="FC55"/>
  <c r="FB55"/>
  <c r="EY55"/>
  <c r="EX55"/>
  <c r="EW55"/>
  <c r="EV55"/>
  <c r="EU55"/>
  <c r="ER55"/>
  <c r="EQ55"/>
  <c r="EP55"/>
  <c r="EO55"/>
  <c r="EN55"/>
  <c r="EK55"/>
  <c r="EJ55"/>
  <c r="EI55"/>
  <c r="EH55"/>
  <c r="EG55"/>
  <c r="EA55"/>
  <c r="DZ55"/>
  <c r="DW55"/>
  <c r="DV55"/>
  <c r="DS55"/>
  <c r="DR55"/>
  <c r="DP55"/>
  <c r="DO55"/>
  <c r="DM55"/>
  <c r="DL55"/>
  <c r="DF55"/>
  <c r="DE55"/>
  <c r="DB55"/>
  <c r="DA55"/>
  <c r="CX55"/>
  <c r="CW55"/>
  <c r="CU55"/>
  <c r="CT55"/>
  <c r="CR55"/>
  <c r="CQ55"/>
  <c r="CK55"/>
  <c r="CJ55"/>
  <c r="CG55"/>
  <c r="CF55"/>
  <c r="CC55"/>
  <c r="CB55"/>
  <c r="BZ55"/>
  <c r="BY55"/>
  <c r="BW55"/>
  <c r="BV55"/>
  <c r="BP55"/>
  <c r="BO55"/>
  <c r="BL55"/>
  <c r="BK55"/>
  <c r="BH55"/>
  <c r="BG55"/>
  <c r="BE55"/>
  <c r="BD55"/>
  <c r="BB55"/>
  <c r="BA55"/>
  <c r="AU55"/>
  <c r="AT55"/>
  <c r="AQ55"/>
  <c r="AP55"/>
  <c r="AM55"/>
  <c r="AL55"/>
  <c r="AJ55"/>
  <c r="AI55"/>
  <c r="AG55"/>
  <c r="AF55"/>
  <c r="Z55"/>
  <c r="Y55"/>
  <c r="V55"/>
  <c r="U55"/>
  <c r="R55"/>
  <c r="Q55"/>
  <c r="O55"/>
  <c r="N55"/>
  <c r="L55"/>
  <c r="K55"/>
  <c r="J55"/>
  <c r="I55"/>
  <c r="H55"/>
  <c r="G55"/>
  <c r="F55"/>
  <c r="E55"/>
  <c r="D55"/>
  <c r="FC54"/>
  <c r="FB54"/>
  <c r="EY54"/>
  <c r="EX54"/>
  <c r="EW54"/>
  <c r="EV54"/>
  <c r="EU54"/>
  <c r="ER54"/>
  <c r="EQ54"/>
  <c r="EP54"/>
  <c r="EO54"/>
  <c r="EN54"/>
  <c r="EK54"/>
  <c r="EJ54"/>
  <c r="EI54"/>
  <c r="EH54"/>
  <c r="EG54"/>
  <c r="EA54"/>
  <c r="DZ54"/>
  <c r="DW54"/>
  <c r="DV54"/>
  <c r="DS54"/>
  <c r="DR54"/>
  <c r="DP54"/>
  <c r="DO54"/>
  <c r="DM54"/>
  <c r="DL54"/>
  <c r="DF54"/>
  <c r="DE54"/>
  <c r="DB54"/>
  <c r="DA54"/>
  <c r="CX54"/>
  <c r="CW54"/>
  <c r="CU54"/>
  <c r="CT54"/>
  <c r="CR54"/>
  <c r="CQ54"/>
  <c r="CK54"/>
  <c r="CJ54"/>
  <c r="CG54"/>
  <c r="CF54"/>
  <c r="CC54"/>
  <c r="CB54"/>
  <c r="BZ54"/>
  <c r="BY54"/>
  <c r="BW54"/>
  <c r="BV54"/>
  <c r="BP54"/>
  <c r="BO54"/>
  <c r="BL54"/>
  <c r="BK54"/>
  <c r="BH54"/>
  <c r="BG54"/>
  <c r="BE54"/>
  <c r="BD54"/>
  <c r="BB54"/>
  <c r="BA54"/>
  <c r="AU54"/>
  <c r="AT54"/>
  <c r="AQ54"/>
  <c r="AP54"/>
  <c r="AM54"/>
  <c r="AL54"/>
  <c r="AJ54"/>
  <c r="AI54"/>
  <c r="AG54"/>
  <c r="AF54"/>
  <c r="Z54"/>
  <c r="Y54"/>
  <c r="V54"/>
  <c r="U54"/>
  <c r="R54"/>
  <c r="Q54"/>
  <c r="O54"/>
  <c r="N54"/>
  <c r="L54"/>
  <c r="K54"/>
  <c r="J54"/>
  <c r="I54"/>
  <c r="H54"/>
  <c r="G54"/>
  <c r="F54"/>
  <c r="E54"/>
  <c r="D54"/>
  <c r="FC53"/>
  <c r="FB53"/>
  <c r="EY53"/>
  <c r="EX53"/>
  <c r="EW53"/>
  <c r="EV53"/>
  <c r="EU53"/>
  <c r="ER53"/>
  <c r="EQ53"/>
  <c r="EP53"/>
  <c r="EO53"/>
  <c r="EN53"/>
  <c r="EK53"/>
  <c r="EJ53"/>
  <c r="EI53"/>
  <c r="EH53"/>
  <c r="EG53"/>
  <c r="EA53"/>
  <c r="DZ53"/>
  <c r="DW53"/>
  <c r="DV53"/>
  <c r="DS53"/>
  <c r="DR53"/>
  <c r="DP53"/>
  <c r="DO53"/>
  <c r="DM53"/>
  <c r="DL53"/>
  <c r="DF53"/>
  <c r="DE53"/>
  <c r="DB53"/>
  <c r="DA53"/>
  <c r="CX53"/>
  <c r="CW53"/>
  <c r="CU53"/>
  <c r="CT53"/>
  <c r="CR53"/>
  <c r="CQ53"/>
  <c r="CK53"/>
  <c r="CJ53"/>
  <c r="CG53"/>
  <c r="CF53"/>
  <c r="CC53"/>
  <c r="CB53"/>
  <c r="BZ53"/>
  <c r="BY53"/>
  <c r="BW53"/>
  <c r="BV53"/>
  <c r="BP53"/>
  <c r="BO53"/>
  <c r="BL53"/>
  <c r="BK53"/>
  <c r="BH53"/>
  <c r="BG53"/>
  <c r="BE53"/>
  <c r="BD53"/>
  <c r="BB53"/>
  <c r="BA53"/>
  <c r="AU53"/>
  <c r="AT53"/>
  <c r="AQ53"/>
  <c r="AP53"/>
  <c r="AM53"/>
  <c r="AL53"/>
  <c r="AJ53"/>
  <c r="AI53"/>
  <c r="AG53"/>
  <c r="AF53"/>
  <c r="Z53"/>
  <c r="Y53"/>
  <c r="V53"/>
  <c r="U53"/>
  <c r="R53"/>
  <c r="Q53"/>
  <c r="O53"/>
  <c r="N53"/>
  <c r="L53"/>
  <c r="K53"/>
  <c r="J53"/>
  <c r="I53"/>
  <c r="H53"/>
  <c r="G53"/>
  <c r="F53"/>
  <c r="E53"/>
  <c r="D53"/>
  <c r="FC52"/>
  <c r="FB52"/>
  <c r="EY52"/>
  <c r="EX52"/>
  <c r="EW52"/>
  <c r="EV52"/>
  <c r="EU52"/>
  <c r="ER52"/>
  <c r="EQ52"/>
  <c r="EP52"/>
  <c r="EO52"/>
  <c r="EN52"/>
  <c r="EK52"/>
  <c r="EJ52"/>
  <c r="EI52"/>
  <c r="EH52"/>
  <c r="EG52"/>
  <c r="EA52"/>
  <c r="DZ52"/>
  <c r="DW52"/>
  <c r="DV52"/>
  <c r="DS52"/>
  <c r="DR52"/>
  <c r="DP52"/>
  <c r="DO52"/>
  <c r="DM52"/>
  <c r="DL52"/>
  <c r="DF52"/>
  <c r="DE52"/>
  <c r="DB52"/>
  <c r="DA52"/>
  <c r="CX52"/>
  <c r="CW52"/>
  <c r="CU52"/>
  <c r="CT52"/>
  <c r="CR52"/>
  <c r="CQ52"/>
  <c r="CK52"/>
  <c r="CJ52"/>
  <c r="CG52"/>
  <c r="CF52"/>
  <c r="CC52"/>
  <c r="CB52"/>
  <c r="BZ52"/>
  <c r="BY52"/>
  <c r="BW52"/>
  <c r="BV52"/>
  <c r="BP52"/>
  <c r="BO52"/>
  <c r="BL52"/>
  <c r="BK52"/>
  <c r="BH52"/>
  <c r="BG52"/>
  <c r="BE52"/>
  <c r="BD52"/>
  <c r="BB52"/>
  <c r="BA52"/>
  <c r="AU52"/>
  <c r="AT52"/>
  <c r="AQ52"/>
  <c r="AP52"/>
  <c r="AM52"/>
  <c r="AL52"/>
  <c r="AJ52"/>
  <c r="AI52"/>
  <c r="AG52"/>
  <c r="AF52"/>
  <c r="Z52"/>
  <c r="Y52"/>
  <c r="V52"/>
  <c r="U52"/>
  <c r="R52"/>
  <c r="Q52"/>
  <c r="O52"/>
  <c r="N52"/>
  <c r="L52"/>
  <c r="K52"/>
  <c r="J52"/>
  <c r="I52"/>
  <c r="H52"/>
  <c r="G52"/>
  <c r="F52"/>
  <c r="E52"/>
  <c r="D52"/>
  <c r="FC51"/>
  <c r="FB51"/>
  <c r="EY51"/>
  <c r="EX51"/>
  <c r="EW51"/>
  <c r="EV51"/>
  <c r="EU51"/>
  <c r="ER51"/>
  <c r="EQ51"/>
  <c r="EP51"/>
  <c r="EO51"/>
  <c r="EN51"/>
  <c r="EK51"/>
  <c r="EJ51"/>
  <c r="EI51"/>
  <c r="EH51"/>
  <c r="EG51"/>
  <c r="EA51"/>
  <c r="DZ51"/>
  <c r="DW51"/>
  <c r="DV51"/>
  <c r="DS51"/>
  <c r="DR51"/>
  <c r="DP51"/>
  <c r="DO51"/>
  <c r="DM51"/>
  <c r="DL51"/>
  <c r="DF51"/>
  <c r="DE51"/>
  <c r="DB51"/>
  <c r="DA51"/>
  <c r="CX51"/>
  <c r="CW51"/>
  <c r="CU51"/>
  <c r="CT51"/>
  <c r="CR51"/>
  <c r="CQ51"/>
  <c r="CK51"/>
  <c r="CJ51"/>
  <c r="CG51"/>
  <c r="CF51"/>
  <c r="CC51"/>
  <c r="CB51"/>
  <c r="BZ51"/>
  <c r="BY51"/>
  <c r="BW51"/>
  <c r="BV51"/>
  <c r="BP51"/>
  <c r="BO51"/>
  <c r="BL51"/>
  <c r="BK51"/>
  <c r="BH51"/>
  <c r="BG51"/>
  <c r="BE51"/>
  <c r="BD51"/>
  <c r="BB51"/>
  <c r="BA51"/>
  <c r="AU51"/>
  <c r="AT51"/>
  <c r="AQ51"/>
  <c r="AP51"/>
  <c r="AM51"/>
  <c r="AL51"/>
  <c r="AJ51"/>
  <c r="AI51"/>
  <c r="AG51"/>
  <c r="AF51"/>
  <c r="Z51"/>
  <c r="Y51"/>
  <c r="V51"/>
  <c r="U51"/>
  <c r="R51"/>
  <c r="Q51"/>
  <c r="O51"/>
  <c r="N51"/>
  <c r="L51"/>
  <c r="K51"/>
  <c r="J51"/>
  <c r="I51"/>
  <c r="H51"/>
  <c r="G51"/>
  <c r="F51"/>
  <c r="E51"/>
  <c r="D51"/>
  <c r="FC50"/>
  <c r="FB50"/>
  <c r="EY50"/>
  <c r="EX50"/>
  <c r="EW50"/>
  <c r="EV50"/>
  <c r="EU50"/>
  <c r="ER50"/>
  <c r="EQ50"/>
  <c r="EP50"/>
  <c r="EO50"/>
  <c r="EN50"/>
  <c r="EK50"/>
  <c r="EJ50"/>
  <c r="EI50"/>
  <c r="EH50"/>
  <c r="EG50"/>
  <c r="EA50"/>
  <c r="DZ50"/>
  <c r="DW50"/>
  <c r="DV50"/>
  <c r="DS50"/>
  <c r="DR50"/>
  <c r="DP50"/>
  <c r="DO50"/>
  <c r="DM50"/>
  <c r="DL50"/>
  <c r="DF50"/>
  <c r="DE50"/>
  <c r="DB50"/>
  <c r="DA50"/>
  <c r="CX50"/>
  <c r="CW50"/>
  <c r="CU50"/>
  <c r="CT50"/>
  <c r="CR50"/>
  <c r="CQ50"/>
  <c r="CK50"/>
  <c r="CJ50"/>
  <c r="CG50"/>
  <c r="CF50"/>
  <c r="CC50"/>
  <c r="CB50"/>
  <c r="BZ50"/>
  <c r="BY50"/>
  <c r="BW50"/>
  <c r="BV50"/>
  <c r="BP50"/>
  <c r="BO50"/>
  <c r="BL50"/>
  <c r="BK50"/>
  <c r="BH50"/>
  <c r="BG50"/>
  <c r="BE50"/>
  <c r="BD50"/>
  <c r="BB50"/>
  <c r="BA50"/>
  <c r="AU50"/>
  <c r="AT50"/>
  <c r="AQ50"/>
  <c r="AP50"/>
  <c r="AM50"/>
  <c r="AL50"/>
  <c r="AJ50"/>
  <c r="AI50"/>
  <c r="AG50"/>
  <c r="AF50"/>
  <c r="Z50"/>
  <c r="Y50"/>
  <c r="V50"/>
  <c r="U50"/>
  <c r="R50"/>
  <c r="Q50"/>
  <c r="O50"/>
  <c r="N50"/>
  <c r="L50"/>
  <c r="K50"/>
  <c r="J50"/>
  <c r="I50"/>
  <c r="H50"/>
  <c r="G50"/>
  <c r="F50"/>
  <c r="E50"/>
  <c r="D50"/>
  <c r="FC49"/>
  <c r="FB49"/>
  <c r="EY49"/>
  <c r="EX49"/>
  <c r="EW49"/>
  <c r="EV49"/>
  <c r="EU49"/>
  <c r="ER49"/>
  <c r="EQ49"/>
  <c r="EP49"/>
  <c r="EO49"/>
  <c r="EN49"/>
  <c r="EK49"/>
  <c r="EJ49"/>
  <c r="EI49"/>
  <c r="EH49"/>
  <c r="EG49"/>
  <c r="EA49"/>
  <c r="DZ49"/>
  <c r="DW49"/>
  <c r="DV49"/>
  <c r="DS49"/>
  <c r="DR49"/>
  <c r="DP49"/>
  <c r="DO49"/>
  <c r="DM49"/>
  <c r="DL49"/>
  <c r="DF49"/>
  <c r="DE49"/>
  <c r="DB49"/>
  <c r="DA49"/>
  <c r="CX49"/>
  <c r="CW49"/>
  <c r="CU49"/>
  <c r="CT49"/>
  <c r="CR49"/>
  <c r="CQ49"/>
  <c r="CK49"/>
  <c r="CJ49"/>
  <c r="CG49"/>
  <c r="CF49"/>
  <c r="CC49"/>
  <c r="CB49"/>
  <c r="BZ49"/>
  <c r="BY49"/>
  <c r="BW49"/>
  <c r="BV49"/>
  <c r="BP49"/>
  <c r="BO49"/>
  <c r="BL49"/>
  <c r="BK49"/>
  <c r="BH49"/>
  <c r="BG49"/>
  <c r="BE49"/>
  <c r="BD49"/>
  <c r="BB49"/>
  <c r="BA49"/>
  <c r="AU49"/>
  <c r="AT49"/>
  <c r="AQ49"/>
  <c r="AP49"/>
  <c r="AM49"/>
  <c r="AL49"/>
  <c r="AJ49"/>
  <c r="AI49"/>
  <c r="AG49"/>
  <c r="AF49"/>
  <c r="Z49"/>
  <c r="Y49"/>
  <c r="V49"/>
  <c r="U49"/>
  <c r="R49"/>
  <c r="Q49"/>
  <c r="O49"/>
  <c r="N49"/>
  <c r="L49"/>
  <c r="K49"/>
  <c r="J49"/>
  <c r="I49"/>
  <c r="H49"/>
  <c r="G49"/>
  <c r="F49"/>
  <c r="E49"/>
  <c r="D49"/>
  <c r="FC48"/>
  <c r="FB48"/>
  <c r="EY48"/>
  <c r="EX48"/>
  <c r="EW48"/>
  <c r="EV48"/>
  <c r="EU48"/>
  <c r="ER48"/>
  <c r="EQ48"/>
  <c r="EP48"/>
  <c r="EO48"/>
  <c r="EN48"/>
  <c r="EK48"/>
  <c r="EJ48"/>
  <c r="EI48"/>
  <c r="EH48"/>
  <c r="EG48"/>
  <c r="EA48"/>
  <c r="DZ48"/>
  <c r="DW48"/>
  <c r="DV48"/>
  <c r="DS48"/>
  <c r="DR48"/>
  <c r="DP48"/>
  <c r="DO48"/>
  <c r="DM48"/>
  <c r="DL48"/>
  <c r="DF48"/>
  <c r="DE48"/>
  <c r="DB48"/>
  <c r="DA48"/>
  <c r="CX48"/>
  <c r="CW48"/>
  <c r="CU48"/>
  <c r="CT48"/>
  <c r="CR48"/>
  <c r="CQ48"/>
  <c r="CK48"/>
  <c r="CJ48"/>
  <c r="CG48"/>
  <c r="CF48"/>
  <c r="CC48"/>
  <c r="CB48"/>
  <c r="BZ48"/>
  <c r="BY48"/>
  <c r="BW48"/>
  <c r="BV48"/>
  <c r="BP48"/>
  <c r="BO48"/>
  <c r="BL48"/>
  <c r="BK48"/>
  <c r="BH48"/>
  <c r="BG48"/>
  <c r="BE48"/>
  <c r="BD48"/>
  <c r="BB48"/>
  <c r="BA48"/>
  <c r="AU48"/>
  <c r="AT48"/>
  <c r="AQ48"/>
  <c r="AP48"/>
  <c r="AM48"/>
  <c r="AL48"/>
  <c r="AJ48"/>
  <c r="AI48"/>
  <c r="AG48"/>
  <c r="AF48"/>
  <c r="Z48"/>
  <c r="Y48"/>
  <c r="V48"/>
  <c r="U48"/>
  <c r="R48"/>
  <c r="Q48"/>
  <c r="O48"/>
  <c r="N48"/>
  <c r="L48"/>
  <c r="K48"/>
  <c r="J48"/>
  <c r="I48"/>
  <c r="H48"/>
  <c r="G48"/>
  <c r="F48"/>
  <c r="E48"/>
  <c r="D48"/>
  <c r="FC47"/>
  <c r="FB47"/>
  <c r="EY47"/>
  <c r="EX47"/>
  <c r="EW47"/>
  <c r="EV47"/>
  <c r="EU47"/>
  <c r="ER47"/>
  <c r="EQ47"/>
  <c r="EP47"/>
  <c r="EO47"/>
  <c r="EN47"/>
  <c r="EK47"/>
  <c r="EJ47"/>
  <c r="EI47"/>
  <c r="EH47"/>
  <c r="EG47"/>
  <c r="EA47"/>
  <c r="DZ47"/>
  <c r="DW47"/>
  <c r="DV47"/>
  <c r="DS47"/>
  <c r="DR47"/>
  <c r="DP47"/>
  <c r="DO47"/>
  <c r="DM47"/>
  <c r="DL47"/>
  <c r="DF47"/>
  <c r="DE47"/>
  <c r="DB47"/>
  <c r="DA47"/>
  <c r="CX47"/>
  <c r="CW47"/>
  <c r="CU47"/>
  <c r="CT47"/>
  <c r="CR47"/>
  <c r="CQ47"/>
  <c r="CK47"/>
  <c r="CJ47"/>
  <c r="CG47"/>
  <c r="CF47"/>
  <c r="CC47"/>
  <c r="CB47"/>
  <c r="BZ47"/>
  <c r="BY47"/>
  <c r="BW47"/>
  <c r="BV47"/>
  <c r="BP47"/>
  <c r="BO47"/>
  <c r="BL47"/>
  <c r="BK47"/>
  <c r="BH47"/>
  <c r="BG47"/>
  <c r="BE47"/>
  <c r="BD47"/>
  <c r="BB47"/>
  <c r="BA47"/>
  <c r="AU47"/>
  <c r="AT47"/>
  <c r="AQ47"/>
  <c r="AP47"/>
  <c r="AM47"/>
  <c r="AL47"/>
  <c r="AJ47"/>
  <c r="AI47"/>
  <c r="AG47"/>
  <c r="AF47"/>
  <c r="Z47"/>
  <c r="Y47"/>
  <c r="V47"/>
  <c r="U47"/>
  <c r="R47"/>
  <c r="Q47"/>
  <c r="O47"/>
  <c r="N47"/>
  <c r="L47"/>
  <c r="K47"/>
  <c r="J47"/>
  <c r="I47"/>
  <c r="H47"/>
  <c r="G47"/>
  <c r="F47"/>
  <c r="E47"/>
  <c r="D47"/>
  <c r="FC46"/>
  <c r="FB46"/>
  <c r="EY46"/>
  <c r="EX46"/>
  <c r="EW46"/>
  <c r="EV46"/>
  <c r="EU46"/>
  <c r="ER46"/>
  <c r="EQ46"/>
  <c r="EP46"/>
  <c r="EO46"/>
  <c r="EN46"/>
  <c r="EK46"/>
  <c r="EJ46"/>
  <c r="EI46"/>
  <c r="EH46"/>
  <c r="EG46"/>
  <c r="EA46"/>
  <c r="DZ46"/>
  <c r="DW46"/>
  <c r="DV46"/>
  <c r="DS46"/>
  <c r="DR46"/>
  <c r="DP46"/>
  <c r="DO46"/>
  <c r="DM46"/>
  <c r="DL46"/>
  <c r="DF46"/>
  <c r="DE46"/>
  <c r="DB46"/>
  <c r="DA46"/>
  <c r="CX46"/>
  <c r="CW46"/>
  <c r="CU46"/>
  <c r="CT46"/>
  <c r="CR46"/>
  <c r="CQ46"/>
  <c r="CK46"/>
  <c r="CJ46"/>
  <c r="CG46"/>
  <c r="CF46"/>
  <c r="CC46"/>
  <c r="CB46"/>
  <c r="BZ46"/>
  <c r="BY46"/>
  <c r="BW46"/>
  <c r="BV46"/>
  <c r="BP46"/>
  <c r="BO46"/>
  <c r="BL46"/>
  <c r="BK46"/>
  <c r="BH46"/>
  <c r="BG46"/>
  <c r="BE46"/>
  <c r="BD46"/>
  <c r="BB46"/>
  <c r="BA46"/>
  <c r="AU46"/>
  <c r="AT46"/>
  <c r="AQ46"/>
  <c r="AP46"/>
  <c r="AM46"/>
  <c r="AL46"/>
  <c r="AJ46"/>
  <c r="AI46"/>
  <c r="AG46"/>
  <c r="AF46"/>
  <c r="Z46"/>
  <c r="Y46"/>
  <c r="V46"/>
  <c r="U46"/>
  <c r="R46"/>
  <c r="Q46"/>
  <c r="O46"/>
  <c r="N46"/>
  <c r="L46"/>
  <c r="K46"/>
  <c r="J46"/>
  <c r="I46"/>
  <c r="H46"/>
  <c r="G46"/>
  <c r="F46"/>
  <c r="E46"/>
  <c r="D46"/>
  <c r="FC45"/>
  <c r="FB45"/>
  <c r="EY45"/>
  <c r="EX45"/>
  <c r="EW45"/>
  <c r="EV45"/>
  <c r="EU45"/>
  <c r="ER45"/>
  <c r="EQ45"/>
  <c r="EP45"/>
  <c r="EO45"/>
  <c r="EN45"/>
  <c r="EK45"/>
  <c r="EJ45"/>
  <c r="EI45"/>
  <c r="EH45"/>
  <c r="EG45"/>
  <c r="EA45"/>
  <c r="DZ45"/>
  <c r="DW45"/>
  <c r="DV45"/>
  <c r="DS45"/>
  <c r="DR45"/>
  <c r="DP45"/>
  <c r="DO45"/>
  <c r="DM45"/>
  <c r="DL45"/>
  <c r="DF45"/>
  <c r="DE45"/>
  <c r="DB45"/>
  <c r="DA45"/>
  <c r="CX45"/>
  <c r="CW45"/>
  <c r="CU45"/>
  <c r="CT45"/>
  <c r="CR45"/>
  <c r="CQ45"/>
  <c r="CK45"/>
  <c r="CJ45"/>
  <c r="CG45"/>
  <c r="CF45"/>
  <c r="CC45"/>
  <c r="CB45"/>
  <c r="BZ45"/>
  <c r="BY45"/>
  <c r="BW45"/>
  <c r="BV45"/>
  <c r="BP45"/>
  <c r="BO45"/>
  <c r="BL45"/>
  <c r="BK45"/>
  <c r="BH45"/>
  <c r="BG45"/>
  <c r="BE45"/>
  <c r="BD45"/>
  <c r="BB45"/>
  <c r="BA45"/>
  <c r="AU45"/>
  <c r="AT45"/>
  <c r="AQ45"/>
  <c r="AP45"/>
  <c r="AM45"/>
  <c r="AL45"/>
  <c r="AJ45"/>
  <c r="AI45"/>
  <c r="AG45"/>
  <c r="AF45"/>
  <c r="Z45"/>
  <c r="Y45"/>
  <c r="V45"/>
  <c r="U45"/>
  <c r="R45"/>
  <c r="Q45"/>
  <c r="O45"/>
  <c r="N45"/>
  <c r="L45"/>
  <c r="K45"/>
  <c r="J45"/>
  <c r="I45"/>
  <c r="H45"/>
  <c r="G45"/>
  <c r="F45"/>
  <c r="E45"/>
  <c r="D45"/>
  <c r="FC44"/>
  <c r="FB44"/>
  <c r="EY44"/>
  <c r="EX44"/>
  <c r="EW44"/>
  <c r="EV44"/>
  <c r="EU44"/>
  <c r="ER44"/>
  <c r="EQ44"/>
  <c r="EP44"/>
  <c r="EO44"/>
  <c r="EN44"/>
  <c r="EK44"/>
  <c r="EJ44"/>
  <c r="EI44"/>
  <c r="EH44"/>
  <c r="EG44"/>
  <c r="EA44"/>
  <c r="DZ44"/>
  <c r="DW44"/>
  <c r="DV44"/>
  <c r="DS44"/>
  <c r="DR44"/>
  <c r="DP44"/>
  <c r="DO44"/>
  <c r="DM44"/>
  <c r="DL44"/>
  <c r="DF44"/>
  <c r="DE44"/>
  <c r="DB44"/>
  <c r="DA44"/>
  <c r="CX44"/>
  <c r="CW44"/>
  <c r="CU44"/>
  <c r="CT44"/>
  <c r="CR44"/>
  <c r="CQ44"/>
  <c r="CK44"/>
  <c r="CJ44"/>
  <c r="CG44"/>
  <c r="CF44"/>
  <c r="CC44"/>
  <c r="CB44"/>
  <c r="BZ44"/>
  <c r="BY44"/>
  <c r="BW44"/>
  <c r="BV44"/>
  <c r="BP44"/>
  <c r="BO44"/>
  <c r="BL44"/>
  <c r="BK44"/>
  <c r="BH44"/>
  <c r="BG44"/>
  <c r="BE44"/>
  <c r="BD44"/>
  <c r="BB44"/>
  <c r="BA44"/>
  <c r="AU44"/>
  <c r="AT44"/>
  <c r="AQ44"/>
  <c r="AP44"/>
  <c r="AM44"/>
  <c r="AL44"/>
  <c r="AJ44"/>
  <c r="AI44"/>
  <c r="AG44"/>
  <c r="AF44"/>
  <c r="Z44"/>
  <c r="Y44"/>
  <c r="V44"/>
  <c r="U44"/>
  <c r="R44"/>
  <c r="Q44"/>
  <c r="O44"/>
  <c r="N44"/>
  <c r="L44"/>
  <c r="K44"/>
  <c r="J44"/>
  <c r="I44"/>
  <c r="H44"/>
  <c r="G44"/>
  <c r="F44"/>
  <c r="E44"/>
  <c r="D44"/>
  <c r="FC43"/>
  <c r="FB43"/>
  <c r="EY43"/>
  <c r="EX43"/>
  <c r="EW43"/>
  <c r="EV43"/>
  <c r="EU43"/>
  <c r="ER43"/>
  <c r="EQ43"/>
  <c r="EP43"/>
  <c r="EO43"/>
  <c r="EN43"/>
  <c r="EK43"/>
  <c r="EJ43"/>
  <c r="EI43"/>
  <c r="EH43"/>
  <c r="EG43"/>
  <c r="EA43"/>
  <c r="DZ43"/>
  <c r="DW43"/>
  <c r="DV43"/>
  <c r="DS43"/>
  <c r="DR43"/>
  <c r="DP43"/>
  <c r="DO43"/>
  <c r="DM43"/>
  <c r="DL43"/>
  <c r="DF43"/>
  <c r="DE43"/>
  <c r="DB43"/>
  <c r="DA43"/>
  <c r="CX43"/>
  <c r="CW43"/>
  <c r="CU43"/>
  <c r="CT43"/>
  <c r="CR43"/>
  <c r="CQ43"/>
  <c r="CK43"/>
  <c r="CJ43"/>
  <c r="CG43"/>
  <c r="CF43"/>
  <c r="CC43"/>
  <c r="CB43"/>
  <c r="BZ43"/>
  <c r="BY43"/>
  <c r="BW43"/>
  <c r="BV43"/>
  <c r="BP43"/>
  <c r="BO43"/>
  <c r="BL43"/>
  <c r="BK43"/>
  <c r="BH43"/>
  <c r="BG43"/>
  <c r="BE43"/>
  <c r="BD43"/>
  <c r="BB43"/>
  <c r="BA43"/>
  <c r="AU43"/>
  <c r="AT43"/>
  <c r="AQ43"/>
  <c r="AP43"/>
  <c r="AM43"/>
  <c r="AL43"/>
  <c r="AJ43"/>
  <c r="AI43"/>
  <c r="AG43"/>
  <c r="AF43"/>
  <c r="Z43"/>
  <c r="Y43"/>
  <c r="V43"/>
  <c r="U43"/>
  <c r="R43"/>
  <c r="Q43"/>
  <c r="O43"/>
  <c r="N43"/>
  <c r="L43"/>
  <c r="K43"/>
  <c r="J43"/>
  <c r="I43"/>
  <c r="H43"/>
  <c r="G43"/>
  <c r="F43"/>
  <c r="E43"/>
  <c r="D43"/>
  <c r="FC42"/>
  <c r="FB42"/>
  <c r="EY42"/>
  <c r="EX42"/>
  <c r="EW42"/>
  <c r="EV42"/>
  <c r="EU42"/>
  <c r="ER42"/>
  <c r="EQ42"/>
  <c r="EP42"/>
  <c r="EO42"/>
  <c r="EN42"/>
  <c r="EK42"/>
  <c r="EJ42"/>
  <c r="EI42"/>
  <c r="EH42"/>
  <c r="EG42"/>
  <c r="EA42"/>
  <c r="DZ42"/>
  <c r="DW42"/>
  <c r="DV42"/>
  <c r="DS42"/>
  <c r="DR42"/>
  <c r="DP42"/>
  <c r="DO42"/>
  <c r="DM42"/>
  <c r="DL42"/>
  <c r="DF42"/>
  <c r="DE42"/>
  <c r="DB42"/>
  <c r="DA42"/>
  <c r="CX42"/>
  <c r="CW42"/>
  <c r="CU42"/>
  <c r="CT42"/>
  <c r="CR42"/>
  <c r="CQ42"/>
  <c r="CK42"/>
  <c r="CJ42"/>
  <c r="CG42"/>
  <c r="CF42"/>
  <c r="CC42"/>
  <c r="CB42"/>
  <c r="BZ42"/>
  <c r="BY42"/>
  <c r="BW42"/>
  <c r="BV42"/>
  <c r="BP42"/>
  <c r="BO42"/>
  <c r="BL42"/>
  <c r="BK42"/>
  <c r="BH42"/>
  <c r="BG42"/>
  <c r="BE42"/>
  <c r="BD42"/>
  <c r="BB42"/>
  <c r="BA42"/>
  <c r="AU42"/>
  <c r="AT42"/>
  <c r="AQ42"/>
  <c r="AP42"/>
  <c r="AM42"/>
  <c r="AL42"/>
  <c r="AJ42"/>
  <c r="AI42"/>
  <c r="AG42"/>
  <c r="AF42"/>
  <c r="Z42"/>
  <c r="Y42"/>
  <c r="V42"/>
  <c r="U42"/>
  <c r="R42"/>
  <c r="Q42"/>
  <c r="O42"/>
  <c r="N42"/>
  <c r="L42"/>
  <c r="K42"/>
  <c r="J42"/>
  <c r="I42"/>
  <c r="H42"/>
  <c r="G42"/>
  <c r="F42"/>
  <c r="E42"/>
  <c r="D42"/>
  <c r="FC41"/>
  <c r="FB41"/>
  <c r="EY41"/>
  <c r="EX41"/>
  <c r="EW41"/>
  <c r="EV41"/>
  <c r="EU41"/>
  <c r="ER41"/>
  <c r="EQ41"/>
  <c r="EP41"/>
  <c r="EO41"/>
  <c r="EN41"/>
  <c r="EK41"/>
  <c r="EJ41"/>
  <c r="EI41"/>
  <c r="EH41"/>
  <c r="EG41"/>
  <c r="EA41"/>
  <c r="DZ41"/>
  <c r="DW41"/>
  <c r="DV41"/>
  <c r="DS41"/>
  <c r="DR41"/>
  <c r="DP41"/>
  <c r="DO41"/>
  <c r="DM41"/>
  <c r="DL41"/>
  <c r="DF41"/>
  <c r="DE41"/>
  <c r="DB41"/>
  <c r="DA41"/>
  <c r="CX41"/>
  <c r="CW41"/>
  <c r="CU41"/>
  <c r="CT41"/>
  <c r="CR41"/>
  <c r="CQ41"/>
  <c r="CK41"/>
  <c r="CJ41"/>
  <c r="CG41"/>
  <c r="CF41"/>
  <c r="CC41"/>
  <c r="CB41"/>
  <c r="BZ41"/>
  <c r="BY41"/>
  <c r="BW41"/>
  <c r="BV41"/>
  <c r="BP41"/>
  <c r="BO41"/>
  <c r="BL41"/>
  <c r="BK41"/>
  <c r="BH41"/>
  <c r="BG41"/>
  <c r="BE41"/>
  <c r="BD41"/>
  <c r="BB41"/>
  <c r="BA41"/>
  <c r="AU41"/>
  <c r="AT41"/>
  <c r="AQ41"/>
  <c r="AP41"/>
  <c r="AM41"/>
  <c r="AL41"/>
  <c r="AJ41"/>
  <c r="AI41"/>
  <c r="AG41"/>
  <c r="AF41"/>
  <c r="Z41"/>
  <c r="Y41"/>
  <c r="V41"/>
  <c r="U41"/>
  <c r="R41"/>
  <c r="Q41"/>
  <c r="O41"/>
  <c r="N41"/>
  <c r="L41"/>
  <c r="K41"/>
  <c r="J41"/>
  <c r="I41"/>
  <c r="H41"/>
  <c r="G41"/>
  <c r="F41"/>
  <c r="E41"/>
  <c r="D41"/>
  <c r="FC40"/>
  <c r="FB40"/>
  <c r="EY40"/>
  <c r="EX40"/>
  <c r="EW40"/>
  <c r="EV40"/>
  <c r="EU40"/>
  <c r="ER40"/>
  <c r="EQ40"/>
  <c r="EP40"/>
  <c r="EO40"/>
  <c r="EN40"/>
  <c r="EK40"/>
  <c r="EJ40"/>
  <c r="EI40"/>
  <c r="EH40"/>
  <c r="EG40"/>
  <c r="EA40"/>
  <c r="DZ40"/>
  <c r="DW40"/>
  <c r="DV40"/>
  <c r="DS40"/>
  <c r="DR40"/>
  <c r="DP40"/>
  <c r="DO40"/>
  <c r="DM40"/>
  <c r="DL40"/>
  <c r="DF40"/>
  <c r="DE40"/>
  <c r="DB40"/>
  <c r="DA40"/>
  <c r="CX40"/>
  <c r="CW40"/>
  <c r="CU40"/>
  <c r="CT40"/>
  <c r="CR40"/>
  <c r="CQ40"/>
  <c r="CK40"/>
  <c r="CJ40"/>
  <c r="CG40"/>
  <c r="CF40"/>
  <c r="CC40"/>
  <c r="CB40"/>
  <c r="BZ40"/>
  <c r="BY40"/>
  <c r="BW40"/>
  <c r="BV40"/>
  <c r="BP40"/>
  <c r="BO40"/>
  <c r="BL40"/>
  <c r="BK40"/>
  <c r="BH40"/>
  <c r="BG40"/>
  <c r="BE40"/>
  <c r="BD40"/>
  <c r="BB40"/>
  <c r="BA40"/>
  <c r="AU40"/>
  <c r="AT40"/>
  <c r="AQ40"/>
  <c r="AP40"/>
  <c r="AM40"/>
  <c r="AL40"/>
  <c r="AJ40"/>
  <c r="AI40"/>
  <c r="AG40"/>
  <c r="AF40"/>
  <c r="Z40"/>
  <c r="Y40"/>
  <c r="V40"/>
  <c r="U40"/>
  <c r="R40"/>
  <c r="Q40"/>
  <c r="O40"/>
  <c r="N40"/>
  <c r="L40"/>
  <c r="K40"/>
  <c r="J40"/>
  <c r="I40"/>
  <c r="H40"/>
  <c r="G40"/>
  <c r="F40"/>
  <c r="E40"/>
  <c r="D40"/>
  <c r="FC39"/>
  <c r="FB39"/>
  <c r="EY39"/>
  <c r="EX39"/>
  <c r="EW39"/>
  <c r="EV39"/>
  <c r="EU39"/>
  <c r="ER39"/>
  <c r="EQ39"/>
  <c r="EP39"/>
  <c r="EO39"/>
  <c r="EN39"/>
  <c r="EK39"/>
  <c r="EJ39"/>
  <c r="EI39"/>
  <c r="EH39"/>
  <c r="EG39"/>
  <c r="EA39"/>
  <c r="DZ39"/>
  <c r="DW39"/>
  <c r="DV39"/>
  <c r="DS39"/>
  <c r="DR39"/>
  <c r="DP39"/>
  <c r="DO39"/>
  <c r="DM39"/>
  <c r="DL39"/>
  <c r="DF39"/>
  <c r="DE39"/>
  <c r="DB39"/>
  <c r="DA39"/>
  <c r="CX39"/>
  <c r="CW39"/>
  <c r="CU39"/>
  <c r="CT39"/>
  <c r="CR39"/>
  <c r="CQ39"/>
  <c r="CK39"/>
  <c r="CJ39"/>
  <c r="CG39"/>
  <c r="CF39"/>
  <c r="CC39"/>
  <c r="CB39"/>
  <c r="BZ39"/>
  <c r="BY39"/>
  <c r="BW39"/>
  <c r="BV39"/>
  <c r="BP39"/>
  <c r="BO39"/>
  <c r="BL39"/>
  <c r="BK39"/>
  <c r="BH39"/>
  <c r="BG39"/>
  <c r="BE39"/>
  <c r="BD39"/>
  <c r="BB39"/>
  <c r="BA39"/>
  <c r="AU39"/>
  <c r="AT39"/>
  <c r="AQ39"/>
  <c r="AP39"/>
  <c r="AM39"/>
  <c r="AL39"/>
  <c r="AJ39"/>
  <c r="AI39"/>
  <c r="AG39"/>
  <c r="AF39"/>
  <c r="Z39"/>
  <c r="Y39"/>
  <c r="V39"/>
  <c r="U39"/>
  <c r="R39"/>
  <c r="Q39"/>
  <c r="O39"/>
  <c r="N39"/>
  <c r="L39"/>
  <c r="K39"/>
  <c r="J39"/>
  <c r="I39"/>
  <c r="H39"/>
  <c r="G39"/>
  <c r="F39"/>
  <c r="E39"/>
  <c r="D39"/>
  <c r="FC38"/>
  <c r="FB38"/>
  <c r="EY38"/>
  <c r="EX38"/>
  <c r="EW38"/>
  <c r="EV38"/>
  <c r="EU38"/>
  <c r="ER38"/>
  <c r="EQ38"/>
  <c r="EP38"/>
  <c r="EO38"/>
  <c r="EN38"/>
  <c r="EK38"/>
  <c r="EJ38"/>
  <c r="EI38"/>
  <c r="EH38"/>
  <c r="EG38"/>
  <c r="EA38"/>
  <c r="DZ38"/>
  <c r="DW38"/>
  <c r="DV38"/>
  <c r="DS38"/>
  <c r="DR38"/>
  <c r="DP38"/>
  <c r="DO38"/>
  <c r="DM38"/>
  <c r="DL38"/>
  <c r="DF38"/>
  <c r="DE38"/>
  <c r="DB38"/>
  <c r="DA38"/>
  <c r="CX38"/>
  <c r="CW38"/>
  <c r="CU38"/>
  <c r="CT38"/>
  <c r="CR38"/>
  <c r="CQ38"/>
  <c r="CK38"/>
  <c r="CJ38"/>
  <c r="CG38"/>
  <c r="CF38"/>
  <c r="CC38"/>
  <c r="CB38"/>
  <c r="BZ38"/>
  <c r="BY38"/>
  <c r="BW38"/>
  <c r="BV38"/>
  <c r="BP38"/>
  <c r="BO38"/>
  <c r="BL38"/>
  <c r="BK38"/>
  <c r="BH38"/>
  <c r="BG38"/>
  <c r="BE38"/>
  <c r="BD38"/>
  <c r="BB38"/>
  <c r="BA38"/>
  <c r="AU38"/>
  <c r="AT38"/>
  <c r="AQ38"/>
  <c r="AP38"/>
  <c r="AM38"/>
  <c r="AL38"/>
  <c r="AJ38"/>
  <c r="AI38"/>
  <c r="AG38"/>
  <c r="AF38"/>
  <c r="Z38"/>
  <c r="Y38"/>
  <c r="V38"/>
  <c r="U38"/>
  <c r="R38"/>
  <c r="Q38"/>
  <c r="O38"/>
  <c r="N38"/>
  <c r="L38"/>
  <c r="K38"/>
  <c r="J38"/>
  <c r="I38"/>
  <c r="H38"/>
  <c r="G38"/>
  <c r="F38"/>
  <c r="E38"/>
  <c r="D38"/>
  <c r="FC37"/>
  <c r="FB37"/>
  <c r="EY37"/>
  <c r="EX37"/>
  <c r="EW37"/>
  <c r="EV37"/>
  <c r="EU37"/>
  <c r="ER37"/>
  <c r="EQ37"/>
  <c r="EP37"/>
  <c r="EO37"/>
  <c r="EN37"/>
  <c r="EK37"/>
  <c r="EJ37"/>
  <c r="EI37"/>
  <c r="EH37"/>
  <c r="EG37"/>
  <c r="EA37"/>
  <c r="DZ37"/>
  <c r="DW37"/>
  <c r="DV37"/>
  <c r="DS37"/>
  <c r="DR37"/>
  <c r="DP37"/>
  <c r="DO37"/>
  <c r="DM37"/>
  <c r="DL37"/>
  <c r="DF37"/>
  <c r="DE37"/>
  <c r="DB37"/>
  <c r="DA37"/>
  <c r="CX37"/>
  <c r="CW37"/>
  <c r="CU37"/>
  <c r="CT37"/>
  <c r="CR37"/>
  <c r="CQ37"/>
  <c r="CK37"/>
  <c r="CJ37"/>
  <c r="CG37"/>
  <c r="CF37"/>
  <c r="CC37"/>
  <c r="CB37"/>
  <c r="BZ37"/>
  <c r="BY37"/>
  <c r="BW37"/>
  <c r="BV37"/>
  <c r="BP37"/>
  <c r="BO37"/>
  <c r="BL37"/>
  <c r="BK37"/>
  <c r="BH37"/>
  <c r="BG37"/>
  <c r="BE37"/>
  <c r="BD37"/>
  <c r="BB37"/>
  <c r="BA37"/>
  <c r="AU37"/>
  <c r="AT37"/>
  <c r="AQ37"/>
  <c r="AP37"/>
  <c r="AM37"/>
  <c r="AL37"/>
  <c r="AJ37"/>
  <c r="AI37"/>
  <c r="AG37"/>
  <c r="AF37"/>
  <c r="Z37"/>
  <c r="Y37"/>
  <c r="V37"/>
  <c r="U37"/>
  <c r="R37"/>
  <c r="Q37"/>
  <c r="O37"/>
  <c r="N37"/>
  <c r="L37"/>
  <c r="K37"/>
  <c r="J37"/>
  <c r="I37"/>
  <c r="H37"/>
  <c r="G37"/>
  <c r="F37"/>
  <c r="E37"/>
  <c r="D37"/>
  <c r="FC36"/>
  <c r="FB36"/>
  <c r="EY36"/>
  <c r="EX36"/>
  <c r="EW36"/>
  <c r="EV36"/>
  <c r="EU36"/>
  <c r="ER36"/>
  <c r="EQ36"/>
  <c r="EP36"/>
  <c r="EO36"/>
  <c r="EN36"/>
  <c r="EK36"/>
  <c r="EJ36"/>
  <c r="EI36"/>
  <c r="EH36"/>
  <c r="EG36"/>
  <c r="EA36"/>
  <c r="DZ36"/>
  <c r="DW36"/>
  <c r="DV36"/>
  <c r="DS36"/>
  <c r="DR36"/>
  <c r="DP36"/>
  <c r="DO36"/>
  <c r="DM36"/>
  <c r="DL36"/>
  <c r="DF36"/>
  <c r="DE36"/>
  <c r="DB36"/>
  <c r="DA36"/>
  <c r="CX36"/>
  <c r="CW36"/>
  <c r="CU36"/>
  <c r="CT36"/>
  <c r="CR36"/>
  <c r="CQ36"/>
  <c r="CK36"/>
  <c r="CJ36"/>
  <c r="CG36"/>
  <c r="CF36"/>
  <c r="CC36"/>
  <c r="CB36"/>
  <c r="BZ36"/>
  <c r="BY36"/>
  <c r="BW36"/>
  <c r="BV36"/>
  <c r="BP36"/>
  <c r="BO36"/>
  <c r="BL36"/>
  <c r="BK36"/>
  <c r="BH36"/>
  <c r="BG36"/>
  <c r="BE36"/>
  <c r="BD36"/>
  <c r="BB36"/>
  <c r="BA36"/>
  <c r="AU36"/>
  <c r="AT36"/>
  <c r="AQ36"/>
  <c r="AP36"/>
  <c r="AM36"/>
  <c r="AL36"/>
  <c r="AJ36"/>
  <c r="AI36"/>
  <c r="AG36"/>
  <c r="AF36"/>
  <c r="Z36"/>
  <c r="Y36"/>
  <c r="V36"/>
  <c r="U36"/>
  <c r="R36"/>
  <c r="Q36"/>
  <c r="O36"/>
  <c r="N36"/>
  <c r="L36"/>
  <c r="K36"/>
  <c r="J36"/>
  <c r="I36"/>
  <c r="H36"/>
  <c r="G36"/>
  <c r="F36"/>
  <c r="E36"/>
  <c r="D36"/>
  <c r="FC35"/>
  <c r="FB35"/>
  <c r="EY35"/>
  <c r="EX35"/>
  <c r="EW35"/>
  <c r="EV35"/>
  <c r="EU35"/>
  <c r="ER35"/>
  <c r="EQ35"/>
  <c r="EP35"/>
  <c r="EO35"/>
  <c r="EN35"/>
  <c r="EK35"/>
  <c r="EJ35"/>
  <c r="EI35"/>
  <c r="EH35"/>
  <c r="EG35"/>
  <c r="EA35"/>
  <c r="DZ35"/>
  <c r="DW35"/>
  <c r="DV35"/>
  <c r="DS35"/>
  <c r="DR35"/>
  <c r="DP35"/>
  <c r="DO35"/>
  <c r="DM35"/>
  <c r="DL35"/>
  <c r="DF35"/>
  <c r="DE35"/>
  <c r="DB35"/>
  <c r="DA35"/>
  <c r="CX35"/>
  <c r="CW35"/>
  <c r="CU35"/>
  <c r="CT35"/>
  <c r="CR35"/>
  <c r="CQ35"/>
  <c r="CK35"/>
  <c r="CJ35"/>
  <c r="CG35"/>
  <c r="CF35"/>
  <c r="CC35"/>
  <c r="CB35"/>
  <c r="BZ35"/>
  <c r="BY35"/>
  <c r="BW35"/>
  <c r="BV35"/>
  <c r="BP35"/>
  <c r="BO35"/>
  <c r="BL35"/>
  <c r="BK35"/>
  <c r="BH35"/>
  <c r="BG35"/>
  <c r="BE35"/>
  <c r="BD35"/>
  <c r="BB35"/>
  <c r="BA35"/>
  <c r="AU35"/>
  <c r="AT35"/>
  <c r="AQ35"/>
  <c r="AP35"/>
  <c r="AM35"/>
  <c r="AL35"/>
  <c r="AJ35"/>
  <c r="AI35"/>
  <c r="AG35"/>
  <c r="AF35"/>
  <c r="Z35"/>
  <c r="Y35"/>
  <c r="V35"/>
  <c r="U35"/>
  <c r="R35"/>
  <c r="Q35"/>
  <c r="O35"/>
  <c r="N35"/>
  <c r="L35"/>
  <c r="K35"/>
  <c r="J35"/>
  <c r="I35"/>
  <c r="H35"/>
  <c r="G35"/>
  <c r="F35"/>
  <c r="E35"/>
  <c r="D35"/>
  <c r="FC34"/>
  <c r="FB34"/>
  <c r="EY34"/>
  <c r="EX34"/>
  <c r="EW34"/>
  <c r="EV34"/>
  <c r="EU34"/>
  <c r="ER34"/>
  <c r="EQ34"/>
  <c r="EP34"/>
  <c r="EO34"/>
  <c r="EN34"/>
  <c r="EK34"/>
  <c r="EJ34"/>
  <c r="EI34"/>
  <c r="EH34"/>
  <c r="EG34"/>
  <c r="EA34"/>
  <c r="DZ34"/>
  <c r="DW34"/>
  <c r="DV34"/>
  <c r="DS34"/>
  <c r="DR34"/>
  <c r="DP34"/>
  <c r="DO34"/>
  <c r="DM34"/>
  <c r="DL34"/>
  <c r="DF34"/>
  <c r="DE34"/>
  <c r="DB34"/>
  <c r="DA34"/>
  <c r="CX34"/>
  <c r="CW34"/>
  <c r="CU34"/>
  <c r="CT34"/>
  <c r="CR34"/>
  <c r="CQ34"/>
  <c r="CK34"/>
  <c r="CJ34"/>
  <c r="CG34"/>
  <c r="CF34"/>
  <c r="CC34"/>
  <c r="CB34"/>
  <c r="BZ34"/>
  <c r="BY34"/>
  <c r="BW34"/>
  <c r="BV34"/>
  <c r="BP34"/>
  <c r="BO34"/>
  <c r="BL34"/>
  <c r="BK34"/>
  <c r="BH34"/>
  <c r="BG34"/>
  <c r="BE34"/>
  <c r="BD34"/>
  <c r="BB34"/>
  <c r="BA34"/>
  <c r="AU34"/>
  <c r="AT34"/>
  <c r="AQ34"/>
  <c r="AP34"/>
  <c r="AM34"/>
  <c r="AL34"/>
  <c r="AJ34"/>
  <c r="AI34"/>
  <c r="AG34"/>
  <c r="AF34"/>
  <c r="Z34"/>
  <c r="Y34"/>
  <c r="V34"/>
  <c r="U34"/>
  <c r="R34"/>
  <c r="Q34"/>
  <c r="O34"/>
  <c r="N34"/>
  <c r="L34"/>
  <c r="K34"/>
  <c r="J34"/>
  <c r="I34"/>
  <c r="H34"/>
  <c r="G34"/>
  <c r="F34"/>
  <c r="E34"/>
  <c r="D34"/>
  <c r="FC33"/>
  <c r="FB33"/>
  <c r="EY33"/>
  <c r="EX33"/>
  <c r="EW33"/>
  <c r="EV33"/>
  <c r="EU33"/>
  <c r="ER33"/>
  <c r="EQ33"/>
  <c r="EP33"/>
  <c r="EO33"/>
  <c r="EN33"/>
  <c r="EK33"/>
  <c r="EJ33"/>
  <c r="EI33"/>
  <c r="EH33"/>
  <c r="EG33"/>
  <c r="EA33"/>
  <c r="DZ33"/>
  <c r="DW33"/>
  <c r="DV33"/>
  <c r="DS33"/>
  <c r="DR33"/>
  <c r="DP33"/>
  <c r="DO33"/>
  <c r="DM33"/>
  <c r="DL33"/>
  <c r="DF33"/>
  <c r="DE33"/>
  <c r="DB33"/>
  <c r="DA33"/>
  <c r="CX33"/>
  <c r="CW33"/>
  <c r="CU33"/>
  <c r="CT33"/>
  <c r="CR33"/>
  <c r="CQ33"/>
  <c r="CK33"/>
  <c r="CJ33"/>
  <c r="CG33"/>
  <c r="CF33"/>
  <c r="CC33"/>
  <c r="CB33"/>
  <c r="BZ33"/>
  <c r="BY33"/>
  <c r="BW33"/>
  <c r="BV33"/>
  <c r="BP33"/>
  <c r="BO33"/>
  <c r="BL33"/>
  <c r="BK33"/>
  <c r="BH33"/>
  <c r="BG33"/>
  <c r="BE33"/>
  <c r="BD33"/>
  <c r="BB33"/>
  <c r="BA33"/>
  <c r="AU33"/>
  <c r="AT33"/>
  <c r="AQ33"/>
  <c r="AP33"/>
  <c r="AM33"/>
  <c r="AL33"/>
  <c r="AJ33"/>
  <c r="AI33"/>
  <c r="AG33"/>
  <c r="AF33"/>
  <c r="Z33"/>
  <c r="Y33"/>
  <c r="V33"/>
  <c r="U33"/>
  <c r="R33"/>
  <c r="Q33"/>
  <c r="O33"/>
  <c r="N33"/>
  <c r="L33"/>
  <c r="K33"/>
  <c r="J33"/>
  <c r="I33"/>
  <c r="H33"/>
  <c r="G33"/>
  <c r="F33"/>
  <c r="E33"/>
  <c r="D33"/>
  <c r="FC32"/>
  <c r="FB32"/>
  <c r="EY32"/>
  <c r="EX32"/>
  <c r="EW32"/>
  <c r="EV32"/>
  <c r="EU32"/>
  <c r="ER32"/>
  <c r="EQ32"/>
  <c r="EP32"/>
  <c r="EO32"/>
  <c r="EN32"/>
  <c r="EK32"/>
  <c r="EJ32"/>
  <c r="EI32"/>
  <c r="EH32"/>
  <c r="EG32"/>
  <c r="EA32"/>
  <c r="DZ32"/>
  <c r="DW32"/>
  <c r="DV32"/>
  <c r="DS32"/>
  <c r="DR32"/>
  <c r="DP32"/>
  <c r="DO32"/>
  <c r="DM32"/>
  <c r="DL32"/>
  <c r="DF32"/>
  <c r="DE32"/>
  <c r="DB32"/>
  <c r="DA32"/>
  <c r="CX32"/>
  <c r="CW32"/>
  <c r="CU32"/>
  <c r="CT32"/>
  <c r="CR32"/>
  <c r="CQ32"/>
  <c r="CK32"/>
  <c r="CJ32"/>
  <c r="CG32"/>
  <c r="CF32"/>
  <c r="CC32"/>
  <c r="CB32"/>
  <c r="BZ32"/>
  <c r="BY32"/>
  <c r="BW32"/>
  <c r="BV32"/>
  <c r="BP32"/>
  <c r="BO32"/>
  <c r="BL32"/>
  <c r="BK32"/>
  <c r="BH32"/>
  <c r="BG32"/>
  <c r="BE32"/>
  <c r="BD32"/>
  <c r="BB32"/>
  <c r="BA32"/>
  <c r="AU32"/>
  <c r="AT32"/>
  <c r="AQ32"/>
  <c r="AP32"/>
  <c r="AM32"/>
  <c r="AL32"/>
  <c r="AJ32"/>
  <c r="AI32"/>
  <c r="AG32"/>
  <c r="AF32"/>
  <c r="Z32"/>
  <c r="Y32"/>
  <c r="V32"/>
  <c r="U32"/>
  <c r="R32"/>
  <c r="Q32"/>
  <c r="O32"/>
  <c r="N32"/>
  <c r="L32"/>
  <c r="K32"/>
  <c r="J32"/>
  <c r="I32"/>
  <c r="H32"/>
  <c r="G32"/>
  <c r="F32"/>
  <c r="E32"/>
  <c r="D32"/>
  <c r="FC31"/>
  <c r="FB31"/>
  <c r="EY31"/>
  <c r="EX31"/>
  <c r="EW31"/>
  <c r="EV31"/>
  <c r="EU31"/>
  <c r="ER31"/>
  <c r="EQ31"/>
  <c r="EP31"/>
  <c r="EO31"/>
  <c r="EN31"/>
  <c r="EK31"/>
  <c r="EJ31"/>
  <c r="EI31"/>
  <c r="EH31"/>
  <c r="EG31"/>
  <c r="EA31"/>
  <c r="DZ31"/>
  <c r="DW31"/>
  <c r="DV31"/>
  <c r="DS31"/>
  <c r="DR31"/>
  <c r="DP31"/>
  <c r="DO31"/>
  <c r="DM31"/>
  <c r="DL31"/>
  <c r="DF31"/>
  <c r="DE31"/>
  <c r="DB31"/>
  <c r="DA31"/>
  <c r="CX31"/>
  <c r="CW31"/>
  <c r="CU31"/>
  <c r="CT31"/>
  <c r="CR31"/>
  <c r="CQ31"/>
  <c r="CK31"/>
  <c r="CJ31"/>
  <c r="CG31"/>
  <c r="CF31"/>
  <c r="CC31"/>
  <c r="CB31"/>
  <c r="BZ31"/>
  <c r="BY31"/>
  <c r="BW31"/>
  <c r="BV31"/>
  <c r="BP31"/>
  <c r="BO31"/>
  <c r="BL31"/>
  <c r="BK31"/>
  <c r="BH31"/>
  <c r="BG31"/>
  <c r="BE31"/>
  <c r="BD31"/>
  <c r="BB31"/>
  <c r="BA31"/>
  <c r="AU31"/>
  <c r="AT31"/>
  <c r="AQ31"/>
  <c r="AP31"/>
  <c r="AM31"/>
  <c r="AL31"/>
  <c r="AJ31"/>
  <c r="AI31"/>
  <c r="AG31"/>
  <c r="AF31"/>
  <c r="Z31"/>
  <c r="Y31"/>
  <c r="V31"/>
  <c r="U31"/>
  <c r="R31"/>
  <c r="Q31"/>
  <c r="O31"/>
  <c r="N31"/>
  <c r="L31"/>
  <c r="K31"/>
  <c r="J31"/>
  <c r="I31"/>
  <c r="H31"/>
  <c r="G31"/>
  <c r="F31"/>
  <c r="E31"/>
  <c r="D31"/>
  <c r="FC30"/>
  <c r="FB30"/>
  <c r="EY30"/>
  <c r="EX30"/>
  <c r="EW30"/>
  <c r="EV30"/>
  <c r="EU30"/>
  <c r="ER30"/>
  <c r="EQ30"/>
  <c r="EP30"/>
  <c r="EO30"/>
  <c r="EN30"/>
  <c r="EK30"/>
  <c r="EJ30"/>
  <c r="EI30"/>
  <c r="EH30"/>
  <c r="EG30"/>
  <c r="EA30"/>
  <c r="DZ30"/>
  <c r="DW30"/>
  <c r="DV30"/>
  <c r="DS30"/>
  <c r="DR30"/>
  <c r="DP30"/>
  <c r="DO30"/>
  <c r="DM30"/>
  <c r="DL30"/>
  <c r="DF30"/>
  <c r="DE30"/>
  <c r="DB30"/>
  <c r="DA30"/>
  <c r="CX30"/>
  <c r="CW30"/>
  <c r="CU30"/>
  <c r="CT30"/>
  <c r="CR30"/>
  <c r="CQ30"/>
  <c r="CK30"/>
  <c r="CJ30"/>
  <c r="CG30"/>
  <c r="CF30"/>
  <c r="CC30"/>
  <c r="CB30"/>
  <c r="BZ30"/>
  <c r="BY30"/>
  <c r="BW30"/>
  <c r="BV30"/>
  <c r="BP30"/>
  <c r="BO30"/>
  <c r="BL30"/>
  <c r="BK30"/>
  <c r="BH30"/>
  <c r="BG30"/>
  <c r="BE30"/>
  <c r="BD30"/>
  <c r="BB30"/>
  <c r="BA30"/>
  <c r="AU30"/>
  <c r="AT30"/>
  <c r="AQ30"/>
  <c r="AP30"/>
  <c r="AM30"/>
  <c r="AL30"/>
  <c r="AJ30"/>
  <c r="AI30"/>
  <c r="AG30"/>
  <c r="AF30"/>
  <c r="Z30"/>
  <c r="Y30"/>
  <c r="V30"/>
  <c r="U30"/>
  <c r="R30"/>
  <c r="Q30"/>
  <c r="O30"/>
  <c r="N30"/>
  <c r="L30"/>
  <c r="K30"/>
  <c r="J30"/>
  <c r="I30"/>
  <c r="H30"/>
  <c r="G30"/>
  <c r="F30"/>
  <c r="E30"/>
  <c r="D30"/>
  <c r="FC29"/>
  <c r="FB29"/>
  <c r="EY29"/>
  <c r="EX29"/>
  <c r="EW29"/>
  <c r="EV29"/>
  <c r="EU29"/>
  <c r="ER29"/>
  <c r="EQ29"/>
  <c r="EP29"/>
  <c r="EO29"/>
  <c r="EN29"/>
  <c r="EK29"/>
  <c r="EJ29"/>
  <c r="EI29"/>
  <c r="EH29"/>
  <c r="EG29"/>
  <c r="EA29"/>
  <c r="DZ29"/>
  <c r="DW29"/>
  <c r="DV29"/>
  <c r="DS29"/>
  <c r="DR29"/>
  <c r="DP29"/>
  <c r="DO29"/>
  <c r="DM29"/>
  <c r="DL29"/>
  <c r="DF29"/>
  <c r="DE29"/>
  <c r="DB29"/>
  <c r="DA29"/>
  <c r="CX29"/>
  <c r="CW29"/>
  <c r="CU29"/>
  <c r="CT29"/>
  <c r="CR29"/>
  <c r="CQ29"/>
  <c r="CK29"/>
  <c r="CJ29"/>
  <c r="CG29"/>
  <c r="CF29"/>
  <c r="CC29"/>
  <c r="CB29"/>
  <c r="BZ29"/>
  <c r="BY29"/>
  <c r="BW29"/>
  <c r="BV29"/>
  <c r="BP29"/>
  <c r="BO29"/>
  <c r="BL29"/>
  <c r="BK29"/>
  <c r="BH29"/>
  <c r="BG29"/>
  <c r="BE29"/>
  <c r="BD29"/>
  <c r="BB29"/>
  <c r="BA29"/>
  <c r="AU29"/>
  <c r="AT29"/>
  <c r="AQ29"/>
  <c r="AP29"/>
  <c r="AM29"/>
  <c r="AL29"/>
  <c r="AJ29"/>
  <c r="AI29"/>
  <c r="AG29"/>
  <c r="AF29"/>
  <c r="Z29"/>
  <c r="Y29"/>
  <c r="V29"/>
  <c r="U29"/>
  <c r="R29"/>
  <c r="Q29"/>
  <c r="O29"/>
  <c r="N29"/>
  <c r="L29"/>
  <c r="K29"/>
  <c r="J29"/>
  <c r="I29"/>
  <c r="H29"/>
  <c r="G29"/>
  <c r="F29"/>
  <c r="E29"/>
  <c r="D29"/>
  <c r="FC28"/>
  <c r="FB28"/>
  <c r="EY28"/>
  <c r="EX28"/>
  <c r="EW28"/>
  <c r="EV28"/>
  <c r="EU28"/>
  <c r="ER28"/>
  <c r="EQ28"/>
  <c r="EP28"/>
  <c r="EO28"/>
  <c r="EN28"/>
  <c r="EK28"/>
  <c r="EJ28"/>
  <c r="EI28"/>
  <c r="EH28"/>
  <c r="EG28"/>
  <c r="EA28"/>
  <c r="DZ28"/>
  <c r="DW28"/>
  <c r="DV28"/>
  <c r="DS28"/>
  <c r="DR28"/>
  <c r="DP28"/>
  <c r="DO28"/>
  <c r="DM28"/>
  <c r="DL28"/>
  <c r="DF28"/>
  <c r="DE28"/>
  <c r="DB28"/>
  <c r="DA28"/>
  <c r="CX28"/>
  <c r="CW28"/>
  <c r="CU28"/>
  <c r="CT28"/>
  <c r="CR28"/>
  <c r="CQ28"/>
  <c r="CK28"/>
  <c r="CJ28"/>
  <c r="CG28"/>
  <c r="CF28"/>
  <c r="CC28"/>
  <c r="CB28"/>
  <c r="BZ28"/>
  <c r="BY28"/>
  <c r="BW28"/>
  <c r="BV28"/>
  <c r="BP28"/>
  <c r="BO28"/>
  <c r="BL28"/>
  <c r="BK28"/>
  <c r="BH28"/>
  <c r="BG28"/>
  <c r="BE28"/>
  <c r="BD28"/>
  <c r="BB28"/>
  <c r="BA28"/>
  <c r="AU28"/>
  <c r="AT28"/>
  <c r="AQ28"/>
  <c r="AP28"/>
  <c r="AM28"/>
  <c r="AL28"/>
  <c r="AJ28"/>
  <c r="AI28"/>
  <c r="AG28"/>
  <c r="AF28"/>
  <c r="Z28"/>
  <c r="Y28"/>
  <c r="V28"/>
  <c r="U28"/>
  <c r="R28"/>
  <c r="Q28"/>
  <c r="O28"/>
  <c r="N28"/>
  <c r="L28"/>
  <c r="K28"/>
  <c r="J28"/>
  <c r="I28"/>
  <c r="H28"/>
  <c r="G28"/>
  <c r="F28"/>
  <c r="E28"/>
  <c r="D28"/>
  <c r="FC27"/>
  <c r="FB27"/>
  <c r="EY27"/>
  <c r="EX27"/>
  <c r="EW27"/>
  <c r="EV27"/>
  <c r="EU27"/>
  <c r="ER27"/>
  <c r="EQ27"/>
  <c r="EP27"/>
  <c r="EO27"/>
  <c r="EN27"/>
  <c r="EK27"/>
  <c r="EJ27"/>
  <c r="EI27"/>
  <c r="EH27"/>
  <c r="EG27"/>
  <c r="EA27"/>
  <c r="DZ27"/>
  <c r="DW27"/>
  <c r="DV27"/>
  <c r="DS27"/>
  <c r="DR27"/>
  <c r="DP27"/>
  <c r="DO27"/>
  <c r="DM27"/>
  <c r="DL27"/>
  <c r="DF27"/>
  <c r="DE27"/>
  <c r="DB27"/>
  <c r="DA27"/>
  <c r="CX27"/>
  <c r="CW27"/>
  <c r="CU27"/>
  <c r="CT27"/>
  <c r="CR27"/>
  <c r="CQ27"/>
  <c r="CK27"/>
  <c r="CJ27"/>
  <c r="CG27"/>
  <c r="CF27"/>
  <c r="CC27"/>
  <c r="CB27"/>
  <c r="BZ27"/>
  <c r="BY27"/>
  <c r="BW27"/>
  <c r="BV27"/>
  <c r="BP27"/>
  <c r="BO27"/>
  <c r="BL27"/>
  <c r="BK27"/>
  <c r="BH27"/>
  <c r="BG27"/>
  <c r="BE27"/>
  <c r="BD27"/>
  <c r="BB27"/>
  <c r="BA27"/>
  <c r="AU27"/>
  <c r="AT27"/>
  <c r="AQ27"/>
  <c r="AP27"/>
  <c r="AM27"/>
  <c r="AL27"/>
  <c r="AJ27"/>
  <c r="AI27"/>
  <c r="AG27"/>
  <c r="AF27"/>
  <c r="Z27"/>
  <c r="Y27"/>
  <c r="V27"/>
  <c r="U27"/>
  <c r="R27"/>
  <c r="Q27"/>
  <c r="O27"/>
  <c r="N27"/>
  <c r="L27"/>
  <c r="K27"/>
  <c r="J27"/>
  <c r="I27"/>
  <c r="H27"/>
  <c r="G27"/>
  <c r="F27"/>
  <c r="E27"/>
  <c r="D27"/>
  <c r="FC26"/>
  <c r="FB26"/>
  <c r="EY26"/>
  <c r="EX26"/>
  <c r="EW26"/>
  <c r="EV26"/>
  <c r="EU26"/>
  <c r="ER26"/>
  <c r="EQ26"/>
  <c r="EP26"/>
  <c r="EO26"/>
  <c r="EN26"/>
  <c r="EK26"/>
  <c r="EJ26"/>
  <c r="EI26"/>
  <c r="EH26"/>
  <c r="EG26"/>
  <c r="EA26"/>
  <c r="DZ26"/>
  <c r="DW26"/>
  <c r="DV26"/>
  <c r="DS26"/>
  <c r="DR26"/>
  <c r="DP26"/>
  <c r="DO26"/>
  <c r="DM26"/>
  <c r="DL26"/>
  <c r="DF26"/>
  <c r="DE26"/>
  <c r="DB26"/>
  <c r="DA26"/>
  <c r="CX26"/>
  <c r="CW26"/>
  <c r="CU26"/>
  <c r="CT26"/>
  <c r="CR26"/>
  <c r="CQ26"/>
  <c r="CK26"/>
  <c r="CJ26"/>
  <c r="CG26"/>
  <c r="CF26"/>
  <c r="CC26"/>
  <c r="CB26"/>
  <c r="BZ26"/>
  <c r="BY26"/>
  <c r="BW26"/>
  <c r="BV26"/>
  <c r="BP26"/>
  <c r="BO26"/>
  <c r="BL26"/>
  <c r="BK26"/>
  <c r="BH26"/>
  <c r="BG26"/>
  <c r="BE26"/>
  <c r="BD26"/>
  <c r="BB26"/>
  <c r="BA26"/>
  <c r="AU26"/>
  <c r="AT26"/>
  <c r="AQ26"/>
  <c r="AP26"/>
  <c r="AM26"/>
  <c r="AL26"/>
  <c r="AJ26"/>
  <c r="AI26"/>
  <c r="AG26"/>
  <c r="AF26"/>
  <c r="Z26"/>
  <c r="Y26"/>
  <c r="V26"/>
  <c r="U26"/>
  <c r="R26"/>
  <c r="Q26"/>
  <c r="O26"/>
  <c r="N26"/>
  <c r="L26"/>
  <c r="K26"/>
  <c r="J26"/>
  <c r="I26"/>
  <c r="H26"/>
  <c r="G26"/>
  <c r="F26"/>
  <c r="E26"/>
  <c r="D26"/>
  <c r="FC25"/>
  <c r="FB25"/>
  <c r="EY25"/>
  <c r="EX25"/>
  <c r="EW25"/>
  <c r="EV25"/>
  <c r="EU25"/>
  <c r="ER25"/>
  <c r="EQ25"/>
  <c r="EP25"/>
  <c r="EO25"/>
  <c r="EN25"/>
  <c r="EK25"/>
  <c r="EJ25"/>
  <c r="EI25"/>
  <c r="EH25"/>
  <c r="EG25"/>
  <c r="EA25"/>
  <c r="DZ25"/>
  <c r="DW25"/>
  <c r="DV25"/>
  <c r="DS25"/>
  <c r="DR25"/>
  <c r="DP25"/>
  <c r="DO25"/>
  <c r="DM25"/>
  <c r="DL25"/>
  <c r="DF25"/>
  <c r="DE25"/>
  <c r="DB25"/>
  <c r="DA25"/>
  <c r="CX25"/>
  <c r="CW25"/>
  <c r="CU25"/>
  <c r="CT25"/>
  <c r="CR25"/>
  <c r="CQ25"/>
  <c r="CK25"/>
  <c r="CJ25"/>
  <c r="CG25"/>
  <c r="CF25"/>
  <c r="CC25"/>
  <c r="CB25"/>
  <c r="BZ25"/>
  <c r="BY25"/>
  <c r="BW25"/>
  <c r="BV25"/>
  <c r="BP25"/>
  <c r="BO25"/>
  <c r="BL25"/>
  <c r="BK25"/>
  <c r="BH25"/>
  <c r="BG25"/>
  <c r="BE25"/>
  <c r="BD25"/>
  <c r="BB25"/>
  <c r="BA25"/>
  <c r="AU25"/>
  <c r="AT25"/>
  <c r="AQ25"/>
  <c r="AP25"/>
  <c r="AM25"/>
  <c r="AL25"/>
  <c r="AJ25"/>
  <c r="AI25"/>
  <c r="AG25"/>
  <c r="AF25"/>
  <c r="Z25"/>
  <c r="Y25"/>
  <c r="V25"/>
  <c r="U25"/>
  <c r="R25"/>
  <c r="Q25"/>
  <c r="O25"/>
  <c r="N25"/>
  <c r="L25"/>
  <c r="K25"/>
  <c r="J25"/>
  <c r="I25"/>
  <c r="H25"/>
  <c r="G25"/>
  <c r="F25"/>
  <c r="E25"/>
  <c r="D25"/>
  <c r="FC24"/>
  <c r="FB24"/>
  <c r="EY24"/>
  <c r="EX24"/>
  <c r="EW24"/>
  <c r="EV24"/>
  <c r="EU24"/>
  <c r="ER24"/>
  <c r="EQ24"/>
  <c r="EP24"/>
  <c r="EO24"/>
  <c r="EN24"/>
  <c r="EK24"/>
  <c r="EJ24"/>
  <c r="EI24"/>
  <c r="EH24"/>
  <c r="EG24"/>
  <c r="EA24"/>
  <c r="DZ24"/>
  <c r="DW24"/>
  <c r="DV24"/>
  <c r="DS24"/>
  <c r="DR24"/>
  <c r="DP24"/>
  <c r="DO24"/>
  <c r="DM24"/>
  <c r="DL24"/>
  <c r="DF24"/>
  <c r="DE24"/>
  <c r="DB24"/>
  <c r="DA24"/>
  <c r="CX24"/>
  <c r="CW24"/>
  <c r="CU24"/>
  <c r="CT24"/>
  <c r="CR24"/>
  <c r="CQ24"/>
  <c r="CK24"/>
  <c r="CJ24"/>
  <c r="CG24"/>
  <c r="CF24"/>
  <c r="CC24"/>
  <c r="CB24"/>
  <c r="BZ24"/>
  <c r="BY24"/>
  <c r="BW24"/>
  <c r="BV24"/>
  <c r="BP24"/>
  <c r="BO24"/>
  <c r="BL24"/>
  <c r="BK24"/>
  <c r="BH24"/>
  <c r="BG24"/>
  <c r="BE24"/>
  <c r="BD24"/>
  <c r="BB24"/>
  <c r="BA24"/>
  <c r="AU24"/>
  <c r="AT24"/>
  <c r="AQ24"/>
  <c r="AP24"/>
  <c r="AM24"/>
  <c r="AL24"/>
  <c r="AJ24"/>
  <c r="AI24"/>
  <c r="AG24"/>
  <c r="AF24"/>
  <c r="Z24"/>
  <c r="Y24"/>
  <c r="V24"/>
  <c r="U24"/>
  <c r="R24"/>
  <c r="Q24"/>
  <c r="O24"/>
  <c r="N24"/>
  <c r="L24"/>
  <c r="K24"/>
  <c r="J24"/>
  <c r="I24"/>
  <c r="H24"/>
  <c r="G24"/>
  <c r="F24"/>
  <c r="E24"/>
  <c r="D24"/>
  <c r="FC23"/>
  <c r="FB23"/>
  <c r="EY23"/>
  <c r="EX23"/>
  <c r="EW23"/>
  <c r="EV23"/>
  <c r="EU23"/>
  <c r="ER23"/>
  <c r="EQ23"/>
  <c r="EP23"/>
  <c r="EO23"/>
  <c r="EN23"/>
  <c r="EK23"/>
  <c r="EJ23"/>
  <c r="EI23"/>
  <c r="EH23"/>
  <c r="EG23"/>
  <c r="EA23"/>
  <c r="DZ23"/>
  <c r="DW23"/>
  <c r="DV23"/>
  <c r="DS23"/>
  <c r="DR23"/>
  <c r="DP23"/>
  <c r="DO23"/>
  <c r="DM23"/>
  <c r="DL23"/>
  <c r="DF23"/>
  <c r="DE23"/>
  <c r="DB23"/>
  <c r="DA23"/>
  <c r="CX23"/>
  <c r="CW23"/>
  <c r="CU23"/>
  <c r="CT23"/>
  <c r="CR23"/>
  <c r="CQ23"/>
  <c r="CK23"/>
  <c r="CJ23"/>
  <c r="CG23"/>
  <c r="CF23"/>
  <c r="CC23"/>
  <c r="CB23"/>
  <c r="BZ23"/>
  <c r="BY23"/>
  <c r="BW23"/>
  <c r="BV23"/>
  <c r="BP23"/>
  <c r="BO23"/>
  <c r="BL23"/>
  <c r="BK23"/>
  <c r="BH23"/>
  <c r="BG23"/>
  <c r="BE23"/>
  <c r="BD23"/>
  <c r="BB23"/>
  <c r="BA23"/>
  <c r="AU23"/>
  <c r="AT23"/>
  <c r="AQ23"/>
  <c r="AP23"/>
  <c r="AM23"/>
  <c r="AL23"/>
  <c r="AJ23"/>
  <c r="AI23"/>
  <c r="AG23"/>
  <c r="AF23"/>
  <c r="Z23"/>
  <c r="Y23"/>
  <c r="V23"/>
  <c r="U23"/>
  <c r="R23"/>
  <c r="Q23"/>
  <c r="O23"/>
  <c r="N23"/>
  <c r="L23"/>
  <c r="K23"/>
  <c r="J23"/>
  <c r="I23"/>
  <c r="H23"/>
  <c r="G23"/>
  <c r="F23"/>
  <c r="E23"/>
  <c r="D23"/>
  <c r="FC22"/>
  <c r="FB22"/>
  <c r="EY22"/>
  <c r="EX22"/>
  <c r="EW22"/>
  <c r="EV22"/>
  <c r="EU22"/>
  <c r="ER22"/>
  <c r="EQ22"/>
  <c r="EP22"/>
  <c r="EO22"/>
  <c r="EN22"/>
  <c r="EK22"/>
  <c r="EJ22"/>
  <c r="EI22"/>
  <c r="EH22"/>
  <c r="EG22"/>
  <c r="EA22"/>
  <c r="DZ22"/>
  <c r="DW22"/>
  <c r="DV22"/>
  <c r="DS22"/>
  <c r="DR22"/>
  <c r="DP22"/>
  <c r="DO22"/>
  <c r="DM22"/>
  <c r="DL22"/>
  <c r="DF22"/>
  <c r="DE22"/>
  <c r="DB22"/>
  <c r="DA22"/>
  <c r="CX22"/>
  <c r="CW22"/>
  <c r="CU22"/>
  <c r="CT22"/>
  <c r="CR22"/>
  <c r="CQ22"/>
  <c r="CK22"/>
  <c r="CJ22"/>
  <c r="CG22"/>
  <c r="CF22"/>
  <c r="CC22"/>
  <c r="CB22"/>
  <c r="BZ22"/>
  <c r="BY22"/>
  <c r="BW22"/>
  <c r="BV22"/>
  <c r="BP22"/>
  <c r="BO22"/>
  <c r="BL22"/>
  <c r="BK22"/>
  <c r="BH22"/>
  <c r="BG22"/>
  <c r="BE22"/>
  <c r="BD22"/>
  <c r="BB22"/>
  <c r="BA22"/>
  <c r="AU22"/>
  <c r="AT22"/>
  <c r="AQ22"/>
  <c r="AP22"/>
  <c r="AM22"/>
  <c r="AL22"/>
  <c r="AJ22"/>
  <c r="AI22"/>
  <c r="AG22"/>
  <c r="AF22"/>
  <c r="Z22"/>
  <c r="Y22"/>
  <c r="V22"/>
  <c r="U22"/>
  <c r="R22"/>
  <c r="Q22"/>
  <c r="O22"/>
  <c r="N22"/>
  <c r="L22"/>
  <c r="K22"/>
  <c r="J22"/>
  <c r="I22"/>
  <c r="H22"/>
  <c r="G22"/>
  <c r="F22"/>
  <c r="E22"/>
  <c r="D22"/>
  <c r="FC21"/>
  <c r="FB21"/>
  <c r="EY21"/>
  <c r="EX21"/>
  <c r="EW21"/>
  <c r="EV21"/>
  <c r="EU21"/>
  <c r="ER21"/>
  <c r="EQ21"/>
  <c r="EP21"/>
  <c r="EO21"/>
  <c r="EN21"/>
  <c r="EK21"/>
  <c r="EJ21"/>
  <c r="EI21"/>
  <c r="EH21"/>
  <c r="EG21"/>
  <c r="EA21"/>
  <c r="DZ21"/>
  <c r="DW21"/>
  <c r="DV21"/>
  <c r="DS21"/>
  <c r="DR21"/>
  <c r="DP21"/>
  <c r="DO21"/>
  <c r="DM21"/>
  <c r="DL21"/>
  <c r="DF21"/>
  <c r="DE21"/>
  <c r="DB21"/>
  <c r="DA21"/>
  <c r="CX21"/>
  <c r="CW21"/>
  <c r="CU21"/>
  <c r="CT21"/>
  <c r="CR21"/>
  <c r="CQ21"/>
  <c r="CK21"/>
  <c r="CJ21"/>
  <c r="CG21"/>
  <c r="CF21"/>
  <c r="CC21"/>
  <c r="CB21"/>
  <c r="BZ21"/>
  <c r="BY21"/>
  <c r="BW21"/>
  <c r="BV21"/>
  <c r="BP21"/>
  <c r="BO21"/>
  <c r="BL21"/>
  <c r="BK21"/>
  <c r="BH21"/>
  <c r="BG21"/>
  <c r="BE21"/>
  <c r="BD21"/>
  <c r="BB21"/>
  <c r="BA21"/>
  <c r="AU21"/>
  <c r="AT21"/>
  <c r="AQ21"/>
  <c r="AP21"/>
  <c r="AM21"/>
  <c r="AL21"/>
  <c r="AJ21"/>
  <c r="AI21"/>
  <c r="AG21"/>
  <c r="AF21"/>
  <c r="Z21"/>
  <c r="Y21"/>
  <c r="V21"/>
  <c r="U21"/>
  <c r="R21"/>
  <c r="Q21"/>
  <c r="O21"/>
  <c r="N21"/>
  <c r="L21"/>
  <c r="K21"/>
  <c r="J21"/>
  <c r="I21"/>
  <c r="H21"/>
  <c r="G21"/>
  <c r="F21"/>
  <c r="E21"/>
  <c r="D21"/>
  <c r="FC20"/>
  <c r="FB20"/>
  <c r="EY20"/>
  <c r="EX20"/>
  <c r="EW20"/>
  <c r="EV20"/>
  <c r="EU20"/>
  <c r="ER20"/>
  <c r="EQ20"/>
  <c r="EP20"/>
  <c r="EO20"/>
  <c r="EN20"/>
  <c r="EK20"/>
  <c r="EJ20"/>
  <c r="EI20"/>
  <c r="EH20"/>
  <c r="EG20"/>
  <c r="EA20"/>
  <c r="DZ20"/>
  <c r="DW20"/>
  <c r="DV20"/>
  <c r="DS20"/>
  <c r="DR20"/>
  <c r="DP20"/>
  <c r="DO20"/>
  <c r="DM20"/>
  <c r="DL20"/>
  <c r="DF20"/>
  <c r="DE20"/>
  <c r="DB20"/>
  <c r="DA20"/>
  <c r="CX20"/>
  <c r="CW20"/>
  <c r="CU20"/>
  <c r="CT20"/>
  <c r="CR20"/>
  <c r="CQ20"/>
  <c r="CK20"/>
  <c r="CJ20"/>
  <c r="CG20"/>
  <c r="CF20"/>
  <c r="CC20"/>
  <c r="CB20"/>
  <c r="BZ20"/>
  <c r="BY20"/>
  <c r="BW20"/>
  <c r="BV20"/>
  <c r="BP20"/>
  <c r="BO20"/>
  <c r="BL20"/>
  <c r="BK20"/>
  <c r="BH20"/>
  <c r="BG20"/>
  <c r="BE20"/>
  <c r="BD20"/>
  <c r="BB20"/>
  <c r="BA20"/>
  <c r="AU20"/>
  <c r="AT20"/>
  <c r="AQ20"/>
  <c r="AP20"/>
  <c r="AM20"/>
  <c r="AL20"/>
  <c r="AJ20"/>
  <c r="AI20"/>
  <c r="AG20"/>
  <c r="AF20"/>
  <c r="Z20"/>
  <c r="Y20"/>
  <c r="V20"/>
  <c r="U20"/>
  <c r="R20"/>
  <c r="Q20"/>
  <c r="O20"/>
  <c r="N20"/>
  <c r="L20"/>
  <c r="K20"/>
  <c r="J20"/>
  <c r="I20"/>
  <c r="H20"/>
  <c r="G20"/>
  <c r="F20"/>
  <c r="E20"/>
  <c r="D20"/>
  <c r="FC19"/>
  <c r="FB19"/>
  <c r="EY19"/>
  <c r="EX19"/>
  <c r="EW19"/>
  <c r="EV19"/>
  <c r="EU19"/>
  <c r="ER19"/>
  <c r="EQ19"/>
  <c r="EP19"/>
  <c r="EO19"/>
  <c r="EN19"/>
  <c r="EK19"/>
  <c r="EJ19"/>
  <c r="EI19"/>
  <c r="EH19"/>
  <c r="EG19"/>
  <c r="EA19"/>
  <c r="DZ19"/>
  <c r="DW19"/>
  <c r="DV19"/>
  <c r="DS19"/>
  <c r="DR19"/>
  <c r="DP19"/>
  <c r="DO19"/>
  <c r="DM19"/>
  <c r="DL19"/>
  <c r="DF19"/>
  <c r="DE19"/>
  <c r="DB19"/>
  <c r="DA19"/>
  <c r="CX19"/>
  <c r="CW19"/>
  <c r="CU19"/>
  <c r="CT19"/>
  <c r="CR19"/>
  <c r="CQ19"/>
  <c r="CK19"/>
  <c r="CJ19"/>
  <c r="CG19"/>
  <c r="CF19"/>
  <c r="CC19"/>
  <c r="CB19"/>
  <c r="BZ19"/>
  <c r="BY19"/>
  <c r="BW19"/>
  <c r="BV19"/>
  <c r="BP19"/>
  <c r="BO19"/>
  <c r="BL19"/>
  <c r="BK19"/>
  <c r="BH19"/>
  <c r="BG19"/>
  <c r="BE19"/>
  <c r="BD19"/>
  <c r="BB19"/>
  <c r="BA19"/>
  <c r="AU19"/>
  <c r="AT19"/>
  <c r="AQ19"/>
  <c r="AP19"/>
  <c r="AM19"/>
  <c r="AL19"/>
  <c r="AJ19"/>
  <c r="AI19"/>
  <c r="AG19"/>
  <c r="AF19"/>
  <c r="Z19"/>
  <c r="Y19"/>
  <c r="V19"/>
  <c r="U19"/>
  <c r="R19"/>
  <c r="Q19"/>
  <c r="O19"/>
  <c r="N19"/>
  <c r="L19"/>
  <c r="K19"/>
  <c r="J19"/>
  <c r="I19"/>
  <c r="H19"/>
  <c r="G19"/>
  <c r="F19"/>
  <c r="E19"/>
  <c r="D19"/>
  <c r="FC18"/>
  <c r="FB18"/>
  <c r="EY18"/>
  <c r="EX18"/>
  <c r="EW18"/>
  <c r="EV18"/>
  <c r="EU18"/>
  <c r="ER18"/>
  <c r="EQ18"/>
  <c r="EP18"/>
  <c r="EO18"/>
  <c r="EN18"/>
  <c r="EK18"/>
  <c r="EJ18"/>
  <c r="EI18"/>
  <c r="EH18"/>
  <c r="EG18"/>
  <c r="EA18"/>
  <c r="DZ18"/>
  <c r="DW18"/>
  <c r="DV18"/>
  <c r="DS18"/>
  <c r="DR18"/>
  <c r="DP18"/>
  <c r="DO18"/>
  <c r="DM18"/>
  <c r="DL18"/>
  <c r="DF18"/>
  <c r="DE18"/>
  <c r="DB18"/>
  <c r="DA18"/>
  <c r="CX18"/>
  <c r="CW18"/>
  <c r="CU18"/>
  <c r="CT18"/>
  <c r="CR18"/>
  <c r="CQ18"/>
  <c r="CK18"/>
  <c r="CJ18"/>
  <c r="CG18"/>
  <c r="CF18"/>
  <c r="CC18"/>
  <c r="CB18"/>
  <c r="BZ18"/>
  <c r="BY18"/>
  <c r="BW18"/>
  <c r="BV18"/>
  <c r="BP18"/>
  <c r="BO18"/>
  <c r="BL18"/>
  <c r="BK18"/>
  <c r="BH18"/>
  <c r="BG18"/>
  <c r="BE18"/>
  <c r="BD18"/>
  <c r="BB18"/>
  <c r="BA18"/>
  <c r="AU18"/>
  <c r="AT18"/>
  <c r="AQ18"/>
  <c r="AP18"/>
  <c r="AM18"/>
  <c r="AL18"/>
  <c r="AJ18"/>
  <c r="AI18"/>
  <c r="AG18"/>
  <c r="AF18"/>
  <c r="Z18"/>
  <c r="Y18"/>
  <c r="V18"/>
  <c r="U18"/>
  <c r="R18"/>
  <c r="Q18"/>
  <c r="O18"/>
  <c r="N18"/>
  <c r="L18"/>
  <c r="K18"/>
  <c r="J18"/>
  <c r="I18"/>
  <c r="H18"/>
  <c r="G18"/>
  <c r="F18"/>
  <c r="E18"/>
  <c r="D18"/>
  <c r="FC17"/>
  <c r="FB17"/>
  <c r="EY17"/>
  <c r="EX17"/>
  <c r="EW17"/>
  <c r="EV17"/>
  <c r="EU17"/>
  <c r="ER17"/>
  <c r="EQ17"/>
  <c r="EP17"/>
  <c r="EO17"/>
  <c r="EN17"/>
  <c r="EK17"/>
  <c r="EJ17"/>
  <c r="EI17"/>
  <c r="EH17"/>
  <c r="EG17"/>
  <c r="EA17"/>
  <c r="DZ17"/>
  <c r="DW17"/>
  <c r="DV17"/>
  <c r="DS17"/>
  <c r="DR17"/>
  <c r="DP17"/>
  <c r="DO17"/>
  <c r="DM17"/>
  <c r="DL17"/>
  <c r="DF17"/>
  <c r="DE17"/>
  <c r="DB17"/>
  <c r="DA17"/>
  <c r="CX17"/>
  <c r="CW17"/>
  <c r="CU17"/>
  <c r="CT17"/>
  <c r="CR17"/>
  <c r="CQ17"/>
  <c r="CK17"/>
  <c r="CJ17"/>
  <c r="CG17"/>
  <c r="CF17"/>
  <c r="CC17"/>
  <c r="CB17"/>
  <c r="BZ17"/>
  <c r="BY17"/>
  <c r="BW17"/>
  <c r="BV17"/>
  <c r="BP17"/>
  <c r="BO17"/>
  <c r="BL17"/>
  <c r="BK17"/>
  <c r="BH17"/>
  <c r="BG17"/>
  <c r="BE17"/>
  <c r="BD17"/>
  <c r="BB17"/>
  <c r="BA17"/>
  <c r="AU17"/>
  <c r="AT17"/>
  <c r="AQ17"/>
  <c r="AP17"/>
  <c r="AM17"/>
  <c r="AL17"/>
  <c r="AJ17"/>
  <c r="AI17"/>
  <c r="AG17"/>
  <c r="AF17"/>
  <c r="Z17"/>
  <c r="Y17"/>
  <c r="V17"/>
  <c r="U17"/>
  <c r="R17"/>
  <c r="Q17"/>
  <c r="O17"/>
  <c r="N17"/>
  <c r="L17"/>
  <c r="K17"/>
  <c r="J17"/>
  <c r="I17"/>
  <c r="H17"/>
  <c r="G17"/>
  <c r="F17"/>
  <c r="E17"/>
  <c r="D17"/>
  <c r="FC16"/>
  <c r="FB16"/>
  <c r="EY16"/>
  <c r="EX16"/>
  <c r="EW16"/>
  <c r="EV16"/>
  <c r="EU16"/>
  <c r="ER16"/>
  <c r="EQ16"/>
  <c r="EP16"/>
  <c r="EO16"/>
  <c r="EN16"/>
  <c r="EK16"/>
  <c r="EJ16"/>
  <c r="EI16"/>
  <c r="EH16"/>
  <c r="EG16"/>
  <c r="EA16"/>
  <c r="DZ16"/>
  <c r="DW16"/>
  <c r="DV16"/>
  <c r="DS16"/>
  <c r="DR16"/>
  <c r="DP16"/>
  <c r="DO16"/>
  <c r="DM16"/>
  <c r="DL16"/>
  <c r="DF16"/>
  <c r="DE16"/>
  <c r="DB16"/>
  <c r="DA16"/>
  <c r="CX16"/>
  <c r="CW16"/>
  <c r="CU16"/>
  <c r="CT16"/>
  <c r="CR16"/>
  <c r="CQ16"/>
  <c r="CK16"/>
  <c r="CJ16"/>
  <c r="CG16"/>
  <c r="CF16"/>
  <c r="CC16"/>
  <c r="CB16"/>
  <c r="BZ16"/>
  <c r="BY16"/>
  <c r="BW16"/>
  <c r="BV16"/>
  <c r="BP16"/>
  <c r="BO16"/>
  <c r="BL16"/>
  <c r="BK16"/>
  <c r="BH16"/>
  <c r="BG16"/>
  <c r="BE16"/>
  <c r="BD16"/>
  <c r="BB16"/>
  <c r="BA16"/>
  <c r="AU16"/>
  <c r="AT16"/>
  <c r="AQ16"/>
  <c r="AP16"/>
  <c r="AM16"/>
  <c r="AL16"/>
  <c r="AJ16"/>
  <c r="AI16"/>
  <c r="AG16"/>
  <c r="AF16"/>
  <c r="Z16"/>
  <c r="Y16"/>
  <c r="V16"/>
  <c r="U16"/>
  <c r="R16"/>
  <c r="Q16"/>
  <c r="O16"/>
  <c r="N16"/>
  <c r="L16"/>
  <c r="K16"/>
  <c r="J16"/>
  <c r="I16"/>
  <c r="H16"/>
  <c r="G16"/>
  <c r="F16"/>
  <c r="E16"/>
  <c r="D16"/>
  <c r="FC15"/>
  <c r="FB15"/>
  <c r="EY15"/>
  <c r="EX15"/>
  <c r="EW15"/>
  <c r="EV15"/>
  <c r="EU15"/>
  <c r="ER15"/>
  <c r="EQ15"/>
  <c r="EP15"/>
  <c r="EO15"/>
  <c r="EN15"/>
  <c r="EK15"/>
  <c r="EJ15"/>
  <c r="EI15"/>
  <c r="EH15"/>
  <c r="EG15"/>
  <c r="EA15"/>
  <c r="DZ15"/>
  <c r="DW15"/>
  <c r="DV15"/>
  <c r="DS15"/>
  <c r="DR15"/>
  <c r="DP15"/>
  <c r="DO15"/>
  <c r="DM15"/>
  <c r="DL15"/>
  <c r="DF15"/>
  <c r="DE15"/>
  <c r="DB15"/>
  <c r="DA15"/>
  <c r="CX15"/>
  <c r="CW15"/>
  <c r="CU15"/>
  <c r="CT15"/>
  <c r="CR15"/>
  <c r="CQ15"/>
  <c r="CK15"/>
  <c r="CJ15"/>
  <c r="CG15"/>
  <c r="CF15"/>
  <c r="CC15"/>
  <c r="CB15"/>
  <c r="BZ15"/>
  <c r="BY15"/>
  <c r="BW15"/>
  <c r="BV15"/>
  <c r="BP15"/>
  <c r="BO15"/>
  <c r="BL15"/>
  <c r="BK15"/>
  <c r="BH15"/>
  <c r="BG15"/>
  <c r="BE15"/>
  <c r="BD15"/>
  <c r="BB15"/>
  <c r="BA15"/>
  <c r="AU15"/>
  <c r="AT15"/>
  <c r="AQ15"/>
  <c r="AP15"/>
  <c r="AM15"/>
  <c r="AL15"/>
  <c r="AJ15"/>
  <c r="AI15"/>
  <c r="AG15"/>
  <c r="AF15"/>
  <c r="Z15"/>
  <c r="Y15"/>
  <c r="V15"/>
  <c r="U15"/>
  <c r="R15"/>
  <c r="Q15"/>
  <c r="O15"/>
  <c r="N15"/>
  <c r="L15"/>
  <c r="K15"/>
  <c r="J15"/>
  <c r="I15"/>
  <c r="H15"/>
  <c r="G15"/>
  <c r="F15"/>
  <c r="E15"/>
  <c r="D15"/>
  <c r="FC14"/>
  <c r="FB14"/>
  <c r="EY14"/>
  <c r="EX14"/>
  <c r="EW14"/>
  <c r="EV14"/>
  <c r="EU14"/>
  <c r="ER14"/>
  <c r="EQ14"/>
  <c r="EP14"/>
  <c r="EO14"/>
  <c r="EN14"/>
  <c r="EK14"/>
  <c r="EJ14"/>
  <c r="EI14"/>
  <c r="EH14"/>
  <c r="EG14"/>
  <c r="EA14"/>
  <c r="DZ14"/>
  <c r="DW14"/>
  <c r="DV14"/>
  <c r="DS14"/>
  <c r="DR14"/>
  <c r="DP14"/>
  <c r="DO14"/>
  <c r="DM14"/>
  <c r="DL14"/>
  <c r="DF14"/>
  <c r="DE14"/>
  <c r="DB14"/>
  <c r="DA14"/>
  <c r="CX14"/>
  <c r="CW14"/>
  <c r="CU14"/>
  <c r="CT14"/>
  <c r="CR14"/>
  <c r="CQ14"/>
  <c r="CK14"/>
  <c r="CJ14"/>
  <c r="CG14"/>
  <c r="CF14"/>
  <c r="CC14"/>
  <c r="CB14"/>
  <c r="BZ14"/>
  <c r="BY14"/>
  <c r="BW14"/>
  <c r="BV14"/>
  <c r="BP14"/>
  <c r="BO14"/>
  <c r="BL14"/>
  <c r="BK14"/>
  <c r="BH14"/>
  <c r="BG14"/>
  <c r="BE14"/>
  <c r="BD14"/>
  <c r="BB14"/>
  <c r="BA14"/>
  <c r="AU14"/>
  <c r="AT14"/>
  <c r="AQ14"/>
  <c r="AP14"/>
  <c r="AM14"/>
  <c r="AL14"/>
  <c r="AJ14"/>
  <c r="AI14"/>
  <c r="AG14"/>
  <c r="AF14"/>
  <c r="Z14"/>
  <c r="Y14"/>
  <c r="V14"/>
  <c r="U14"/>
  <c r="R14"/>
  <c r="Q14"/>
  <c r="O14"/>
  <c r="N14"/>
  <c r="L14"/>
  <c r="K14"/>
  <c r="J14"/>
  <c r="I14"/>
  <c r="H14"/>
  <c r="G14"/>
  <c r="F14"/>
  <c r="B14" s="1"/>
  <c r="E14"/>
  <c r="D14"/>
  <c r="FC13"/>
  <c r="FB13"/>
  <c r="EY13"/>
  <c r="EX13"/>
  <c r="EW13"/>
  <c r="EV13"/>
  <c r="EU13"/>
  <c r="ER13"/>
  <c r="EQ13"/>
  <c r="EP13"/>
  <c r="EO13"/>
  <c r="EN13"/>
  <c r="EK13"/>
  <c r="EJ13"/>
  <c r="EI13"/>
  <c r="EH13"/>
  <c r="EG13"/>
  <c r="EA13"/>
  <c r="DZ13"/>
  <c r="DW13"/>
  <c r="DV13"/>
  <c r="DS13"/>
  <c r="DR13"/>
  <c r="DP13"/>
  <c r="DO13"/>
  <c r="DM13"/>
  <c r="DL13"/>
  <c r="DF13"/>
  <c r="DE13"/>
  <c r="DB13"/>
  <c r="DA13"/>
  <c r="CX13"/>
  <c r="CW13"/>
  <c r="CU13"/>
  <c r="CT13"/>
  <c r="CR13"/>
  <c r="CQ13"/>
  <c r="CK13"/>
  <c r="CJ13"/>
  <c r="CG13"/>
  <c r="CF13"/>
  <c r="CC13"/>
  <c r="CB13"/>
  <c r="BZ13"/>
  <c r="BY13"/>
  <c r="BW13"/>
  <c r="BV13"/>
  <c r="BP13"/>
  <c r="BO13"/>
  <c r="BL13"/>
  <c r="BK13"/>
  <c r="BH13"/>
  <c r="BG13"/>
  <c r="BE13"/>
  <c r="BD13"/>
  <c r="BB13"/>
  <c r="BA13"/>
  <c r="AU13"/>
  <c r="AT13"/>
  <c r="AQ13"/>
  <c r="AP13"/>
  <c r="AM13"/>
  <c r="AL13"/>
  <c r="AJ13"/>
  <c r="AI13"/>
  <c r="AG13"/>
  <c r="AF13"/>
  <c r="Z13"/>
  <c r="Y13"/>
  <c r="V13"/>
  <c r="U13"/>
  <c r="R13"/>
  <c r="Q13"/>
  <c r="O13"/>
  <c r="N13"/>
  <c r="L13"/>
  <c r="K13"/>
  <c r="J13"/>
  <c r="I13"/>
  <c r="H13"/>
  <c r="G13"/>
  <c r="F13"/>
  <c r="E13"/>
  <c r="D13"/>
  <c r="FC12"/>
  <c r="FB12"/>
  <c r="EY12"/>
  <c r="EX12"/>
  <c r="EW12"/>
  <c r="EV12"/>
  <c r="EU12"/>
  <c r="ER12"/>
  <c r="EQ12"/>
  <c r="EP12"/>
  <c r="EO12"/>
  <c r="EN12"/>
  <c r="EK12"/>
  <c r="EJ12"/>
  <c r="EI12"/>
  <c r="EH12"/>
  <c r="EG12"/>
  <c r="EA12"/>
  <c r="DZ12"/>
  <c r="DW12"/>
  <c r="DV12"/>
  <c r="DS12"/>
  <c r="DR12"/>
  <c r="DP12"/>
  <c r="DO12"/>
  <c r="DM12"/>
  <c r="DL12"/>
  <c r="DF12"/>
  <c r="DE12"/>
  <c r="DB12"/>
  <c r="DA12"/>
  <c r="CX12"/>
  <c r="CW12"/>
  <c r="CU12"/>
  <c r="CT12"/>
  <c r="CR12"/>
  <c r="CQ12"/>
  <c r="CK12"/>
  <c r="CJ12"/>
  <c r="CG12"/>
  <c r="CF12"/>
  <c r="CC12"/>
  <c r="CB12"/>
  <c r="BZ12"/>
  <c r="BY12"/>
  <c r="BW12"/>
  <c r="BV12"/>
  <c r="BP12"/>
  <c r="BO12"/>
  <c r="BL12"/>
  <c r="BK12"/>
  <c r="BH12"/>
  <c r="BG12"/>
  <c r="BE12"/>
  <c r="BD12"/>
  <c r="BB12"/>
  <c r="BA12"/>
  <c r="AU12"/>
  <c r="AT12"/>
  <c r="AQ12"/>
  <c r="AP12"/>
  <c r="AM12"/>
  <c r="AL12"/>
  <c r="AJ12"/>
  <c r="AI12"/>
  <c r="AG12"/>
  <c r="AF12"/>
  <c r="Z12"/>
  <c r="Y12"/>
  <c r="V12"/>
  <c r="U12"/>
  <c r="R12"/>
  <c r="Q12"/>
  <c r="O12"/>
  <c r="N12"/>
  <c r="L12"/>
  <c r="K12"/>
  <c r="J12"/>
  <c r="I12"/>
  <c r="H12"/>
  <c r="G12"/>
  <c r="F12"/>
  <c r="E12"/>
  <c r="D12"/>
  <c r="FC11"/>
  <c r="FB11"/>
  <c r="EY11"/>
  <c r="EX11"/>
  <c r="EW11"/>
  <c r="EV11"/>
  <c r="EU11"/>
  <c r="ER11"/>
  <c r="EQ11"/>
  <c r="EP11"/>
  <c r="EO11"/>
  <c r="EN11"/>
  <c r="EK11"/>
  <c r="EJ11"/>
  <c r="EI11"/>
  <c r="EH11"/>
  <c r="EG11"/>
  <c r="EA11"/>
  <c r="DZ11"/>
  <c r="DW11"/>
  <c r="DV11"/>
  <c r="DS11"/>
  <c r="DR11"/>
  <c r="DP11"/>
  <c r="DO11"/>
  <c r="DM11"/>
  <c r="DL11"/>
  <c r="DF11"/>
  <c r="DE11"/>
  <c r="DB11"/>
  <c r="DA11"/>
  <c r="CX11"/>
  <c r="CW11"/>
  <c r="CU11"/>
  <c r="CT11"/>
  <c r="CR11"/>
  <c r="CQ11"/>
  <c r="CK11"/>
  <c r="CJ11"/>
  <c r="CG11"/>
  <c r="CF11"/>
  <c r="CC11"/>
  <c r="CB11"/>
  <c r="BZ11"/>
  <c r="BY11"/>
  <c r="BW11"/>
  <c r="BV11"/>
  <c r="BP11"/>
  <c r="BO11"/>
  <c r="BL11"/>
  <c r="BK11"/>
  <c r="BH11"/>
  <c r="BG11"/>
  <c r="BE11"/>
  <c r="BD11"/>
  <c r="BB11"/>
  <c r="BA11"/>
  <c r="AU11"/>
  <c r="AT11"/>
  <c r="AQ11"/>
  <c r="AP11"/>
  <c r="AM11"/>
  <c r="AL11"/>
  <c r="AJ11"/>
  <c r="AI11"/>
  <c r="AG11"/>
  <c r="AF11"/>
  <c r="Z11"/>
  <c r="Y11"/>
  <c r="V11"/>
  <c r="U11"/>
  <c r="R11"/>
  <c r="Q11"/>
  <c r="O11"/>
  <c r="N11"/>
  <c r="L11"/>
  <c r="K11"/>
  <c r="J11"/>
  <c r="I11"/>
  <c r="H11"/>
  <c r="G11"/>
  <c r="F11"/>
  <c r="E11"/>
  <c r="D11"/>
  <c r="FC10"/>
  <c r="FB10"/>
  <c r="EY10"/>
  <c r="EX10"/>
  <c r="EW10"/>
  <c r="EV10"/>
  <c r="EU10"/>
  <c r="ER10"/>
  <c r="EQ10"/>
  <c r="EP10"/>
  <c r="EO10"/>
  <c r="EN10"/>
  <c r="EK10"/>
  <c r="EJ10"/>
  <c r="EI10"/>
  <c r="EH10"/>
  <c r="EG10"/>
  <c r="EA10"/>
  <c r="DZ10"/>
  <c r="DW10"/>
  <c r="DV10"/>
  <c r="DS10"/>
  <c r="DR10"/>
  <c r="DP10"/>
  <c r="DO10"/>
  <c r="DM10"/>
  <c r="DL10"/>
  <c r="DF10"/>
  <c r="DE10"/>
  <c r="DB10"/>
  <c r="DA10"/>
  <c r="CX10"/>
  <c r="CW10"/>
  <c r="CU10"/>
  <c r="CT10"/>
  <c r="CR10"/>
  <c r="CQ10"/>
  <c r="CK10"/>
  <c r="CJ10"/>
  <c r="CG10"/>
  <c r="CF10"/>
  <c r="CC10"/>
  <c r="CB10"/>
  <c r="BZ10"/>
  <c r="BY10"/>
  <c r="BW10"/>
  <c r="BV10"/>
  <c r="BP10"/>
  <c r="BO10"/>
  <c r="BL10"/>
  <c r="BK10"/>
  <c r="BH10"/>
  <c r="BG10"/>
  <c r="BE10"/>
  <c r="BD10"/>
  <c r="BB10"/>
  <c r="BA10"/>
  <c r="AU10"/>
  <c r="AT10"/>
  <c r="AQ10"/>
  <c r="AP10"/>
  <c r="AM10"/>
  <c r="AL10"/>
  <c r="AJ10"/>
  <c r="AI10"/>
  <c r="AG10"/>
  <c r="AF10"/>
  <c r="Z10"/>
  <c r="Y10"/>
  <c r="V10"/>
  <c r="U10"/>
  <c r="R10"/>
  <c r="Q10"/>
  <c r="O10"/>
  <c r="N10"/>
  <c r="L10"/>
  <c r="K10"/>
  <c r="J10"/>
  <c r="I10"/>
  <c r="H10"/>
  <c r="G10"/>
  <c r="F10"/>
  <c r="E10"/>
  <c r="D10"/>
  <c r="FC9"/>
  <c r="FB9"/>
  <c r="EY9"/>
  <c r="EX9"/>
  <c r="EW9"/>
  <c r="EV9"/>
  <c r="EU9"/>
  <c r="ER9"/>
  <c r="EQ9"/>
  <c r="EP9"/>
  <c r="EO9"/>
  <c r="EN9"/>
  <c r="EK9"/>
  <c r="EJ9"/>
  <c r="EI9"/>
  <c r="EH9"/>
  <c r="EG9"/>
  <c r="EA9"/>
  <c r="DZ9"/>
  <c r="DW9"/>
  <c r="DV9"/>
  <c r="DS9"/>
  <c r="DR9"/>
  <c r="DP9"/>
  <c r="DO9"/>
  <c r="DM9"/>
  <c r="DL9"/>
  <c r="DF9"/>
  <c r="DE9"/>
  <c r="DB9"/>
  <c r="DA9"/>
  <c r="CX9"/>
  <c r="CW9"/>
  <c r="CU9"/>
  <c r="CT9"/>
  <c r="CR9"/>
  <c r="CQ9"/>
  <c r="CK9"/>
  <c r="CJ9"/>
  <c r="CG9"/>
  <c r="CF9"/>
  <c r="CC9"/>
  <c r="CB9"/>
  <c r="BZ9"/>
  <c r="BY9"/>
  <c r="BW9"/>
  <c r="BV9"/>
  <c r="BP9"/>
  <c r="BO9"/>
  <c r="BL9"/>
  <c r="BK9"/>
  <c r="BH9"/>
  <c r="BG9"/>
  <c r="BE9"/>
  <c r="BD9"/>
  <c r="BB9"/>
  <c r="BA9"/>
  <c r="AU9"/>
  <c r="AT9"/>
  <c r="AQ9"/>
  <c r="AP9"/>
  <c r="AM9"/>
  <c r="AL9"/>
  <c r="AJ9"/>
  <c r="AI9"/>
  <c r="AG9"/>
  <c r="AF9"/>
  <c r="Z9"/>
  <c r="Y9"/>
  <c r="V9"/>
  <c r="U9"/>
  <c r="R9"/>
  <c r="Q9"/>
  <c r="O9"/>
  <c r="N9"/>
  <c r="L9"/>
  <c r="K9"/>
  <c r="J9"/>
  <c r="I9"/>
  <c r="H9"/>
  <c r="G9"/>
  <c r="F9"/>
  <c r="E9"/>
  <c r="D9"/>
  <c r="FC8"/>
  <c r="FB8"/>
  <c r="EY8"/>
  <c r="EX8"/>
  <c r="EW8"/>
  <c r="EV8"/>
  <c r="EU8"/>
  <c r="ER8"/>
  <c r="EQ8"/>
  <c r="EP8"/>
  <c r="EO8"/>
  <c r="EN8"/>
  <c r="EK8"/>
  <c r="EJ8"/>
  <c r="EI8"/>
  <c r="EH8"/>
  <c r="EG8"/>
  <c r="EA8"/>
  <c r="DZ8"/>
  <c r="DW8"/>
  <c r="DV8"/>
  <c r="DS8"/>
  <c r="DR8"/>
  <c r="DP8"/>
  <c r="DO8"/>
  <c r="DM8"/>
  <c r="DL8"/>
  <c r="DF8"/>
  <c r="DE8"/>
  <c r="DB8"/>
  <c r="DA8"/>
  <c r="CX8"/>
  <c r="CW8"/>
  <c r="CU8"/>
  <c r="CT8"/>
  <c r="CR8"/>
  <c r="CQ8"/>
  <c r="CK8"/>
  <c r="CJ8"/>
  <c r="CG8"/>
  <c r="CF8"/>
  <c r="CC8"/>
  <c r="CB8"/>
  <c r="BZ8"/>
  <c r="BY8"/>
  <c r="BW8"/>
  <c r="BV8"/>
  <c r="BP8"/>
  <c r="BO8"/>
  <c r="BL8"/>
  <c r="BK8"/>
  <c r="BH8"/>
  <c r="BG8"/>
  <c r="BE8"/>
  <c r="BD8"/>
  <c r="BB8"/>
  <c r="BA8"/>
  <c r="AU8"/>
  <c r="AT8"/>
  <c r="AQ8"/>
  <c r="AP8"/>
  <c r="AM8"/>
  <c r="AL8"/>
  <c r="AJ8"/>
  <c r="AI8"/>
  <c r="AG8"/>
  <c r="AF8"/>
  <c r="Z8"/>
  <c r="Y8"/>
  <c r="V8"/>
  <c r="U8"/>
  <c r="R8"/>
  <c r="Q8"/>
  <c r="O8"/>
  <c r="N8"/>
  <c r="L8"/>
  <c r="K8"/>
  <c r="J8"/>
  <c r="I8"/>
  <c r="H8"/>
  <c r="G8"/>
  <c r="F8"/>
  <c r="E8"/>
  <c r="D8"/>
  <c r="FC7"/>
  <c r="FB7"/>
  <c r="EY7"/>
  <c r="EX7"/>
  <c r="EW7"/>
  <c r="EV7"/>
  <c r="EU7"/>
  <c r="ER7"/>
  <c r="EQ7"/>
  <c r="EP7"/>
  <c r="EO7"/>
  <c r="EN7"/>
  <c r="EK7"/>
  <c r="EJ7"/>
  <c r="EI7"/>
  <c r="EH7"/>
  <c r="EG7"/>
  <c r="EA7"/>
  <c r="DZ7"/>
  <c r="DW7"/>
  <c r="DV7"/>
  <c r="DS7"/>
  <c r="DR7"/>
  <c r="DP7"/>
  <c r="DO7"/>
  <c r="DM7"/>
  <c r="DL7"/>
  <c r="DF7"/>
  <c r="DE7"/>
  <c r="DB7"/>
  <c r="DA7"/>
  <c r="CX7"/>
  <c r="CW7"/>
  <c r="CU7"/>
  <c r="CT7"/>
  <c r="CR7"/>
  <c r="CQ7"/>
  <c r="CK7"/>
  <c r="CJ7"/>
  <c r="CG7"/>
  <c r="CF7"/>
  <c r="CC7"/>
  <c r="CB7"/>
  <c r="BZ7"/>
  <c r="BY7"/>
  <c r="BW7"/>
  <c r="BV7"/>
  <c r="BP7"/>
  <c r="BO7"/>
  <c r="BL7"/>
  <c r="BK7"/>
  <c r="BH7"/>
  <c r="BG7"/>
  <c r="BE7"/>
  <c r="BD7"/>
  <c r="BB7"/>
  <c r="BA7"/>
  <c r="AU7"/>
  <c r="AT7"/>
  <c r="AQ7"/>
  <c r="AP7"/>
  <c r="AM7"/>
  <c r="AL7"/>
  <c r="AJ7"/>
  <c r="AI7"/>
  <c r="AG7"/>
  <c r="AF7"/>
  <c r="Z7"/>
  <c r="Y7"/>
  <c r="V7"/>
  <c r="U7"/>
  <c r="R7"/>
  <c r="Q7"/>
  <c r="O7"/>
  <c r="N7"/>
  <c r="L7"/>
  <c r="K7"/>
  <c r="J7"/>
  <c r="I7"/>
  <c r="H7"/>
  <c r="G7"/>
  <c r="F7"/>
  <c r="B7" s="1"/>
  <c r="E7"/>
  <c r="D7"/>
  <c r="EY6"/>
  <c r="EX6"/>
  <c r="EW6"/>
  <c r="EV6"/>
  <c r="EU6"/>
  <c r="ER6"/>
  <c r="EQ6"/>
  <c r="EP6"/>
  <c r="EO6"/>
  <c r="EN6"/>
  <c r="EK6"/>
  <c r="EJ6"/>
  <c r="EI6"/>
  <c r="EH6"/>
  <c r="EG6"/>
  <c r="EA6"/>
  <c r="DZ6"/>
  <c r="DW6"/>
  <c r="DV6"/>
  <c r="DS6"/>
  <c r="DR6"/>
  <c r="DP6"/>
  <c r="DO6"/>
  <c r="DM6"/>
  <c r="DL6"/>
  <c r="DF6"/>
  <c r="DE6"/>
  <c r="DB6"/>
  <c r="DA6"/>
  <c r="CX6"/>
  <c r="CW6"/>
  <c r="CU6"/>
  <c r="CT6"/>
  <c r="CR6"/>
  <c r="CQ6"/>
  <c r="CK6"/>
  <c r="CJ6"/>
  <c r="CG6"/>
  <c r="CF6"/>
  <c r="CC6"/>
  <c r="CB6"/>
  <c r="BZ6"/>
  <c r="BY6"/>
  <c r="BW6"/>
  <c r="BV6"/>
  <c r="BP6"/>
  <c r="BO6"/>
  <c r="BL6"/>
  <c r="BK6"/>
  <c r="BH6"/>
  <c r="BG6"/>
  <c r="BE6"/>
  <c r="BD6"/>
  <c r="BB6"/>
  <c r="BA6"/>
  <c r="AU6"/>
  <c r="AT6"/>
  <c r="AQ6"/>
  <c r="AP6"/>
  <c r="AM6"/>
  <c r="AL6"/>
  <c r="AJ6"/>
  <c r="AI6"/>
  <c r="AG6"/>
  <c r="AF6"/>
  <c r="Z6"/>
  <c r="Y6"/>
  <c r="V6"/>
  <c r="U6"/>
  <c r="R6"/>
  <c r="Q6"/>
  <c r="O6"/>
  <c r="N6"/>
  <c r="L6"/>
  <c r="K6"/>
  <c r="FA5"/>
  <c r="ET5"/>
  <c r="EM5"/>
  <c r="EF5"/>
  <c r="EB5"/>
  <c r="EA5"/>
  <c r="DZ5"/>
  <c r="DX5"/>
  <c r="DW5"/>
  <c r="DV5"/>
  <c r="DT5"/>
  <c r="DS5"/>
  <c r="DR5"/>
  <c r="DQ5"/>
  <c r="DP5"/>
  <c r="DO5"/>
  <c r="DN5"/>
  <c r="DM5"/>
  <c r="DL5"/>
  <c r="DK5"/>
  <c r="DG5"/>
  <c r="DF5"/>
  <c r="DE5"/>
  <c r="DC5"/>
  <c r="DB5"/>
  <c r="DA5"/>
  <c r="CY5"/>
  <c r="CX5"/>
  <c r="CW5"/>
  <c r="CV5"/>
  <c r="CU5"/>
  <c r="CT5"/>
  <c r="CS5"/>
  <c r="CR5"/>
  <c r="CQ5"/>
  <c r="CP5"/>
  <c r="CL5"/>
  <c r="CK5"/>
  <c r="CJ5"/>
  <c r="CH5"/>
  <c r="CG5"/>
  <c r="CF5"/>
  <c r="CD5"/>
  <c r="CC5"/>
  <c r="CB5"/>
  <c r="CA5"/>
  <c r="BZ5"/>
  <c r="BY5"/>
  <c r="BX5"/>
  <c r="BW5"/>
  <c r="BV5"/>
  <c r="BU5"/>
  <c r="BQ5"/>
  <c r="BP5"/>
  <c r="BO5"/>
  <c r="BM5"/>
  <c r="BL5"/>
  <c r="BK5"/>
  <c r="BI5"/>
  <c r="BH5"/>
  <c r="BG5"/>
  <c r="BF5"/>
  <c r="BE5"/>
  <c r="BD5"/>
  <c r="BC5"/>
  <c r="BB5"/>
  <c r="BA5"/>
  <c r="AZ5"/>
  <c r="AV5"/>
  <c r="AU5"/>
  <c r="AT5"/>
  <c r="AR5"/>
  <c r="AQ5"/>
  <c r="AP5"/>
  <c r="AN5"/>
  <c r="AM5"/>
  <c r="AL5"/>
  <c r="AK5"/>
  <c r="AJ5"/>
  <c r="AI5"/>
  <c r="AH5"/>
  <c r="AG5"/>
  <c r="AF5"/>
  <c r="AE5"/>
  <c r="AA5"/>
  <c r="Z5"/>
  <c r="Y5"/>
  <c r="W5"/>
  <c r="V5"/>
  <c r="U5"/>
  <c r="S5"/>
  <c r="R5"/>
  <c r="Q5"/>
  <c r="P5"/>
  <c r="O5"/>
  <c r="N5"/>
  <c r="M5"/>
  <c r="L5"/>
  <c r="K5"/>
  <c r="EY4"/>
  <c r="EX4"/>
  <c r="EW4"/>
  <c r="EV4"/>
  <c r="EU4"/>
  <c r="ER4"/>
  <c r="EQ4"/>
  <c r="EP4"/>
  <c r="EO4"/>
  <c r="EN4"/>
  <c r="EK4"/>
  <c r="EJ4"/>
  <c r="EI4"/>
  <c r="EH4"/>
  <c r="EG4"/>
  <c r="EF4"/>
  <c r="EE4"/>
  <c r="ED4"/>
  <c r="EC4"/>
  <c r="DZ4"/>
  <c r="DV4"/>
  <c r="DU4"/>
  <c r="DR4"/>
  <c r="DO4"/>
  <c r="DL4"/>
  <c r="DK4"/>
  <c r="DJ4"/>
  <c r="DI4"/>
  <c r="DH4"/>
  <c r="DE4"/>
  <c r="DA4"/>
  <c r="CZ4"/>
  <c r="CW4"/>
  <c r="CT4"/>
  <c r="CQ4"/>
  <c r="CP4"/>
  <c r="CO4"/>
  <c r="CN4"/>
  <c r="CM4"/>
  <c r="CJ4"/>
  <c r="CF4"/>
  <c r="CE4"/>
  <c r="CB4"/>
  <c r="BY4"/>
  <c r="BV4"/>
  <c r="BU4"/>
  <c r="BT4"/>
  <c r="BS4"/>
  <c r="BR4"/>
  <c r="BO4"/>
  <c r="BK4"/>
  <c r="BJ4"/>
  <c r="BG4"/>
  <c r="BD4"/>
  <c r="BA4"/>
  <c r="AZ4"/>
  <c r="AY4"/>
  <c r="AX4"/>
  <c r="AW4"/>
  <c r="AT4"/>
  <c r="AP4"/>
  <c r="AO4"/>
  <c r="AL4"/>
  <c r="AI4"/>
  <c r="AF4"/>
  <c r="AE4"/>
  <c r="AD4"/>
  <c r="AC4"/>
  <c r="AB4"/>
  <c r="Y4"/>
  <c r="U4"/>
  <c r="T4"/>
  <c r="Q4"/>
  <c r="N4"/>
  <c r="K4"/>
  <c r="EU3"/>
  <c r="EN3"/>
  <c r="EG3"/>
  <c r="DL3"/>
  <c r="CQ3"/>
  <c r="BV3"/>
  <c r="BA3"/>
  <c r="AF3"/>
  <c r="K3"/>
  <c r="F3"/>
  <c r="FO2" s="1"/>
  <c r="EU2"/>
  <c r="GQ4" s="1"/>
  <c r="EN2"/>
  <c r="GO4" s="1"/>
  <c r="EG2"/>
  <c r="GM4" s="1"/>
  <c r="DL2"/>
  <c r="GI4" s="1"/>
  <c r="CQ2"/>
  <c r="GE4" s="1"/>
  <c r="BV2"/>
  <c r="GA4" s="1"/>
  <c r="BA2"/>
  <c r="FW4" s="1"/>
  <c r="AF2"/>
  <c r="FS4" s="1"/>
  <c r="K2"/>
  <c r="FO4" s="1"/>
  <c r="C65" i="26"/>
  <c r="C64"/>
  <c r="C63"/>
  <c r="C57"/>
  <c r="C56"/>
  <c r="C55"/>
  <c r="C54"/>
  <c r="C53"/>
  <c r="C52"/>
  <c r="I48"/>
  <c r="D40"/>
  <c r="D39"/>
  <c r="I49"/>
  <c r="C28"/>
  <c r="C27"/>
  <c r="C26"/>
  <c r="C20"/>
  <c r="C19"/>
  <c r="C18"/>
  <c r="C17"/>
  <c r="C16"/>
  <c r="C15"/>
  <c r="I12"/>
  <c r="I11"/>
  <c r="I10"/>
  <c r="I9"/>
  <c r="I8"/>
  <c r="I7"/>
  <c r="L4"/>
  <c r="F27" s="1"/>
  <c r="D3"/>
  <c r="D2"/>
  <c r="C28" i="25"/>
  <c r="C27"/>
  <c r="C26"/>
  <c r="C20"/>
  <c r="C19"/>
  <c r="C18"/>
  <c r="C17"/>
  <c r="C16"/>
  <c r="C15"/>
  <c r="I12"/>
  <c r="I11"/>
  <c r="I10"/>
  <c r="I9"/>
  <c r="I8"/>
  <c r="I7"/>
  <c r="L4"/>
  <c r="B2" s="1"/>
  <c r="D3"/>
  <c r="D2"/>
  <c r="Z12" i="21"/>
  <c r="U12"/>
  <c r="D15" s="1"/>
  <c r="C6"/>
  <c r="D4"/>
  <c r="AF3"/>
  <c r="R3"/>
  <c r="B2"/>
  <c r="B1"/>
  <c r="EW106" i="19"/>
  <c r="EV106"/>
  <c r="ES106"/>
  <c r="ER106"/>
  <c r="EQ106"/>
  <c r="EP106"/>
  <c r="EO106"/>
  <c r="EL106"/>
  <c r="EK106"/>
  <c r="EJ106"/>
  <c r="EI106"/>
  <c r="EH106"/>
  <c r="EE106"/>
  <c r="ED106"/>
  <c r="EC106"/>
  <c r="EB106"/>
  <c r="EA106"/>
  <c r="DU106"/>
  <c r="DT106"/>
  <c r="DR106"/>
  <c r="DQ106"/>
  <c r="DN106"/>
  <c r="DM106"/>
  <c r="DK106"/>
  <c r="DJ106"/>
  <c r="DH106"/>
  <c r="DG106"/>
  <c r="DA106"/>
  <c r="CZ106"/>
  <c r="CX106"/>
  <c r="CW106"/>
  <c r="CT106"/>
  <c r="CS106"/>
  <c r="CQ106"/>
  <c r="CP106"/>
  <c r="CN106"/>
  <c r="CM106"/>
  <c r="CG106"/>
  <c r="CF106"/>
  <c r="CD106"/>
  <c r="CC106"/>
  <c r="BZ106"/>
  <c r="BY106"/>
  <c r="BW106"/>
  <c r="BV106"/>
  <c r="BT106"/>
  <c r="BS106"/>
  <c r="BM106"/>
  <c r="BL106"/>
  <c r="BJ106"/>
  <c r="BI106"/>
  <c r="BF106"/>
  <c r="BE106"/>
  <c r="BC106"/>
  <c r="BB106"/>
  <c r="AZ106"/>
  <c r="AY106"/>
  <c r="AS106"/>
  <c r="AR106"/>
  <c r="AP106"/>
  <c r="AO106"/>
  <c r="AL106"/>
  <c r="AK106"/>
  <c r="AI106"/>
  <c r="AH106"/>
  <c r="AF106"/>
  <c r="AE106"/>
  <c r="Y106"/>
  <c r="X106"/>
  <c r="V106"/>
  <c r="U106"/>
  <c r="R106"/>
  <c r="Q106"/>
  <c r="O106"/>
  <c r="N106"/>
  <c r="L106"/>
  <c r="K106"/>
  <c r="J106"/>
  <c r="I106"/>
  <c r="H106"/>
  <c r="G106"/>
  <c r="F106"/>
  <c r="E106"/>
  <c r="D106"/>
  <c r="EW105"/>
  <c r="EV105"/>
  <c r="ES105"/>
  <c r="ER105"/>
  <c r="EQ105"/>
  <c r="EP105"/>
  <c r="EO105"/>
  <c r="EL105"/>
  <c r="EK105"/>
  <c r="EJ105"/>
  <c r="EI105"/>
  <c r="EH105"/>
  <c r="EE105"/>
  <c r="ED105"/>
  <c r="EC105"/>
  <c r="EB105"/>
  <c r="EA105"/>
  <c r="DU105"/>
  <c r="DT105"/>
  <c r="DR105"/>
  <c r="DQ105"/>
  <c r="DN105"/>
  <c r="DM105"/>
  <c r="DK105"/>
  <c r="DJ105"/>
  <c r="DH105"/>
  <c r="DG105"/>
  <c r="DA105"/>
  <c r="CZ105"/>
  <c r="CX105"/>
  <c r="CW105"/>
  <c r="CT105"/>
  <c r="CS105"/>
  <c r="CQ105"/>
  <c r="CP105"/>
  <c r="CN105"/>
  <c r="CM105"/>
  <c r="CG105"/>
  <c r="CF105"/>
  <c r="CD105"/>
  <c r="CC105"/>
  <c r="BZ105"/>
  <c r="BY105"/>
  <c r="BW105"/>
  <c r="BV105"/>
  <c r="BT105"/>
  <c r="BS105"/>
  <c r="BM105"/>
  <c r="BL105"/>
  <c r="BJ105"/>
  <c r="BI105"/>
  <c r="BF105"/>
  <c r="BE105"/>
  <c r="BC105"/>
  <c r="BB105"/>
  <c r="AZ105"/>
  <c r="AY105"/>
  <c r="AS105"/>
  <c r="AR105"/>
  <c r="AP105"/>
  <c r="AO105"/>
  <c r="AL105"/>
  <c r="AK105"/>
  <c r="AI105"/>
  <c r="AH105"/>
  <c r="AF105"/>
  <c r="AE105"/>
  <c r="Y105"/>
  <c r="X105"/>
  <c r="V105"/>
  <c r="U105"/>
  <c r="R105"/>
  <c r="Q105"/>
  <c r="O105"/>
  <c r="N105"/>
  <c r="L105"/>
  <c r="K105"/>
  <c r="J105"/>
  <c r="I105"/>
  <c r="H105"/>
  <c r="G105"/>
  <c r="F105"/>
  <c r="E105"/>
  <c r="D105"/>
  <c r="EW104"/>
  <c r="EV104"/>
  <c r="ES104"/>
  <c r="ER104"/>
  <c r="EQ104"/>
  <c r="EP104"/>
  <c r="EO104"/>
  <c r="EL104"/>
  <c r="EK104"/>
  <c r="EJ104"/>
  <c r="EI104"/>
  <c r="EH104"/>
  <c r="EE104"/>
  <c r="ED104"/>
  <c r="EC104"/>
  <c r="EB104"/>
  <c r="EA104"/>
  <c r="DU104"/>
  <c r="DT104"/>
  <c r="DR104"/>
  <c r="DQ104"/>
  <c r="DN104"/>
  <c r="DM104"/>
  <c r="DK104"/>
  <c r="DJ104"/>
  <c r="DH104"/>
  <c r="DG104"/>
  <c r="DA104"/>
  <c r="CZ104"/>
  <c r="CX104"/>
  <c r="CW104"/>
  <c r="CT104"/>
  <c r="CS104"/>
  <c r="CQ104"/>
  <c r="CP104"/>
  <c r="CN104"/>
  <c r="CM104"/>
  <c r="CG104"/>
  <c r="CF104"/>
  <c r="CD104"/>
  <c r="CC104"/>
  <c r="BZ104"/>
  <c r="BY104"/>
  <c r="BW104"/>
  <c r="BV104"/>
  <c r="BT104"/>
  <c r="BS104"/>
  <c r="BM104"/>
  <c r="BL104"/>
  <c r="BJ104"/>
  <c r="BI104"/>
  <c r="BF104"/>
  <c r="BE104"/>
  <c r="BC104"/>
  <c r="BB104"/>
  <c r="AZ104"/>
  <c r="AY104"/>
  <c r="AS104"/>
  <c r="AR104"/>
  <c r="AP104"/>
  <c r="AO104"/>
  <c r="AL104"/>
  <c r="AK104"/>
  <c r="AI104"/>
  <c r="AH104"/>
  <c r="AF104"/>
  <c r="AE104"/>
  <c r="Y104"/>
  <c r="X104"/>
  <c r="V104"/>
  <c r="U104"/>
  <c r="R104"/>
  <c r="Q104"/>
  <c r="O104"/>
  <c r="N104"/>
  <c r="L104"/>
  <c r="K104"/>
  <c r="J104"/>
  <c r="I104"/>
  <c r="H104"/>
  <c r="G104"/>
  <c r="F104"/>
  <c r="E104"/>
  <c r="D104"/>
  <c r="EW103"/>
  <c r="EV103"/>
  <c r="ES103"/>
  <c r="ER103"/>
  <c r="EQ103"/>
  <c r="EP103"/>
  <c r="EO103"/>
  <c r="EL103"/>
  <c r="EK103"/>
  <c r="EJ103"/>
  <c r="EI103"/>
  <c r="EH103"/>
  <c r="EE103"/>
  <c r="ED103"/>
  <c r="EC103"/>
  <c r="EB103"/>
  <c r="EA103"/>
  <c r="DU103"/>
  <c r="DT103"/>
  <c r="DR103"/>
  <c r="DQ103"/>
  <c r="DN103"/>
  <c r="DM103"/>
  <c r="DK103"/>
  <c r="DJ103"/>
  <c r="DH103"/>
  <c r="DG103"/>
  <c r="DA103"/>
  <c r="CZ103"/>
  <c r="CX103"/>
  <c r="CW103"/>
  <c r="CT103"/>
  <c r="CS103"/>
  <c r="CQ103"/>
  <c r="CP103"/>
  <c r="CN103"/>
  <c r="CM103"/>
  <c r="CG103"/>
  <c r="CF103"/>
  <c r="CD103"/>
  <c r="CC103"/>
  <c r="BZ103"/>
  <c r="BY103"/>
  <c r="BW103"/>
  <c r="BV103"/>
  <c r="BU103"/>
  <c r="BT103"/>
  <c r="BS103"/>
  <c r="BM103"/>
  <c r="BL103"/>
  <c r="BJ103"/>
  <c r="BI103"/>
  <c r="BF103"/>
  <c r="BE103"/>
  <c r="BC103"/>
  <c r="BB103"/>
  <c r="AZ103"/>
  <c r="AY103"/>
  <c r="AS103"/>
  <c r="AR103"/>
  <c r="AP103"/>
  <c r="AO103"/>
  <c r="AL103"/>
  <c r="AK103"/>
  <c r="AI103"/>
  <c r="AH103"/>
  <c r="AF103"/>
  <c r="AE103"/>
  <c r="Y103"/>
  <c r="X103"/>
  <c r="V103"/>
  <c r="U103"/>
  <c r="R103"/>
  <c r="Q103"/>
  <c r="O103"/>
  <c r="N103"/>
  <c r="L103"/>
  <c r="K103"/>
  <c r="J103"/>
  <c r="I103"/>
  <c r="H103"/>
  <c r="G103"/>
  <c r="F103"/>
  <c r="E103"/>
  <c r="D103"/>
  <c r="EW102"/>
  <c r="EV102"/>
  <c r="ES102"/>
  <c r="ER102"/>
  <c r="EQ102"/>
  <c r="EP102"/>
  <c r="EO102"/>
  <c r="EL102"/>
  <c r="EK102"/>
  <c r="EJ102"/>
  <c r="EI102"/>
  <c r="EH102"/>
  <c r="EE102"/>
  <c r="ED102"/>
  <c r="EC102"/>
  <c r="EB102"/>
  <c r="EA102"/>
  <c r="DU102"/>
  <c r="DT102"/>
  <c r="DR102"/>
  <c r="DQ102"/>
  <c r="DN102"/>
  <c r="DM102"/>
  <c r="DK102"/>
  <c r="DJ102"/>
  <c r="DI102"/>
  <c r="DH102"/>
  <c r="DG102"/>
  <c r="DA102"/>
  <c r="CZ102"/>
  <c r="CX102"/>
  <c r="CW102"/>
  <c r="CU102"/>
  <c r="CT102"/>
  <c r="CS102"/>
  <c r="CQ102"/>
  <c r="CP102"/>
  <c r="CN102"/>
  <c r="CM102"/>
  <c r="CG102"/>
  <c r="CF102"/>
  <c r="CD102"/>
  <c r="CC102"/>
  <c r="BZ102"/>
  <c r="BY102"/>
  <c r="BW102"/>
  <c r="BV102"/>
  <c r="BT102"/>
  <c r="BS102"/>
  <c r="BM102"/>
  <c r="BL102"/>
  <c r="BJ102"/>
  <c r="BI102"/>
  <c r="BF102"/>
  <c r="BE102"/>
  <c r="BC102"/>
  <c r="BB102"/>
  <c r="AZ102"/>
  <c r="AY102"/>
  <c r="AS102"/>
  <c r="AR102"/>
  <c r="AP102"/>
  <c r="AO102"/>
  <c r="AL102"/>
  <c r="AK102"/>
  <c r="AI102"/>
  <c r="AH102"/>
  <c r="AF102"/>
  <c r="AE102"/>
  <c r="Y102"/>
  <c r="X102"/>
  <c r="V102"/>
  <c r="U102"/>
  <c r="R102"/>
  <c r="Q102"/>
  <c r="O102"/>
  <c r="N102"/>
  <c r="L102"/>
  <c r="K102"/>
  <c r="J102"/>
  <c r="I102"/>
  <c r="H102"/>
  <c r="G102"/>
  <c r="F102"/>
  <c r="E102"/>
  <c r="D102"/>
  <c r="EW101"/>
  <c r="EV101"/>
  <c r="ES101"/>
  <c r="ER101"/>
  <c r="EQ101"/>
  <c r="EP101"/>
  <c r="EO101"/>
  <c r="EL101"/>
  <c r="EK101"/>
  <c r="EJ101"/>
  <c r="EI101"/>
  <c r="EH101"/>
  <c r="EE101"/>
  <c r="ED101"/>
  <c r="EC101"/>
  <c r="EB101"/>
  <c r="EA101"/>
  <c r="DU101"/>
  <c r="DT101"/>
  <c r="DS101"/>
  <c r="DR101"/>
  <c r="DQ101"/>
  <c r="DN101"/>
  <c r="DM101"/>
  <c r="DK101"/>
  <c r="DJ101"/>
  <c r="DH101"/>
  <c r="DG101"/>
  <c r="DA101"/>
  <c r="CZ101"/>
  <c r="CX101"/>
  <c r="CW101"/>
  <c r="CT101"/>
  <c r="CS101"/>
  <c r="CQ101"/>
  <c r="CP101"/>
  <c r="CN101"/>
  <c r="CM101"/>
  <c r="CG101"/>
  <c r="CF101"/>
  <c r="CE101"/>
  <c r="CD101"/>
  <c r="CC101"/>
  <c r="BZ101"/>
  <c r="BY101"/>
  <c r="BW101"/>
  <c r="BV101"/>
  <c r="BT101"/>
  <c r="BS101"/>
  <c r="BM101"/>
  <c r="BL101"/>
  <c r="BJ101"/>
  <c r="BI101"/>
  <c r="BF101"/>
  <c r="BE101"/>
  <c r="BC101"/>
  <c r="BB101"/>
  <c r="AZ101"/>
  <c r="AY101"/>
  <c r="AS101"/>
  <c r="AR101"/>
  <c r="AQ101"/>
  <c r="AP101"/>
  <c r="AO101"/>
  <c r="AL101"/>
  <c r="AK101"/>
  <c r="AI101"/>
  <c r="AH101"/>
  <c r="AF101"/>
  <c r="AE101"/>
  <c r="Y101"/>
  <c r="X101"/>
  <c r="V101"/>
  <c r="U101"/>
  <c r="R101"/>
  <c r="Q101"/>
  <c r="O101"/>
  <c r="N101"/>
  <c r="L101"/>
  <c r="K101"/>
  <c r="J101"/>
  <c r="I101"/>
  <c r="H101"/>
  <c r="G101"/>
  <c r="F101"/>
  <c r="E101"/>
  <c r="D101"/>
  <c r="EW100"/>
  <c r="EV100"/>
  <c r="ES100"/>
  <c r="ER100"/>
  <c r="EQ100"/>
  <c r="EP100"/>
  <c r="EO100"/>
  <c r="EL100"/>
  <c r="EK100"/>
  <c r="EJ100"/>
  <c r="EI100"/>
  <c r="EH100"/>
  <c r="EE100"/>
  <c r="ED100"/>
  <c r="EC100"/>
  <c r="EB100"/>
  <c r="EA100"/>
  <c r="DU100"/>
  <c r="DT100"/>
  <c r="DS100"/>
  <c r="DR100"/>
  <c r="DQ100"/>
  <c r="DN100"/>
  <c r="DM100"/>
  <c r="DK100"/>
  <c r="DJ100"/>
  <c r="DH100"/>
  <c r="DG100"/>
  <c r="DA100"/>
  <c r="CZ100"/>
  <c r="CX100"/>
  <c r="CW100"/>
  <c r="CT100"/>
  <c r="CS100"/>
  <c r="CQ100"/>
  <c r="CP100"/>
  <c r="CN100"/>
  <c r="CM100"/>
  <c r="CG100"/>
  <c r="CF100"/>
  <c r="CE100"/>
  <c r="CD100"/>
  <c r="CC100"/>
  <c r="BZ100"/>
  <c r="BY100"/>
  <c r="BW100"/>
  <c r="BV100"/>
  <c r="BT100"/>
  <c r="BS100"/>
  <c r="BM100"/>
  <c r="BL100"/>
  <c r="BJ100"/>
  <c r="BI100"/>
  <c r="BF100"/>
  <c r="BE100"/>
  <c r="BC100"/>
  <c r="BB100"/>
  <c r="AZ100"/>
  <c r="AY100"/>
  <c r="AS100"/>
  <c r="AR100"/>
  <c r="AQ100"/>
  <c r="AP100"/>
  <c r="AO100"/>
  <c r="AL100"/>
  <c r="AK100"/>
  <c r="AI100"/>
  <c r="AH100"/>
  <c r="AF100"/>
  <c r="AE100"/>
  <c r="Y100"/>
  <c r="X100"/>
  <c r="V100"/>
  <c r="U100"/>
  <c r="R100"/>
  <c r="Q100"/>
  <c r="O100"/>
  <c r="N100"/>
  <c r="L100"/>
  <c r="K100"/>
  <c r="J100"/>
  <c r="I100"/>
  <c r="H100"/>
  <c r="G100"/>
  <c r="F100"/>
  <c r="E100"/>
  <c r="D100"/>
  <c r="EW99"/>
  <c r="EV99"/>
  <c r="ES99"/>
  <c r="ER99"/>
  <c r="EQ99"/>
  <c r="EP99"/>
  <c r="EO99"/>
  <c r="EL99"/>
  <c r="EK99"/>
  <c r="EJ99"/>
  <c r="EI99"/>
  <c r="EH99"/>
  <c r="EE99"/>
  <c r="ED99"/>
  <c r="EC99"/>
  <c r="EB99"/>
  <c r="EA99"/>
  <c r="DU99"/>
  <c r="DT99"/>
  <c r="DR99"/>
  <c r="DQ99"/>
  <c r="DN99"/>
  <c r="DM99"/>
  <c r="DK99"/>
  <c r="DJ99"/>
  <c r="DH99"/>
  <c r="DG99"/>
  <c r="DA99"/>
  <c r="CZ99"/>
  <c r="CX99"/>
  <c r="CW99"/>
  <c r="CT99"/>
  <c r="CS99"/>
  <c r="CQ99"/>
  <c r="CP99"/>
  <c r="CN99"/>
  <c r="CM99"/>
  <c r="CG99"/>
  <c r="CF99"/>
  <c r="CD99"/>
  <c r="CC99"/>
  <c r="BZ99"/>
  <c r="BY99"/>
  <c r="BW99"/>
  <c r="BV99"/>
  <c r="BT99"/>
  <c r="BS99"/>
  <c r="BM99"/>
  <c r="BL99"/>
  <c r="BJ99"/>
  <c r="BI99"/>
  <c r="BF99"/>
  <c r="BE99"/>
  <c r="BC99"/>
  <c r="BB99"/>
  <c r="AZ99"/>
  <c r="AY99"/>
  <c r="AS99"/>
  <c r="AR99"/>
  <c r="AP99"/>
  <c r="AO99"/>
  <c r="AN99"/>
  <c r="AL99"/>
  <c r="AK99"/>
  <c r="AI99"/>
  <c r="AH99"/>
  <c r="AF99"/>
  <c r="AE99"/>
  <c r="Y99"/>
  <c r="X99"/>
  <c r="V99"/>
  <c r="U99"/>
  <c r="R99"/>
  <c r="Q99"/>
  <c r="O99"/>
  <c r="N99"/>
  <c r="L99"/>
  <c r="K99"/>
  <c r="J99"/>
  <c r="I99"/>
  <c r="H99"/>
  <c r="G99"/>
  <c r="F99"/>
  <c r="E99"/>
  <c r="D99"/>
  <c r="EW98"/>
  <c r="EV98"/>
  <c r="ES98"/>
  <c r="ER98"/>
  <c r="EQ98"/>
  <c r="EP98"/>
  <c r="EO98"/>
  <c r="EL98"/>
  <c r="EK98"/>
  <c r="EJ98"/>
  <c r="EI98"/>
  <c r="EH98"/>
  <c r="EE98"/>
  <c r="ED98"/>
  <c r="EC98"/>
  <c r="EB98"/>
  <c r="EA98"/>
  <c r="DU98"/>
  <c r="DT98"/>
  <c r="DR98"/>
  <c r="DQ98"/>
  <c r="DN98"/>
  <c r="DM98"/>
  <c r="DK98"/>
  <c r="DJ98"/>
  <c r="DH98"/>
  <c r="DG98"/>
  <c r="DA98"/>
  <c r="CZ98"/>
  <c r="CX98"/>
  <c r="CW98"/>
  <c r="CT98"/>
  <c r="CS98"/>
  <c r="CQ98"/>
  <c r="CP98"/>
  <c r="CN98"/>
  <c r="CM98"/>
  <c r="CG98"/>
  <c r="CF98"/>
  <c r="CD98"/>
  <c r="CC98"/>
  <c r="BZ98"/>
  <c r="BY98"/>
  <c r="BW98"/>
  <c r="BV98"/>
  <c r="BT98"/>
  <c r="BS98"/>
  <c r="BM98"/>
  <c r="BL98"/>
  <c r="BJ98"/>
  <c r="BI98"/>
  <c r="BF98"/>
  <c r="BE98"/>
  <c r="BC98"/>
  <c r="BB98"/>
  <c r="AZ98"/>
  <c r="AY98"/>
  <c r="AS98"/>
  <c r="AR98"/>
  <c r="AP98"/>
  <c r="AO98"/>
  <c r="AL98"/>
  <c r="AK98"/>
  <c r="AI98"/>
  <c r="AH98"/>
  <c r="AF98"/>
  <c r="AE98"/>
  <c r="Y98"/>
  <c r="X98"/>
  <c r="V98"/>
  <c r="U98"/>
  <c r="R98"/>
  <c r="Q98"/>
  <c r="O98"/>
  <c r="N98"/>
  <c r="L98"/>
  <c r="K98"/>
  <c r="J98"/>
  <c r="I98"/>
  <c r="H98"/>
  <c r="G98"/>
  <c r="F98"/>
  <c r="E98"/>
  <c r="D98"/>
  <c r="EW97"/>
  <c r="EV97"/>
  <c r="ES97"/>
  <c r="ER97"/>
  <c r="EQ97"/>
  <c r="EP97"/>
  <c r="EO97"/>
  <c r="EL97"/>
  <c r="EK97"/>
  <c r="EJ97"/>
  <c r="EI97"/>
  <c r="EH97"/>
  <c r="EF97"/>
  <c r="EE97"/>
  <c r="ED97"/>
  <c r="EC97"/>
  <c r="EB97"/>
  <c r="EA97"/>
  <c r="DU97"/>
  <c r="DT97"/>
  <c r="DR97"/>
  <c r="DQ97"/>
  <c r="DO97"/>
  <c r="DN97"/>
  <c r="DM97"/>
  <c r="DK97"/>
  <c r="DJ97"/>
  <c r="DH97"/>
  <c r="DG97"/>
  <c r="DA97"/>
  <c r="CZ97"/>
  <c r="CX97"/>
  <c r="CW97"/>
  <c r="CT97"/>
  <c r="CS97"/>
  <c r="CQ97"/>
  <c r="CP97"/>
  <c r="CN97"/>
  <c r="CM97"/>
  <c r="CG97"/>
  <c r="CF97"/>
  <c r="CD97"/>
  <c r="CC97"/>
  <c r="CA97"/>
  <c r="BZ97"/>
  <c r="BY97"/>
  <c r="BW97"/>
  <c r="BV97"/>
  <c r="BT97"/>
  <c r="BS97"/>
  <c r="BM97"/>
  <c r="BL97"/>
  <c r="BJ97"/>
  <c r="BI97"/>
  <c r="BF97"/>
  <c r="BE97"/>
  <c r="BC97"/>
  <c r="BB97"/>
  <c r="AZ97"/>
  <c r="AY97"/>
  <c r="AS97"/>
  <c r="AR97"/>
  <c r="AP97"/>
  <c r="AO97"/>
  <c r="AM97"/>
  <c r="AL97"/>
  <c r="AK97"/>
  <c r="AI97"/>
  <c r="AH97"/>
  <c r="AF97"/>
  <c r="AE97"/>
  <c r="Y97"/>
  <c r="X97"/>
  <c r="V97"/>
  <c r="U97"/>
  <c r="R97"/>
  <c r="Q97"/>
  <c r="O97"/>
  <c r="N97"/>
  <c r="L97"/>
  <c r="K97"/>
  <c r="J97"/>
  <c r="I97"/>
  <c r="H97"/>
  <c r="G97"/>
  <c r="F97"/>
  <c r="E97"/>
  <c r="D97"/>
  <c r="EW96"/>
  <c r="EV96"/>
  <c r="ES96"/>
  <c r="ER96"/>
  <c r="EQ96"/>
  <c r="EP96"/>
  <c r="EO96"/>
  <c r="EL96"/>
  <c r="EK96"/>
  <c r="EJ96"/>
  <c r="EI96"/>
  <c r="EH96"/>
  <c r="EE96"/>
  <c r="ED96"/>
  <c r="EC96"/>
  <c r="EB96"/>
  <c r="EA96"/>
  <c r="DU96"/>
  <c r="DT96"/>
  <c r="DR96"/>
  <c r="DQ96"/>
  <c r="DN96"/>
  <c r="DM96"/>
  <c r="DK96"/>
  <c r="DJ96"/>
  <c r="DH96"/>
  <c r="DG96"/>
  <c r="DA96"/>
  <c r="CZ96"/>
  <c r="CX96"/>
  <c r="CW96"/>
  <c r="CT96"/>
  <c r="CS96"/>
  <c r="CQ96"/>
  <c r="CP96"/>
  <c r="CN96"/>
  <c r="CM96"/>
  <c r="CG96"/>
  <c r="CF96"/>
  <c r="CD96"/>
  <c r="CC96"/>
  <c r="BZ96"/>
  <c r="BY96"/>
  <c r="BW96"/>
  <c r="BV96"/>
  <c r="BT96"/>
  <c r="BS96"/>
  <c r="BM96"/>
  <c r="BL96"/>
  <c r="BJ96"/>
  <c r="BI96"/>
  <c r="BF96"/>
  <c r="BE96"/>
  <c r="BC96"/>
  <c r="BB96"/>
  <c r="AZ96"/>
  <c r="AY96"/>
  <c r="AS96"/>
  <c r="AR96"/>
  <c r="AP96"/>
  <c r="AO96"/>
  <c r="AM96"/>
  <c r="AL96"/>
  <c r="AK96"/>
  <c r="AI96"/>
  <c r="AH96"/>
  <c r="AF96"/>
  <c r="AE96"/>
  <c r="Y96"/>
  <c r="X96"/>
  <c r="V96"/>
  <c r="U96"/>
  <c r="R96"/>
  <c r="Q96"/>
  <c r="O96"/>
  <c r="N96"/>
  <c r="L96"/>
  <c r="K96"/>
  <c r="J96"/>
  <c r="I96"/>
  <c r="H96"/>
  <c r="G96"/>
  <c r="F96"/>
  <c r="E96"/>
  <c r="D96"/>
  <c r="EW95"/>
  <c r="EV95"/>
  <c r="ES95"/>
  <c r="ER95"/>
  <c r="EQ95"/>
  <c r="EP95"/>
  <c r="EO95"/>
  <c r="EL95"/>
  <c r="EK95"/>
  <c r="EJ95"/>
  <c r="EI95"/>
  <c r="EH95"/>
  <c r="EE95"/>
  <c r="ED95"/>
  <c r="EC95"/>
  <c r="EB95"/>
  <c r="EA95"/>
  <c r="DU95"/>
  <c r="DT95"/>
  <c r="DR95"/>
  <c r="DQ95"/>
  <c r="DN95"/>
  <c r="DM95"/>
  <c r="DK95"/>
  <c r="DJ95"/>
  <c r="DH95"/>
  <c r="DG95"/>
  <c r="DA95"/>
  <c r="CZ95"/>
  <c r="CX95"/>
  <c r="CW95"/>
  <c r="CT95"/>
  <c r="CS95"/>
  <c r="CQ95"/>
  <c r="CP95"/>
  <c r="CN95"/>
  <c r="CM95"/>
  <c r="CG95"/>
  <c r="CF95"/>
  <c r="CD95"/>
  <c r="CC95"/>
  <c r="BZ95"/>
  <c r="BY95"/>
  <c r="BW95"/>
  <c r="BV95"/>
  <c r="BT95"/>
  <c r="BS95"/>
  <c r="BM95"/>
  <c r="BL95"/>
  <c r="BJ95"/>
  <c r="BI95"/>
  <c r="BF95"/>
  <c r="BE95"/>
  <c r="BC95"/>
  <c r="BB95"/>
  <c r="AZ95"/>
  <c r="AY95"/>
  <c r="AS95"/>
  <c r="AR95"/>
  <c r="AP95"/>
  <c r="AO95"/>
  <c r="AL95"/>
  <c r="AK95"/>
  <c r="AI95"/>
  <c r="AH95"/>
  <c r="AF95"/>
  <c r="AE95"/>
  <c r="Y95"/>
  <c r="X95"/>
  <c r="V95"/>
  <c r="U95"/>
  <c r="R95"/>
  <c r="Q95"/>
  <c r="O95"/>
  <c r="N95"/>
  <c r="L95"/>
  <c r="K95"/>
  <c r="J95"/>
  <c r="I95"/>
  <c r="H95"/>
  <c r="G95"/>
  <c r="F95"/>
  <c r="E95"/>
  <c r="D95"/>
  <c r="EX94"/>
  <c r="EW94"/>
  <c r="EV94"/>
  <c r="ES94"/>
  <c r="ER94"/>
  <c r="EQ94"/>
  <c r="EP94"/>
  <c r="EO94"/>
  <c r="EL94"/>
  <c r="EK94"/>
  <c r="EJ94"/>
  <c r="EI94"/>
  <c r="EH94"/>
  <c r="EE94"/>
  <c r="ED94"/>
  <c r="EC94"/>
  <c r="EB94"/>
  <c r="EA94"/>
  <c r="DU94"/>
  <c r="DT94"/>
  <c r="DR94"/>
  <c r="DQ94"/>
  <c r="DN94"/>
  <c r="DM94"/>
  <c r="DL94"/>
  <c r="DK94"/>
  <c r="DJ94"/>
  <c r="DH94"/>
  <c r="DG94"/>
  <c r="DA94"/>
  <c r="CZ94"/>
  <c r="CX94"/>
  <c r="CW94"/>
  <c r="CT94"/>
  <c r="CS94"/>
  <c r="CQ94"/>
  <c r="CP94"/>
  <c r="CN94"/>
  <c r="CM94"/>
  <c r="CG94"/>
  <c r="CF94"/>
  <c r="CD94"/>
  <c r="CC94"/>
  <c r="BZ94"/>
  <c r="BY94"/>
  <c r="BW94"/>
  <c r="BV94"/>
  <c r="BT94"/>
  <c r="BS94"/>
  <c r="BM94"/>
  <c r="BL94"/>
  <c r="BJ94"/>
  <c r="BI94"/>
  <c r="BF94"/>
  <c r="BE94"/>
  <c r="BC94"/>
  <c r="BB94"/>
  <c r="AZ94"/>
  <c r="AY94"/>
  <c r="AS94"/>
  <c r="AR94"/>
  <c r="AP94"/>
  <c r="AO94"/>
  <c r="AL94"/>
  <c r="AK94"/>
  <c r="AJ94"/>
  <c r="AI94"/>
  <c r="AH94"/>
  <c r="AF94"/>
  <c r="AE94"/>
  <c r="Y94"/>
  <c r="X94"/>
  <c r="V94"/>
  <c r="U94"/>
  <c r="R94"/>
  <c r="Q94"/>
  <c r="O94"/>
  <c r="N94"/>
  <c r="L94"/>
  <c r="K94"/>
  <c r="J94"/>
  <c r="I94"/>
  <c r="H94"/>
  <c r="G94"/>
  <c r="F94"/>
  <c r="E94"/>
  <c r="D94"/>
  <c r="EW93"/>
  <c r="EV93"/>
  <c r="ES93"/>
  <c r="ER93"/>
  <c r="EQ93"/>
  <c r="EP93"/>
  <c r="EO93"/>
  <c r="EL93"/>
  <c r="EK93"/>
  <c r="EJ93"/>
  <c r="EI93"/>
  <c r="EH93"/>
  <c r="EE93"/>
  <c r="ED93"/>
  <c r="EC93"/>
  <c r="EB93"/>
  <c r="EA93"/>
  <c r="DU93"/>
  <c r="DT93"/>
  <c r="DR93"/>
  <c r="DQ93"/>
  <c r="DN93"/>
  <c r="DM93"/>
  <c r="DK93"/>
  <c r="DJ93"/>
  <c r="DH93"/>
  <c r="DG93"/>
  <c r="DA93"/>
  <c r="CZ93"/>
  <c r="CX93"/>
  <c r="CW93"/>
  <c r="CT93"/>
  <c r="CS93"/>
  <c r="CQ93"/>
  <c r="CP93"/>
  <c r="CN93"/>
  <c r="CM93"/>
  <c r="CG93"/>
  <c r="CF93"/>
  <c r="CD93"/>
  <c r="CC93"/>
  <c r="BZ93"/>
  <c r="BY93"/>
  <c r="BW93"/>
  <c r="BV93"/>
  <c r="BT93"/>
  <c r="BS93"/>
  <c r="BM93"/>
  <c r="BL93"/>
  <c r="BJ93"/>
  <c r="BI93"/>
  <c r="BF93"/>
  <c r="BE93"/>
  <c r="BC93"/>
  <c r="BB93"/>
  <c r="AZ93"/>
  <c r="AY93"/>
  <c r="AS93"/>
  <c r="AR93"/>
  <c r="AP93"/>
  <c r="AO93"/>
  <c r="AL93"/>
  <c r="AK93"/>
  <c r="AI93"/>
  <c r="AH93"/>
  <c r="AF93"/>
  <c r="AE93"/>
  <c r="Y93"/>
  <c r="X93"/>
  <c r="V93"/>
  <c r="U93"/>
  <c r="R93"/>
  <c r="Q93"/>
  <c r="O93"/>
  <c r="N93"/>
  <c r="L93"/>
  <c r="K93"/>
  <c r="J93"/>
  <c r="I93"/>
  <c r="H93"/>
  <c r="G93"/>
  <c r="F93"/>
  <c r="E93"/>
  <c r="D93"/>
  <c r="EW92"/>
  <c r="EV92"/>
  <c r="ES92"/>
  <c r="ER92"/>
  <c r="EQ92"/>
  <c r="EP92"/>
  <c r="EO92"/>
  <c r="EL92"/>
  <c r="EK92"/>
  <c r="EJ92"/>
  <c r="EI92"/>
  <c r="EH92"/>
  <c r="EE92"/>
  <c r="ED92"/>
  <c r="EC92"/>
  <c r="EB92"/>
  <c r="EA92"/>
  <c r="DV92"/>
  <c r="DU92"/>
  <c r="DT92"/>
  <c r="DR92"/>
  <c r="DQ92"/>
  <c r="DN92"/>
  <c r="DM92"/>
  <c r="DK92"/>
  <c r="DJ92"/>
  <c r="DH92"/>
  <c r="DG92"/>
  <c r="DB92"/>
  <c r="DA92"/>
  <c r="CZ92"/>
  <c r="CX92"/>
  <c r="CW92"/>
  <c r="CT92"/>
  <c r="CS92"/>
  <c r="CQ92"/>
  <c r="CP92"/>
  <c r="CN92"/>
  <c r="CM92"/>
  <c r="CH92"/>
  <c r="CG92"/>
  <c r="CF92"/>
  <c r="CD92"/>
  <c r="CC92"/>
  <c r="BZ92"/>
  <c r="BY92"/>
  <c r="BW92"/>
  <c r="BV92"/>
  <c r="BT92"/>
  <c r="BS92"/>
  <c r="BN92"/>
  <c r="BM92"/>
  <c r="BL92"/>
  <c r="BJ92"/>
  <c r="BI92"/>
  <c r="BF92"/>
  <c r="BE92"/>
  <c r="BC92"/>
  <c r="BB92"/>
  <c r="AZ92"/>
  <c r="AY92"/>
  <c r="AT92"/>
  <c r="AS92"/>
  <c r="AR92"/>
  <c r="AP92"/>
  <c r="AO92"/>
  <c r="AL92"/>
  <c r="AK92"/>
  <c r="AI92"/>
  <c r="AH92"/>
  <c r="AF92"/>
  <c r="AE92"/>
  <c r="Z92"/>
  <c r="Y92"/>
  <c r="X92"/>
  <c r="V92"/>
  <c r="U92"/>
  <c r="R92"/>
  <c r="Q92"/>
  <c r="O92"/>
  <c r="N92"/>
  <c r="L92"/>
  <c r="K92"/>
  <c r="J92"/>
  <c r="I92"/>
  <c r="H92"/>
  <c r="G92"/>
  <c r="F92"/>
  <c r="E92"/>
  <c r="D92"/>
  <c r="EW91"/>
  <c r="EV91"/>
  <c r="ES91"/>
  <c r="ER91"/>
  <c r="EQ91"/>
  <c r="EP91"/>
  <c r="EO91"/>
  <c r="EL91"/>
  <c r="EK91"/>
  <c r="EJ91"/>
  <c r="EI91"/>
  <c r="EH91"/>
  <c r="EE91"/>
  <c r="ED91"/>
  <c r="EC91"/>
  <c r="EB91"/>
  <c r="EA91"/>
  <c r="DU91"/>
  <c r="DT91"/>
  <c r="DR91"/>
  <c r="DQ91"/>
  <c r="DN91"/>
  <c r="DM91"/>
  <c r="DK91"/>
  <c r="DJ91"/>
  <c r="DH91"/>
  <c r="DG91"/>
  <c r="DA91"/>
  <c r="CZ91"/>
  <c r="CY91"/>
  <c r="CX91"/>
  <c r="CW91"/>
  <c r="CT91"/>
  <c r="CS91"/>
  <c r="CQ91"/>
  <c r="CP91"/>
  <c r="CN91"/>
  <c r="CM91"/>
  <c r="CG91"/>
  <c r="CF91"/>
  <c r="CD91"/>
  <c r="CC91"/>
  <c r="CA91"/>
  <c r="BZ91"/>
  <c r="BY91"/>
  <c r="BW91"/>
  <c r="BV91"/>
  <c r="BT91"/>
  <c r="BS91"/>
  <c r="BM91"/>
  <c r="BL91"/>
  <c r="BJ91"/>
  <c r="BI91"/>
  <c r="BF91"/>
  <c r="BE91"/>
  <c r="BC91"/>
  <c r="BB91"/>
  <c r="AZ91"/>
  <c r="AY91"/>
  <c r="AS91"/>
  <c r="AR91"/>
  <c r="AP91"/>
  <c r="AO91"/>
  <c r="AL91"/>
  <c r="AK91"/>
  <c r="AI91"/>
  <c r="AH91"/>
  <c r="AF91"/>
  <c r="AE91"/>
  <c r="Y91"/>
  <c r="X91"/>
  <c r="W91"/>
  <c r="V91"/>
  <c r="U91"/>
  <c r="R91"/>
  <c r="Q91"/>
  <c r="O91"/>
  <c r="N91"/>
  <c r="L91"/>
  <c r="K91"/>
  <c r="J91"/>
  <c r="I91"/>
  <c r="H91"/>
  <c r="G91"/>
  <c r="F91"/>
  <c r="E91"/>
  <c r="D91"/>
  <c r="EW90"/>
  <c r="EV90"/>
  <c r="ES90"/>
  <c r="ER90"/>
  <c r="EQ90"/>
  <c r="EP90"/>
  <c r="EO90"/>
  <c r="EL90"/>
  <c r="EK90"/>
  <c r="EJ90"/>
  <c r="EI90"/>
  <c r="EH90"/>
  <c r="EE90"/>
  <c r="ED90"/>
  <c r="EC90"/>
  <c r="EB90"/>
  <c r="EA90"/>
  <c r="DU90"/>
  <c r="DT90"/>
  <c r="DR90"/>
  <c r="DQ90"/>
  <c r="DN90"/>
  <c r="DM90"/>
  <c r="DL90"/>
  <c r="DK90"/>
  <c r="DJ90"/>
  <c r="DH90"/>
  <c r="DG90"/>
  <c r="DA90"/>
  <c r="CZ90"/>
  <c r="CX90"/>
  <c r="CW90"/>
  <c r="CT90"/>
  <c r="CS90"/>
  <c r="CQ90"/>
  <c r="CP90"/>
  <c r="CN90"/>
  <c r="CM90"/>
  <c r="CG90"/>
  <c r="CF90"/>
  <c r="CD90"/>
  <c r="CC90"/>
  <c r="BZ90"/>
  <c r="BY90"/>
  <c r="BW90"/>
  <c r="BV90"/>
  <c r="BT90"/>
  <c r="BS90"/>
  <c r="BM90"/>
  <c r="BL90"/>
  <c r="BJ90"/>
  <c r="BI90"/>
  <c r="BF90"/>
  <c r="BE90"/>
  <c r="BC90"/>
  <c r="BB90"/>
  <c r="AZ90"/>
  <c r="AY90"/>
  <c r="AS90"/>
  <c r="AR90"/>
  <c r="AP90"/>
  <c r="AO90"/>
  <c r="AL90"/>
  <c r="AK90"/>
  <c r="AJ90"/>
  <c r="AI90"/>
  <c r="AH90"/>
  <c r="AF90"/>
  <c r="AE90"/>
  <c r="Y90"/>
  <c r="X90"/>
  <c r="V90"/>
  <c r="U90"/>
  <c r="R90"/>
  <c r="Q90"/>
  <c r="O90"/>
  <c r="N90"/>
  <c r="L90"/>
  <c r="K90"/>
  <c r="J90"/>
  <c r="I90"/>
  <c r="H90"/>
  <c r="G90"/>
  <c r="F90"/>
  <c r="E90"/>
  <c r="D90"/>
  <c r="EW89"/>
  <c r="EV89"/>
  <c r="ES89"/>
  <c r="ER89"/>
  <c r="EQ89"/>
  <c r="EP89"/>
  <c r="EO89"/>
  <c r="EL89"/>
  <c r="EK89"/>
  <c r="EJ89"/>
  <c r="EI89"/>
  <c r="EH89"/>
  <c r="EE89"/>
  <c r="ED89"/>
  <c r="EC89"/>
  <c r="EB89"/>
  <c r="EA89"/>
  <c r="DU89"/>
  <c r="DT89"/>
  <c r="DR89"/>
  <c r="DQ89"/>
  <c r="DN89"/>
  <c r="DM89"/>
  <c r="DK89"/>
  <c r="DJ89"/>
  <c r="DH89"/>
  <c r="DG89"/>
  <c r="DA89"/>
  <c r="CZ89"/>
  <c r="CX89"/>
  <c r="CW89"/>
  <c r="CT89"/>
  <c r="CS89"/>
  <c r="CQ89"/>
  <c r="CP89"/>
  <c r="CN89"/>
  <c r="CM89"/>
  <c r="CG89"/>
  <c r="CF89"/>
  <c r="CD89"/>
  <c r="CC89"/>
  <c r="BZ89"/>
  <c r="BY89"/>
  <c r="BW89"/>
  <c r="BV89"/>
  <c r="BT89"/>
  <c r="BS89"/>
  <c r="BM89"/>
  <c r="BL89"/>
  <c r="BJ89"/>
  <c r="BI89"/>
  <c r="BF89"/>
  <c r="BE89"/>
  <c r="BC89"/>
  <c r="BB89"/>
  <c r="AZ89"/>
  <c r="AY89"/>
  <c r="AS89"/>
  <c r="AR89"/>
  <c r="AP89"/>
  <c r="AO89"/>
  <c r="AL89"/>
  <c r="AK89"/>
  <c r="AI89"/>
  <c r="AH89"/>
  <c r="AF89"/>
  <c r="AE89"/>
  <c r="Y89"/>
  <c r="X89"/>
  <c r="V89"/>
  <c r="U89"/>
  <c r="R89"/>
  <c r="Q89"/>
  <c r="O89"/>
  <c r="N89"/>
  <c r="L89"/>
  <c r="K89"/>
  <c r="J89"/>
  <c r="I89"/>
  <c r="H89"/>
  <c r="G89"/>
  <c r="F89"/>
  <c r="E89"/>
  <c r="D89"/>
  <c r="EW88"/>
  <c r="EV88"/>
  <c r="ES88"/>
  <c r="ER88"/>
  <c r="EQ88"/>
  <c r="EP88"/>
  <c r="EO88"/>
  <c r="EL88"/>
  <c r="EK88"/>
  <c r="EJ88"/>
  <c r="EI88"/>
  <c r="EH88"/>
  <c r="EE88"/>
  <c r="ED88"/>
  <c r="EC88"/>
  <c r="EB88"/>
  <c r="EA88"/>
  <c r="DV88"/>
  <c r="DU88"/>
  <c r="DT88"/>
  <c r="DR88"/>
  <c r="DQ88"/>
  <c r="DN88"/>
  <c r="DM88"/>
  <c r="DK88"/>
  <c r="DJ88"/>
  <c r="DH88"/>
  <c r="DG88"/>
  <c r="DB88"/>
  <c r="DA88"/>
  <c r="CZ88"/>
  <c r="CX88"/>
  <c r="CW88"/>
  <c r="CT88"/>
  <c r="CS88"/>
  <c r="CQ88"/>
  <c r="CP88"/>
  <c r="CN88"/>
  <c r="CM88"/>
  <c r="CH88"/>
  <c r="CG88"/>
  <c r="CF88"/>
  <c r="CD88"/>
  <c r="CC88"/>
  <c r="BZ88"/>
  <c r="BY88"/>
  <c r="BW88"/>
  <c r="BV88"/>
  <c r="BT88"/>
  <c r="BS88"/>
  <c r="BN88"/>
  <c r="BM88"/>
  <c r="BL88"/>
  <c r="BJ88"/>
  <c r="BI88"/>
  <c r="BF88"/>
  <c r="BE88"/>
  <c r="BC88"/>
  <c r="BB88"/>
  <c r="AZ88"/>
  <c r="AY88"/>
  <c r="AT88"/>
  <c r="AS88"/>
  <c r="AR88"/>
  <c r="AP88"/>
  <c r="AO88"/>
  <c r="AL88"/>
  <c r="AK88"/>
  <c r="AI88"/>
  <c r="AH88"/>
  <c r="AF88"/>
  <c r="AE88"/>
  <c r="Z88"/>
  <c r="Y88"/>
  <c r="X88"/>
  <c r="V88"/>
  <c r="U88"/>
  <c r="R88"/>
  <c r="Q88"/>
  <c r="O88"/>
  <c r="N88"/>
  <c r="L88"/>
  <c r="K88"/>
  <c r="J88"/>
  <c r="I88"/>
  <c r="H88"/>
  <c r="G88"/>
  <c r="F88"/>
  <c r="E88"/>
  <c r="D88"/>
  <c r="EW87"/>
  <c r="EV87"/>
  <c r="ES87"/>
  <c r="ER87"/>
  <c r="EQ87"/>
  <c r="EP87"/>
  <c r="EO87"/>
  <c r="EL87"/>
  <c r="EK87"/>
  <c r="EJ87"/>
  <c r="EI87"/>
  <c r="EH87"/>
  <c r="EE87"/>
  <c r="ED87"/>
  <c r="EC87"/>
  <c r="EB87"/>
  <c r="EA87"/>
  <c r="DU87"/>
  <c r="DT87"/>
  <c r="DR87"/>
  <c r="DQ87"/>
  <c r="DN87"/>
  <c r="DM87"/>
  <c r="DK87"/>
  <c r="DJ87"/>
  <c r="DH87"/>
  <c r="DG87"/>
  <c r="DA87"/>
  <c r="CZ87"/>
  <c r="CY87"/>
  <c r="CX87"/>
  <c r="CW87"/>
  <c r="CT87"/>
  <c r="CS87"/>
  <c r="CQ87"/>
  <c r="CP87"/>
  <c r="CN87"/>
  <c r="CM87"/>
  <c r="CG87"/>
  <c r="CF87"/>
  <c r="CD87"/>
  <c r="CC87"/>
  <c r="CA87"/>
  <c r="BZ87"/>
  <c r="BY87"/>
  <c r="BW87"/>
  <c r="BV87"/>
  <c r="BT87"/>
  <c r="BS87"/>
  <c r="BM87"/>
  <c r="BL87"/>
  <c r="BJ87"/>
  <c r="BI87"/>
  <c r="BF87"/>
  <c r="BE87"/>
  <c r="BC87"/>
  <c r="BB87"/>
  <c r="AZ87"/>
  <c r="AY87"/>
  <c r="AS87"/>
  <c r="AR87"/>
  <c r="AP87"/>
  <c r="AO87"/>
  <c r="AL87"/>
  <c r="AK87"/>
  <c r="AI87"/>
  <c r="AH87"/>
  <c r="AF87"/>
  <c r="AE87"/>
  <c r="Y87"/>
  <c r="X87"/>
  <c r="W87"/>
  <c r="V87"/>
  <c r="U87"/>
  <c r="R87"/>
  <c r="Q87"/>
  <c r="O87"/>
  <c r="N87"/>
  <c r="L87"/>
  <c r="K87"/>
  <c r="J87"/>
  <c r="I87"/>
  <c r="H87"/>
  <c r="G87"/>
  <c r="F87"/>
  <c r="E87"/>
  <c r="D87"/>
  <c r="EW86"/>
  <c r="EV86"/>
  <c r="ES86"/>
  <c r="ER86"/>
  <c r="EQ86"/>
  <c r="EP86"/>
  <c r="EO86"/>
  <c r="EL86"/>
  <c r="EK86"/>
  <c r="EJ86"/>
  <c r="EI86"/>
  <c r="EH86"/>
  <c r="EE86"/>
  <c r="ED86"/>
  <c r="EC86"/>
  <c r="EB86"/>
  <c r="EA86"/>
  <c r="DU86"/>
  <c r="DT86"/>
  <c r="DR86"/>
  <c r="DQ86"/>
  <c r="DN86"/>
  <c r="DM86"/>
  <c r="DL86"/>
  <c r="DK86"/>
  <c r="DJ86"/>
  <c r="DH86"/>
  <c r="DG86"/>
  <c r="DA86"/>
  <c r="CZ86"/>
  <c r="CX86"/>
  <c r="CW86"/>
  <c r="CT86"/>
  <c r="CS86"/>
  <c r="CQ86"/>
  <c r="CP86"/>
  <c r="CN86"/>
  <c r="CM86"/>
  <c r="CG86"/>
  <c r="CF86"/>
  <c r="CD86"/>
  <c r="CC86"/>
  <c r="BZ86"/>
  <c r="BY86"/>
  <c r="BW86"/>
  <c r="BV86"/>
  <c r="BT86"/>
  <c r="BS86"/>
  <c r="BM86"/>
  <c r="BL86"/>
  <c r="BJ86"/>
  <c r="BI86"/>
  <c r="BF86"/>
  <c r="BE86"/>
  <c r="BC86"/>
  <c r="BB86"/>
  <c r="AZ86"/>
  <c r="AY86"/>
  <c r="AS86"/>
  <c r="AR86"/>
  <c r="AP86"/>
  <c r="AO86"/>
  <c r="AL86"/>
  <c r="AK86"/>
  <c r="AJ86"/>
  <c r="AI86"/>
  <c r="AH86"/>
  <c r="AF86"/>
  <c r="AE86"/>
  <c r="Y86"/>
  <c r="X86"/>
  <c r="V86"/>
  <c r="U86"/>
  <c r="R86"/>
  <c r="Q86"/>
  <c r="O86"/>
  <c r="N86"/>
  <c r="L86"/>
  <c r="K86"/>
  <c r="J86"/>
  <c r="I86"/>
  <c r="H86"/>
  <c r="G86"/>
  <c r="F86"/>
  <c r="E86"/>
  <c r="D86"/>
  <c r="EW85"/>
  <c r="EV85"/>
  <c r="ES85"/>
  <c r="ER85"/>
  <c r="EQ85"/>
  <c r="EP85"/>
  <c r="EO85"/>
  <c r="EL85"/>
  <c r="EK85"/>
  <c r="EJ85"/>
  <c r="EI85"/>
  <c r="EH85"/>
  <c r="EE85"/>
  <c r="ED85"/>
  <c r="EC85"/>
  <c r="EB85"/>
  <c r="EA85"/>
  <c r="DU85"/>
  <c r="DT85"/>
  <c r="DR85"/>
  <c r="DQ85"/>
  <c r="DN85"/>
  <c r="DM85"/>
  <c r="DK85"/>
  <c r="DJ85"/>
  <c r="DH85"/>
  <c r="DG85"/>
  <c r="DA85"/>
  <c r="CZ85"/>
  <c r="CX85"/>
  <c r="CW85"/>
  <c r="CT85"/>
  <c r="CS85"/>
  <c r="CQ85"/>
  <c r="CP85"/>
  <c r="CN85"/>
  <c r="CM85"/>
  <c r="CG85"/>
  <c r="CF85"/>
  <c r="CD85"/>
  <c r="CC85"/>
  <c r="BZ85"/>
  <c r="BY85"/>
  <c r="BW85"/>
  <c r="BV85"/>
  <c r="BT85"/>
  <c r="BS85"/>
  <c r="BM85"/>
  <c r="BL85"/>
  <c r="BJ85"/>
  <c r="BI85"/>
  <c r="BF85"/>
  <c r="BE85"/>
  <c r="BC85"/>
  <c r="BB85"/>
  <c r="AZ85"/>
  <c r="AY85"/>
  <c r="AS85"/>
  <c r="AR85"/>
  <c r="AP85"/>
  <c r="AO85"/>
  <c r="AL85"/>
  <c r="AK85"/>
  <c r="AI85"/>
  <c r="AH85"/>
  <c r="AF85"/>
  <c r="AE85"/>
  <c r="Y85"/>
  <c r="X85"/>
  <c r="V85"/>
  <c r="U85"/>
  <c r="R85"/>
  <c r="Q85"/>
  <c r="O85"/>
  <c r="N85"/>
  <c r="L85"/>
  <c r="K85"/>
  <c r="J85"/>
  <c r="I85"/>
  <c r="H85"/>
  <c r="G85"/>
  <c r="F85"/>
  <c r="E85"/>
  <c r="D85"/>
  <c r="EW84"/>
  <c r="EV84"/>
  <c r="ES84"/>
  <c r="ER84"/>
  <c r="EQ84"/>
  <c r="EP84"/>
  <c r="EO84"/>
  <c r="EL84"/>
  <c r="EK84"/>
  <c r="EJ84"/>
  <c r="EI84"/>
  <c r="EH84"/>
  <c r="EE84"/>
  <c r="ED84"/>
  <c r="EC84"/>
  <c r="EB84"/>
  <c r="EA84"/>
  <c r="DV84"/>
  <c r="DU84"/>
  <c r="DT84"/>
  <c r="DR84"/>
  <c r="DQ84"/>
  <c r="DN84"/>
  <c r="DM84"/>
  <c r="DK84"/>
  <c r="DJ84"/>
  <c r="DH84"/>
  <c r="DG84"/>
  <c r="DB84"/>
  <c r="DA84"/>
  <c r="CZ84"/>
  <c r="CX84"/>
  <c r="CW84"/>
  <c r="CT84"/>
  <c r="CS84"/>
  <c r="CQ84"/>
  <c r="CP84"/>
  <c r="CN84"/>
  <c r="CM84"/>
  <c r="CH84"/>
  <c r="CG84"/>
  <c r="CF84"/>
  <c r="CD84"/>
  <c r="CC84"/>
  <c r="BZ84"/>
  <c r="BY84"/>
  <c r="BW84"/>
  <c r="BV84"/>
  <c r="BT84"/>
  <c r="BS84"/>
  <c r="BN84"/>
  <c r="BM84"/>
  <c r="BL84"/>
  <c r="BJ84"/>
  <c r="BI84"/>
  <c r="BF84"/>
  <c r="BE84"/>
  <c r="BC84"/>
  <c r="BB84"/>
  <c r="AZ84"/>
  <c r="AY84"/>
  <c r="AT84"/>
  <c r="AS84"/>
  <c r="AR84"/>
  <c r="AP84"/>
  <c r="AO84"/>
  <c r="AL84"/>
  <c r="AK84"/>
  <c r="AI84"/>
  <c r="AH84"/>
  <c r="AF84"/>
  <c r="AE84"/>
  <c r="Z84"/>
  <c r="Y84"/>
  <c r="X84"/>
  <c r="V84"/>
  <c r="U84"/>
  <c r="R84"/>
  <c r="Q84"/>
  <c r="O84"/>
  <c r="N84"/>
  <c r="L84"/>
  <c r="K84"/>
  <c r="J84"/>
  <c r="I84"/>
  <c r="H84"/>
  <c r="G84"/>
  <c r="F84"/>
  <c r="E84"/>
  <c r="D84"/>
  <c r="EW83"/>
  <c r="EV83"/>
  <c r="ES83"/>
  <c r="ER83"/>
  <c r="EQ83"/>
  <c r="EP83"/>
  <c r="EO83"/>
  <c r="EL83"/>
  <c r="EK83"/>
  <c r="EJ83"/>
  <c r="EI83"/>
  <c r="EH83"/>
  <c r="EE83"/>
  <c r="ED83"/>
  <c r="EC83"/>
  <c r="EB83"/>
  <c r="EA83"/>
  <c r="DU83"/>
  <c r="DT83"/>
  <c r="DR83"/>
  <c r="DQ83"/>
  <c r="DN83"/>
  <c r="DM83"/>
  <c r="DK83"/>
  <c r="DJ83"/>
  <c r="DH83"/>
  <c r="DG83"/>
  <c r="DA83"/>
  <c r="CZ83"/>
  <c r="CY83"/>
  <c r="CX83"/>
  <c r="CW83"/>
  <c r="CT83"/>
  <c r="CS83"/>
  <c r="CQ83"/>
  <c r="CP83"/>
  <c r="CN83"/>
  <c r="CM83"/>
  <c r="CG83"/>
  <c r="CF83"/>
  <c r="CD83"/>
  <c r="CC83"/>
  <c r="CA83"/>
  <c r="BZ83"/>
  <c r="BY83"/>
  <c r="BW83"/>
  <c r="BV83"/>
  <c r="BT83"/>
  <c r="BS83"/>
  <c r="BM83"/>
  <c r="BL83"/>
  <c r="BJ83"/>
  <c r="BI83"/>
  <c r="BF83"/>
  <c r="BE83"/>
  <c r="BC83"/>
  <c r="BB83"/>
  <c r="AZ83"/>
  <c r="AY83"/>
  <c r="AS83"/>
  <c r="AR83"/>
  <c r="AP83"/>
  <c r="AO83"/>
  <c r="AL83"/>
  <c r="AK83"/>
  <c r="AI83"/>
  <c r="AH83"/>
  <c r="AF83"/>
  <c r="AE83"/>
  <c r="Y83"/>
  <c r="X83"/>
  <c r="W83"/>
  <c r="V83"/>
  <c r="U83"/>
  <c r="R83"/>
  <c r="Q83"/>
  <c r="O83"/>
  <c r="N83"/>
  <c r="L83"/>
  <c r="K83"/>
  <c r="J83"/>
  <c r="I83"/>
  <c r="H83"/>
  <c r="G83"/>
  <c r="F83"/>
  <c r="E83"/>
  <c r="D83"/>
  <c r="EW82"/>
  <c r="EV82"/>
  <c r="ES82"/>
  <c r="ER82"/>
  <c r="EQ82"/>
  <c r="EP82"/>
  <c r="EO82"/>
  <c r="EL82"/>
  <c r="EK82"/>
  <c r="EJ82"/>
  <c r="EI82"/>
  <c r="EH82"/>
  <c r="EE82"/>
  <c r="ED82"/>
  <c r="EC82"/>
  <c r="EB82"/>
  <c r="EA82"/>
  <c r="DU82"/>
  <c r="DT82"/>
  <c r="DR82"/>
  <c r="DQ82"/>
  <c r="DN82"/>
  <c r="DM82"/>
  <c r="DL82"/>
  <c r="DK82"/>
  <c r="DJ82"/>
  <c r="DH82"/>
  <c r="DG82"/>
  <c r="DA82"/>
  <c r="CZ82"/>
  <c r="CX82"/>
  <c r="CW82"/>
  <c r="CT82"/>
  <c r="CS82"/>
  <c r="CQ82"/>
  <c r="CP82"/>
  <c r="CN82"/>
  <c r="CM82"/>
  <c r="CG82"/>
  <c r="CF82"/>
  <c r="CD82"/>
  <c r="CC82"/>
  <c r="BZ82"/>
  <c r="BY82"/>
  <c r="BW82"/>
  <c r="BV82"/>
  <c r="BT82"/>
  <c r="BS82"/>
  <c r="BM82"/>
  <c r="BL82"/>
  <c r="BJ82"/>
  <c r="BI82"/>
  <c r="BF82"/>
  <c r="BE82"/>
  <c r="BC82"/>
  <c r="BB82"/>
  <c r="AZ82"/>
  <c r="AY82"/>
  <c r="AS82"/>
  <c r="AR82"/>
  <c r="AP82"/>
  <c r="AO82"/>
  <c r="AL82"/>
  <c r="AK82"/>
  <c r="AJ82"/>
  <c r="AI82"/>
  <c r="AH82"/>
  <c r="AF82"/>
  <c r="AE82"/>
  <c r="Y82"/>
  <c r="X82"/>
  <c r="V82"/>
  <c r="U82"/>
  <c r="R82"/>
  <c r="Q82"/>
  <c r="O82"/>
  <c r="N82"/>
  <c r="L82"/>
  <c r="K82"/>
  <c r="J82"/>
  <c r="I82"/>
  <c r="H82"/>
  <c r="G82"/>
  <c r="F82"/>
  <c r="E82"/>
  <c r="D82"/>
  <c r="EW81"/>
  <c r="EV81"/>
  <c r="ES81"/>
  <c r="ER81"/>
  <c r="EQ81"/>
  <c r="EP81"/>
  <c r="EO81"/>
  <c r="EL81"/>
  <c r="EK81"/>
  <c r="EJ81"/>
  <c r="EI81"/>
  <c r="EH81"/>
  <c r="EE81"/>
  <c r="ED81"/>
  <c r="EC81"/>
  <c r="EB81"/>
  <c r="EA81"/>
  <c r="DU81"/>
  <c r="DT81"/>
  <c r="DR81"/>
  <c r="DQ81"/>
  <c r="DN81"/>
  <c r="DM81"/>
  <c r="DK81"/>
  <c r="DJ81"/>
  <c r="DH81"/>
  <c r="DG81"/>
  <c r="DA81"/>
  <c r="CZ81"/>
  <c r="CX81"/>
  <c r="CW81"/>
  <c r="CT81"/>
  <c r="CS81"/>
  <c r="CQ81"/>
  <c r="CP81"/>
  <c r="CN81"/>
  <c r="CM81"/>
  <c r="CG81"/>
  <c r="CF81"/>
  <c r="CD81"/>
  <c r="CC81"/>
  <c r="BZ81"/>
  <c r="BY81"/>
  <c r="BW81"/>
  <c r="BV81"/>
  <c r="BT81"/>
  <c r="BS81"/>
  <c r="BM81"/>
  <c r="BL81"/>
  <c r="BJ81"/>
  <c r="BI81"/>
  <c r="BF81"/>
  <c r="BE81"/>
  <c r="BC81"/>
  <c r="BB81"/>
  <c r="AZ81"/>
  <c r="AY81"/>
  <c r="AS81"/>
  <c r="AR81"/>
  <c r="AP81"/>
  <c r="AO81"/>
  <c r="AL81"/>
  <c r="AK81"/>
  <c r="AI81"/>
  <c r="AH81"/>
  <c r="AF81"/>
  <c r="AE81"/>
  <c r="Y81"/>
  <c r="X81"/>
  <c r="V81"/>
  <c r="U81"/>
  <c r="R81"/>
  <c r="Q81"/>
  <c r="O81"/>
  <c r="N81"/>
  <c r="L81"/>
  <c r="K81"/>
  <c r="J81"/>
  <c r="I81"/>
  <c r="H81"/>
  <c r="G81"/>
  <c r="F81"/>
  <c r="E81"/>
  <c r="D81"/>
  <c r="EW80"/>
  <c r="EV80"/>
  <c r="ES80"/>
  <c r="ER80"/>
  <c r="EQ80"/>
  <c r="EP80"/>
  <c r="EO80"/>
  <c r="EL80"/>
  <c r="EK80"/>
  <c r="EJ80"/>
  <c r="EI80"/>
  <c r="EH80"/>
  <c r="EE80"/>
  <c r="ED80"/>
  <c r="EC80"/>
  <c r="EB80"/>
  <c r="EA80"/>
  <c r="DV80"/>
  <c r="DU80"/>
  <c r="DT80"/>
  <c r="DR80"/>
  <c r="DQ80"/>
  <c r="DN80"/>
  <c r="DM80"/>
  <c r="DK80"/>
  <c r="DJ80"/>
  <c r="DH80"/>
  <c r="DG80"/>
  <c r="DA80"/>
  <c r="CZ80"/>
  <c r="CX80"/>
  <c r="CW80"/>
  <c r="CT80"/>
  <c r="CS80"/>
  <c r="CQ80"/>
  <c r="CP80"/>
  <c r="CN80"/>
  <c r="CM80"/>
  <c r="CG80"/>
  <c r="CF80"/>
  <c r="CD80"/>
  <c r="CC80"/>
  <c r="BZ80"/>
  <c r="BY80"/>
  <c r="BW80"/>
  <c r="BV80"/>
  <c r="BT80"/>
  <c r="BS80"/>
  <c r="BM80"/>
  <c r="BL80"/>
  <c r="BJ80"/>
  <c r="BI80"/>
  <c r="BF80"/>
  <c r="BE80"/>
  <c r="BC80"/>
  <c r="BB80"/>
  <c r="AZ80"/>
  <c r="AY80"/>
  <c r="AT80"/>
  <c r="AS80"/>
  <c r="AR80"/>
  <c r="AP80"/>
  <c r="AO80"/>
  <c r="AL80"/>
  <c r="AK80"/>
  <c r="AI80"/>
  <c r="AH80"/>
  <c r="AF80"/>
  <c r="AE80"/>
  <c r="Y80"/>
  <c r="X80"/>
  <c r="V80"/>
  <c r="U80"/>
  <c r="R80"/>
  <c r="Q80"/>
  <c r="O80"/>
  <c r="N80"/>
  <c r="L80"/>
  <c r="K80"/>
  <c r="J80"/>
  <c r="I80"/>
  <c r="H80"/>
  <c r="G80"/>
  <c r="F80"/>
  <c r="E80"/>
  <c r="D80"/>
  <c r="EW79"/>
  <c r="EV79"/>
  <c r="ES79"/>
  <c r="ER79"/>
  <c r="EQ79"/>
  <c r="EP79"/>
  <c r="EO79"/>
  <c r="EL79"/>
  <c r="EK79"/>
  <c r="EJ79"/>
  <c r="EI79"/>
  <c r="EH79"/>
  <c r="EE79"/>
  <c r="ED79"/>
  <c r="EC79"/>
  <c r="EB79"/>
  <c r="EA79"/>
  <c r="DU79"/>
  <c r="DT79"/>
  <c r="DR79"/>
  <c r="DQ79"/>
  <c r="DN79"/>
  <c r="DM79"/>
  <c r="DK79"/>
  <c r="DJ79"/>
  <c r="DH79"/>
  <c r="DG79"/>
  <c r="DA79"/>
  <c r="CZ79"/>
  <c r="CY79"/>
  <c r="CX79"/>
  <c r="CW79"/>
  <c r="CT79"/>
  <c r="CS79"/>
  <c r="CQ79"/>
  <c r="CP79"/>
  <c r="CN79"/>
  <c r="CM79"/>
  <c r="CG79"/>
  <c r="CF79"/>
  <c r="CD79"/>
  <c r="CC79"/>
  <c r="CA79"/>
  <c r="BZ79"/>
  <c r="BY79"/>
  <c r="BW79"/>
  <c r="BV79"/>
  <c r="BT79"/>
  <c r="BS79"/>
  <c r="BM79"/>
  <c r="BL79"/>
  <c r="BJ79"/>
  <c r="BI79"/>
  <c r="BF79"/>
  <c r="BE79"/>
  <c r="BC79"/>
  <c r="BB79"/>
  <c r="AZ79"/>
  <c r="AY79"/>
  <c r="AS79"/>
  <c r="AR79"/>
  <c r="AP79"/>
  <c r="AO79"/>
  <c r="AL79"/>
  <c r="AK79"/>
  <c r="AI79"/>
  <c r="AH79"/>
  <c r="AF79"/>
  <c r="AE79"/>
  <c r="Y79"/>
  <c r="X79"/>
  <c r="V79"/>
  <c r="U79"/>
  <c r="R79"/>
  <c r="Q79"/>
  <c r="O79"/>
  <c r="N79"/>
  <c r="L79"/>
  <c r="K79"/>
  <c r="J79"/>
  <c r="I79"/>
  <c r="H79"/>
  <c r="G79"/>
  <c r="F79"/>
  <c r="E79"/>
  <c r="D79"/>
  <c r="EW78"/>
  <c r="EV78"/>
  <c r="ES78"/>
  <c r="ER78"/>
  <c r="EQ78"/>
  <c r="EP78"/>
  <c r="EO78"/>
  <c r="EL78"/>
  <c r="EK78"/>
  <c r="EJ78"/>
  <c r="EI78"/>
  <c r="EH78"/>
  <c r="EE78"/>
  <c r="ED78"/>
  <c r="EC78"/>
  <c r="EB78"/>
  <c r="EA78"/>
  <c r="DU78"/>
  <c r="DT78"/>
  <c r="DR78"/>
  <c r="DQ78"/>
  <c r="DN78"/>
  <c r="DM78"/>
  <c r="DK78"/>
  <c r="DJ78"/>
  <c r="DH78"/>
  <c r="DG78"/>
  <c r="DA78"/>
  <c r="CZ78"/>
  <c r="CX78"/>
  <c r="CW78"/>
  <c r="CT78"/>
  <c r="CS78"/>
  <c r="CQ78"/>
  <c r="CP78"/>
  <c r="CN78"/>
  <c r="CM78"/>
  <c r="CG78"/>
  <c r="CF78"/>
  <c r="CD78"/>
  <c r="CC78"/>
  <c r="BZ78"/>
  <c r="BY78"/>
  <c r="BW78"/>
  <c r="BV78"/>
  <c r="BT78"/>
  <c r="BS78"/>
  <c r="BM78"/>
  <c r="BL78"/>
  <c r="BJ78"/>
  <c r="BI78"/>
  <c r="BF78"/>
  <c r="BE78"/>
  <c r="BC78"/>
  <c r="BB78"/>
  <c r="AZ78"/>
  <c r="AY78"/>
  <c r="AS78"/>
  <c r="AR78"/>
  <c r="AP78"/>
  <c r="AO78"/>
  <c r="AL78"/>
  <c r="AK78"/>
  <c r="AI78"/>
  <c r="AH78"/>
  <c r="AF78"/>
  <c r="AE78"/>
  <c r="Y78"/>
  <c r="X78"/>
  <c r="V78"/>
  <c r="U78"/>
  <c r="R78"/>
  <c r="Q78"/>
  <c r="O78"/>
  <c r="N78"/>
  <c r="L78"/>
  <c r="K78"/>
  <c r="J78"/>
  <c r="I78"/>
  <c r="H78"/>
  <c r="G78"/>
  <c r="F78"/>
  <c r="E78"/>
  <c r="D78"/>
  <c r="EW77"/>
  <c r="EV77"/>
  <c r="ES77"/>
  <c r="ER77"/>
  <c r="EQ77"/>
  <c r="EP77"/>
  <c r="EO77"/>
  <c r="EL77"/>
  <c r="EK77"/>
  <c r="EJ77"/>
  <c r="EI77"/>
  <c r="EH77"/>
  <c r="EE77"/>
  <c r="ED77"/>
  <c r="EC77"/>
  <c r="EB77"/>
  <c r="EA77"/>
  <c r="DU77"/>
  <c r="DT77"/>
  <c r="DR77"/>
  <c r="DQ77"/>
  <c r="DN77"/>
  <c r="DM77"/>
  <c r="DK77"/>
  <c r="DJ77"/>
  <c r="DH77"/>
  <c r="DG77"/>
  <c r="DA77"/>
  <c r="CZ77"/>
  <c r="CX77"/>
  <c r="CW77"/>
  <c r="CT77"/>
  <c r="CS77"/>
  <c r="CQ77"/>
  <c r="CP77"/>
  <c r="CN77"/>
  <c r="CM77"/>
  <c r="CG77"/>
  <c r="CF77"/>
  <c r="CD77"/>
  <c r="CC77"/>
  <c r="BZ77"/>
  <c r="BY77"/>
  <c r="BW77"/>
  <c r="BV77"/>
  <c r="BT77"/>
  <c r="BS77"/>
  <c r="BM77"/>
  <c r="BL77"/>
  <c r="BJ77"/>
  <c r="BI77"/>
  <c r="BF77"/>
  <c r="BE77"/>
  <c r="BC77"/>
  <c r="BB77"/>
  <c r="AZ77"/>
  <c r="AY77"/>
  <c r="AS77"/>
  <c r="AR77"/>
  <c r="AP77"/>
  <c r="AO77"/>
  <c r="AL77"/>
  <c r="AK77"/>
  <c r="AI77"/>
  <c r="AH77"/>
  <c r="AF77"/>
  <c r="AE77"/>
  <c r="Y77"/>
  <c r="X77"/>
  <c r="V77"/>
  <c r="U77"/>
  <c r="R77"/>
  <c r="Q77"/>
  <c r="O77"/>
  <c r="N77"/>
  <c r="L77"/>
  <c r="K77"/>
  <c r="J77"/>
  <c r="I77"/>
  <c r="H77"/>
  <c r="G77"/>
  <c r="F77"/>
  <c r="E77"/>
  <c r="D77"/>
  <c r="EW76"/>
  <c r="EV76"/>
  <c r="ES76"/>
  <c r="ER76"/>
  <c r="EQ76"/>
  <c r="EP76"/>
  <c r="EO76"/>
  <c r="EL76"/>
  <c r="EK76"/>
  <c r="EJ76"/>
  <c r="EI76"/>
  <c r="EH76"/>
  <c r="EE76"/>
  <c r="ED76"/>
  <c r="EC76"/>
  <c r="EB76"/>
  <c r="EA76"/>
  <c r="DV76"/>
  <c r="DU76"/>
  <c r="DT76"/>
  <c r="DR76"/>
  <c r="DQ76"/>
  <c r="DN76"/>
  <c r="DM76"/>
  <c r="DK76"/>
  <c r="DJ76"/>
  <c r="DH76"/>
  <c r="DG76"/>
  <c r="DA76"/>
  <c r="CZ76"/>
  <c r="CX76"/>
  <c r="CW76"/>
  <c r="CT76"/>
  <c r="CS76"/>
  <c r="CQ76"/>
  <c r="CP76"/>
  <c r="CN76"/>
  <c r="CM76"/>
  <c r="CG76"/>
  <c r="CF76"/>
  <c r="CD76"/>
  <c r="CC76"/>
  <c r="BZ76"/>
  <c r="BY76"/>
  <c r="BW76"/>
  <c r="BV76"/>
  <c r="BT76"/>
  <c r="BS76"/>
  <c r="BM76"/>
  <c r="BL76"/>
  <c r="BJ76"/>
  <c r="BI76"/>
  <c r="BF76"/>
  <c r="BE76"/>
  <c r="BC76"/>
  <c r="BB76"/>
  <c r="AZ76"/>
  <c r="AY76"/>
  <c r="AT76"/>
  <c r="AS76"/>
  <c r="AR76"/>
  <c r="AP76"/>
  <c r="AO76"/>
  <c r="AL76"/>
  <c r="AK76"/>
  <c r="AI76"/>
  <c r="AH76"/>
  <c r="AF76"/>
  <c r="AE76"/>
  <c r="Y76"/>
  <c r="X76"/>
  <c r="V76"/>
  <c r="U76"/>
  <c r="R76"/>
  <c r="Q76"/>
  <c r="O76"/>
  <c r="N76"/>
  <c r="L76"/>
  <c r="K76"/>
  <c r="J76"/>
  <c r="I76"/>
  <c r="H76"/>
  <c r="G76"/>
  <c r="F76"/>
  <c r="E76"/>
  <c r="D76"/>
  <c r="EW75"/>
  <c r="EV75"/>
  <c r="ES75"/>
  <c r="ER75"/>
  <c r="EQ75"/>
  <c r="EP75"/>
  <c r="EO75"/>
  <c r="EL75"/>
  <c r="EK75"/>
  <c r="EJ75"/>
  <c r="EI75"/>
  <c r="EH75"/>
  <c r="EE75"/>
  <c r="ED75"/>
  <c r="EC75"/>
  <c r="EB75"/>
  <c r="EA75"/>
  <c r="DU75"/>
  <c r="DT75"/>
  <c r="DR75"/>
  <c r="DQ75"/>
  <c r="DN75"/>
  <c r="DM75"/>
  <c r="DK75"/>
  <c r="DJ75"/>
  <c r="DH75"/>
  <c r="DG75"/>
  <c r="DA75"/>
  <c r="CZ75"/>
  <c r="CY75"/>
  <c r="CX75"/>
  <c r="CW75"/>
  <c r="CT75"/>
  <c r="CS75"/>
  <c r="CQ75"/>
  <c r="CP75"/>
  <c r="CN75"/>
  <c r="CM75"/>
  <c r="CG75"/>
  <c r="CF75"/>
  <c r="CD75"/>
  <c r="CC75"/>
  <c r="CA75"/>
  <c r="BZ75"/>
  <c r="BY75"/>
  <c r="BW75"/>
  <c r="BV75"/>
  <c r="BT75"/>
  <c r="BS75"/>
  <c r="BM75"/>
  <c r="BL75"/>
  <c r="BJ75"/>
  <c r="BI75"/>
  <c r="BF75"/>
  <c r="BE75"/>
  <c r="BC75"/>
  <c r="BB75"/>
  <c r="AZ75"/>
  <c r="AY75"/>
  <c r="AS75"/>
  <c r="AR75"/>
  <c r="AP75"/>
  <c r="AO75"/>
  <c r="AL75"/>
  <c r="AK75"/>
  <c r="AI75"/>
  <c r="AH75"/>
  <c r="AF75"/>
  <c r="AE75"/>
  <c r="Y75"/>
  <c r="X75"/>
  <c r="V75"/>
  <c r="U75"/>
  <c r="R75"/>
  <c r="Q75"/>
  <c r="O75"/>
  <c r="N75"/>
  <c r="L75"/>
  <c r="K75"/>
  <c r="J75"/>
  <c r="I75"/>
  <c r="H75"/>
  <c r="G75"/>
  <c r="F75"/>
  <c r="E75"/>
  <c r="D75"/>
  <c r="EW74"/>
  <c r="EV74"/>
  <c r="ES74"/>
  <c r="ER74"/>
  <c r="EQ74"/>
  <c r="EP74"/>
  <c r="EO74"/>
  <c r="EL74"/>
  <c r="EK74"/>
  <c r="EJ74"/>
  <c r="EI74"/>
  <c r="EH74"/>
  <c r="EE74"/>
  <c r="ED74"/>
  <c r="EC74"/>
  <c r="EB74"/>
  <c r="EA74"/>
  <c r="DU74"/>
  <c r="DT74"/>
  <c r="DR74"/>
  <c r="DQ74"/>
  <c r="DN74"/>
  <c r="DM74"/>
  <c r="DK74"/>
  <c r="DJ74"/>
  <c r="DH74"/>
  <c r="DG74"/>
  <c r="DA74"/>
  <c r="CZ74"/>
  <c r="CX74"/>
  <c r="CW74"/>
  <c r="CT74"/>
  <c r="CS74"/>
  <c r="CQ74"/>
  <c r="CP74"/>
  <c r="CN74"/>
  <c r="CM74"/>
  <c r="CG74"/>
  <c r="CF74"/>
  <c r="CD74"/>
  <c r="CC74"/>
  <c r="BZ74"/>
  <c r="BY74"/>
  <c r="BW74"/>
  <c r="BV74"/>
  <c r="BT74"/>
  <c r="BS74"/>
  <c r="BM74"/>
  <c r="BL74"/>
  <c r="BJ74"/>
  <c r="BI74"/>
  <c r="BF74"/>
  <c r="BE74"/>
  <c r="BC74"/>
  <c r="BB74"/>
  <c r="AZ74"/>
  <c r="AY74"/>
  <c r="AS74"/>
  <c r="AR74"/>
  <c r="AP74"/>
  <c r="AO74"/>
  <c r="AL74"/>
  <c r="AK74"/>
  <c r="AI74"/>
  <c r="AH74"/>
  <c r="AF74"/>
  <c r="AE74"/>
  <c r="Y74"/>
  <c r="X74"/>
  <c r="V74"/>
  <c r="U74"/>
  <c r="R74"/>
  <c r="Q74"/>
  <c r="O74"/>
  <c r="N74"/>
  <c r="L74"/>
  <c r="K74"/>
  <c r="J74"/>
  <c r="I74"/>
  <c r="H74"/>
  <c r="G74"/>
  <c r="F74"/>
  <c r="E74"/>
  <c r="D74"/>
  <c r="EW73"/>
  <c r="EV73"/>
  <c r="ES73"/>
  <c r="ER73"/>
  <c r="EQ73"/>
  <c r="EP73"/>
  <c r="EO73"/>
  <c r="EL73"/>
  <c r="EK73"/>
  <c r="EJ73"/>
  <c r="EI73"/>
  <c r="EH73"/>
  <c r="EE73"/>
  <c r="ED73"/>
  <c r="EC73"/>
  <c r="EB73"/>
  <c r="EA73"/>
  <c r="DU73"/>
  <c r="DT73"/>
  <c r="DR73"/>
  <c r="DQ73"/>
  <c r="DN73"/>
  <c r="DM73"/>
  <c r="DK73"/>
  <c r="DJ73"/>
  <c r="DH73"/>
  <c r="DG73"/>
  <c r="DA73"/>
  <c r="CZ73"/>
  <c r="CX73"/>
  <c r="CW73"/>
  <c r="CT73"/>
  <c r="CS73"/>
  <c r="CQ73"/>
  <c r="CP73"/>
  <c r="CN73"/>
  <c r="CM73"/>
  <c r="CG73"/>
  <c r="CF73"/>
  <c r="CD73"/>
  <c r="CC73"/>
  <c r="BZ73"/>
  <c r="BY73"/>
  <c r="BW73"/>
  <c r="BV73"/>
  <c r="BT73"/>
  <c r="BS73"/>
  <c r="BM73"/>
  <c r="BL73"/>
  <c r="BJ73"/>
  <c r="BI73"/>
  <c r="BF73"/>
  <c r="BE73"/>
  <c r="BC73"/>
  <c r="BB73"/>
  <c r="AZ73"/>
  <c r="AY73"/>
  <c r="AS73"/>
  <c r="AR73"/>
  <c r="AP73"/>
  <c r="AO73"/>
  <c r="AL73"/>
  <c r="AK73"/>
  <c r="AI73"/>
  <c r="AH73"/>
  <c r="AF73"/>
  <c r="AE73"/>
  <c r="Y73"/>
  <c r="X73"/>
  <c r="V73"/>
  <c r="U73"/>
  <c r="R73"/>
  <c r="Q73"/>
  <c r="O73"/>
  <c r="N73"/>
  <c r="L73"/>
  <c r="K73"/>
  <c r="J73"/>
  <c r="I73"/>
  <c r="H73"/>
  <c r="G73"/>
  <c r="F73"/>
  <c r="E73"/>
  <c r="D73"/>
  <c r="EW72"/>
  <c r="EV72"/>
  <c r="ES72"/>
  <c r="ER72"/>
  <c r="EQ72"/>
  <c r="EP72"/>
  <c r="EO72"/>
  <c r="EL72"/>
  <c r="EK72"/>
  <c r="EJ72"/>
  <c r="EI72"/>
  <c r="EH72"/>
  <c r="EE72"/>
  <c r="ED72"/>
  <c r="EC72"/>
  <c r="EB72"/>
  <c r="EA72"/>
  <c r="DV72"/>
  <c r="DU72"/>
  <c r="DT72"/>
  <c r="DR72"/>
  <c r="DQ72"/>
  <c r="DN72"/>
  <c r="DM72"/>
  <c r="DK72"/>
  <c r="DJ72"/>
  <c r="DH72"/>
  <c r="DG72"/>
  <c r="DA72"/>
  <c r="CZ72"/>
  <c r="CX72"/>
  <c r="CW72"/>
  <c r="CT72"/>
  <c r="CS72"/>
  <c r="CQ72"/>
  <c r="CP72"/>
  <c r="CN72"/>
  <c r="CM72"/>
  <c r="CG72"/>
  <c r="CF72"/>
  <c r="CD72"/>
  <c r="CC72"/>
  <c r="BZ72"/>
  <c r="BY72"/>
  <c r="BW72"/>
  <c r="BV72"/>
  <c r="BT72"/>
  <c r="BS72"/>
  <c r="BM72"/>
  <c r="BL72"/>
  <c r="BJ72"/>
  <c r="BI72"/>
  <c r="BF72"/>
  <c r="BE72"/>
  <c r="BC72"/>
  <c r="BB72"/>
  <c r="AZ72"/>
  <c r="AY72"/>
  <c r="AT72"/>
  <c r="AS72"/>
  <c r="AR72"/>
  <c r="AP72"/>
  <c r="AO72"/>
  <c r="AL72"/>
  <c r="AK72"/>
  <c r="AI72"/>
  <c r="AH72"/>
  <c r="AF72"/>
  <c r="AE72"/>
  <c r="Y72"/>
  <c r="X72"/>
  <c r="V72"/>
  <c r="U72"/>
  <c r="R72"/>
  <c r="Q72"/>
  <c r="O72"/>
  <c r="N72"/>
  <c r="L72"/>
  <c r="K72"/>
  <c r="J72"/>
  <c r="I72"/>
  <c r="H72"/>
  <c r="G72"/>
  <c r="F72"/>
  <c r="E72"/>
  <c r="D72"/>
  <c r="EW71"/>
  <c r="EV71"/>
  <c r="ES71"/>
  <c r="ER71"/>
  <c r="EQ71"/>
  <c r="EP71"/>
  <c r="EO71"/>
  <c r="EL71"/>
  <c r="EK71"/>
  <c r="EJ71"/>
  <c r="EI71"/>
  <c r="EH71"/>
  <c r="EE71"/>
  <c r="ED71"/>
  <c r="EC71"/>
  <c r="EB71"/>
  <c r="EA71"/>
  <c r="DU71"/>
  <c r="DT71"/>
  <c r="DR71"/>
  <c r="DQ71"/>
  <c r="DN71"/>
  <c r="DM71"/>
  <c r="DK71"/>
  <c r="DJ71"/>
  <c r="DH71"/>
  <c r="DG71"/>
  <c r="DA71"/>
  <c r="CZ71"/>
  <c r="CX71"/>
  <c r="CW71"/>
  <c r="CT71"/>
  <c r="CS71"/>
  <c r="CQ71"/>
  <c r="CP71"/>
  <c r="CN71"/>
  <c r="CM71"/>
  <c r="CG71"/>
  <c r="CF71"/>
  <c r="CD71"/>
  <c r="CC71"/>
  <c r="BZ71"/>
  <c r="BY71"/>
  <c r="BW71"/>
  <c r="BV71"/>
  <c r="BT71"/>
  <c r="BS71"/>
  <c r="BM71"/>
  <c r="BL71"/>
  <c r="BJ71"/>
  <c r="BI71"/>
  <c r="BF71"/>
  <c r="BE71"/>
  <c r="BC71"/>
  <c r="BB71"/>
  <c r="AZ71"/>
  <c r="AY71"/>
  <c r="AS71"/>
  <c r="AR71"/>
  <c r="AP71"/>
  <c r="AO71"/>
  <c r="AL71"/>
  <c r="AK71"/>
  <c r="AI71"/>
  <c r="AH71"/>
  <c r="AF71"/>
  <c r="AE71"/>
  <c r="Y71"/>
  <c r="X71"/>
  <c r="V71"/>
  <c r="U71"/>
  <c r="R71"/>
  <c r="Q71"/>
  <c r="O71"/>
  <c r="N71"/>
  <c r="L71"/>
  <c r="K71"/>
  <c r="J71"/>
  <c r="I71"/>
  <c r="H71"/>
  <c r="G71"/>
  <c r="F71"/>
  <c r="E71"/>
  <c r="D71"/>
  <c r="EW70"/>
  <c r="EV70"/>
  <c r="ES70"/>
  <c r="ER70"/>
  <c r="EQ70"/>
  <c r="EP70"/>
  <c r="EO70"/>
  <c r="EL70"/>
  <c r="EK70"/>
  <c r="EJ70"/>
  <c r="EI70"/>
  <c r="EH70"/>
  <c r="EE70"/>
  <c r="ED70"/>
  <c r="EC70"/>
  <c r="EB70"/>
  <c r="EA70"/>
  <c r="DU70"/>
  <c r="DT70"/>
  <c r="DR70"/>
  <c r="DQ70"/>
  <c r="DN70"/>
  <c r="DM70"/>
  <c r="DK70"/>
  <c r="DJ70"/>
  <c r="DH70"/>
  <c r="DG70"/>
  <c r="DA70"/>
  <c r="CZ70"/>
  <c r="CX70"/>
  <c r="CW70"/>
  <c r="CT70"/>
  <c r="CS70"/>
  <c r="CQ70"/>
  <c r="CP70"/>
  <c r="CN70"/>
  <c r="CM70"/>
  <c r="CG70"/>
  <c r="CF70"/>
  <c r="CD70"/>
  <c r="CC70"/>
  <c r="BZ70"/>
  <c r="BY70"/>
  <c r="BW70"/>
  <c r="BV70"/>
  <c r="BU70"/>
  <c r="BT70"/>
  <c r="BS70"/>
  <c r="BM70"/>
  <c r="BL70"/>
  <c r="BJ70"/>
  <c r="BI70"/>
  <c r="BF70"/>
  <c r="BE70"/>
  <c r="BC70"/>
  <c r="BB70"/>
  <c r="BA70"/>
  <c r="AZ70"/>
  <c r="AY70"/>
  <c r="AS70"/>
  <c r="AR70"/>
  <c r="AP70"/>
  <c r="AO70"/>
  <c r="AL70"/>
  <c r="AK70"/>
  <c r="AI70"/>
  <c r="AH70"/>
  <c r="AF70"/>
  <c r="AE70"/>
  <c r="Y70"/>
  <c r="X70"/>
  <c r="V70"/>
  <c r="U70"/>
  <c r="R70"/>
  <c r="Q70"/>
  <c r="O70"/>
  <c r="N70"/>
  <c r="L70"/>
  <c r="K70"/>
  <c r="J70"/>
  <c r="I70"/>
  <c r="H70"/>
  <c r="G70"/>
  <c r="F70"/>
  <c r="E70"/>
  <c r="D70"/>
  <c r="EW69"/>
  <c r="EV69"/>
  <c r="ES69"/>
  <c r="ER69"/>
  <c r="EQ69"/>
  <c r="EP69"/>
  <c r="EO69"/>
  <c r="EL69"/>
  <c r="EK69"/>
  <c r="EJ69"/>
  <c r="EI69"/>
  <c r="EH69"/>
  <c r="EE69"/>
  <c r="ED69"/>
  <c r="EC69"/>
  <c r="EB69"/>
  <c r="EA69"/>
  <c r="DU69"/>
  <c r="DT69"/>
  <c r="DR69"/>
  <c r="DQ69"/>
  <c r="DN69"/>
  <c r="DM69"/>
  <c r="DK69"/>
  <c r="DJ69"/>
  <c r="DH69"/>
  <c r="DG69"/>
  <c r="DA69"/>
  <c r="CZ69"/>
  <c r="CX69"/>
  <c r="CW69"/>
  <c r="CT69"/>
  <c r="CS69"/>
  <c r="CQ69"/>
  <c r="CP69"/>
  <c r="CN69"/>
  <c r="CM69"/>
  <c r="CG69"/>
  <c r="CF69"/>
  <c r="CD69"/>
  <c r="CC69"/>
  <c r="BZ69"/>
  <c r="BY69"/>
  <c r="BW69"/>
  <c r="BV69"/>
  <c r="BT69"/>
  <c r="BS69"/>
  <c r="BM69"/>
  <c r="BL69"/>
  <c r="BJ69"/>
  <c r="BI69"/>
  <c r="BF69"/>
  <c r="BE69"/>
  <c r="BC69"/>
  <c r="BB69"/>
  <c r="AZ69"/>
  <c r="AY69"/>
  <c r="AS69"/>
  <c r="AR69"/>
  <c r="AP69"/>
  <c r="AO69"/>
  <c r="AL69"/>
  <c r="AK69"/>
  <c r="AI69"/>
  <c r="AH69"/>
  <c r="AF69"/>
  <c r="AE69"/>
  <c r="Y69"/>
  <c r="X69"/>
  <c r="V69"/>
  <c r="U69"/>
  <c r="R69"/>
  <c r="Q69"/>
  <c r="O69"/>
  <c r="N69"/>
  <c r="L69"/>
  <c r="K69"/>
  <c r="J69"/>
  <c r="I69"/>
  <c r="H69"/>
  <c r="G69"/>
  <c r="F69"/>
  <c r="E69"/>
  <c r="D69"/>
  <c r="EW68"/>
  <c r="EV68"/>
  <c r="ES68"/>
  <c r="ER68"/>
  <c r="EQ68"/>
  <c r="EP68"/>
  <c r="EO68"/>
  <c r="EL68"/>
  <c r="EK68"/>
  <c r="EJ68"/>
  <c r="EI68"/>
  <c r="EH68"/>
  <c r="EE68"/>
  <c r="ED68"/>
  <c r="EC68"/>
  <c r="EB68"/>
  <c r="EA68"/>
  <c r="DU68"/>
  <c r="DT68"/>
  <c r="DR68"/>
  <c r="DQ68"/>
  <c r="DN68"/>
  <c r="DM68"/>
  <c r="DK68"/>
  <c r="DJ68"/>
  <c r="DH68"/>
  <c r="DG68"/>
  <c r="DA68"/>
  <c r="CZ68"/>
  <c r="CX68"/>
  <c r="CW68"/>
  <c r="CT68"/>
  <c r="CS68"/>
  <c r="CQ68"/>
  <c r="CP68"/>
  <c r="CN68"/>
  <c r="CM68"/>
  <c r="CG68"/>
  <c r="CF68"/>
  <c r="CD68"/>
  <c r="CC68"/>
  <c r="BZ68"/>
  <c r="BY68"/>
  <c r="BW68"/>
  <c r="BV68"/>
  <c r="BT68"/>
  <c r="BS68"/>
  <c r="BM68"/>
  <c r="BL68"/>
  <c r="BK68"/>
  <c r="BJ68"/>
  <c r="BI68"/>
  <c r="BF68"/>
  <c r="BE68"/>
  <c r="BC68"/>
  <c r="BB68"/>
  <c r="AZ68"/>
  <c r="AY68"/>
  <c r="AS68"/>
  <c r="AR68"/>
  <c r="AP68"/>
  <c r="AO68"/>
  <c r="AL68"/>
  <c r="AK68"/>
  <c r="AI68"/>
  <c r="AH68"/>
  <c r="AF68"/>
  <c r="AE68"/>
  <c r="Y68"/>
  <c r="X68"/>
  <c r="V68"/>
  <c r="U68"/>
  <c r="R68"/>
  <c r="Q68"/>
  <c r="O68"/>
  <c r="N68"/>
  <c r="L68"/>
  <c r="K68"/>
  <c r="J68"/>
  <c r="I68"/>
  <c r="H68"/>
  <c r="G68"/>
  <c r="F68"/>
  <c r="E68"/>
  <c r="D68"/>
  <c r="EW67"/>
  <c r="EV67"/>
  <c r="ES67"/>
  <c r="ER67"/>
  <c r="EQ67"/>
  <c r="EP67"/>
  <c r="EO67"/>
  <c r="EL67"/>
  <c r="EK67"/>
  <c r="EJ67"/>
  <c r="EI67"/>
  <c r="EH67"/>
  <c r="EE67"/>
  <c r="ED67"/>
  <c r="EC67"/>
  <c r="EB67"/>
  <c r="EA67"/>
  <c r="DU67"/>
  <c r="DT67"/>
  <c r="DR67"/>
  <c r="DQ67"/>
  <c r="DN67"/>
  <c r="DM67"/>
  <c r="DK67"/>
  <c r="DJ67"/>
  <c r="DH67"/>
  <c r="DG67"/>
  <c r="DA67"/>
  <c r="CZ67"/>
  <c r="CX67"/>
  <c r="CW67"/>
  <c r="CT67"/>
  <c r="CS67"/>
  <c r="CQ67"/>
  <c r="CP67"/>
  <c r="CN67"/>
  <c r="CM67"/>
  <c r="CG67"/>
  <c r="CF67"/>
  <c r="CD67"/>
  <c r="CC67"/>
  <c r="BZ67"/>
  <c r="BY67"/>
  <c r="BW67"/>
  <c r="BV67"/>
  <c r="BT67"/>
  <c r="BS67"/>
  <c r="BM67"/>
  <c r="BL67"/>
  <c r="BJ67"/>
  <c r="BI67"/>
  <c r="BF67"/>
  <c r="BE67"/>
  <c r="BC67"/>
  <c r="BB67"/>
  <c r="AZ67"/>
  <c r="AY67"/>
  <c r="AS67"/>
  <c r="AR67"/>
  <c r="AP67"/>
  <c r="AO67"/>
  <c r="AL67"/>
  <c r="AK67"/>
  <c r="AI67"/>
  <c r="AH67"/>
  <c r="AF67"/>
  <c r="AE67"/>
  <c r="Y67"/>
  <c r="X67"/>
  <c r="V67"/>
  <c r="U67"/>
  <c r="R67"/>
  <c r="Q67"/>
  <c r="O67"/>
  <c r="N67"/>
  <c r="L67"/>
  <c r="K67"/>
  <c r="J67"/>
  <c r="I67"/>
  <c r="H67"/>
  <c r="G67"/>
  <c r="F67"/>
  <c r="E67"/>
  <c r="D67"/>
  <c r="EW66"/>
  <c r="EV66"/>
  <c r="ES66"/>
  <c r="ER66"/>
  <c r="EQ66"/>
  <c r="EP66"/>
  <c r="EO66"/>
  <c r="EL66"/>
  <c r="EK66"/>
  <c r="EJ66"/>
  <c r="EI66"/>
  <c r="EH66"/>
  <c r="EE66"/>
  <c r="ED66"/>
  <c r="EC66"/>
  <c r="EB66"/>
  <c r="EA66"/>
  <c r="DU66"/>
  <c r="DT66"/>
  <c r="DR66"/>
  <c r="DQ66"/>
  <c r="DN66"/>
  <c r="DM66"/>
  <c r="DK66"/>
  <c r="DJ66"/>
  <c r="DH66"/>
  <c r="DG66"/>
  <c r="DB66"/>
  <c r="DA66"/>
  <c r="CZ66"/>
  <c r="CX66"/>
  <c r="CW66"/>
  <c r="CT66"/>
  <c r="CS66"/>
  <c r="CQ66"/>
  <c r="CP66"/>
  <c r="CN66"/>
  <c r="CM66"/>
  <c r="CG66"/>
  <c r="CF66"/>
  <c r="CD66"/>
  <c r="CC66"/>
  <c r="BZ66"/>
  <c r="BY66"/>
  <c r="BW66"/>
  <c r="BV66"/>
  <c r="BT66"/>
  <c r="BS66"/>
  <c r="BM66"/>
  <c r="BL66"/>
  <c r="BJ66"/>
  <c r="BI66"/>
  <c r="BF66"/>
  <c r="BE66"/>
  <c r="BC66"/>
  <c r="BB66"/>
  <c r="AZ66"/>
  <c r="AY66"/>
  <c r="AS66"/>
  <c r="AR66"/>
  <c r="AP66"/>
  <c r="AO66"/>
  <c r="AL66"/>
  <c r="AK66"/>
  <c r="AI66"/>
  <c r="AH66"/>
  <c r="AF66"/>
  <c r="AE66"/>
  <c r="Y66"/>
  <c r="X66"/>
  <c r="V66"/>
  <c r="U66"/>
  <c r="R66"/>
  <c r="Q66"/>
  <c r="O66"/>
  <c r="N66"/>
  <c r="L66"/>
  <c r="K66"/>
  <c r="J66"/>
  <c r="I66"/>
  <c r="H66"/>
  <c r="G66"/>
  <c r="F66"/>
  <c r="E66"/>
  <c r="D66"/>
  <c r="EW65"/>
  <c r="EV65"/>
  <c r="ES65"/>
  <c r="ER65"/>
  <c r="EQ65"/>
  <c r="EP65"/>
  <c r="EO65"/>
  <c r="EL65"/>
  <c r="EK65"/>
  <c r="EJ65"/>
  <c r="EI65"/>
  <c r="EH65"/>
  <c r="EE65"/>
  <c r="ED65"/>
  <c r="EC65"/>
  <c r="EB65"/>
  <c r="EA65"/>
  <c r="DU65"/>
  <c r="DT65"/>
  <c r="DR65"/>
  <c r="DQ65"/>
  <c r="DN65"/>
  <c r="DM65"/>
  <c r="DK65"/>
  <c r="DJ65"/>
  <c r="DH65"/>
  <c r="DG65"/>
  <c r="DA65"/>
  <c r="CZ65"/>
  <c r="CX65"/>
  <c r="CW65"/>
  <c r="CT65"/>
  <c r="CS65"/>
  <c r="CQ65"/>
  <c r="CP65"/>
  <c r="CN65"/>
  <c r="CM65"/>
  <c r="CG65"/>
  <c r="CF65"/>
  <c r="CD65"/>
  <c r="CC65"/>
  <c r="BZ65"/>
  <c r="BY65"/>
  <c r="BW65"/>
  <c r="BV65"/>
  <c r="BT65"/>
  <c r="BS65"/>
  <c r="BM65"/>
  <c r="BL65"/>
  <c r="BJ65"/>
  <c r="BI65"/>
  <c r="BF65"/>
  <c r="BE65"/>
  <c r="BC65"/>
  <c r="BB65"/>
  <c r="AZ65"/>
  <c r="AY65"/>
  <c r="AS65"/>
  <c r="AR65"/>
  <c r="AP65"/>
  <c r="AO65"/>
  <c r="AL65"/>
  <c r="AK65"/>
  <c r="AI65"/>
  <c r="AH65"/>
  <c r="AF65"/>
  <c r="AE65"/>
  <c r="Y65"/>
  <c r="X65"/>
  <c r="V65"/>
  <c r="U65"/>
  <c r="R65"/>
  <c r="Q65"/>
  <c r="O65"/>
  <c r="N65"/>
  <c r="L65"/>
  <c r="K65"/>
  <c r="J65"/>
  <c r="I65"/>
  <c r="H65"/>
  <c r="G65"/>
  <c r="F65"/>
  <c r="E65"/>
  <c r="D65"/>
  <c r="EW64"/>
  <c r="EV64"/>
  <c r="ES64"/>
  <c r="ER64"/>
  <c r="EQ64"/>
  <c r="EP64"/>
  <c r="EO64"/>
  <c r="EL64"/>
  <c r="EK64"/>
  <c r="EJ64"/>
  <c r="EI64"/>
  <c r="EH64"/>
  <c r="EE64"/>
  <c r="ED64"/>
  <c r="EC64"/>
  <c r="EB64"/>
  <c r="EA64"/>
  <c r="DU64"/>
  <c r="DT64"/>
  <c r="DR64"/>
  <c r="DQ64"/>
  <c r="DN64"/>
  <c r="DM64"/>
  <c r="DL64"/>
  <c r="DK64"/>
  <c r="DJ64"/>
  <c r="DH64"/>
  <c r="DG64"/>
  <c r="DA64"/>
  <c r="CZ64"/>
  <c r="CX64"/>
  <c r="CW64"/>
  <c r="CT64"/>
  <c r="CS64"/>
  <c r="CQ64"/>
  <c r="CP64"/>
  <c r="CN64"/>
  <c r="CM64"/>
  <c r="CG64"/>
  <c r="CF64"/>
  <c r="CD64"/>
  <c r="CC64"/>
  <c r="BZ64"/>
  <c r="BY64"/>
  <c r="BW64"/>
  <c r="BV64"/>
  <c r="BT64"/>
  <c r="BS64"/>
  <c r="BM64"/>
  <c r="BL64"/>
  <c r="BJ64"/>
  <c r="BI64"/>
  <c r="BF64"/>
  <c r="BE64"/>
  <c r="BC64"/>
  <c r="BB64"/>
  <c r="AZ64"/>
  <c r="AY64"/>
  <c r="AS64"/>
  <c r="AR64"/>
  <c r="AP64"/>
  <c r="AO64"/>
  <c r="AL64"/>
  <c r="AK64"/>
  <c r="AI64"/>
  <c r="AH64"/>
  <c r="AF64"/>
  <c r="AE64"/>
  <c r="Y64"/>
  <c r="X64"/>
  <c r="V64"/>
  <c r="U64"/>
  <c r="R64"/>
  <c r="Q64"/>
  <c r="O64"/>
  <c r="N64"/>
  <c r="L64"/>
  <c r="K64"/>
  <c r="J64"/>
  <c r="I64"/>
  <c r="H64"/>
  <c r="G64"/>
  <c r="F64"/>
  <c r="E64"/>
  <c r="D64"/>
  <c r="EW63"/>
  <c r="EV63"/>
  <c r="ES63"/>
  <c r="ER63"/>
  <c r="EQ63"/>
  <c r="EP63"/>
  <c r="EO63"/>
  <c r="EL63"/>
  <c r="EK63"/>
  <c r="EJ63"/>
  <c r="EI63"/>
  <c r="EH63"/>
  <c r="EE63"/>
  <c r="ED63"/>
  <c r="EC63"/>
  <c r="EB63"/>
  <c r="EA63"/>
  <c r="DU63"/>
  <c r="DT63"/>
  <c r="DR63"/>
  <c r="DQ63"/>
  <c r="DN63"/>
  <c r="DM63"/>
  <c r="DK63"/>
  <c r="DJ63"/>
  <c r="DH63"/>
  <c r="DG63"/>
  <c r="DA63"/>
  <c r="CZ63"/>
  <c r="CX63"/>
  <c r="CW63"/>
  <c r="CT63"/>
  <c r="CS63"/>
  <c r="CQ63"/>
  <c r="CP63"/>
  <c r="CN63"/>
  <c r="CM63"/>
  <c r="CG63"/>
  <c r="CF63"/>
  <c r="CD63"/>
  <c r="CC63"/>
  <c r="BZ63"/>
  <c r="BY63"/>
  <c r="BW63"/>
  <c r="BV63"/>
  <c r="BT63"/>
  <c r="BS63"/>
  <c r="BM63"/>
  <c r="BL63"/>
  <c r="BJ63"/>
  <c r="BI63"/>
  <c r="BF63"/>
  <c r="BE63"/>
  <c r="BC63"/>
  <c r="BB63"/>
  <c r="AZ63"/>
  <c r="AY63"/>
  <c r="AS63"/>
  <c r="AR63"/>
  <c r="AP63"/>
  <c r="AO63"/>
  <c r="AL63"/>
  <c r="AK63"/>
  <c r="AI63"/>
  <c r="AH63"/>
  <c r="AF63"/>
  <c r="AE63"/>
  <c r="Z63"/>
  <c r="Y63"/>
  <c r="X63"/>
  <c r="V63"/>
  <c r="U63"/>
  <c r="R63"/>
  <c r="Q63"/>
  <c r="O63"/>
  <c r="N63"/>
  <c r="L63"/>
  <c r="K63"/>
  <c r="J63"/>
  <c r="I63"/>
  <c r="H63"/>
  <c r="G63"/>
  <c r="F63"/>
  <c r="E63"/>
  <c r="D63"/>
  <c r="EW62"/>
  <c r="EV62"/>
  <c r="ES62"/>
  <c r="ER62"/>
  <c r="EQ62"/>
  <c r="EP62"/>
  <c r="EO62"/>
  <c r="EL62"/>
  <c r="EK62"/>
  <c r="EJ62"/>
  <c r="EI62"/>
  <c r="EH62"/>
  <c r="EE62"/>
  <c r="ED62"/>
  <c r="EC62"/>
  <c r="EB62"/>
  <c r="EA62"/>
  <c r="DU62"/>
  <c r="DT62"/>
  <c r="DR62"/>
  <c r="DQ62"/>
  <c r="DN62"/>
  <c r="DM62"/>
  <c r="DK62"/>
  <c r="DJ62"/>
  <c r="DH62"/>
  <c r="DG62"/>
  <c r="DA62"/>
  <c r="CZ62"/>
  <c r="CX62"/>
  <c r="CW62"/>
  <c r="CT62"/>
  <c r="CS62"/>
  <c r="CQ62"/>
  <c r="CP62"/>
  <c r="CN62"/>
  <c r="CM62"/>
  <c r="CG62"/>
  <c r="CF62"/>
  <c r="CD62"/>
  <c r="CC62"/>
  <c r="BZ62"/>
  <c r="BY62"/>
  <c r="BW62"/>
  <c r="BV62"/>
  <c r="BT62"/>
  <c r="BS62"/>
  <c r="BM62"/>
  <c r="BL62"/>
  <c r="BJ62"/>
  <c r="BI62"/>
  <c r="BF62"/>
  <c r="BE62"/>
  <c r="BC62"/>
  <c r="BB62"/>
  <c r="AZ62"/>
  <c r="AY62"/>
  <c r="AS62"/>
  <c r="AR62"/>
  <c r="AP62"/>
  <c r="AO62"/>
  <c r="AL62"/>
  <c r="AK62"/>
  <c r="AI62"/>
  <c r="AH62"/>
  <c r="AF62"/>
  <c r="AE62"/>
  <c r="Y62"/>
  <c r="X62"/>
  <c r="V62"/>
  <c r="U62"/>
  <c r="R62"/>
  <c r="Q62"/>
  <c r="O62"/>
  <c r="N62"/>
  <c r="L62"/>
  <c r="K62"/>
  <c r="J62"/>
  <c r="I62"/>
  <c r="H62"/>
  <c r="G62"/>
  <c r="F62"/>
  <c r="E62"/>
  <c r="D62"/>
  <c r="EW61"/>
  <c r="EV61"/>
  <c r="ES61"/>
  <c r="ER61"/>
  <c r="EQ61"/>
  <c r="EP61"/>
  <c r="EO61"/>
  <c r="EL61"/>
  <c r="EK61"/>
  <c r="EJ61"/>
  <c r="EI61"/>
  <c r="EH61"/>
  <c r="EE61"/>
  <c r="ED61"/>
  <c r="EC61"/>
  <c r="EB61"/>
  <c r="EA61"/>
  <c r="DU61"/>
  <c r="DT61"/>
  <c r="DR61"/>
  <c r="DQ61"/>
  <c r="DN61"/>
  <c r="DM61"/>
  <c r="DK61"/>
  <c r="DJ61"/>
  <c r="DH61"/>
  <c r="DG61"/>
  <c r="DA61"/>
  <c r="CZ61"/>
  <c r="CX61"/>
  <c r="CW61"/>
  <c r="CT61"/>
  <c r="CS61"/>
  <c r="CQ61"/>
  <c r="CP61"/>
  <c r="CN61"/>
  <c r="CM61"/>
  <c r="CG61"/>
  <c r="CF61"/>
  <c r="CD61"/>
  <c r="CC61"/>
  <c r="BZ61"/>
  <c r="BY61"/>
  <c r="BW61"/>
  <c r="BV61"/>
  <c r="BT61"/>
  <c r="BS61"/>
  <c r="BM61"/>
  <c r="BL61"/>
  <c r="BJ61"/>
  <c r="BI61"/>
  <c r="BF61"/>
  <c r="BE61"/>
  <c r="BC61"/>
  <c r="BB61"/>
  <c r="AZ61"/>
  <c r="AY61"/>
  <c r="AS61"/>
  <c r="AR61"/>
  <c r="AP61"/>
  <c r="AO61"/>
  <c r="AL61"/>
  <c r="AK61"/>
  <c r="AI61"/>
  <c r="AH61"/>
  <c r="AF61"/>
  <c r="AE61"/>
  <c r="Y61"/>
  <c r="X61"/>
  <c r="V61"/>
  <c r="U61"/>
  <c r="R61"/>
  <c r="Q61"/>
  <c r="O61"/>
  <c r="N61"/>
  <c r="L61"/>
  <c r="K61"/>
  <c r="J61"/>
  <c r="I61"/>
  <c r="H61"/>
  <c r="G61"/>
  <c r="F61"/>
  <c r="E61"/>
  <c r="D61"/>
  <c r="EW60"/>
  <c r="EV60"/>
  <c r="ES60"/>
  <c r="ER60"/>
  <c r="EQ60"/>
  <c r="EP60"/>
  <c r="EO60"/>
  <c r="EL60"/>
  <c r="EK60"/>
  <c r="EJ60"/>
  <c r="EI60"/>
  <c r="EH60"/>
  <c r="EE60"/>
  <c r="ED60"/>
  <c r="EC60"/>
  <c r="EB60"/>
  <c r="EA60"/>
  <c r="DU60"/>
  <c r="DT60"/>
  <c r="DR60"/>
  <c r="DQ60"/>
  <c r="DN60"/>
  <c r="DM60"/>
  <c r="DK60"/>
  <c r="DJ60"/>
  <c r="DH60"/>
  <c r="DG60"/>
  <c r="DA60"/>
  <c r="CZ60"/>
  <c r="CX60"/>
  <c r="CW60"/>
  <c r="CT60"/>
  <c r="CS60"/>
  <c r="CQ60"/>
  <c r="CP60"/>
  <c r="CN60"/>
  <c r="CM60"/>
  <c r="CG60"/>
  <c r="CF60"/>
  <c r="CD60"/>
  <c r="CC60"/>
  <c r="BZ60"/>
  <c r="BY60"/>
  <c r="BW60"/>
  <c r="BV60"/>
  <c r="BT60"/>
  <c r="BS60"/>
  <c r="BM60"/>
  <c r="BL60"/>
  <c r="BJ60"/>
  <c r="BI60"/>
  <c r="BF60"/>
  <c r="BE60"/>
  <c r="BC60"/>
  <c r="BB60"/>
  <c r="AZ60"/>
  <c r="AY60"/>
  <c r="AS60"/>
  <c r="AR60"/>
  <c r="AP60"/>
  <c r="AO60"/>
  <c r="AL60"/>
  <c r="AK60"/>
  <c r="AI60"/>
  <c r="AH60"/>
  <c r="AF60"/>
  <c r="AE60"/>
  <c r="Y60"/>
  <c r="X60"/>
  <c r="V60"/>
  <c r="U60"/>
  <c r="R60"/>
  <c r="Q60"/>
  <c r="O60"/>
  <c r="N60"/>
  <c r="L60"/>
  <c r="K60"/>
  <c r="J60"/>
  <c r="I60"/>
  <c r="H60"/>
  <c r="G60"/>
  <c r="F60"/>
  <c r="E60"/>
  <c r="D60"/>
  <c r="EW59"/>
  <c r="EV59"/>
  <c r="ES59"/>
  <c r="ER59"/>
  <c r="EQ59"/>
  <c r="EP59"/>
  <c r="EO59"/>
  <c r="EL59"/>
  <c r="EK59"/>
  <c r="EJ59"/>
  <c r="EI59"/>
  <c r="EH59"/>
  <c r="EE59"/>
  <c r="ED59"/>
  <c r="EC59"/>
  <c r="EB59"/>
  <c r="EA59"/>
  <c r="DU59"/>
  <c r="DT59"/>
  <c r="DR59"/>
  <c r="DQ59"/>
  <c r="DN59"/>
  <c r="DM59"/>
  <c r="DK59"/>
  <c r="DJ59"/>
  <c r="DH59"/>
  <c r="DG59"/>
  <c r="DB59"/>
  <c r="DA59"/>
  <c r="CZ59"/>
  <c r="CX59"/>
  <c r="CW59"/>
  <c r="CT59"/>
  <c r="CS59"/>
  <c r="CQ59"/>
  <c r="CP59"/>
  <c r="CN59"/>
  <c r="CM59"/>
  <c r="CG59"/>
  <c r="CF59"/>
  <c r="CD59"/>
  <c r="CC59"/>
  <c r="BZ59"/>
  <c r="BY59"/>
  <c r="BW59"/>
  <c r="BV59"/>
  <c r="BT59"/>
  <c r="BS59"/>
  <c r="BM59"/>
  <c r="BL59"/>
  <c r="BJ59"/>
  <c r="BI59"/>
  <c r="BF59"/>
  <c r="BE59"/>
  <c r="BC59"/>
  <c r="BB59"/>
  <c r="AZ59"/>
  <c r="AY59"/>
  <c r="AS59"/>
  <c r="AR59"/>
  <c r="AP59"/>
  <c r="AO59"/>
  <c r="AL59"/>
  <c r="AK59"/>
  <c r="AI59"/>
  <c r="AH59"/>
  <c r="AF59"/>
  <c r="AE59"/>
  <c r="Y59"/>
  <c r="X59"/>
  <c r="V59"/>
  <c r="U59"/>
  <c r="R59"/>
  <c r="Q59"/>
  <c r="O59"/>
  <c r="N59"/>
  <c r="L59"/>
  <c r="K59"/>
  <c r="J59"/>
  <c r="I59"/>
  <c r="H59"/>
  <c r="G59"/>
  <c r="F59"/>
  <c r="E59"/>
  <c r="D59"/>
  <c r="EW58"/>
  <c r="EV58"/>
  <c r="ET58"/>
  <c r="ES58"/>
  <c r="ER58"/>
  <c r="EQ58"/>
  <c r="EP58"/>
  <c r="EO58"/>
  <c r="EL58"/>
  <c r="EK58"/>
  <c r="EJ58"/>
  <c r="EI58"/>
  <c r="EH58"/>
  <c r="EE58"/>
  <c r="ED58"/>
  <c r="EC58"/>
  <c r="EB58"/>
  <c r="EA58"/>
  <c r="DU58"/>
  <c r="DT58"/>
  <c r="DR58"/>
  <c r="DQ58"/>
  <c r="DN58"/>
  <c r="DM58"/>
  <c r="DK58"/>
  <c r="DJ58"/>
  <c r="DH58"/>
  <c r="DG58"/>
  <c r="DA58"/>
  <c r="CZ58"/>
  <c r="CX58"/>
  <c r="CW58"/>
  <c r="CU58"/>
  <c r="CT58"/>
  <c r="CS58"/>
  <c r="CQ58"/>
  <c r="CP58"/>
  <c r="CN58"/>
  <c r="CM58"/>
  <c r="CG58"/>
  <c r="CF58"/>
  <c r="CD58"/>
  <c r="CC58"/>
  <c r="BZ58"/>
  <c r="BY58"/>
  <c r="BW58"/>
  <c r="BV58"/>
  <c r="BT58"/>
  <c r="BS58"/>
  <c r="BM58"/>
  <c r="BL58"/>
  <c r="BJ58"/>
  <c r="BI58"/>
  <c r="BF58"/>
  <c r="BE58"/>
  <c r="BC58"/>
  <c r="BB58"/>
  <c r="AZ58"/>
  <c r="AY58"/>
  <c r="AS58"/>
  <c r="AR58"/>
  <c r="AP58"/>
  <c r="AO58"/>
  <c r="AL58"/>
  <c r="AK58"/>
  <c r="AI58"/>
  <c r="AH58"/>
  <c r="AF58"/>
  <c r="AE58"/>
  <c r="Z58"/>
  <c r="Y58"/>
  <c r="X58"/>
  <c r="V58"/>
  <c r="U58"/>
  <c r="R58"/>
  <c r="Q58"/>
  <c r="O58"/>
  <c r="N58"/>
  <c r="L58"/>
  <c r="K58"/>
  <c r="J58"/>
  <c r="I58"/>
  <c r="H58"/>
  <c r="G58"/>
  <c r="F58"/>
  <c r="E58"/>
  <c r="D58"/>
  <c r="EW57"/>
  <c r="EV57"/>
  <c r="ES57"/>
  <c r="ER57"/>
  <c r="EQ57"/>
  <c r="EP57"/>
  <c r="EO57"/>
  <c r="EL57"/>
  <c r="EK57"/>
  <c r="EJ57"/>
  <c r="EI57"/>
  <c r="EH57"/>
  <c r="EE57"/>
  <c r="ED57"/>
  <c r="EC57"/>
  <c r="EB57"/>
  <c r="EA57"/>
  <c r="DU57"/>
  <c r="DT57"/>
  <c r="DR57"/>
  <c r="DQ57"/>
  <c r="DN57"/>
  <c r="DM57"/>
  <c r="DK57"/>
  <c r="DJ57"/>
  <c r="DH57"/>
  <c r="DG57"/>
  <c r="DA57"/>
  <c r="CZ57"/>
  <c r="CX57"/>
  <c r="CW57"/>
  <c r="CT57"/>
  <c r="CS57"/>
  <c r="CQ57"/>
  <c r="CP57"/>
  <c r="CN57"/>
  <c r="CM57"/>
  <c r="CG57"/>
  <c r="CF57"/>
  <c r="CD57"/>
  <c r="CC57"/>
  <c r="CA57"/>
  <c r="BZ57"/>
  <c r="BY57"/>
  <c r="BW57"/>
  <c r="BV57"/>
  <c r="BT57"/>
  <c r="BS57"/>
  <c r="BM57"/>
  <c r="BL57"/>
  <c r="BJ57"/>
  <c r="BI57"/>
  <c r="BF57"/>
  <c r="BE57"/>
  <c r="BC57"/>
  <c r="BB57"/>
  <c r="AZ57"/>
  <c r="AY57"/>
  <c r="AS57"/>
  <c r="AR57"/>
  <c r="AP57"/>
  <c r="AO57"/>
  <c r="AL57"/>
  <c r="AK57"/>
  <c r="AI57"/>
  <c r="AH57"/>
  <c r="AF57"/>
  <c r="AE57"/>
  <c r="Y57"/>
  <c r="X57"/>
  <c r="V57"/>
  <c r="U57"/>
  <c r="R57"/>
  <c r="Q57"/>
  <c r="O57"/>
  <c r="N57"/>
  <c r="L57"/>
  <c r="K57"/>
  <c r="J57"/>
  <c r="I57"/>
  <c r="H57"/>
  <c r="G57"/>
  <c r="F57"/>
  <c r="E57"/>
  <c r="D57"/>
  <c r="EW56"/>
  <c r="EV56"/>
  <c r="ES56"/>
  <c r="ER56"/>
  <c r="EQ56"/>
  <c r="EP56"/>
  <c r="EO56"/>
  <c r="EL56"/>
  <c r="EK56"/>
  <c r="EJ56"/>
  <c r="EI56"/>
  <c r="EH56"/>
  <c r="EE56"/>
  <c r="ED56"/>
  <c r="EC56"/>
  <c r="EB56"/>
  <c r="EA56"/>
  <c r="DU56"/>
  <c r="DT56"/>
  <c r="DR56"/>
  <c r="DQ56"/>
  <c r="DO56"/>
  <c r="DN56"/>
  <c r="DM56"/>
  <c r="DK56"/>
  <c r="DJ56"/>
  <c r="DH56"/>
  <c r="DG56"/>
  <c r="DA56"/>
  <c r="CZ56"/>
  <c r="CX56"/>
  <c r="CW56"/>
  <c r="CT56"/>
  <c r="CS56"/>
  <c r="CQ56"/>
  <c r="CP56"/>
  <c r="CN56"/>
  <c r="CM56"/>
  <c r="CG56"/>
  <c r="CF56"/>
  <c r="CD56"/>
  <c r="CC56"/>
  <c r="BZ56"/>
  <c r="BY56"/>
  <c r="BW56"/>
  <c r="BV56"/>
  <c r="BT56"/>
  <c r="BS56"/>
  <c r="BM56"/>
  <c r="BL56"/>
  <c r="BJ56"/>
  <c r="BI56"/>
  <c r="BF56"/>
  <c r="BE56"/>
  <c r="BC56"/>
  <c r="BB56"/>
  <c r="AZ56"/>
  <c r="AY56"/>
  <c r="AS56"/>
  <c r="AR56"/>
  <c r="AP56"/>
  <c r="AO56"/>
  <c r="AL56"/>
  <c r="AK56"/>
  <c r="AI56"/>
  <c r="AH56"/>
  <c r="AF56"/>
  <c r="AE56"/>
  <c r="Y56"/>
  <c r="X56"/>
  <c r="V56"/>
  <c r="U56"/>
  <c r="R56"/>
  <c r="Q56"/>
  <c r="O56"/>
  <c r="N56"/>
  <c r="L56"/>
  <c r="K56"/>
  <c r="J56"/>
  <c r="I56"/>
  <c r="H56"/>
  <c r="G56"/>
  <c r="F56"/>
  <c r="E56"/>
  <c r="D56"/>
  <c r="EW55"/>
  <c r="EV55"/>
  <c r="ES55"/>
  <c r="ER55"/>
  <c r="EQ55"/>
  <c r="EP55"/>
  <c r="EO55"/>
  <c r="EL55"/>
  <c r="EK55"/>
  <c r="EJ55"/>
  <c r="EI55"/>
  <c r="EH55"/>
  <c r="EE55"/>
  <c r="ED55"/>
  <c r="EC55"/>
  <c r="EB55"/>
  <c r="EA55"/>
  <c r="DU55"/>
  <c r="DT55"/>
  <c r="DR55"/>
  <c r="DQ55"/>
  <c r="DN55"/>
  <c r="DM55"/>
  <c r="DK55"/>
  <c r="DJ55"/>
  <c r="DI55"/>
  <c r="DH55"/>
  <c r="DG55"/>
  <c r="DA55"/>
  <c r="CZ55"/>
  <c r="CX55"/>
  <c r="CW55"/>
  <c r="CT55"/>
  <c r="CS55"/>
  <c r="CQ55"/>
  <c r="CP55"/>
  <c r="CN55"/>
  <c r="CM55"/>
  <c r="CG55"/>
  <c r="CF55"/>
  <c r="CD55"/>
  <c r="CC55"/>
  <c r="BZ55"/>
  <c r="BY55"/>
  <c r="BW55"/>
  <c r="BV55"/>
  <c r="BT55"/>
  <c r="BS55"/>
  <c r="BM55"/>
  <c r="BL55"/>
  <c r="BJ55"/>
  <c r="BI55"/>
  <c r="BF55"/>
  <c r="BE55"/>
  <c r="BC55"/>
  <c r="BB55"/>
  <c r="AZ55"/>
  <c r="AY55"/>
  <c r="AS55"/>
  <c r="AR55"/>
  <c r="AP55"/>
  <c r="AO55"/>
  <c r="AL55"/>
  <c r="AK55"/>
  <c r="AI55"/>
  <c r="AH55"/>
  <c r="AG55"/>
  <c r="AF55"/>
  <c r="AE55"/>
  <c r="Y55"/>
  <c r="X55"/>
  <c r="V55"/>
  <c r="U55"/>
  <c r="R55"/>
  <c r="Q55"/>
  <c r="O55"/>
  <c r="N55"/>
  <c r="L55"/>
  <c r="K55"/>
  <c r="J55"/>
  <c r="I55"/>
  <c r="H55"/>
  <c r="G55"/>
  <c r="F55"/>
  <c r="E55"/>
  <c r="D55"/>
  <c r="EX54"/>
  <c r="EW54"/>
  <c r="EV54"/>
  <c r="ES54"/>
  <c r="ER54"/>
  <c r="EQ54"/>
  <c r="EP54"/>
  <c r="EO54"/>
  <c r="EL54"/>
  <c r="EK54"/>
  <c r="EJ54"/>
  <c r="EI54"/>
  <c r="EH54"/>
  <c r="EE54"/>
  <c r="ED54"/>
  <c r="EC54"/>
  <c r="EB54"/>
  <c r="EA54"/>
  <c r="DU54"/>
  <c r="DT54"/>
  <c r="DR54"/>
  <c r="DQ54"/>
  <c r="DN54"/>
  <c r="DM54"/>
  <c r="DK54"/>
  <c r="DJ54"/>
  <c r="DH54"/>
  <c r="DG54"/>
  <c r="DA54"/>
  <c r="CZ54"/>
  <c r="CX54"/>
  <c r="CW54"/>
  <c r="CT54"/>
  <c r="CS54"/>
  <c r="CQ54"/>
  <c r="CP54"/>
  <c r="CN54"/>
  <c r="CM54"/>
  <c r="CG54"/>
  <c r="CF54"/>
  <c r="CD54"/>
  <c r="CC54"/>
  <c r="BZ54"/>
  <c r="BY54"/>
  <c r="BW54"/>
  <c r="BV54"/>
  <c r="BT54"/>
  <c r="BS54"/>
  <c r="BM54"/>
  <c r="BL54"/>
  <c r="BJ54"/>
  <c r="BI54"/>
  <c r="BF54"/>
  <c r="BE54"/>
  <c r="BC54"/>
  <c r="BB54"/>
  <c r="AZ54"/>
  <c r="AY54"/>
  <c r="AS54"/>
  <c r="AR54"/>
  <c r="AP54"/>
  <c r="AO54"/>
  <c r="AL54"/>
  <c r="AK54"/>
  <c r="AI54"/>
  <c r="AH54"/>
  <c r="AF54"/>
  <c r="AE54"/>
  <c r="Y54"/>
  <c r="X54"/>
  <c r="V54"/>
  <c r="U54"/>
  <c r="R54"/>
  <c r="Q54"/>
  <c r="O54"/>
  <c r="N54"/>
  <c r="L54"/>
  <c r="K54"/>
  <c r="J54"/>
  <c r="I54"/>
  <c r="H54"/>
  <c r="G54"/>
  <c r="F54"/>
  <c r="E54"/>
  <c r="D54"/>
  <c r="EX53"/>
  <c r="EW53"/>
  <c r="EV53"/>
  <c r="ES53"/>
  <c r="ER53"/>
  <c r="EQ53"/>
  <c r="EP53"/>
  <c r="EO53"/>
  <c r="EL53"/>
  <c r="EK53"/>
  <c r="EJ53"/>
  <c r="EI53"/>
  <c r="EH53"/>
  <c r="EE53"/>
  <c r="ED53"/>
  <c r="EC53"/>
  <c r="EB53"/>
  <c r="EA53"/>
  <c r="DU53"/>
  <c r="DT53"/>
  <c r="DR53"/>
  <c r="DQ53"/>
  <c r="DN53"/>
  <c r="DM53"/>
  <c r="DK53"/>
  <c r="DJ53"/>
  <c r="DH53"/>
  <c r="DG53"/>
  <c r="DA53"/>
  <c r="CZ53"/>
  <c r="CX53"/>
  <c r="CW53"/>
  <c r="CT53"/>
  <c r="CS53"/>
  <c r="CQ53"/>
  <c r="CP53"/>
  <c r="CN53"/>
  <c r="CM53"/>
  <c r="CG53"/>
  <c r="CF53"/>
  <c r="CD53"/>
  <c r="CC53"/>
  <c r="BZ53"/>
  <c r="BY53"/>
  <c r="BW53"/>
  <c r="BV53"/>
  <c r="BT53"/>
  <c r="BS53"/>
  <c r="BM53"/>
  <c r="BL53"/>
  <c r="BJ53"/>
  <c r="BI53"/>
  <c r="BF53"/>
  <c r="BE53"/>
  <c r="BC53"/>
  <c r="BB53"/>
  <c r="AZ53"/>
  <c r="AY53"/>
  <c r="AS53"/>
  <c r="AR53"/>
  <c r="AP53"/>
  <c r="AO53"/>
  <c r="AL53"/>
  <c r="AK53"/>
  <c r="AI53"/>
  <c r="AH53"/>
  <c r="AF53"/>
  <c r="AE53"/>
  <c r="Y53"/>
  <c r="X53"/>
  <c r="V53"/>
  <c r="U53"/>
  <c r="R53"/>
  <c r="Q53"/>
  <c r="O53"/>
  <c r="N53"/>
  <c r="L53"/>
  <c r="K53"/>
  <c r="J53"/>
  <c r="I53"/>
  <c r="H53"/>
  <c r="G53"/>
  <c r="F53"/>
  <c r="E53"/>
  <c r="D53"/>
  <c r="EW52"/>
  <c r="EV52"/>
  <c r="ES52"/>
  <c r="ER52"/>
  <c r="EQ52"/>
  <c r="EP52"/>
  <c r="EO52"/>
  <c r="EL52"/>
  <c r="EK52"/>
  <c r="EJ52"/>
  <c r="EI52"/>
  <c r="EH52"/>
  <c r="EE52"/>
  <c r="ED52"/>
  <c r="EC52"/>
  <c r="EB52"/>
  <c r="EA52"/>
  <c r="DU52"/>
  <c r="DT52"/>
  <c r="DR52"/>
  <c r="DQ52"/>
  <c r="DN52"/>
  <c r="DM52"/>
  <c r="DK52"/>
  <c r="DJ52"/>
  <c r="DH52"/>
  <c r="DG52"/>
  <c r="DA52"/>
  <c r="CZ52"/>
  <c r="CX52"/>
  <c r="CW52"/>
  <c r="CT52"/>
  <c r="CS52"/>
  <c r="CQ52"/>
  <c r="CP52"/>
  <c r="CN52"/>
  <c r="CM52"/>
  <c r="CG52"/>
  <c r="CF52"/>
  <c r="CD52"/>
  <c r="CC52"/>
  <c r="BZ52"/>
  <c r="BY52"/>
  <c r="BW52"/>
  <c r="BV52"/>
  <c r="BT52"/>
  <c r="BS52"/>
  <c r="BM52"/>
  <c r="BL52"/>
  <c r="BJ52"/>
  <c r="BI52"/>
  <c r="BF52"/>
  <c r="BE52"/>
  <c r="BC52"/>
  <c r="BB52"/>
  <c r="AZ52"/>
  <c r="AY52"/>
  <c r="AS52"/>
  <c r="AR52"/>
  <c r="AP52"/>
  <c r="AO52"/>
  <c r="AL52"/>
  <c r="AK52"/>
  <c r="AI52"/>
  <c r="AH52"/>
  <c r="AF52"/>
  <c r="AE52"/>
  <c r="Y52"/>
  <c r="X52"/>
  <c r="V52"/>
  <c r="U52"/>
  <c r="R52"/>
  <c r="Q52"/>
  <c r="O52"/>
  <c r="N52"/>
  <c r="L52"/>
  <c r="K52"/>
  <c r="J52"/>
  <c r="I52"/>
  <c r="H52"/>
  <c r="G52"/>
  <c r="F52"/>
  <c r="E52"/>
  <c r="D52"/>
  <c r="EX51"/>
  <c r="EW51"/>
  <c r="EV51"/>
  <c r="ES51"/>
  <c r="ER51"/>
  <c r="EQ51"/>
  <c r="EP51"/>
  <c r="EO51"/>
  <c r="EL51"/>
  <c r="EK51"/>
  <c r="EJ51"/>
  <c r="EI51"/>
  <c r="EH51"/>
  <c r="EE51"/>
  <c r="ED51"/>
  <c r="EC51"/>
  <c r="EB51"/>
  <c r="EA51"/>
  <c r="DU51"/>
  <c r="DT51"/>
  <c r="DR51"/>
  <c r="DQ51"/>
  <c r="DN51"/>
  <c r="DM51"/>
  <c r="DK51"/>
  <c r="DJ51"/>
  <c r="DH51"/>
  <c r="DG51"/>
  <c r="DA51"/>
  <c r="CZ51"/>
  <c r="CX51"/>
  <c r="CW51"/>
  <c r="CT51"/>
  <c r="CS51"/>
  <c r="CQ51"/>
  <c r="CP51"/>
  <c r="CN51"/>
  <c r="CM51"/>
  <c r="CG51"/>
  <c r="CF51"/>
  <c r="CD51"/>
  <c r="CC51"/>
  <c r="BZ51"/>
  <c r="BY51"/>
  <c r="BW51"/>
  <c r="BV51"/>
  <c r="BT51"/>
  <c r="BS51"/>
  <c r="BM51"/>
  <c r="BL51"/>
  <c r="BJ51"/>
  <c r="BI51"/>
  <c r="BF51"/>
  <c r="BE51"/>
  <c r="BC51"/>
  <c r="BB51"/>
  <c r="AZ51"/>
  <c r="AY51"/>
  <c r="AS51"/>
  <c r="AR51"/>
  <c r="AP51"/>
  <c r="AO51"/>
  <c r="AL51"/>
  <c r="AK51"/>
  <c r="AI51"/>
  <c r="AH51"/>
  <c r="AF51"/>
  <c r="AE51"/>
  <c r="Y51"/>
  <c r="X51"/>
  <c r="V51"/>
  <c r="U51"/>
  <c r="R51"/>
  <c r="Q51"/>
  <c r="O51"/>
  <c r="N51"/>
  <c r="L51"/>
  <c r="K51"/>
  <c r="J51"/>
  <c r="I51"/>
  <c r="H51"/>
  <c r="G51"/>
  <c r="F51"/>
  <c r="E51"/>
  <c r="D51"/>
  <c r="EW50"/>
  <c r="EV50"/>
  <c r="ES50"/>
  <c r="ER50"/>
  <c r="EQ50"/>
  <c r="EP50"/>
  <c r="EO50"/>
  <c r="EL50"/>
  <c r="EK50"/>
  <c r="EJ50"/>
  <c r="EI50"/>
  <c r="EH50"/>
  <c r="EE50"/>
  <c r="ED50"/>
  <c r="EC50"/>
  <c r="EB50"/>
  <c r="EA50"/>
  <c r="DU50"/>
  <c r="DT50"/>
  <c r="DR50"/>
  <c r="DQ50"/>
  <c r="DN50"/>
  <c r="DM50"/>
  <c r="DK50"/>
  <c r="DJ50"/>
  <c r="DH50"/>
  <c r="DG50"/>
  <c r="DA50"/>
  <c r="CZ50"/>
  <c r="CX50"/>
  <c r="CW50"/>
  <c r="CU50"/>
  <c r="CT50"/>
  <c r="CS50"/>
  <c r="CQ50"/>
  <c r="CP50"/>
  <c r="CN50"/>
  <c r="CM50"/>
  <c r="CG50"/>
  <c r="CF50"/>
  <c r="CD50"/>
  <c r="CC50"/>
  <c r="BZ50"/>
  <c r="BY50"/>
  <c r="BW50"/>
  <c r="BV50"/>
  <c r="BT50"/>
  <c r="BS50"/>
  <c r="BM50"/>
  <c r="BL50"/>
  <c r="BJ50"/>
  <c r="BI50"/>
  <c r="BF50"/>
  <c r="BE50"/>
  <c r="BC50"/>
  <c r="BB50"/>
  <c r="AZ50"/>
  <c r="AY50"/>
  <c r="AS50"/>
  <c r="AR50"/>
  <c r="AP50"/>
  <c r="AO50"/>
  <c r="AL50"/>
  <c r="AK50"/>
  <c r="AI50"/>
  <c r="AH50"/>
  <c r="AF50"/>
  <c r="AE50"/>
  <c r="Y50"/>
  <c r="X50"/>
  <c r="V50"/>
  <c r="U50"/>
  <c r="R50"/>
  <c r="Q50"/>
  <c r="O50"/>
  <c r="N50"/>
  <c r="L50"/>
  <c r="K50"/>
  <c r="J50"/>
  <c r="I50"/>
  <c r="H50"/>
  <c r="G50"/>
  <c r="F50"/>
  <c r="E50"/>
  <c r="D50"/>
  <c r="EW49"/>
  <c r="EV49"/>
  <c r="ES49"/>
  <c r="ER49"/>
  <c r="EQ49"/>
  <c r="EP49"/>
  <c r="EO49"/>
  <c r="EL49"/>
  <c r="EK49"/>
  <c r="EJ49"/>
  <c r="EI49"/>
  <c r="EH49"/>
  <c r="EE49"/>
  <c r="ED49"/>
  <c r="EC49"/>
  <c r="EB49"/>
  <c r="EA49"/>
  <c r="DU49"/>
  <c r="DT49"/>
  <c r="DR49"/>
  <c r="DQ49"/>
  <c r="DN49"/>
  <c r="DM49"/>
  <c r="DK49"/>
  <c r="DJ49"/>
  <c r="DH49"/>
  <c r="DG49"/>
  <c r="DA49"/>
  <c r="CZ49"/>
  <c r="CX49"/>
  <c r="CW49"/>
  <c r="CT49"/>
  <c r="CS49"/>
  <c r="CQ49"/>
  <c r="CP49"/>
  <c r="CN49"/>
  <c r="CM49"/>
  <c r="CG49"/>
  <c r="CF49"/>
  <c r="CD49"/>
  <c r="CC49"/>
  <c r="BZ49"/>
  <c r="BY49"/>
  <c r="BW49"/>
  <c r="BV49"/>
  <c r="BT49"/>
  <c r="BS49"/>
  <c r="BM49"/>
  <c r="BL49"/>
  <c r="BJ49"/>
  <c r="BI49"/>
  <c r="BF49"/>
  <c r="BE49"/>
  <c r="BC49"/>
  <c r="BB49"/>
  <c r="AZ49"/>
  <c r="AY49"/>
  <c r="AS49"/>
  <c r="AR49"/>
  <c r="AP49"/>
  <c r="AO49"/>
  <c r="AL49"/>
  <c r="AK49"/>
  <c r="AI49"/>
  <c r="AH49"/>
  <c r="AF49"/>
  <c r="AE49"/>
  <c r="Y49"/>
  <c r="X49"/>
  <c r="V49"/>
  <c r="U49"/>
  <c r="R49"/>
  <c r="Q49"/>
  <c r="O49"/>
  <c r="N49"/>
  <c r="L49"/>
  <c r="K49"/>
  <c r="J49"/>
  <c r="I49"/>
  <c r="H49"/>
  <c r="G49"/>
  <c r="F49"/>
  <c r="E49"/>
  <c r="D49"/>
  <c r="EW48"/>
  <c r="EV48"/>
  <c r="ES48"/>
  <c r="ER48"/>
  <c r="EQ48"/>
  <c r="EP48"/>
  <c r="EO48"/>
  <c r="EL48"/>
  <c r="EK48"/>
  <c r="EJ48"/>
  <c r="EI48"/>
  <c r="EH48"/>
  <c r="EE48"/>
  <c r="ED48"/>
  <c r="EC48"/>
  <c r="EB48"/>
  <c r="EA48"/>
  <c r="DU48"/>
  <c r="DT48"/>
  <c r="DR48"/>
  <c r="DQ48"/>
  <c r="DN48"/>
  <c r="DM48"/>
  <c r="DK48"/>
  <c r="DJ48"/>
  <c r="DH48"/>
  <c r="DG48"/>
  <c r="DA48"/>
  <c r="CZ48"/>
  <c r="CX48"/>
  <c r="CW48"/>
  <c r="CT48"/>
  <c r="CS48"/>
  <c r="CQ48"/>
  <c r="CP48"/>
  <c r="CN48"/>
  <c r="CM48"/>
  <c r="CG48"/>
  <c r="CF48"/>
  <c r="CD48"/>
  <c r="CC48"/>
  <c r="BZ48"/>
  <c r="BY48"/>
  <c r="BW48"/>
  <c r="BV48"/>
  <c r="BT48"/>
  <c r="BS48"/>
  <c r="BM48"/>
  <c r="BL48"/>
  <c r="BJ48"/>
  <c r="BI48"/>
  <c r="BF48"/>
  <c r="BE48"/>
  <c r="BC48"/>
  <c r="BB48"/>
  <c r="AZ48"/>
  <c r="AY48"/>
  <c r="AS48"/>
  <c r="AR48"/>
  <c r="AP48"/>
  <c r="AO48"/>
  <c r="AL48"/>
  <c r="AK48"/>
  <c r="AI48"/>
  <c r="AH48"/>
  <c r="AF48"/>
  <c r="AE48"/>
  <c r="Y48"/>
  <c r="X48"/>
  <c r="V48"/>
  <c r="U48"/>
  <c r="R48"/>
  <c r="Q48"/>
  <c r="O48"/>
  <c r="N48"/>
  <c r="L48"/>
  <c r="K48"/>
  <c r="J48"/>
  <c r="I48"/>
  <c r="H48"/>
  <c r="G48"/>
  <c r="F48"/>
  <c r="E48"/>
  <c r="D48"/>
  <c r="EW47"/>
  <c r="EV47"/>
  <c r="ES47"/>
  <c r="ER47"/>
  <c r="EQ47"/>
  <c r="EP47"/>
  <c r="EO47"/>
  <c r="EL47"/>
  <c r="EK47"/>
  <c r="EJ47"/>
  <c r="EI47"/>
  <c r="EH47"/>
  <c r="EE47"/>
  <c r="ED47"/>
  <c r="EC47"/>
  <c r="EB47"/>
  <c r="EA47"/>
  <c r="DU47"/>
  <c r="DT47"/>
  <c r="DR47"/>
  <c r="DQ47"/>
  <c r="DN47"/>
  <c r="DM47"/>
  <c r="DK47"/>
  <c r="DJ47"/>
  <c r="DH47"/>
  <c r="DG47"/>
  <c r="DA47"/>
  <c r="CZ47"/>
  <c r="CX47"/>
  <c r="CW47"/>
  <c r="CT47"/>
  <c r="CS47"/>
  <c r="CQ47"/>
  <c r="CP47"/>
  <c r="CN47"/>
  <c r="CM47"/>
  <c r="CG47"/>
  <c r="CF47"/>
  <c r="CD47"/>
  <c r="CC47"/>
  <c r="BZ47"/>
  <c r="BY47"/>
  <c r="BW47"/>
  <c r="BV47"/>
  <c r="BT47"/>
  <c r="BS47"/>
  <c r="BM47"/>
  <c r="BL47"/>
  <c r="BJ47"/>
  <c r="BI47"/>
  <c r="BF47"/>
  <c r="BE47"/>
  <c r="BC47"/>
  <c r="BB47"/>
  <c r="AZ47"/>
  <c r="AY47"/>
  <c r="AS47"/>
  <c r="AR47"/>
  <c r="AP47"/>
  <c r="AO47"/>
  <c r="AL47"/>
  <c r="AK47"/>
  <c r="AI47"/>
  <c r="AH47"/>
  <c r="AF47"/>
  <c r="AE47"/>
  <c r="Y47"/>
  <c r="X47"/>
  <c r="V47"/>
  <c r="U47"/>
  <c r="R47"/>
  <c r="Q47"/>
  <c r="O47"/>
  <c r="N47"/>
  <c r="L47"/>
  <c r="K47"/>
  <c r="J47"/>
  <c r="I47"/>
  <c r="H47"/>
  <c r="G47"/>
  <c r="F47"/>
  <c r="E47"/>
  <c r="D47"/>
  <c r="EW46"/>
  <c r="EV46"/>
  <c r="ES46"/>
  <c r="ER46"/>
  <c r="EQ46"/>
  <c r="EP46"/>
  <c r="EO46"/>
  <c r="EL46"/>
  <c r="EK46"/>
  <c r="EJ46"/>
  <c r="EI46"/>
  <c r="EH46"/>
  <c r="EE46"/>
  <c r="ED46"/>
  <c r="EC46"/>
  <c r="EB46"/>
  <c r="EA46"/>
  <c r="DU46"/>
  <c r="DT46"/>
  <c r="DR46"/>
  <c r="DQ46"/>
  <c r="DN46"/>
  <c r="DM46"/>
  <c r="DK46"/>
  <c r="DJ46"/>
  <c r="DH46"/>
  <c r="DG46"/>
  <c r="DA46"/>
  <c r="CZ46"/>
  <c r="CX46"/>
  <c r="CW46"/>
  <c r="CT46"/>
  <c r="CS46"/>
  <c r="CQ46"/>
  <c r="CP46"/>
  <c r="CN46"/>
  <c r="CM46"/>
  <c r="CG46"/>
  <c r="CF46"/>
  <c r="CD46"/>
  <c r="CC46"/>
  <c r="BZ46"/>
  <c r="BY46"/>
  <c r="BW46"/>
  <c r="BV46"/>
  <c r="BT46"/>
  <c r="BS46"/>
  <c r="BM46"/>
  <c r="BL46"/>
  <c r="BJ46"/>
  <c r="BI46"/>
  <c r="BF46"/>
  <c r="BE46"/>
  <c r="BC46"/>
  <c r="BB46"/>
  <c r="AZ46"/>
  <c r="AY46"/>
  <c r="AS46"/>
  <c r="AR46"/>
  <c r="AP46"/>
  <c r="AO46"/>
  <c r="AL46"/>
  <c r="AK46"/>
  <c r="AI46"/>
  <c r="AH46"/>
  <c r="AF46"/>
  <c r="AE46"/>
  <c r="Y46"/>
  <c r="X46"/>
  <c r="V46"/>
  <c r="U46"/>
  <c r="R46"/>
  <c r="Q46"/>
  <c r="O46"/>
  <c r="N46"/>
  <c r="L46"/>
  <c r="K46"/>
  <c r="J46"/>
  <c r="I46"/>
  <c r="H46"/>
  <c r="G46"/>
  <c r="F46"/>
  <c r="E46"/>
  <c r="D46"/>
  <c r="EW45"/>
  <c r="EV45"/>
  <c r="ES45"/>
  <c r="ER45"/>
  <c r="EQ45"/>
  <c r="EP45"/>
  <c r="EO45"/>
  <c r="EM45"/>
  <c r="EL45"/>
  <c r="EK45"/>
  <c r="EJ45"/>
  <c r="EI45"/>
  <c r="EH45"/>
  <c r="EE45"/>
  <c r="ED45"/>
  <c r="EC45"/>
  <c r="EB45"/>
  <c r="EA45"/>
  <c r="DU45"/>
  <c r="DT45"/>
  <c r="DR45"/>
  <c r="DQ45"/>
  <c r="DN45"/>
  <c r="DM45"/>
  <c r="DK45"/>
  <c r="DJ45"/>
  <c r="DH45"/>
  <c r="DG45"/>
  <c r="DA45"/>
  <c r="CZ45"/>
  <c r="CX45"/>
  <c r="CW45"/>
  <c r="CT45"/>
  <c r="CS45"/>
  <c r="CQ45"/>
  <c r="CP45"/>
  <c r="CN45"/>
  <c r="CM45"/>
  <c r="CG45"/>
  <c r="CF45"/>
  <c r="CD45"/>
  <c r="CC45"/>
  <c r="BZ45"/>
  <c r="BY45"/>
  <c r="BW45"/>
  <c r="BV45"/>
  <c r="BT45"/>
  <c r="BS45"/>
  <c r="BM45"/>
  <c r="BL45"/>
  <c r="BJ45"/>
  <c r="BI45"/>
  <c r="BF45"/>
  <c r="BE45"/>
  <c r="BC45"/>
  <c r="BB45"/>
  <c r="AZ45"/>
  <c r="AY45"/>
  <c r="AS45"/>
  <c r="AR45"/>
  <c r="AP45"/>
  <c r="AO45"/>
  <c r="AL45"/>
  <c r="AK45"/>
  <c r="AI45"/>
  <c r="AH45"/>
  <c r="AF45"/>
  <c r="AE45"/>
  <c r="Y45"/>
  <c r="X45"/>
  <c r="V45"/>
  <c r="U45"/>
  <c r="R45"/>
  <c r="Q45"/>
  <c r="O45"/>
  <c r="N45"/>
  <c r="L45"/>
  <c r="K45"/>
  <c r="J45"/>
  <c r="I45"/>
  <c r="H45"/>
  <c r="G45"/>
  <c r="F45"/>
  <c r="E45"/>
  <c r="D45"/>
  <c r="EW44"/>
  <c r="EV44"/>
  <c r="ES44"/>
  <c r="ER44"/>
  <c r="EQ44"/>
  <c r="EP44"/>
  <c r="EO44"/>
  <c r="EL44"/>
  <c r="EK44"/>
  <c r="EJ44"/>
  <c r="EI44"/>
  <c r="EH44"/>
  <c r="EE44"/>
  <c r="ED44"/>
  <c r="EC44"/>
  <c r="EB44"/>
  <c r="EA44"/>
  <c r="DU44"/>
  <c r="DT44"/>
  <c r="DR44"/>
  <c r="DQ44"/>
  <c r="DN44"/>
  <c r="DM44"/>
  <c r="DK44"/>
  <c r="DJ44"/>
  <c r="DH44"/>
  <c r="DG44"/>
  <c r="DA44"/>
  <c r="CZ44"/>
  <c r="CX44"/>
  <c r="CW44"/>
  <c r="CT44"/>
  <c r="CS44"/>
  <c r="CR44"/>
  <c r="CQ44"/>
  <c r="CP44"/>
  <c r="CN44"/>
  <c r="CM44"/>
  <c r="CG44"/>
  <c r="CF44"/>
  <c r="CD44"/>
  <c r="CC44"/>
  <c r="BZ44"/>
  <c r="BY44"/>
  <c r="BW44"/>
  <c r="BV44"/>
  <c r="BT44"/>
  <c r="BS44"/>
  <c r="BM44"/>
  <c r="BL44"/>
  <c r="BJ44"/>
  <c r="BI44"/>
  <c r="BF44"/>
  <c r="BE44"/>
  <c r="BD44"/>
  <c r="BC44"/>
  <c r="BB44"/>
  <c r="AZ44"/>
  <c r="AY44"/>
  <c r="AS44"/>
  <c r="AR44"/>
  <c r="AP44"/>
  <c r="AO44"/>
  <c r="AL44"/>
  <c r="AK44"/>
  <c r="AI44"/>
  <c r="AH44"/>
  <c r="AF44"/>
  <c r="AE44"/>
  <c r="Y44"/>
  <c r="X44"/>
  <c r="V44"/>
  <c r="U44"/>
  <c r="R44"/>
  <c r="Q44"/>
  <c r="O44"/>
  <c r="N44"/>
  <c r="L44"/>
  <c r="K44"/>
  <c r="J44"/>
  <c r="I44"/>
  <c r="H44"/>
  <c r="G44"/>
  <c r="F44"/>
  <c r="E44"/>
  <c r="D44"/>
  <c r="EW43"/>
  <c r="EV43"/>
  <c r="ES43"/>
  <c r="ER43"/>
  <c r="EQ43"/>
  <c r="EP43"/>
  <c r="EO43"/>
  <c r="EL43"/>
  <c r="EK43"/>
  <c r="EJ43"/>
  <c r="EI43"/>
  <c r="EH43"/>
  <c r="EE43"/>
  <c r="ED43"/>
  <c r="EC43"/>
  <c r="EB43"/>
  <c r="EA43"/>
  <c r="DU43"/>
  <c r="DT43"/>
  <c r="DR43"/>
  <c r="DQ43"/>
  <c r="DN43"/>
  <c r="DM43"/>
  <c r="DK43"/>
  <c r="DJ43"/>
  <c r="DH43"/>
  <c r="DG43"/>
  <c r="DA43"/>
  <c r="CZ43"/>
  <c r="CX43"/>
  <c r="CW43"/>
  <c r="CT43"/>
  <c r="CS43"/>
  <c r="CQ43"/>
  <c r="CP43"/>
  <c r="CN43"/>
  <c r="CM43"/>
  <c r="CG43"/>
  <c r="CF43"/>
  <c r="CD43"/>
  <c r="CC43"/>
  <c r="BZ43"/>
  <c r="BY43"/>
  <c r="BW43"/>
  <c r="BV43"/>
  <c r="BT43"/>
  <c r="BS43"/>
  <c r="BM43"/>
  <c r="BL43"/>
  <c r="BJ43"/>
  <c r="BI43"/>
  <c r="BF43"/>
  <c r="BE43"/>
  <c r="BC43"/>
  <c r="BB43"/>
  <c r="AZ43"/>
  <c r="AY43"/>
  <c r="AS43"/>
  <c r="AR43"/>
  <c r="AP43"/>
  <c r="AO43"/>
  <c r="AL43"/>
  <c r="AK43"/>
  <c r="AI43"/>
  <c r="AH43"/>
  <c r="AF43"/>
  <c r="AE43"/>
  <c r="Y43"/>
  <c r="X43"/>
  <c r="V43"/>
  <c r="U43"/>
  <c r="R43"/>
  <c r="Q43"/>
  <c r="O43"/>
  <c r="N43"/>
  <c r="L43"/>
  <c r="K43"/>
  <c r="J43"/>
  <c r="I43"/>
  <c r="H43"/>
  <c r="G43"/>
  <c r="F43"/>
  <c r="E43"/>
  <c r="D43"/>
  <c r="EW42"/>
  <c r="EV42"/>
  <c r="ES42"/>
  <c r="ER42"/>
  <c r="EQ42"/>
  <c r="EP42"/>
  <c r="EO42"/>
  <c r="EM42"/>
  <c r="EL42"/>
  <c r="EK42"/>
  <c r="EJ42"/>
  <c r="EI42"/>
  <c r="EH42"/>
  <c r="EE42"/>
  <c r="ED42"/>
  <c r="EC42"/>
  <c r="EB42"/>
  <c r="EA42"/>
  <c r="DU42"/>
  <c r="DT42"/>
  <c r="DR42"/>
  <c r="DQ42"/>
  <c r="DN42"/>
  <c r="DM42"/>
  <c r="DK42"/>
  <c r="DJ42"/>
  <c r="DH42"/>
  <c r="DG42"/>
  <c r="DA42"/>
  <c r="CZ42"/>
  <c r="CX42"/>
  <c r="CW42"/>
  <c r="CT42"/>
  <c r="CS42"/>
  <c r="CQ42"/>
  <c r="CP42"/>
  <c r="CN42"/>
  <c r="CM42"/>
  <c r="CG42"/>
  <c r="CF42"/>
  <c r="CD42"/>
  <c r="CC42"/>
  <c r="BZ42"/>
  <c r="BY42"/>
  <c r="BW42"/>
  <c r="BV42"/>
  <c r="BT42"/>
  <c r="BS42"/>
  <c r="BM42"/>
  <c r="BL42"/>
  <c r="BJ42"/>
  <c r="BI42"/>
  <c r="BF42"/>
  <c r="BE42"/>
  <c r="BC42"/>
  <c r="BB42"/>
  <c r="AZ42"/>
  <c r="AY42"/>
  <c r="AS42"/>
  <c r="AR42"/>
  <c r="AP42"/>
  <c r="AO42"/>
  <c r="AL42"/>
  <c r="AK42"/>
  <c r="AI42"/>
  <c r="AH42"/>
  <c r="AF42"/>
  <c r="AE42"/>
  <c r="Y42"/>
  <c r="X42"/>
  <c r="V42"/>
  <c r="U42"/>
  <c r="R42"/>
  <c r="Q42"/>
  <c r="O42"/>
  <c r="N42"/>
  <c r="L42"/>
  <c r="K42"/>
  <c r="J42"/>
  <c r="I42"/>
  <c r="H42"/>
  <c r="G42"/>
  <c r="F42"/>
  <c r="E42"/>
  <c r="D42"/>
  <c r="EW41"/>
  <c r="EV41"/>
  <c r="ES41"/>
  <c r="ER41"/>
  <c r="EQ41"/>
  <c r="EP41"/>
  <c r="EO41"/>
  <c r="EL41"/>
  <c r="EK41"/>
  <c r="EJ41"/>
  <c r="EI41"/>
  <c r="EH41"/>
  <c r="EE41"/>
  <c r="ED41"/>
  <c r="EC41"/>
  <c r="EB41"/>
  <c r="EA41"/>
  <c r="DU41"/>
  <c r="DT41"/>
  <c r="DR41"/>
  <c r="DQ41"/>
  <c r="DN41"/>
  <c r="DM41"/>
  <c r="DK41"/>
  <c r="DJ41"/>
  <c r="DH41"/>
  <c r="DG41"/>
  <c r="DA41"/>
  <c r="CZ41"/>
  <c r="CX41"/>
  <c r="CW41"/>
  <c r="CT41"/>
  <c r="CS41"/>
  <c r="CQ41"/>
  <c r="CP41"/>
  <c r="CN41"/>
  <c r="CM41"/>
  <c r="CG41"/>
  <c r="CF41"/>
  <c r="CD41"/>
  <c r="CC41"/>
  <c r="BZ41"/>
  <c r="BY41"/>
  <c r="BW41"/>
  <c r="BV41"/>
  <c r="BT41"/>
  <c r="BS41"/>
  <c r="BM41"/>
  <c r="BL41"/>
  <c r="BJ41"/>
  <c r="BI41"/>
  <c r="BF41"/>
  <c r="BE41"/>
  <c r="BC41"/>
  <c r="BB41"/>
  <c r="AZ41"/>
  <c r="AY41"/>
  <c r="AS41"/>
  <c r="AR41"/>
  <c r="AP41"/>
  <c r="AO41"/>
  <c r="AL41"/>
  <c r="AK41"/>
  <c r="AI41"/>
  <c r="AH41"/>
  <c r="AF41"/>
  <c r="AE41"/>
  <c r="Y41"/>
  <c r="X41"/>
  <c r="V41"/>
  <c r="U41"/>
  <c r="R41"/>
  <c r="Q41"/>
  <c r="O41"/>
  <c r="N41"/>
  <c r="L41"/>
  <c r="K41"/>
  <c r="J41"/>
  <c r="I41"/>
  <c r="H41"/>
  <c r="G41"/>
  <c r="F41"/>
  <c r="E41"/>
  <c r="D41"/>
  <c r="EW40"/>
  <c r="EV40"/>
  <c r="ES40"/>
  <c r="ER40"/>
  <c r="EQ40"/>
  <c r="EP40"/>
  <c r="EO40"/>
  <c r="EL40"/>
  <c r="EK40"/>
  <c r="EJ40"/>
  <c r="EI40"/>
  <c r="EH40"/>
  <c r="EE40"/>
  <c r="ED40"/>
  <c r="EC40"/>
  <c r="EB40"/>
  <c r="EA40"/>
  <c r="DU40"/>
  <c r="DT40"/>
  <c r="DR40"/>
  <c r="DQ40"/>
  <c r="DN40"/>
  <c r="DM40"/>
  <c r="DK40"/>
  <c r="DJ40"/>
  <c r="DH40"/>
  <c r="DG40"/>
  <c r="DA40"/>
  <c r="CZ40"/>
  <c r="CX40"/>
  <c r="CW40"/>
  <c r="CT40"/>
  <c r="CS40"/>
  <c r="CQ40"/>
  <c r="CP40"/>
  <c r="CN40"/>
  <c r="CM40"/>
  <c r="CG40"/>
  <c r="CF40"/>
  <c r="CD40"/>
  <c r="CC40"/>
  <c r="BZ40"/>
  <c r="BY40"/>
  <c r="BW40"/>
  <c r="BV40"/>
  <c r="BT40"/>
  <c r="BS40"/>
  <c r="BM40"/>
  <c r="BL40"/>
  <c r="BJ40"/>
  <c r="BI40"/>
  <c r="BF40"/>
  <c r="BE40"/>
  <c r="BC40"/>
  <c r="BB40"/>
  <c r="AZ40"/>
  <c r="AY40"/>
  <c r="AS40"/>
  <c r="AR40"/>
  <c r="AP40"/>
  <c r="AO40"/>
  <c r="AL40"/>
  <c r="AK40"/>
  <c r="AI40"/>
  <c r="AH40"/>
  <c r="AF40"/>
  <c r="AE40"/>
  <c r="Y40"/>
  <c r="X40"/>
  <c r="V40"/>
  <c r="U40"/>
  <c r="R40"/>
  <c r="Q40"/>
  <c r="O40"/>
  <c r="N40"/>
  <c r="L40"/>
  <c r="K40"/>
  <c r="J40"/>
  <c r="I40"/>
  <c r="H40"/>
  <c r="G40"/>
  <c r="F40"/>
  <c r="E40"/>
  <c r="D40"/>
  <c r="EW39"/>
  <c r="EV39"/>
  <c r="ES39"/>
  <c r="ER39"/>
  <c r="EQ39"/>
  <c r="EP39"/>
  <c r="EO39"/>
  <c r="EL39"/>
  <c r="EK39"/>
  <c r="EJ39"/>
  <c r="EI39"/>
  <c r="EH39"/>
  <c r="EE39"/>
  <c r="ED39"/>
  <c r="EC39"/>
  <c r="EB39"/>
  <c r="EA39"/>
  <c r="DU39"/>
  <c r="DT39"/>
  <c r="DR39"/>
  <c r="DQ39"/>
  <c r="DN39"/>
  <c r="DM39"/>
  <c r="DK39"/>
  <c r="DJ39"/>
  <c r="DH39"/>
  <c r="DG39"/>
  <c r="DA39"/>
  <c r="CZ39"/>
  <c r="CX39"/>
  <c r="CW39"/>
  <c r="CT39"/>
  <c r="CS39"/>
  <c r="CQ39"/>
  <c r="CP39"/>
  <c r="CN39"/>
  <c r="CM39"/>
  <c r="CG39"/>
  <c r="CF39"/>
  <c r="CD39"/>
  <c r="CC39"/>
  <c r="BZ39"/>
  <c r="BY39"/>
  <c r="BW39"/>
  <c r="BV39"/>
  <c r="BT39"/>
  <c r="BS39"/>
  <c r="BM39"/>
  <c r="BL39"/>
  <c r="BJ39"/>
  <c r="BI39"/>
  <c r="BF39"/>
  <c r="BE39"/>
  <c r="BC39"/>
  <c r="BB39"/>
  <c r="AZ39"/>
  <c r="AY39"/>
  <c r="AS39"/>
  <c r="AR39"/>
  <c r="AP39"/>
  <c r="AO39"/>
  <c r="AL39"/>
  <c r="AK39"/>
  <c r="AI39"/>
  <c r="AH39"/>
  <c r="AF39"/>
  <c r="AE39"/>
  <c r="Y39"/>
  <c r="X39"/>
  <c r="V39"/>
  <c r="U39"/>
  <c r="R39"/>
  <c r="Q39"/>
  <c r="O39"/>
  <c r="N39"/>
  <c r="L39"/>
  <c r="K39"/>
  <c r="J39"/>
  <c r="I39"/>
  <c r="H39"/>
  <c r="G39"/>
  <c r="F39"/>
  <c r="E39"/>
  <c r="D39"/>
  <c r="EW38"/>
  <c r="EV38"/>
  <c r="ES38"/>
  <c r="ER38"/>
  <c r="EQ38"/>
  <c r="EP38"/>
  <c r="EO38"/>
  <c r="EL38"/>
  <c r="EK38"/>
  <c r="EJ38"/>
  <c r="EI38"/>
  <c r="EH38"/>
  <c r="EE38"/>
  <c r="ED38"/>
  <c r="EC38"/>
  <c r="EB38"/>
  <c r="EA38"/>
  <c r="DU38"/>
  <c r="DT38"/>
  <c r="DR38"/>
  <c r="DQ38"/>
  <c r="DN38"/>
  <c r="DM38"/>
  <c r="DK38"/>
  <c r="DJ38"/>
  <c r="DH38"/>
  <c r="DG38"/>
  <c r="DA38"/>
  <c r="CZ38"/>
  <c r="CX38"/>
  <c r="CW38"/>
  <c r="CT38"/>
  <c r="CS38"/>
  <c r="CQ38"/>
  <c r="CP38"/>
  <c r="CN38"/>
  <c r="CM38"/>
  <c r="CG38"/>
  <c r="CF38"/>
  <c r="CD38"/>
  <c r="CC38"/>
  <c r="BZ38"/>
  <c r="BY38"/>
  <c r="BW38"/>
  <c r="BV38"/>
  <c r="BT38"/>
  <c r="BS38"/>
  <c r="BM38"/>
  <c r="BL38"/>
  <c r="BJ38"/>
  <c r="BI38"/>
  <c r="BF38"/>
  <c r="BE38"/>
  <c r="BC38"/>
  <c r="BB38"/>
  <c r="AZ38"/>
  <c r="AY38"/>
  <c r="AS38"/>
  <c r="AR38"/>
  <c r="AP38"/>
  <c r="AO38"/>
  <c r="AL38"/>
  <c r="AK38"/>
  <c r="AI38"/>
  <c r="AH38"/>
  <c r="AF38"/>
  <c r="AE38"/>
  <c r="Y38"/>
  <c r="X38"/>
  <c r="V38"/>
  <c r="U38"/>
  <c r="R38"/>
  <c r="Q38"/>
  <c r="O38"/>
  <c r="N38"/>
  <c r="L38"/>
  <c r="K38"/>
  <c r="J38"/>
  <c r="I38"/>
  <c r="H38"/>
  <c r="G38"/>
  <c r="F38"/>
  <c r="E38"/>
  <c r="D38"/>
  <c r="EW37"/>
  <c r="EV37"/>
  <c r="ES37"/>
  <c r="ER37"/>
  <c r="EQ37"/>
  <c r="EP37"/>
  <c r="EO37"/>
  <c r="EL37"/>
  <c r="EK37"/>
  <c r="EJ37"/>
  <c r="EI37"/>
  <c r="EH37"/>
  <c r="EE37"/>
  <c r="ED37"/>
  <c r="EC37"/>
  <c r="EB37"/>
  <c r="EA37"/>
  <c r="DU37"/>
  <c r="DT37"/>
  <c r="DR37"/>
  <c r="DQ37"/>
  <c r="DN37"/>
  <c r="DM37"/>
  <c r="DK37"/>
  <c r="DJ37"/>
  <c r="DH37"/>
  <c r="DG37"/>
  <c r="DA37"/>
  <c r="CZ37"/>
  <c r="CX37"/>
  <c r="CW37"/>
  <c r="CT37"/>
  <c r="CS37"/>
  <c r="CQ37"/>
  <c r="CP37"/>
  <c r="CN37"/>
  <c r="CM37"/>
  <c r="CG37"/>
  <c r="CF37"/>
  <c r="CD37"/>
  <c r="CC37"/>
  <c r="BZ37"/>
  <c r="BY37"/>
  <c r="BW37"/>
  <c r="BV37"/>
  <c r="BT37"/>
  <c r="BS37"/>
  <c r="BM37"/>
  <c r="BL37"/>
  <c r="BJ37"/>
  <c r="BI37"/>
  <c r="BF37"/>
  <c r="BE37"/>
  <c r="BC37"/>
  <c r="BB37"/>
  <c r="AZ37"/>
  <c r="AY37"/>
  <c r="AS37"/>
  <c r="AR37"/>
  <c r="AP37"/>
  <c r="AO37"/>
  <c r="AL37"/>
  <c r="AK37"/>
  <c r="AI37"/>
  <c r="AH37"/>
  <c r="AF37"/>
  <c r="AE37"/>
  <c r="Y37"/>
  <c r="X37"/>
  <c r="V37"/>
  <c r="U37"/>
  <c r="R37"/>
  <c r="Q37"/>
  <c r="O37"/>
  <c r="N37"/>
  <c r="L37"/>
  <c r="K37"/>
  <c r="J37"/>
  <c r="I37"/>
  <c r="H37"/>
  <c r="G37"/>
  <c r="F37"/>
  <c r="E37"/>
  <c r="D37"/>
  <c r="EW36"/>
  <c r="EV36"/>
  <c r="ES36"/>
  <c r="ER36"/>
  <c r="EQ36"/>
  <c r="EP36"/>
  <c r="EO36"/>
  <c r="EL36"/>
  <c r="EK36"/>
  <c r="EJ36"/>
  <c r="EI36"/>
  <c r="EH36"/>
  <c r="EE36"/>
  <c r="ED36"/>
  <c r="EC36"/>
  <c r="EB36"/>
  <c r="EA36"/>
  <c r="DU36"/>
  <c r="DT36"/>
  <c r="DR36"/>
  <c r="DQ36"/>
  <c r="DN36"/>
  <c r="DM36"/>
  <c r="DK36"/>
  <c r="DJ36"/>
  <c r="DH36"/>
  <c r="DG36"/>
  <c r="DA36"/>
  <c r="CZ36"/>
  <c r="CX36"/>
  <c r="CW36"/>
  <c r="CT36"/>
  <c r="CS36"/>
  <c r="CQ36"/>
  <c r="CP36"/>
  <c r="CN36"/>
  <c r="CM36"/>
  <c r="CG36"/>
  <c r="CF36"/>
  <c r="CD36"/>
  <c r="CC36"/>
  <c r="BZ36"/>
  <c r="BY36"/>
  <c r="BW36"/>
  <c r="BV36"/>
  <c r="BT36"/>
  <c r="BS36"/>
  <c r="BM36"/>
  <c r="BL36"/>
  <c r="BJ36"/>
  <c r="BI36"/>
  <c r="BF36"/>
  <c r="BE36"/>
  <c r="BC36"/>
  <c r="BB36"/>
  <c r="AZ36"/>
  <c r="AY36"/>
  <c r="AS36"/>
  <c r="AR36"/>
  <c r="AP36"/>
  <c r="AO36"/>
  <c r="AL36"/>
  <c r="AK36"/>
  <c r="AI36"/>
  <c r="AH36"/>
  <c r="AF36"/>
  <c r="AE36"/>
  <c r="Y36"/>
  <c r="X36"/>
  <c r="V36"/>
  <c r="U36"/>
  <c r="R36"/>
  <c r="Q36"/>
  <c r="O36"/>
  <c r="N36"/>
  <c r="L36"/>
  <c r="K36"/>
  <c r="J36"/>
  <c r="I36"/>
  <c r="H36"/>
  <c r="G36"/>
  <c r="F36"/>
  <c r="E36"/>
  <c r="D36"/>
  <c r="EW35"/>
  <c r="EV35"/>
  <c r="ES35"/>
  <c r="ER35"/>
  <c r="EQ35"/>
  <c r="EP35"/>
  <c r="EO35"/>
  <c r="EL35"/>
  <c r="EK35"/>
  <c r="EJ35"/>
  <c r="EI35"/>
  <c r="EH35"/>
  <c r="EE35"/>
  <c r="ED35"/>
  <c r="EC35"/>
  <c r="EB35"/>
  <c r="EA35"/>
  <c r="DU35"/>
  <c r="DT35"/>
  <c r="DR35"/>
  <c r="DQ35"/>
  <c r="DN35"/>
  <c r="DM35"/>
  <c r="DK35"/>
  <c r="DJ35"/>
  <c r="DH35"/>
  <c r="DG35"/>
  <c r="DA35"/>
  <c r="CZ35"/>
  <c r="CX35"/>
  <c r="CW35"/>
  <c r="CT35"/>
  <c r="CS35"/>
  <c r="CQ35"/>
  <c r="CP35"/>
  <c r="CN35"/>
  <c r="CM35"/>
  <c r="CH35"/>
  <c r="CG35"/>
  <c r="CF35"/>
  <c r="CD35"/>
  <c r="CC35"/>
  <c r="BZ35"/>
  <c r="BY35"/>
  <c r="BW35"/>
  <c r="BV35"/>
  <c r="BT35"/>
  <c r="BS35"/>
  <c r="BM35"/>
  <c r="BL35"/>
  <c r="BJ35"/>
  <c r="BI35"/>
  <c r="BF35"/>
  <c r="BE35"/>
  <c r="BC35"/>
  <c r="BB35"/>
  <c r="AZ35"/>
  <c r="AY35"/>
  <c r="AS35"/>
  <c r="AR35"/>
  <c r="AP35"/>
  <c r="AO35"/>
  <c r="AL35"/>
  <c r="AK35"/>
  <c r="AI35"/>
  <c r="AH35"/>
  <c r="AF35"/>
  <c r="AE35"/>
  <c r="Y35"/>
  <c r="X35"/>
  <c r="V35"/>
  <c r="U35"/>
  <c r="R35"/>
  <c r="Q35"/>
  <c r="O35"/>
  <c r="N35"/>
  <c r="L35"/>
  <c r="K35"/>
  <c r="J35"/>
  <c r="I35"/>
  <c r="H35"/>
  <c r="G35"/>
  <c r="F35"/>
  <c r="E35"/>
  <c r="D35"/>
  <c r="EW34"/>
  <c r="EV34"/>
  <c r="ES34"/>
  <c r="ER34"/>
  <c r="EQ34"/>
  <c r="EP34"/>
  <c r="EO34"/>
  <c r="EL34"/>
  <c r="EK34"/>
  <c r="EJ34"/>
  <c r="EI34"/>
  <c r="EH34"/>
  <c r="EE34"/>
  <c r="ED34"/>
  <c r="EC34"/>
  <c r="EB34"/>
  <c r="EA34"/>
  <c r="DU34"/>
  <c r="DT34"/>
  <c r="DR34"/>
  <c r="DQ34"/>
  <c r="DN34"/>
  <c r="DM34"/>
  <c r="DK34"/>
  <c r="DJ34"/>
  <c r="DH34"/>
  <c r="DG34"/>
  <c r="DA34"/>
  <c r="CZ34"/>
  <c r="CX34"/>
  <c r="CW34"/>
  <c r="CT34"/>
  <c r="CS34"/>
  <c r="CQ34"/>
  <c r="CP34"/>
  <c r="CN34"/>
  <c r="CM34"/>
  <c r="CG34"/>
  <c r="CF34"/>
  <c r="CD34"/>
  <c r="CC34"/>
  <c r="BZ34"/>
  <c r="BY34"/>
  <c r="BW34"/>
  <c r="BV34"/>
  <c r="BT34"/>
  <c r="BS34"/>
  <c r="BM34"/>
  <c r="BL34"/>
  <c r="BJ34"/>
  <c r="BI34"/>
  <c r="BF34"/>
  <c r="BE34"/>
  <c r="BC34"/>
  <c r="BB34"/>
  <c r="AZ34"/>
  <c r="AY34"/>
  <c r="AS34"/>
  <c r="AR34"/>
  <c r="AP34"/>
  <c r="AO34"/>
  <c r="AL34"/>
  <c r="AK34"/>
  <c r="AI34"/>
  <c r="AH34"/>
  <c r="AF34"/>
  <c r="AE34"/>
  <c r="Y34"/>
  <c r="X34"/>
  <c r="V34"/>
  <c r="U34"/>
  <c r="R34"/>
  <c r="Q34"/>
  <c r="O34"/>
  <c r="N34"/>
  <c r="L34"/>
  <c r="K34"/>
  <c r="J34"/>
  <c r="I34"/>
  <c r="H34"/>
  <c r="G34"/>
  <c r="F34"/>
  <c r="E34"/>
  <c r="D34"/>
  <c r="EW33"/>
  <c r="EV33"/>
  <c r="ES33"/>
  <c r="ER33"/>
  <c r="EQ33"/>
  <c r="EP33"/>
  <c r="EO33"/>
  <c r="EL33"/>
  <c r="EK33"/>
  <c r="EJ33"/>
  <c r="EI33"/>
  <c r="EH33"/>
  <c r="EE33"/>
  <c r="ED33"/>
  <c r="EC33"/>
  <c r="EB33"/>
  <c r="EA33"/>
  <c r="DU33"/>
  <c r="DT33"/>
  <c r="DR33"/>
  <c r="DQ33"/>
  <c r="DN33"/>
  <c r="DM33"/>
  <c r="DK33"/>
  <c r="DJ33"/>
  <c r="DH33"/>
  <c r="DG33"/>
  <c r="DA33"/>
  <c r="CZ33"/>
  <c r="CX33"/>
  <c r="CW33"/>
  <c r="CT33"/>
  <c r="CS33"/>
  <c r="CQ33"/>
  <c r="CP33"/>
  <c r="CN33"/>
  <c r="CM33"/>
  <c r="CG33"/>
  <c r="CF33"/>
  <c r="CD33"/>
  <c r="CC33"/>
  <c r="BZ33"/>
  <c r="BY33"/>
  <c r="BW33"/>
  <c r="BV33"/>
  <c r="BT33"/>
  <c r="BS33"/>
  <c r="BM33"/>
  <c r="BL33"/>
  <c r="BJ33"/>
  <c r="BI33"/>
  <c r="BF33"/>
  <c r="BE33"/>
  <c r="BC33"/>
  <c r="BB33"/>
  <c r="AZ33"/>
  <c r="AY33"/>
  <c r="AS33"/>
  <c r="AR33"/>
  <c r="AP33"/>
  <c r="AO33"/>
  <c r="AL33"/>
  <c r="AK33"/>
  <c r="AI33"/>
  <c r="AH33"/>
  <c r="AF33"/>
  <c r="AE33"/>
  <c r="Y33"/>
  <c r="X33"/>
  <c r="V33"/>
  <c r="U33"/>
  <c r="R33"/>
  <c r="Q33"/>
  <c r="O33"/>
  <c r="N33"/>
  <c r="L33"/>
  <c r="K33"/>
  <c r="J33"/>
  <c r="I33"/>
  <c r="H33"/>
  <c r="G33"/>
  <c r="F33"/>
  <c r="E33"/>
  <c r="D33"/>
  <c r="EW32"/>
  <c r="EV32"/>
  <c r="ES32"/>
  <c r="ER32"/>
  <c r="EQ32"/>
  <c r="EP32"/>
  <c r="EO32"/>
  <c r="EL32"/>
  <c r="EK32"/>
  <c r="EJ32"/>
  <c r="EI32"/>
  <c r="EH32"/>
  <c r="EE32"/>
  <c r="ED32"/>
  <c r="EC32"/>
  <c r="EB32"/>
  <c r="EA32"/>
  <c r="DU32"/>
  <c r="DT32"/>
  <c r="DR32"/>
  <c r="DQ32"/>
  <c r="DN32"/>
  <c r="DM32"/>
  <c r="DK32"/>
  <c r="DJ32"/>
  <c r="DH32"/>
  <c r="DG32"/>
  <c r="DA32"/>
  <c r="CZ32"/>
  <c r="CX32"/>
  <c r="CW32"/>
  <c r="CT32"/>
  <c r="CS32"/>
  <c r="CQ32"/>
  <c r="CP32"/>
  <c r="CN32"/>
  <c r="CM32"/>
  <c r="CG32"/>
  <c r="CF32"/>
  <c r="CD32"/>
  <c r="CC32"/>
  <c r="BZ32"/>
  <c r="BY32"/>
  <c r="BW32"/>
  <c r="BV32"/>
  <c r="BT32"/>
  <c r="BS32"/>
  <c r="BM32"/>
  <c r="BL32"/>
  <c r="BJ32"/>
  <c r="BI32"/>
  <c r="BF32"/>
  <c r="BE32"/>
  <c r="BC32"/>
  <c r="BB32"/>
  <c r="AZ32"/>
  <c r="AY32"/>
  <c r="AS32"/>
  <c r="AR32"/>
  <c r="AP32"/>
  <c r="AO32"/>
  <c r="AL32"/>
  <c r="AK32"/>
  <c r="AI32"/>
  <c r="AH32"/>
  <c r="AF32"/>
  <c r="AE32"/>
  <c r="Y32"/>
  <c r="X32"/>
  <c r="V32"/>
  <c r="U32"/>
  <c r="R32"/>
  <c r="Q32"/>
  <c r="O32"/>
  <c r="N32"/>
  <c r="L32"/>
  <c r="K32"/>
  <c r="J32"/>
  <c r="I32"/>
  <c r="H32"/>
  <c r="G32"/>
  <c r="F32"/>
  <c r="E32"/>
  <c r="D32"/>
  <c r="EW31"/>
  <c r="EV31"/>
  <c r="ES31"/>
  <c r="ER31"/>
  <c r="EQ31"/>
  <c r="EP31"/>
  <c r="EO31"/>
  <c r="EL31"/>
  <c r="EK31"/>
  <c r="EJ31"/>
  <c r="EI31"/>
  <c r="EH31"/>
  <c r="EE31"/>
  <c r="ED31"/>
  <c r="EC31"/>
  <c r="EB31"/>
  <c r="EA31"/>
  <c r="DU31"/>
  <c r="DT31"/>
  <c r="DR31"/>
  <c r="DQ31"/>
  <c r="DN31"/>
  <c r="DM31"/>
  <c r="DK31"/>
  <c r="DJ31"/>
  <c r="DH31"/>
  <c r="DG31"/>
  <c r="DA31"/>
  <c r="CZ31"/>
  <c r="CX31"/>
  <c r="CW31"/>
  <c r="CT31"/>
  <c r="CS31"/>
  <c r="CQ31"/>
  <c r="CP31"/>
  <c r="CN31"/>
  <c r="CM31"/>
  <c r="CG31"/>
  <c r="CF31"/>
  <c r="CD31"/>
  <c r="CC31"/>
  <c r="BZ31"/>
  <c r="BY31"/>
  <c r="BW31"/>
  <c r="BV31"/>
  <c r="BT31"/>
  <c r="BS31"/>
  <c r="BM31"/>
  <c r="BL31"/>
  <c r="BJ31"/>
  <c r="BI31"/>
  <c r="BF31"/>
  <c r="BE31"/>
  <c r="BC31"/>
  <c r="BB31"/>
  <c r="AZ31"/>
  <c r="AY31"/>
  <c r="AS31"/>
  <c r="AR31"/>
  <c r="AP31"/>
  <c r="AO31"/>
  <c r="AM31"/>
  <c r="AL31"/>
  <c r="AK31"/>
  <c r="AI31"/>
  <c r="AH31"/>
  <c r="AF31"/>
  <c r="AE31"/>
  <c r="Y31"/>
  <c r="X31"/>
  <c r="V31"/>
  <c r="U31"/>
  <c r="R31"/>
  <c r="Q31"/>
  <c r="O31"/>
  <c r="N31"/>
  <c r="L31"/>
  <c r="K31"/>
  <c r="J31"/>
  <c r="I31"/>
  <c r="H31"/>
  <c r="G31"/>
  <c r="F31"/>
  <c r="E31"/>
  <c r="D31"/>
  <c r="EW30"/>
  <c r="EV30"/>
  <c r="ES30"/>
  <c r="ER30"/>
  <c r="EQ30"/>
  <c r="EP30"/>
  <c r="EO30"/>
  <c r="EL30"/>
  <c r="EK30"/>
  <c r="EJ30"/>
  <c r="EI30"/>
  <c r="EH30"/>
  <c r="EE30"/>
  <c r="ED30"/>
  <c r="EC30"/>
  <c r="EB30"/>
  <c r="EA30"/>
  <c r="DU30"/>
  <c r="DT30"/>
  <c r="DR30"/>
  <c r="DQ30"/>
  <c r="DN30"/>
  <c r="DM30"/>
  <c r="DK30"/>
  <c r="DJ30"/>
  <c r="DH30"/>
  <c r="DG30"/>
  <c r="DA30"/>
  <c r="CZ30"/>
  <c r="CX30"/>
  <c r="CW30"/>
  <c r="CT30"/>
  <c r="CS30"/>
  <c r="CQ30"/>
  <c r="CP30"/>
  <c r="CN30"/>
  <c r="CM30"/>
  <c r="CG30"/>
  <c r="CF30"/>
  <c r="CD30"/>
  <c r="CC30"/>
  <c r="BZ30"/>
  <c r="BY30"/>
  <c r="BW30"/>
  <c r="BV30"/>
  <c r="BT30"/>
  <c r="BS30"/>
  <c r="BM30"/>
  <c r="BL30"/>
  <c r="BJ30"/>
  <c r="BI30"/>
  <c r="BF30"/>
  <c r="BE30"/>
  <c r="BC30"/>
  <c r="BB30"/>
  <c r="AZ30"/>
  <c r="AY30"/>
  <c r="AS30"/>
  <c r="AR30"/>
  <c r="AP30"/>
  <c r="AO30"/>
  <c r="AL30"/>
  <c r="AK30"/>
  <c r="AI30"/>
  <c r="AH30"/>
  <c r="AF30"/>
  <c r="AE30"/>
  <c r="Y30"/>
  <c r="X30"/>
  <c r="V30"/>
  <c r="U30"/>
  <c r="R30"/>
  <c r="Q30"/>
  <c r="O30"/>
  <c r="N30"/>
  <c r="L30"/>
  <c r="K30"/>
  <c r="J30"/>
  <c r="I30"/>
  <c r="H30"/>
  <c r="G30"/>
  <c r="F30"/>
  <c r="E30"/>
  <c r="D30"/>
  <c r="EW29"/>
  <c r="EV29"/>
  <c r="ES29"/>
  <c r="ER29"/>
  <c r="EQ29"/>
  <c r="EP29"/>
  <c r="EO29"/>
  <c r="EL29"/>
  <c r="EK29"/>
  <c r="EJ29"/>
  <c r="EI29"/>
  <c r="EH29"/>
  <c r="EE29"/>
  <c r="ED29"/>
  <c r="EC29"/>
  <c r="EB29"/>
  <c r="EA29"/>
  <c r="DU29"/>
  <c r="DT29"/>
  <c r="DR29"/>
  <c r="DQ29"/>
  <c r="DN29"/>
  <c r="DM29"/>
  <c r="DK29"/>
  <c r="DJ29"/>
  <c r="DH29"/>
  <c r="DG29"/>
  <c r="DA29"/>
  <c r="CZ29"/>
  <c r="CX29"/>
  <c r="CW29"/>
  <c r="CT29"/>
  <c r="CS29"/>
  <c r="CQ29"/>
  <c r="CP29"/>
  <c r="CN29"/>
  <c r="CM29"/>
  <c r="CG29"/>
  <c r="CF29"/>
  <c r="CD29"/>
  <c r="CC29"/>
  <c r="BZ29"/>
  <c r="BY29"/>
  <c r="BW29"/>
  <c r="BV29"/>
  <c r="BT29"/>
  <c r="BS29"/>
  <c r="BM29"/>
  <c r="BL29"/>
  <c r="BJ29"/>
  <c r="BI29"/>
  <c r="BF29"/>
  <c r="BE29"/>
  <c r="BC29"/>
  <c r="BB29"/>
  <c r="AZ29"/>
  <c r="AY29"/>
  <c r="AS29"/>
  <c r="AR29"/>
  <c r="AP29"/>
  <c r="AO29"/>
  <c r="AL29"/>
  <c r="AK29"/>
  <c r="AI29"/>
  <c r="AH29"/>
  <c r="AF29"/>
  <c r="AE29"/>
  <c r="Y29"/>
  <c r="X29"/>
  <c r="V29"/>
  <c r="U29"/>
  <c r="R29"/>
  <c r="Q29"/>
  <c r="O29"/>
  <c r="N29"/>
  <c r="L29"/>
  <c r="K29"/>
  <c r="J29"/>
  <c r="I29"/>
  <c r="H29"/>
  <c r="G29"/>
  <c r="F29"/>
  <c r="E29"/>
  <c r="D29"/>
  <c r="EW28"/>
  <c r="EV28"/>
  <c r="ES28"/>
  <c r="ER28"/>
  <c r="EQ28"/>
  <c r="EP28"/>
  <c r="EO28"/>
  <c r="EL28"/>
  <c r="EK28"/>
  <c r="EJ28"/>
  <c r="EI28"/>
  <c r="EH28"/>
  <c r="EE28"/>
  <c r="ED28"/>
  <c r="EC28"/>
  <c r="EB28"/>
  <c r="EA28"/>
  <c r="DU28"/>
  <c r="DT28"/>
  <c r="DR28"/>
  <c r="DQ28"/>
  <c r="DN28"/>
  <c r="DM28"/>
  <c r="DK28"/>
  <c r="DJ28"/>
  <c r="DH28"/>
  <c r="DG28"/>
  <c r="DA28"/>
  <c r="CZ28"/>
  <c r="CX28"/>
  <c r="CW28"/>
  <c r="CT28"/>
  <c r="CS28"/>
  <c r="CQ28"/>
  <c r="CP28"/>
  <c r="CN28"/>
  <c r="CM28"/>
  <c r="CG28"/>
  <c r="CF28"/>
  <c r="CD28"/>
  <c r="CC28"/>
  <c r="BZ28"/>
  <c r="BY28"/>
  <c r="BW28"/>
  <c r="BV28"/>
  <c r="BT28"/>
  <c r="BS28"/>
  <c r="BM28"/>
  <c r="BL28"/>
  <c r="BJ28"/>
  <c r="BI28"/>
  <c r="BF28"/>
  <c r="BE28"/>
  <c r="BC28"/>
  <c r="BB28"/>
  <c r="AZ28"/>
  <c r="AY28"/>
  <c r="AS28"/>
  <c r="AR28"/>
  <c r="AP28"/>
  <c r="AO28"/>
  <c r="AL28"/>
  <c r="AK28"/>
  <c r="AI28"/>
  <c r="AH28"/>
  <c r="AF28"/>
  <c r="AE28"/>
  <c r="Y28"/>
  <c r="X28"/>
  <c r="V28"/>
  <c r="U28"/>
  <c r="R28"/>
  <c r="Q28"/>
  <c r="O28"/>
  <c r="N28"/>
  <c r="L28"/>
  <c r="K28"/>
  <c r="J28"/>
  <c r="I28"/>
  <c r="H28"/>
  <c r="G28"/>
  <c r="F28"/>
  <c r="E28"/>
  <c r="D28"/>
  <c r="EW27"/>
  <c r="EV27"/>
  <c r="ES27"/>
  <c r="ER27"/>
  <c r="EQ27"/>
  <c r="EP27"/>
  <c r="EO27"/>
  <c r="EL27"/>
  <c r="EK27"/>
  <c r="EJ27"/>
  <c r="EI27"/>
  <c r="EH27"/>
  <c r="EE27"/>
  <c r="ED27"/>
  <c r="EC27"/>
  <c r="EB27"/>
  <c r="EA27"/>
  <c r="DU27"/>
  <c r="DT27"/>
  <c r="DR27"/>
  <c r="DQ27"/>
  <c r="DN27"/>
  <c r="DM27"/>
  <c r="DK27"/>
  <c r="DJ27"/>
  <c r="DH27"/>
  <c r="DG27"/>
  <c r="DA27"/>
  <c r="CZ27"/>
  <c r="CX27"/>
  <c r="CW27"/>
  <c r="CT27"/>
  <c r="CS27"/>
  <c r="CQ27"/>
  <c r="CP27"/>
  <c r="CN27"/>
  <c r="CM27"/>
  <c r="CG27"/>
  <c r="CF27"/>
  <c r="CD27"/>
  <c r="CC27"/>
  <c r="BZ27"/>
  <c r="BY27"/>
  <c r="BW27"/>
  <c r="BV27"/>
  <c r="BT27"/>
  <c r="BS27"/>
  <c r="BM27"/>
  <c r="BL27"/>
  <c r="BJ27"/>
  <c r="BI27"/>
  <c r="BF27"/>
  <c r="BE27"/>
  <c r="BC27"/>
  <c r="BB27"/>
  <c r="AZ27"/>
  <c r="AY27"/>
  <c r="AS27"/>
  <c r="AR27"/>
  <c r="AP27"/>
  <c r="AO27"/>
  <c r="AL27"/>
  <c r="AK27"/>
  <c r="AI27"/>
  <c r="AH27"/>
  <c r="AF27"/>
  <c r="AE27"/>
  <c r="Y27"/>
  <c r="X27"/>
  <c r="V27"/>
  <c r="U27"/>
  <c r="R27"/>
  <c r="Q27"/>
  <c r="O27"/>
  <c r="N27"/>
  <c r="L27"/>
  <c r="K27"/>
  <c r="J27"/>
  <c r="I27"/>
  <c r="H27"/>
  <c r="G27"/>
  <c r="F27"/>
  <c r="E27"/>
  <c r="D27"/>
  <c r="EW26"/>
  <c r="EV26"/>
  <c r="ES26"/>
  <c r="ER26"/>
  <c r="EQ26"/>
  <c r="EP26"/>
  <c r="EO26"/>
  <c r="EL26"/>
  <c r="EK26"/>
  <c r="EJ26"/>
  <c r="EI26"/>
  <c r="EH26"/>
  <c r="EE26"/>
  <c r="ED26"/>
  <c r="EC26"/>
  <c r="EB26"/>
  <c r="EA26"/>
  <c r="DU26"/>
  <c r="DT26"/>
  <c r="DR26"/>
  <c r="DQ26"/>
  <c r="DN26"/>
  <c r="DM26"/>
  <c r="DK26"/>
  <c r="DJ26"/>
  <c r="DH26"/>
  <c r="DG26"/>
  <c r="DA26"/>
  <c r="CZ26"/>
  <c r="CX26"/>
  <c r="CW26"/>
  <c r="CT26"/>
  <c r="CS26"/>
  <c r="CQ26"/>
  <c r="CP26"/>
  <c r="CN26"/>
  <c r="CM26"/>
  <c r="CG26"/>
  <c r="CF26"/>
  <c r="CD26"/>
  <c r="CC26"/>
  <c r="BZ26"/>
  <c r="BY26"/>
  <c r="BW26"/>
  <c r="BV26"/>
  <c r="BT26"/>
  <c r="BS26"/>
  <c r="BM26"/>
  <c r="BL26"/>
  <c r="BJ26"/>
  <c r="BI26"/>
  <c r="BF26"/>
  <c r="BE26"/>
  <c r="BC26"/>
  <c r="BB26"/>
  <c r="AZ26"/>
  <c r="AY26"/>
  <c r="AS26"/>
  <c r="AR26"/>
  <c r="AP26"/>
  <c r="AO26"/>
  <c r="AL26"/>
  <c r="AK26"/>
  <c r="AI26"/>
  <c r="AH26"/>
  <c r="AF26"/>
  <c r="AE26"/>
  <c r="Y26"/>
  <c r="X26"/>
  <c r="V26"/>
  <c r="U26"/>
  <c r="R26"/>
  <c r="Q26"/>
  <c r="O26"/>
  <c r="N26"/>
  <c r="L26"/>
  <c r="K26"/>
  <c r="J26"/>
  <c r="I26"/>
  <c r="H26"/>
  <c r="G26"/>
  <c r="F26"/>
  <c r="E26"/>
  <c r="D26"/>
  <c r="EW25"/>
  <c r="EV25"/>
  <c r="ES25"/>
  <c r="ER25"/>
  <c r="EQ25"/>
  <c r="EP25"/>
  <c r="EO25"/>
  <c r="EL25"/>
  <c r="EK25"/>
  <c r="EJ25"/>
  <c r="EI25"/>
  <c r="EH25"/>
  <c r="EE25"/>
  <c r="ED25"/>
  <c r="EC25"/>
  <c r="EB25"/>
  <c r="EA25"/>
  <c r="DU25"/>
  <c r="DT25"/>
  <c r="DR25"/>
  <c r="DQ25"/>
  <c r="DN25"/>
  <c r="DM25"/>
  <c r="DK25"/>
  <c r="DJ25"/>
  <c r="DH25"/>
  <c r="DG25"/>
  <c r="DA25"/>
  <c r="CZ25"/>
  <c r="CX25"/>
  <c r="CW25"/>
  <c r="CT25"/>
  <c r="CS25"/>
  <c r="CQ25"/>
  <c r="CP25"/>
  <c r="CN25"/>
  <c r="CM25"/>
  <c r="CG25"/>
  <c r="CF25"/>
  <c r="CD25"/>
  <c r="CC25"/>
  <c r="BZ25"/>
  <c r="BY25"/>
  <c r="BW25"/>
  <c r="BV25"/>
  <c r="BT25"/>
  <c r="BS25"/>
  <c r="BM25"/>
  <c r="BL25"/>
  <c r="BJ25"/>
  <c r="BI25"/>
  <c r="BF25"/>
  <c r="BE25"/>
  <c r="BC25"/>
  <c r="BB25"/>
  <c r="AZ25"/>
  <c r="AY25"/>
  <c r="AS25"/>
  <c r="AR25"/>
  <c r="AP25"/>
  <c r="AO25"/>
  <c r="AL25"/>
  <c r="AK25"/>
  <c r="AI25"/>
  <c r="AH25"/>
  <c r="AF25"/>
  <c r="AE25"/>
  <c r="Y25"/>
  <c r="X25"/>
  <c r="V25"/>
  <c r="U25"/>
  <c r="R25"/>
  <c r="Q25"/>
  <c r="O25"/>
  <c r="N25"/>
  <c r="L25"/>
  <c r="K25"/>
  <c r="J25"/>
  <c r="I25"/>
  <c r="H25"/>
  <c r="G25"/>
  <c r="F25"/>
  <c r="E25"/>
  <c r="D25"/>
  <c r="EW24"/>
  <c r="EV24"/>
  <c r="ES24"/>
  <c r="ER24"/>
  <c r="EQ24"/>
  <c r="EP24"/>
  <c r="EO24"/>
  <c r="EL24"/>
  <c r="EK24"/>
  <c r="EJ24"/>
  <c r="EI24"/>
  <c r="EH24"/>
  <c r="EE24"/>
  <c r="ED24"/>
  <c r="EC24"/>
  <c r="EB24"/>
  <c r="EA24"/>
  <c r="DU24"/>
  <c r="DT24"/>
  <c r="DR24"/>
  <c r="DQ24"/>
  <c r="DN24"/>
  <c r="DM24"/>
  <c r="DK24"/>
  <c r="DJ24"/>
  <c r="DH24"/>
  <c r="DG24"/>
  <c r="DA24"/>
  <c r="CZ24"/>
  <c r="CX24"/>
  <c r="CW24"/>
  <c r="CT24"/>
  <c r="CS24"/>
  <c r="CQ24"/>
  <c r="CP24"/>
  <c r="CN24"/>
  <c r="CM24"/>
  <c r="CG24"/>
  <c r="CF24"/>
  <c r="CD24"/>
  <c r="CC24"/>
  <c r="BZ24"/>
  <c r="BY24"/>
  <c r="BW24"/>
  <c r="BV24"/>
  <c r="BT24"/>
  <c r="BS24"/>
  <c r="BM24"/>
  <c r="BL24"/>
  <c r="BJ24"/>
  <c r="BI24"/>
  <c r="BF24"/>
  <c r="BE24"/>
  <c r="BC24"/>
  <c r="BB24"/>
  <c r="AZ24"/>
  <c r="AY24"/>
  <c r="AS24"/>
  <c r="AR24"/>
  <c r="AP24"/>
  <c r="AO24"/>
  <c r="AL24"/>
  <c r="AK24"/>
  <c r="AI24"/>
  <c r="AH24"/>
  <c r="AF24"/>
  <c r="AE24"/>
  <c r="Y24"/>
  <c r="X24"/>
  <c r="V24"/>
  <c r="U24"/>
  <c r="R24"/>
  <c r="Q24"/>
  <c r="O24"/>
  <c r="N24"/>
  <c r="L24"/>
  <c r="K24"/>
  <c r="J24"/>
  <c r="I24"/>
  <c r="H24"/>
  <c r="G24"/>
  <c r="F24"/>
  <c r="E24"/>
  <c r="D24"/>
  <c r="EW23"/>
  <c r="EV23"/>
  <c r="ES23"/>
  <c r="ER23"/>
  <c r="EQ23"/>
  <c r="EP23"/>
  <c r="EO23"/>
  <c r="EL23"/>
  <c r="EK23"/>
  <c r="EJ23"/>
  <c r="EI23"/>
  <c r="EH23"/>
  <c r="EE23"/>
  <c r="ED23"/>
  <c r="EC23"/>
  <c r="EB23"/>
  <c r="EA23"/>
  <c r="DU23"/>
  <c r="DT23"/>
  <c r="DR23"/>
  <c r="DQ23"/>
  <c r="DN23"/>
  <c r="DM23"/>
  <c r="DK23"/>
  <c r="DJ23"/>
  <c r="DH23"/>
  <c r="DG23"/>
  <c r="DA23"/>
  <c r="CZ23"/>
  <c r="CX23"/>
  <c r="CW23"/>
  <c r="CT23"/>
  <c r="CS23"/>
  <c r="CQ23"/>
  <c r="CP23"/>
  <c r="CN23"/>
  <c r="CM23"/>
  <c r="CG23"/>
  <c r="CF23"/>
  <c r="CD23"/>
  <c r="CC23"/>
  <c r="BZ23"/>
  <c r="BY23"/>
  <c r="BW23"/>
  <c r="BV23"/>
  <c r="BU23"/>
  <c r="BT23"/>
  <c r="BS23"/>
  <c r="BM23"/>
  <c r="BL23"/>
  <c r="BJ23"/>
  <c r="BI23"/>
  <c r="BF23"/>
  <c r="BE23"/>
  <c r="BC23"/>
  <c r="BB23"/>
  <c r="AZ23"/>
  <c r="AY23"/>
  <c r="AS23"/>
  <c r="AR23"/>
  <c r="AP23"/>
  <c r="AO23"/>
  <c r="AL23"/>
  <c r="AK23"/>
  <c r="AI23"/>
  <c r="AH23"/>
  <c r="AF23"/>
  <c r="AE23"/>
  <c r="Y23"/>
  <c r="X23"/>
  <c r="V23"/>
  <c r="U23"/>
  <c r="R23"/>
  <c r="Q23"/>
  <c r="O23"/>
  <c r="N23"/>
  <c r="L23"/>
  <c r="K23"/>
  <c r="J23"/>
  <c r="I23"/>
  <c r="H23"/>
  <c r="G23"/>
  <c r="F23"/>
  <c r="E23"/>
  <c r="D23"/>
  <c r="EW22"/>
  <c r="EV22"/>
  <c r="ES22"/>
  <c r="ER22"/>
  <c r="EQ22"/>
  <c r="EP22"/>
  <c r="EO22"/>
  <c r="EL22"/>
  <c r="EK22"/>
  <c r="EJ22"/>
  <c r="EI22"/>
  <c r="EH22"/>
  <c r="EE22"/>
  <c r="ED22"/>
  <c r="EC22"/>
  <c r="EB22"/>
  <c r="EA22"/>
  <c r="DU22"/>
  <c r="DT22"/>
  <c r="DR22"/>
  <c r="DQ22"/>
  <c r="DN22"/>
  <c r="DM22"/>
  <c r="DK22"/>
  <c r="DJ22"/>
  <c r="DH22"/>
  <c r="DG22"/>
  <c r="DA22"/>
  <c r="CZ22"/>
  <c r="CX22"/>
  <c r="CW22"/>
  <c r="CT22"/>
  <c r="CS22"/>
  <c r="CQ22"/>
  <c r="CP22"/>
  <c r="CN22"/>
  <c r="CM22"/>
  <c r="CG22"/>
  <c r="CF22"/>
  <c r="CD22"/>
  <c r="CC22"/>
  <c r="BZ22"/>
  <c r="BY22"/>
  <c r="BW22"/>
  <c r="BV22"/>
  <c r="BT22"/>
  <c r="BS22"/>
  <c r="BM22"/>
  <c r="BL22"/>
  <c r="BJ22"/>
  <c r="BI22"/>
  <c r="BF22"/>
  <c r="BE22"/>
  <c r="BC22"/>
  <c r="BB22"/>
  <c r="AZ22"/>
  <c r="AY22"/>
  <c r="AS22"/>
  <c r="AR22"/>
  <c r="AP22"/>
  <c r="AO22"/>
  <c r="AL22"/>
  <c r="AK22"/>
  <c r="AI22"/>
  <c r="AH22"/>
  <c r="AF22"/>
  <c r="AE22"/>
  <c r="Y22"/>
  <c r="X22"/>
  <c r="V22"/>
  <c r="U22"/>
  <c r="R22"/>
  <c r="Q22"/>
  <c r="O22"/>
  <c r="N22"/>
  <c r="L22"/>
  <c r="K22"/>
  <c r="J22"/>
  <c r="I22"/>
  <c r="H22"/>
  <c r="G22"/>
  <c r="F22"/>
  <c r="E22"/>
  <c r="D22"/>
  <c r="EW21"/>
  <c r="EV21"/>
  <c r="ES21"/>
  <c r="ER21"/>
  <c r="EQ21"/>
  <c r="EP21"/>
  <c r="EO21"/>
  <c r="EL21"/>
  <c r="EK21"/>
  <c r="EJ21"/>
  <c r="EI21"/>
  <c r="EH21"/>
  <c r="EE21"/>
  <c r="ED21"/>
  <c r="EC21"/>
  <c r="EB21"/>
  <c r="EA21"/>
  <c r="DU21"/>
  <c r="DT21"/>
  <c r="DR21"/>
  <c r="DQ21"/>
  <c r="DN21"/>
  <c r="DM21"/>
  <c r="DK21"/>
  <c r="DJ21"/>
  <c r="DH21"/>
  <c r="DG21"/>
  <c r="DA21"/>
  <c r="CZ21"/>
  <c r="CX21"/>
  <c r="CW21"/>
  <c r="CT21"/>
  <c r="CS21"/>
  <c r="CQ21"/>
  <c r="CP21"/>
  <c r="CN21"/>
  <c r="CM21"/>
  <c r="CG21"/>
  <c r="CF21"/>
  <c r="CD21"/>
  <c r="CC21"/>
  <c r="BZ21"/>
  <c r="BY21"/>
  <c r="BW21"/>
  <c r="BV21"/>
  <c r="BT21"/>
  <c r="BS21"/>
  <c r="BM21"/>
  <c r="BL21"/>
  <c r="BJ21"/>
  <c r="BI21"/>
  <c r="BF21"/>
  <c r="BE21"/>
  <c r="BC21"/>
  <c r="BB21"/>
  <c r="AZ21"/>
  <c r="AY21"/>
  <c r="AS21"/>
  <c r="AR21"/>
  <c r="AP21"/>
  <c r="AO21"/>
  <c r="AL21"/>
  <c r="AK21"/>
  <c r="AI21"/>
  <c r="AH21"/>
  <c r="AF21"/>
  <c r="AE21"/>
  <c r="Y21"/>
  <c r="X21"/>
  <c r="V21"/>
  <c r="U21"/>
  <c r="R21"/>
  <c r="Q21"/>
  <c r="O21"/>
  <c r="N21"/>
  <c r="L21"/>
  <c r="K21"/>
  <c r="J21"/>
  <c r="I21"/>
  <c r="H21"/>
  <c r="G21"/>
  <c r="F21"/>
  <c r="E21"/>
  <c r="D21"/>
  <c r="EW20"/>
  <c r="EV20"/>
  <c r="ES20"/>
  <c r="ER20"/>
  <c r="EQ20"/>
  <c r="EP20"/>
  <c r="EO20"/>
  <c r="EL20"/>
  <c r="EK20"/>
  <c r="EJ20"/>
  <c r="EI20"/>
  <c r="EH20"/>
  <c r="EE20"/>
  <c r="ED20"/>
  <c r="EC20"/>
  <c r="EB20"/>
  <c r="EA20"/>
  <c r="DU20"/>
  <c r="DT20"/>
  <c r="DR20"/>
  <c r="DQ20"/>
  <c r="DN20"/>
  <c r="DM20"/>
  <c r="DK20"/>
  <c r="DJ20"/>
  <c r="DH20"/>
  <c r="DG20"/>
  <c r="DA20"/>
  <c r="CZ20"/>
  <c r="CX20"/>
  <c r="CW20"/>
  <c r="CT20"/>
  <c r="CS20"/>
  <c r="CQ20"/>
  <c r="CP20"/>
  <c r="CN20"/>
  <c r="CM20"/>
  <c r="CG20"/>
  <c r="CF20"/>
  <c r="CD20"/>
  <c r="CC20"/>
  <c r="BZ20"/>
  <c r="BY20"/>
  <c r="BW20"/>
  <c r="BV20"/>
  <c r="BT20"/>
  <c r="BS20"/>
  <c r="BM20"/>
  <c r="BL20"/>
  <c r="BJ20"/>
  <c r="BI20"/>
  <c r="BF20"/>
  <c r="BE20"/>
  <c r="BC20"/>
  <c r="BB20"/>
  <c r="AZ20"/>
  <c r="AY20"/>
  <c r="AS20"/>
  <c r="AR20"/>
  <c r="AP20"/>
  <c r="AO20"/>
  <c r="AL20"/>
  <c r="AK20"/>
  <c r="AI20"/>
  <c r="AH20"/>
  <c r="AF20"/>
  <c r="AE20"/>
  <c r="Y20"/>
  <c r="X20"/>
  <c r="V20"/>
  <c r="U20"/>
  <c r="R20"/>
  <c r="Q20"/>
  <c r="O20"/>
  <c r="N20"/>
  <c r="L20"/>
  <c r="K20"/>
  <c r="J20"/>
  <c r="I20"/>
  <c r="H20"/>
  <c r="G20"/>
  <c r="F20"/>
  <c r="E20"/>
  <c r="D20"/>
  <c r="EW19"/>
  <c r="EV19"/>
  <c r="ES19"/>
  <c r="ER19"/>
  <c r="EQ19"/>
  <c r="EP19"/>
  <c r="EO19"/>
  <c r="EL19"/>
  <c r="EK19"/>
  <c r="EJ19"/>
  <c r="EI19"/>
  <c r="EH19"/>
  <c r="EE19"/>
  <c r="ED19"/>
  <c r="EC19"/>
  <c r="EB19"/>
  <c r="EA19"/>
  <c r="DU19"/>
  <c r="DT19"/>
  <c r="DR19"/>
  <c r="DQ19"/>
  <c r="DN19"/>
  <c r="DM19"/>
  <c r="DK19"/>
  <c r="DJ19"/>
  <c r="DH19"/>
  <c r="DG19"/>
  <c r="DA19"/>
  <c r="CZ19"/>
  <c r="CX19"/>
  <c r="CW19"/>
  <c r="CT19"/>
  <c r="CS19"/>
  <c r="CQ19"/>
  <c r="CP19"/>
  <c r="CN19"/>
  <c r="CM19"/>
  <c r="CG19"/>
  <c r="CF19"/>
  <c r="CD19"/>
  <c r="CC19"/>
  <c r="BZ19"/>
  <c r="BY19"/>
  <c r="BW19"/>
  <c r="BV19"/>
  <c r="BT19"/>
  <c r="BS19"/>
  <c r="BM19"/>
  <c r="BL19"/>
  <c r="BJ19"/>
  <c r="BI19"/>
  <c r="BF19"/>
  <c r="BE19"/>
  <c r="BC19"/>
  <c r="BB19"/>
  <c r="AZ19"/>
  <c r="AY19"/>
  <c r="AS19"/>
  <c r="AR19"/>
  <c r="AP19"/>
  <c r="AO19"/>
  <c r="AL19"/>
  <c r="AK19"/>
  <c r="AI19"/>
  <c r="AH19"/>
  <c r="AF19"/>
  <c r="AE19"/>
  <c r="Y19"/>
  <c r="X19"/>
  <c r="V19"/>
  <c r="U19"/>
  <c r="R19"/>
  <c r="Q19"/>
  <c r="O19"/>
  <c r="N19"/>
  <c r="L19"/>
  <c r="K19"/>
  <c r="J19"/>
  <c r="I19"/>
  <c r="H19"/>
  <c r="G19"/>
  <c r="F19"/>
  <c r="E19"/>
  <c r="D19"/>
  <c r="EW18"/>
  <c r="EV18"/>
  <c r="ES18"/>
  <c r="ER18"/>
  <c r="EQ18"/>
  <c r="EP18"/>
  <c r="EO18"/>
  <c r="EL18"/>
  <c r="EK18"/>
  <c r="EJ18"/>
  <c r="EI18"/>
  <c r="EH18"/>
  <c r="EE18"/>
  <c r="ED18"/>
  <c r="EC18"/>
  <c r="EB18"/>
  <c r="EA18"/>
  <c r="DU18"/>
  <c r="DT18"/>
  <c r="DR18"/>
  <c r="DQ18"/>
  <c r="DN18"/>
  <c r="DM18"/>
  <c r="DK18"/>
  <c r="DJ18"/>
  <c r="DH18"/>
  <c r="DG18"/>
  <c r="DA18"/>
  <c r="CZ18"/>
  <c r="CX18"/>
  <c r="CW18"/>
  <c r="CT18"/>
  <c r="CS18"/>
  <c r="CQ18"/>
  <c r="CP18"/>
  <c r="CN18"/>
  <c r="CM18"/>
  <c r="CG18"/>
  <c r="CF18"/>
  <c r="CD18"/>
  <c r="CC18"/>
  <c r="BZ18"/>
  <c r="BY18"/>
  <c r="BW18"/>
  <c r="BV18"/>
  <c r="BT18"/>
  <c r="BS18"/>
  <c r="BM18"/>
  <c r="BL18"/>
  <c r="BJ18"/>
  <c r="BI18"/>
  <c r="BF18"/>
  <c r="BE18"/>
  <c r="BC18"/>
  <c r="BB18"/>
  <c r="AZ18"/>
  <c r="AY18"/>
  <c r="AS18"/>
  <c r="AR18"/>
  <c r="AP18"/>
  <c r="AO18"/>
  <c r="AL18"/>
  <c r="AK18"/>
  <c r="AI18"/>
  <c r="AH18"/>
  <c r="AF18"/>
  <c r="AE18"/>
  <c r="Y18"/>
  <c r="X18"/>
  <c r="V18"/>
  <c r="U18"/>
  <c r="R18"/>
  <c r="Q18"/>
  <c r="O18"/>
  <c r="N18"/>
  <c r="L18"/>
  <c r="K18"/>
  <c r="J18"/>
  <c r="I18"/>
  <c r="H18"/>
  <c r="G18"/>
  <c r="F18"/>
  <c r="E18"/>
  <c r="D18"/>
  <c r="EW17"/>
  <c r="EV17"/>
  <c r="ES17"/>
  <c r="ER17"/>
  <c r="EQ17"/>
  <c r="EP17"/>
  <c r="EO17"/>
  <c r="EL17"/>
  <c r="EK17"/>
  <c r="EJ17"/>
  <c r="EI17"/>
  <c r="EH17"/>
  <c r="EE17"/>
  <c r="ED17"/>
  <c r="EC17"/>
  <c r="EB17"/>
  <c r="EA17"/>
  <c r="DU17"/>
  <c r="DT17"/>
  <c r="DR17"/>
  <c r="DQ17"/>
  <c r="DN17"/>
  <c r="DM17"/>
  <c r="DK17"/>
  <c r="DJ17"/>
  <c r="DH17"/>
  <c r="DG17"/>
  <c r="DA17"/>
  <c r="CZ17"/>
  <c r="CX17"/>
  <c r="CW17"/>
  <c r="CT17"/>
  <c r="CS17"/>
  <c r="CQ17"/>
  <c r="CP17"/>
  <c r="CN17"/>
  <c r="CM17"/>
  <c r="CG17"/>
  <c r="CF17"/>
  <c r="CD17"/>
  <c r="CC17"/>
  <c r="BZ17"/>
  <c r="BY17"/>
  <c r="BW17"/>
  <c r="BV17"/>
  <c r="BT17"/>
  <c r="BS17"/>
  <c r="BM17"/>
  <c r="BL17"/>
  <c r="BJ17"/>
  <c r="BI17"/>
  <c r="BF17"/>
  <c r="BE17"/>
  <c r="BC17"/>
  <c r="BB17"/>
  <c r="AZ17"/>
  <c r="AY17"/>
  <c r="AS17"/>
  <c r="AR17"/>
  <c r="AP17"/>
  <c r="AO17"/>
  <c r="AL17"/>
  <c r="AK17"/>
  <c r="AI17"/>
  <c r="AH17"/>
  <c r="AF17"/>
  <c r="AE17"/>
  <c r="Y17"/>
  <c r="X17"/>
  <c r="V17"/>
  <c r="U17"/>
  <c r="R17"/>
  <c r="Q17"/>
  <c r="O17"/>
  <c r="N17"/>
  <c r="L17"/>
  <c r="K17"/>
  <c r="J17"/>
  <c r="I17"/>
  <c r="H17"/>
  <c r="G17"/>
  <c r="F17"/>
  <c r="E17"/>
  <c r="D17"/>
  <c r="EW16"/>
  <c r="EV16"/>
  <c r="ES16"/>
  <c r="ER16"/>
  <c r="EQ16"/>
  <c r="EP16"/>
  <c r="EO16"/>
  <c r="EL16"/>
  <c r="EK16"/>
  <c r="EJ16"/>
  <c r="EI16"/>
  <c r="EH16"/>
  <c r="EE16"/>
  <c r="ED16"/>
  <c r="EC16"/>
  <c r="EB16"/>
  <c r="EA16"/>
  <c r="DU16"/>
  <c r="DT16"/>
  <c r="DR16"/>
  <c r="DQ16"/>
  <c r="DN16"/>
  <c r="DM16"/>
  <c r="DK16"/>
  <c r="DJ16"/>
  <c r="DH16"/>
  <c r="DG16"/>
  <c r="DA16"/>
  <c r="CZ16"/>
  <c r="CX16"/>
  <c r="CW16"/>
  <c r="CT16"/>
  <c r="CS16"/>
  <c r="CQ16"/>
  <c r="CP16"/>
  <c r="CN16"/>
  <c r="CM16"/>
  <c r="CG16"/>
  <c r="CF16"/>
  <c r="CD16"/>
  <c r="CC16"/>
  <c r="BZ16"/>
  <c r="BY16"/>
  <c r="BW16"/>
  <c r="BV16"/>
  <c r="BT16"/>
  <c r="BS16"/>
  <c r="BM16"/>
  <c r="BL16"/>
  <c r="BJ16"/>
  <c r="BI16"/>
  <c r="BF16"/>
  <c r="BE16"/>
  <c r="BC16"/>
  <c r="BB16"/>
  <c r="AZ16"/>
  <c r="AY16"/>
  <c r="AS16"/>
  <c r="AR16"/>
  <c r="AP16"/>
  <c r="AO16"/>
  <c r="AL16"/>
  <c r="AK16"/>
  <c r="AI16"/>
  <c r="AH16"/>
  <c r="AF16"/>
  <c r="AE16"/>
  <c r="Y16"/>
  <c r="X16"/>
  <c r="V16"/>
  <c r="U16"/>
  <c r="R16"/>
  <c r="Q16"/>
  <c r="O16"/>
  <c r="N16"/>
  <c r="L16"/>
  <c r="K16"/>
  <c r="J16"/>
  <c r="I16"/>
  <c r="H16"/>
  <c r="G16"/>
  <c r="F16"/>
  <c r="E16"/>
  <c r="D16"/>
  <c r="EW15"/>
  <c r="EV15"/>
  <c r="ES15"/>
  <c r="ER15"/>
  <c r="EQ15"/>
  <c r="EP15"/>
  <c r="EO15"/>
  <c r="EL15"/>
  <c r="EK15"/>
  <c r="EJ15"/>
  <c r="EI15"/>
  <c r="EH15"/>
  <c r="EE15"/>
  <c r="ED15"/>
  <c r="EC15"/>
  <c r="EB15"/>
  <c r="EA15"/>
  <c r="DU15"/>
  <c r="DT15"/>
  <c r="DR15"/>
  <c r="DQ15"/>
  <c r="DN15"/>
  <c r="DM15"/>
  <c r="DK15"/>
  <c r="DJ15"/>
  <c r="DH15"/>
  <c r="DG15"/>
  <c r="DA15"/>
  <c r="CZ15"/>
  <c r="CX15"/>
  <c r="CW15"/>
  <c r="CT15"/>
  <c r="CS15"/>
  <c r="CQ15"/>
  <c r="CP15"/>
  <c r="CN15"/>
  <c r="CM15"/>
  <c r="CG15"/>
  <c r="CF15"/>
  <c r="CD15"/>
  <c r="CC15"/>
  <c r="BZ15"/>
  <c r="BY15"/>
  <c r="BW15"/>
  <c r="BV15"/>
  <c r="BT15"/>
  <c r="BS15"/>
  <c r="BM15"/>
  <c r="BL15"/>
  <c r="BJ15"/>
  <c r="BI15"/>
  <c r="BF15"/>
  <c r="BE15"/>
  <c r="BC15"/>
  <c r="BB15"/>
  <c r="AZ15"/>
  <c r="AY15"/>
  <c r="AS15"/>
  <c r="AR15"/>
  <c r="AP15"/>
  <c r="AO15"/>
  <c r="AL15"/>
  <c r="AK15"/>
  <c r="AI15"/>
  <c r="AH15"/>
  <c r="AF15"/>
  <c r="AE15"/>
  <c r="Y15"/>
  <c r="X15"/>
  <c r="V15"/>
  <c r="U15"/>
  <c r="R15"/>
  <c r="Q15"/>
  <c r="O15"/>
  <c r="N15"/>
  <c r="L15"/>
  <c r="K15"/>
  <c r="J15"/>
  <c r="I15"/>
  <c r="H15"/>
  <c r="G15"/>
  <c r="F15"/>
  <c r="E15"/>
  <c r="D15"/>
  <c r="EW14"/>
  <c r="EV14"/>
  <c r="ES14"/>
  <c r="ER14"/>
  <c r="EQ14"/>
  <c r="EP14"/>
  <c r="EO14"/>
  <c r="EL14"/>
  <c r="EK14"/>
  <c r="EJ14"/>
  <c r="EI14"/>
  <c r="EH14"/>
  <c r="EE14"/>
  <c r="ED14"/>
  <c r="EC14"/>
  <c r="EB14"/>
  <c r="EA14"/>
  <c r="DU14"/>
  <c r="DT14"/>
  <c r="DR14"/>
  <c r="DQ14"/>
  <c r="DN14"/>
  <c r="DM14"/>
  <c r="DK14"/>
  <c r="DJ14"/>
  <c r="DH14"/>
  <c r="DG14"/>
  <c r="DA14"/>
  <c r="CZ14"/>
  <c r="CX14"/>
  <c r="CW14"/>
  <c r="CU14"/>
  <c r="CT14"/>
  <c r="CS14"/>
  <c r="CQ14"/>
  <c r="CP14"/>
  <c r="CN14"/>
  <c r="CM14"/>
  <c r="CG14"/>
  <c r="CF14"/>
  <c r="CD14"/>
  <c r="CC14"/>
  <c r="BZ14"/>
  <c r="BY14"/>
  <c r="BW14"/>
  <c r="BV14"/>
  <c r="BT14"/>
  <c r="BS14"/>
  <c r="BM14"/>
  <c r="BL14"/>
  <c r="BJ14"/>
  <c r="BI14"/>
  <c r="BF14"/>
  <c r="BE14"/>
  <c r="BC14"/>
  <c r="BB14"/>
  <c r="AZ14"/>
  <c r="AY14"/>
  <c r="AS14"/>
  <c r="AR14"/>
  <c r="AP14"/>
  <c r="AO14"/>
  <c r="AL14"/>
  <c r="AK14"/>
  <c r="AI14"/>
  <c r="AH14"/>
  <c r="AF14"/>
  <c r="AE14"/>
  <c r="Y14"/>
  <c r="X14"/>
  <c r="V14"/>
  <c r="U14"/>
  <c r="R14"/>
  <c r="Q14"/>
  <c r="O14"/>
  <c r="N14"/>
  <c r="L14"/>
  <c r="K14"/>
  <c r="J14"/>
  <c r="I14"/>
  <c r="H14"/>
  <c r="G14"/>
  <c r="F14"/>
  <c r="B14" s="1"/>
  <c r="E14"/>
  <c r="D14"/>
  <c r="EW13"/>
  <c r="EV13"/>
  <c r="ES13"/>
  <c r="ER13"/>
  <c r="EQ13"/>
  <c r="EP13"/>
  <c r="EO13"/>
  <c r="EL13"/>
  <c r="EK13"/>
  <c r="EJ13"/>
  <c r="EI13"/>
  <c r="EH13"/>
  <c r="EE13"/>
  <c r="ED13"/>
  <c r="EC13"/>
  <c r="EB13"/>
  <c r="EA13"/>
  <c r="DU13"/>
  <c r="DT13"/>
  <c r="DR13"/>
  <c r="DQ13"/>
  <c r="DN13"/>
  <c r="DM13"/>
  <c r="DK13"/>
  <c r="DJ13"/>
  <c r="DH13"/>
  <c r="DG13"/>
  <c r="DA13"/>
  <c r="CZ13"/>
  <c r="CX13"/>
  <c r="CW13"/>
  <c r="CT13"/>
  <c r="CS13"/>
  <c r="CQ13"/>
  <c r="CP13"/>
  <c r="CN13"/>
  <c r="CM13"/>
  <c r="CG13"/>
  <c r="CF13"/>
  <c r="CD13"/>
  <c r="CC13"/>
  <c r="BZ13"/>
  <c r="BY13"/>
  <c r="BW13"/>
  <c r="BV13"/>
  <c r="BT13"/>
  <c r="BS13"/>
  <c r="BM13"/>
  <c r="BL13"/>
  <c r="BJ13"/>
  <c r="BI13"/>
  <c r="BF13"/>
  <c r="BE13"/>
  <c r="BC13"/>
  <c r="BB13"/>
  <c r="AZ13"/>
  <c r="AY13"/>
  <c r="AS13"/>
  <c r="AR13"/>
  <c r="AP13"/>
  <c r="AO13"/>
  <c r="AL13"/>
  <c r="AK13"/>
  <c r="AI13"/>
  <c r="AH13"/>
  <c r="AF13"/>
  <c r="AE13"/>
  <c r="Y13"/>
  <c r="X13"/>
  <c r="V13"/>
  <c r="U13"/>
  <c r="R13"/>
  <c r="Q13"/>
  <c r="O13"/>
  <c r="N13"/>
  <c r="L13"/>
  <c r="K13"/>
  <c r="J13"/>
  <c r="I13"/>
  <c r="H13"/>
  <c r="G13"/>
  <c r="F13"/>
  <c r="E13"/>
  <c r="D13"/>
  <c r="EW12"/>
  <c r="EV12"/>
  <c r="ES12"/>
  <c r="ER12"/>
  <c r="EQ12"/>
  <c r="EP12"/>
  <c r="EO12"/>
  <c r="EL12"/>
  <c r="EK12"/>
  <c r="EJ12"/>
  <c r="EI12"/>
  <c r="EH12"/>
  <c r="EE12"/>
  <c r="ED12"/>
  <c r="EC12"/>
  <c r="EB12"/>
  <c r="EA12"/>
  <c r="DU12"/>
  <c r="DT12"/>
  <c r="DR12"/>
  <c r="DQ12"/>
  <c r="DN12"/>
  <c r="DM12"/>
  <c r="DK12"/>
  <c r="DJ12"/>
  <c r="DH12"/>
  <c r="DG12"/>
  <c r="DA12"/>
  <c r="CZ12"/>
  <c r="CX12"/>
  <c r="CW12"/>
  <c r="CT12"/>
  <c r="CS12"/>
  <c r="CQ12"/>
  <c r="CP12"/>
  <c r="CN12"/>
  <c r="CM12"/>
  <c r="CG12"/>
  <c r="CF12"/>
  <c r="CD12"/>
  <c r="CC12"/>
  <c r="BZ12"/>
  <c r="BY12"/>
  <c r="BW12"/>
  <c r="BV12"/>
  <c r="BT12"/>
  <c r="BS12"/>
  <c r="BM12"/>
  <c r="BL12"/>
  <c r="BJ12"/>
  <c r="BI12"/>
  <c r="BF12"/>
  <c r="BE12"/>
  <c r="BC12"/>
  <c r="BB12"/>
  <c r="AZ12"/>
  <c r="AY12"/>
  <c r="AS12"/>
  <c r="AR12"/>
  <c r="AP12"/>
  <c r="AO12"/>
  <c r="AL12"/>
  <c r="AK12"/>
  <c r="AI12"/>
  <c r="AH12"/>
  <c r="AF12"/>
  <c r="AE12"/>
  <c r="Y12"/>
  <c r="X12"/>
  <c r="V12"/>
  <c r="U12"/>
  <c r="R12"/>
  <c r="Q12"/>
  <c r="O12"/>
  <c r="N12"/>
  <c r="L12"/>
  <c r="K12"/>
  <c r="J12"/>
  <c r="I12"/>
  <c r="H12"/>
  <c r="G12"/>
  <c r="F12"/>
  <c r="E12"/>
  <c r="D12"/>
  <c r="EW11"/>
  <c r="EV11"/>
  <c r="ES11"/>
  <c r="ER11"/>
  <c r="EQ11"/>
  <c r="EP11"/>
  <c r="EO11"/>
  <c r="EL11"/>
  <c r="EK11"/>
  <c r="EJ11"/>
  <c r="EI11"/>
  <c r="EH11"/>
  <c r="EE11"/>
  <c r="ED11"/>
  <c r="EC11"/>
  <c r="EB11"/>
  <c r="EA11"/>
  <c r="DU11"/>
  <c r="DT11"/>
  <c r="DR11"/>
  <c r="DQ11"/>
  <c r="DN11"/>
  <c r="DM11"/>
  <c r="DK11"/>
  <c r="DJ11"/>
  <c r="DH11"/>
  <c r="DG11"/>
  <c r="DA11"/>
  <c r="CZ11"/>
  <c r="CX11"/>
  <c r="CW11"/>
  <c r="CT11"/>
  <c r="CS11"/>
  <c r="CQ11"/>
  <c r="CP11"/>
  <c r="CN11"/>
  <c r="CM11"/>
  <c r="CG11"/>
  <c r="CF11"/>
  <c r="CD11"/>
  <c r="CC11"/>
  <c r="BZ11"/>
  <c r="BY11"/>
  <c r="BW11"/>
  <c r="BV11"/>
  <c r="BT11"/>
  <c r="BS11"/>
  <c r="BM11"/>
  <c r="BL11"/>
  <c r="BJ11"/>
  <c r="BI11"/>
  <c r="BF11"/>
  <c r="BE11"/>
  <c r="BC11"/>
  <c r="BB11"/>
  <c r="AZ11"/>
  <c r="AY11"/>
  <c r="AS11"/>
  <c r="AR11"/>
  <c r="AP11"/>
  <c r="AO11"/>
  <c r="AL11"/>
  <c r="AK11"/>
  <c r="AI11"/>
  <c r="AH11"/>
  <c r="AF11"/>
  <c r="AE11"/>
  <c r="Y11"/>
  <c r="X11"/>
  <c r="V11"/>
  <c r="U11"/>
  <c r="R11"/>
  <c r="Q11"/>
  <c r="O11"/>
  <c r="N11"/>
  <c r="L11"/>
  <c r="K11"/>
  <c r="J11"/>
  <c r="I11"/>
  <c r="H11"/>
  <c r="G11"/>
  <c r="F11"/>
  <c r="E11"/>
  <c r="D11"/>
  <c r="EW10"/>
  <c r="EV10"/>
  <c r="ES10"/>
  <c r="ER10"/>
  <c r="EQ10"/>
  <c r="EP10"/>
  <c r="EO10"/>
  <c r="EL10"/>
  <c r="EK10"/>
  <c r="EJ10"/>
  <c r="EI10"/>
  <c r="EH10"/>
  <c r="EE10"/>
  <c r="ED10"/>
  <c r="EC10"/>
  <c r="EB10"/>
  <c r="EA10"/>
  <c r="DU10"/>
  <c r="DT10"/>
  <c r="DR10"/>
  <c r="DQ10"/>
  <c r="DN10"/>
  <c r="DM10"/>
  <c r="DK10"/>
  <c r="DJ10"/>
  <c r="DH10"/>
  <c r="DG10"/>
  <c r="DA10"/>
  <c r="CZ10"/>
  <c r="CX10"/>
  <c r="CW10"/>
  <c r="CT10"/>
  <c r="CS10"/>
  <c r="CQ10"/>
  <c r="CP10"/>
  <c r="CN10"/>
  <c r="CM10"/>
  <c r="CG10"/>
  <c r="CF10"/>
  <c r="CD10"/>
  <c r="CC10"/>
  <c r="BZ10"/>
  <c r="BY10"/>
  <c r="BW10"/>
  <c r="BV10"/>
  <c r="BT10"/>
  <c r="BS10"/>
  <c r="BM10"/>
  <c r="BL10"/>
  <c r="BJ10"/>
  <c r="BI10"/>
  <c r="BF10"/>
  <c r="BE10"/>
  <c r="BC10"/>
  <c r="BB10"/>
  <c r="AZ10"/>
  <c r="AY10"/>
  <c r="AS10"/>
  <c r="AR10"/>
  <c r="AP10"/>
  <c r="AO10"/>
  <c r="AL10"/>
  <c r="AK10"/>
  <c r="AI10"/>
  <c r="AH10"/>
  <c r="AF10"/>
  <c r="AE10"/>
  <c r="Y10"/>
  <c r="X10"/>
  <c r="V10"/>
  <c r="U10"/>
  <c r="R10"/>
  <c r="Q10"/>
  <c r="O10"/>
  <c r="N10"/>
  <c r="L10"/>
  <c r="K10"/>
  <c r="J10"/>
  <c r="I10"/>
  <c r="H10"/>
  <c r="G10"/>
  <c r="F10"/>
  <c r="E10"/>
  <c r="D10"/>
  <c r="EW9"/>
  <c r="EV9"/>
  <c r="ES9"/>
  <c r="ER9"/>
  <c r="EQ9"/>
  <c r="EP9"/>
  <c r="EO9"/>
  <c r="EL9"/>
  <c r="EK9"/>
  <c r="EJ9"/>
  <c r="EI9"/>
  <c r="EH9"/>
  <c r="EE9"/>
  <c r="ED9"/>
  <c r="EC9"/>
  <c r="EB9"/>
  <c r="EA9"/>
  <c r="DU9"/>
  <c r="DT9"/>
  <c r="DR9"/>
  <c r="DQ9"/>
  <c r="DN9"/>
  <c r="DM9"/>
  <c r="DK9"/>
  <c r="DJ9"/>
  <c r="DH9"/>
  <c r="DG9"/>
  <c r="DA9"/>
  <c r="CZ9"/>
  <c r="CX9"/>
  <c r="CW9"/>
  <c r="CT9"/>
  <c r="CS9"/>
  <c r="CQ9"/>
  <c r="CP9"/>
  <c r="CN9"/>
  <c r="CM9"/>
  <c r="CG9"/>
  <c r="CF9"/>
  <c r="CD9"/>
  <c r="CC9"/>
  <c r="BZ9"/>
  <c r="BY9"/>
  <c r="BW9"/>
  <c r="BV9"/>
  <c r="BT9"/>
  <c r="BS9"/>
  <c r="BM9"/>
  <c r="BL9"/>
  <c r="BJ9"/>
  <c r="BI9"/>
  <c r="BF9"/>
  <c r="BE9"/>
  <c r="BC9"/>
  <c r="BB9"/>
  <c r="AZ9"/>
  <c r="AY9"/>
  <c r="AS9"/>
  <c r="AR9"/>
  <c r="AP9"/>
  <c r="AO9"/>
  <c r="AL9"/>
  <c r="AK9"/>
  <c r="AI9"/>
  <c r="AH9"/>
  <c r="AF9"/>
  <c r="AE9"/>
  <c r="Y9"/>
  <c r="X9"/>
  <c r="V9"/>
  <c r="U9"/>
  <c r="R9"/>
  <c r="Q9"/>
  <c r="O9"/>
  <c r="N9"/>
  <c r="L9"/>
  <c r="K9"/>
  <c r="J9"/>
  <c r="I9"/>
  <c r="H9"/>
  <c r="G9"/>
  <c r="F9"/>
  <c r="E9"/>
  <c r="D9"/>
  <c r="EW8"/>
  <c r="EV8"/>
  <c r="ES8"/>
  <c r="ER8"/>
  <c r="EQ8"/>
  <c r="EP8"/>
  <c r="EO8"/>
  <c r="EL8"/>
  <c r="EK8"/>
  <c r="EJ8"/>
  <c r="EI8"/>
  <c r="EH8"/>
  <c r="EE8"/>
  <c r="ED8"/>
  <c r="EC8"/>
  <c r="EB8"/>
  <c r="EA8"/>
  <c r="DU8"/>
  <c r="DT8"/>
  <c r="DR8"/>
  <c r="DQ8"/>
  <c r="DN8"/>
  <c r="DM8"/>
  <c r="DK8"/>
  <c r="DJ8"/>
  <c r="DH8"/>
  <c r="DG8"/>
  <c r="DA8"/>
  <c r="CZ8"/>
  <c r="CX8"/>
  <c r="CW8"/>
  <c r="CT8"/>
  <c r="CS8"/>
  <c r="CQ8"/>
  <c r="CP8"/>
  <c r="CN8"/>
  <c r="CM8"/>
  <c r="CG8"/>
  <c r="CF8"/>
  <c r="CD8"/>
  <c r="CC8"/>
  <c r="BZ8"/>
  <c r="BY8"/>
  <c r="BW8"/>
  <c r="BV8"/>
  <c r="BT8"/>
  <c r="BS8"/>
  <c r="BM8"/>
  <c r="BL8"/>
  <c r="BJ8"/>
  <c r="BI8"/>
  <c r="BF8"/>
  <c r="BE8"/>
  <c r="BC8"/>
  <c r="BB8"/>
  <c r="AZ8"/>
  <c r="AY8"/>
  <c r="AS8"/>
  <c r="AR8"/>
  <c r="AP8"/>
  <c r="AO8"/>
  <c r="AL8"/>
  <c r="AK8"/>
  <c r="AI8"/>
  <c r="AH8"/>
  <c r="AF8"/>
  <c r="AE8"/>
  <c r="Y8"/>
  <c r="X8"/>
  <c r="V8"/>
  <c r="U8"/>
  <c r="R8"/>
  <c r="Q8"/>
  <c r="O8"/>
  <c r="N8"/>
  <c r="L8"/>
  <c r="K8"/>
  <c r="J8"/>
  <c r="I8"/>
  <c r="H8"/>
  <c r="G8"/>
  <c r="F8"/>
  <c r="E8"/>
  <c r="D8"/>
  <c r="EW7"/>
  <c r="EV7"/>
  <c r="ES7"/>
  <c r="ER7"/>
  <c r="EQ7"/>
  <c r="EP7"/>
  <c r="EO7"/>
  <c r="EL7"/>
  <c r="EK7"/>
  <c r="EJ7"/>
  <c r="EI7"/>
  <c r="EH7"/>
  <c r="EE7"/>
  <c r="ED7"/>
  <c r="EC7"/>
  <c r="EB7"/>
  <c r="EA7"/>
  <c r="DU7"/>
  <c r="DT7"/>
  <c r="DR7"/>
  <c r="DQ7"/>
  <c r="DN7"/>
  <c r="DM7"/>
  <c r="DK7"/>
  <c r="DJ7"/>
  <c r="DH7"/>
  <c r="DG7"/>
  <c r="DA7"/>
  <c r="CZ7"/>
  <c r="CX7"/>
  <c r="CW7"/>
  <c r="CT7"/>
  <c r="CS7"/>
  <c r="CQ7"/>
  <c r="CP7"/>
  <c r="CN7"/>
  <c r="CM7"/>
  <c r="CG7"/>
  <c r="CF7"/>
  <c r="CD7"/>
  <c r="CC7"/>
  <c r="BZ7"/>
  <c r="BY7"/>
  <c r="BW7"/>
  <c r="BV7"/>
  <c r="BT7"/>
  <c r="BS7"/>
  <c r="BM7"/>
  <c r="BL7"/>
  <c r="BJ7"/>
  <c r="BI7"/>
  <c r="BF7"/>
  <c r="BE7"/>
  <c r="BC7"/>
  <c r="BB7"/>
  <c r="AZ7"/>
  <c r="AY7"/>
  <c r="AS7"/>
  <c r="AR7"/>
  <c r="AP7"/>
  <c r="AO7"/>
  <c r="AL7"/>
  <c r="AK7"/>
  <c r="AI7"/>
  <c r="AH7"/>
  <c r="AF7"/>
  <c r="AE7"/>
  <c r="Y7"/>
  <c r="X7"/>
  <c r="V7"/>
  <c r="U7"/>
  <c r="R7"/>
  <c r="Q7"/>
  <c r="O7"/>
  <c r="N7"/>
  <c r="L7"/>
  <c r="K7"/>
  <c r="J7"/>
  <c r="I7"/>
  <c r="H7"/>
  <c r="G7"/>
  <c r="F7"/>
  <c r="E7"/>
  <c r="D7"/>
  <c r="B7"/>
  <c r="ES6"/>
  <c r="ER6"/>
  <c r="EQ6"/>
  <c r="EP6"/>
  <c r="EO6"/>
  <c r="EL6"/>
  <c r="EK6"/>
  <c r="EJ6"/>
  <c r="EI6"/>
  <c r="EH6"/>
  <c r="EE6"/>
  <c r="ED6"/>
  <c r="EC6"/>
  <c r="EB6"/>
  <c r="EA6"/>
  <c r="DU6"/>
  <c r="DT6"/>
  <c r="DR6"/>
  <c r="DQ6"/>
  <c r="DN6"/>
  <c r="DM6"/>
  <c r="DK6"/>
  <c r="DJ6"/>
  <c r="DH6"/>
  <c r="DG6"/>
  <c r="DA6"/>
  <c r="CZ6"/>
  <c r="CX6"/>
  <c r="CW6"/>
  <c r="CT6"/>
  <c r="CS6"/>
  <c r="CQ6"/>
  <c r="CP6"/>
  <c r="CN6"/>
  <c r="CM6"/>
  <c r="CG6"/>
  <c r="CF6"/>
  <c r="CD6"/>
  <c r="CC6"/>
  <c r="BZ6"/>
  <c r="BY6"/>
  <c r="BW6"/>
  <c r="BV6"/>
  <c r="BT6"/>
  <c r="BS6"/>
  <c r="BM6"/>
  <c r="BL6"/>
  <c r="BJ6"/>
  <c r="BI6"/>
  <c r="BF6"/>
  <c r="BE6"/>
  <c r="BC6"/>
  <c r="BB6"/>
  <c r="AZ6"/>
  <c r="AY6"/>
  <c r="AS6"/>
  <c r="AR6"/>
  <c r="AP6"/>
  <c r="AO6"/>
  <c r="AL6"/>
  <c r="AK6"/>
  <c r="AI6"/>
  <c r="AH6"/>
  <c r="AF6"/>
  <c r="AE6"/>
  <c r="Y6"/>
  <c r="X6"/>
  <c r="V6"/>
  <c r="U6"/>
  <c r="R6"/>
  <c r="Q6"/>
  <c r="O6"/>
  <c r="N6"/>
  <c r="L6"/>
  <c r="K6"/>
  <c r="EU5"/>
  <c r="EN5"/>
  <c r="EG5"/>
  <c r="DZ5"/>
  <c r="DV5"/>
  <c r="DU5"/>
  <c r="DT5"/>
  <c r="DS5"/>
  <c r="DR5"/>
  <c r="DQ5"/>
  <c r="DO5"/>
  <c r="DN5"/>
  <c r="DM5"/>
  <c r="DL5"/>
  <c r="DK5"/>
  <c r="DJ5"/>
  <c r="DI5"/>
  <c r="DH5"/>
  <c r="DG5"/>
  <c r="DF5"/>
  <c r="DB5"/>
  <c r="DA5"/>
  <c r="CZ5"/>
  <c r="CY5"/>
  <c r="CX5"/>
  <c r="CW5"/>
  <c r="CU5"/>
  <c r="CT5"/>
  <c r="CS5"/>
  <c r="CR5"/>
  <c r="CQ5"/>
  <c r="CP5"/>
  <c r="CO5"/>
  <c r="CN5"/>
  <c r="CM5"/>
  <c r="CL5"/>
  <c r="CH5"/>
  <c r="CG5"/>
  <c r="CF5"/>
  <c r="CE5"/>
  <c r="CD5"/>
  <c r="CC5"/>
  <c r="CA5"/>
  <c r="BZ5"/>
  <c r="BY5"/>
  <c r="BX5"/>
  <c r="BW5"/>
  <c r="BV5"/>
  <c r="BU5"/>
  <c r="BT5"/>
  <c r="BS5"/>
  <c r="BR5"/>
  <c r="BN5"/>
  <c r="BM5"/>
  <c r="BL5"/>
  <c r="BK5"/>
  <c r="BJ5"/>
  <c r="BI5"/>
  <c r="BG5"/>
  <c r="BF5"/>
  <c r="BE5"/>
  <c r="BD5"/>
  <c r="BC5"/>
  <c r="BB5"/>
  <c r="BA5"/>
  <c r="AZ5"/>
  <c r="AY5"/>
  <c r="AX5"/>
  <c r="AT5"/>
  <c r="AS5"/>
  <c r="AR5"/>
  <c r="AQ5"/>
  <c r="AP5"/>
  <c r="AO5"/>
  <c r="AM5"/>
  <c r="AL5"/>
  <c r="AK5"/>
  <c r="AJ5"/>
  <c r="AI5"/>
  <c r="AH5"/>
  <c r="AG5"/>
  <c r="AF5"/>
  <c r="AE5"/>
  <c r="AD5"/>
  <c r="Z5"/>
  <c r="Y5"/>
  <c r="X5"/>
  <c r="W5"/>
  <c r="V5"/>
  <c r="U5"/>
  <c r="S5"/>
  <c r="R5"/>
  <c r="Q5"/>
  <c r="P5"/>
  <c r="O5"/>
  <c r="N5"/>
  <c r="M5"/>
  <c r="L5"/>
  <c r="K5"/>
  <c r="ES4"/>
  <c r="ER4"/>
  <c r="EQ4"/>
  <c r="EP4"/>
  <c r="EO4"/>
  <c r="EL4"/>
  <c r="EK4"/>
  <c r="EJ4"/>
  <c r="EI4"/>
  <c r="EH4"/>
  <c r="EE4"/>
  <c r="ED4"/>
  <c r="EC4"/>
  <c r="EB4"/>
  <c r="EA4"/>
  <c r="DZ4"/>
  <c r="DY4"/>
  <c r="DX4"/>
  <c r="DW4"/>
  <c r="DT4"/>
  <c r="DQ4"/>
  <c r="DP4"/>
  <c r="DM4"/>
  <c r="DJ4"/>
  <c r="DG4"/>
  <c r="DF4"/>
  <c r="DE4"/>
  <c r="DD4"/>
  <c r="DC4"/>
  <c r="CZ4"/>
  <c r="CW4"/>
  <c r="CV4"/>
  <c r="CS4"/>
  <c r="CP4"/>
  <c r="CM4"/>
  <c r="CL4"/>
  <c r="CK4"/>
  <c r="CJ4"/>
  <c r="CI4"/>
  <c r="CF4"/>
  <c r="CC4"/>
  <c r="CB4"/>
  <c r="BY4"/>
  <c r="BV4"/>
  <c r="BS4"/>
  <c r="BR4"/>
  <c r="BQ4"/>
  <c r="BP4"/>
  <c r="BO4"/>
  <c r="BL4"/>
  <c r="BI4"/>
  <c r="BH4"/>
  <c r="BE4"/>
  <c r="BB4"/>
  <c r="AY4"/>
  <c r="AX4"/>
  <c r="AW4"/>
  <c r="AV4"/>
  <c r="AU4"/>
  <c r="AR4"/>
  <c r="AO4"/>
  <c r="AN4"/>
  <c r="AK4"/>
  <c r="AH4"/>
  <c r="AE4"/>
  <c r="AD4"/>
  <c r="AC4"/>
  <c r="AB4"/>
  <c r="AA4"/>
  <c r="X4"/>
  <c r="U4"/>
  <c r="T4"/>
  <c r="Q4"/>
  <c r="N4"/>
  <c r="K4"/>
  <c r="H4"/>
  <c r="F4"/>
  <c r="E4"/>
  <c r="EO3"/>
  <c r="EO108" s="1"/>
  <c r="EH3"/>
  <c r="EH108" s="1"/>
  <c r="EA3"/>
  <c r="EA108" s="1"/>
  <c r="DG3"/>
  <c r="DG108" s="1"/>
  <c r="CM3"/>
  <c r="CM108" s="1"/>
  <c r="BS3"/>
  <c r="BS108" s="1"/>
  <c r="AY3"/>
  <c r="AY108" s="1"/>
  <c r="AE3"/>
  <c r="AE108" s="1"/>
  <c r="K3"/>
  <c r="K108" s="1"/>
  <c r="F3"/>
  <c r="EO2"/>
  <c r="EO107" s="1"/>
  <c r="EH2"/>
  <c r="EH107" s="1"/>
  <c r="EA2"/>
  <c r="EA107" s="1"/>
  <c r="DG2"/>
  <c r="DG107" s="1"/>
  <c r="AF8" i="21" s="1"/>
  <c r="CM2" i="19"/>
  <c r="CM107" s="1"/>
  <c r="R8" i="21" s="1"/>
  <c r="BS2" i="19"/>
  <c r="BS107" s="1"/>
  <c r="D8" i="21" s="1"/>
  <c r="AY2" i="19"/>
  <c r="AY107" s="1"/>
  <c r="AF4" i="21" s="1"/>
  <c r="AE2" i="19"/>
  <c r="AE107" s="1"/>
  <c r="R4" i="21" s="1"/>
  <c r="K2" i="19"/>
  <c r="K107" s="1"/>
  <c r="J133" i="15"/>
  <c r="J132"/>
  <c r="J131"/>
  <c r="J130"/>
  <c r="J129"/>
  <c r="J128"/>
  <c r="J127"/>
  <c r="J126"/>
  <c r="J125"/>
  <c r="J124"/>
  <c r="J123"/>
  <c r="I123"/>
  <c r="J122"/>
  <c r="I122"/>
  <c r="J121"/>
  <c r="I121"/>
  <c r="J120"/>
  <c r="I120"/>
  <c r="J119"/>
  <c r="I119"/>
  <c r="J118"/>
  <c r="I118"/>
  <c r="J117"/>
  <c r="I117"/>
  <c r="J116"/>
  <c r="I116"/>
  <c r="J115"/>
  <c r="I115"/>
  <c r="J114"/>
  <c r="I114"/>
  <c r="J113"/>
  <c r="I113"/>
  <c r="J112"/>
  <c r="I112"/>
  <c r="J111"/>
  <c r="I111"/>
  <c r="J110"/>
  <c r="I110"/>
  <c r="FE108"/>
  <c r="EY108"/>
  <c r="ET106" i="19" s="1"/>
  <c r="EP108" i="15"/>
  <c r="EG108"/>
  <c r="GB108" s="1"/>
  <c r="DW108"/>
  <c r="DT108"/>
  <c r="DX106" i="28" s="1"/>
  <c r="DP108" i="15"/>
  <c r="DM108"/>
  <c r="DJ108"/>
  <c r="DC108"/>
  <c r="DG106" i="28" s="1"/>
  <c r="CZ108" i="15"/>
  <c r="CV108"/>
  <c r="CY106" i="28" s="1"/>
  <c r="CS108" i="15"/>
  <c r="CW108" s="1"/>
  <c r="CP108"/>
  <c r="CI108"/>
  <c r="CF108"/>
  <c r="CB108"/>
  <c r="BY108"/>
  <c r="BV108"/>
  <c r="BO108"/>
  <c r="BQ106" i="28" s="1"/>
  <c r="BL108" i="15"/>
  <c r="BH108"/>
  <c r="BE108"/>
  <c r="BB108"/>
  <c r="AU108"/>
  <c r="AR108"/>
  <c r="AR106" i="28" s="1"/>
  <c r="AN108" i="15"/>
  <c r="AK108"/>
  <c r="AH108"/>
  <c r="AA108"/>
  <c r="X108"/>
  <c r="T108"/>
  <c r="S106" i="28" s="1"/>
  <c r="Q108" i="15"/>
  <c r="N108"/>
  <c r="D108"/>
  <c r="A108"/>
  <c r="FE107"/>
  <c r="EY107"/>
  <c r="EP107"/>
  <c r="EG107"/>
  <c r="DW107"/>
  <c r="DT107"/>
  <c r="DX105" i="28" s="1"/>
  <c r="DP107" i="15"/>
  <c r="DO105" i="19" s="1"/>
  <c r="DM107" i="15"/>
  <c r="DJ107"/>
  <c r="DC107"/>
  <c r="CZ107"/>
  <c r="CV107"/>
  <c r="CY105" i="28" s="1"/>
  <c r="CS107" i="15"/>
  <c r="CP107"/>
  <c r="CW107" s="1"/>
  <c r="CI107"/>
  <c r="CF107"/>
  <c r="CH105" i="28" s="1"/>
  <c r="CC107" i="15"/>
  <c r="CB107"/>
  <c r="CD105" i="28" s="1"/>
  <c r="BY107" i="15"/>
  <c r="BV107"/>
  <c r="BO107"/>
  <c r="BL107"/>
  <c r="BH107"/>
  <c r="BI105" i="28" s="1"/>
  <c r="BE107" i="15"/>
  <c r="BB107"/>
  <c r="AU107"/>
  <c r="AR107"/>
  <c r="AR105" i="28" s="1"/>
  <c r="AN107" i="15"/>
  <c r="AM105" i="19" s="1"/>
  <c r="AK107" i="15"/>
  <c r="AH107"/>
  <c r="AA107"/>
  <c r="X107"/>
  <c r="T107"/>
  <c r="S105" i="28" s="1"/>
  <c r="Q107" i="15"/>
  <c r="N107"/>
  <c r="D107"/>
  <c r="A107"/>
  <c r="GB106"/>
  <c r="FE106"/>
  <c r="EY106"/>
  <c r="EP106"/>
  <c r="EG106"/>
  <c r="DW106"/>
  <c r="DT106"/>
  <c r="DP106"/>
  <c r="DT104" i="28" s="1"/>
  <c r="DM106" i="15"/>
  <c r="DQ104" i="28" s="1"/>
  <c r="DJ106" i="15"/>
  <c r="DC106"/>
  <c r="CZ106"/>
  <c r="CV106"/>
  <c r="CS106"/>
  <c r="CP106"/>
  <c r="CI106"/>
  <c r="CF106"/>
  <c r="CH104" i="28" s="1"/>
  <c r="CB106" i="15"/>
  <c r="BY106"/>
  <c r="CA104" i="28" s="1"/>
  <c r="BV106" i="15"/>
  <c r="BO106"/>
  <c r="BL106"/>
  <c r="BH106"/>
  <c r="BE106"/>
  <c r="BB106"/>
  <c r="BA104" i="19" s="1"/>
  <c r="AU106" i="15"/>
  <c r="AR106"/>
  <c r="AN106"/>
  <c r="AN104" i="28" s="1"/>
  <c r="AK106" i="15"/>
  <c r="AK104" i="28" s="1"/>
  <c r="AH106" i="15"/>
  <c r="AA106"/>
  <c r="X106"/>
  <c r="T106"/>
  <c r="Q106"/>
  <c r="N106"/>
  <c r="D106"/>
  <c r="C104" i="28" s="1"/>
  <c r="A106" i="15"/>
  <c r="GJ105"/>
  <c r="GF105"/>
  <c r="FE105"/>
  <c r="FD103" i="28" s="1"/>
  <c r="EY105" i="15"/>
  <c r="EZ103" i="28" s="1"/>
  <c r="GQ103" s="1"/>
  <c r="EP105" i="15"/>
  <c r="EG105"/>
  <c r="EL103" i="28" s="1"/>
  <c r="GM103" s="1"/>
  <c r="DW105" i="15"/>
  <c r="DT105"/>
  <c r="DP105"/>
  <c r="DM105"/>
  <c r="DJ105"/>
  <c r="DC105"/>
  <c r="CZ105"/>
  <c r="CV105"/>
  <c r="CS105"/>
  <c r="CV103" i="28" s="1"/>
  <c r="CP105" i="15"/>
  <c r="CS103" i="28" s="1"/>
  <c r="CI105" i="15"/>
  <c r="CF105"/>
  <c r="CC105"/>
  <c r="CB105"/>
  <c r="BY105"/>
  <c r="BV105"/>
  <c r="BX103" i="28" s="1"/>
  <c r="BO105" i="15"/>
  <c r="BL105"/>
  <c r="BH105"/>
  <c r="BE105"/>
  <c r="BI105" s="1"/>
  <c r="BB105"/>
  <c r="BC103" i="28" s="1"/>
  <c r="AU105" i="15"/>
  <c r="AR105"/>
  <c r="AN105"/>
  <c r="AK105"/>
  <c r="AH105"/>
  <c r="AA105"/>
  <c r="X105"/>
  <c r="T105"/>
  <c r="Q105"/>
  <c r="P103" i="28" s="1"/>
  <c r="N105" i="15"/>
  <c r="M103" i="28" s="1"/>
  <c r="D105" i="15"/>
  <c r="A105"/>
  <c r="GJ104"/>
  <c r="FE104"/>
  <c r="FD102" i="28" s="1"/>
  <c r="EY104" i="15"/>
  <c r="EZ102" i="28" s="1"/>
  <c r="GQ102" s="1"/>
  <c r="EP104" i="15"/>
  <c r="EG104"/>
  <c r="DW104"/>
  <c r="DT104"/>
  <c r="DP104"/>
  <c r="DM104"/>
  <c r="DJ104"/>
  <c r="DC104"/>
  <c r="CZ104"/>
  <c r="CV104"/>
  <c r="CS104"/>
  <c r="CP104"/>
  <c r="CI104"/>
  <c r="CF104"/>
  <c r="CB104"/>
  <c r="BY104"/>
  <c r="BV104"/>
  <c r="BO104"/>
  <c r="BQ102" i="28" s="1"/>
  <c r="BL104" i="15"/>
  <c r="BH104"/>
  <c r="BE104"/>
  <c r="BB104"/>
  <c r="AU104"/>
  <c r="AR104"/>
  <c r="AN104"/>
  <c r="AK104"/>
  <c r="AH104"/>
  <c r="AA104"/>
  <c r="X104"/>
  <c r="T104"/>
  <c r="Q104"/>
  <c r="N104"/>
  <c r="D104"/>
  <c r="A104"/>
  <c r="GF103"/>
  <c r="FE103"/>
  <c r="EY103"/>
  <c r="EP103"/>
  <c r="EG103"/>
  <c r="EL101" i="28" s="1"/>
  <c r="GM101" s="1"/>
  <c r="DW103" i="15"/>
  <c r="DT103"/>
  <c r="DX101" i="28" s="1"/>
  <c r="DP103" i="15"/>
  <c r="DM103"/>
  <c r="DJ103"/>
  <c r="DC103"/>
  <c r="CZ103"/>
  <c r="CW103"/>
  <c r="CV103"/>
  <c r="CS103"/>
  <c r="CP103"/>
  <c r="CI103"/>
  <c r="CF103"/>
  <c r="CH101" i="28" s="1"/>
  <c r="CB103" i="15"/>
  <c r="CD101" i="28" s="1"/>
  <c r="BY103" i="15"/>
  <c r="BV103"/>
  <c r="BO103"/>
  <c r="BL103"/>
  <c r="BI103"/>
  <c r="BH103"/>
  <c r="BE103"/>
  <c r="BB103"/>
  <c r="AU103"/>
  <c r="AR103"/>
  <c r="AR101" i="28" s="1"/>
  <c r="AN103" i="15"/>
  <c r="AK103"/>
  <c r="AH103"/>
  <c r="AA103"/>
  <c r="X103"/>
  <c r="U103"/>
  <c r="T103"/>
  <c r="Q103"/>
  <c r="N103"/>
  <c r="D103"/>
  <c r="A103"/>
  <c r="GB102"/>
  <c r="FE102"/>
  <c r="EY102"/>
  <c r="EP102"/>
  <c r="EG102"/>
  <c r="DW102"/>
  <c r="DT102"/>
  <c r="DX100" i="28" s="1"/>
  <c r="DP102" i="15"/>
  <c r="DM102"/>
  <c r="DJ102"/>
  <c r="DC102"/>
  <c r="CZ102"/>
  <c r="CV102"/>
  <c r="CS102"/>
  <c r="CP102"/>
  <c r="CI102"/>
  <c r="CF102"/>
  <c r="CH100" i="28" s="1"/>
  <c r="CB102" i="15"/>
  <c r="BY102"/>
  <c r="BV102"/>
  <c r="BO102"/>
  <c r="BL102"/>
  <c r="BH102"/>
  <c r="BE102"/>
  <c r="BB102"/>
  <c r="AU102"/>
  <c r="AR102"/>
  <c r="AR100" i="28" s="1"/>
  <c r="AN102" i="15"/>
  <c r="AK102"/>
  <c r="AH102"/>
  <c r="AA102"/>
  <c r="X102"/>
  <c r="T102"/>
  <c r="Q102"/>
  <c r="N102"/>
  <c r="D102"/>
  <c r="A102"/>
  <c r="GJ101"/>
  <c r="GF101"/>
  <c r="FE101"/>
  <c r="EY101"/>
  <c r="EP101"/>
  <c r="EG101"/>
  <c r="DW101"/>
  <c r="DT101"/>
  <c r="DQ101"/>
  <c r="DP101"/>
  <c r="DM101"/>
  <c r="DJ101"/>
  <c r="DC101"/>
  <c r="CZ101"/>
  <c r="CV101"/>
  <c r="CS101"/>
  <c r="CP101"/>
  <c r="CI101"/>
  <c r="CF101"/>
  <c r="CC101"/>
  <c r="CB101"/>
  <c r="BY101"/>
  <c r="BV101"/>
  <c r="BX99" i="28" s="1"/>
  <c r="BO101" i="15"/>
  <c r="BL101"/>
  <c r="BH101"/>
  <c r="BE101"/>
  <c r="BB101"/>
  <c r="AU101"/>
  <c r="AR101"/>
  <c r="AO101"/>
  <c r="AN101"/>
  <c r="AK101"/>
  <c r="AH101"/>
  <c r="AA101"/>
  <c r="X101"/>
  <c r="T101"/>
  <c r="Q101"/>
  <c r="N101"/>
  <c r="D101"/>
  <c r="A101"/>
  <c r="GJ100"/>
  <c r="FE100"/>
  <c r="FD98" i="28" s="1"/>
  <c r="EY100" i="15"/>
  <c r="EZ98" i="28" s="1"/>
  <c r="GQ98" s="1"/>
  <c r="EP100" i="15"/>
  <c r="EG100"/>
  <c r="DW100"/>
  <c r="DT100"/>
  <c r="DP100"/>
  <c r="DM100"/>
  <c r="DJ100"/>
  <c r="DC100"/>
  <c r="CZ100"/>
  <c r="CV100"/>
  <c r="CS100"/>
  <c r="CP100"/>
  <c r="CI100"/>
  <c r="CF100"/>
  <c r="CB100"/>
  <c r="BY100"/>
  <c r="BV100"/>
  <c r="BO100"/>
  <c r="BQ98" i="28" s="1"/>
  <c r="BL100" i="15"/>
  <c r="BH100"/>
  <c r="BE100"/>
  <c r="BB100"/>
  <c r="AU100"/>
  <c r="AR100"/>
  <c r="AN100"/>
  <c r="AK100"/>
  <c r="AH100"/>
  <c r="AA100"/>
  <c r="X100"/>
  <c r="T100"/>
  <c r="Q100"/>
  <c r="N100"/>
  <c r="D100"/>
  <c r="A100"/>
  <c r="GF99"/>
  <c r="FE99"/>
  <c r="EY99"/>
  <c r="GJ99" s="1"/>
  <c r="EP99"/>
  <c r="EG99"/>
  <c r="EL97" i="28" s="1"/>
  <c r="GM97" s="1"/>
  <c r="DW99" i="15"/>
  <c r="DT99"/>
  <c r="DX97" i="28" s="1"/>
  <c r="DP99" i="15"/>
  <c r="DT97" i="28" s="1"/>
  <c r="DM99" i="15"/>
  <c r="DJ99"/>
  <c r="DC99"/>
  <c r="CZ99"/>
  <c r="CW99"/>
  <c r="CV99"/>
  <c r="CS99"/>
  <c r="CP99"/>
  <c r="CI99"/>
  <c r="CF99"/>
  <c r="CH97" i="28" s="1"/>
  <c r="CB99" i="15"/>
  <c r="CD97" i="28" s="1"/>
  <c r="BY99" i="15"/>
  <c r="BV99"/>
  <c r="BO99"/>
  <c r="BL99"/>
  <c r="BI99"/>
  <c r="BH99"/>
  <c r="BE99"/>
  <c r="BB99"/>
  <c r="AU99"/>
  <c r="AR99"/>
  <c r="AR97" i="28" s="1"/>
  <c r="AN99" i="15"/>
  <c r="AN97" i="28" s="1"/>
  <c r="AK99" i="15"/>
  <c r="AH99"/>
  <c r="AA99"/>
  <c r="X99"/>
  <c r="U99"/>
  <c r="T99"/>
  <c r="Q99"/>
  <c r="N99"/>
  <c r="D99"/>
  <c r="A99"/>
  <c r="FE98"/>
  <c r="EY98"/>
  <c r="EP98"/>
  <c r="EG98"/>
  <c r="DW98"/>
  <c r="DT98"/>
  <c r="DX96" i="28" s="1"/>
  <c r="DP98" i="15"/>
  <c r="DT96" i="28" s="1"/>
  <c r="DM98" i="15"/>
  <c r="DJ98"/>
  <c r="DC98"/>
  <c r="CZ98"/>
  <c r="CV98"/>
  <c r="CS98"/>
  <c r="CP98"/>
  <c r="CI98"/>
  <c r="CF98"/>
  <c r="CH96" i="28" s="1"/>
  <c r="CB98" i="15"/>
  <c r="BY98"/>
  <c r="BV98"/>
  <c r="BO98"/>
  <c r="BL98"/>
  <c r="BH98"/>
  <c r="BE98"/>
  <c r="BB98"/>
  <c r="AU98"/>
  <c r="AR98"/>
  <c r="AQ96" i="19" s="1"/>
  <c r="AN98" i="15"/>
  <c r="AN96" i="28" s="1"/>
  <c r="AK98" i="15"/>
  <c r="AH98"/>
  <c r="AA98"/>
  <c r="X98"/>
  <c r="T98"/>
  <c r="Q98"/>
  <c r="N98"/>
  <c r="D98"/>
  <c r="A98"/>
  <c r="GJ97"/>
  <c r="GF97"/>
  <c r="FE97"/>
  <c r="EY97"/>
  <c r="EP97"/>
  <c r="EG97"/>
  <c r="DW97"/>
  <c r="DT97"/>
  <c r="DQ97"/>
  <c r="DP97"/>
  <c r="DM97"/>
  <c r="DJ97"/>
  <c r="DC97"/>
  <c r="CZ97"/>
  <c r="CV97"/>
  <c r="CS97"/>
  <c r="CP97"/>
  <c r="CI97"/>
  <c r="CF97"/>
  <c r="CC97"/>
  <c r="CB97"/>
  <c r="BY97"/>
  <c r="BV97"/>
  <c r="BX95" i="28" s="1"/>
  <c r="BO97" i="15"/>
  <c r="BL97"/>
  <c r="BH97"/>
  <c r="BE97"/>
  <c r="BB97"/>
  <c r="AU97"/>
  <c r="AR97"/>
  <c r="AO97"/>
  <c r="AN97"/>
  <c r="AK97"/>
  <c r="AH97"/>
  <c r="AA97"/>
  <c r="X97"/>
  <c r="T97"/>
  <c r="Q97"/>
  <c r="N97"/>
  <c r="D97"/>
  <c r="A97"/>
  <c r="GJ96"/>
  <c r="FE96"/>
  <c r="FD94" i="28" s="1"/>
  <c r="EY96" i="15"/>
  <c r="EZ94" i="28" s="1"/>
  <c r="GQ94" s="1"/>
  <c r="EP96" i="15"/>
  <c r="EG96"/>
  <c r="DW96"/>
  <c r="DT96"/>
  <c r="DP96"/>
  <c r="DM96"/>
  <c r="DQ94" i="28" s="1"/>
  <c r="DJ96" i="15"/>
  <c r="DC96"/>
  <c r="CZ96"/>
  <c r="CV96"/>
  <c r="CS96"/>
  <c r="CP96"/>
  <c r="CI96"/>
  <c r="CF96"/>
  <c r="CB96"/>
  <c r="BY96"/>
  <c r="CA94" i="28" s="1"/>
  <c r="BV96" i="15"/>
  <c r="BO96"/>
  <c r="BL96"/>
  <c r="BH96"/>
  <c r="BE96"/>
  <c r="BF94" i="28" s="1"/>
  <c r="BB96" i="15"/>
  <c r="AU96"/>
  <c r="AR96"/>
  <c r="AN96"/>
  <c r="AK96"/>
  <c r="AK94" i="28" s="1"/>
  <c r="AH96" i="15"/>
  <c r="AA96"/>
  <c r="X96"/>
  <c r="T96"/>
  <c r="Q96"/>
  <c r="N96"/>
  <c r="D96"/>
  <c r="A96"/>
  <c r="GF95"/>
  <c r="FE95"/>
  <c r="EY95"/>
  <c r="GJ95" s="1"/>
  <c r="EP95"/>
  <c r="EG95"/>
  <c r="DW95"/>
  <c r="DT95"/>
  <c r="DP95"/>
  <c r="DM95"/>
  <c r="DJ95"/>
  <c r="DN93" i="28" s="1"/>
  <c r="DC95" i="15"/>
  <c r="CZ95"/>
  <c r="CW95"/>
  <c r="CV95"/>
  <c r="CS95"/>
  <c r="CP95"/>
  <c r="CS93" i="28" s="1"/>
  <c r="CI95" i="15"/>
  <c r="CF95"/>
  <c r="CB95"/>
  <c r="BY95"/>
  <c r="BV95"/>
  <c r="BX93" i="28" s="1"/>
  <c r="BO95" i="15"/>
  <c r="BL95"/>
  <c r="BI95"/>
  <c r="BH95"/>
  <c r="BE95"/>
  <c r="BB95"/>
  <c r="BC93" i="28" s="1"/>
  <c r="AU95" i="15"/>
  <c r="AR95"/>
  <c r="AN95"/>
  <c r="AK95"/>
  <c r="AH95"/>
  <c r="AH93" i="28" s="1"/>
  <c r="AA95" i="15"/>
  <c r="X95"/>
  <c r="U95"/>
  <c r="T95"/>
  <c r="Q95"/>
  <c r="N95"/>
  <c r="M93" i="28" s="1"/>
  <c r="D95" i="15"/>
  <c r="A95"/>
  <c r="GB94"/>
  <c r="FE94"/>
  <c r="FD92" i="28" s="1"/>
  <c r="EY94" i="15"/>
  <c r="EP94"/>
  <c r="EG94"/>
  <c r="DW94"/>
  <c r="EB92" i="28" s="1"/>
  <c r="DT94" i="15"/>
  <c r="DP94"/>
  <c r="DM94"/>
  <c r="DJ94"/>
  <c r="DC94"/>
  <c r="DG92" i="28" s="1"/>
  <c r="CZ94" i="15"/>
  <c r="CV94"/>
  <c r="CS94"/>
  <c r="CP94"/>
  <c r="CI94"/>
  <c r="CL92" i="28" s="1"/>
  <c r="CF94" i="15"/>
  <c r="CB94"/>
  <c r="BY94"/>
  <c r="BV94"/>
  <c r="BO94"/>
  <c r="BQ92" i="28" s="1"/>
  <c r="BL94" i="15"/>
  <c r="BH94"/>
  <c r="BE94"/>
  <c r="BB94"/>
  <c r="AU94"/>
  <c r="AV92" i="28" s="1"/>
  <c r="AR94" i="15"/>
  <c r="AN94"/>
  <c r="AK94"/>
  <c r="AH94"/>
  <c r="AA94"/>
  <c r="AA92" i="28" s="1"/>
  <c r="X94" i="15"/>
  <c r="T94"/>
  <c r="Q94"/>
  <c r="N94"/>
  <c r="D94"/>
  <c r="A94"/>
  <c r="GJ93"/>
  <c r="GF93"/>
  <c r="FE93"/>
  <c r="EY93"/>
  <c r="EP93"/>
  <c r="ES91" i="28" s="1"/>
  <c r="GO91" s="1"/>
  <c r="EG93" i="15"/>
  <c r="DW93"/>
  <c r="DT93"/>
  <c r="DX91" i="28" s="1"/>
  <c r="DQ93" i="15"/>
  <c r="DP93"/>
  <c r="DM93"/>
  <c r="DJ93"/>
  <c r="DC93"/>
  <c r="CZ93"/>
  <c r="DC91" i="28" s="1"/>
  <c r="CV93" i="15"/>
  <c r="CS93"/>
  <c r="CP93"/>
  <c r="CI93"/>
  <c r="CF93"/>
  <c r="CH91" i="28" s="1"/>
  <c r="CC93" i="15"/>
  <c r="CB93"/>
  <c r="CD91" i="28" s="1"/>
  <c r="BY93" i="15"/>
  <c r="BV93"/>
  <c r="BO93"/>
  <c r="BL93"/>
  <c r="BM91" i="28" s="1"/>
  <c r="BH93" i="15"/>
  <c r="BI91" i="28" s="1"/>
  <c r="BE93" i="15"/>
  <c r="BB93"/>
  <c r="AU93"/>
  <c r="AR93"/>
  <c r="AO93"/>
  <c r="AN93"/>
  <c r="AN91" i="28" s="1"/>
  <c r="AK93" i="15"/>
  <c r="AH93"/>
  <c r="AA93"/>
  <c r="X93"/>
  <c r="W91" i="28" s="1"/>
  <c r="T93" i="15"/>
  <c r="S91" i="28" s="1"/>
  <c r="Q93" i="15"/>
  <c r="N93"/>
  <c r="D93"/>
  <c r="C91" i="28" s="1"/>
  <c r="A93" i="15"/>
  <c r="GJ92"/>
  <c r="FE92"/>
  <c r="EY92"/>
  <c r="EP92"/>
  <c r="EQ92" s="1"/>
  <c r="ER92" s="1"/>
  <c r="ES92" s="1"/>
  <c r="EN90" i="19" s="1"/>
  <c r="EG92" i="15"/>
  <c r="EL90" i="28" s="1"/>
  <c r="GM90" s="1"/>
  <c r="DW92" i="15"/>
  <c r="DT92"/>
  <c r="DP92"/>
  <c r="DM92"/>
  <c r="DQ90" i="28" s="1"/>
  <c r="DJ92" i="15"/>
  <c r="DC92"/>
  <c r="CZ92"/>
  <c r="CV92"/>
  <c r="CS92"/>
  <c r="CV90" i="28" s="1"/>
  <c r="CP92" i="15"/>
  <c r="CI92"/>
  <c r="CF92"/>
  <c r="CB92"/>
  <c r="BY92"/>
  <c r="CA90" i="28" s="1"/>
  <c r="BV92" i="15"/>
  <c r="BO92"/>
  <c r="BL92"/>
  <c r="BH92"/>
  <c r="BE92"/>
  <c r="BB92"/>
  <c r="AU92"/>
  <c r="AR92"/>
  <c r="AN92"/>
  <c r="AK92"/>
  <c r="AK90" i="28" s="1"/>
  <c r="AH92" i="15"/>
  <c r="AA92"/>
  <c r="X92"/>
  <c r="T92"/>
  <c r="Q92"/>
  <c r="P90" i="28" s="1"/>
  <c r="N92" i="15"/>
  <c r="D92"/>
  <c r="A92"/>
  <c r="GF91"/>
  <c r="FE91"/>
  <c r="EY91"/>
  <c r="GJ91" s="1"/>
  <c r="EP91"/>
  <c r="EG91"/>
  <c r="DW91"/>
  <c r="DT91"/>
  <c r="DP91"/>
  <c r="DM91"/>
  <c r="DJ91"/>
  <c r="DC91"/>
  <c r="CZ91"/>
  <c r="CW91"/>
  <c r="CV91"/>
  <c r="CS91"/>
  <c r="CP91"/>
  <c r="CI91"/>
  <c r="CF91"/>
  <c r="CB91"/>
  <c r="BY91"/>
  <c r="BV91"/>
  <c r="BO91"/>
  <c r="BL91"/>
  <c r="BI91"/>
  <c r="BH91"/>
  <c r="BE91"/>
  <c r="BB91"/>
  <c r="AU91"/>
  <c r="AR91"/>
  <c r="AN91"/>
  <c r="AK91"/>
  <c r="AH91"/>
  <c r="AH89" i="28" s="1"/>
  <c r="AA91" i="15"/>
  <c r="X91"/>
  <c r="U91"/>
  <c r="T91"/>
  <c r="Q91"/>
  <c r="N91"/>
  <c r="D91"/>
  <c r="A91"/>
  <c r="GB90"/>
  <c r="FE90"/>
  <c r="EY90"/>
  <c r="EP90"/>
  <c r="EG90"/>
  <c r="DW90"/>
  <c r="EB88" i="28" s="1"/>
  <c r="DT90" i="15"/>
  <c r="DP90"/>
  <c r="DM90"/>
  <c r="DJ90"/>
  <c r="DC90"/>
  <c r="CZ90"/>
  <c r="CV90"/>
  <c r="CS90"/>
  <c r="CP90"/>
  <c r="CI90"/>
  <c r="CF90"/>
  <c r="CB90"/>
  <c r="BY90"/>
  <c r="BV90"/>
  <c r="BO90"/>
  <c r="BQ88" i="28" s="1"/>
  <c r="BL90" i="15"/>
  <c r="BH90"/>
  <c r="BE90"/>
  <c r="BB90"/>
  <c r="AU90"/>
  <c r="AV88" i="28" s="1"/>
  <c r="AR90" i="15"/>
  <c r="AN90"/>
  <c r="AK90"/>
  <c r="AH90"/>
  <c r="AA90"/>
  <c r="X90"/>
  <c r="T90"/>
  <c r="Q90"/>
  <c r="N90"/>
  <c r="D90"/>
  <c r="A90"/>
  <c r="GJ89"/>
  <c r="GF89"/>
  <c r="FE89"/>
  <c r="EY89"/>
  <c r="EP89"/>
  <c r="ES87" i="28" s="1"/>
  <c r="GO87" s="1"/>
  <c r="EG89" i="15"/>
  <c r="DW89"/>
  <c r="DT89"/>
  <c r="DX87" i="28" s="1"/>
  <c r="DQ89" i="15"/>
  <c r="DP89"/>
  <c r="DM89"/>
  <c r="DJ89"/>
  <c r="DC89"/>
  <c r="CZ89"/>
  <c r="DC87" i="28" s="1"/>
  <c r="CV89" i="15"/>
  <c r="CY87" i="28" s="1"/>
  <c r="CS89" i="15"/>
  <c r="CP89"/>
  <c r="CI89"/>
  <c r="CF89"/>
  <c r="CH87" i="28" s="1"/>
  <c r="CC89" i="15"/>
  <c r="CB89"/>
  <c r="CD87" i="28" s="1"/>
  <c r="BY89" i="15"/>
  <c r="BV89"/>
  <c r="BO89"/>
  <c r="BL89"/>
  <c r="BM87" i="28" s="1"/>
  <c r="BH89" i="15"/>
  <c r="BI87" i="28" s="1"/>
  <c r="BE89" i="15"/>
  <c r="BB89"/>
  <c r="AU89"/>
  <c r="AR89"/>
  <c r="AR87" i="28" s="1"/>
  <c r="AO89" i="15"/>
  <c r="AN89"/>
  <c r="AN87" i="28" s="1"/>
  <c r="AK89" i="15"/>
  <c r="AH89"/>
  <c r="AA89"/>
  <c r="X89"/>
  <c r="W87" i="28" s="1"/>
  <c r="T89" i="15"/>
  <c r="S87" i="28" s="1"/>
  <c r="Q89" i="15"/>
  <c r="N89"/>
  <c r="D89"/>
  <c r="C87" i="28" s="1"/>
  <c r="A89" i="15"/>
  <c r="GJ88"/>
  <c r="FE88"/>
  <c r="EY88"/>
  <c r="EP88"/>
  <c r="EG88"/>
  <c r="EL86" i="28" s="1"/>
  <c r="GM86" s="1"/>
  <c r="DW88" i="15"/>
  <c r="DT88"/>
  <c r="DP88"/>
  <c r="DM88"/>
  <c r="DQ86" i="28" s="1"/>
  <c r="DJ88" i="15"/>
  <c r="DC88"/>
  <c r="CZ88"/>
  <c r="CV88"/>
  <c r="CS88"/>
  <c r="CV86" i="28" s="1"/>
  <c r="CP88" i="15"/>
  <c r="CI88"/>
  <c r="CF88"/>
  <c r="CB88"/>
  <c r="BY88"/>
  <c r="BX86" i="19" s="1"/>
  <c r="BV88" i="15"/>
  <c r="BO88"/>
  <c r="BL88"/>
  <c r="BH88"/>
  <c r="BE88"/>
  <c r="BF86" i="28" s="1"/>
  <c r="BB88" i="15"/>
  <c r="AU88"/>
  <c r="AR88"/>
  <c r="AN88"/>
  <c r="AK88"/>
  <c r="AK86" i="28" s="1"/>
  <c r="AH88" i="15"/>
  <c r="AA88"/>
  <c r="X88"/>
  <c r="T88"/>
  <c r="Q88"/>
  <c r="P86" i="28" s="1"/>
  <c r="N88" i="15"/>
  <c r="D88"/>
  <c r="A88"/>
  <c r="GF87"/>
  <c r="FE87"/>
  <c r="EY87"/>
  <c r="EP87"/>
  <c r="EG87"/>
  <c r="DW87"/>
  <c r="DT87"/>
  <c r="DP87"/>
  <c r="DM87"/>
  <c r="DJ87"/>
  <c r="DN85" i="28" s="1"/>
  <c r="DC87" i="15"/>
  <c r="CZ87"/>
  <c r="CW87"/>
  <c r="CV87"/>
  <c r="CS87"/>
  <c r="CP87"/>
  <c r="CS85" i="28" s="1"/>
  <c r="CI87" i="15"/>
  <c r="CF87"/>
  <c r="CB87"/>
  <c r="BY87"/>
  <c r="BV87"/>
  <c r="BX85" i="28" s="1"/>
  <c r="BO87" i="15"/>
  <c r="BL87"/>
  <c r="BI87"/>
  <c r="BH87"/>
  <c r="BE87"/>
  <c r="BB87"/>
  <c r="BC85" i="28" s="1"/>
  <c r="AU87" i="15"/>
  <c r="AR87"/>
  <c r="AN87"/>
  <c r="AK87"/>
  <c r="AH87"/>
  <c r="AH85" i="28" s="1"/>
  <c r="AA87" i="15"/>
  <c r="X87"/>
  <c r="U87"/>
  <c r="T87"/>
  <c r="Q87"/>
  <c r="N87"/>
  <c r="M85" i="28" s="1"/>
  <c r="D87" i="15"/>
  <c r="A87"/>
  <c r="GB86"/>
  <c r="FE86"/>
  <c r="EY86"/>
  <c r="EP86"/>
  <c r="EG86"/>
  <c r="DW86"/>
  <c r="EB84" i="28" s="1"/>
  <c r="DT86" i="15"/>
  <c r="DP86"/>
  <c r="DM86"/>
  <c r="DJ86"/>
  <c r="DC86"/>
  <c r="CZ86"/>
  <c r="CV86"/>
  <c r="CS86"/>
  <c r="CP86"/>
  <c r="CI86"/>
  <c r="CF86"/>
  <c r="CB86"/>
  <c r="BY86"/>
  <c r="BV86"/>
  <c r="BO86"/>
  <c r="BQ84" i="28" s="1"/>
  <c r="BL86" i="15"/>
  <c r="BH86"/>
  <c r="BE86"/>
  <c r="BB86"/>
  <c r="AU86"/>
  <c r="AV84" i="28" s="1"/>
  <c r="AR86" i="15"/>
  <c r="AN86"/>
  <c r="AK86"/>
  <c r="AH86"/>
  <c r="AA86"/>
  <c r="X86"/>
  <c r="T86"/>
  <c r="Q86"/>
  <c r="N86"/>
  <c r="D86"/>
  <c r="A86"/>
  <c r="GJ85"/>
  <c r="GF85"/>
  <c r="FE85"/>
  <c r="EY85"/>
  <c r="EP85"/>
  <c r="ES83" i="28" s="1"/>
  <c r="GO83" s="1"/>
  <c r="EG85" i="15"/>
  <c r="DW85"/>
  <c r="DT85"/>
  <c r="DX83" i="28" s="1"/>
  <c r="DQ85" i="15"/>
  <c r="DP85"/>
  <c r="DT83" i="28" s="1"/>
  <c r="DM85" i="15"/>
  <c r="DJ85"/>
  <c r="DC85"/>
  <c r="CZ85"/>
  <c r="DC83" i="28" s="1"/>
  <c r="CV85" i="15"/>
  <c r="CY83" i="28" s="1"/>
  <c r="CS85" i="15"/>
  <c r="CP85"/>
  <c r="CI85"/>
  <c r="CF85"/>
  <c r="CE83" i="19" s="1"/>
  <c r="CC85" i="15"/>
  <c r="CB85"/>
  <c r="CD83" i="28" s="1"/>
  <c r="BY85" i="15"/>
  <c r="BV85"/>
  <c r="BO85"/>
  <c r="BL85"/>
  <c r="BH85"/>
  <c r="BG83" i="19" s="1"/>
  <c r="BE85" i="15"/>
  <c r="BB85"/>
  <c r="AU85"/>
  <c r="AR85"/>
  <c r="AR83" i="28" s="1"/>
  <c r="AO85" i="15"/>
  <c r="AN85"/>
  <c r="AN83" i="28" s="1"/>
  <c r="AK85" i="15"/>
  <c r="AH85"/>
  <c r="AA85"/>
  <c r="X85"/>
  <c r="W83" i="28" s="1"/>
  <c r="T85" i="15"/>
  <c r="S83" i="28" s="1"/>
  <c r="Q85" i="15"/>
  <c r="N85"/>
  <c r="D85"/>
  <c r="C83" i="28" s="1"/>
  <c r="A85" i="15"/>
  <c r="GJ84"/>
  <c r="FE84"/>
  <c r="EY84"/>
  <c r="EP84"/>
  <c r="EG84"/>
  <c r="EL82" i="28" s="1"/>
  <c r="GM82" s="1"/>
  <c r="DW84" i="15"/>
  <c r="DT84"/>
  <c r="DP84"/>
  <c r="DM84"/>
  <c r="DQ82" i="28" s="1"/>
  <c r="DJ84" i="15"/>
  <c r="DC84"/>
  <c r="CZ84"/>
  <c r="CV84"/>
  <c r="CS84"/>
  <c r="CV82" i="28" s="1"/>
  <c r="CP84" i="15"/>
  <c r="CI84"/>
  <c r="CF84"/>
  <c r="CB84"/>
  <c r="BY84"/>
  <c r="CA82" i="28" s="1"/>
  <c r="BV84" i="15"/>
  <c r="BO84"/>
  <c r="BL84"/>
  <c r="BH84"/>
  <c r="BE84"/>
  <c r="BF82" i="28" s="1"/>
  <c r="BB84" i="15"/>
  <c r="AU84"/>
  <c r="AR84"/>
  <c r="AN84"/>
  <c r="AK84"/>
  <c r="AK82" i="28" s="1"/>
  <c r="AH84" i="15"/>
  <c r="AA84"/>
  <c r="X84"/>
  <c r="T84"/>
  <c r="Q84"/>
  <c r="P82" i="28" s="1"/>
  <c r="N84" i="15"/>
  <c r="D84"/>
  <c r="A84"/>
  <c r="GF83"/>
  <c r="FE83"/>
  <c r="EY83"/>
  <c r="EP83"/>
  <c r="EG83"/>
  <c r="DW83"/>
  <c r="DT83"/>
  <c r="DP83"/>
  <c r="DM83"/>
  <c r="DJ83"/>
  <c r="DC83"/>
  <c r="CZ83"/>
  <c r="CW83"/>
  <c r="CV83"/>
  <c r="CS83"/>
  <c r="CP83"/>
  <c r="CS81" i="28" s="1"/>
  <c r="CI83" i="15"/>
  <c r="CF83"/>
  <c r="CB83"/>
  <c r="BY83"/>
  <c r="BV83"/>
  <c r="BX81" i="28" s="1"/>
  <c r="BO83" i="15"/>
  <c r="BL83"/>
  <c r="BI83"/>
  <c r="BH83"/>
  <c r="BE83"/>
  <c r="BB83"/>
  <c r="AU83"/>
  <c r="AR83"/>
  <c r="AN83"/>
  <c r="AK83"/>
  <c r="AH83"/>
  <c r="AH81" i="28" s="1"/>
  <c r="AA83" i="15"/>
  <c r="X83"/>
  <c r="U83"/>
  <c r="T83"/>
  <c r="Q83"/>
  <c r="N83"/>
  <c r="D83"/>
  <c r="A83"/>
  <c r="GB82"/>
  <c r="FE82"/>
  <c r="FD80" i="28" s="1"/>
  <c r="EY82" i="15"/>
  <c r="EP82"/>
  <c r="EQ82" s="1"/>
  <c r="ER82" s="1"/>
  <c r="ES82" s="1"/>
  <c r="EG82"/>
  <c r="DW82"/>
  <c r="EB80" i="28" s="1"/>
  <c r="DT82" i="15"/>
  <c r="DP82"/>
  <c r="DM82"/>
  <c r="DJ82"/>
  <c r="DC82"/>
  <c r="CZ82"/>
  <c r="CV82"/>
  <c r="CS82"/>
  <c r="CP82"/>
  <c r="CI82"/>
  <c r="CL80" i="28" s="1"/>
  <c r="CF82" i="15"/>
  <c r="CB82"/>
  <c r="BY82"/>
  <c r="BV82"/>
  <c r="BO82"/>
  <c r="BQ80" i="28" s="1"/>
  <c r="BL82" i="15"/>
  <c r="BH82"/>
  <c r="BE82"/>
  <c r="BB82"/>
  <c r="AU82"/>
  <c r="AV80" i="28" s="1"/>
  <c r="AR82" i="15"/>
  <c r="AN82"/>
  <c r="AK82"/>
  <c r="AH82"/>
  <c r="AA82"/>
  <c r="X82"/>
  <c r="T82"/>
  <c r="Q82"/>
  <c r="N82"/>
  <c r="D82"/>
  <c r="A82"/>
  <c r="GJ81"/>
  <c r="GF81"/>
  <c r="FE81"/>
  <c r="EY81"/>
  <c r="EP81"/>
  <c r="EG81"/>
  <c r="DW81"/>
  <c r="DT81"/>
  <c r="DQ81"/>
  <c r="DP81"/>
  <c r="DM81"/>
  <c r="DJ81"/>
  <c r="DC81"/>
  <c r="CZ81"/>
  <c r="CV81"/>
  <c r="CS81"/>
  <c r="CP81"/>
  <c r="CI81"/>
  <c r="CF81"/>
  <c r="CC81"/>
  <c r="CB81"/>
  <c r="CD79" i="28" s="1"/>
  <c r="BY81" i="15"/>
  <c r="BV81"/>
  <c r="BO81"/>
  <c r="BL81"/>
  <c r="BH81"/>
  <c r="BE81"/>
  <c r="BB81"/>
  <c r="AU81"/>
  <c r="AR81"/>
  <c r="AO81"/>
  <c r="AN81"/>
  <c r="AK81"/>
  <c r="AH81"/>
  <c r="AA81"/>
  <c r="X81"/>
  <c r="W79" i="28" s="1"/>
  <c r="T81" i="15"/>
  <c r="Q81"/>
  <c r="N81"/>
  <c r="D81"/>
  <c r="A81"/>
  <c r="GJ80"/>
  <c r="GF80"/>
  <c r="FE80"/>
  <c r="EY80"/>
  <c r="EP80"/>
  <c r="EG80"/>
  <c r="DW80"/>
  <c r="DT80"/>
  <c r="DP80"/>
  <c r="DM80"/>
  <c r="DJ80"/>
  <c r="DC80"/>
  <c r="CZ80"/>
  <c r="CV80"/>
  <c r="CW80" s="1"/>
  <c r="CS80"/>
  <c r="CP80"/>
  <c r="CI80"/>
  <c r="CF80"/>
  <c r="CB80"/>
  <c r="BY80"/>
  <c r="BV80"/>
  <c r="BO80"/>
  <c r="BL80"/>
  <c r="BH80"/>
  <c r="BI80" s="1"/>
  <c r="BE80"/>
  <c r="BB80"/>
  <c r="AU80"/>
  <c r="AR80"/>
  <c r="AN80"/>
  <c r="AK80"/>
  <c r="AJ78" i="19" s="1"/>
  <c r="AH80" i="15"/>
  <c r="AA80"/>
  <c r="X80"/>
  <c r="T80"/>
  <c r="U80" s="1"/>
  <c r="Q80"/>
  <c r="N80"/>
  <c r="D80"/>
  <c r="A80"/>
  <c r="GB79"/>
  <c r="FE79"/>
  <c r="EY79"/>
  <c r="EP79"/>
  <c r="EG79"/>
  <c r="DW79"/>
  <c r="DT79"/>
  <c r="DP79"/>
  <c r="DM79"/>
  <c r="DJ79"/>
  <c r="DC79"/>
  <c r="CZ79"/>
  <c r="CW79"/>
  <c r="CV79"/>
  <c r="CS79"/>
  <c r="CP79"/>
  <c r="CI79"/>
  <c r="CF79"/>
  <c r="CB79"/>
  <c r="BY79"/>
  <c r="BV79"/>
  <c r="BO79"/>
  <c r="BL79"/>
  <c r="BI79"/>
  <c r="BH79"/>
  <c r="BE79"/>
  <c r="BB79"/>
  <c r="AU79"/>
  <c r="AR79"/>
  <c r="AN79"/>
  <c r="AK79"/>
  <c r="AH79"/>
  <c r="AA79"/>
  <c r="X79"/>
  <c r="U79"/>
  <c r="T79"/>
  <c r="Q79"/>
  <c r="N79"/>
  <c r="D79"/>
  <c r="A79"/>
  <c r="GB78"/>
  <c r="FE78"/>
  <c r="EY78"/>
  <c r="EP78"/>
  <c r="EG78"/>
  <c r="DW78"/>
  <c r="DT78"/>
  <c r="DQ78"/>
  <c r="DP78"/>
  <c r="DM78"/>
  <c r="DJ78"/>
  <c r="DC78"/>
  <c r="CZ78"/>
  <c r="CV78"/>
  <c r="CS78"/>
  <c r="CP78"/>
  <c r="CI78"/>
  <c r="CF78"/>
  <c r="CC78"/>
  <c r="CB78"/>
  <c r="BY78"/>
  <c r="BV78"/>
  <c r="BO78"/>
  <c r="BQ76" i="28" s="1"/>
  <c r="BL78" i="15"/>
  <c r="BH78"/>
  <c r="BE78"/>
  <c r="BB78"/>
  <c r="AU78"/>
  <c r="AV76" i="28" s="1"/>
  <c r="AR78" i="15"/>
  <c r="AO78"/>
  <c r="AN78"/>
  <c r="AK78"/>
  <c r="AH78"/>
  <c r="AA78"/>
  <c r="X78"/>
  <c r="T78"/>
  <c r="Q78"/>
  <c r="N78"/>
  <c r="D78"/>
  <c r="A78"/>
  <c r="GJ77"/>
  <c r="GF77"/>
  <c r="FE77"/>
  <c r="EY77"/>
  <c r="EP77"/>
  <c r="EG77"/>
  <c r="DW77"/>
  <c r="DT77"/>
  <c r="DQ77"/>
  <c r="DP77"/>
  <c r="DM77"/>
  <c r="DJ77"/>
  <c r="DC77"/>
  <c r="CZ77"/>
  <c r="DC75" i="28" s="1"/>
  <c r="CV77" i="15"/>
  <c r="CS77"/>
  <c r="CP77"/>
  <c r="CI77"/>
  <c r="CF77"/>
  <c r="CC77"/>
  <c r="CB77"/>
  <c r="CD75" i="28" s="1"/>
  <c r="BY77" i="15"/>
  <c r="BV77"/>
  <c r="BO77"/>
  <c r="BL77"/>
  <c r="BH77"/>
  <c r="BE77"/>
  <c r="BB77"/>
  <c r="AU77"/>
  <c r="AR77"/>
  <c r="AO77"/>
  <c r="AN77"/>
  <c r="AK77"/>
  <c r="AH77"/>
  <c r="AA77"/>
  <c r="X77"/>
  <c r="W75" i="28" s="1"/>
  <c r="T77" i="15"/>
  <c r="Q77"/>
  <c r="N77"/>
  <c r="D77"/>
  <c r="A77"/>
  <c r="GJ76"/>
  <c r="GF76"/>
  <c r="FE76"/>
  <c r="EY76"/>
  <c r="EP76"/>
  <c r="EG76"/>
  <c r="DW76"/>
  <c r="DT76"/>
  <c r="DP76"/>
  <c r="DM76"/>
  <c r="DJ76"/>
  <c r="DC76"/>
  <c r="CZ76"/>
  <c r="CV76"/>
  <c r="CS76"/>
  <c r="CP76"/>
  <c r="CI76"/>
  <c r="CF76"/>
  <c r="CB76"/>
  <c r="BY76"/>
  <c r="BV76"/>
  <c r="BO76"/>
  <c r="BL76"/>
  <c r="BH76"/>
  <c r="BE76"/>
  <c r="BB76"/>
  <c r="AU76"/>
  <c r="AR76"/>
  <c r="AN76"/>
  <c r="AK76"/>
  <c r="AH76"/>
  <c r="AA76"/>
  <c r="X76"/>
  <c r="T76"/>
  <c r="Q76"/>
  <c r="N76"/>
  <c r="D76"/>
  <c r="A76"/>
  <c r="GF75"/>
  <c r="FE75"/>
  <c r="EY75"/>
  <c r="EP75"/>
  <c r="EG75"/>
  <c r="GB75" s="1"/>
  <c r="DW75"/>
  <c r="DT75"/>
  <c r="DP75"/>
  <c r="DM75"/>
  <c r="DJ75"/>
  <c r="DC75"/>
  <c r="CZ75"/>
  <c r="CW75"/>
  <c r="CV75"/>
  <c r="CS75"/>
  <c r="CP75"/>
  <c r="CI75"/>
  <c r="CF75"/>
  <c r="CB75"/>
  <c r="BY75"/>
  <c r="BV75"/>
  <c r="BO75"/>
  <c r="BL75"/>
  <c r="BI75"/>
  <c r="BH75"/>
  <c r="BE75"/>
  <c r="BB75"/>
  <c r="AU75"/>
  <c r="AR75"/>
  <c r="AN75"/>
  <c r="AK75"/>
  <c r="AH75"/>
  <c r="AA75"/>
  <c r="X75"/>
  <c r="U75"/>
  <c r="T75"/>
  <c r="Q75"/>
  <c r="N75"/>
  <c r="D75"/>
  <c r="A75"/>
  <c r="GD74"/>
  <c r="FE74"/>
  <c r="EY74"/>
  <c r="EP74"/>
  <c r="EG74"/>
  <c r="DW74"/>
  <c r="EB72" i="28" s="1"/>
  <c r="DT74" i="15"/>
  <c r="DQ74"/>
  <c r="DP74"/>
  <c r="DM74"/>
  <c r="DJ74"/>
  <c r="DC74"/>
  <c r="CZ74"/>
  <c r="CV74"/>
  <c r="CS74"/>
  <c r="CP74"/>
  <c r="CI74"/>
  <c r="CL72" i="28" s="1"/>
  <c r="CF74" i="15"/>
  <c r="CC74"/>
  <c r="CB74"/>
  <c r="BY74"/>
  <c r="BV74"/>
  <c r="BO74"/>
  <c r="BQ72" i="28" s="1"/>
  <c r="BL74" i="15"/>
  <c r="BH74"/>
  <c r="BE74"/>
  <c r="BB74"/>
  <c r="AU74"/>
  <c r="AV72" i="28" s="1"/>
  <c r="AR74" i="15"/>
  <c r="AO74"/>
  <c r="AN74"/>
  <c r="AK74"/>
  <c r="AH74"/>
  <c r="AA74"/>
  <c r="X74"/>
  <c r="T74"/>
  <c r="Q74"/>
  <c r="N74"/>
  <c r="D74"/>
  <c r="A74"/>
  <c r="FE73"/>
  <c r="EY73"/>
  <c r="EP73"/>
  <c r="EG73"/>
  <c r="DW73"/>
  <c r="DT73"/>
  <c r="DQ73"/>
  <c r="DP73"/>
  <c r="DM73"/>
  <c r="DJ73"/>
  <c r="DC73"/>
  <c r="CZ73"/>
  <c r="CV73"/>
  <c r="CS73"/>
  <c r="CP73"/>
  <c r="CI73"/>
  <c r="CF73"/>
  <c r="CC73"/>
  <c r="CB73"/>
  <c r="BY73"/>
  <c r="BV73"/>
  <c r="BO73"/>
  <c r="BL73"/>
  <c r="BH73"/>
  <c r="BE73"/>
  <c r="BB73"/>
  <c r="AU73"/>
  <c r="AR73"/>
  <c r="AO73"/>
  <c r="AN73"/>
  <c r="AK73"/>
  <c r="AH73"/>
  <c r="AA73"/>
  <c r="X73"/>
  <c r="T73"/>
  <c r="Q73"/>
  <c r="N73"/>
  <c r="D73"/>
  <c r="A73"/>
  <c r="GJ72"/>
  <c r="GF72"/>
  <c r="FE72"/>
  <c r="EY72"/>
  <c r="EP72"/>
  <c r="EG72"/>
  <c r="DW72"/>
  <c r="DT72"/>
  <c r="DQ72"/>
  <c r="DP72"/>
  <c r="DM72"/>
  <c r="DJ72"/>
  <c r="DC72"/>
  <c r="CZ72"/>
  <c r="CV72"/>
  <c r="CS72"/>
  <c r="CP72"/>
  <c r="CI72"/>
  <c r="CF72"/>
  <c r="CC72"/>
  <c r="CB72"/>
  <c r="BY72"/>
  <c r="BV72"/>
  <c r="BO72"/>
  <c r="BL72"/>
  <c r="BH72"/>
  <c r="BE72"/>
  <c r="BB72"/>
  <c r="BC70" i="28" s="1"/>
  <c r="AU72" i="15"/>
  <c r="AR72"/>
  <c r="AO72"/>
  <c r="AN72"/>
  <c r="AK72"/>
  <c r="AH72"/>
  <c r="AA72"/>
  <c r="X72"/>
  <c r="T72"/>
  <c r="Q72"/>
  <c r="N72"/>
  <c r="M70" i="19" s="1"/>
  <c r="D72" i="15"/>
  <c r="A72"/>
  <c r="GF71"/>
  <c r="GB71"/>
  <c r="FE71"/>
  <c r="EY71"/>
  <c r="EP71"/>
  <c r="EG71"/>
  <c r="DW71"/>
  <c r="DT71"/>
  <c r="DP71"/>
  <c r="DM71"/>
  <c r="DJ71"/>
  <c r="DC71"/>
  <c r="CZ71"/>
  <c r="CV71"/>
  <c r="CS71"/>
  <c r="CP71"/>
  <c r="CI71"/>
  <c r="CF71"/>
  <c r="CB71"/>
  <c r="BY71"/>
  <c r="BV71"/>
  <c r="BO71"/>
  <c r="BL71"/>
  <c r="BH71"/>
  <c r="BE71"/>
  <c r="BB71"/>
  <c r="AU71"/>
  <c r="AR71"/>
  <c r="AN71"/>
  <c r="AK71"/>
  <c r="AH71"/>
  <c r="AA71"/>
  <c r="X71"/>
  <c r="U71"/>
  <c r="T71"/>
  <c r="Q71"/>
  <c r="N71"/>
  <c r="M69" i="19" s="1"/>
  <c r="D71" i="15"/>
  <c r="A71"/>
  <c r="FE70"/>
  <c r="EY70"/>
  <c r="GJ70" s="1"/>
  <c r="EP70"/>
  <c r="EG70"/>
  <c r="DW70"/>
  <c r="DT70"/>
  <c r="DP70"/>
  <c r="DM70"/>
  <c r="DJ70"/>
  <c r="DC70"/>
  <c r="CZ70"/>
  <c r="CW70"/>
  <c r="CV70"/>
  <c r="CS70"/>
  <c r="CP70"/>
  <c r="CI70"/>
  <c r="CF70"/>
  <c r="CB70"/>
  <c r="BY70"/>
  <c r="BV70"/>
  <c r="BO70"/>
  <c r="BL70"/>
  <c r="BM68" i="28" s="1"/>
  <c r="BI70" i="15"/>
  <c r="BH70"/>
  <c r="BE70"/>
  <c r="BB70"/>
  <c r="AU70"/>
  <c r="AR70"/>
  <c r="AN70"/>
  <c r="AK70"/>
  <c r="AH70"/>
  <c r="AA70"/>
  <c r="X70"/>
  <c r="T70"/>
  <c r="Q70"/>
  <c r="N70"/>
  <c r="U70" s="1"/>
  <c r="AB70" s="1"/>
  <c r="D70"/>
  <c r="A70"/>
  <c r="GJ69"/>
  <c r="GB69"/>
  <c r="FE69"/>
  <c r="EY69"/>
  <c r="EP69"/>
  <c r="EG69"/>
  <c r="DW69"/>
  <c r="DT69"/>
  <c r="DQ69"/>
  <c r="DP69"/>
  <c r="DM69"/>
  <c r="DJ69"/>
  <c r="DC69"/>
  <c r="CZ69"/>
  <c r="CV69"/>
  <c r="CS69"/>
  <c r="CP69"/>
  <c r="CI69"/>
  <c r="CF69"/>
  <c r="CC69"/>
  <c r="CB69"/>
  <c r="BY69"/>
  <c r="BV69"/>
  <c r="BO69"/>
  <c r="BL69"/>
  <c r="BH69"/>
  <c r="BE69"/>
  <c r="BB69"/>
  <c r="AU69"/>
  <c r="AR69"/>
  <c r="AO69"/>
  <c r="AN69"/>
  <c r="AK69"/>
  <c r="AH69"/>
  <c r="AA69"/>
  <c r="X69"/>
  <c r="T69"/>
  <c r="Q69"/>
  <c r="N69"/>
  <c r="D69"/>
  <c r="A69"/>
  <c r="FE68"/>
  <c r="EY68"/>
  <c r="EP68"/>
  <c r="EG68"/>
  <c r="DW68"/>
  <c r="DV66" i="19" s="1"/>
  <c r="DT68" i="15"/>
  <c r="DP68"/>
  <c r="DM68"/>
  <c r="DJ68"/>
  <c r="DC68"/>
  <c r="DG66" i="28" s="1"/>
  <c r="CZ68" i="15"/>
  <c r="CW68"/>
  <c r="CV68"/>
  <c r="CS68"/>
  <c r="CP68"/>
  <c r="CI68"/>
  <c r="CF68"/>
  <c r="CB68"/>
  <c r="BY68"/>
  <c r="BV68"/>
  <c r="BO68"/>
  <c r="BQ66" i="28" s="1"/>
  <c r="BL68" i="15"/>
  <c r="BI68"/>
  <c r="BH68"/>
  <c r="BE68"/>
  <c r="BB68"/>
  <c r="AU68"/>
  <c r="AR68"/>
  <c r="AN68"/>
  <c r="AK68"/>
  <c r="AH68"/>
  <c r="AA68"/>
  <c r="X68"/>
  <c r="T68"/>
  <c r="Q68"/>
  <c r="N68"/>
  <c r="D68"/>
  <c r="A68"/>
  <c r="FE67"/>
  <c r="EY67"/>
  <c r="EP67"/>
  <c r="EG67"/>
  <c r="GB67" s="1"/>
  <c r="DW67"/>
  <c r="DT67"/>
  <c r="DP67"/>
  <c r="DM67"/>
  <c r="DJ67"/>
  <c r="DC67"/>
  <c r="CZ67"/>
  <c r="CV67"/>
  <c r="CS67"/>
  <c r="CP67"/>
  <c r="CI67"/>
  <c r="CF67"/>
  <c r="CB67"/>
  <c r="BY67"/>
  <c r="BV67"/>
  <c r="BO67"/>
  <c r="BL67"/>
  <c r="BI67"/>
  <c r="BH67"/>
  <c r="BE67"/>
  <c r="BB67"/>
  <c r="AU67"/>
  <c r="AR67"/>
  <c r="AN67"/>
  <c r="AK67"/>
  <c r="AH67"/>
  <c r="AA67"/>
  <c r="X67"/>
  <c r="T67"/>
  <c r="Q67"/>
  <c r="N67"/>
  <c r="D67"/>
  <c r="A67"/>
  <c r="GJ66"/>
  <c r="GB66"/>
  <c r="FE66"/>
  <c r="EY66"/>
  <c r="EP66"/>
  <c r="EG66"/>
  <c r="DW66"/>
  <c r="DT66"/>
  <c r="DQ66"/>
  <c r="DP66"/>
  <c r="DM66"/>
  <c r="DQ64" i="28" s="1"/>
  <c r="DJ66" i="15"/>
  <c r="DC66"/>
  <c r="CZ66"/>
  <c r="CV66"/>
  <c r="CS66"/>
  <c r="CW66" s="1"/>
  <c r="CP66"/>
  <c r="CI66"/>
  <c r="CF66"/>
  <c r="CB66"/>
  <c r="BY66"/>
  <c r="BV66"/>
  <c r="BO66"/>
  <c r="BL66"/>
  <c r="BH66"/>
  <c r="BE66"/>
  <c r="BB66"/>
  <c r="AU66"/>
  <c r="AR66"/>
  <c r="AO66"/>
  <c r="AN66"/>
  <c r="AK66"/>
  <c r="AK64" i="28" s="1"/>
  <c r="AH66" i="15"/>
  <c r="AA66"/>
  <c r="X66"/>
  <c r="T66"/>
  <c r="Q66"/>
  <c r="N66"/>
  <c r="D66"/>
  <c r="A66"/>
  <c r="GB65"/>
  <c r="FE65"/>
  <c r="EY65"/>
  <c r="EP65"/>
  <c r="EG65"/>
  <c r="DW65"/>
  <c r="DT65"/>
  <c r="DQ65"/>
  <c r="DP65"/>
  <c r="DM65"/>
  <c r="DJ65"/>
  <c r="DC65"/>
  <c r="CZ65"/>
  <c r="CV65"/>
  <c r="CS65"/>
  <c r="CP65"/>
  <c r="CI65"/>
  <c r="CF65"/>
  <c r="CB65"/>
  <c r="BY65"/>
  <c r="BV65"/>
  <c r="BO65"/>
  <c r="BL65"/>
  <c r="BH65"/>
  <c r="BE65"/>
  <c r="BB65"/>
  <c r="AU65"/>
  <c r="AR65"/>
  <c r="AO65"/>
  <c r="AN65"/>
  <c r="AK65"/>
  <c r="AH65"/>
  <c r="AA65"/>
  <c r="AA63" i="28" s="1"/>
  <c r="X65" i="15"/>
  <c r="T65"/>
  <c r="Q65"/>
  <c r="N65"/>
  <c r="D65"/>
  <c r="A65"/>
  <c r="GF64"/>
  <c r="FE64"/>
  <c r="EY64"/>
  <c r="EP64"/>
  <c r="EG64"/>
  <c r="DW64"/>
  <c r="DT64"/>
  <c r="DP64"/>
  <c r="DM64"/>
  <c r="DJ64"/>
  <c r="DC64"/>
  <c r="CZ64"/>
  <c r="CW64"/>
  <c r="CV64"/>
  <c r="CS64"/>
  <c r="CP64"/>
  <c r="CI64"/>
  <c r="CF64"/>
  <c r="CC64"/>
  <c r="CB64"/>
  <c r="BY64"/>
  <c r="BV64"/>
  <c r="BO64"/>
  <c r="BL64"/>
  <c r="BH64"/>
  <c r="BE64"/>
  <c r="BB64"/>
  <c r="AU64"/>
  <c r="AR64"/>
  <c r="AN64"/>
  <c r="AK64"/>
  <c r="AH64"/>
  <c r="AA64"/>
  <c r="X64"/>
  <c r="T64"/>
  <c r="Q64"/>
  <c r="N64"/>
  <c r="D64"/>
  <c r="A64"/>
  <c r="FE63"/>
  <c r="EY63"/>
  <c r="EP63"/>
  <c r="EG63"/>
  <c r="DW63"/>
  <c r="DT63"/>
  <c r="DP63"/>
  <c r="DM63"/>
  <c r="DJ63"/>
  <c r="DC63"/>
  <c r="CZ63"/>
  <c r="CV63"/>
  <c r="CS63"/>
  <c r="CP63"/>
  <c r="CI63"/>
  <c r="CF63"/>
  <c r="CB63"/>
  <c r="BY63"/>
  <c r="BV63"/>
  <c r="BO63"/>
  <c r="BL63"/>
  <c r="BH63"/>
  <c r="BE63"/>
  <c r="BB63"/>
  <c r="AU63"/>
  <c r="AR63"/>
  <c r="AN63"/>
  <c r="AK63"/>
  <c r="AH63"/>
  <c r="AA63"/>
  <c r="X63"/>
  <c r="T63"/>
  <c r="Q63"/>
  <c r="N63"/>
  <c r="D63"/>
  <c r="A63"/>
  <c r="GF62"/>
  <c r="FE62"/>
  <c r="EY62"/>
  <c r="EP62"/>
  <c r="EG62"/>
  <c r="DW62"/>
  <c r="DT62"/>
  <c r="DQ62"/>
  <c r="DP62"/>
  <c r="DM62"/>
  <c r="DJ62"/>
  <c r="DC62"/>
  <c r="CZ62"/>
  <c r="CV62"/>
  <c r="CS62"/>
  <c r="CP62"/>
  <c r="CI62"/>
  <c r="CF62"/>
  <c r="CB62"/>
  <c r="BY62"/>
  <c r="BV62"/>
  <c r="BO62"/>
  <c r="BL62"/>
  <c r="BI62"/>
  <c r="BH62"/>
  <c r="BE62"/>
  <c r="BB62"/>
  <c r="AU62"/>
  <c r="AR62"/>
  <c r="AO62"/>
  <c r="AN62"/>
  <c r="AK62"/>
  <c r="AH62"/>
  <c r="AA62"/>
  <c r="X62"/>
  <c r="T62"/>
  <c r="Q62"/>
  <c r="N62"/>
  <c r="D62"/>
  <c r="A62"/>
  <c r="GJ61"/>
  <c r="GF61"/>
  <c r="FE61"/>
  <c r="FD59" i="28" s="1"/>
  <c r="EY61" i="15"/>
  <c r="EQ61"/>
  <c r="ER61" s="1"/>
  <c r="ES61" s="1"/>
  <c r="EP61"/>
  <c r="EG61"/>
  <c r="DW61"/>
  <c r="DT61"/>
  <c r="DQ61"/>
  <c r="DP61"/>
  <c r="DM61"/>
  <c r="DJ61"/>
  <c r="DC61"/>
  <c r="CZ61"/>
  <c r="CW61"/>
  <c r="CV61"/>
  <c r="CS61"/>
  <c r="CP61"/>
  <c r="CI61"/>
  <c r="CF61"/>
  <c r="CB61"/>
  <c r="BY61"/>
  <c r="BV61"/>
  <c r="BO61"/>
  <c r="BL61"/>
  <c r="BH61"/>
  <c r="BE61"/>
  <c r="BB61"/>
  <c r="AU61"/>
  <c r="AR61"/>
  <c r="AO61"/>
  <c r="AN61"/>
  <c r="AK61"/>
  <c r="AH61"/>
  <c r="AA61"/>
  <c r="X61"/>
  <c r="T61"/>
  <c r="Q61"/>
  <c r="N61"/>
  <c r="D61"/>
  <c r="A61"/>
  <c r="GJ60"/>
  <c r="GF60"/>
  <c r="FE60"/>
  <c r="FD58" i="28" s="1"/>
  <c r="EY60" i="15"/>
  <c r="EZ58" i="28" s="1"/>
  <c r="GQ58" s="1"/>
  <c r="EP60" i="15"/>
  <c r="EG60"/>
  <c r="DW60"/>
  <c r="DT60"/>
  <c r="DP60"/>
  <c r="DM60"/>
  <c r="DJ60"/>
  <c r="DC60"/>
  <c r="CZ60"/>
  <c r="CV60"/>
  <c r="CS60"/>
  <c r="CP60"/>
  <c r="CI60"/>
  <c r="CF60"/>
  <c r="CC60"/>
  <c r="CB60"/>
  <c r="BY60"/>
  <c r="BV60"/>
  <c r="BO60"/>
  <c r="BL60"/>
  <c r="BI60"/>
  <c r="BH60"/>
  <c r="BE60"/>
  <c r="BB60"/>
  <c r="AU60"/>
  <c r="AR60"/>
  <c r="AN60"/>
  <c r="AK60"/>
  <c r="AH60"/>
  <c r="AA60"/>
  <c r="AA58" i="28" s="1"/>
  <c r="X60" i="15"/>
  <c r="T60"/>
  <c r="Q60"/>
  <c r="N60"/>
  <c r="D60"/>
  <c r="A60"/>
  <c r="GJ59"/>
  <c r="GF59"/>
  <c r="FE59"/>
  <c r="EY59"/>
  <c r="EP59"/>
  <c r="EG59"/>
  <c r="DW59"/>
  <c r="DT59"/>
  <c r="DQ59"/>
  <c r="DP59"/>
  <c r="DM59"/>
  <c r="DJ59"/>
  <c r="DC59"/>
  <c r="CZ59"/>
  <c r="CW59"/>
  <c r="CV59"/>
  <c r="CS59"/>
  <c r="CP59"/>
  <c r="CI59"/>
  <c r="CF59"/>
  <c r="CB59"/>
  <c r="BY59"/>
  <c r="BV59"/>
  <c r="BO59"/>
  <c r="BL59"/>
  <c r="BH59"/>
  <c r="BE59"/>
  <c r="BB59"/>
  <c r="AU59"/>
  <c r="AR59"/>
  <c r="AO59"/>
  <c r="AN59"/>
  <c r="AK59"/>
  <c r="AH59"/>
  <c r="AA59"/>
  <c r="X59"/>
  <c r="W57" i="28" s="1"/>
  <c r="T59" i="15"/>
  <c r="Q59"/>
  <c r="N59"/>
  <c r="M57" i="19" s="1"/>
  <c r="D59" i="15"/>
  <c r="A59"/>
  <c r="GH58"/>
  <c r="GF58"/>
  <c r="FE58"/>
  <c r="EY58"/>
  <c r="EP58"/>
  <c r="EG58"/>
  <c r="DW58"/>
  <c r="DT58"/>
  <c r="DX56" i="28" s="1"/>
  <c r="DP58" i="15"/>
  <c r="DM58"/>
  <c r="DJ58"/>
  <c r="DC58"/>
  <c r="CZ58"/>
  <c r="CV58"/>
  <c r="CW58" s="1"/>
  <c r="CS58"/>
  <c r="CP58"/>
  <c r="CI58"/>
  <c r="CF58"/>
  <c r="CB58"/>
  <c r="BY58"/>
  <c r="BV58"/>
  <c r="BO58"/>
  <c r="BL58"/>
  <c r="BM56" i="28" s="1"/>
  <c r="BH58" i="15"/>
  <c r="BE58"/>
  <c r="BB58"/>
  <c r="AU58"/>
  <c r="AR58"/>
  <c r="AR56" i="28" s="1"/>
  <c r="AN58" i="15"/>
  <c r="AN56" i="28" s="1"/>
  <c r="AK58" i="15"/>
  <c r="AH58"/>
  <c r="AA58"/>
  <c r="X58"/>
  <c r="T58"/>
  <c r="Q58"/>
  <c r="N58"/>
  <c r="D58"/>
  <c r="A58"/>
  <c r="GH57"/>
  <c r="GF57"/>
  <c r="FE57"/>
  <c r="EY57"/>
  <c r="EP57"/>
  <c r="EG57"/>
  <c r="DW57"/>
  <c r="DT57"/>
  <c r="DQ57"/>
  <c r="DP57"/>
  <c r="DM57"/>
  <c r="DJ57"/>
  <c r="DN55" i="28" s="1"/>
  <c r="DC57" i="15"/>
  <c r="CZ57"/>
  <c r="CW57"/>
  <c r="CV57"/>
  <c r="CS57"/>
  <c r="CP57"/>
  <c r="CI57"/>
  <c r="CF57"/>
  <c r="CB57"/>
  <c r="BY57"/>
  <c r="BV57"/>
  <c r="BX55" i="28" s="1"/>
  <c r="BO57" i="15"/>
  <c r="BL57"/>
  <c r="BH57"/>
  <c r="BE57"/>
  <c r="BB57"/>
  <c r="AU57"/>
  <c r="AR57"/>
  <c r="AO57"/>
  <c r="AN57"/>
  <c r="AK57"/>
  <c r="AH57"/>
  <c r="AA57"/>
  <c r="X57"/>
  <c r="T57"/>
  <c r="Q57"/>
  <c r="N57"/>
  <c r="D57"/>
  <c r="A57"/>
  <c r="GJ56"/>
  <c r="FE56"/>
  <c r="FD54" i="28" s="1"/>
  <c r="EY56" i="15"/>
  <c r="EP56"/>
  <c r="EG56"/>
  <c r="DW56"/>
  <c r="DT56"/>
  <c r="DP56"/>
  <c r="DM56"/>
  <c r="DJ56"/>
  <c r="DC56"/>
  <c r="CZ56"/>
  <c r="CV56"/>
  <c r="CS56"/>
  <c r="CP56"/>
  <c r="CI56"/>
  <c r="CF56"/>
  <c r="CC56"/>
  <c r="CB56"/>
  <c r="BY56"/>
  <c r="BV56"/>
  <c r="BO56"/>
  <c r="BL56"/>
  <c r="BH56"/>
  <c r="BE56"/>
  <c r="BB56"/>
  <c r="AU56"/>
  <c r="AR56"/>
  <c r="AN56"/>
  <c r="AK56"/>
  <c r="AH56"/>
  <c r="AA56"/>
  <c r="X56"/>
  <c r="T56"/>
  <c r="Q56"/>
  <c r="N56"/>
  <c r="D56"/>
  <c r="A56"/>
  <c r="GF55"/>
  <c r="GB55"/>
  <c r="FE55"/>
  <c r="EY55"/>
  <c r="EZ53" i="28" s="1"/>
  <c r="GQ53" s="1"/>
  <c r="EP55" i="15"/>
  <c r="EG55"/>
  <c r="DW55"/>
  <c r="DT55"/>
  <c r="DP55"/>
  <c r="DM55"/>
  <c r="DJ55"/>
  <c r="DC55"/>
  <c r="CZ55"/>
  <c r="CV55"/>
  <c r="CS55"/>
  <c r="CP55"/>
  <c r="CI55"/>
  <c r="CF55"/>
  <c r="CH53" i="28" s="1"/>
  <c r="CB55" i="15"/>
  <c r="BY55"/>
  <c r="BV55"/>
  <c r="BO55"/>
  <c r="BL55"/>
  <c r="BH55"/>
  <c r="BE55"/>
  <c r="BB55"/>
  <c r="AU55"/>
  <c r="AR55"/>
  <c r="AN55"/>
  <c r="AK55"/>
  <c r="AH55"/>
  <c r="AA55"/>
  <c r="AA53" i="28" s="1"/>
  <c r="X55" i="15"/>
  <c r="U55"/>
  <c r="T55"/>
  <c r="Q55"/>
  <c r="N55"/>
  <c r="D55"/>
  <c r="A55"/>
  <c r="GH54"/>
  <c r="FE54"/>
  <c r="EY54"/>
  <c r="EP54"/>
  <c r="EG54"/>
  <c r="DW54"/>
  <c r="DT54"/>
  <c r="DQ54"/>
  <c r="DP54"/>
  <c r="DM54"/>
  <c r="DJ54"/>
  <c r="DC54"/>
  <c r="CZ54"/>
  <c r="CV54"/>
  <c r="CS54"/>
  <c r="CP54"/>
  <c r="CI54"/>
  <c r="CF54"/>
  <c r="CB54"/>
  <c r="BY54"/>
  <c r="BV54"/>
  <c r="BO54"/>
  <c r="BL54"/>
  <c r="BI54"/>
  <c r="BH54"/>
  <c r="BE54"/>
  <c r="BB54"/>
  <c r="AU54"/>
  <c r="AR54"/>
  <c r="AO54"/>
  <c r="AN54"/>
  <c r="AK54"/>
  <c r="AH54"/>
  <c r="AA54"/>
  <c r="X54"/>
  <c r="T54"/>
  <c r="Q54"/>
  <c r="N54"/>
  <c r="D54"/>
  <c r="A54"/>
  <c r="GJ53"/>
  <c r="GH53"/>
  <c r="GB53"/>
  <c r="FE53"/>
  <c r="EY53"/>
  <c r="EP53"/>
  <c r="EG53"/>
  <c r="DW53"/>
  <c r="DT53"/>
  <c r="DP53"/>
  <c r="DM53"/>
  <c r="DJ53"/>
  <c r="DC53"/>
  <c r="CZ53"/>
  <c r="CW53"/>
  <c r="CV53"/>
  <c r="CS53"/>
  <c r="CP53"/>
  <c r="CI53"/>
  <c r="CF53"/>
  <c r="CC53"/>
  <c r="CB53"/>
  <c r="BY53"/>
  <c r="BV53"/>
  <c r="BO53"/>
  <c r="BL53"/>
  <c r="BH53"/>
  <c r="BE53"/>
  <c r="BB53"/>
  <c r="AU53"/>
  <c r="AR53"/>
  <c r="AN53"/>
  <c r="AK53"/>
  <c r="AH53"/>
  <c r="AA53"/>
  <c r="X53"/>
  <c r="T53"/>
  <c r="Q53"/>
  <c r="N53"/>
  <c r="D53"/>
  <c r="A53"/>
  <c r="GF52"/>
  <c r="FE52"/>
  <c r="EY52"/>
  <c r="EP52"/>
  <c r="EG52"/>
  <c r="DW52"/>
  <c r="DT52"/>
  <c r="DP52"/>
  <c r="DQ52" s="1"/>
  <c r="DM52"/>
  <c r="DJ52"/>
  <c r="DC52"/>
  <c r="CZ52"/>
  <c r="CV52"/>
  <c r="CY50" i="28" s="1"/>
  <c r="CS52" i="15"/>
  <c r="CP52"/>
  <c r="CI52"/>
  <c r="CF52"/>
  <c r="CB52"/>
  <c r="BY52"/>
  <c r="BV52"/>
  <c r="BO52"/>
  <c r="BL52"/>
  <c r="BH52"/>
  <c r="BE52"/>
  <c r="BB52"/>
  <c r="AU52"/>
  <c r="AR52"/>
  <c r="AN52"/>
  <c r="AK52"/>
  <c r="AH52"/>
  <c r="AA52"/>
  <c r="X52"/>
  <c r="T52"/>
  <c r="Q52"/>
  <c r="N52"/>
  <c r="D52"/>
  <c r="A52"/>
  <c r="FE51"/>
  <c r="EY51"/>
  <c r="EP51"/>
  <c r="EG51"/>
  <c r="DW51"/>
  <c r="DT51"/>
  <c r="DP51"/>
  <c r="DM51"/>
  <c r="DJ51"/>
  <c r="DC51"/>
  <c r="CZ51"/>
  <c r="CV51"/>
  <c r="CS51"/>
  <c r="CP51"/>
  <c r="CI51"/>
  <c r="CF51"/>
  <c r="CB51"/>
  <c r="BY51"/>
  <c r="BV51"/>
  <c r="BO51"/>
  <c r="BL51"/>
  <c r="BH51"/>
  <c r="BE51"/>
  <c r="BB51"/>
  <c r="AU51"/>
  <c r="AR51"/>
  <c r="AN51"/>
  <c r="AK51"/>
  <c r="AH51"/>
  <c r="AA51"/>
  <c r="X51"/>
  <c r="T51"/>
  <c r="Q51"/>
  <c r="N51"/>
  <c r="D51"/>
  <c r="A51"/>
  <c r="GJ50"/>
  <c r="GB50"/>
  <c r="FE50"/>
  <c r="EY50"/>
  <c r="EQ50"/>
  <c r="ER50" s="1"/>
  <c r="ES50" s="1"/>
  <c r="EP50"/>
  <c r="EG50"/>
  <c r="DW50"/>
  <c r="DT50"/>
  <c r="DP50"/>
  <c r="DM50"/>
  <c r="DJ50"/>
  <c r="DC50"/>
  <c r="CZ50"/>
  <c r="CV50"/>
  <c r="CS50"/>
  <c r="CP50"/>
  <c r="CI50"/>
  <c r="CF50"/>
  <c r="CB50"/>
  <c r="BY50"/>
  <c r="BV50"/>
  <c r="BO50"/>
  <c r="BL50"/>
  <c r="BI50"/>
  <c r="BH50"/>
  <c r="BE50"/>
  <c r="BB50"/>
  <c r="BC48" i="28" s="1"/>
  <c r="AU50" i="15"/>
  <c r="AR50"/>
  <c r="AN50"/>
  <c r="AK50"/>
  <c r="AH50"/>
  <c r="AA50"/>
  <c r="X50"/>
  <c r="T50"/>
  <c r="Q50"/>
  <c r="N50"/>
  <c r="D50"/>
  <c r="A50"/>
  <c r="GB49"/>
  <c r="FE49"/>
  <c r="EY49"/>
  <c r="EZ49" s="1"/>
  <c r="FA49" s="1"/>
  <c r="FB49" s="1"/>
  <c r="ER49"/>
  <c r="ES49" s="1"/>
  <c r="EP49"/>
  <c r="EQ49" s="1"/>
  <c r="EG49"/>
  <c r="DW49"/>
  <c r="DT49"/>
  <c r="DP49"/>
  <c r="DM49"/>
  <c r="DJ49"/>
  <c r="DC49"/>
  <c r="CZ49"/>
  <c r="CV49"/>
  <c r="CS49"/>
  <c r="CP49"/>
  <c r="CI49"/>
  <c r="CF49"/>
  <c r="CB49"/>
  <c r="BY49"/>
  <c r="BV49"/>
  <c r="BO49"/>
  <c r="BL49"/>
  <c r="BH49"/>
  <c r="BE49"/>
  <c r="BB49"/>
  <c r="AU49"/>
  <c r="AR49"/>
  <c r="AN49"/>
  <c r="AK49"/>
  <c r="AH49"/>
  <c r="AA49"/>
  <c r="X49"/>
  <c r="T49"/>
  <c r="Q49"/>
  <c r="N49"/>
  <c r="D49"/>
  <c r="A49"/>
  <c r="FE48"/>
  <c r="EY48"/>
  <c r="EP48"/>
  <c r="EG48"/>
  <c r="DW48"/>
  <c r="DT48"/>
  <c r="DP48"/>
  <c r="DM48"/>
  <c r="DJ48"/>
  <c r="DC48"/>
  <c r="CZ48"/>
  <c r="CV48"/>
  <c r="CS48"/>
  <c r="CP48"/>
  <c r="CI48"/>
  <c r="CF48"/>
  <c r="CB48"/>
  <c r="BY48"/>
  <c r="BV48"/>
  <c r="BO48"/>
  <c r="BL48"/>
  <c r="BH48"/>
  <c r="BE48"/>
  <c r="BB48"/>
  <c r="AU48"/>
  <c r="AR48"/>
  <c r="AN48"/>
  <c r="AK48"/>
  <c r="AH48"/>
  <c r="AA48"/>
  <c r="X48"/>
  <c r="W46" i="28" s="1"/>
  <c r="T48" i="15"/>
  <c r="Q48"/>
  <c r="N48"/>
  <c r="D48"/>
  <c r="A48"/>
  <c r="GJ47"/>
  <c r="GB47"/>
  <c r="FE47"/>
  <c r="EY47"/>
  <c r="EQ47"/>
  <c r="ER47" s="1"/>
  <c r="ES47" s="1"/>
  <c r="EP47"/>
  <c r="ES45" i="28" s="1"/>
  <c r="GO45" s="1"/>
  <c r="EG47" i="15"/>
  <c r="DW47"/>
  <c r="DT47"/>
  <c r="DP47"/>
  <c r="DM47"/>
  <c r="DJ47"/>
  <c r="DC47"/>
  <c r="CZ47"/>
  <c r="CW47"/>
  <c r="CV47"/>
  <c r="CS47"/>
  <c r="CP47"/>
  <c r="CI47"/>
  <c r="CF47"/>
  <c r="CB47"/>
  <c r="BY47"/>
  <c r="BV47"/>
  <c r="BO47"/>
  <c r="BL47"/>
  <c r="BH47"/>
  <c r="BE47"/>
  <c r="BB47"/>
  <c r="AU47"/>
  <c r="AR47"/>
  <c r="AN47"/>
  <c r="AK47"/>
  <c r="AH47"/>
  <c r="AA47"/>
  <c r="X47"/>
  <c r="U47"/>
  <c r="T47"/>
  <c r="Q47"/>
  <c r="N47"/>
  <c r="D47"/>
  <c r="A47"/>
  <c r="GH46"/>
  <c r="FE46"/>
  <c r="EY46"/>
  <c r="EP46"/>
  <c r="EG46"/>
  <c r="DW46"/>
  <c r="DT46"/>
  <c r="DP46"/>
  <c r="DM46"/>
  <c r="DJ46"/>
  <c r="DC46"/>
  <c r="CZ46"/>
  <c r="CW46"/>
  <c r="CV46"/>
  <c r="CS46"/>
  <c r="CV44" i="28" s="1"/>
  <c r="CP46" i="15"/>
  <c r="CI46"/>
  <c r="CF46"/>
  <c r="CB46"/>
  <c r="BY46"/>
  <c r="BV46"/>
  <c r="BO46"/>
  <c r="BL46"/>
  <c r="BI46"/>
  <c r="BH46"/>
  <c r="BE46"/>
  <c r="BF44" i="28" s="1"/>
  <c r="BB46" i="15"/>
  <c r="AU46"/>
  <c r="AR46"/>
  <c r="AN46"/>
  <c r="AK46"/>
  <c r="AH46"/>
  <c r="AA46"/>
  <c r="X46"/>
  <c r="T46"/>
  <c r="Q46"/>
  <c r="N46"/>
  <c r="U46" s="1"/>
  <c r="D46"/>
  <c r="A46"/>
  <c r="GJ45"/>
  <c r="GF45"/>
  <c r="GD45"/>
  <c r="FE45"/>
  <c r="EY45"/>
  <c r="EQ45"/>
  <c r="ER45" s="1"/>
  <c r="ES45" s="1"/>
  <c r="EP45"/>
  <c r="EG45"/>
  <c r="DW45"/>
  <c r="DT45"/>
  <c r="DP45"/>
  <c r="DM45"/>
  <c r="DJ45"/>
  <c r="DC45"/>
  <c r="CZ45"/>
  <c r="CW45"/>
  <c r="CV45"/>
  <c r="CS45"/>
  <c r="CP45"/>
  <c r="CI45"/>
  <c r="CF45"/>
  <c r="CB45"/>
  <c r="BY45"/>
  <c r="BV45"/>
  <c r="BO45"/>
  <c r="BL45"/>
  <c r="BH45"/>
  <c r="BE45"/>
  <c r="BB45"/>
  <c r="AU45"/>
  <c r="AV43" i="28" s="1"/>
  <c r="AR45" i="15"/>
  <c r="AN45"/>
  <c r="AK45"/>
  <c r="AH45"/>
  <c r="AA45"/>
  <c r="AA43" i="28" s="1"/>
  <c r="X45" i="15"/>
  <c r="T45"/>
  <c r="Q45"/>
  <c r="N45"/>
  <c r="D45"/>
  <c r="A45"/>
  <c r="GJ44"/>
  <c r="GF44"/>
  <c r="FE44"/>
  <c r="EY44"/>
  <c r="EQ44"/>
  <c r="ER44" s="1"/>
  <c r="ES44" s="1"/>
  <c r="EP44"/>
  <c r="ES42" i="28" s="1"/>
  <c r="GO42" s="1"/>
  <c r="EG44" i="15"/>
  <c r="DW44"/>
  <c r="DT44"/>
  <c r="DP44"/>
  <c r="DM44"/>
  <c r="DJ44"/>
  <c r="DC44"/>
  <c r="CZ44"/>
  <c r="CV44"/>
  <c r="CS44"/>
  <c r="CP44"/>
  <c r="CI44"/>
  <c r="CF44"/>
  <c r="CB44"/>
  <c r="BY44"/>
  <c r="BV44"/>
  <c r="BO44"/>
  <c r="BL44"/>
  <c r="BH44"/>
  <c r="BE44"/>
  <c r="BB44"/>
  <c r="AU44"/>
  <c r="AR44"/>
  <c r="AN44"/>
  <c r="AK44"/>
  <c r="AH44"/>
  <c r="AA44"/>
  <c r="X44"/>
  <c r="T44"/>
  <c r="Q44"/>
  <c r="N44"/>
  <c r="D44"/>
  <c r="A44"/>
  <c r="GJ43"/>
  <c r="GH43"/>
  <c r="FE43"/>
  <c r="EY43"/>
  <c r="EP43"/>
  <c r="EG43"/>
  <c r="DW43"/>
  <c r="DT43"/>
  <c r="DP43"/>
  <c r="DM43"/>
  <c r="DJ43"/>
  <c r="DC43"/>
  <c r="CZ43"/>
  <c r="CV43"/>
  <c r="CS43"/>
  <c r="CP43"/>
  <c r="CI43"/>
  <c r="CF43"/>
  <c r="CB43"/>
  <c r="BY43"/>
  <c r="BV43"/>
  <c r="BO43"/>
  <c r="BL43"/>
  <c r="BH43"/>
  <c r="BE43"/>
  <c r="BB43"/>
  <c r="AU43"/>
  <c r="AR43"/>
  <c r="AN43"/>
  <c r="AK43"/>
  <c r="AH43"/>
  <c r="AA43"/>
  <c r="X43"/>
  <c r="T43"/>
  <c r="Q43"/>
  <c r="N43"/>
  <c r="D43"/>
  <c r="A43"/>
  <c r="GJ42"/>
  <c r="GH42"/>
  <c r="GB42"/>
  <c r="FE42"/>
  <c r="EY42"/>
  <c r="EQ42"/>
  <c r="ER42" s="1"/>
  <c r="ES42" s="1"/>
  <c r="EP42"/>
  <c r="EG42"/>
  <c r="DW42"/>
  <c r="DT42"/>
  <c r="DQ42"/>
  <c r="DP42"/>
  <c r="DM42"/>
  <c r="DJ42"/>
  <c r="DC42"/>
  <c r="CZ42"/>
  <c r="CW42"/>
  <c r="CV42"/>
  <c r="CS42"/>
  <c r="CP42"/>
  <c r="CI42"/>
  <c r="CF42"/>
  <c r="CC42"/>
  <c r="CB42"/>
  <c r="BY42"/>
  <c r="BV42"/>
  <c r="BO42"/>
  <c r="BL42"/>
  <c r="BI42"/>
  <c r="BH42"/>
  <c r="BE42"/>
  <c r="BB42"/>
  <c r="AU42"/>
  <c r="AR42"/>
  <c r="AO42"/>
  <c r="AN42"/>
  <c r="AK42"/>
  <c r="AH42"/>
  <c r="AA42"/>
  <c r="X42"/>
  <c r="T42"/>
  <c r="Q42"/>
  <c r="N42"/>
  <c r="D42"/>
  <c r="A42"/>
  <c r="GL41"/>
  <c r="GF41"/>
  <c r="GB41"/>
  <c r="FE41"/>
  <c r="EZ41"/>
  <c r="FA41" s="1"/>
  <c r="FB41" s="1"/>
  <c r="EY41"/>
  <c r="EQ41"/>
  <c r="ER41" s="1"/>
  <c r="ES41" s="1"/>
  <c r="EP41"/>
  <c r="EG41"/>
  <c r="DW41"/>
  <c r="DT41"/>
  <c r="DQ41"/>
  <c r="DP41"/>
  <c r="DM41"/>
  <c r="DJ41"/>
  <c r="DC41"/>
  <c r="CZ41"/>
  <c r="CW41"/>
  <c r="CV41"/>
  <c r="CS41"/>
  <c r="CP41"/>
  <c r="CI41"/>
  <c r="CF41"/>
  <c r="CC41"/>
  <c r="CB41"/>
  <c r="BY41"/>
  <c r="BV41"/>
  <c r="BO41"/>
  <c r="BL41"/>
  <c r="BI41"/>
  <c r="BH41"/>
  <c r="BE41"/>
  <c r="BB41"/>
  <c r="AU41"/>
  <c r="AR41"/>
  <c r="AO41"/>
  <c r="AN41"/>
  <c r="AK41"/>
  <c r="AH41"/>
  <c r="AA41"/>
  <c r="X41"/>
  <c r="T41"/>
  <c r="Q41"/>
  <c r="N41"/>
  <c r="D41"/>
  <c r="A41"/>
  <c r="GJ40"/>
  <c r="GF40"/>
  <c r="FE40"/>
  <c r="EY40"/>
  <c r="EQ40"/>
  <c r="ER40" s="1"/>
  <c r="ES40" s="1"/>
  <c r="EP40"/>
  <c r="EG40"/>
  <c r="DW40"/>
  <c r="DT40"/>
  <c r="DP40"/>
  <c r="DM40"/>
  <c r="DJ40"/>
  <c r="DC40"/>
  <c r="CZ40"/>
  <c r="CV40"/>
  <c r="CS40"/>
  <c r="CP40"/>
  <c r="CI40"/>
  <c r="CF40"/>
  <c r="CB40"/>
  <c r="BY40"/>
  <c r="BV40"/>
  <c r="BO40"/>
  <c r="BL40"/>
  <c r="BH40"/>
  <c r="BE40"/>
  <c r="BB40"/>
  <c r="AU40"/>
  <c r="AR40"/>
  <c r="AN40"/>
  <c r="AK40"/>
  <c r="AH40"/>
  <c r="AA40"/>
  <c r="X40"/>
  <c r="T40"/>
  <c r="Q40"/>
  <c r="N40"/>
  <c r="D40"/>
  <c r="A40"/>
  <c r="GJ39"/>
  <c r="GH39"/>
  <c r="GB39"/>
  <c r="FE39"/>
  <c r="EY39"/>
  <c r="EQ39"/>
  <c r="ER39" s="1"/>
  <c r="ES39" s="1"/>
  <c r="EP39"/>
  <c r="ES37" i="28" s="1"/>
  <c r="GO37" s="1"/>
  <c r="EG39" i="15"/>
  <c r="DW39"/>
  <c r="DT39"/>
  <c r="DQ39"/>
  <c r="DP39"/>
  <c r="DM39"/>
  <c r="DJ39"/>
  <c r="DC39"/>
  <c r="CZ39"/>
  <c r="CW39"/>
  <c r="CV39"/>
  <c r="CS39"/>
  <c r="CP39"/>
  <c r="CI39"/>
  <c r="CF39"/>
  <c r="CC39"/>
  <c r="CB39"/>
  <c r="BY39"/>
  <c r="BV39"/>
  <c r="BO39"/>
  <c r="BL39"/>
  <c r="BI39"/>
  <c r="BH39"/>
  <c r="BE39"/>
  <c r="BB39"/>
  <c r="AU39"/>
  <c r="AR39"/>
  <c r="AO39"/>
  <c r="AN39"/>
  <c r="AK39"/>
  <c r="AH39"/>
  <c r="AA39"/>
  <c r="X39"/>
  <c r="T39"/>
  <c r="Q39"/>
  <c r="N39"/>
  <c r="D39"/>
  <c r="A39"/>
  <c r="GH38"/>
  <c r="GB38"/>
  <c r="FE38"/>
  <c r="EY38"/>
  <c r="GJ38" s="1"/>
  <c r="EP38"/>
  <c r="EG38"/>
  <c r="DW38"/>
  <c r="DT38"/>
  <c r="DP38"/>
  <c r="DM38"/>
  <c r="DJ38"/>
  <c r="DC38"/>
  <c r="CZ38"/>
  <c r="CV38"/>
  <c r="CS38"/>
  <c r="CP38"/>
  <c r="CI38"/>
  <c r="CF38"/>
  <c r="CB38"/>
  <c r="BY38"/>
  <c r="BV38"/>
  <c r="BO38"/>
  <c r="BL38"/>
  <c r="BH38"/>
  <c r="BE38"/>
  <c r="BB38"/>
  <c r="AU38"/>
  <c r="AR38"/>
  <c r="AN38"/>
  <c r="AK38"/>
  <c r="AH38"/>
  <c r="AA38"/>
  <c r="X38"/>
  <c r="T38"/>
  <c r="Q38"/>
  <c r="U38" s="1"/>
  <c r="AB38" s="1"/>
  <c r="N38"/>
  <c r="D38"/>
  <c r="A38"/>
  <c r="GL37"/>
  <c r="FE37"/>
  <c r="EY37"/>
  <c r="EP37"/>
  <c r="GF37" s="1"/>
  <c r="EG37"/>
  <c r="DW37"/>
  <c r="DT37"/>
  <c r="DP37"/>
  <c r="DM37"/>
  <c r="DJ37"/>
  <c r="DC37"/>
  <c r="CZ37"/>
  <c r="CV37"/>
  <c r="CS37"/>
  <c r="CP37"/>
  <c r="CI37"/>
  <c r="CL35" i="28" s="1"/>
  <c r="CF37" i="15"/>
  <c r="CB37"/>
  <c r="BY37"/>
  <c r="BV37"/>
  <c r="BO37"/>
  <c r="BL37"/>
  <c r="BH37"/>
  <c r="BE37"/>
  <c r="BB37"/>
  <c r="AU37"/>
  <c r="AR37"/>
  <c r="AN37"/>
  <c r="AK37"/>
  <c r="AH37"/>
  <c r="AA37"/>
  <c r="X37"/>
  <c r="T37"/>
  <c r="Q37"/>
  <c r="N37"/>
  <c r="U37" s="1"/>
  <c r="D37"/>
  <c r="A37"/>
  <c r="GJ36"/>
  <c r="GH36"/>
  <c r="GB36"/>
  <c r="FE36"/>
  <c r="EY36"/>
  <c r="EQ36"/>
  <c r="ER36" s="1"/>
  <c r="ES36" s="1"/>
  <c r="EP36"/>
  <c r="EG36"/>
  <c r="DW36"/>
  <c r="DT36"/>
  <c r="DQ36"/>
  <c r="DP36"/>
  <c r="DM36"/>
  <c r="DJ36"/>
  <c r="DC36"/>
  <c r="CZ36"/>
  <c r="CW36"/>
  <c r="CV36"/>
  <c r="CS36"/>
  <c r="CP36"/>
  <c r="CI36"/>
  <c r="CF36"/>
  <c r="CC36"/>
  <c r="CB36"/>
  <c r="BY36"/>
  <c r="BV36"/>
  <c r="BO36"/>
  <c r="BL36"/>
  <c r="BI36"/>
  <c r="BH36"/>
  <c r="BE36"/>
  <c r="BB36"/>
  <c r="AU36"/>
  <c r="AR36"/>
  <c r="AO36"/>
  <c r="AN36"/>
  <c r="AK36"/>
  <c r="AH36"/>
  <c r="AA36"/>
  <c r="X36"/>
  <c r="T36"/>
  <c r="Q36"/>
  <c r="N36"/>
  <c r="D36"/>
  <c r="A36"/>
  <c r="GJ35"/>
  <c r="GH35"/>
  <c r="GB35"/>
  <c r="FE35"/>
  <c r="EY35"/>
  <c r="EP35"/>
  <c r="EG35"/>
  <c r="DW35"/>
  <c r="DT35"/>
  <c r="DP35"/>
  <c r="DM35"/>
  <c r="DJ35"/>
  <c r="DC35"/>
  <c r="CZ35"/>
  <c r="CV35"/>
  <c r="CS35"/>
  <c r="CP35"/>
  <c r="CI35"/>
  <c r="CF35"/>
  <c r="CB35"/>
  <c r="BY35"/>
  <c r="BV35"/>
  <c r="BO35"/>
  <c r="BL35"/>
  <c r="BH35"/>
  <c r="BE35"/>
  <c r="BB35"/>
  <c r="AU35"/>
  <c r="AR35"/>
  <c r="AN35"/>
  <c r="AK35"/>
  <c r="AH35"/>
  <c r="AA35"/>
  <c r="X35"/>
  <c r="T35"/>
  <c r="Q35"/>
  <c r="N35"/>
  <c r="D35"/>
  <c r="A35"/>
  <c r="GJ34"/>
  <c r="GH34"/>
  <c r="GB34"/>
  <c r="FE34"/>
  <c r="EY34"/>
  <c r="EQ34"/>
  <c r="ER34" s="1"/>
  <c r="ES34" s="1"/>
  <c r="EP34"/>
  <c r="EG34"/>
  <c r="DW34"/>
  <c r="DT34"/>
  <c r="DQ34"/>
  <c r="DP34"/>
  <c r="DM34"/>
  <c r="DJ34"/>
  <c r="DC34"/>
  <c r="CZ34"/>
  <c r="CW34"/>
  <c r="CV34"/>
  <c r="CS34"/>
  <c r="CP34"/>
  <c r="CI34"/>
  <c r="CF34"/>
  <c r="CC34"/>
  <c r="CB34"/>
  <c r="BY34"/>
  <c r="BV34"/>
  <c r="BO34"/>
  <c r="BL34"/>
  <c r="BI34"/>
  <c r="BH34"/>
  <c r="BE34"/>
  <c r="BB34"/>
  <c r="AU34"/>
  <c r="AR34"/>
  <c r="AO34"/>
  <c r="AN34"/>
  <c r="AK34"/>
  <c r="AH34"/>
  <c r="AA34"/>
  <c r="X34"/>
  <c r="T34"/>
  <c r="Q34"/>
  <c r="N34"/>
  <c r="D34"/>
  <c r="A34"/>
  <c r="GJ33"/>
  <c r="GH33"/>
  <c r="GB33"/>
  <c r="FE33"/>
  <c r="EY33"/>
  <c r="EQ33"/>
  <c r="ER33" s="1"/>
  <c r="ES33" s="1"/>
  <c r="EP33"/>
  <c r="EH33"/>
  <c r="EI33" s="1"/>
  <c r="EJ33" s="1"/>
  <c r="EG33"/>
  <c r="DW33"/>
  <c r="DT33"/>
  <c r="DP33"/>
  <c r="DM33"/>
  <c r="DJ33"/>
  <c r="DC33"/>
  <c r="CZ33"/>
  <c r="CV33"/>
  <c r="CS33"/>
  <c r="CP33"/>
  <c r="CI33"/>
  <c r="CF33"/>
  <c r="CB33"/>
  <c r="BY33"/>
  <c r="CC33" s="1"/>
  <c r="BV33"/>
  <c r="BO33"/>
  <c r="BL33"/>
  <c r="BH33"/>
  <c r="BE33"/>
  <c r="BB33"/>
  <c r="AU33"/>
  <c r="AR33"/>
  <c r="AN33"/>
  <c r="AK33"/>
  <c r="AO33" s="1"/>
  <c r="AH33"/>
  <c r="AA33"/>
  <c r="X33"/>
  <c r="T33"/>
  <c r="Q33"/>
  <c r="N33"/>
  <c r="D33"/>
  <c r="A33"/>
  <c r="GJ32"/>
  <c r="GH32"/>
  <c r="GB32"/>
  <c r="FE32"/>
  <c r="EY32"/>
  <c r="EP32"/>
  <c r="EG32"/>
  <c r="DW32"/>
  <c r="DT32"/>
  <c r="DP32"/>
  <c r="DM32"/>
  <c r="DJ32"/>
  <c r="DC32"/>
  <c r="CZ32"/>
  <c r="CV32"/>
  <c r="CS32"/>
  <c r="CP32"/>
  <c r="CI32"/>
  <c r="CF32"/>
  <c r="CB32"/>
  <c r="BY32"/>
  <c r="BV32"/>
  <c r="BO32"/>
  <c r="BL32"/>
  <c r="BH32"/>
  <c r="BE32"/>
  <c r="BB32"/>
  <c r="AU32"/>
  <c r="AR32"/>
  <c r="AN32"/>
  <c r="AK32"/>
  <c r="AH32"/>
  <c r="AA32"/>
  <c r="X32"/>
  <c r="T32"/>
  <c r="Q32"/>
  <c r="N32"/>
  <c r="M30" i="19" s="1"/>
  <c r="D32" i="15"/>
  <c r="A32"/>
  <c r="GJ31"/>
  <c r="GH31"/>
  <c r="GB31"/>
  <c r="FE31"/>
  <c r="EY31"/>
  <c r="EQ31"/>
  <c r="ER31" s="1"/>
  <c r="ES31" s="1"/>
  <c r="EP31"/>
  <c r="EG31"/>
  <c r="DW31"/>
  <c r="DT31"/>
  <c r="DQ31"/>
  <c r="DP31"/>
  <c r="DM31"/>
  <c r="DJ31"/>
  <c r="DC31"/>
  <c r="CZ31"/>
  <c r="CW31"/>
  <c r="CV31"/>
  <c r="CS31"/>
  <c r="CP31"/>
  <c r="CI31"/>
  <c r="CF31"/>
  <c r="CC31"/>
  <c r="CB31"/>
  <c r="BY31"/>
  <c r="BV31"/>
  <c r="BO31"/>
  <c r="BL31"/>
  <c r="BI31"/>
  <c r="BH31"/>
  <c r="BE31"/>
  <c r="BB31"/>
  <c r="BC29" i="28" s="1"/>
  <c r="AU31" i="15"/>
  <c r="AR31"/>
  <c r="AO31"/>
  <c r="AN31"/>
  <c r="AK31"/>
  <c r="AH31"/>
  <c r="AA31"/>
  <c r="X31"/>
  <c r="T31"/>
  <c r="Q31"/>
  <c r="N31"/>
  <c r="D31"/>
  <c r="A31"/>
  <c r="GJ30"/>
  <c r="GH30"/>
  <c r="FE30"/>
  <c r="EY30"/>
  <c r="EP30"/>
  <c r="EG30"/>
  <c r="DW30"/>
  <c r="DT30"/>
  <c r="DP30"/>
  <c r="DM30"/>
  <c r="DJ30"/>
  <c r="DC30"/>
  <c r="CZ30"/>
  <c r="CV30"/>
  <c r="CS30"/>
  <c r="CP30"/>
  <c r="CI30"/>
  <c r="CF30"/>
  <c r="CB30"/>
  <c r="BY30"/>
  <c r="BV30"/>
  <c r="BO30"/>
  <c r="BL30"/>
  <c r="BH30"/>
  <c r="BE30"/>
  <c r="BB30"/>
  <c r="AU30"/>
  <c r="AR30"/>
  <c r="AN30"/>
  <c r="AK30"/>
  <c r="AH30"/>
  <c r="AA30"/>
  <c r="X30"/>
  <c r="T30"/>
  <c r="Q30"/>
  <c r="N30"/>
  <c r="M28" i="19" s="1"/>
  <c r="D30" i="15"/>
  <c r="A30"/>
  <c r="GF29"/>
  <c r="GD29"/>
  <c r="FE29"/>
  <c r="EY29"/>
  <c r="ES29"/>
  <c r="EQ29"/>
  <c r="ER29" s="1"/>
  <c r="EP29"/>
  <c r="EH29"/>
  <c r="EI29" s="1"/>
  <c r="EJ29" s="1"/>
  <c r="EG29"/>
  <c r="DW29"/>
  <c r="DT29"/>
  <c r="DP29"/>
  <c r="DM29"/>
  <c r="DJ29"/>
  <c r="DC29"/>
  <c r="CZ29"/>
  <c r="CV29"/>
  <c r="CS29"/>
  <c r="CP29"/>
  <c r="CI29"/>
  <c r="CF29"/>
  <c r="CB29"/>
  <c r="BY29"/>
  <c r="CC29" s="1"/>
  <c r="BV29"/>
  <c r="BO29"/>
  <c r="BL29"/>
  <c r="BH29"/>
  <c r="BE29"/>
  <c r="BB29"/>
  <c r="AU29"/>
  <c r="AR29"/>
  <c r="AN29"/>
  <c r="AK29"/>
  <c r="AH29"/>
  <c r="AA29"/>
  <c r="X29"/>
  <c r="T29"/>
  <c r="Q29"/>
  <c r="N29"/>
  <c r="D29"/>
  <c r="A29"/>
  <c r="GF28"/>
  <c r="GD28"/>
  <c r="FE28"/>
  <c r="EZ28"/>
  <c r="FA28" s="1"/>
  <c r="FB28" s="1"/>
  <c r="EY28"/>
  <c r="EQ28"/>
  <c r="ER28" s="1"/>
  <c r="ES28" s="1"/>
  <c r="EP28"/>
  <c r="EG28"/>
  <c r="DW28"/>
  <c r="DT28"/>
  <c r="DQ28"/>
  <c r="DP28"/>
  <c r="DM28"/>
  <c r="DJ28"/>
  <c r="DC28"/>
  <c r="CZ28"/>
  <c r="CW28"/>
  <c r="CV28"/>
  <c r="CS28"/>
  <c r="CP28"/>
  <c r="CI28"/>
  <c r="CF28"/>
  <c r="CC28"/>
  <c r="CB28"/>
  <c r="BY28"/>
  <c r="BV28"/>
  <c r="BX26" i="28" s="1"/>
  <c r="BO28" i="15"/>
  <c r="BL28"/>
  <c r="BI28"/>
  <c r="BH28"/>
  <c r="BE28"/>
  <c r="BB28"/>
  <c r="AU28"/>
  <c r="AR28"/>
  <c r="AO28"/>
  <c r="AN28"/>
  <c r="AK28"/>
  <c r="AH28"/>
  <c r="AA28"/>
  <c r="X28"/>
  <c r="T28"/>
  <c r="Q28"/>
  <c r="N28"/>
  <c r="D28"/>
  <c r="A28"/>
  <c r="GF27"/>
  <c r="FE27"/>
  <c r="EY27"/>
  <c r="EQ27"/>
  <c r="ER27" s="1"/>
  <c r="ES27" s="1"/>
  <c r="EP27"/>
  <c r="EJ27"/>
  <c r="EH27"/>
  <c r="EI27" s="1"/>
  <c r="EG27"/>
  <c r="DW27"/>
  <c r="DT27"/>
  <c r="DP27"/>
  <c r="DM27"/>
  <c r="DJ27"/>
  <c r="DC27"/>
  <c r="CZ27"/>
  <c r="CV27"/>
  <c r="CS27"/>
  <c r="CP27"/>
  <c r="CI27"/>
  <c r="CF27"/>
  <c r="CB27"/>
  <c r="BY27"/>
  <c r="BV27"/>
  <c r="BO27"/>
  <c r="BL27"/>
  <c r="BH27"/>
  <c r="BE27"/>
  <c r="BI27" s="1"/>
  <c r="BB27"/>
  <c r="AU27"/>
  <c r="AR27"/>
  <c r="AN27"/>
  <c r="AK27"/>
  <c r="AO27" s="1"/>
  <c r="AH27"/>
  <c r="AA27"/>
  <c r="X27"/>
  <c r="T27"/>
  <c r="Q27"/>
  <c r="N27"/>
  <c r="D27"/>
  <c r="A27"/>
  <c r="GJ26"/>
  <c r="GH26"/>
  <c r="GB26"/>
  <c r="FE26"/>
  <c r="EY26"/>
  <c r="EQ26"/>
  <c r="ER26" s="1"/>
  <c r="ES26" s="1"/>
  <c r="EP26"/>
  <c r="EG26"/>
  <c r="DW26"/>
  <c r="DT26"/>
  <c r="DQ26"/>
  <c r="DP26"/>
  <c r="DM26"/>
  <c r="DJ26"/>
  <c r="DC26"/>
  <c r="CZ26"/>
  <c r="CW26"/>
  <c r="CV26"/>
  <c r="CS26"/>
  <c r="CP26"/>
  <c r="CI26"/>
  <c r="CF26"/>
  <c r="CC26"/>
  <c r="CB26"/>
  <c r="BY26"/>
  <c r="BV26"/>
  <c r="BO26"/>
  <c r="BL26"/>
  <c r="BI26"/>
  <c r="BH26"/>
  <c r="BE26"/>
  <c r="BB26"/>
  <c r="AU26"/>
  <c r="AR26"/>
  <c r="AO26"/>
  <c r="AN26"/>
  <c r="AK26"/>
  <c r="AH26"/>
  <c r="AA26"/>
  <c r="X26"/>
  <c r="T26"/>
  <c r="Q26"/>
  <c r="N26"/>
  <c r="M24" i="28" s="1"/>
  <c r="D26" i="15"/>
  <c r="A26"/>
  <c r="GL25"/>
  <c r="GF25"/>
  <c r="GB25"/>
  <c r="FE25"/>
  <c r="EZ25"/>
  <c r="FA25" s="1"/>
  <c r="FB25" s="1"/>
  <c r="EY25"/>
  <c r="EQ25"/>
  <c r="ER25" s="1"/>
  <c r="ES25" s="1"/>
  <c r="EP25"/>
  <c r="EG25"/>
  <c r="DW25"/>
  <c r="DT25"/>
  <c r="DQ25"/>
  <c r="DP25"/>
  <c r="DM25"/>
  <c r="DJ25"/>
  <c r="DC25"/>
  <c r="CZ25"/>
  <c r="CW25"/>
  <c r="CV25"/>
  <c r="CS25"/>
  <c r="CP25"/>
  <c r="CI25"/>
  <c r="CF25"/>
  <c r="CC25"/>
  <c r="CB25"/>
  <c r="BY25"/>
  <c r="BV25"/>
  <c r="BX23" i="28" s="1"/>
  <c r="BO25" i="15"/>
  <c r="BL25"/>
  <c r="BI25"/>
  <c r="BH25"/>
  <c r="BE25"/>
  <c r="BB25"/>
  <c r="AU25"/>
  <c r="AR25"/>
  <c r="AO25"/>
  <c r="AN25"/>
  <c r="AK25"/>
  <c r="AH25"/>
  <c r="AA25"/>
  <c r="X25"/>
  <c r="T25"/>
  <c r="Q25"/>
  <c r="N25"/>
  <c r="D25"/>
  <c r="A25"/>
  <c r="GJ24"/>
  <c r="GF24"/>
  <c r="FE24"/>
  <c r="EY24"/>
  <c r="EQ24"/>
  <c r="ER24" s="1"/>
  <c r="ES24" s="1"/>
  <c r="EP24"/>
  <c r="EG24"/>
  <c r="DW24"/>
  <c r="DT24"/>
  <c r="DP24"/>
  <c r="DM24"/>
  <c r="DJ24"/>
  <c r="DC24"/>
  <c r="CZ24"/>
  <c r="CV24"/>
  <c r="CS24"/>
  <c r="CP24"/>
  <c r="CI24"/>
  <c r="CF24"/>
  <c r="CB24"/>
  <c r="BY24"/>
  <c r="BV24"/>
  <c r="BO24"/>
  <c r="BL24"/>
  <c r="BH24"/>
  <c r="BE24"/>
  <c r="BB24"/>
  <c r="AU24"/>
  <c r="AR24"/>
  <c r="AN24"/>
  <c r="AK24"/>
  <c r="AH24"/>
  <c r="AA24"/>
  <c r="X24"/>
  <c r="T24"/>
  <c r="Q24"/>
  <c r="N24"/>
  <c r="M22" i="19" s="1"/>
  <c r="D24" i="15"/>
  <c r="A24"/>
  <c r="GJ23"/>
  <c r="GH23"/>
  <c r="GB23"/>
  <c r="FE23"/>
  <c r="EY23"/>
  <c r="EQ23"/>
  <c r="ER23" s="1"/>
  <c r="ES23" s="1"/>
  <c r="EP23"/>
  <c r="EG23"/>
  <c r="DW23"/>
  <c r="DT23"/>
  <c r="DQ23"/>
  <c r="DP23"/>
  <c r="DM23"/>
  <c r="DJ23"/>
  <c r="DC23"/>
  <c r="CZ23"/>
  <c r="CW23"/>
  <c r="CV23"/>
  <c r="CS23"/>
  <c r="CP23"/>
  <c r="CI23"/>
  <c r="CF23"/>
  <c r="CC23"/>
  <c r="CB23"/>
  <c r="BY23"/>
  <c r="BV23"/>
  <c r="BO23"/>
  <c r="BL23"/>
  <c r="BI23"/>
  <c r="BH23"/>
  <c r="BE23"/>
  <c r="BB23"/>
  <c r="AU23"/>
  <c r="AR23"/>
  <c r="AO23"/>
  <c r="AN23"/>
  <c r="AK23"/>
  <c r="AH23"/>
  <c r="AA23"/>
  <c r="X23"/>
  <c r="T23"/>
  <c r="Q23"/>
  <c r="N23"/>
  <c r="D23"/>
  <c r="A23"/>
  <c r="GH22"/>
  <c r="GB22"/>
  <c r="FE22"/>
  <c r="EY22"/>
  <c r="EP22"/>
  <c r="EG22"/>
  <c r="DW22"/>
  <c r="DT22"/>
  <c r="DP22"/>
  <c r="DM22"/>
  <c r="DJ22"/>
  <c r="DC22"/>
  <c r="CZ22"/>
  <c r="CV22"/>
  <c r="CS22"/>
  <c r="CP22"/>
  <c r="CI22"/>
  <c r="CF22"/>
  <c r="CB22"/>
  <c r="BY22"/>
  <c r="BV22"/>
  <c r="BO22"/>
  <c r="BL22"/>
  <c r="BH22"/>
  <c r="BE22"/>
  <c r="BB22"/>
  <c r="AU22"/>
  <c r="AR22"/>
  <c r="AN22"/>
  <c r="AK22"/>
  <c r="AH22"/>
  <c r="AA22"/>
  <c r="X22"/>
  <c r="T22"/>
  <c r="Q22"/>
  <c r="U22" s="1"/>
  <c r="AB22" s="1"/>
  <c r="N22"/>
  <c r="M20" i="28" s="1"/>
  <c r="D22" i="15"/>
  <c r="A22"/>
  <c r="GL21"/>
  <c r="FE21"/>
  <c r="EY21"/>
  <c r="EP21"/>
  <c r="GF21" s="1"/>
  <c r="EG21"/>
  <c r="DW21"/>
  <c r="DT21"/>
  <c r="DP21"/>
  <c r="DM21"/>
  <c r="DJ21"/>
  <c r="DC21"/>
  <c r="CZ21"/>
  <c r="CV21"/>
  <c r="CS21"/>
  <c r="CP21"/>
  <c r="CI21"/>
  <c r="CF21"/>
  <c r="CB21"/>
  <c r="BY21"/>
  <c r="BV21"/>
  <c r="BO21"/>
  <c r="BL21"/>
  <c r="BH21"/>
  <c r="BE21"/>
  <c r="BB21"/>
  <c r="AU21"/>
  <c r="AR21"/>
  <c r="AN21"/>
  <c r="AK21"/>
  <c r="AH21"/>
  <c r="AA21"/>
  <c r="X21"/>
  <c r="T21"/>
  <c r="Q21"/>
  <c r="N21"/>
  <c r="D21"/>
  <c r="A21"/>
  <c r="GH20"/>
  <c r="FE20"/>
  <c r="EY20"/>
  <c r="EP20"/>
  <c r="EG20"/>
  <c r="DW20"/>
  <c r="DT20"/>
  <c r="DP20"/>
  <c r="DM20"/>
  <c r="DJ20"/>
  <c r="DC20"/>
  <c r="CZ20"/>
  <c r="CV20"/>
  <c r="CS20"/>
  <c r="CP20"/>
  <c r="CI20"/>
  <c r="CF20"/>
  <c r="CB20"/>
  <c r="BY20"/>
  <c r="BV20"/>
  <c r="BO20"/>
  <c r="BL20"/>
  <c r="BH20"/>
  <c r="BE20"/>
  <c r="BB20"/>
  <c r="AU20"/>
  <c r="AR20"/>
  <c r="AN20"/>
  <c r="AK20"/>
  <c r="AH20"/>
  <c r="AA20"/>
  <c r="X20"/>
  <c r="T20"/>
  <c r="Q20"/>
  <c r="N20"/>
  <c r="M18" i="19" s="1"/>
  <c r="D20" i="15"/>
  <c r="A20"/>
  <c r="GJ19"/>
  <c r="GH19"/>
  <c r="FE19"/>
  <c r="EY19"/>
  <c r="EP19"/>
  <c r="EG19"/>
  <c r="DW19"/>
  <c r="DT19"/>
  <c r="DP19"/>
  <c r="DM19"/>
  <c r="DJ19"/>
  <c r="DC19"/>
  <c r="CZ19"/>
  <c r="CV19"/>
  <c r="CS19"/>
  <c r="CP19"/>
  <c r="CI19"/>
  <c r="CF19"/>
  <c r="CB19"/>
  <c r="BY19"/>
  <c r="BV19"/>
  <c r="BO19"/>
  <c r="BL19"/>
  <c r="BH19"/>
  <c r="BE19"/>
  <c r="BB19"/>
  <c r="AU19"/>
  <c r="AR19"/>
  <c r="AN19"/>
  <c r="AK19"/>
  <c r="AH19"/>
  <c r="AA19"/>
  <c r="X19"/>
  <c r="T19"/>
  <c r="Q19"/>
  <c r="N19"/>
  <c r="D19"/>
  <c r="A19"/>
  <c r="GJ18"/>
  <c r="GH18"/>
  <c r="GB18"/>
  <c r="FE18"/>
  <c r="EZ18"/>
  <c r="FA18" s="1"/>
  <c r="FB18" s="1"/>
  <c r="EY18"/>
  <c r="EQ18"/>
  <c r="ER18" s="1"/>
  <c r="ES18" s="1"/>
  <c r="EP18"/>
  <c r="EG18"/>
  <c r="DW18"/>
  <c r="DT18"/>
  <c r="DQ18"/>
  <c r="DP18"/>
  <c r="DM18"/>
  <c r="DJ18"/>
  <c r="DC18"/>
  <c r="CZ18"/>
  <c r="CW18"/>
  <c r="CV18"/>
  <c r="CS18"/>
  <c r="CP18"/>
  <c r="CI18"/>
  <c r="CF18"/>
  <c r="CC18"/>
  <c r="CB18"/>
  <c r="BY18"/>
  <c r="BV18"/>
  <c r="BO18"/>
  <c r="BL18"/>
  <c r="BI18"/>
  <c r="BH18"/>
  <c r="BE18"/>
  <c r="BB18"/>
  <c r="AU18"/>
  <c r="AR18"/>
  <c r="AO18"/>
  <c r="AN18"/>
  <c r="AK18"/>
  <c r="AH18"/>
  <c r="AA18"/>
  <c r="X18"/>
  <c r="T18"/>
  <c r="Q18"/>
  <c r="N18"/>
  <c r="M16" i="28" s="1"/>
  <c r="D18" i="15"/>
  <c r="A18"/>
  <c r="GJ17"/>
  <c r="GH17"/>
  <c r="GF17"/>
  <c r="GB17"/>
  <c r="FE17"/>
  <c r="EY17"/>
  <c r="EQ17"/>
  <c r="ER17" s="1"/>
  <c r="ES17" s="1"/>
  <c r="EP17"/>
  <c r="EH17"/>
  <c r="EI17" s="1"/>
  <c r="EJ17" s="1"/>
  <c r="EG17"/>
  <c r="DW17"/>
  <c r="DT17"/>
  <c r="DP17"/>
  <c r="DM17"/>
  <c r="DJ17"/>
  <c r="DC17"/>
  <c r="CZ17"/>
  <c r="CV17"/>
  <c r="CS17"/>
  <c r="CP17"/>
  <c r="CI17"/>
  <c r="CF17"/>
  <c r="CB17"/>
  <c r="BY17"/>
  <c r="BV17"/>
  <c r="BO17"/>
  <c r="BL17"/>
  <c r="BH17"/>
  <c r="BE17"/>
  <c r="BB17"/>
  <c r="AU17"/>
  <c r="AR17"/>
  <c r="AN17"/>
  <c r="AK17"/>
  <c r="AO17" s="1"/>
  <c r="AH17"/>
  <c r="AA17"/>
  <c r="X17"/>
  <c r="T17"/>
  <c r="Q17"/>
  <c r="N17"/>
  <c r="D17"/>
  <c r="A17"/>
  <c r="GH16"/>
  <c r="FE16"/>
  <c r="EY16"/>
  <c r="EP16"/>
  <c r="EG16"/>
  <c r="GB16" s="1"/>
  <c r="DW16"/>
  <c r="DT16"/>
  <c r="DP16"/>
  <c r="DM16"/>
  <c r="DJ16"/>
  <c r="DC16"/>
  <c r="CZ16"/>
  <c r="CV16"/>
  <c r="CY14" i="28" s="1"/>
  <c r="CS16" i="15"/>
  <c r="CP16"/>
  <c r="CI16"/>
  <c r="CF16"/>
  <c r="CB16"/>
  <c r="BY16"/>
  <c r="BV16"/>
  <c r="BO16"/>
  <c r="BL16"/>
  <c r="BH16"/>
  <c r="BE16"/>
  <c r="BB16"/>
  <c r="AU16"/>
  <c r="AR16"/>
  <c r="AN16"/>
  <c r="AK16"/>
  <c r="AH16"/>
  <c r="AA16"/>
  <c r="X16"/>
  <c r="T16"/>
  <c r="Q16"/>
  <c r="N16"/>
  <c r="M14" i="19" s="1"/>
  <c r="D16" i="15"/>
  <c r="A16"/>
  <c r="GH15"/>
  <c r="FE15"/>
  <c r="EY15"/>
  <c r="GJ15" s="1"/>
  <c r="EQ15"/>
  <c r="ER15" s="1"/>
  <c r="ES15" s="1"/>
  <c r="EP15"/>
  <c r="EG15"/>
  <c r="GB15" s="1"/>
  <c r="DW15"/>
  <c r="DT15"/>
  <c r="DP15"/>
  <c r="DQ15" s="1"/>
  <c r="DM15"/>
  <c r="DJ15"/>
  <c r="DC15"/>
  <c r="CZ15"/>
  <c r="CV15"/>
  <c r="CW15" s="1"/>
  <c r="CS15"/>
  <c r="CP15"/>
  <c r="CI15"/>
  <c r="CF15"/>
  <c r="CB15"/>
  <c r="CC15" s="1"/>
  <c r="BY15"/>
  <c r="BV15"/>
  <c r="BO15"/>
  <c r="BL15"/>
  <c r="BH15"/>
  <c r="BI15" s="1"/>
  <c r="BE15"/>
  <c r="BB15"/>
  <c r="AU15"/>
  <c r="AR15"/>
  <c r="AN15"/>
  <c r="AO15" s="1"/>
  <c r="AK15"/>
  <c r="AH15"/>
  <c r="AA15"/>
  <c r="X15"/>
  <c r="T15"/>
  <c r="Q15"/>
  <c r="N15"/>
  <c r="D15"/>
  <c r="A15"/>
  <c r="GL14"/>
  <c r="FE14"/>
  <c r="EY14"/>
  <c r="EP14"/>
  <c r="GF14" s="1"/>
  <c r="EG14"/>
  <c r="DW14"/>
  <c r="DT14"/>
  <c r="DP14"/>
  <c r="DM14"/>
  <c r="DJ14"/>
  <c r="DC14"/>
  <c r="CZ14"/>
  <c r="CV14"/>
  <c r="CS14"/>
  <c r="CP14"/>
  <c r="CI14"/>
  <c r="CF14"/>
  <c r="CB14"/>
  <c r="BY14"/>
  <c r="BV14"/>
  <c r="BO14"/>
  <c r="BL14"/>
  <c r="BH14"/>
  <c r="BE14"/>
  <c r="BB14"/>
  <c r="AU14"/>
  <c r="AR14"/>
  <c r="AN14"/>
  <c r="AK14"/>
  <c r="AH14"/>
  <c r="AA14"/>
  <c r="X14"/>
  <c r="T14"/>
  <c r="Q14"/>
  <c r="N14"/>
  <c r="D14"/>
  <c r="A14"/>
  <c r="FE13"/>
  <c r="EY13"/>
  <c r="EP13"/>
  <c r="GF13" s="1"/>
  <c r="EG13"/>
  <c r="DW13"/>
  <c r="DT13"/>
  <c r="DP13"/>
  <c r="DM13"/>
  <c r="DJ13"/>
  <c r="DC13"/>
  <c r="CZ13"/>
  <c r="CV13"/>
  <c r="CS13"/>
  <c r="CP13"/>
  <c r="CI13"/>
  <c r="CF13"/>
  <c r="CB13"/>
  <c r="BY13"/>
  <c r="BV13"/>
  <c r="BO13"/>
  <c r="BL13"/>
  <c r="BH13"/>
  <c r="BE13"/>
  <c r="BB13"/>
  <c r="AU13"/>
  <c r="AR13"/>
  <c r="AN13"/>
  <c r="AK13"/>
  <c r="AH13"/>
  <c r="AA13"/>
  <c r="X13"/>
  <c r="T13"/>
  <c r="Q13"/>
  <c r="N13"/>
  <c r="D13"/>
  <c r="A13"/>
  <c r="GD12"/>
  <c r="FE12"/>
  <c r="EY12"/>
  <c r="EP12"/>
  <c r="GF12" s="1"/>
  <c r="EG12"/>
  <c r="DW12"/>
  <c r="DT12"/>
  <c r="DP12"/>
  <c r="DM12"/>
  <c r="DJ12"/>
  <c r="DC12"/>
  <c r="CZ12"/>
  <c r="CV12"/>
  <c r="CS12"/>
  <c r="CP12"/>
  <c r="CI12"/>
  <c r="CF12"/>
  <c r="CB12"/>
  <c r="BY12"/>
  <c r="BV12"/>
  <c r="BO12"/>
  <c r="BL12"/>
  <c r="BH12"/>
  <c r="BE12"/>
  <c r="BB12"/>
  <c r="AU12"/>
  <c r="AR12"/>
  <c r="AN12"/>
  <c r="AK12"/>
  <c r="AH12"/>
  <c r="AA12"/>
  <c r="X12"/>
  <c r="T12"/>
  <c r="S10" i="28" s="1"/>
  <c r="Q12" i="15"/>
  <c r="N12"/>
  <c r="D12"/>
  <c r="A12"/>
  <c r="GD11"/>
  <c r="FE11"/>
  <c r="EY11"/>
  <c r="EP11"/>
  <c r="EG11"/>
  <c r="DW11"/>
  <c r="DT11"/>
  <c r="DP11"/>
  <c r="DM11"/>
  <c r="DJ11"/>
  <c r="DC11"/>
  <c r="CZ11"/>
  <c r="CV11"/>
  <c r="CS11"/>
  <c r="CP11"/>
  <c r="CI11"/>
  <c r="CF11"/>
  <c r="CB11"/>
  <c r="BY11"/>
  <c r="BV11"/>
  <c r="BO11"/>
  <c r="BL11"/>
  <c r="BH11"/>
  <c r="BE11"/>
  <c r="BB11"/>
  <c r="AU11"/>
  <c r="AR11"/>
  <c r="AN11"/>
  <c r="AK11"/>
  <c r="AH11"/>
  <c r="AA11"/>
  <c r="X11"/>
  <c r="T11"/>
  <c r="Q11"/>
  <c r="N11"/>
  <c r="D11"/>
  <c r="A11"/>
  <c r="GD10"/>
  <c r="FE10"/>
  <c r="EY10"/>
  <c r="EP10"/>
  <c r="EG10"/>
  <c r="DW10"/>
  <c r="DT10"/>
  <c r="DP10"/>
  <c r="DM10"/>
  <c r="DJ10"/>
  <c r="DC10"/>
  <c r="CZ10"/>
  <c r="CV10"/>
  <c r="CS10"/>
  <c r="CP10"/>
  <c r="CI10"/>
  <c r="CF10"/>
  <c r="CB10"/>
  <c r="BY10"/>
  <c r="BV10"/>
  <c r="BO10"/>
  <c r="BL10"/>
  <c r="BH10"/>
  <c r="BE10"/>
  <c r="BB10"/>
  <c r="AU10"/>
  <c r="AR10"/>
  <c r="AN10"/>
  <c r="AK10"/>
  <c r="AH10"/>
  <c r="AA10"/>
  <c r="X10"/>
  <c r="T10"/>
  <c r="Q10"/>
  <c r="N10"/>
  <c r="D10"/>
  <c r="A10"/>
  <c r="GL9"/>
  <c r="GH9"/>
  <c r="GD9"/>
  <c r="FE9"/>
  <c r="EY9"/>
  <c r="EP9"/>
  <c r="EG9"/>
  <c r="DW9"/>
  <c r="DT9"/>
  <c r="DP9"/>
  <c r="DM9"/>
  <c r="DJ9"/>
  <c r="DC9"/>
  <c r="CZ9"/>
  <c r="CV9"/>
  <c r="CS9"/>
  <c r="CP9"/>
  <c r="CI9"/>
  <c r="CF9"/>
  <c r="CB9"/>
  <c r="BY9"/>
  <c r="BV9"/>
  <c r="BO9"/>
  <c r="BL9"/>
  <c r="BH9"/>
  <c r="BE9"/>
  <c r="BB9"/>
  <c r="AU9"/>
  <c r="AR9"/>
  <c r="AN9"/>
  <c r="AK9"/>
  <c r="AH9"/>
  <c r="AA9"/>
  <c r="X9"/>
  <c r="W7" i="28" s="1"/>
  <c r="T9" i="15"/>
  <c r="Q9"/>
  <c r="D9"/>
  <c r="A9"/>
  <c r="FN8"/>
  <c r="FK8"/>
  <c r="EA8"/>
  <c r="FT8" s="1"/>
  <c r="DX8"/>
  <c r="DU8"/>
  <c r="DT8"/>
  <c r="DQ8"/>
  <c r="DG8"/>
  <c r="FS8" s="1"/>
  <c r="DD8"/>
  <c r="DA8"/>
  <c r="CZ8"/>
  <c r="CW8"/>
  <c r="CM8"/>
  <c r="FR8" s="1"/>
  <c r="CJ8"/>
  <c r="CG8"/>
  <c r="CF8"/>
  <c r="CC8"/>
  <c r="BS8"/>
  <c r="FQ8" s="1"/>
  <c r="BP8"/>
  <c r="BM8"/>
  <c r="BL8"/>
  <c r="BI8"/>
  <c r="AY8"/>
  <c r="FP8" s="1"/>
  <c r="AV8"/>
  <c r="AS8"/>
  <c r="AR8"/>
  <c r="AO8"/>
  <c r="AE8"/>
  <c r="FO8" s="1"/>
  <c r="AB8"/>
  <c r="Y8"/>
  <c r="X8"/>
  <c r="U8"/>
  <c r="EY7"/>
  <c r="EZ47" s="1"/>
  <c r="FA47" s="1"/>
  <c r="FB47" s="1"/>
  <c r="EP7"/>
  <c r="EQ72" s="1"/>
  <c r="ER72" s="1"/>
  <c r="ES72" s="1"/>
  <c r="EG7"/>
  <c r="GD73" s="1"/>
  <c r="DW7"/>
  <c r="DT7"/>
  <c r="DM7"/>
  <c r="DJ7"/>
  <c r="DC7"/>
  <c r="CZ7"/>
  <c r="CS7"/>
  <c r="CP7"/>
  <c r="CI7"/>
  <c r="CF7"/>
  <c r="BY7"/>
  <c r="CC7" s="1"/>
  <c r="BV7"/>
  <c r="BX6" i="28" s="1"/>
  <c r="BO7" i="15"/>
  <c r="BL7"/>
  <c r="BE7"/>
  <c r="BB7"/>
  <c r="AU7"/>
  <c r="AR7"/>
  <c r="AK7"/>
  <c r="AH7"/>
  <c r="AA7"/>
  <c r="X7"/>
  <c r="T7"/>
  <c r="G3645" i="26" s="1"/>
  <c r="Q7" i="15"/>
  <c r="N7"/>
  <c r="J3"/>
  <c r="G3"/>
  <c r="AA2"/>
  <c r="C1"/>
  <c r="O20" i="1"/>
  <c r="M20"/>
  <c r="K20"/>
  <c r="O19"/>
  <c r="M19"/>
  <c r="K19"/>
  <c r="O18"/>
  <c r="M18"/>
  <c r="K18"/>
  <c r="O17"/>
  <c r="M17"/>
  <c r="K17"/>
  <c r="O16"/>
  <c r="M16"/>
  <c r="K16"/>
  <c r="O15"/>
  <c r="M15"/>
  <c r="K15"/>
  <c r="O14"/>
  <c r="M14"/>
  <c r="K14"/>
  <c r="O13"/>
  <c r="M13"/>
  <c r="K13"/>
  <c r="O12"/>
  <c r="M12"/>
  <c r="K12"/>
  <c r="O11"/>
  <c r="M11"/>
  <c r="K11"/>
  <c r="O10"/>
  <c r="M10"/>
  <c r="K10"/>
  <c r="O9"/>
  <c r="M9"/>
  <c r="K9"/>
  <c r="O8"/>
  <c r="M8"/>
  <c r="K8"/>
  <c r="O7"/>
  <c r="M7"/>
  <c r="K7"/>
  <c r="G308" i="26" l="1"/>
  <c r="G345"/>
  <c r="G381"/>
  <c r="G418"/>
  <c r="G455"/>
  <c r="G492"/>
  <c r="G3241"/>
  <c r="G3278"/>
  <c r="G3315"/>
  <c r="G3352"/>
  <c r="G3388"/>
  <c r="G3425"/>
  <c r="G3461"/>
  <c r="G3498"/>
  <c r="G3535"/>
  <c r="G3572"/>
  <c r="G86" i="25"/>
  <c r="G122"/>
  <c r="G158"/>
  <c r="G194"/>
  <c r="G230"/>
  <c r="G266"/>
  <c r="G302"/>
  <c r="G338"/>
  <c r="G374"/>
  <c r="G410"/>
  <c r="G446"/>
  <c r="G482"/>
  <c r="G518"/>
  <c r="G554"/>
  <c r="G590"/>
  <c r="G626"/>
  <c r="G662"/>
  <c r="G698"/>
  <c r="G734"/>
  <c r="G770"/>
  <c r="G806"/>
  <c r="G842"/>
  <c r="G878"/>
  <c r="G914"/>
  <c r="G950"/>
  <c r="G986"/>
  <c r="G1022"/>
  <c r="G1058"/>
  <c r="G1094"/>
  <c r="G1130"/>
  <c r="G1166"/>
  <c r="G1202"/>
  <c r="G1238"/>
  <c r="G1274"/>
  <c r="G1310"/>
  <c r="G1346"/>
  <c r="G1382"/>
  <c r="G1418"/>
  <c r="G1454"/>
  <c r="G1490"/>
  <c r="G1526"/>
  <c r="G1562"/>
  <c r="G1598"/>
  <c r="G1634"/>
  <c r="G1670"/>
  <c r="G1706"/>
  <c r="G1742"/>
  <c r="G1778"/>
  <c r="G1814"/>
  <c r="G1850"/>
  <c r="G1886"/>
  <c r="G1922"/>
  <c r="G1958"/>
  <c r="G1994"/>
  <c r="G2030"/>
  <c r="G2066"/>
  <c r="G2102"/>
  <c r="G2138"/>
  <c r="G2174"/>
  <c r="G2210"/>
  <c r="G2246"/>
  <c r="G2282"/>
  <c r="G2318"/>
  <c r="G2354"/>
  <c r="G2390"/>
  <c r="G2426"/>
  <c r="G2462"/>
  <c r="G2498"/>
  <c r="G2534"/>
  <c r="G2570"/>
  <c r="G2606"/>
  <c r="G2642"/>
  <c r="G2678"/>
  <c r="G2714"/>
  <c r="G2750"/>
  <c r="G2786"/>
  <c r="G2822"/>
  <c r="G2858"/>
  <c r="G2894"/>
  <c r="G2930"/>
  <c r="G2966"/>
  <c r="G3002"/>
  <c r="G3038"/>
  <c r="G3074"/>
  <c r="G3110"/>
  <c r="G3146"/>
  <c r="G3182"/>
  <c r="G3218"/>
  <c r="G3254"/>
  <c r="G3290"/>
  <c r="G3326"/>
  <c r="G3362"/>
  <c r="G3398"/>
  <c r="G3434"/>
  <c r="G3470"/>
  <c r="G3506"/>
  <c r="G3542"/>
  <c r="G3578"/>
  <c r="G1445" i="26"/>
  <c r="H1445" s="1"/>
  <c r="K1445" s="1"/>
  <c r="G1481"/>
  <c r="G1518"/>
  <c r="G1555"/>
  <c r="G1592"/>
  <c r="G1628"/>
  <c r="G1665"/>
  <c r="G1701"/>
  <c r="G1738"/>
  <c r="G1775"/>
  <c r="G1812"/>
  <c r="G2692"/>
  <c r="G2728"/>
  <c r="G2765"/>
  <c r="G2801"/>
  <c r="G2838"/>
  <c r="G2875"/>
  <c r="G2912"/>
  <c r="G2948"/>
  <c r="G2985"/>
  <c r="G3021"/>
  <c r="G3058"/>
  <c r="G3095"/>
  <c r="G3132"/>
  <c r="G3168"/>
  <c r="G3205"/>
  <c r="H3205" s="1"/>
  <c r="K3205" s="1"/>
  <c r="H3645"/>
  <c r="H1670" i="25"/>
  <c r="K1670" s="1"/>
  <c r="H1814"/>
  <c r="K1814" s="1"/>
  <c r="H2138"/>
  <c r="H2282"/>
  <c r="K2282" s="1"/>
  <c r="G14" i="29"/>
  <c r="H14" s="1"/>
  <c r="G968" i="26"/>
  <c r="H968" s="1"/>
  <c r="G1005"/>
  <c r="G1041"/>
  <c r="H1041" s="1"/>
  <c r="G1078"/>
  <c r="G1115"/>
  <c r="H1115" s="1"/>
  <c r="G1152"/>
  <c r="G1188"/>
  <c r="H1188" s="1"/>
  <c r="G1225"/>
  <c r="G1261"/>
  <c r="G1298"/>
  <c r="G1335"/>
  <c r="H1335" s="1"/>
  <c r="G1372"/>
  <c r="G1408"/>
  <c r="H1408" s="1"/>
  <c r="K1408" s="1"/>
  <c r="G2508"/>
  <c r="H2508" s="1"/>
  <c r="G2545"/>
  <c r="G2581"/>
  <c r="G2618"/>
  <c r="G2655"/>
  <c r="H2655" s="1"/>
  <c r="K2655" s="1"/>
  <c r="H2765"/>
  <c r="H2801"/>
  <c r="N2801" s="1"/>
  <c r="H3278"/>
  <c r="K3278" s="1"/>
  <c r="G50" i="25"/>
  <c r="H1310"/>
  <c r="K1310" s="1"/>
  <c r="H1958"/>
  <c r="K1958" s="1"/>
  <c r="G88" i="26"/>
  <c r="G125"/>
  <c r="G161"/>
  <c r="G198"/>
  <c r="G235"/>
  <c r="G272"/>
  <c r="G528"/>
  <c r="G565"/>
  <c r="G601"/>
  <c r="G638"/>
  <c r="G675"/>
  <c r="G712"/>
  <c r="G748"/>
  <c r="G785"/>
  <c r="G821"/>
  <c r="G858"/>
  <c r="G895"/>
  <c r="G932"/>
  <c r="G1848"/>
  <c r="H1848" s="1"/>
  <c r="G1885"/>
  <c r="H1885" s="1"/>
  <c r="G1921"/>
  <c r="H1921" s="1"/>
  <c r="G1958"/>
  <c r="H1958" s="1"/>
  <c r="G1995"/>
  <c r="H1995" s="1"/>
  <c r="G2032"/>
  <c r="H2032" s="1"/>
  <c r="G2068"/>
  <c r="H2068" s="1"/>
  <c r="G2105"/>
  <c r="H2105" s="1"/>
  <c r="G2141"/>
  <c r="H2141" s="1"/>
  <c r="G2178"/>
  <c r="H2178" s="1"/>
  <c r="G2215"/>
  <c r="H2215" s="1"/>
  <c r="G2252"/>
  <c r="H2252" s="1"/>
  <c r="G2288"/>
  <c r="H2288" s="1"/>
  <c r="G2325"/>
  <c r="H2325" s="1"/>
  <c r="G2361"/>
  <c r="H2361" s="1"/>
  <c r="G2398"/>
  <c r="H2398" s="1"/>
  <c r="G2435"/>
  <c r="H2435" s="1"/>
  <c r="G2472"/>
  <c r="H2472" s="1"/>
  <c r="N2472" s="1"/>
  <c r="H2545"/>
  <c r="H2581"/>
  <c r="K2581" s="1"/>
  <c r="H2728"/>
  <c r="N2728" s="1"/>
  <c r="H2875"/>
  <c r="N2875" s="1"/>
  <c r="G3608"/>
  <c r="H3608" s="1"/>
  <c r="A109" i="25"/>
  <c r="I120" s="1"/>
  <c r="H1742"/>
  <c r="K1742" s="1"/>
  <c r="H2318"/>
  <c r="K2318" s="1"/>
  <c r="H3218"/>
  <c r="H3506"/>
  <c r="I82"/>
  <c r="I79"/>
  <c r="H338"/>
  <c r="H374"/>
  <c r="H410"/>
  <c r="H446"/>
  <c r="H482"/>
  <c r="H518"/>
  <c r="H554"/>
  <c r="H590"/>
  <c r="H1886"/>
  <c r="N1886" s="1"/>
  <c r="H1922"/>
  <c r="N1922" s="1"/>
  <c r="H2030"/>
  <c r="K2030" s="1"/>
  <c r="H2102"/>
  <c r="K2102" s="1"/>
  <c r="H2174"/>
  <c r="H2246"/>
  <c r="K2246" s="1"/>
  <c r="H2354"/>
  <c r="N2354" s="1"/>
  <c r="H2390"/>
  <c r="N2390" s="1"/>
  <c r="H2426"/>
  <c r="H2462"/>
  <c r="N2462" s="1"/>
  <c r="H2642"/>
  <c r="N2642" s="1"/>
  <c r="H2678"/>
  <c r="H2714"/>
  <c r="H2750"/>
  <c r="H2786"/>
  <c r="N2786" s="1"/>
  <c r="H2822"/>
  <c r="H2930"/>
  <c r="H2966"/>
  <c r="H3002"/>
  <c r="H3038"/>
  <c r="H3074"/>
  <c r="H3110"/>
  <c r="H3146"/>
  <c r="H3182"/>
  <c r="H3290"/>
  <c r="H3326"/>
  <c r="H3362"/>
  <c r="H3398"/>
  <c r="H3434"/>
  <c r="H3470"/>
  <c r="H3542"/>
  <c r="H3578"/>
  <c r="K2174"/>
  <c r="N2174"/>
  <c r="K2354"/>
  <c r="K2390"/>
  <c r="K2426"/>
  <c r="N2426"/>
  <c r="K2462"/>
  <c r="H1238"/>
  <c r="H1274"/>
  <c r="N1274" s="1"/>
  <c r="H1994"/>
  <c r="N1994" s="1"/>
  <c r="N2282"/>
  <c r="N2138"/>
  <c r="N1310"/>
  <c r="H1382"/>
  <c r="H1418"/>
  <c r="N1418" s="1"/>
  <c r="H1454"/>
  <c r="H1490"/>
  <c r="H1526"/>
  <c r="H1562"/>
  <c r="H1598"/>
  <c r="H1634"/>
  <c r="N1634" s="1"/>
  <c r="H1850"/>
  <c r="H2066"/>
  <c r="N2066" s="1"/>
  <c r="K2138"/>
  <c r="H2210"/>
  <c r="N2210" s="1"/>
  <c r="K2642"/>
  <c r="K2678"/>
  <c r="N2678"/>
  <c r="N2714"/>
  <c r="K2714"/>
  <c r="K2750"/>
  <c r="N2750"/>
  <c r="K2786"/>
  <c r="K2822"/>
  <c r="N2822"/>
  <c r="H2498"/>
  <c r="H2534"/>
  <c r="H2570"/>
  <c r="H2606"/>
  <c r="K3218"/>
  <c r="N3218"/>
  <c r="H2858"/>
  <c r="H2894"/>
  <c r="K2930"/>
  <c r="N2930"/>
  <c r="N2966"/>
  <c r="K2966"/>
  <c r="K3002"/>
  <c r="N3002"/>
  <c r="N3038"/>
  <c r="K3038"/>
  <c r="K3074"/>
  <c r="N3074"/>
  <c r="N3110"/>
  <c r="K3110"/>
  <c r="K3146"/>
  <c r="N3146"/>
  <c r="N3182"/>
  <c r="K3182"/>
  <c r="N3506"/>
  <c r="K3506"/>
  <c r="N3290"/>
  <c r="K3290"/>
  <c r="K3326"/>
  <c r="N3326"/>
  <c r="N3362"/>
  <c r="K3362"/>
  <c r="K3398"/>
  <c r="N3398"/>
  <c r="N3434"/>
  <c r="K3434"/>
  <c r="K3470"/>
  <c r="N3470"/>
  <c r="K3542"/>
  <c r="N3542"/>
  <c r="N3578"/>
  <c r="K3578"/>
  <c r="H3254"/>
  <c r="K1382"/>
  <c r="N1382"/>
  <c r="K1238"/>
  <c r="N1238"/>
  <c r="H626"/>
  <c r="H662"/>
  <c r="H698"/>
  <c r="H734"/>
  <c r="H770"/>
  <c r="H1202"/>
  <c r="H1346"/>
  <c r="N1454"/>
  <c r="K1454"/>
  <c r="N1526"/>
  <c r="K1526"/>
  <c r="K1562"/>
  <c r="N1562"/>
  <c r="N1598"/>
  <c r="K1598"/>
  <c r="K1490"/>
  <c r="N1490"/>
  <c r="K1274"/>
  <c r="K1418"/>
  <c r="H878"/>
  <c r="K878" s="1"/>
  <c r="H914"/>
  <c r="H950"/>
  <c r="K950" s="1"/>
  <c r="H986"/>
  <c r="K986" s="1"/>
  <c r="H1022"/>
  <c r="H1058"/>
  <c r="H1094"/>
  <c r="K1094" s="1"/>
  <c r="H1130"/>
  <c r="K1130" s="1"/>
  <c r="H1166"/>
  <c r="K1886"/>
  <c r="H1706"/>
  <c r="N1814"/>
  <c r="K1994"/>
  <c r="K1634"/>
  <c r="N1670"/>
  <c r="N1742"/>
  <c r="H1778"/>
  <c r="K1922"/>
  <c r="N1958"/>
  <c r="K2066"/>
  <c r="N2102"/>
  <c r="K2210"/>
  <c r="N2246"/>
  <c r="N2318"/>
  <c r="N626"/>
  <c r="K626"/>
  <c r="K662"/>
  <c r="N662"/>
  <c r="N698"/>
  <c r="K698"/>
  <c r="K734"/>
  <c r="N734"/>
  <c r="N770"/>
  <c r="K770"/>
  <c r="N878"/>
  <c r="H194"/>
  <c r="K194" s="1"/>
  <c r="H230"/>
  <c r="H266"/>
  <c r="H302"/>
  <c r="H806"/>
  <c r="H842"/>
  <c r="N914"/>
  <c r="K914"/>
  <c r="N950"/>
  <c r="N986"/>
  <c r="K1022"/>
  <c r="N1022"/>
  <c r="N1058"/>
  <c r="K1058"/>
  <c r="N1094"/>
  <c r="N1130"/>
  <c r="K1166"/>
  <c r="N1166"/>
  <c r="N338"/>
  <c r="K338"/>
  <c r="K374"/>
  <c r="N374"/>
  <c r="N410"/>
  <c r="K410"/>
  <c r="K446"/>
  <c r="N446"/>
  <c r="N482"/>
  <c r="K482"/>
  <c r="K518"/>
  <c r="N518"/>
  <c r="N554"/>
  <c r="K554"/>
  <c r="K590"/>
  <c r="N590"/>
  <c r="H158"/>
  <c r="K158" s="1"/>
  <c r="H122"/>
  <c r="N122" s="1"/>
  <c r="K230"/>
  <c r="N230"/>
  <c r="N266"/>
  <c r="K266"/>
  <c r="K302"/>
  <c r="N302"/>
  <c r="H86"/>
  <c r="K86" s="1"/>
  <c r="I190"/>
  <c r="A217"/>
  <c r="L184"/>
  <c r="I115"/>
  <c r="I118"/>
  <c r="K122"/>
  <c r="A145"/>
  <c r="A181" s="1"/>
  <c r="H50"/>
  <c r="K50" s="1"/>
  <c r="I117"/>
  <c r="L112"/>
  <c r="I116"/>
  <c r="N86"/>
  <c r="I81"/>
  <c r="L76"/>
  <c r="I80"/>
  <c r="L40"/>
  <c r="I63" s="1"/>
  <c r="I44"/>
  <c r="I48"/>
  <c r="I45"/>
  <c r="I43"/>
  <c r="F28"/>
  <c r="F27"/>
  <c r="F26"/>
  <c r="I3603" i="26"/>
  <c r="I3601"/>
  <c r="K3645"/>
  <c r="N3645"/>
  <c r="H1261"/>
  <c r="K1261" s="1"/>
  <c r="H1665"/>
  <c r="K1665" s="1"/>
  <c r="H1738"/>
  <c r="H2618"/>
  <c r="H2838"/>
  <c r="H3132"/>
  <c r="H3168"/>
  <c r="H3352"/>
  <c r="H3425"/>
  <c r="H3498"/>
  <c r="H3572"/>
  <c r="I3604"/>
  <c r="A3632"/>
  <c r="H2692"/>
  <c r="H3388"/>
  <c r="H3461"/>
  <c r="H3535"/>
  <c r="L3598"/>
  <c r="I3602"/>
  <c r="I1841"/>
  <c r="N1665"/>
  <c r="I1878"/>
  <c r="I1883"/>
  <c r="I1879"/>
  <c r="L1875"/>
  <c r="I1880"/>
  <c r="A1908"/>
  <c r="I1881"/>
  <c r="H528"/>
  <c r="K528" s="1"/>
  <c r="H565"/>
  <c r="H638"/>
  <c r="H675"/>
  <c r="N675" s="1"/>
  <c r="H712"/>
  <c r="H785"/>
  <c r="H821"/>
  <c r="N821" s="1"/>
  <c r="H858"/>
  <c r="H932"/>
  <c r="H1078"/>
  <c r="H1701"/>
  <c r="H1775"/>
  <c r="H1812"/>
  <c r="L1838"/>
  <c r="I1842"/>
  <c r="I1846"/>
  <c r="K2545"/>
  <c r="N2545"/>
  <c r="H1005"/>
  <c r="H1225"/>
  <c r="I1844"/>
  <c r="H1152"/>
  <c r="H1518"/>
  <c r="H1592"/>
  <c r="H1628"/>
  <c r="N1628" s="1"/>
  <c r="K2838"/>
  <c r="N2838"/>
  <c r="N2581"/>
  <c r="K2765"/>
  <c r="N2765"/>
  <c r="K2472"/>
  <c r="K2692"/>
  <c r="N2692"/>
  <c r="N2655"/>
  <c r="K3132"/>
  <c r="N3132"/>
  <c r="N3168"/>
  <c r="K3168"/>
  <c r="K2728"/>
  <c r="K2801"/>
  <c r="K2875"/>
  <c r="H2912"/>
  <c r="H2948"/>
  <c r="H2985"/>
  <c r="H3021"/>
  <c r="H3058"/>
  <c r="H3095"/>
  <c r="K3498"/>
  <c r="N3498"/>
  <c r="K3572"/>
  <c r="N3572"/>
  <c r="N3278"/>
  <c r="H3315"/>
  <c r="K3352"/>
  <c r="N3352"/>
  <c r="K3425"/>
  <c r="N3425"/>
  <c r="N3388"/>
  <c r="K3388"/>
  <c r="N3461"/>
  <c r="K3461"/>
  <c r="N3535"/>
  <c r="K3535"/>
  <c r="N3205"/>
  <c r="H3241"/>
  <c r="I962"/>
  <c r="G969"/>
  <c r="I970"/>
  <c r="L971"/>
  <c r="I963"/>
  <c r="A992"/>
  <c r="I964"/>
  <c r="I961"/>
  <c r="N1152"/>
  <c r="K1152"/>
  <c r="K1518"/>
  <c r="N1518"/>
  <c r="K1592"/>
  <c r="N1592"/>
  <c r="I966"/>
  <c r="E970"/>
  <c r="G971"/>
  <c r="I972"/>
  <c r="I982"/>
  <c r="F981"/>
  <c r="F980"/>
  <c r="M978"/>
  <c r="F974"/>
  <c r="F972"/>
  <c r="F970"/>
  <c r="B956"/>
  <c r="I981"/>
  <c r="I980"/>
  <c r="N978"/>
  <c r="H976"/>
  <c r="L974"/>
  <c r="G974"/>
  <c r="I973"/>
  <c r="E973"/>
  <c r="L972"/>
  <c r="G972"/>
  <c r="I971"/>
  <c r="E971"/>
  <c r="L970"/>
  <c r="G970"/>
  <c r="I969"/>
  <c r="E969"/>
  <c r="F973"/>
  <c r="F971"/>
  <c r="F969"/>
  <c r="F982"/>
  <c r="M977"/>
  <c r="N1078"/>
  <c r="K1078"/>
  <c r="E972"/>
  <c r="G973"/>
  <c r="I974"/>
  <c r="N1005"/>
  <c r="K1005"/>
  <c r="K1738"/>
  <c r="N1738"/>
  <c r="L969"/>
  <c r="E974"/>
  <c r="H974" s="1"/>
  <c r="N1701"/>
  <c r="K1701"/>
  <c r="K1628"/>
  <c r="H161"/>
  <c r="H198"/>
  <c r="H235"/>
  <c r="N235" s="1"/>
  <c r="H272"/>
  <c r="K272" s="1"/>
  <c r="N1261"/>
  <c r="H1298"/>
  <c r="N1408"/>
  <c r="N1445"/>
  <c r="H308"/>
  <c r="K308" s="1"/>
  <c r="H345"/>
  <c r="K345" s="1"/>
  <c r="H381"/>
  <c r="H418"/>
  <c r="K418" s="1"/>
  <c r="H455"/>
  <c r="H492"/>
  <c r="K492" s="1"/>
  <c r="K1812"/>
  <c r="N1812"/>
  <c r="N1225"/>
  <c r="K1225"/>
  <c r="H1372"/>
  <c r="H1481"/>
  <c r="H1555"/>
  <c r="K565"/>
  <c r="N565"/>
  <c r="K638"/>
  <c r="N638"/>
  <c r="K712"/>
  <c r="N712"/>
  <c r="K785"/>
  <c r="N785"/>
  <c r="K858"/>
  <c r="N858"/>
  <c r="K932"/>
  <c r="N932"/>
  <c r="L518"/>
  <c r="I522"/>
  <c r="K675"/>
  <c r="K821"/>
  <c r="I521"/>
  <c r="I526"/>
  <c r="N528"/>
  <c r="A552"/>
  <c r="H601"/>
  <c r="H748"/>
  <c r="H895"/>
  <c r="I524"/>
  <c r="I301"/>
  <c r="I306"/>
  <c r="A332"/>
  <c r="I303"/>
  <c r="N345"/>
  <c r="N381"/>
  <c r="K381"/>
  <c r="N418"/>
  <c r="N455"/>
  <c r="K455"/>
  <c r="N492"/>
  <c r="I339"/>
  <c r="I343"/>
  <c r="I338"/>
  <c r="L298"/>
  <c r="I302"/>
  <c r="I341"/>
  <c r="I230"/>
  <c r="A259"/>
  <c r="I268" s="1"/>
  <c r="L225"/>
  <c r="F249" s="1"/>
  <c r="I229"/>
  <c r="I233"/>
  <c r="I231"/>
  <c r="I86"/>
  <c r="I157"/>
  <c r="I156"/>
  <c r="I154"/>
  <c r="A185"/>
  <c r="I196" s="1"/>
  <c r="L151"/>
  <c r="E162" s="1"/>
  <c r="I155"/>
  <c r="N161"/>
  <c r="K161"/>
  <c r="K198"/>
  <c r="N198"/>
  <c r="F240"/>
  <c r="I267"/>
  <c r="K235"/>
  <c r="E236"/>
  <c r="G237"/>
  <c r="L237"/>
  <c r="G239"/>
  <c r="I240"/>
  <c r="I248"/>
  <c r="L262"/>
  <c r="I266"/>
  <c r="I270"/>
  <c r="N272"/>
  <c r="I163"/>
  <c r="B223"/>
  <c r="F241"/>
  <c r="M245"/>
  <c r="F247"/>
  <c r="F248"/>
  <c r="I249"/>
  <c r="I265"/>
  <c r="G236"/>
  <c r="L236"/>
  <c r="E237"/>
  <c r="I237"/>
  <c r="G238"/>
  <c r="L238"/>
  <c r="E239"/>
  <c r="I239"/>
  <c r="G240"/>
  <c r="L240"/>
  <c r="E241"/>
  <c r="I241"/>
  <c r="M244"/>
  <c r="B15" i="19"/>
  <c r="B16" s="1"/>
  <c r="B17" s="1"/>
  <c r="B18" s="1"/>
  <c r="B19" s="1"/>
  <c r="B20" s="1"/>
  <c r="B21" s="1"/>
  <c r="B22" s="1"/>
  <c r="B23" s="1"/>
  <c r="B24" s="1"/>
  <c r="B25" s="1"/>
  <c r="B26" s="1"/>
  <c r="B27" s="1"/>
  <c r="B28" s="1"/>
  <c r="B29" s="1"/>
  <c r="B30" s="1"/>
  <c r="B31" s="1"/>
  <c r="B32" s="1"/>
  <c r="B33" s="1"/>
  <c r="B34" s="1"/>
  <c r="B35" s="1"/>
  <c r="B36" s="1"/>
  <c r="B37" s="1"/>
  <c r="B38" s="1"/>
  <c r="B39" s="1"/>
  <c r="B40" s="1"/>
  <c r="B41" s="1"/>
  <c r="B42" s="1"/>
  <c r="B43" s="1"/>
  <c r="B44" s="1"/>
  <c r="B45" s="1"/>
  <c r="B46" s="1"/>
  <c r="B47" s="1"/>
  <c r="B48" s="1"/>
  <c r="B49" s="1"/>
  <c r="B50" s="1"/>
  <c r="B51" s="1"/>
  <c r="B52" s="1"/>
  <c r="B53" s="1"/>
  <c r="B54" s="1"/>
  <c r="B55" s="1"/>
  <c r="B56" s="1"/>
  <c r="B57" s="1"/>
  <c r="B58" s="1"/>
  <c r="B59" s="1"/>
  <c r="B60" s="1"/>
  <c r="B61" s="1"/>
  <c r="B62" s="1"/>
  <c r="B63" s="1"/>
  <c r="B64" s="1"/>
  <c r="B65" s="1"/>
  <c r="B66" s="1"/>
  <c r="B67" s="1"/>
  <c r="B68" s="1"/>
  <c r="B69" s="1"/>
  <c r="B70" s="1"/>
  <c r="B71" s="1"/>
  <c r="B72" s="1"/>
  <c r="B73" s="1"/>
  <c r="B74" s="1"/>
  <c r="B75" s="1"/>
  <c r="B76" s="1"/>
  <c r="B77" s="1"/>
  <c r="B78" s="1"/>
  <c r="B79" s="1"/>
  <c r="B80" s="1"/>
  <c r="B81" s="1"/>
  <c r="B82" s="1"/>
  <c r="B83" s="1"/>
  <c r="B84" s="1"/>
  <c r="B85" s="1"/>
  <c r="B86" s="1"/>
  <c r="B87" s="1"/>
  <c r="B88" s="1"/>
  <c r="B89" s="1"/>
  <c r="B90" s="1"/>
  <c r="B91" s="1"/>
  <c r="B92" s="1"/>
  <c r="B93" s="1"/>
  <c r="B94" s="1"/>
  <c r="B95" s="1"/>
  <c r="B96" s="1"/>
  <c r="B97" s="1"/>
  <c r="B98" s="1"/>
  <c r="B99" s="1"/>
  <c r="B100" s="1"/>
  <c r="B101" s="1"/>
  <c r="B102" s="1"/>
  <c r="B103" s="1"/>
  <c r="B104" s="1"/>
  <c r="B105" s="1"/>
  <c r="B106" s="1"/>
  <c r="B15" i="28"/>
  <c r="B16" s="1"/>
  <c r="B17" s="1"/>
  <c r="B18" s="1"/>
  <c r="B19" s="1"/>
  <c r="B20" s="1"/>
  <c r="B21" s="1"/>
  <c r="B22" s="1"/>
  <c r="B23" s="1"/>
  <c r="B24" s="1"/>
  <c r="B25" s="1"/>
  <c r="B26" s="1"/>
  <c r="B27" s="1"/>
  <c r="B28" s="1"/>
  <c r="B29" s="1"/>
  <c r="B30" s="1"/>
  <c r="B31" s="1"/>
  <c r="B32" s="1"/>
  <c r="B33" s="1"/>
  <c r="B34" s="1"/>
  <c r="B35" s="1"/>
  <c r="B36" s="1"/>
  <c r="B37" s="1"/>
  <c r="B38" s="1"/>
  <c r="B39" s="1"/>
  <c r="B40" s="1"/>
  <c r="B41" s="1"/>
  <c r="B42" s="1"/>
  <c r="B43" s="1"/>
  <c r="B44" s="1"/>
  <c r="B45" s="1"/>
  <c r="B46" s="1"/>
  <c r="B47" s="1"/>
  <c r="B48" s="1"/>
  <c r="B49" s="1"/>
  <c r="B50" s="1"/>
  <c r="B51" s="1"/>
  <c r="B52" s="1"/>
  <c r="B53" s="1"/>
  <c r="B54" s="1"/>
  <c r="B55" s="1"/>
  <c r="B56" s="1"/>
  <c r="B57" s="1"/>
  <c r="B58" s="1"/>
  <c r="B59" s="1"/>
  <c r="B60" s="1"/>
  <c r="B61" s="1"/>
  <c r="B62" s="1"/>
  <c r="B63" s="1"/>
  <c r="B64" s="1"/>
  <c r="B65" s="1"/>
  <c r="B66" s="1"/>
  <c r="B67" s="1"/>
  <c r="B68" s="1"/>
  <c r="B69" s="1"/>
  <c r="B70" s="1"/>
  <c r="B71" s="1"/>
  <c r="B72" s="1"/>
  <c r="B73" s="1"/>
  <c r="B74" s="1"/>
  <c r="B75" s="1"/>
  <c r="B76" s="1"/>
  <c r="B77" s="1"/>
  <c r="B78" s="1"/>
  <c r="B79" s="1"/>
  <c r="B80" s="1"/>
  <c r="B81" s="1"/>
  <c r="B82" s="1"/>
  <c r="B83" s="1"/>
  <c r="B84" s="1"/>
  <c r="B85" s="1"/>
  <c r="B86" s="1"/>
  <c r="B87" s="1"/>
  <c r="B88" s="1"/>
  <c r="B89" s="1"/>
  <c r="B90" s="1"/>
  <c r="B91" s="1"/>
  <c r="B92" s="1"/>
  <c r="B93" s="1"/>
  <c r="B94" s="1"/>
  <c r="B95" s="1"/>
  <c r="B96" s="1"/>
  <c r="B97" s="1"/>
  <c r="B98" s="1"/>
  <c r="B99" s="1"/>
  <c r="B100" s="1"/>
  <c r="B101" s="1"/>
  <c r="B102" s="1"/>
  <c r="B103" s="1"/>
  <c r="B104" s="1"/>
  <c r="B105" s="1"/>
  <c r="B106" s="1"/>
  <c r="H88" i="26"/>
  <c r="N88" s="1"/>
  <c r="H125"/>
  <c r="K125" s="1"/>
  <c r="I84"/>
  <c r="I81"/>
  <c r="I83"/>
  <c r="A112"/>
  <c r="L78"/>
  <c r="I82"/>
  <c r="K88"/>
  <c r="I119"/>
  <c r="I46"/>
  <c r="F26"/>
  <c r="F28"/>
  <c r="U108" i="15"/>
  <c r="DS105" i="19"/>
  <c r="U107" i="15"/>
  <c r="BI108"/>
  <c r="CE105" i="19"/>
  <c r="GJ108" i="15"/>
  <c r="AQ105" i="19"/>
  <c r="BN106"/>
  <c r="DS106"/>
  <c r="I44" i="26"/>
  <c r="L41"/>
  <c r="G55" s="1"/>
  <c r="I47"/>
  <c r="I45"/>
  <c r="U11" i="15"/>
  <c r="GG25" i="28"/>
  <c r="GK25"/>
  <c r="GG26"/>
  <c r="GK26"/>
  <c r="GG27"/>
  <c r="GK27"/>
  <c r="GG28"/>
  <c r="GK28"/>
  <c r="GG29"/>
  <c r="GK29"/>
  <c r="GG30"/>
  <c r="GK30"/>
  <c r="GG31"/>
  <c r="GK31"/>
  <c r="GG32"/>
  <c r="GK32"/>
  <c r="GG33"/>
  <c r="GK33"/>
  <c r="GG34"/>
  <c r="GK34"/>
  <c r="GG35"/>
  <c r="GK35"/>
  <c r="GG36"/>
  <c r="GK36"/>
  <c r="GG37"/>
  <c r="GK37"/>
  <c r="GG38"/>
  <c r="GK38"/>
  <c r="GG39"/>
  <c r="GK39"/>
  <c r="GG40"/>
  <c r="GK40"/>
  <c r="GG41"/>
  <c r="GK41"/>
  <c r="GG42"/>
  <c r="GK42"/>
  <c r="GG43"/>
  <c r="GK43"/>
  <c r="GG44"/>
  <c r="GK44"/>
  <c r="GG45"/>
  <c r="GK45"/>
  <c r="GG46"/>
  <c r="GK46"/>
  <c r="GG47"/>
  <c r="GK47"/>
  <c r="GG48"/>
  <c r="GK48"/>
  <c r="GG49"/>
  <c r="GK49"/>
  <c r="GG50"/>
  <c r="GK50"/>
  <c r="GG51"/>
  <c r="GK51"/>
  <c r="GG52"/>
  <c r="GK52"/>
  <c r="GG53"/>
  <c r="GK53"/>
  <c r="GG54"/>
  <c r="GK54"/>
  <c r="GG55"/>
  <c r="GK55"/>
  <c r="GG56"/>
  <c r="GK56"/>
  <c r="GG57"/>
  <c r="GK57"/>
  <c r="GG58"/>
  <c r="GK58"/>
  <c r="GG59"/>
  <c r="GK59"/>
  <c r="GG60"/>
  <c r="GK60"/>
  <c r="GG61"/>
  <c r="GK61"/>
  <c r="GG62"/>
  <c r="GK62"/>
  <c r="GG63"/>
  <c r="GK63"/>
  <c r="GG64"/>
  <c r="GK64"/>
  <c r="GG65"/>
  <c r="GK65"/>
  <c r="GG66"/>
  <c r="GK66"/>
  <c r="GG67"/>
  <c r="GK67"/>
  <c r="GG68"/>
  <c r="GK68"/>
  <c r="GG69"/>
  <c r="GK69"/>
  <c r="GG70"/>
  <c r="GK70"/>
  <c r="GG71"/>
  <c r="GK71"/>
  <c r="GG72"/>
  <c r="GK72"/>
  <c r="GG73"/>
  <c r="GK73"/>
  <c r="GG74"/>
  <c r="GK74"/>
  <c r="GG75"/>
  <c r="GK75"/>
  <c r="GG76"/>
  <c r="GK76"/>
  <c r="GG77"/>
  <c r="GK77"/>
  <c r="GG78"/>
  <c r="GK78"/>
  <c r="GG79"/>
  <c r="GK79"/>
  <c r="GG80"/>
  <c r="GK80"/>
  <c r="GG81"/>
  <c r="GK81"/>
  <c r="GG82"/>
  <c r="GK82"/>
  <c r="GG83"/>
  <c r="GK83"/>
  <c r="GG84"/>
  <c r="GK84"/>
  <c r="GG85"/>
  <c r="GK85"/>
  <c r="GG86"/>
  <c r="GK86"/>
  <c r="GG87"/>
  <c r="GK87"/>
  <c r="GG88"/>
  <c r="GK88"/>
  <c r="GG89"/>
  <c r="GK89"/>
  <c r="GG8"/>
  <c r="GK8"/>
  <c r="GG9"/>
  <c r="GK9"/>
  <c r="GG10"/>
  <c r="GK10"/>
  <c r="GG11"/>
  <c r="GK11"/>
  <c r="GG12"/>
  <c r="GK12"/>
  <c r="GG13"/>
  <c r="GK13"/>
  <c r="GG14"/>
  <c r="GK14"/>
  <c r="GG15"/>
  <c r="GK15"/>
  <c r="GG16"/>
  <c r="GK16"/>
  <c r="GG17"/>
  <c r="GK17"/>
  <c r="GG18"/>
  <c r="GK18"/>
  <c r="GG19"/>
  <c r="GK19"/>
  <c r="GG20"/>
  <c r="GK20"/>
  <c r="GG21"/>
  <c r="GK21"/>
  <c r="GG22"/>
  <c r="GK22"/>
  <c r="GG23"/>
  <c r="GK23"/>
  <c r="GG24"/>
  <c r="GK24"/>
  <c r="GG92"/>
  <c r="GK92"/>
  <c r="GG93"/>
  <c r="GK93"/>
  <c r="GG94"/>
  <c r="GK94"/>
  <c r="GG95"/>
  <c r="GK95"/>
  <c r="GG96"/>
  <c r="GK96"/>
  <c r="GG97"/>
  <c r="GK97"/>
  <c r="GG98"/>
  <c r="GK98"/>
  <c r="GG99"/>
  <c r="GK99"/>
  <c r="GG100"/>
  <c r="GK100"/>
  <c r="GG101"/>
  <c r="GK101"/>
  <c r="GG102"/>
  <c r="GK102"/>
  <c r="GG103"/>
  <c r="GK103"/>
  <c r="GG104"/>
  <c r="GK104"/>
  <c r="GG105"/>
  <c r="GK105"/>
  <c r="GG106"/>
  <c r="GK106"/>
  <c r="GG90"/>
  <c r="GK90"/>
  <c r="GG91"/>
  <c r="GK91"/>
  <c r="FY60"/>
  <c r="GC60"/>
  <c r="FY66"/>
  <c r="GC66"/>
  <c r="FY71"/>
  <c r="GC71"/>
  <c r="FY72"/>
  <c r="GC72"/>
  <c r="FY79"/>
  <c r="GC79"/>
  <c r="FY81"/>
  <c r="GC81"/>
  <c r="FY85"/>
  <c r="GC85"/>
  <c r="FY87"/>
  <c r="GC87"/>
  <c r="FY51"/>
  <c r="GC51"/>
  <c r="FY52"/>
  <c r="GC52"/>
  <c r="FY53"/>
  <c r="GC53"/>
  <c r="FY54"/>
  <c r="GC54"/>
  <c r="FY55"/>
  <c r="GC55"/>
  <c r="FY56"/>
  <c r="GC56"/>
  <c r="FY57"/>
  <c r="GC57"/>
  <c r="FY58"/>
  <c r="GC58"/>
  <c r="FY59"/>
  <c r="GC59"/>
  <c r="FY64"/>
  <c r="GC64"/>
  <c r="FY65"/>
  <c r="GC65"/>
  <c r="FY69"/>
  <c r="GC69"/>
  <c r="FY70"/>
  <c r="GC70"/>
  <c r="FY73"/>
  <c r="GC73"/>
  <c r="FY78"/>
  <c r="GC78"/>
  <c r="FY80"/>
  <c r="GC80"/>
  <c r="FY86"/>
  <c r="GC86"/>
  <c r="FY89"/>
  <c r="GC89"/>
  <c r="FY25"/>
  <c r="GC25"/>
  <c r="FY26"/>
  <c r="GC26"/>
  <c r="FY27"/>
  <c r="GC27"/>
  <c r="FY28"/>
  <c r="GC28"/>
  <c r="FY29"/>
  <c r="GC29"/>
  <c r="FY30"/>
  <c r="GC30"/>
  <c r="FY31"/>
  <c r="GC31"/>
  <c r="FY32"/>
  <c r="GC32"/>
  <c r="FY33"/>
  <c r="GC33"/>
  <c r="FY34"/>
  <c r="GC34"/>
  <c r="FY35"/>
  <c r="GC35"/>
  <c r="FY36"/>
  <c r="GC36"/>
  <c r="FY37"/>
  <c r="GC37"/>
  <c r="FY38"/>
  <c r="GC38"/>
  <c r="FY39"/>
  <c r="GC39"/>
  <c r="FY40"/>
  <c r="GC40"/>
  <c r="FY41"/>
  <c r="GC41"/>
  <c r="FY42"/>
  <c r="GC42"/>
  <c r="FY43"/>
  <c r="GC43"/>
  <c r="FY44"/>
  <c r="GC44"/>
  <c r="FY45"/>
  <c r="GC45"/>
  <c r="FY46"/>
  <c r="GC46"/>
  <c r="FY47"/>
  <c r="GC47"/>
  <c r="FY48"/>
  <c r="GC48"/>
  <c r="FY49"/>
  <c r="GC49"/>
  <c r="FY50"/>
  <c r="GC50"/>
  <c r="FY92"/>
  <c r="GC92"/>
  <c r="FY93"/>
  <c r="GC93"/>
  <c r="FY94"/>
  <c r="GC94"/>
  <c r="FY95"/>
  <c r="GC95"/>
  <c r="FY96"/>
  <c r="GC96"/>
  <c r="FY97"/>
  <c r="GC97"/>
  <c r="FY98"/>
  <c r="GC98"/>
  <c r="FY99"/>
  <c r="GC99"/>
  <c r="FY100"/>
  <c r="GC100"/>
  <c r="FY101"/>
  <c r="GC101"/>
  <c r="FY102"/>
  <c r="GC102"/>
  <c r="FY103"/>
  <c r="GC103"/>
  <c r="FY104"/>
  <c r="GC104"/>
  <c r="FY105"/>
  <c r="GC105"/>
  <c r="FY106"/>
  <c r="GC106"/>
  <c r="FY61"/>
  <c r="GC61"/>
  <c r="FY62"/>
  <c r="GC62"/>
  <c r="FY63"/>
  <c r="GC63"/>
  <c r="FY67"/>
  <c r="GC67"/>
  <c r="FY68"/>
  <c r="GC68"/>
  <c r="FY74"/>
  <c r="GC74"/>
  <c r="FY75"/>
  <c r="GC75"/>
  <c r="FY76"/>
  <c r="GC76"/>
  <c r="FY77"/>
  <c r="GC77"/>
  <c r="FY82"/>
  <c r="GC82"/>
  <c r="FY83"/>
  <c r="GC83"/>
  <c r="FY84"/>
  <c r="GC84"/>
  <c r="FY88"/>
  <c r="GC88"/>
  <c r="FY8"/>
  <c r="GC8"/>
  <c r="FY9"/>
  <c r="GC9"/>
  <c r="FY10"/>
  <c r="GC10"/>
  <c r="FY11"/>
  <c r="GC11"/>
  <c r="FY12"/>
  <c r="GC12"/>
  <c r="FY13"/>
  <c r="GC13"/>
  <c r="FY14"/>
  <c r="GC14"/>
  <c r="FY15"/>
  <c r="GC15"/>
  <c r="FY16"/>
  <c r="GC16"/>
  <c r="FY17"/>
  <c r="GC17"/>
  <c r="FY18"/>
  <c r="GC18"/>
  <c r="FY19"/>
  <c r="GC19"/>
  <c r="FY20"/>
  <c r="GC20"/>
  <c r="FY21"/>
  <c r="GC21"/>
  <c r="FY22"/>
  <c r="GC22"/>
  <c r="FY23"/>
  <c r="GC23"/>
  <c r="FY24"/>
  <c r="GC24"/>
  <c r="FY90"/>
  <c r="GC90"/>
  <c r="FY91"/>
  <c r="GC91"/>
  <c r="FQ9"/>
  <c r="FU9"/>
  <c r="FQ14"/>
  <c r="FU14"/>
  <c r="FU32"/>
  <c r="FQ32"/>
  <c r="FQ46"/>
  <c r="FU46"/>
  <c r="FU47"/>
  <c r="FQ47"/>
  <c r="FU48"/>
  <c r="FQ48"/>
  <c r="FQ49"/>
  <c r="FU49"/>
  <c r="FQ50"/>
  <c r="FU50"/>
  <c r="FU64"/>
  <c r="FQ64"/>
  <c r="FQ65"/>
  <c r="FU65"/>
  <c r="FQ66"/>
  <c r="FU66"/>
  <c r="FQ81"/>
  <c r="FU81"/>
  <c r="FQ82"/>
  <c r="FU82"/>
  <c r="FU83"/>
  <c r="FQ83"/>
  <c r="FU99"/>
  <c r="FQ99"/>
  <c r="FQ25"/>
  <c r="FU25"/>
  <c r="FQ26"/>
  <c r="FU26"/>
  <c r="FU27"/>
  <c r="FQ27"/>
  <c r="FU28"/>
  <c r="FQ28"/>
  <c r="FQ41"/>
  <c r="FU41"/>
  <c r="FQ42"/>
  <c r="FU42"/>
  <c r="FU43"/>
  <c r="FQ43"/>
  <c r="FU44"/>
  <c r="FQ44"/>
  <c r="FQ45"/>
  <c r="FU45"/>
  <c r="FU59"/>
  <c r="FQ59"/>
  <c r="FU60"/>
  <c r="FQ60"/>
  <c r="FQ61"/>
  <c r="FU61"/>
  <c r="FQ62"/>
  <c r="FU62"/>
  <c r="FU63"/>
  <c r="FQ63"/>
  <c r="FU76"/>
  <c r="FQ76"/>
  <c r="FQ77"/>
  <c r="FU77"/>
  <c r="FQ78"/>
  <c r="FU78"/>
  <c r="FU79"/>
  <c r="FQ79"/>
  <c r="FU80"/>
  <c r="FQ80"/>
  <c r="FU92"/>
  <c r="FQ92"/>
  <c r="FQ93"/>
  <c r="FU93"/>
  <c r="FQ94"/>
  <c r="FU94"/>
  <c r="FU95"/>
  <c r="FQ95"/>
  <c r="FU96"/>
  <c r="FQ96"/>
  <c r="FQ97"/>
  <c r="FU97"/>
  <c r="FQ98"/>
  <c r="FU98"/>
  <c r="FQ13"/>
  <c r="FU13"/>
  <c r="FQ21"/>
  <c r="FU21"/>
  <c r="FQ22"/>
  <c r="FU22"/>
  <c r="FU23"/>
  <c r="FQ23"/>
  <c r="FU24"/>
  <c r="FQ24"/>
  <c r="FQ37"/>
  <c r="FU37"/>
  <c r="FQ38"/>
  <c r="FU38"/>
  <c r="FU39"/>
  <c r="FQ39"/>
  <c r="FU40"/>
  <c r="FQ40"/>
  <c r="FU56"/>
  <c r="FQ56"/>
  <c r="FQ57"/>
  <c r="FU57"/>
  <c r="FQ58"/>
  <c r="FU58"/>
  <c r="FQ73"/>
  <c r="FU73"/>
  <c r="FQ74"/>
  <c r="FU74"/>
  <c r="FU75"/>
  <c r="FQ75"/>
  <c r="FQ90"/>
  <c r="FU90"/>
  <c r="FU91"/>
  <c r="FQ91"/>
  <c r="FQ106"/>
  <c r="FU106"/>
  <c r="FU8"/>
  <c r="FQ8"/>
  <c r="FQ10"/>
  <c r="FU10"/>
  <c r="FU11"/>
  <c r="FQ11"/>
  <c r="FU12"/>
  <c r="FQ12"/>
  <c r="FU15"/>
  <c r="FQ15"/>
  <c r="FU16"/>
  <c r="FQ16"/>
  <c r="FQ29"/>
  <c r="FU29"/>
  <c r="FQ30"/>
  <c r="FU30"/>
  <c r="FU31"/>
  <c r="FQ31"/>
  <c r="FQ17"/>
  <c r="FU17"/>
  <c r="FQ18"/>
  <c r="FU18"/>
  <c r="FU19"/>
  <c r="FQ19"/>
  <c r="FU20"/>
  <c r="FQ20"/>
  <c r="FQ33"/>
  <c r="FU33"/>
  <c r="FQ34"/>
  <c r="FU34"/>
  <c r="FU35"/>
  <c r="FQ35"/>
  <c r="FU36"/>
  <c r="FQ36"/>
  <c r="FU51"/>
  <c r="FQ51"/>
  <c r="FU52"/>
  <c r="FQ52"/>
  <c r="FQ53"/>
  <c r="FU53"/>
  <c r="FQ54"/>
  <c r="FU54"/>
  <c r="FU55"/>
  <c r="FQ55"/>
  <c r="FU67"/>
  <c r="FQ67"/>
  <c r="FU68"/>
  <c r="FQ68"/>
  <c r="FQ69"/>
  <c r="FU69"/>
  <c r="FQ70"/>
  <c r="FU70"/>
  <c r="FU71"/>
  <c r="FQ71"/>
  <c r="FU72"/>
  <c r="FQ72"/>
  <c r="FU84"/>
  <c r="FQ84"/>
  <c r="FQ85"/>
  <c r="FU85"/>
  <c r="FQ86"/>
  <c r="FU86"/>
  <c r="FU87"/>
  <c r="FQ87"/>
  <c r="FU88"/>
  <c r="FQ88"/>
  <c r="FQ89"/>
  <c r="FU89"/>
  <c r="FU100"/>
  <c r="FQ100"/>
  <c r="FQ101"/>
  <c r="FU101"/>
  <c r="FQ102"/>
  <c r="FU102"/>
  <c r="FU103"/>
  <c r="FQ103"/>
  <c r="FU104"/>
  <c r="FQ104"/>
  <c r="FQ105"/>
  <c r="FU105"/>
  <c r="H15" i="29"/>
  <c r="H16"/>
  <c r="H17"/>
  <c r="H18"/>
  <c r="H19"/>
  <c r="H20"/>
  <c r="AO15" i="28"/>
  <c r="AN15" i="19"/>
  <c r="AV17" i="15"/>
  <c r="GW8"/>
  <c r="GU8"/>
  <c r="ET13" i="28"/>
  <c r="GP13" s="1"/>
  <c r="EN13" i="19"/>
  <c r="AO25" i="28"/>
  <c r="AN25" i="19"/>
  <c r="AV27" i="15"/>
  <c r="GM43"/>
  <c r="GE26"/>
  <c r="GM38"/>
  <c r="CE6" i="28"/>
  <c r="CB6" i="19"/>
  <c r="CJ7" i="15"/>
  <c r="CE27" i="28"/>
  <c r="CB27" i="19"/>
  <c r="CJ29" i="15"/>
  <c r="AO31" i="28"/>
  <c r="AN31" i="19"/>
  <c r="AV33" i="15"/>
  <c r="CE31" i="28"/>
  <c r="CB31" i="19"/>
  <c r="CJ33" i="15"/>
  <c r="GE33"/>
  <c r="BJ25" i="28"/>
  <c r="BH25" i="19"/>
  <c r="BP27" i="15"/>
  <c r="GI28"/>
  <c r="W6" i="28"/>
  <c r="I14" i="26"/>
  <c r="I51"/>
  <c r="I14" i="25"/>
  <c r="W6" i="19"/>
  <c r="CS7" i="28"/>
  <c r="E19" i="26"/>
  <c r="CO7" i="19"/>
  <c r="CW9" i="15"/>
  <c r="FD7" i="28"/>
  <c r="FQ7" s="1"/>
  <c r="EX7" i="19"/>
  <c r="CS9" i="28"/>
  <c r="CO9" i="19"/>
  <c r="CW11" i="15"/>
  <c r="ES9" i="28"/>
  <c r="GO9" s="1"/>
  <c r="EM9" i="19"/>
  <c r="EQ11" i="15"/>
  <c r="ER11" s="1"/>
  <c r="ES11" s="1"/>
  <c r="AN10" i="28"/>
  <c r="AM10" i="19"/>
  <c r="BX10" i="28"/>
  <c r="BU10" i="19"/>
  <c r="CC12" i="15"/>
  <c r="AR11" i="28"/>
  <c r="AQ11" i="19"/>
  <c r="CY11" i="28"/>
  <c r="CU11" i="19"/>
  <c r="EL11" i="28"/>
  <c r="GM11" s="1"/>
  <c r="EF11" i="19"/>
  <c r="GB13" i="15"/>
  <c r="EH13"/>
  <c r="EI13" s="1"/>
  <c r="EJ13" s="1"/>
  <c r="P12" i="28"/>
  <c r="P12" i="19"/>
  <c r="DN12" i="28"/>
  <c r="DI12" i="19"/>
  <c r="DQ14" i="15"/>
  <c r="AH14" i="28"/>
  <c r="AG14" i="19"/>
  <c r="AO16" i="15"/>
  <c r="DN14" i="28"/>
  <c r="DI14" i="19"/>
  <c r="DQ16" i="15"/>
  <c r="W15" i="28"/>
  <c r="W15" i="19"/>
  <c r="BF15" i="28"/>
  <c r="BD15" i="19"/>
  <c r="BJ16" i="28"/>
  <c r="BH16" i="19"/>
  <c r="BP18" i="15"/>
  <c r="CE16" i="28"/>
  <c r="CB16" i="19"/>
  <c r="CJ18" i="15"/>
  <c r="CZ16" i="28"/>
  <c r="CV16" i="19"/>
  <c r="DD18" i="15"/>
  <c r="DU16" i="28"/>
  <c r="DP16" i="19"/>
  <c r="DX18" i="15"/>
  <c r="W17" i="28"/>
  <c r="W17" i="19"/>
  <c r="BX17" i="28"/>
  <c r="BU17" i="19"/>
  <c r="CC19" i="15"/>
  <c r="DT19" i="28"/>
  <c r="DO19" i="19"/>
  <c r="EZ19" i="28"/>
  <c r="GQ19" s="1"/>
  <c r="ET19" i="19"/>
  <c r="EZ21" i="15"/>
  <c r="FA21" s="1"/>
  <c r="FB21" s="1"/>
  <c r="GJ21"/>
  <c r="GM21" s="1"/>
  <c r="AN20" i="28"/>
  <c r="AM20" i="19"/>
  <c r="CD20" i="28"/>
  <c r="CA20" i="19"/>
  <c r="EZ20" i="28"/>
  <c r="GQ20" s="1"/>
  <c r="ET20" i="19"/>
  <c r="EZ22" i="15"/>
  <c r="FA22" s="1"/>
  <c r="FB22" s="1"/>
  <c r="P23" i="28"/>
  <c r="P23" i="19"/>
  <c r="CZ23" i="28"/>
  <c r="CV23" i="19"/>
  <c r="DD25" i="15"/>
  <c r="W25" i="28"/>
  <c r="W25" i="19"/>
  <c r="BQ25" i="28"/>
  <c r="BN25" i="19"/>
  <c r="CV25" i="28"/>
  <c r="CR25" i="19"/>
  <c r="DQ25" i="28"/>
  <c r="DL25" i="19"/>
  <c r="ET25" i="28"/>
  <c r="GP25" s="1"/>
  <c r="EN25" i="19"/>
  <c r="AO26" i="28"/>
  <c r="AN26" i="19"/>
  <c r="AV28" i="15"/>
  <c r="CE26" i="28"/>
  <c r="CB26" i="19"/>
  <c r="CJ28" i="15"/>
  <c r="W27" i="28"/>
  <c r="W27" i="19"/>
  <c r="BF27" i="28"/>
  <c r="BD27" i="19"/>
  <c r="CL27" i="28"/>
  <c r="CH27" i="19"/>
  <c r="DQ27" i="28"/>
  <c r="DL27" i="19"/>
  <c r="S29" i="28"/>
  <c r="S29" i="19"/>
  <c r="BF31" i="28"/>
  <c r="BD31" i="19"/>
  <c r="CL31" i="28"/>
  <c r="CH31" i="19"/>
  <c r="DQ31" i="28"/>
  <c r="DL31" i="19"/>
  <c r="M33" i="28"/>
  <c r="M33" i="19"/>
  <c r="U35" i="15"/>
  <c r="AB35" s="1"/>
  <c r="FD33" i="28"/>
  <c r="EX33" i="19"/>
  <c r="AA35" i="28"/>
  <c r="Z35" i="19"/>
  <c r="BI35" i="28"/>
  <c r="BG35" i="19"/>
  <c r="CY35" i="28"/>
  <c r="CU35" i="19"/>
  <c r="AN36" i="28"/>
  <c r="AM36" i="19"/>
  <c r="CY36" i="28"/>
  <c r="CU36" i="19"/>
  <c r="S37" i="28"/>
  <c r="S37" i="19"/>
  <c r="AO39" i="28"/>
  <c r="AN39" i="19"/>
  <c r="AV41" i="15"/>
  <c r="CZ39" i="28"/>
  <c r="CV39" i="19"/>
  <c r="DD41" i="15"/>
  <c r="DU39" i="28"/>
  <c r="DP39" i="19"/>
  <c r="DX41" i="15"/>
  <c r="W41" i="28"/>
  <c r="W41" i="19"/>
  <c r="BC41" i="28"/>
  <c r="BA41" i="19"/>
  <c r="BI43" i="15"/>
  <c r="CS41" i="28"/>
  <c r="CO41" i="19"/>
  <c r="CW43" i="15"/>
  <c r="EL41" i="28"/>
  <c r="GM41" s="1"/>
  <c r="EF41" i="19"/>
  <c r="EH43" i="15"/>
  <c r="EI43" s="1"/>
  <c r="EJ43" s="1"/>
  <c r="CZ43" i="28"/>
  <c r="CV43" i="19"/>
  <c r="DD45" i="15"/>
  <c r="DX43" i="28"/>
  <c r="DS43" i="19"/>
  <c r="CZ45" i="28"/>
  <c r="CV45" i="19"/>
  <c r="DD47" i="15"/>
  <c r="DX45" i="28"/>
  <c r="DS45" i="19"/>
  <c r="FA45" i="28"/>
  <c r="GR45" s="1"/>
  <c r="EU45" i="19"/>
  <c r="CL46" i="28"/>
  <c r="CH46" i="19"/>
  <c r="AA47" i="28"/>
  <c r="Z47" i="19"/>
  <c r="BI47" i="28"/>
  <c r="BG47" i="19"/>
  <c r="S48" i="28"/>
  <c r="S48" i="19"/>
  <c r="AH49" i="28"/>
  <c r="AG49" i="19"/>
  <c r="AO51" i="15"/>
  <c r="CA52" i="28"/>
  <c r="BX52" i="19"/>
  <c r="CC54" i="15"/>
  <c r="CA53" i="28"/>
  <c r="BX53" i="19"/>
  <c r="W56" i="28"/>
  <c r="W56" i="19"/>
  <c r="CZ56" i="28"/>
  <c r="CV56" i="19"/>
  <c r="DD58" i="15"/>
  <c r="BX61" i="28"/>
  <c r="BU61" i="19"/>
  <c r="CC63" i="15"/>
  <c r="AR65" i="28"/>
  <c r="AQ65" i="19"/>
  <c r="S74" i="28"/>
  <c r="S74" i="19"/>
  <c r="U76" i="15"/>
  <c r="FD88" i="28"/>
  <c r="EX88" i="19"/>
  <c r="DC7" i="28"/>
  <c r="CY7" i="19"/>
  <c r="CD8" i="28"/>
  <c r="CA8" i="19"/>
  <c r="CD9" i="28"/>
  <c r="CA9" i="19"/>
  <c r="DN9" i="28"/>
  <c r="DI9" i="19"/>
  <c r="DQ11" i="15"/>
  <c r="BI10" i="28"/>
  <c r="BG10" i="19"/>
  <c r="CH10" i="28"/>
  <c r="CE10" i="19"/>
  <c r="ES10" i="28"/>
  <c r="GO10" s="1"/>
  <c r="EM10" i="19"/>
  <c r="EQ12" i="15"/>
  <c r="ER12" s="1"/>
  <c r="ES12" s="1"/>
  <c r="C11" i="28"/>
  <c r="C11" i="19"/>
  <c r="BM11" i="28"/>
  <c r="BK11" i="19"/>
  <c r="BC12" i="28"/>
  <c r="BA12" i="19"/>
  <c r="BI14" i="15"/>
  <c r="DX12" i="28"/>
  <c r="DS12" i="19"/>
  <c r="Z13"/>
  <c r="AA13" i="28"/>
  <c r="CE13"/>
  <c r="CB13" i="19"/>
  <c r="CJ15" i="15"/>
  <c r="AR14" i="28"/>
  <c r="AQ14" i="19"/>
  <c r="DC14" i="28"/>
  <c r="CY14" i="19"/>
  <c r="S17" i="28"/>
  <c r="S17" i="19"/>
  <c r="AR17" i="28"/>
  <c r="AQ17" i="19"/>
  <c r="BM17" i="28"/>
  <c r="BK17" i="19"/>
  <c r="CH17" i="28"/>
  <c r="CE17" i="19"/>
  <c r="DC17" i="28"/>
  <c r="CY17" i="19"/>
  <c r="DX17" i="28"/>
  <c r="DS17" i="19"/>
  <c r="ES17" i="28"/>
  <c r="GO17" s="1"/>
  <c r="EM17" i="19"/>
  <c r="EQ19" i="15"/>
  <c r="ER19" s="1"/>
  <c r="ES19" s="1"/>
  <c r="GF19"/>
  <c r="GI19" s="1"/>
  <c r="S18" i="28"/>
  <c r="S18" i="19"/>
  <c r="AH18" i="28"/>
  <c r="AG18" i="19"/>
  <c r="AO20" i="15"/>
  <c r="BC18" i="28"/>
  <c r="BA18" i="19"/>
  <c r="BI20" i="15"/>
  <c r="BX18" i="28"/>
  <c r="BU18" i="19"/>
  <c r="CC20" i="15"/>
  <c r="CS18" i="28"/>
  <c r="CO18" i="19"/>
  <c r="CW20" i="15"/>
  <c r="DN18" i="28"/>
  <c r="DI18" i="19"/>
  <c r="DQ20" i="15"/>
  <c r="EL18" i="28"/>
  <c r="GM18" s="1"/>
  <c r="EF18" i="19"/>
  <c r="EH20" i="15"/>
  <c r="EI20" s="1"/>
  <c r="EJ20" s="1"/>
  <c r="FD19" i="28"/>
  <c r="EX19" i="19"/>
  <c r="FD20" i="28"/>
  <c r="EX20" i="19"/>
  <c r="AO21" i="28"/>
  <c r="AN21" i="19"/>
  <c r="AV23" i="15"/>
  <c r="BJ21" i="28"/>
  <c r="BH21" i="19"/>
  <c r="BP23" i="15"/>
  <c r="CE21" i="28"/>
  <c r="CB21" i="19"/>
  <c r="CJ23" i="15"/>
  <c r="CZ21" i="28"/>
  <c r="CV21" i="19"/>
  <c r="DD23" i="15"/>
  <c r="DU21" i="28"/>
  <c r="DP21" i="19"/>
  <c r="DX23" i="15"/>
  <c r="C22" i="28"/>
  <c r="C22" i="19"/>
  <c r="W22" i="28"/>
  <c r="W22" i="19"/>
  <c r="AK22" i="28"/>
  <c r="AJ22" i="19"/>
  <c r="AV22" i="28"/>
  <c r="AT22" i="19"/>
  <c r="BF22" i="28"/>
  <c r="BD22" i="19"/>
  <c r="BQ22" i="28"/>
  <c r="BN22" i="19"/>
  <c r="CA22" i="28"/>
  <c r="BX22" i="19"/>
  <c r="CL22" i="28"/>
  <c r="CH22" i="19"/>
  <c r="CV22" i="28"/>
  <c r="CR22" i="19"/>
  <c r="DG22" i="28"/>
  <c r="DB22" i="19"/>
  <c r="DQ22" i="28"/>
  <c r="DL22" i="19"/>
  <c r="EB22" i="28"/>
  <c r="DV22" i="19"/>
  <c r="ET22" i="28"/>
  <c r="GP22" s="1"/>
  <c r="EN22" i="19"/>
  <c r="P24" i="28"/>
  <c r="P24" i="19"/>
  <c r="AO24" i="28"/>
  <c r="AN24" i="19"/>
  <c r="AV26" i="15"/>
  <c r="BJ24" i="28"/>
  <c r="BH24" i="19"/>
  <c r="BP26" i="15"/>
  <c r="CE24" i="28"/>
  <c r="CB24" i="19"/>
  <c r="CJ26" i="15"/>
  <c r="CZ24" i="28"/>
  <c r="CV24" i="19"/>
  <c r="DD26" i="15"/>
  <c r="DU24" i="28"/>
  <c r="DP24" i="19"/>
  <c r="DX26" i="15"/>
  <c r="S25" i="28"/>
  <c r="S25" i="19"/>
  <c r="S28" i="28"/>
  <c r="S28" i="19"/>
  <c r="AH28" i="28"/>
  <c r="AG28" i="19"/>
  <c r="AO30" i="15"/>
  <c r="BC28" i="28"/>
  <c r="BA28" i="19"/>
  <c r="BI30" i="15"/>
  <c r="BX28" i="28"/>
  <c r="BU28" i="19"/>
  <c r="CC30" i="15"/>
  <c r="CS28" i="28"/>
  <c r="CO28" i="19"/>
  <c r="CW30" i="15"/>
  <c r="DN28" i="28"/>
  <c r="DI28" i="19"/>
  <c r="DQ30" i="15"/>
  <c r="EL28" i="28"/>
  <c r="GM28" s="1"/>
  <c r="EF28" i="19"/>
  <c r="EH30" i="15"/>
  <c r="EI30" s="1"/>
  <c r="EJ30" s="1"/>
  <c r="AO29" i="28"/>
  <c r="AN29" i="19"/>
  <c r="AV31" i="15"/>
  <c r="BJ29" i="28"/>
  <c r="BH29" i="19"/>
  <c r="BP31" i="15"/>
  <c r="CE29" i="28"/>
  <c r="CB29" i="19"/>
  <c r="CJ31" i="15"/>
  <c r="CZ29" i="28"/>
  <c r="CV29" i="19"/>
  <c r="DD31" i="15"/>
  <c r="DU29" i="28"/>
  <c r="DP29" i="19"/>
  <c r="DX31" i="15"/>
  <c r="S30" i="28"/>
  <c r="S30" i="19"/>
  <c r="AH30" i="28"/>
  <c r="AG30" i="19"/>
  <c r="AO32" i="15"/>
  <c r="BC30" i="28"/>
  <c r="BA30" i="19"/>
  <c r="BI32" i="15"/>
  <c r="BX30" i="28"/>
  <c r="BU30" i="19"/>
  <c r="CC32" i="15"/>
  <c r="CS30" i="28"/>
  <c r="CO30" i="19"/>
  <c r="CW32" i="15"/>
  <c r="DN30" i="28"/>
  <c r="DI30" i="19"/>
  <c r="DQ32" i="15"/>
  <c r="EL30" i="28"/>
  <c r="GM30" s="1"/>
  <c r="EF30" i="19"/>
  <c r="EH32" i="15"/>
  <c r="EI32" s="1"/>
  <c r="EJ32" s="1"/>
  <c r="S31" i="28"/>
  <c r="S31" i="19"/>
  <c r="P32" i="28"/>
  <c r="P32" i="19"/>
  <c r="AO32" i="28"/>
  <c r="AN32" i="19"/>
  <c r="AV34" i="15"/>
  <c r="BJ32" i="28"/>
  <c r="BH32" i="19"/>
  <c r="BP34" i="15"/>
  <c r="CE32" i="28"/>
  <c r="CB32" i="19"/>
  <c r="CJ34" i="15"/>
  <c r="CZ32" i="28"/>
  <c r="CV32" i="19"/>
  <c r="DD34" i="15"/>
  <c r="DU32" i="28"/>
  <c r="DP32" i="19"/>
  <c r="DX34" i="15"/>
  <c r="W33" i="28"/>
  <c r="W33" i="19"/>
  <c r="AH33" i="28"/>
  <c r="AG33" i="19"/>
  <c r="AO35" i="15"/>
  <c r="BC33" i="28"/>
  <c r="BA33" i="19"/>
  <c r="BI35" i="15"/>
  <c r="BX33" i="28"/>
  <c r="BU33" i="19"/>
  <c r="CC35" i="15"/>
  <c r="CS33" i="28"/>
  <c r="CO33" i="19"/>
  <c r="CW35" i="15"/>
  <c r="DN33" i="28"/>
  <c r="DI33" i="19"/>
  <c r="DQ35" i="15"/>
  <c r="EL33" i="28"/>
  <c r="GM33" s="1"/>
  <c r="EF33" i="19"/>
  <c r="EH35" i="15"/>
  <c r="EI35" s="1"/>
  <c r="EJ35" s="1"/>
  <c r="P34" i="28"/>
  <c r="P34" i="19"/>
  <c r="AO34" i="28"/>
  <c r="AN34" i="19"/>
  <c r="AV36" i="15"/>
  <c r="BJ34" i="28"/>
  <c r="BH34" i="19"/>
  <c r="BP36" i="15"/>
  <c r="CE34" i="28"/>
  <c r="CB34" i="19"/>
  <c r="CJ36" i="15"/>
  <c r="CZ34" i="28"/>
  <c r="CV34" i="19"/>
  <c r="DD36" i="15"/>
  <c r="DU34" i="28"/>
  <c r="DP34" i="19"/>
  <c r="DX36" i="15"/>
  <c r="FD35" i="28"/>
  <c r="EX35" i="19"/>
  <c r="FD36" i="28"/>
  <c r="EX36" i="19"/>
  <c r="AO37" i="28"/>
  <c r="AN37" i="19"/>
  <c r="AV39" i="15"/>
  <c r="BJ37" i="28"/>
  <c r="BH37" i="19"/>
  <c r="BP39" i="15"/>
  <c r="CE37" i="28"/>
  <c r="CB37" i="19"/>
  <c r="CJ39" i="15"/>
  <c r="CZ37" i="28"/>
  <c r="CV37" i="19"/>
  <c r="DD39" i="15"/>
  <c r="DU37" i="28"/>
  <c r="DP37" i="19"/>
  <c r="DX39" i="15"/>
  <c r="C38" i="28"/>
  <c r="C38" i="19"/>
  <c r="W38" i="28"/>
  <c r="W38" i="19"/>
  <c r="AK38" i="28"/>
  <c r="AJ38" i="19"/>
  <c r="AV38" i="28"/>
  <c r="AT38" i="19"/>
  <c r="BF38" i="28"/>
  <c r="BD38" i="19"/>
  <c r="BQ38" i="28"/>
  <c r="BN38" i="19"/>
  <c r="CA38" i="28"/>
  <c r="BX38" i="19"/>
  <c r="CL38" i="28"/>
  <c r="CH38" i="19"/>
  <c r="CV38" i="28"/>
  <c r="CR38" i="19"/>
  <c r="DG38" i="28"/>
  <c r="DB38" i="19"/>
  <c r="DQ38" i="28"/>
  <c r="DL38" i="19"/>
  <c r="EB38" i="28"/>
  <c r="DV38" i="19"/>
  <c r="ET38" i="28"/>
  <c r="GP38" s="1"/>
  <c r="EN38" i="19"/>
  <c r="P40" i="28"/>
  <c r="P40" i="19"/>
  <c r="AO40" i="28"/>
  <c r="AN40" i="19"/>
  <c r="AV42" i="15"/>
  <c r="BJ40" i="28"/>
  <c r="BH40" i="19"/>
  <c r="BP42" i="15"/>
  <c r="CE40" i="28"/>
  <c r="CB40" i="19"/>
  <c r="CJ42" i="15"/>
  <c r="CZ40" i="28"/>
  <c r="CV40" i="19"/>
  <c r="DD42" i="15"/>
  <c r="DU40" i="28"/>
  <c r="DP40" i="19"/>
  <c r="DX42" i="15"/>
  <c r="S41" i="28"/>
  <c r="S41" i="19"/>
  <c r="AR41" i="28"/>
  <c r="AQ41" i="19"/>
  <c r="BM41" i="28"/>
  <c r="BK41" i="19"/>
  <c r="CH41" i="28"/>
  <c r="CE41" i="19"/>
  <c r="DC41" i="28"/>
  <c r="CY41" i="19"/>
  <c r="DX41" i="28"/>
  <c r="DS41" i="19"/>
  <c r="ES41" i="28"/>
  <c r="GO41" s="1"/>
  <c r="EM41" i="19"/>
  <c r="EQ43" i="15"/>
  <c r="ER43" s="1"/>
  <c r="ES43" s="1"/>
  <c r="GF43"/>
  <c r="GI43" s="1"/>
  <c r="AA42" i="28"/>
  <c r="Z42" i="19"/>
  <c r="AN42" i="28"/>
  <c r="AM42" i="19"/>
  <c r="BI42" i="28"/>
  <c r="BG42" i="19"/>
  <c r="CD42" i="28"/>
  <c r="CA42" i="19"/>
  <c r="CY42" i="28"/>
  <c r="CU42" i="19"/>
  <c r="DT42" i="28"/>
  <c r="DO42" i="19"/>
  <c r="S43" i="28"/>
  <c r="S43" i="19"/>
  <c r="AH43" i="28"/>
  <c r="AG43" i="19"/>
  <c r="AO45" i="15"/>
  <c r="BF43" i="28"/>
  <c r="BD43" i="19"/>
  <c r="BQ43" i="28"/>
  <c r="BN43" i="19"/>
  <c r="W44" i="28"/>
  <c r="W44" i="19"/>
  <c r="AK44" i="28"/>
  <c r="AJ44" i="19"/>
  <c r="CZ44" i="28"/>
  <c r="CV44" i="19"/>
  <c r="DD46" i="15"/>
  <c r="DX44" i="28"/>
  <c r="DS44" i="19"/>
  <c r="FD44" i="28"/>
  <c r="EX44" i="19"/>
  <c r="C45" i="28"/>
  <c r="C45" i="19"/>
  <c r="AH45" i="28"/>
  <c r="AG45" i="19"/>
  <c r="AO47" i="15"/>
  <c r="BF45" i="28"/>
  <c r="BD45" i="19"/>
  <c r="BQ45" i="28"/>
  <c r="BN45" i="19"/>
  <c r="AA46" i="28"/>
  <c r="Z46" i="19"/>
  <c r="AN46" i="28"/>
  <c r="AM46" i="19"/>
  <c r="BM46" i="28"/>
  <c r="BK46" i="19"/>
  <c r="CS46" i="28"/>
  <c r="CO46" i="19"/>
  <c r="CW48" i="15"/>
  <c r="DN46" i="28"/>
  <c r="DI46" i="19"/>
  <c r="DQ48" i="15"/>
  <c r="EB46" i="28"/>
  <c r="DV46" i="19"/>
  <c r="EZ46" i="28"/>
  <c r="GQ46" s="1"/>
  <c r="ET46" i="19"/>
  <c r="EZ48" i="15"/>
  <c r="FA48" s="1"/>
  <c r="FB48" s="1"/>
  <c r="EU46" i="19" s="1"/>
  <c r="GJ48" i="15"/>
  <c r="CD47" i="28"/>
  <c r="CA47" i="19"/>
  <c r="CY47" i="28"/>
  <c r="CU47" i="19"/>
  <c r="DN47" i="28"/>
  <c r="DI47" i="19"/>
  <c r="DQ49" i="15"/>
  <c r="AR48" i="28"/>
  <c r="AQ48" i="19"/>
  <c r="DN48" i="28"/>
  <c r="DI48" i="19"/>
  <c r="DQ50" i="15"/>
  <c r="CD49" i="28"/>
  <c r="CA49" i="19"/>
  <c r="EB51" i="28"/>
  <c r="DV51" i="19"/>
  <c r="EZ52" i="28"/>
  <c r="GQ52" s="1"/>
  <c r="ET52" i="19"/>
  <c r="GJ54" i="15"/>
  <c r="GM54" s="1"/>
  <c r="EZ54"/>
  <c r="FA54" s="1"/>
  <c r="FB54" s="1"/>
  <c r="DX53" i="28"/>
  <c r="DS53" i="19"/>
  <c r="AA54" i="28"/>
  <c r="Z54" i="19"/>
  <c r="AN54" i="28"/>
  <c r="AM54" i="19"/>
  <c r="CH56" i="28"/>
  <c r="CE56" i="19"/>
  <c r="CL60" i="28"/>
  <c r="CH60" i="19"/>
  <c r="EB62" i="28"/>
  <c r="DV62" i="19"/>
  <c r="CA65" i="28"/>
  <c r="BX65" i="19"/>
  <c r="ES65" i="28"/>
  <c r="GO65" s="1"/>
  <c r="EM65" i="19"/>
  <c r="EQ67" i="15"/>
  <c r="ER67" s="1"/>
  <c r="ES67" s="1"/>
  <c r="GF67"/>
  <c r="CZ66" i="28"/>
  <c r="CV66" i="19"/>
  <c r="DD68" i="15"/>
  <c r="DU67" i="28"/>
  <c r="DP67" i="19"/>
  <c r="DX69" i="15"/>
  <c r="AR69" i="28"/>
  <c r="AQ69" i="19"/>
  <c r="CH69" i="28"/>
  <c r="CE69" i="19"/>
  <c r="DX69" i="28"/>
  <c r="DS69" i="19"/>
  <c r="CV70" i="28"/>
  <c r="CR70" i="19"/>
  <c r="CW72" i="15"/>
  <c r="S71" i="28"/>
  <c r="S71" i="19"/>
  <c r="BJ73" i="28"/>
  <c r="BH73" i="19"/>
  <c r="BP75" i="15"/>
  <c r="AK77" i="28"/>
  <c r="AJ77" i="19"/>
  <c r="AO79" i="15"/>
  <c r="BF80" i="28"/>
  <c r="BD80" i="19"/>
  <c r="CD80" i="28"/>
  <c r="CA80" i="19"/>
  <c r="CC82" i="15"/>
  <c r="GL10"/>
  <c r="EZ15"/>
  <c r="FA15" s="1"/>
  <c r="FB15" s="1"/>
  <c r="GJ22"/>
  <c r="EZ23"/>
  <c r="FA23" s="1"/>
  <c r="FB23" s="1"/>
  <c r="EU21" i="19" s="1"/>
  <c r="EH24" i="15"/>
  <c r="EI24" s="1"/>
  <c r="EJ24" s="1"/>
  <c r="EZ26"/>
  <c r="FA26" s="1"/>
  <c r="FB26" s="1"/>
  <c r="EU24" i="19" s="1"/>
  <c r="GL28" i="15"/>
  <c r="GL29"/>
  <c r="EZ31"/>
  <c r="FA31" s="1"/>
  <c r="FB31" s="1"/>
  <c r="EU29" i="19" s="1"/>
  <c r="EZ34" i="15"/>
  <c r="FA34" s="1"/>
  <c r="FB34" s="1"/>
  <c r="EZ36"/>
  <c r="FA36" s="1"/>
  <c r="FB36" s="1"/>
  <c r="EU34" i="19" s="1"/>
  <c r="EZ39" i="15"/>
  <c r="FA39" s="1"/>
  <c r="FB39" s="1"/>
  <c r="EH40"/>
  <c r="EI40" s="1"/>
  <c r="EJ40" s="1"/>
  <c r="EZ42"/>
  <c r="FA42" s="1"/>
  <c r="FB42" s="1"/>
  <c r="EU40" i="19" s="1"/>
  <c r="EZ44" i="15"/>
  <c r="FA44" s="1"/>
  <c r="FB44" s="1"/>
  <c r="EZ45"/>
  <c r="FA45" s="1"/>
  <c r="FB45" s="1"/>
  <c r="FA43" i="28" s="1"/>
  <c r="GR43" s="1"/>
  <c r="GL46" i="15"/>
  <c r="EZ76"/>
  <c r="FA76" s="1"/>
  <c r="FB76" s="1"/>
  <c r="AK6" i="28"/>
  <c r="AJ6" i="19"/>
  <c r="BM6" i="28"/>
  <c r="BK6" i="19"/>
  <c r="CL6" i="28"/>
  <c r="CH6" i="19"/>
  <c r="DQ6" i="28"/>
  <c r="DL6" i="19"/>
  <c r="CH8" i="28"/>
  <c r="CE8" i="19"/>
  <c r="ES8" i="28"/>
  <c r="GO8" s="1"/>
  <c r="EM8" i="19"/>
  <c r="EQ10" i="15"/>
  <c r="ER10" s="1"/>
  <c r="ES10" s="1"/>
  <c r="C9" i="28"/>
  <c r="C9" i="19"/>
  <c r="FD9" i="28"/>
  <c r="EX9" i="19"/>
  <c r="C10" i="28"/>
  <c r="C10" i="19"/>
  <c r="DT10" i="28"/>
  <c r="DO10" i="19"/>
  <c r="BC11" i="28"/>
  <c r="BA11" i="19"/>
  <c r="BI13" i="15"/>
  <c r="EZ11" i="28"/>
  <c r="GQ11" s="1"/>
  <c r="ET11" i="19"/>
  <c r="GJ13" i="15"/>
  <c r="EZ13"/>
  <c r="FA13" s="1"/>
  <c r="FB13" s="1"/>
  <c r="BC14" i="28"/>
  <c r="BA14" i="19"/>
  <c r="BI16" i="15"/>
  <c r="CS14" i="28"/>
  <c r="CO14" i="19"/>
  <c r="CW16" i="15"/>
  <c r="EL14" i="28"/>
  <c r="GM14" s="1"/>
  <c r="EF14" i="19"/>
  <c r="EH16" i="15"/>
  <c r="EI16" s="1"/>
  <c r="EJ16" s="1"/>
  <c r="AV15" i="28"/>
  <c r="AT15" i="19"/>
  <c r="CA15" i="28"/>
  <c r="BX15" i="19"/>
  <c r="CV15" i="28"/>
  <c r="CR15" i="19"/>
  <c r="DQ15" i="28"/>
  <c r="DL15" i="19"/>
  <c r="EB15" i="28"/>
  <c r="DV15" i="19"/>
  <c r="AO16" i="28"/>
  <c r="AN16" i="19"/>
  <c r="AV18" i="15"/>
  <c r="AH17" i="28"/>
  <c r="AG17" i="19"/>
  <c r="AO19" i="15"/>
  <c r="CS17" i="28"/>
  <c r="CO17" i="19"/>
  <c r="CW19" i="15"/>
  <c r="EL17" i="28"/>
  <c r="GM17" s="1"/>
  <c r="EF17" i="19"/>
  <c r="EH19" i="15"/>
  <c r="EI19" s="1"/>
  <c r="EJ19" s="1"/>
  <c r="AN19" i="28"/>
  <c r="AM19" i="19"/>
  <c r="CY19" i="28"/>
  <c r="CU19" i="19"/>
  <c r="AA20" i="28"/>
  <c r="Z20" i="19"/>
  <c r="BI20" i="28"/>
  <c r="BG20" i="19"/>
  <c r="DT20" i="28"/>
  <c r="DO20" i="19"/>
  <c r="BJ23" i="28"/>
  <c r="BH23" i="19"/>
  <c r="BP25" i="15"/>
  <c r="AV25" i="28"/>
  <c r="AT25" i="19"/>
  <c r="CA25" i="28"/>
  <c r="BX25" i="19"/>
  <c r="P26" i="28"/>
  <c r="P26" i="19"/>
  <c r="CZ26" i="28"/>
  <c r="CV26" i="19"/>
  <c r="DD28" i="15"/>
  <c r="DU26" i="28"/>
  <c r="DP26" i="19"/>
  <c r="DX28" i="15"/>
  <c r="AK27" i="28"/>
  <c r="AJ27" i="19"/>
  <c r="BQ27" i="28"/>
  <c r="BN27" i="19"/>
  <c r="CV27" i="28"/>
  <c r="CR27" i="19"/>
  <c r="EB27" i="28"/>
  <c r="DV27" i="19"/>
  <c r="FD30" i="28"/>
  <c r="EX30" i="19"/>
  <c r="W31" i="28"/>
  <c r="W31" i="19"/>
  <c r="BQ31" i="28"/>
  <c r="BN31" i="19"/>
  <c r="CV31" i="28"/>
  <c r="CR31" i="19"/>
  <c r="DG31" i="28"/>
  <c r="DB31" i="19"/>
  <c r="EB31" i="28"/>
  <c r="DV31" i="19"/>
  <c r="ET31" i="28"/>
  <c r="GP31" s="1"/>
  <c r="EN31" i="19"/>
  <c r="AN35" i="28"/>
  <c r="AM35" i="19"/>
  <c r="CD35" i="28"/>
  <c r="CA35" i="19"/>
  <c r="AA36" i="28"/>
  <c r="Z36" i="19"/>
  <c r="CD36" i="28"/>
  <c r="CA36" i="19"/>
  <c r="DT36" i="28"/>
  <c r="DO36" i="19"/>
  <c r="BJ39" i="28"/>
  <c r="BH39" i="19"/>
  <c r="BP41" i="15"/>
  <c r="AH41" i="28"/>
  <c r="AG41" i="19"/>
  <c r="AO43" i="15"/>
  <c r="BX41" i="28"/>
  <c r="BU41" i="19"/>
  <c r="CC43" i="15"/>
  <c r="DN41" i="28"/>
  <c r="DI41" i="19"/>
  <c r="DQ43" i="15"/>
  <c r="AR42" i="28"/>
  <c r="AQ42" i="19"/>
  <c r="CH42" i="28"/>
  <c r="CE42" i="19"/>
  <c r="DX42" i="28"/>
  <c r="DS42" i="19"/>
  <c r="BJ44" i="28"/>
  <c r="BH44" i="19"/>
  <c r="BP46" i="15"/>
  <c r="BX46" i="28"/>
  <c r="BU46" i="19"/>
  <c r="CC48" i="15"/>
  <c r="P47" i="28"/>
  <c r="P47" i="19"/>
  <c r="AN47" i="28"/>
  <c r="AM47" i="19"/>
  <c r="CH47" i="28"/>
  <c r="CE47" i="19"/>
  <c r="AH48" i="28"/>
  <c r="AG48" i="19"/>
  <c r="AO50" i="15"/>
  <c r="AV49" i="28"/>
  <c r="AT49" i="19"/>
  <c r="AA50" i="28"/>
  <c r="C56"/>
  <c r="C56" i="19"/>
  <c r="CL61" i="28"/>
  <c r="CH61" i="19"/>
  <c r="DU76" i="28"/>
  <c r="DP76" i="19"/>
  <c r="DX78" i="15"/>
  <c r="DN86" i="28"/>
  <c r="DI86" i="19"/>
  <c r="DQ88" i="15"/>
  <c r="ES88" i="28"/>
  <c r="GO88" s="1"/>
  <c r="EM88" i="19"/>
  <c r="EQ90" i="15"/>
  <c r="ER90" s="1"/>
  <c r="ES90" s="1"/>
  <c r="GF90"/>
  <c r="S6" i="28"/>
  <c r="G14" i="26"/>
  <c r="G51"/>
  <c r="G14" i="25"/>
  <c r="S6" i="19"/>
  <c r="U7" i="15"/>
  <c r="CY6" i="28"/>
  <c r="CU6" i="19"/>
  <c r="CW7" i="15"/>
  <c r="EZ6" i="28"/>
  <c r="ET6" i="19"/>
  <c r="GL106" i="15"/>
  <c r="GL108"/>
  <c r="GL105"/>
  <c r="EZ105"/>
  <c r="FA105" s="1"/>
  <c r="FB105" s="1"/>
  <c r="GL104"/>
  <c r="GL100"/>
  <c r="GL96"/>
  <c r="GM96" s="1"/>
  <c r="GL92"/>
  <c r="GL88"/>
  <c r="GL84"/>
  <c r="GL107"/>
  <c r="GL101"/>
  <c r="EZ99"/>
  <c r="FA99" s="1"/>
  <c r="FB99" s="1"/>
  <c r="GL97"/>
  <c r="EZ95"/>
  <c r="FA95" s="1"/>
  <c r="FB95" s="1"/>
  <c r="GL93"/>
  <c r="EZ91"/>
  <c r="FA91" s="1"/>
  <c r="FB91" s="1"/>
  <c r="GL89"/>
  <c r="GL85"/>
  <c r="GL102"/>
  <c r="GL98"/>
  <c r="GL94"/>
  <c r="GL90"/>
  <c r="GL86"/>
  <c r="GL82"/>
  <c r="GL103"/>
  <c r="EZ101"/>
  <c r="FA101" s="1"/>
  <c r="FB101" s="1"/>
  <c r="GL95"/>
  <c r="EZ85"/>
  <c r="FA85" s="1"/>
  <c r="FB85" s="1"/>
  <c r="FA83" i="28" s="1"/>
  <c r="GR83" s="1"/>
  <c r="GL81" i="15"/>
  <c r="GL77"/>
  <c r="GL72"/>
  <c r="GL68"/>
  <c r="EZ97"/>
  <c r="FA97" s="1"/>
  <c r="FB97" s="1"/>
  <c r="GL91"/>
  <c r="GM91" s="1"/>
  <c r="GL78"/>
  <c r="GL74"/>
  <c r="GL73"/>
  <c r="GL69"/>
  <c r="GM69" s="1"/>
  <c r="GL66"/>
  <c r="GM66" s="1"/>
  <c r="GL56"/>
  <c r="GL53"/>
  <c r="GL50"/>
  <c r="GM50" s="1"/>
  <c r="GL47"/>
  <c r="GM47" s="1"/>
  <c r="EZ93"/>
  <c r="FA93" s="1"/>
  <c r="FB93" s="1"/>
  <c r="FA91" i="28" s="1"/>
  <c r="GR91" s="1"/>
  <c r="GL71" i="15"/>
  <c r="GL60"/>
  <c r="EZ89"/>
  <c r="FA89" s="1"/>
  <c r="FB89" s="1"/>
  <c r="GL76"/>
  <c r="GL75"/>
  <c r="EZ71"/>
  <c r="FA71" s="1"/>
  <c r="FB71" s="1"/>
  <c r="GL65"/>
  <c r="EZ60"/>
  <c r="FA60" s="1"/>
  <c r="FB60" s="1"/>
  <c r="GL52"/>
  <c r="GL99"/>
  <c r="GM99" s="1"/>
  <c r="GL80"/>
  <c r="GL79"/>
  <c r="EZ77"/>
  <c r="FA77" s="1"/>
  <c r="FB77" s="1"/>
  <c r="EZ69"/>
  <c r="FA69" s="1"/>
  <c r="FB69" s="1"/>
  <c r="EZ66"/>
  <c r="FA66" s="1"/>
  <c r="FB66" s="1"/>
  <c r="GL64"/>
  <c r="EZ64"/>
  <c r="FA64" s="1"/>
  <c r="FB64" s="1"/>
  <c r="GL62"/>
  <c r="GL61"/>
  <c r="GL59"/>
  <c r="GL58"/>
  <c r="GL57"/>
  <c r="GL55"/>
  <c r="EZ55"/>
  <c r="FA55" s="1"/>
  <c r="FB55" s="1"/>
  <c r="EU53" i="19" s="1"/>
  <c r="GL54" i="15"/>
  <c r="GL83"/>
  <c r="EZ72"/>
  <c r="FA72" s="1"/>
  <c r="FB72" s="1"/>
  <c r="EZ59"/>
  <c r="FA59" s="1"/>
  <c r="FB59" s="1"/>
  <c r="GL51"/>
  <c r="GL49"/>
  <c r="GL45"/>
  <c r="GL42"/>
  <c r="GM42" s="1"/>
  <c r="GL39"/>
  <c r="GM39" s="1"/>
  <c r="GL35"/>
  <c r="GM35" s="1"/>
  <c r="GL33"/>
  <c r="GL32"/>
  <c r="GM32" s="1"/>
  <c r="GL31"/>
  <c r="GM31" s="1"/>
  <c r="GL26"/>
  <c r="GL23"/>
  <c r="GM23" s="1"/>
  <c r="GL18"/>
  <c r="GM18" s="1"/>
  <c r="GL15"/>
  <c r="GM15" s="1"/>
  <c r="GL87"/>
  <c r="EZ74"/>
  <c r="FA74" s="1"/>
  <c r="FB74" s="1"/>
  <c r="EZ73"/>
  <c r="FA73" s="1"/>
  <c r="FB73" s="1"/>
  <c r="GL70"/>
  <c r="GL67"/>
  <c r="EZ53"/>
  <c r="FA53" s="1"/>
  <c r="FB53" s="1"/>
  <c r="EZ50"/>
  <c r="FA50" s="1"/>
  <c r="FB50" s="1"/>
  <c r="EU48" i="19" s="1"/>
  <c r="EZ61" i="15"/>
  <c r="FA61" s="1"/>
  <c r="FB61" s="1"/>
  <c r="GL44"/>
  <c r="GL43"/>
  <c r="GL38"/>
  <c r="GL36"/>
  <c r="GL34"/>
  <c r="GL30"/>
  <c r="GM30" s="1"/>
  <c r="GL22"/>
  <c r="GL20"/>
  <c r="GL19"/>
  <c r="GL17"/>
  <c r="GL16"/>
  <c r="P7" i="28"/>
  <c r="F15" i="26"/>
  <c r="P7" i="19"/>
  <c r="CD7" i="28"/>
  <c r="G18" i="26"/>
  <c r="CA7" i="19"/>
  <c r="DN7" i="28"/>
  <c r="DI7" i="19"/>
  <c r="DQ9" i="15"/>
  <c r="P8" i="28"/>
  <c r="P8" i="19"/>
  <c r="DC8" i="28"/>
  <c r="CY8" i="19"/>
  <c r="AH9" i="28"/>
  <c r="AG9" i="19"/>
  <c r="AO11" i="15"/>
  <c r="W11" i="28"/>
  <c r="W11" i="19"/>
  <c r="CY12" i="28"/>
  <c r="CU12" i="19"/>
  <c r="EZ12" i="28"/>
  <c r="GQ12" s="1"/>
  <c r="ET12" i="19"/>
  <c r="GJ14" i="15"/>
  <c r="GM14" s="1"/>
  <c r="EZ14"/>
  <c r="FA14" s="1"/>
  <c r="FB14" s="1"/>
  <c r="P13" i="28"/>
  <c r="P13" i="19"/>
  <c r="DU13" i="28"/>
  <c r="DP13" i="19"/>
  <c r="DX15" i="15"/>
  <c r="CH14" i="28"/>
  <c r="CE14" i="19"/>
  <c r="DX14" i="28"/>
  <c r="DS14" i="19"/>
  <c r="ES14" i="28"/>
  <c r="GO14" s="1"/>
  <c r="EM14" i="19"/>
  <c r="GF16" i="15"/>
  <c r="GI16" s="1"/>
  <c r="EQ16"/>
  <c r="ER16" s="1"/>
  <c r="ES16" s="1"/>
  <c r="S15" i="28"/>
  <c r="S15" i="19"/>
  <c r="GV8" i="15"/>
  <c r="GX8"/>
  <c r="FI8"/>
  <c r="AR7" i="28"/>
  <c r="AQ7" i="19"/>
  <c r="BC7" i="28"/>
  <c r="BA7" i="19"/>
  <c r="BI9" i="15"/>
  <c r="CY7" i="28"/>
  <c r="CU7" i="19"/>
  <c r="DX7" i="28"/>
  <c r="DS7" i="19"/>
  <c r="EL7" i="28"/>
  <c r="GM7" s="1"/>
  <c r="EF7" i="19"/>
  <c r="EH9" i="15"/>
  <c r="EI9" s="1"/>
  <c r="EJ9" s="1"/>
  <c r="GB9"/>
  <c r="GE9" s="1"/>
  <c r="EZ7" i="28"/>
  <c r="GQ7" s="1"/>
  <c r="ET7" i="19"/>
  <c r="GJ9" i="15"/>
  <c r="GM9" s="1"/>
  <c r="EZ9"/>
  <c r="FA9" s="1"/>
  <c r="FB9" s="1"/>
  <c r="AR8" i="28"/>
  <c r="AQ8" i="19"/>
  <c r="BC8" i="28"/>
  <c r="BA8" i="19"/>
  <c r="BI10" i="15"/>
  <c r="CY8" i="28"/>
  <c r="CU8" i="19"/>
  <c r="DX8" i="28"/>
  <c r="DS8" i="19"/>
  <c r="EL8" i="28"/>
  <c r="GM8" s="1"/>
  <c r="EF8" i="19"/>
  <c r="GB10" i="15"/>
  <c r="GE10" s="1"/>
  <c r="EH10"/>
  <c r="EI10" s="1"/>
  <c r="EJ10" s="1"/>
  <c r="EZ8" i="28"/>
  <c r="GQ8" s="1"/>
  <c r="ET8" i="19"/>
  <c r="GJ10" i="15"/>
  <c r="GM10" s="1"/>
  <c r="EZ10"/>
  <c r="FA10" s="1"/>
  <c r="FB10" s="1"/>
  <c r="P9" i="28"/>
  <c r="P9" i="19"/>
  <c r="AA9" i="28"/>
  <c r="Z9" i="19"/>
  <c r="AR9" i="28"/>
  <c r="AQ9" i="19"/>
  <c r="BC9" i="28"/>
  <c r="BA9" i="19"/>
  <c r="BI11" i="15"/>
  <c r="CY9" i="28"/>
  <c r="CU9" i="19"/>
  <c r="DX9" i="28"/>
  <c r="DS9" i="19"/>
  <c r="EL9" i="28"/>
  <c r="GM9" s="1"/>
  <c r="EF9" i="19"/>
  <c r="GB11" i="15"/>
  <c r="GE11" s="1"/>
  <c r="EH11"/>
  <c r="EI11" s="1"/>
  <c r="EJ11" s="1"/>
  <c r="EZ9" i="28"/>
  <c r="GQ9" s="1"/>
  <c r="ET9" i="19"/>
  <c r="GJ11" i="15"/>
  <c r="EZ11"/>
  <c r="FA11" s="1"/>
  <c r="FB11" s="1"/>
  <c r="P10" i="28"/>
  <c r="P10" i="19"/>
  <c r="AH10" i="28"/>
  <c r="AG10" i="19"/>
  <c r="AO12" i="15"/>
  <c r="CD10" i="28"/>
  <c r="CA10" i="19"/>
  <c r="DC10" i="28"/>
  <c r="CY10" i="19"/>
  <c r="DN10" i="28"/>
  <c r="DI10" i="19"/>
  <c r="DQ12" i="15"/>
  <c r="BI11" i="28"/>
  <c r="BG11" i="19"/>
  <c r="CH11" i="28"/>
  <c r="CE11" i="19"/>
  <c r="CS11" i="28"/>
  <c r="CO11" i="19"/>
  <c r="CW13" i="15"/>
  <c r="ES11" i="28"/>
  <c r="GO11" s="1"/>
  <c r="EM11" i="19"/>
  <c r="EQ13" i="15"/>
  <c r="ER13" s="1"/>
  <c r="ES13" s="1"/>
  <c r="FD11" i="28"/>
  <c r="EX11" i="19"/>
  <c r="C12" i="28"/>
  <c r="C12" i="19"/>
  <c r="W12" i="28"/>
  <c r="W12" i="19"/>
  <c r="AN12" i="28"/>
  <c r="AM12" i="19"/>
  <c r="BM12" i="28"/>
  <c r="BK12" i="19"/>
  <c r="BX12" i="28"/>
  <c r="BU12" i="19"/>
  <c r="CC14" i="15"/>
  <c r="DT12" i="28"/>
  <c r="DO12" i="19"/>
  <c r="AA14" i="28"/>
  <c r="Z14" i="19"/>
  <c r="AN14" i="28"/>
  <c r="AM14" i="19"/>
  <c r="BI14" i="28"/>
  <c r="BG14" i="19"/>
  <c r="CD14" i="28"/>
  <c r="CA14" i="19"/>
  <c r="DT14" i="28"/>
  <c r="DO14" i="19"/>
  <c r="EZ14" i="28"/>
  <c r="GQ14" s="1"/>
  <c r="ET14" i="19"/>
  <c r="EZ16" i="15"/>
  <c r="FA16" s="1"/>
  <c r="FB16" s="1"/>
  <c r="EU14" i="19" s="1"/>
  <c r="C16" i="28"/>
  <c r="C16" i="19"/>
  <c r="W16" i="28"/>
  <c r="W16" i="19"/>
  <c r="AK16" i="28"/>
  <c r="AJ16" i="19"/>
  <c r="AV16" i="28"/>
  <c r="AT16" i="19"/>
  <c r="BF16" i="28"/>
  <c r="BD16" i="19"/>
  <c r="BQ16" i="28"/>
  <c r="BN16" i="19"/>
  <c r="CA16" i="28"/>
  <c r="BX16" i="19"/>
  <c r="CL16" i="28"/>
  <c r="CH16" i="19"/>
  <c r="CV16" i="28"/>
  <c r="CR16" i="19"/>
  <c r="DG16" i="28"/>
  <c r="DB16" i="19"/>
  <c r="DQ16" i="28"/>
  <c r="DL16" i="19"/>
  <c r="EB16" i="28"/>
  <c r="DV16" i="19"/>
  <c r="ET16" i="28"/>
  <c r="GP16" s="1"/>
  <c r="EN16" i="19"/>
  <c r="AN17" i="28"/>
  <c r="AM17" i="19"/>
  <c r="BI17" i="28"/>
  <c r="BG17" i="19"/>
  <c r="CD17" i="28"/>
  <c r="CA17" i="19"/>
  <c r="CY17" i="28"/>
  <c r="CU17" i="19"/>
  <c r="DT17" i="28"/>
  <c r="DO17" i="19"/>
  <c r="EZ17" i="28"/>
  <c r="GQ17" s="1"/>
  <c r="ET17" i="19"/>
  <c r="EZ19" i="15"/>
  <c r="FA19" s="1"/>
  <c r="FB19" s="1"/>
  <c r="AR18" i="28"/>
  <c r="AQ18" i="19"/>
  <c r="BM18" i="28"/>
  <c r="BK18" i="19"/>
  <c r="CH18" i="28"/>
  <c r="CE18" i="19"/>
  <c r="DC18" i="28"/>
  <c r="CY18" i="19"/>
  <c r="DX18" i="28"/>
  <c r="DS18" i="19"/>
  <c r="ES18" i="28"/>
  <c r="GO18" s="1"/>
  <c r="EM18" i="19"/>
  <c r="GF20" i="15"/>
  <c r="GI20" s="1"/>
  <c r="EQ20"/>
  <c r="ER20" s="1"/>
  <c r="ES20" s="1"/>
  <c r="S19" i="28"/>
  <c r="S19" i="19"/>
  <c r="AH19" i="28"/>
  <c r="AG19" i="19"/>
  <c r="AO21" i="15"/>
  <c r="BC19" i="28"/>
  <c r="BA19" i="19"/>
  <c r="BI21" i="15"/>
  <c r="BX19" i="28"/>
  <c r="BU19" i="19"/>
  <c r="CC21" i="15"/>
  <c r="CS19" i="28"/>
  <c r="CO19" i="19"/>
  <c r="CW21" i="15"/>
  <c r="DN19" i="28"/>
  <c r="DI19" i="19"/>
  <c r="DQ21" i="15"/>
  <c r="EL19" i="28"/>
  <c r="GM19" s="1"/>
  <c r="EF19" i="19"/>
  <c r="GB21" i="15"/>
  <c r="EH21"/>
  <c r="EI21" s="1"/>
  <c r="EJ21" s="1"/>
  <c r="C20" i="28"/>
  <c r="C20" i="19"/>
  <c r="AH20" i="28"/>
  <c r="AG20" i="19"/>
  <c r="AO22" i="15"/>
  <c r="BC20" i="28"/>
  <c r="BA20" i="19"/>
  <c r="BI22" i="15"/>
  <c r="BX20" i="28"/>
  <c r="BU20" i="19"/>
  <c r="CC22" i="15"/>
  <c r="CS20" i="28"/>
  <c r="CO20" i="19"/>
  <c r="CW22" i="15"/>
  <c r="DN20" i="28"/>
  <c r="DI20" i="19"/>
  <c r="DQ22" i="15"/>
  <c r="EL20" i="28"/>
  <c r="GM20" s="1"/>
  <c r="EF20" i="19"/>
  <c r="EH22" i="15"/>
  <c r="EI22" s="1"/>
  <c r="EJ22" s="1"/>
  <c r="M21" i="28"/>
  <c r="M21" i="19"/>
  <c r="U23" i="15"/>
  <c r="T21" i="28" s="1"/>
  <c r="C23"/>
  <c r="C23" i="19"/>
  <c r="W23" i="28"/>
  <c r="W23" i="19"/>
  <c r="AK23" i="28"/>
  <c r="AJ23" i="19"/>
  <c r="AV23" i="28"/>
  <c r="AT23" i="19"/>
  <c r="BF23" i="28"/>
  <c r="BD23" i="19"/>
  <c r="BQ23" i="28"/>
  <c r="BN23" i="19"/>
  <c r="CA23" i="28"/>
  <c r="BX23" i="19"/>
  <c r="CL23" i="28"/>
  <c r="CH23" i="19"/>
  <c r="CV23" i="28"/>
  <c r="CR23" i="19"/>
  <c r="DG23" i="28"/>
  <c r="DB23" i="19"/>
  <c r="DQ23" i="28"/>
  <c r="DL23" i="19"/>
  <c r="EB23" i="28"/>
  <c r="DV23" i="19"/>
  <c r="ET23" i="28"/>
  <c r="GP23" s="1"/>
  <c r="EN23" i="19"/>
  <c r="C26" i="28"/>
  <c r="C26" i="19"/>
  <c r="W26" i="28"/>
  <c r="W26" i="19"/>
  <c r="AK26" i="28"/>
  <c r="AJ26" i="19"/>
  <c r="AV26" i="28"/>
  <c r="AT26" i="19"/>
  <c r="BF26" i="28"/>
  <c r="BD26" i="19"/>
  <c r="BQ26" i="28"/>
  <c r="BN26" i="19"/>
  <c r="CA26" i="28"/>
  <c r="BX26" i="19"/>
  <c r="CL26" i="28"/>
  <c r="CH26" i="19"/>
  <c r="CV26" i="28"/>
  <c r="CR26" i="19"/>
  <c r="DG26" i="28"/>
  <c r="DB26" i="19"/>
  <c r="DQ26" i="28"/>
  <c r="DL26" i="19"/>
  <c r="EB26" i="28"/>
  <c r="DV26" i="19"/>
  <c r="ET26" i="28"/>
  <c r="GP26" s="1"/>
  <c r="EN26" i="19"/>
  <c r="P27" i="28"/>
  <c r="P27" i="19"/>
  <c r="AR28" i="28"/>
  <c r="AQ28" i="19"/>
  <c r="BM28" i="28"/>
  <c r="BK28" i="19"/>
  <c r="CH28" i="28"/>
  <c r="CE28" i="19"/>
  <c r="DC28" i="28"/>
  <c r="CY28" i="19"/>
  <c r="DX28" i="28"/>
  <c r="DS28" i="19"/>
  <c r="ES28" i="28"/>
  <c r="GO28" s="1"/>
  <c r="EM28" i="19"/>
  <c r="EQ30" i="15"/>
  <c r="ER30" s="1"/>
  <c r="ES30" s="1"/>
  <c r="GF30"/>
  <c r="GI30" s="1"/>
  <c r="M29" i="28"/>
  <c r="M29" i="19"/>
  <c r="U31" i="15"/>
  <c r="AR30" i="28"/>
  <c r="AQ30" i="19"/>
  <c r="BM30" i="28"/>
  <c r="BK30" i="19"/>
  <c r="CH30" i="28"/>
  <c r="CE30" i="19"/>
  <c r="DC30" i="28"/>
  <c r="CY30" i="19"/>
  <c r="DX30" i="28"/>
  <c r="DS30" i="19"/>
  <c r="ES30" i="28"/>
  <c r="GO30" s="1"/>
  <c r="EM30" i="19"/>
  <c r="GF32" i="15"/>
  <c r="GI32" s="1"/>
  <c r="EQ32"/>
  <c r="ER32" s="1"/>
  <c r="ES32" s="1"/>
  <c r="S33" i="28"/>
  <c r="S33" i="19"/>
  <c r="AR33" i="28"/>
  <c r="AQ33" i="19"/>
  <c r="BM33" i="28"/>
  <c r="BK33" i="19"/>
  <c r="CH33" i="28"/>
  <c r="CE33" i="19"/>
  <c r="DC33" i="28"/>
  <c r="CY33" i="19"/>
  <c r="DX33" i="28"/>
  <c r="DS33" i="19"/>
  <c r="ES33" i="28"/>
  <c r="GO33" s="1"/>
  <c r="EM33" i="19"/>
  <c r="GF35" i="15"/>
  <c r="GI35" s="1"/>
  <c r="EQ35"/>
  <c r="ER35" s="1"/>
  <c r="ES35" s="1"/>
  <c r="S35" i="28"/>
  <c r="S35" i="19"/>
  <c r="AH35" i="28"/>
  <c r="AG35" i="19"/>
  <c r="AO37" i="15"/>
  <c r="BC35" i="28"/>
  <c r="BA35" i="19"/>
  <c r="BI37" i="15"/>
  <c r="BX35" i="28"/>
  <c r="BU35" i="19"/>
  <c r="CC37" i="15"/>
  <c r="CS35" i="28"/>
  <c r="CO35" i="19"/>
  <c r="CW37" i="15"/>
  <c r="DN35" i="28"/>
  <c r="DI35" i="19"/>
  <c r="DQ37" i="15"/>
  <c r="EL35" i="28"/>
  <c r="GM35" s="1"/>
  <c r="EF35" i="19"/>
  <c r="GB37" i="15"/>
  <c r="EH37"/>
  <c r="EI37" s="1"/>
  <c r="EJ37" s="1"/>
  <c r="C36" i="28"/>
  <c r="C36" i="19"/>
  <c r="AH36" i="28"/>
  <c r="AG36" i="19"/>
  <c r="AO38" i="15"/>
  <c r="BC36" i="28"/>
  <c r="BA36" i="19"/>
  <c r="BI38" i="15"/>
  <c r="BX36" i="28"/>
  <c r="BU36" i="19"/>
  <c r="CC38" i="15"/>
  <c r="CS36" i="28"/>
  <c r="CO36" i="19"/>
  <c r="CW38" i="15"/>
  <c r="DN36" i="28"/>
  <c r="DI36" i="19"/>
  <c r="DQ38" i="15"/>
  <c r="EL36" i="28"/>
  <c r="GM36" s="1"/>
  <c r="EF36" i="19"/>
  <c r="EH38" i="15"/>
  <c r="EI38" s="1"/>
  <c r="EJ38" s="1"/>
  <c r="M37" i="19"/>
  <c r="U39" i="15"/>
  <c r="C39" i="28"/>
  <c r="C39" i="19"/>
  <c r="W39" i="28"/>
  <c r="W39" i="19"/>
  <c r="AK39" i="28"/>
  <c r="AJ39" i="19"/>
  <c r="AV39" i="28"/>
  <c r="AT39" i="19"/>
  <c r="BF39" i="28"/>
  <c r="BD39" i="19"/>
  <c r="BQ39" i="28"/>
  <c r="BN39" i="19"/>
  <c r="CA39" i="28"/>
  <c r="BX39" i="19"/>
  <c r="CL39" i="28"/>
  <c r="CH39" i="19"/>
  <c r="CV39" i="28"/>
  <c r="CR39" i="19"/>
  <c r="DG39" i="28"/>
  <c r="DB39" i="19"/>
  <c r="DQ39" i="28"/>
  <c r="DL39" i="19"/>
  <c r="EB39" i="28"/>
  <c r="DV39" i="19"/>
  <c r="ET39" i="28"/>
  <c r="GP39" s="1"/>
  <c r="EN39" i="19"/>
  <c r="AN41" i="28"/>
  <c r="AM41" i="19"/>
  <c r="BI41" i="28"/>
  <c r="BG41" i="19"/>
  <c r="CD41" i="28"/>
  <c r="CA41" i="19"/>
  <c r="CY41" i="28"/>
  <c r="CU41" i="19"/>
  <c r="DT41" i="28"/>
  <c r="DO41" i="19"/>
  <c r="EZ41" i="28"/>
  <c r="GQ41" s="1"/>
  <c r="ET41" i="19"/>
  <c r="EZ43" i="15"/>
  <c r="FA43" s="1"/>
  <c r="FB43" s="1"/>
  <c r="AR43" i="28"/>
  <c r="AQ43" i="19"/>
  <c r="BX43" i="28"/>
  <c r="BU43" i="19"/>
  <c r="CC45" i="15"/>
  <c r="CV43" i="28"/>
  <c r="CR43" i="19"/>
  <c r="DG43" i="28"/>
  <c r="DB43" i="19"/>
  <c r="CA44" i="28"/>
  <c r="BX44" i="19"/>
  <c r="ES44" i="28"/>
  <c r="GO44" s="1"/>
  <c r="EM44" i="19"/>
  <c r="EQ46" i="15"/>
  <c r="ER46" s="1"/>
  <c r="ES46" s="1"/>
  <c r="EN44" i="19" s="1"/>
  <c r="GF46" i="15"/>
  <c r="GI46" s="1"/>
  <c r="AR45" i="28"/>
  <c r="AQ45" i="19"/>
  <c r="BX45" i="28"/>
  <c r="BU45" i="19"/>
  <c r="CC47" i="15"/>
  <c r="CV45" i="28"/>
  <c r="CR45" i="19"/>
  <c r="DG45" i="28"/>
  <c r="DB45" i="19"/>
  <c r="BI46" i="28"/>
  <c r="BG46" i="19"/>
  <c r="CD46" i="28"/>
  <c r="CA46" i="19"/>
  <c r="DC46" i="28"/>
  <c r="CY46" i="19"/>
  <c r="EL46" i="28"/>
  <c r="GM46" s="1"/>
  <c r="EF46" i="19"/>
  <c r="GB48" i="15"/>
  <c r="EH48"/>
  <c r="EI48" s="1"/>
  <c r="EJ48" s="1"/>
  <c r="EM46" i="28" s="1"/>
  <c r="GN46" s="1"/>
  <c r="C47"/>
  <c r="C47" i="19"/>
  <c r="AH47" i="28"/>
  <c r="AG47" i="19"/>
  <c r="AO49" i="15"/>
  <c r="BC47" i="28"/>
  <c r="BA47" i="19"/>
  <c r="BI49" i="15"/>
  <c r="BQ47" i="28"/>
  <c r="BN47" i="19"/>
  <c r="DX47" i="28"/>
  <c r="DS47" i="19"/>
  <c r="CV48" i="28"/>
  <c r="CR48" i="19"/>
  <c r="CW50" i="15"/>
  <c r="DX48" i="28"/>
  <c r="DS48" i="19"/>
  <c r="BC49" i="28"/>
  <c r="BA49" i="19"/>
  <c r="BI51" i="15"/>
  <c r="CY49" i="28"/>
  <c r="CU49" i="19"/>
  <c r="BF50" i="28"/>
  <c r="BD50" i="19"/>
  <c r="CS50" i="28"/>
  <c r="CO50" i="19"/>
  <c r="CW52" i="15"/>
  <c r="DU50" i="28"/>
  <c r="DP50" i="19"/>
  <c r="DX52" i="15"/>
  <c r="BI53" i="28"/>
  <c r="BG53" i="19"/>
  <c r="BI55" i="15"/>
  <c r="BM54" i="28"/>
  <c r="BK54" i="19"/>
  <c r="P55" i="28"/>
  <c r="P55" i="19"/>
  <c r="AO55" i="28"/>
  <c r="AN55" i="19"/>
  <c r="AV57" i="15"/>
  <c r="EL56" i="28"/>
  <c r="GM56" s="1"/>
  <c r="EF56" i="19"/>
  <c r="EH58" i="15"/>
  <c r="EI58" s="1"/>
  <c r="EJ58" s="1"/>
  <c r="GB58"/>
  <c r="P57" i="28"/>
  <c r="P57" i="19"/>
  <c r="AO57" i="28"/>
  <c r="AN57" i="19"/>
  <c r="AV59" i="15"/>
  <c r="EZ60" i="28"/>
  <c r="GQ60" s="1"/>
  <c r="ET60" i="19"/>
  <c r="GJ62" i="15"/>
  <c r="EZ62"/>
  <c r="FA62" s="1"/>
  <c r="FB62" s="1"/>
  <c r="AA61" i="28"/>
  <c r="Z61" i="19"/>
  <c r="AN61" i="28"/>
  <c r="AM61" i="19"/>
  <c r="EZ61" i="28"/>
  <c r="GQ61" s="1"/>
  <c r="ET61" i="19"/>
  <c r="EZ63" i="15"/>
  <c r="FA63" s="1"/>
  <c r="FB63" s="1"/>
  <c r="GJ63"/>
  <c r="GM63" s="1"/>
  <c r="FA62" i="28"/>
  <c r="GR62" s="1"/>
  <c r="EU62" i="19"/>
  <c r="CZ68" i="28"/>
  <c r="CV68" i="19"/>
  <c r="DD70" i="15"/>
  <c r="AO76" i="28"/>
  <c r="AN76" i="19"/>
  <c r="AV78" i="15"/>
  <c r="BF79" i="28"/>
  <c r="BD79" i="19"/>
  <c r="BI81" i="15"/>
  <c r="AO7"/>
  <c r="DQ7"/>
  <c r="GL12"/>
  <c r="GD13"/>
  <c r="GJ16"/>
  <c r="GM16" s="1"/>
  <c r="BI17"/>
  <c r="CC17"/>
  <c r="CW17"/>
  <c r="DQ17"/>
  <c r="EZ17"/>
  <c r="FA17" s="1"/>
  <c r="FB17" s="1"/>
  <c r="EU15" i="19" s="1"/>
  <c r="GI17" i="15"/>
  <c r="EH18"/>
  <c r="EI18" s="1"/>
  <c r="EJ18" s="1"/>
  <c r="EM16" i="28" s="1"/>
  <c r="GN16" s="1"/>
  <c r="GB19" i="15"/>
  <c r="GB20"/>
  <c r="EH25"/>
  <c r="EI25" s="1"/>
  <c r="EJ25" s="1"/>
  <c r="EG23" i="19" s="1"/>
  <c r="CC27" i="15"/>
  <c r="CW27"/>
  <c r="DQ27"/>
  <c r="EZ27"/>
  <c r="FA27" s="1"/>
  <c r="FB27" s="1"/>
  <c r="EU25" i="19" s="1"/>
  <c r="GD27" i="15"/>
  <c r="EH28"/>
  <c r="EI28" s="1"/>
  <c r="EJ28" s="1"/>
  <c r="EG26" i="19" s="1"/>
  <c r="AO29" i="15"/>
  <c r="BI29"/>
  <c r="CW29"/>
  <c r="DQ29"/>
  <c r="EZ29"/>
  <c r="FA29" s="1"/>
  <c r="FB29" s="1"/>
  <c r="EU27" i="19" s="1"/>
  <c r="BI33" i="15"/>
  <c r="CW33"/>
  <c r="DQ33"/>
  <c r="EZ33"/>
  <c r="FA33" s="1"/>
  <c r="FB33" s="1"/>
  <c r="EU31" i="19" s="1"/>
  <c r="EH41" i="15"/>
  <c r="EI41" s="1"/>
  <c r="EJ41" s="1"/>
  <c r="EM39" i="28" s="1"/>
  <c r="GN39" s="1"/>
  <c r="GB43" i="15"/>
  <c r="GD44"/>
  <c r="GM45"/>
  <c r="GL48"/>
  <c r="U49"/>
  <c r="EH49"/>
  <c r="EI49" s="1"/>
  <c r="EJ49" s="1"/>
  <c r="EH53"/>
  <c r="EI53" s="1"/>
  <c r="EJ53" s="1"/>
  <c r="GI55"/>
  <c r="GD60"/>
  <c r="EZ65"/>
  <c r="FA65" s="1"/>
  <c r="FB65" s="1"/>
  <c r="EZ81"/>
  <c r="FA81" s="1"/>
  <c r="FB81" s="1"/>
  <c r="AV6" i="28"/>
  <c r="AT6" i="19"/>
  <c r="CA6" i="28"/>
  <c r="BX6" i="19"/>
  <c r="DC6" i="28"/>
  <c r="CY6" i="19"/>
  <c r="EB6" i="28"/>
  <c r="DV6" i="19"/>
  <c r="BI7" i="28"/>
  <c r="BG7" i="19"/>
  <c r="CH7" i="28"/>
  <c r="CE7" i="19"/>
  <c r="ES7" i="28"/>
  <c r="GO7" s="1"/>
  <c r="EM7" i="19"/>
  <c r="EQ9" i="15"/>
  <c r="ER9" s="1"/>
  <c r="ES9" s="1"/>
  <c r="BI8" i="28"/>
  <c r="BG8" i="19"/>
  <c r="CS8" i="28"/>
  <c r="CO8" i="19"/>
  <c r="CW10" i="15"/>
  <c r="FD8" i="28"/>
  <c r="N61" i="26"/>
  <c r="EX8" i="19"/>
  <c r="T9" i="28"/>
  <c r="AB11" i="15"/>
  <c r="BI9" i="28"/>
  <c r="BG9" i="19"/>
  <c r="CH9" i="28"/>
  <c r="CE9" i="19"/>
  <c r="W10" i="28"/>
  <c r="W10" i="19"/>
  <c r="BM10" i="28"/>
  <c r="BK10" i="19"/>
  <c r="DX11" i="28"/>
  <c r="DS11" i="19"/>
  <c r="AH12" i="28"/>
  <c r="AG12" i="19"/>
  <c r="AO14" i="15"/>
  <c r="CD12" i="28"/>
  <c r="CA12" i="19"/>
  <c r="DC12" i="28"/>
  <c r="CY12" i="19"/>
  <c r="S14" i="28"/>
  <c r="S14" i="19"/>
  <c r="BX14" i="28"/>
  <c r="BU14" i="19"/>
  <c r="CC16" i="15"/>
  <c r="AK15" i="28"/>
  <c r="AJ15" i="19"/>
  <c r="BQ15" i="28"/>
  <c r="BN15" i="19"/>
  <c r="CL15" i="28"/>
  <c r="CH15" i="19"/>
  <c r="DG15" i="28"/>
  <c r="DB15" i="19"/>
  <c r="ET15" i="28"/>
  <c r="GP15" s="1"/>
  <c r="EN15" i="19"/>
  <c r="P16" i="28"/>
  <c r="P16" i="19"/>
  <c r="BC17" i="28"/>
  <c r="BA17" i="19"/>
  <c r="BI19" i="15"/>
  <c r="DN17" i="28"/>
  <c r="DI17" i="19"/>
  <c r="DQ19" i="15"/>
  <c r="FD18" i="28"/>
  <c r="EX18" i="19"/>
  <c r="AA19" i="28"/>
  <c r="Z19" i="19"/>
  <c r="BI19" i="28"/>
  <c r="BG19" i="19"/>
  <c r="CD19" i="28"/>
  <c r="CA19" i="19"/>
  <c r="P20" i="28"/>
  <c r="P20" i="19"/>
  <c r="CY20" i="28"/>
  <c r="CU20" i="19"/>
  <c r="S21" i="28"/>
  <c r="S21" i="19"/>
  <c r="EM22" i="28"/>
  <c r="GN22" s="1"/>
  <c r="EG22" i="19"/>
  <c r="AO23" i="28"/>
  <c r="AN23" i="19"/>
  <c r="AV25" i="15"/>
  <c r="CE23" i="28"/>
  <c r="CB23" i="19"/>
  <c r="CJ25" i="15"/>
  <c r="DU23" i="28"/>
  <c r="DP23" i="19"/>
  <c r="DX25" i="15"/>
  <c r="AK25" i="28"/>
  <c r="AJ25" i="19"/>
  <c r="BF25" i="28"/>
  <c r="BD25" i="19"/>
  <c r="CL25" i="28"/>
  <c r="CH25" i="19"/>
  <c r="DG25" i="28"/>
  <c r="DB25" i="19"/>
  <c r="EB25" i="28"/>
  <c r="DV25" i="19"/>
  <c r="BJ26" i="28"/>
  <c r="BH26" i="19"/>
  <c r="BP28" i="15"/>
  <c r="C27" i="28"/>
  <c r="C27" i="19"/>
  <c r="AV27" i="28"/>
  <c r="AT27" i="19"/>
  <c r="CA27" i="28"/>
  <c r="BX27" i="19"/>
  <c r="DG27" i="28"/>
  <c r="DB27" i="19"/>
  <c r="ET27" i="28"/>
  <c r="GP27" s="1"/>
  <c r="EN27" i="19"/>
  <c r="FD28" i="28"/>
  <c r="EX28" i="19"/>
  <c r="AK31" i="28"/>
  <c r="AJ31" i="19"/>
  <c r="AV31" i="28"/>
  <c r="AT31" i="19"/>
  <c r="CA31" i="28"/>
  <c r="BX31" i="19"/>
  <c r="FA32" i="28"/>
  <c r="GR32" s="1"/>
  <c r="EU32" i="19"/>
  <c r="DT35" i="28"/>
  <c r="DO35" i="19"/>
  <c r="EZ35" i="28"/>
  <c r="GQ35" s="1"/>
  <c r="ET35" i="19"/>
  <c r="EZ37" i="15"/>
  <c r="FA37" s="1"/>
  <c r="FB37" s="1"/>
  <c r="GJ37"/>
  <c r="GM37" s="1"/>
  <c r="P36" i="28"/>
  <c r="P36" i="19"/>
  <c r="BI36" i="28"/>
  <c r="BG36" i="19"/>
  <c r="EZ36" i="28"/>
  <c r="GQ36" s="1"/>
  <c r="ET36" i="19"/>
  <c r="EZ38" i="15"/>
  <c r="FA38" s="1"/>
  <c r="FB38" s="1"/>
  <c r="FA37" i="28"/>
  <c r="GR37" s="1"/>
  <c r="EU37" i="19"/>
  <c r="EM38" i="28"/>
  <c r="GN38" s="1"/>
  <c r="EG38" i="19"/>
  <c r="P39" i="28"/>
  <c r="P39" i="19"/>
  <c r="CE39" i="28"/>
  <c r="CB39" i="19"/>
  <c r="CJ41" i="15"/>
  <c r="BM42" i="28"/>
  <c r="BK42" i="19"/>
  <c r="DC42" i="28"/>
  <c r="CY42" i="19"/>
  <c r="FA42" i="28"/>
  <c r="GR42" s="1"/>
  <c r="EU42" i="19"/>
  <c r="CH44" i="28"/>
  <c r="CE44" i="19"/>
  <c r="BC46" i="28"/>
  <c r="BA46" i="19"/>
  <c r="BI48" i="15"/>
  <c r="AN50" i="28"/>
  <c r="AM50" i="19"/>
  <c r="AO52" i="15"/>
  <c r="FD50" i="28"/>
  <c r="EX50" i="19"/>
  <c r="DN53" i="28"/>
  <c r="DI53" i="19"/>
  <c r="DQ55" i="15"/>
  <c r="FA53" i="28"/>
  <c r="GR53" s="1"/>
  <c r="AK56"/>
  <c r="AJ56" i="19"/>
  <c r="CH57" i="28"/>
  <c r="CE57" i="19"/>
  <c r="BX94" i="28"/>
  <c r="BU94" i="19"/>
  <c r="CC96" i="15"/>
  <c r="CZ106" i="28"/>
  <c r="CV106" i="19"/>
  <c r="DD108" i="15"/>
  <c r="M4" i="26"/>
  <c r="M41"/>
  <c r="M4" i="25"/>
  <c r="BI6" i="28"/>
  <c r="BG6" i="19"/>
  <c r="BI7" i="15"/>
  <c r="AH7" i="28"/>
  <c r="AG7" i="19"/>
  <c r="AO9" i="15"/>
  <c r="E53" i="26"/>
  <c r="AH8" i="28"/>
  <c r="AG8" i="19"/>
  <c r="AO10" i="15"/>
  <c r="DN8" i="28"/>
  <c r="DI8" i="19"/>
  <c r="DQ10" i="15"/>
  <c r="DC9" i="28"/>
  <c r="CY9" i="19"/>
  <c r="CS10" i="28"/>
  <c r="CO10" i="19"/>
  <c r="CW12" i="15"/>
  <c r="FD10" i="28"/>
  <c r="EX10" i="19"/>
  <c r="AN11" i="28"/>
  <c r="AM11" i="19"/>
  <c r="BX11" i="28"/>
  <c r="BU11" i="19"/>
  <c r="CC13" i="15"/>
  <c r="DT11" i="28"/>
  <c r="DO11" i="19"/>
  <c r="AR12" i="28"/>
  <c r="AQ12" i="19"/>
  <c r="EL12" i="28"/>
  <c r="GM12" s="1"/>
  <c r="EF12" i="19"/>
  <c r="EH14" i="15"/>
  <c r="EI14" s="1"/>
  <c r="EJ14" s="1"/>
  <c r="GB14"/>
  <c r="GE14" s="1"/>
  <c r="AO13" i="28"/>
  <c r="AN13" i="19"/>
  <c r="AV15" i="15"/>
  <c r="BJ13" i="28"/>
  <c r="BH13" i="19"/>
  <c r="BP15" i="15"/>
  <c r="CZ13" i="28"/>
  <c r="CV13" i="19"/>
  <c r="DD15" i="15"/>
  <c r="BM14" i="28"/>
  <c r="BK14" i="19"/>
  <c r="M6" i="28"/>
  <c r="E51" i="26"/>
  <c r="E14"/>
  <c r="E14" i="25"/>
  <c r="M6" i="19"/>
  <c r="BC6" i="28"/>
  <c r="BA6" i="19"/>
  <c r="CS6" i="28"/>
  <c r="CO6" i="19"/>
  <c r="EL6" i="28"/>
  <c r="EF6" i="19"/>
  <c r="GD108" i="15"/>
  <c r="EH105"/>
  <c r="EI105" s="1"/>
  <c r="EJ105" s="1"/>
  <c r="GD102"/>
  <c r="GD98"/>
  <c r="GD94"/>
  <c r="GD90"/>
  <c r="GD86"/>
  <c r="GD107"/>
  <c r="GD106"/>
  <c r="GD103"/>
  <c r="GD99"/>
  <c r="GD95"/>
  <c r="EH95"/>
  <c r="EI95" s="1"/>
  <c r="EJ95" s="1"/>
  <c r="GD91"/>
  <c r="GD87"/>
  <c r="GD83"/>
  <c r="GD104"/>
  <c r="GD100"/>
  <c r="GD96"/>
  <c r="GD92"/>
  <c r="GD88"/>
  <c r="GD84"/>
  <c r="GD93"/>
  <c r="EH93"/>
  <c r="EI93" s="1"/>
  <c r="EJ93" s="1"/>
  <c r="GD82"/>
  <c r="GD79"/>
  <c r="GD75"/>
  <c r="GD71"/>
  <c r="GD89"/>
  <c r="EH89"/>
  <c r="EI89" s="1"/>
  <c r="EJ89" s="1"/>
  <c r="GD80"/>
  <c r="GD76"/>
  <c r="GD70"/>
  <c r="GD57"/>
  <c r="GD54"/>
  <c r="GD46"/>
  <c r="GD105"/>
  <c r="EH101"/>
  <c r="EI101" s="1"/>
  <c r="EJ101" s="1"/>
  <c r="GD85"/>
  <c r="GD78"/>
  <c r="GE78" s="1"/>
  <c r="GD77"/>
  <c r="EH85"/>
  <c r="EI85" s="1"/>
  <c r="EJ85" s="1"/>
  <c r="GD81"/>
  <c r="EH71"/>
  <c r="EI71" s="1"/>
  <c r="EJ71" s="1"/>
  <c r="GD69"/>
  <c r="GD68"/>
  <c r="GD66"/>
  <c r="GD65"/>
  <c r="GD64"/>
  <c r="GD61"/>
  <c r="EH60"/>
  <c r="EI60" s="1"/>
  <c r="EJ60" s="1"/>
  <c r="GD59"/>
  <c r="EH97"/>
  <c r="EI97" s="1"/>
  <c r="EJ97" s="1"/>
  <c r="EH78"/>
  <c r="EI78" s="1"/>
  <c r="EJ78" s="1"/>
  <c r="EH77"/>
  <c r="EI77" s="1"/>
  <c r="EJ77" s="1"/>
  <c r="EH69"/>
  <c r="EI69" s="1"/>
  <c r="EJ69" s="1"/>
  <c r="EH66"/>
  <c r="EI66" s="1"/>
  <c r="EJ66" s="1"/>
  <c r="GD63"/>
  <c r="GD62"/>
  <c r="EH62"/>
  <c r="EI62" s="1"/>
  <c r="EJ62" s="1"/>
  <c r="GD58"/>
  <c r="GD55"/>
  <c r="EH55"/>
  <c r="EI55" s="1"/>
  <c r="EJ55" s="1"/>
  <c r="EH54"/>
  <c r="EI54" s="1"/>
  <c r="EJ54" s="1"/>
  <c r="GD53"/>
  <c r="GD101"/>
  <c r="GD67"/>
  <c r="EH61"/>
  <c r="EI61" s="1"/>
  <c r="EJ61" s="1"/>
  <c r="EH59"/>
  <c r="EI59" s="1"/>
  <c r="EJ59" s="1"/>
  <c r="EH57"/>
  <c r="EI57" s="1"/>
  <c r="EJ57" s="1"/>
  <c r="GD50"/>
  <c r="GE50" s="1"/>
  <c r="GD49"/>
  <c r="GD48"/>
  <c r="GD47"/>
  <c r="GE47" s="1"/>
  <c r="GD43"/>
  <c r="GD38"/>
  <c r="GD36"/>
  <c r="GE36" s="1"/>
  <c r="GD34"/>
  <c r="GE34" s="1"/>
  <c r="GD30"/>
  <c r="GD22"/>
  <c r="GD20"/>
  <c r="GD19"/>
  <c r="GD17"/>
  <c r="GD16"/>
  <c r="EH52"/>
  <c r="EI52" s="1"/>
  <c r="EJ52" s="1"/>
  <c r="GD51"/>
  <c r="EH81"/>
  <c r="EI81" s="1"/>
  <c r="EJ81" s="1"/>
  <c r="EH65"/>
  <c r="EI65" s="1"/>
  <c r="EJ65" s="1"/>
  <c r="GD56"/>
  <c r="EH50"/>
  <c r="EI50" s="1"/>
  <c r="EJ50" s="1"/>
  <c r="EM48" i="28" s="1"/>
  <c r="GN48" s="1"/>
  <c r="GD97" i="15"/>
  <c r="GD72"/>
  <c r="EH72"/>
  <c r="EI72" s="1"/>
  <c r="EJ72" s="1"/>
  <c r="GD52"/>
  <c r="GD42"/>
  <c r="GE42" s="1"/>
  <c r="GD39"/>
  <c r="GD35"/>
  <c r="GE35" s="1"/>
  <c r="GD33"/>
  <c r="GD32"/>
  <c r="GE32" s="1"/>
  <c r="GD31"/>
  <c r="GE31" s="1"/>
  <c r="GD26"/>
  <c r="GD23"/>
  <c r="GE23" s="1"/>
  <c r="GD18"/>
  <c r="GE18" s="1"/>
  <c r="GD15"/>
  <c r="GE15" s="1"/>
  <c r="AN7" i="28"/>
  <c r="G16" i="25"/>
  <c r="AM7" i="19"/>
  <c r="BM7" i="28"/>
  <c r="BK7" i="19"/>
  <c r="BX7" i="28"/>
  <c r="BU7" i="19"/>
  <c r="CC9" i="15"/>
  <c r="DT7" i="28"/>
  <c r="DO7" i="19"/>
  <c r="C8" i="28"/>
  <c r="C8" i="19"/>
  <c r="W8" i="28"/>
  <c r="W8" i="19"/>
  <c r="AN8" i="28"/>
  <c r="G53" i="26"/>
  <c r="AM8" i="19"/>
  <c r="BM8" i="28"/>
  <c r="BK8" i="19"/>
  <c r="BX8" i="28"/>
  <c r="BU8" i="19"/>
  <c r="CC10" i="15"/>
  <c r="DT8" i="28"/>
  <c r="DO8" i="19"/>
  <c r="AN9" i="28"/>
  <c r="AM9" i="19"/>
  <c r="BM9" i="28"/>
  <c r="BK9" i="19"/>
  <c r="BX9" i="28"/>
  <c r="BU9" i="19"/>
  <c r="CC11" i="15"/>
  <c r="DT9" i="28"/>
  <c r="DO9" i="19"/>
  <c r="AR10" i="28"/>
  <c r="AQ10" i="19"/>
  <c r="BC10" i="28"/>
  <c r="BA10" i="19"/>
  <c r="BI12" i="15"/>
  <c r="CY10" i="28"/>
  <c r="CU10" i="19"/>
  <c r="DX10" i="28"/>
  <c r="DS10" i="19"/>
  <c r="EL10" i="28"/>
  <c r="GM10" s="1"/>
  <c r="EF10" i="19"/>
  <c r="EH12" i="15"/>
  <c r="EI12" s="1"/>
  <c r="EJ12" s="1"/>
  <c r="GB12"/>
  <c r="GE12" s="1"/>
  <c r="EZ10" i="28"/>
  <c r="GQ10" s="1"/>
  <c r="ET10" i="19"/>
  <c r="GJ12" i="15"/>
  <c r="EZ12"/>
  <c r="FA12" s="1"/>
  <c r="FB12" s="1"/>
  <c r="P11" i="28"/>
  <c r="P11" i="19"/>
  <c r="AH11" i="28"/>
  <c r="AG11" i="19"/>
  <c r="AO13" i="15"/>
  <c r="CD11" i="28"/>
  <c r="CA11" i="19"/>
  <c r="DC11" i="28"/>
  <c r="CY11" i="19"/>
  <c r="DN11" i="28"/>
  <c r="DI11" i="19"/>
  <c r="DQ13" i="15"/>
  <c r="BI12" i="28"/>
  <c r="BG12" i="19"/>
  <c r="CH12" i="28"/>
  <c r="CE12" i="19"/>
  <c r="CS12" i="28"/>
  <c r="CO12" i="19"/>
  <c r="CW14" i="15"/>
  <c r="ES12" i="28"/>
  <c r="GO12" s="1"/>
  <c r="EM12" i="19"/>
  <c r="EQ14" i="15"/>
  <c r="ER14" s="1"/>
  <c r="ES14" s="1"/>
  <c r="FD12" i="28"/>
  <c r="EX12" i="19"/>
  <c r="C13" i="28"/>
  <c r="C13" i="19"/>
  <c r="AK13" i="28"/>
  <c r="AJ13" i="19"/>
  <c r="AV13" i="28"/>
  <c r="AT13" i="19"/>
  <c r="BF13" i="28"/>
  <c r="BD13" i="19"/>
  <c r="BQ13" i="28"/>
  <c r="BN13" i="19"/>
  <c r="CA13" i="28"/>
  <c r="BX13" i="19"/>
  <c r="CL13" i="28"/>
  <c r="CH13" i="19"/>
  <c r="CV13" i="28"/>
  <c r="CR13" i="19"/>
  <c r="DG13" i="28"/>
  <c r="DB13" i="19"/>
  <c r="DQ13" i="28"/>
  <c r="DL13" i="19"/>
  <c r="EB13" i="28"/>
  <c r="DV13" i="19"/>
  <c r="FD14" i="28"/>
  <c r="EX14" i="19"/>
  <c r="U17" i="15"/>
  <c r="EM15" i="28"/>
  <c r="GN15" s="1"/>
  <c r="EG15" i="19"/>
  <c r="FA16" i="28"/>
  <c r="GR16" s="1"/>
  <c r="EU16" i="19"/>
  <c r="M17"/>
  <c r="U19" i="15"/>
  <c r="FD17" i="28"/>
  <c r="EX17" i="19"/>
  <c r="AA18" i="28"/>
  <c r="Z18" i="19"/>
  <c r="AN18" i="28"/>
  <c r="AM18" i="19"/>
  <c r="BI18" i="28"/>
  <c r="BG18" i="19"/>
  <c r="CD18" i="28"/>
  <c r="CA18" i="19"/>
  <c r="CY18" i="28"/>
  <c r="CU18" i="19"/>
  <c r="DT18" i="28"/>
  <c r="DO18" i="19"/>
  <c r="EZ18" i="28"/>
  <c r="GQ18" s="1"/>
  <c r="ET18" i="19"/>
  <c r="EZ20" i="15"/>
  <c r="FA20" s="1"/>
  <c r="FB20" s="1"/>
  <c r="AR19" i="28"/>
  <c r="AQ19" i="19"/>
  <c r="BM19" i="28"/>
  <c r="BK19" i="19"/>
  <c r="CH19" i="28"/>
  <c r="CE19" i="19"/>
  <c r="DC19" i="28"/>
  <c r="CY19" i="19"/>
  <c r="DX19" i="28"/>
  <c r="DS19" i="19"/>
  <c r="ES19" i="28"/>
  <c r="GO19" s="1"/>
  <c r="EM19" i="19"/>
  <c r="EQ21" i="15"/>
  <c r="ER21" s="1"/>
  <c r="ES21" s="1"/>
  <c r="AR20" i="28"/>
  <c r="AQ20" i="19"/>
  <c r="BM20" i="28"/>
  <c r="BK20" i="19"/>
  <c r="CH20" i="28"/>
  <c r="CE20" i="19"/>
  <c r="DC20" i="28"/>
  <c r="CY20" i="19"/>
  <c r="DX20" i="28"/>
  <c r="DS20" i="19"/>
  <c r="ES20" i="28"/>
  <c r="GO20" s="1"/>
  <c r="EM20" i="19"/>
  <c r="GF22" i="15"/>
  <c r="GI22" s="1"/>
  <c r="EQ22"/>
  <c r="ER22" s="1"/>
  <c r="ES22" s="1"/>
  <c r="W21" i="28"/>
  <c r="W21" i="19"/>
  <c r="AK21" i="28"/>
  <c r="AJ21" i="19"/>
  <c r="AV21" i="28"/>
  <c r="AT21" i="19"/>
  <c r="BF21" i="28"/>
  <c r="BD21" i="19"/>
  <c r="BQ21" i="28"/>
  <c r="BN21" i="19"/>
  <c r="CA21" i="28"/>
  <c r="BX21" i="19"/>
  <c r="CL21" i="28"/>
  <c r="CH21" i="19"/>
  <c r="CV21" i="28"/>
  <c r="CR21" i="19"/>
  <c r="DG21" i="28"/>
  <c r="DB21" i="19"/>
  <c r="DQ21" i="28"/>
  <c r="DL21" i="19"/>
  <c r="EB21" i="28"/>
  <c r="DV21" i="19"/>
  <c r="ET21" i="28"/>
  <c r="GP21" s="1"/>
  <c r="EN21" i="19"/>
  <c r="P22" i="28"/>
  <c r="P22" i="19"/>
  <c r="FA23" i="28"/>
  <c r="GR23" s="1"/>
  <c r="EU23" i="19"/>
  <c r="C24" i="28"/>
  <c r="C24" i="19"/>
  <c r="W24" i="28"/>
  <c r="W24" i="19"/>
  <c r="AK24" i="28"/>
  <c r="AJ24" i="19"/>
  <c r="AV24" i="28"/>
  <c r="AT24" i="19"/>
  <c r="BF24" i="28"/>
  <c r="BD24" i="19"/>
  <c r="BQ24" i="28"/>
  <c r="BN24" i="19"/>
  <c r="CA24" i="28"/>
  <c r="BX24" i="19"/>
  <c r="CL24" i="28"/>
  <c r="CH24" i="19"/>
  <c r="CV24" i="28"/>
  <c r="CR24" i="19"/>
  <c r="DG24" i="28"/>
  <c r="DB24" i="19"/>
  <c r="DQ24" i="28"/>
  <c r="DL24" i="19"/>
  <c r="EB24" i="28"/>
  <c r="DV24" i="19"/>
  <c r="ET24" i="28"/>
  <c r="GP24" s="1"/>
  <c r="EN24" i="19"/>
  <c r="M25" i="28"/>
  <c r="M25" i="19"/>
  <c r="U27" i="15"/>
  <c r="T25" i="28" s="1"/>
  <c r="EM25"/>
  <c r="GN25" s="1"/>
  <c r="EG25" i="19"/>
  <c r="FA26" i="28"/>
  <c r="GR26" s="1"/>
  <c r="EU26" i="19"/>
  <c r="EM27" i="28"/>
  <c r="GN27" s="1"/>
  <c r="EG27" i="19"/>
  <c r="AA28" i="28"/>
  <c r="Z28" i="19"/>
  <c r="AN28" i="28"/>
  <c r="AM28" i="19"/>
  <c r="BI28" i="28"/>
  <c r="BG28" i="19"/>
  <c r="CD28" i="28"/>
  <c r="CA28" i="19"/>
  <c r="CY28" i="28"/>
  <c r="CU28" i="19"/>
  <c r="DT28" i="28"/>
  <c r="DO28" i="19"/>
  <c r="EZ28" i="28"/>
  <c r="GQ28" s="1"/>
  <c r="ET28" i="19"/>
  <c r="EZ30" i="15"/>
  <c r="FA30" s="1"/>
  <c r="FB30" s="1"/>
  <c r="W29" i="28"/>
  <c r="W29" i="19"/>
  <c r="AK29" i="28"/>
  <c r="AJ29" i="19"/>
  <c r="AV29" i="28"/>
  <c r="AT29" i="19"/>
  <c r="BF29" i="28"/>
  <c r="BD29" i="19"/>
  <c r="BQ29" i="28"/>
  <c r="BN29" i="19"/>
  <c r="CA29" i="28"/>
  <c r="BX29" i="19"/>
  <c r="CL29" i="28"/>
  <c r="CH29" i="19"/>
  <c r="CV29" i="28"/>
  <c r="CR29" i="19"/>
  <c r="DG29" i="28"/>
  <c r="DB29" i="19"/>
  <c r="DQ29" i="28"/>
  <c r="DL29" i="19"/>
  <c r="EB29" i="28"/>
  <c r="DV29" i="19"/>
  <c r="ET29" i="28"/>
  <c r="GP29" s="1"/>
  <c r="EN29" i="19"/>
  <c r="AA30" i="28"/>
  <c r="Z30" i="19"/>
  <c r="AN30" i="28"/>
  <c r="AM30" i="19"/>
  <c r="BI30" i="28"/>
  <c r="BG30" i="19"/>
  <c r="CD30" i="28"/>
  <c r="CA30" i="19"/>
  <c r="CY30" i="28"/>
  <c r="CU30" i="19"/>
  <c r="DT30" i="28"/>
  <c r="DO30" i="19"/>
  <c r="EZ30" i="28"/>
  <c r="GQ30" s="1"/>
  <c r="ET30" i="19"/>
  <c r="EZ32" i="15"/>
  <c r="FA32" s="1"/>
  <c r="FB32" s="1"/>
  <c r="EM31" i="28"/>
  <c r="GN31" s="1"/>
  <c r="EG31" i="19"/>
  <c r="C32" i="28"/>
  <c r="C32" i="19"/>
  <c r="W32" i="28"/>
  <c r="W32" i="19"/>
  <c r="AK32" i="28"/>
  <c r="AJ32" i="19"/>
  <c r="AV32" i="28"/>
  <c r="AT32" i="19"/>
  <c r="BF32" i="28"/>
  <c r="BD32" i="19"/>
  <c r="BQ32" i="28"/>
  <c r="BN32" i="19"/>
  <c r="CA32" i="28"/>
  <c r="BX32" i="19"/>
  <c r="CL32" i="28"/>
  <c r="CH32" i="19"/>
  <c r="CV32" i="28"/>
  <c r="CR32" i="19"/>
  <c r="DG32" i="28"/>
  <c r="DB32" i="19"/>
  <c r="DQ32" i="28"/>
  <c r="DL32" i="19"/>
  <c r="EB32" i="28"/>
  <c r="DV32" i="19"/>
  <c r="ET32" i="28"/>
  <c r="GP32" s="1"/>
  <c r="EN32" i="19"/>
  <c r="AN33" i="28"/>
  <c r="AM33" i="19"/>
  <c r="BI33" i="28"/>
  <c r="BG33" i="19"/>
  <c r="CD33" i="28"/>
  <c r="CA33" i="19"/>
  <c r="CY33" i="28"/>
  <c r="CU33" i="19"/>
  <c r="DT33" i="28"/>
  <c r="DO33" i="19"/>
  <c r="EZ33" i="28"/>
  <c r="GQ33" s="1"/>
  <c r="ET33" i="19"/>
  <c r="EZ35" i="15"/>
  <c r="FA35" s="1"/>
  <c r="FB35" s="1"/>
  <c r="C34" i="28"/>
  <c r="C34" i="19"/>
  <c r="W34" i="28"/>
  <c r="W34" i="19"/>
  <c r="AK34" i="28"/>
  <c r="AJ34" i="19"/>
  <c r="AV34" i="28"/>
  <c r="AT34" i="19"/>
  <c r="BF34" i="28"/>
  <c r="BD34" i="19"/>
  <c r="BQ34" i="28"/>
  <c r="BN34" i="19"/>
  <c r="CA34" i="28"/>
  <c r="BX34" i="19"/>
  <c r="CL34" i="28"/>
  <c r="CH34" i="19"/>
  <c r="CV34" i="28"/>
  <c r="CR34" i="19"/>
  <c r="DG34" i="28"/>
  <c r="DB34" i="19"/>
  <c r="DQ34" i="28"/>
  <c r="DL34" i="19"/>
  <c r="EB34" i="28"/>
  <c r="DV34" i="19"/>
  <c r="ET34" i="28"/>
  <c r="GP34" s="1"/>
  <c r="EN34" i="19"/>
  <c r="AR35" i="28"/>
  <c r="AQ35" i="19"/>
  <c r="BM35" i="28"/>
  <c r="BK35" i="19"/>
  <c r="CH35" i="28"/>
  <c r="CE35" i="19"/>
  <c r="DC35" i="28"/>
  <c r="CY35" i="19"/>
  <c r="DX35" i="28"/>
  <c r="DS35" i="19"/>
  <c r="ES35" i="28"/>
  <c r="GO35" s="1"/>
  <c r="EM35" i="19"/>
  <c r="EQ37" i="15"/>
  <c r="ER37" s="1"/>
  <c r="ES37" s="1"/>
  <c r="ET35" i="28" s="1"/>
  <c r="GP35" s="1"/>
  <c r="AR36"/>
  <c r="AQ36" i="19"/>
  <c r="BM36" i="28"/>
  <c r="BK36" i="19"/>
  <c r="CH36" i="28"/>
  <c r="CE36" i="19"/>
  <c r="DC36" i="28"/>
  <c r="CY36" i="19"/>
  <c r="DX36" i="28"/>
  <c r="DS36" i="19"/>
  <c r="ES36" i="28"/>
  <c r="GO36" s="1"/>
  <c r="EM36" i="19"/>
  <c r="GF38" i="15"/>
  <c r="GI38" s="1"/>
  <c r="EQ38"/>
  <c r="ER38" s="1"/>
  <c r="ES38" s="1"/>
  <c r="W37" i="28"/>
  <c r="W37" i="19"/>
  <c r="AK37" i="28"/>
  <c r="AJ37" i="19"/>
  <c r="AV37" i="28"/>
  <c r="AT37" i="19"/>
  <c r="BF37" i="28"/>
  <c r="BD37" i="19"/>
  <c r="BQ37" i="28"/>
  <c r="BN37" i="19"/>
  <c r="CA37" i="28"/>
  <c r="BX37" i="19"/>
  <c r="CL37" i="28"/>
  <c r="CH37" i="19"/>
  <c r="CV37" i="28"/>
  <c r="CR37" i="19"/>
  <c r="DG37" i="28"/>
  <c r="DB37" i="19"/>
  <c r="DQ37" i="28"/>
  <c r="DL37" i="19"/>
  <c r="EB37" i="28"/>
  <c r="DV37" i="19"/>
  <c r="ET37" i="28"/>
  <c r="GP37" s="1"/>
  <c r="EN37" i="19"/>
  <c r="P38" i="28"/>
  <c r="P38" i="19"/>
  <c r="FA39" i="28"/>
  <c r="GR39" s="1"/>
  <c r="EU39" i="19"/>
  <c r="C40" i="28"/>
  <c r="C40" i="19"/>
  <c r="W40" i="28"/>
  <c r="W40" i="19"/>
  <c r="AK40" i="28"/>
  <c r="AJ40" i="19"/>
  <c r="AV40" i="28"/>
  <c r="AT40" i="19"/>
  <c r="BF40" i="28"/>
  <c r="BD40" i="19"/>
  <c r="BQ40" i="28"/>
  <c r="BN40" i="19"/>
  <c r="CA40" i="28"/>
  <c r="BX40" i="19"/>
  <c r="CL40" i="28"/>
  <c r="CH40" i="19"/>
  <c r="CV40" i="28"/>
  <c r="CR40" i="19"/>
  <c r="DG40" i="28"/>
  <c r="DB40" i="19"/>
  <c r="DQ40" i="28"/>
  <c r="DL40" i="19"/>
  <c r="EB40" i="28"/>
  <c r="DV40" i="19"/>
  <c r="ET40" i="28"/>
  <c r="GP40" s="1"/>
  <c r="EN40" i="19"/>
  <c r="M41"/>
  <c r="U43" i="15"/>
  <c r="AB43" s="1"/>
  <c r="FD41" i="28"/>
  <c r="EX41" i="19"/>
  <c r="S42" i="28"/>
  <c r="S42" i="19"/>
  <c r="AH42" i="28"/>
  <c r="AG42" i="19"/>
  <c r="AO44" i="15"/>
  <c r="BC42" i="28"/>
  <c r="BA42" i="19"/>
  <c r="BI44" i="15"/>
  <c r="BX42" i="28"/>
  <c r="BU42" i="19"/>
  <c r="CC44" i="15"/>
  <c r="CS42" i="28"/>
  <c r="CO42" i="19"/>
  <c r="CW44" i="15"/>
  <c r="DN42" i="28"/>
  <c r="DI42" i="19"/>
  <c r="DQ44" i="15"/>
  <c r="ET42" i="28"/>
  <c r="GP42" s="1"/>
  <c r="EN42" i="19"/>
  <c r="CH43" i="28"/>
  <c r="CE43" i="19"/>
  <c r="DN43" i="28"/>
  <c r="DI43" i="19"/>
  <c r="DQ45" i="15"/>
  <c r="ET43" i="28"/>
  <c r="GP43" s="1"/>
  <c r="EN43" i="19"/>
  <c r="AR44" i="28"/>
  <c r="AQ44" i="19"/>
  <c r="DQ44" i="28"/>
  <c r="DL44" i="19"/>
  <c r="CH45" i="28"/>
  <c r="CE45" i="19"/>
  <c r="DN45" i="28"/>
  <c r="DI45" i="19"/>
  <c r="DQ47" i="15"/>
  <c r="ET45" i="28"/>
  <c r="GP45" s="1"/>
  <c r="EN45" i="19"/>
  <c r="S46" i="28"/>
  <c r="S46" i="19"/>
  <c r="AH46" i="28"/>
  <c r="AG46" i="19"/>
  <c r="AO48" i="15"/>
  <c r="AV46" i="28"/>
  <c r="AT46" i="19"/>
  <c r="CY46" i="28"/>
  <c r="CU46" i="19"/>
  <c r="DT46" i="28"/>
  <c r="DO46" i="19"/>
  <c r="AR47" i="28"/>
  <c r="AQ47" i="19"/>
  <c r="BX47" i="28"/>
  <c r="BU47" i="19"/>
  <c r="CC49" i="15"/>
  <c r="CS47" i="28"/>
  <c r="CO47" i="19"/>
  <c r="CW49" i="15"/>
  <c r="DG47" i="28"/>
  <c r="DB47" i="19"/>
  <c r="BJ48" i="28"/>
  <c r="BH48" i="19"/>
  <c r="BP50" i="15"/>
  <c r="DG48" i="28"/>
  <c r="DB48" i="19"/>
  <c r="ET48" i="28"/>
  <c r="GP48" s="1"/>
  <c r="EN48" i="19"/>
  <c r="W49" i="28"/>
  <c r="W49" i="19"/>
  <c r="BM49" i="28"/>
  <c r="BK49" i="19"/>
  <c r="DT49" i="28"/>
  <c r="DO49" i="19"/>
  <c r="DC50" i="28"/>
  <c r="CY50" i="19"/>
  <c r="FD56" i="28"/>
  <c r="EX56" i="19"/>
  <c r="BI57" i="28"/>
  <c r="BG57" i="19"/>
  <c r="C58" i="28"/>
  <c r="C58" i="19"/>
  <c r="W58" i="28"/>
  <c r="W58" i="19"/>
  <c r="BJ58" i="28"/>
  <c r="BH58" i="19"/>
  <c r="BP60" i="15"/>
  <c r="BQ59" i="28"/>
  <c r="BN59" i="19"/>
  <c r="AV62" i="28"/>
  <c r="AT62" i="19"/>
  <c r="DU63" i="28"/>
  <c r="DP63" i="19"/>
  <c r="DX65" i="15"/>
  <c r="CA64" i="28"/>
  <c r="BX64" i="19"/>
  <c r="P67" i="28"/>
  <c r="P67" i="19"/>
  <c r="AO67" i="28"/>
  <c r="AN67" i="19"/>
  <c r="AV69" i="15"/>
  <c r="CA74" i="28"/>
  <c r="BX74" i="19"/>
  <c r="CY74" i="28"/>
  <c r="CU74" i="19"/>
  <c r="CW76" i="15"/>
  <c r="CE75" i="28"/>
  <c r="CB75" i="19"/>
  <c r="CJ77" i="15"/>
  <c r="CY82" i="28"/>
  <c r="CU82" i="19"/>
  <c r="DN82" i="28"/>
  <c r="DI82" i="19"/>
  <c r="DQ84" i="15"/>
  <c r="AR98" i="28"/>
  <c r="AQ98" i="19"/>
  <c r="GL11" i="15"/>
  <c r="GF9"/>
  <c r="GI9" s="1"/>
  <c r="GF10"/>
  <c r="GI10" s="1"/>
  <c r="GF11"/>
  <c r="GL13"/>
  <c r="GD14"/>
  <c r="U15"/>
  <c r="AB15" s="1"/>
  <c r="EH15"/>
  <c r="EI15" s="1"/>
  <c r="EJ15" s="1"/>
  <c r="GJ20"/>
  <c r="GM20" s="1"/>
  <c r="GD21"/>
  <c r="EH23"/>
  <c r="EI23" s="1"/>
  <c r="EJ23" s="1"/>
  <c r="EG21" i="19" s="1"/>
  <c r="AO24" i="15"/>
  <c r="BI24"/>
  <c r="CC24"/>
  <c r="CW24"/>
  <c r="DQ24"/>
  <c r="EZ24"/>
  <c r="FA24" s="1"/>
  <c r="FB24" s="1"/>
  <c r="EU22" i="19" s="1"/>
  <c r="GD24" i="15"/>
  <c r="GL24"/>
  <c r="GD25"/>
  <c r="GE25" s="1"/>
  <c r="EH26"/>
  <c r="EI26" s="1"/>
  <c r="EJ26" s="1"/>
  <c r="EG24" i="19" s="1"/>
  <c r="GL27" i="15"/>
  <c r="GB30"/>
  <c r="GE30" s="1"/>
  <c r="EH31"/>
  <c r="EI31" s="1"/>
  <c r="EJ31" s="1"/>
  <c r="EG29" i="19" s="1"/>
  <c r="U33" i="15"/>
  <c r="EH34"/>
  <c r="EI34" s="1"/>
  <c r="EJ34" s="1"/>
  <c r="EM32" i="28" s="1"/>
  <c r="GN32" s="1"/>
  <c r="EH36" i="15"/>
  <c r="EI36" s="1"/>
  <c r="EJ36" s="1"/>
  <c r="EG34" i="19" s="1"/>
  <c r="GD37" i="15"/>
  <c r="EH39"/>
  <c r="EI39" s="1"/>
  <c r="EJ39" s="1"/>
  <c r="EG37" i="19" s="1"/>
  <c r="AO40" i="15"/>
  <c r="BI40"/>
  <c r="CC40"/>
  <c r="CW40"/>
  <c r="DQ40"/>
  <c r="EZ40"/>
  <c r="FA40" s="1"/>
  <c r="FB40" s="1"/>
  <c r="EU38" i="19" s="1"/>
  <c r="GD40" i="15"/>
  <c r="GL40"/>
  <c r="GM40" s="1"/>
  <c r="GD41"/>
  <c r="GE41" s="1"/>
  <c r="EH42"/>
  <c r="EI42" s="1"/>
  <c r="EJ42" s="1"/>
  <c r="EG40" i="19" s="1"/>
  <c r="EH44" i="15"/>
  <c r="EI44" s="1"/>
  <c r="EJ44" s="1"/>
  <c r="EG42" i="19" s="1"/>
  <c r="BI45" i="15"/>
  <c r="EH45"/>
  <c r="EI45" s="1"/>
  <c r="EJ45" s="1"/>
  <c r="EM43" i="28" s="1"/>
  <c r="GN43" s="1"/>
  <c r="BI47" i="15"/>
  <c r="EH47"/>
  <c r="EI47" s="1"/>
  <c r="EJ47" s="1"/>
  <c r="EG45" i="19" s="1"/>
  <c r="GL63" i="15"/>
  <c r="GE66"/>
  <c r="Z50" i="19"/>
  <c r="M26" i="26"/>
  <c r="M63"/>
  <c r="M26" i="25"/>
  <c r="P6" i="28"/>
  <c r="F51" i="26"/>
  <c r="F14"/>
  <c r="F14" i="25"/>
  <c r="P6" i="19"/>
  <c r="AA6" i="28"/>
  <c r="L14" i="26"/>
  <c r="L51"/>
  <c r="Z6" i="19"/>
  <c r="L14" i="25"/>
  <c r="AN6" i="28"/>
  <c r="AM6" i="19"/>
  <c r="CH6" i="28"/>
  <c r="CE6" i="19"/>
  <c r="CV6" i="28"/>
  <c r="CR6" i="19"/>
  <c r="DG6" i="28"/>
  <c r="DB6" i="19"/>
  <c r="DT6" i="28"/>
  <c r="DO6" i="19"/>
  <c r="S7" i="28"/>
  <c r="S7" i="19"/>
  <c r="AK7" i="28"/>
  <c r="F16" i="26"/>
  <c r="AJ7" i="19"/>
  <c r="AV7" i="28"/>
  <c r="AT7" i="19"/>
  <c r="CA7" i="28"/>
  <c r="F18" i="25"/>
  <c r="BX7" i="19"/>
  <c r="CL7" i="28"/>
  <c r="CH7" i="19"/>
  <c r="DQ7" i="28"/>
  <c r="DL7" i="19"/>
  <c r="EB7" i="28"/>
  <c r="L20" i="26"/>
  <c r="DV7" i="19"/>
  <c r="M8" i="28"/>
  <c r="AA8"/>
  <c r="Z8" i="19"/>
  <c r="BF8" i="28"/>
  <c r="BD8" i="19"/>
  <c r="BQ8" i="28"/>
  <c r="L54" i="26"/>
  <c r="BN8" i="19"/>
  <c r="CV8" i="28"/>
  <c r="CR8" i="19"/>
  <c r="DG8" i="28"/>
  <c r="DB8" i="19"/>
  <c r="S9" i="28"/>
  <c r="S9" i="19"/>
  <c r="BF9" i="28"/>
  <c r="BD9" i="19"/>
  <c r="BQ9" i="28"/>
  <c r="BN9" i="19"/>
  <c r="CV9" i="28"/>
  <c r="CR9" i="19"/>
  <c r="DG9" i="28"/>
  <c r="DB9" i="19"/>
  <c r="AK10" i="28"/>
  <c r="AJ10" i="19"/>
  <c r="AV10" i="28"/>
  <c r="AT10" i="19"/>
  <c r="CA10" i="28"/>
  <c r="BX10" i="19"/>
  <c r="CL10" i="28"/>
  <c r="CH10" i="19"/>
  <c r="DQ10" i="28"/>
  <c r="DL10" i="19"/>
  <c r="EB10" i="28"/>
  <c r="DV10" i="19"/>
  <c r="AA11" i="28"/>
  <c r="Z11" i="19"/>
  <c r="BF11" i="28"/>
  <c r="BQ11"/>
  <c r="BN11" i="19"/>
  <c r="CV11" i="28"/>
  <c r="CR11" i="19"/>
  <c r="DG11" i="28"/>
  <c r="DB11" i="19"/>
  <c r="S12" i="28"/>
  <c r="S12" i="19"/>
  <c r="AK12" i="28"/>
  <c r="AJ12" i="19"/>
  <c r="AV12" i="28"/>
  <c r="AT12" i="19"/>
  <c r="CA12" i="28"/>
  <c r="BX12" i="19"/>
  <c r="CL12" i="28"/>
  <c r="CH12" i="19"/>
  <c r="DQ12" i="28"/>
  <c r="DL12" i="19"/>
  <c r="EB12" i="28"/>
  <c r="DV12" i="19"/>
  <c r="M13" i="28"/>
  <c r="M13" i="19"/>
  <c r="W13" i="28"/>
  <c r="W13" i="19"/>
  <c r="AN13" i="28"/>
  <c r="AM13" i="19"/>
  <c r="BC13" i="28"/>
  <c r="BA13" i="19"/>
  <c r="BM13" i="28"/>
  <c r="BK13" i="19"/>
  <c r="CD13" i="28"/>
  <c r="CA13" i="19"/>
  <c r="CS13" i="28"/>
  <c r="CO13" i="19"/>
  <c r="DC13" i="28"/>
  <c r="CY13" i="19"/>
  <c r="DT13" i="28"/>
  <c r="DO13" i="19"/>
  <c r="EL13" i="28"/>
  <c r="GM13" s="1"/>
  <c r="EF13" i="19"/>
  <c r="ES13" i="28"/>
  <c r="GO13" s="1"/>
  <c r="EM13" i="19"/>
  <c r="EZ13" i="28"/>
  <c r="GQ13" s="1"/>
  <c r="ET13" i="19"/>
  <c r="FD13" i="28"/>
  <c r="EX13" i="19"/>
  <c r="P14" i="28"/>
  <c r="P14" i="19"/>
  <c r="BF14" i="28"/>
  <c r="BD14" i="19"/>
  <c r="BQ14" i="28"/>
  <c r="BN14" i="19"/>
  <c r="CV14" i="28"/>
  <c r="CR14" i="19"/>
  <c r="DG14" i="28"/>
  <c r="DB14" i="19"/>
  <c r="C15" i="28"/>
  <c r="C15" i="19"/>
  <c r="AH15" i="28"/>
  <c r="AG15" i="19"/>
  <c r="AR15" i="28"/>
  <c r="AQ15" i="19"/>
  <c r="BI15" i="28"/>
  <c r="BG15" i="19"/>
  <c r="BX15" i="28"/>
  <c r="BU15" i="19"/>
  <c r="CH15" i="28"/>
  <c r="CE15" i="19"/>
  <c r="CY15" i="28"/>
  <c r="CU15" i="19"/>
  <c r="DN15" i="28"/>
  <c r="DI15" i="19"/>
  <c r="DX15" i="28"/>
  <c r="DS15" i="19"/>
  <c r="S16" i="28"/>
  <c r="S16" i="19"/>
  <c r="AH16" i="28"/>
  <c r="AG16" i="19"/>
  <c r="AR16" i="28"/>
  <c r="AQ16" i="19"/>
  <c r="BI16" i="28"/>
  <c r="BG16" i="19"/>
  <c r="BX16" i="28"/>
  <c r="BU16" i="19"/>
  <c r="CH16" i="28"/>
  <c r="CE16" i="19"/>
  <c r="CY16" i="28"/>
  <c r="CU16" i="19"/>
  <c r="DN16" i="28"/>
  <c r="DI16" i="19"/>
  <c r="DX16" i="28"/>
  <c r="DS16" i="19"/>
  <c r="P17" i="28"/>
  <c r="P17" i="19"/>
  <c r="AA17" i="28"/>
  <c r="Z17" i="19"/>
  <c r="AK17" i="28"/>
  <c r="AJ17" i="19"/>
  <c r="AV17" i="28"/>
  <c r="AT17" i="19"/>
  <c r="CA17" i="28"/>
  <c r="BX17" i="19"/>
  <c r="CL17" i="28"/>
  <c r="CH17" i="19"/>
  <c r="DQ17" i="28"/>
  <c r="DL17" i="19"/>
  <c r="EB17" i="28"/>
  <c r="DV17" i="19"/>
  <c r="EM17" i="28"/>
  <c r="GN17" s="1"/>
  <c r="EG17" i="19"/>
  <c r="ET17" i="28"/>
  <c r="GP17" s="1"/>
  <c r="EN17" i="19"/>
  <c r="FA17" i="28"/>
  <c r="GR17" s="1"/>
  <c r="EU17" i="19"/>
  <c r="P18" i="28"/>
  <c r="P18" i="19"/>
  <c r="BF18" i="28"/>
  <c r="BD18" i="19"/>
  <c r="BQ18" i="28"/>
  <c r="BN18" i="19"/>
  <c r="CV18" i="28"/>
  <c r="CR18" i="19"/>
  <c r="DG18" i="28"/>
  <c r="DB18" i="19"/>
  <c r="C19" i="28"/>
  <c r="C19" i="19"/>
  <c r="W19" i="28"/>
  <c r="W19" i="19"/>
  <c r="AK19" i="28"/>
  <c r="AJ19" i="19"/>
  <c r="AV19" i="28"/>
  <c r="AT19" i="19"/>
  <c r="CA19" i="28"/>
  <c r="BX19" i="19"/>
  <c r="CL19" i="28"/>
  <c r="CH19" i="19"/>
  <c r="DQ19" i="28"/>
  <c r="DL19" i="19"/>
  <c r="EB19" i="28"/>
  <c r="DV19" i="19"/>
  <c r="EM19" i="28"/>
  <c r="GN19" s="1"/>
  <c r="EG19" i="19"/>
  <c r="ET19" i="28"/>
  <c r="GP19" s="1"/>
  <c r="EN19" i="19"/>
  <c r="FA19" i="28"/>
  <c r="GR19" s="1"/>
  <c r="EU19" i="19"/>
  <c r="S20" i="28"/>
  <c r="S20" i="19"/>
  <c r="BF20" i="28"/>
  <c r="BD20" i="19"/>
  <c r="BQ20" i="28"/>
  <c r="BN20" i="19"/>
  <c r="CV20" i="28"/>
  <c r="CR20" i="19"/>
  <c r="DG20" i="28"/>
  <c r="DB20" i="19"/>
  <c r="C21" i="28"/>
  <c r="C21" i="19"/>
  <c r="AH21" i="28"/>
  <c r="AG21" i="19"/>
  <c r="AR21" i="28"/>
  <c r="AQ21" i="19"/>
  <c r="BI21" i="28"/>
  <c r="BG21" i="19"/>
  <c r="BX21" i="28"/>
  <c r="BU21" i="19"/>
  <c r="CH21" i="28"/>
  <c r="CE21" i="19"/>
  <c r="CY21" i="28"/>
  <c r="CU21" i="19"/>
  <c r="DN21" i="28"/>
  <c r="DI21" i="19"/>
  <c r="DX21" i="28"/>
  <c r="DS21" i="19"/>
  <c r="S22" i="28"/>
  <c r="S22" i="19"/>
  <c r="AH22" i="28"/>
  <c r="AG22" i="19"/>
  <c r="AR22" i="28"/>
  <c r="AQ22" i="19"/>
  <c r="BI22" i="28"/>
  <c r="BG22" i="19"/>
  <c r="BX22" i="28"/>
  <c r="BU22" i="19"/>
  <c r="CH22" i="28"/>
  <c r="CE22" i="19"/>
  <c r="CY22" i="28"/>
  <c r="CU22" i="19"/>
  <c r="DN22" i="28"/>
  <c r="DI22" i="19"/>
  <c r="DX22" i="28"/>
  <c r="DS22" i="19"/>
  <c r="S23" i="28"/>
  <c r="S23" i="19"/>
  <c r="AH23" i="28"/>
  <c r="AG23" i="19"/>
  <c r="AR23" i="28"/>
  <c r="AQ23" i="19"/>
  <c r="BI23" i="28"/>
  <c r="BG23" i="19"/>
  <c r="CH23" i="28"/>
  <c r="CE23" i="19"/>
  <c r="CY23" i="28"/>
  <c r="CU23" i="19"/>
  <c r="DN23" i="28"/>
  <c r="DI23" i="19"/>
  <c r="DX23" i="28"/>
  <c r="DS23" i="19"/>
  <c r="AA24" i="28"/>
  <c r="Z24" i="19"/>
  <c r="AN24" i="28"/>
  <c r="AM24" i="19"/>
  <c r="BC24" i="28"/>
  <c r="BA24" i="19"/>
  <c r="BM24" i="28"/>
  <c r="BK24" i="19"/>
  <c r="CD24" i="28"/>
  <c r="CA24" i="19"/>
  <c r="CS24" i="28"/>
  <c r="CO24" i="19"/>
  <c r="DC24" i="28"/>
  <c r="CY24" i="19"/>
  <c r="DT24" i="28"/>
  <c r="DO24" i="19"/>
  <c r="EL24" i="28"/>
  <c r="GM24" s="1"/>
  <c r="EF24" i="19"/>
  <c r="ES24" i="28"/>
  <c r="GO24" s="1"/>
  <c r="EM24" i="19"/>
  <c r="EZ24" i="28"/>
  <c r="GQ24" s="1"/>
  <c r="ET24" i="19"/>
  <c r="FD24" i="28"/>
  <c r="EX24" i="19"/>
  <c r="P25" i="28"/>
  <c r="P25" i="19"/>
  <c r="AA25" i="28"/>
  <c r="Z25" i="19"/>
  <c r="AN25" i="28"/>
  <c r="AM25" i="19"/>
  <c r="BC25" i="28"/>
  <c r="BA25" i="19"/>
  <c r="BM25" i="28"/>
  <c r="BK25" i="19"/>
  <c r="CD25" i="28"/>
  <c r="CA25" i="19"/>
  <c r="CS25" i="28"/>
  <c r="CO25" i="19"/>
  <c r="DC25" i="28"/>
  <c r="CY25" i="19"/>
  <c r="DT25" i="28"/>
  <c r="DO25" i="19"/>
  <c r="EL25" i="28"/>
  <c r="GM25" s="1"/>
  <c r="EF25" i="19"/>
  <c r="ES25" i="28"/>
  <c r="GO25" s="1"/>
  <c r="EM25" i="19"/>
  <c r="EZ25" i="28"/>
  <c r="GQ25" s="1"/>
  <c r="ET25" i="19"/>
  <c r="FD25" i="28"/>
  <c r="EX25" i="19"/>
  <c r="AA26" i="28"/>
  <c r="Z26" i="19"/>
  <c r="AN26" i="28"/>
  <c r="AM26" i="19"/>
  <c r="BC26" i="28"/>
  <c r="BA26" i="19"/>
  <c r="BM26" i="28"/>
  <c r="BK26" i="19"/>
  <c r="CD26" i="28"/>
  <c r="CA26" i="19"/>
  <c r="CS26" i="28"/>
  <c r="CO26" i="19"/>
  <c r="DC26" i="28"/>
  <c r="CY26" i="19"/>
  <c r="DT26" i="28"/>
  <c r="DO26" i="19"/>
  <c r="EL26" i="28"/>
  <c r="GM26" s="1"/>
  <c r="EF26" i="19"/>
  <c r="EM26"/>
  <c r="ES26" i="28"/>
  <c r="GO26" s="1"/>
  <c r="EZ26"/>
  <c r="GQ26" s="1"/>
  <c r="ET26" i="19"/>
  <c r="FD26" i="28"/>
  <c r="EX26" i="19"/>
  <c r="AA27" i="28"/>
  <c r="Z27" i="19"/>
  <c r="AN27" i="28"/>
  <c r="AM27" i="19"/>
  <c r="BC27" i="28"/>
  <c r="BA27" i="19"/>
  <c r="BM27" i="28"/>
  <c r="BK27" i="19"/>
  <c r="CD27" i="28"/>
  <c r="CA27" i="19"/>
  <c r="CS27" i="28"/>
  <c r="CO27" i="19"/>
  <c r="DC27" i="28"/>
  <c r="CY27" i="19"/>
  <c r="DT27" i="28"/>
  <c r="DO27" i="19"/>
  <c r="EL27" i="28"/>
  <c r="GM27" s="1"/>
  <c r="EF27" i="19"/>
  <c r="ES27" i="28"/>
  <c r="GO27" s="1"/>
  <c r="EM27" i="19"/>
  <c r="EZ27" i="28"/>
  <c r="GQ27" s="1"/>
  <c r="ET27" i="19"/>
  <c r="FD27" i="28"/>
  <c r="EX27" i="19"/>
  <c r="C28" i="28"/>
  <c r="C28" i="19"/>
  <c r="W28" i="28"/>
  <c r="W28" i="19"/>
  <c r="AK28" i="28"/>
  <c r="AJ28" i="19"/>
  <c r="AV28" i="28"/>
  <c r="AT28" i="19"/>
  <c r="CA28" i="28"/>
  <c r="BX28" i="19"/>
  <c r="CL28" i="28"/>
  <c r="CH28" i="19"/>
  <c r="DQ28" i="28"/>
  <c r="DL28" i="19"/>
  <c r="EB28" i="28"/>
  <c r="DV28" i="19"/>
  <c r="EM28" i="28"/>
  <c r="GN28" s="1"/>
  <c r="EG28" i="19"/>
  <c r="ET28" i="28"/>
  <c r="GP28" s="1"/>
  <c r="EN28" i="19"/>
  <c r="FA28" i="28"/>
  <c r="GR28" s="1"/>
  <c r="EU28" i="19"/>
  <c r="C29" i="28"/>
  <c r="C29" i="19"/>
  <c r="AH29" i="28"/>
  <c r="AG29" i="19"/>
  <c r="AR29" i="28"/>
  <c r="AQ29" i="19"/>
  <c r="BI29" i="28"/>
  <c r="BG29" i="19"/>
  <c r="BX29" i="28"/>
  <c r="BU29" i="19"/>
  <c r="CH29" i="28"/>
  <c r="CE29" i="19"/>
  <c r="CY29" i="28"/>
  <c r="CU29" i="19"/>
  <c r="DN29" i="28"/>
  <c r="DI29" i="19"/>
  <c r="DX29" i="28"/>
  <c r="DS29" i="19"/>
  <c r="C30" i="28"/>
  <c r="C30" i="19"/>
  <c r="W30" i="28"/>
  <c r="W30" i="19"/>
  <c r="AK30" i="28"/>
  <c r="AJ30" i="19"/>
  <c r="AV30" i="28"/>
  <c r="AT30" i="19"/>
  <c r="CA30" i="28"/>
  <c r="BX30" i="19"/>
  <c r="CL30" i="28"/>
  <c r="CH30" i="19"/>
  <c r="DQ30" i="28"/>
  <c r="DL30" i="19"/>
  <c r="EB30" i="28"/>
  <c r="DV30" i="19"/>
  <c r="EM30" i="28"/>
  <c r="GN30" s="1"/>
  <c r="EG30" i="19"/>
  <c r="ET30" i="28"/>
  <c r="GP30" s="1"/>
  <c r="EN30" i="19"/>
  <c r="FA30" i="28"/>
  <c r="GR30" s="1"/>
  <c r="EU30" i="19"/>
  <c r="P31" i="28"/>
  <c r="P31" i="19"/>
  <c r="AA31" i="28"/>
  <c r="Z31" i="19"/>
  <c r="AN31" i="28"/>
  <c r="BC31"/>
  <c r="BA31" i="19"/>
  <c r="BM31" i="28"/>
  <c r="BK31" i="19"/>
  <c r="CD31" i="28"/>
  <c r="CA31" i="19"/>
  <c r="CS31" i="28"/>
  <c r="CO31" i="19"/>
  <c r="DC31" i="28"/>
  <c r="CY31" i="19"/>
  <c r="DT31" i="28"/>
  <c r="DO31" i="19"/>
  <c r="EL31" i="28"/>
  <c r="GM31" s="1"/>
  <c r="EF31" i="19"/>
  <c r="ES31" i="28"/>
  <c r="GO31" s="1"/>
  <c r="EM31" i="19"/>
  <c r="EZ31" i="28"/>
  <c r="GQ31" s="1"/>
  <c r="ET31" i="19"/>
  <c r="FD31" i="28"/>
  <c r="EX31" i="19"/>
  <c r="AA32" i="28"/>
  <c r="Z32" i="19"/>
  <c r="AN32" i="28"/>
  <c r="AM32" i="19"/>
  <c r="BC32" i="28"/>
  <c r="BA32" i="19"/>
  <c r="BM32" i="28"/>
  <c r="BK32" i="19"/>
  <c r="CD32" i="28"/>
  <c r="CA32" i="19"/>
  <c r="CS32" i="28"/>
  <c r="CO32" i="19"/>
  <c r="DC32" i="28"/>
  <c r="CY32" i="19"/>
  <c r="DT32" i="28"/>
  <c r="DO32" i="19"/>
  <c r="EL32" i="28"/>
  <c r="GM32" s="1"/>
  <c r="EF32" i="19"/>
  <c r="ES32" i="28"/>
  <c r="GO32" s="1"/>
  <c r="EM32" i="19"/>
  <c r="EZ32" i="28"/>
  <c r="GQ32" s="1"/>
  <c r="ET32" i="19"/>
  <c r="FD32" i="28"/>
  <c r="EX32" i="19"/>
  <c r="C33" i="28"/>
  <c r="C33" i="19"/>
  <c r="BF33" i="28"/>
  <c r="BD33" i="19"/>
  <c r="BQ33" i="28"/>
  <c r="BN33" i="19"/>
  <c r="CV33" i="28"/>
  <c r="CR33" i="19"/>
  <c r="DG33" i="28"/>
  <c r="DB33" i="19"/>
  <c r="AA34" i="28"/>
  <c r="Z34" i="19"/>
  <c r="AN34" i="28"/>
  <c r="AM34" i="19"/>
  <c r="BC34" i="28"/>
  <c r="BA34" i="19"/>
  <c r="BM34" i="28"/>
  <c r="BK34" i="19"/>
  <c r="CD34" i="28"/>
  <c r="CA34" i="19"/>
  <c r="CS34" i="28"/>
  <c r="CO34" i="19"/>
  <c r="DC34" i="28"/>
  <c r="CY34" i="19"/>
  <c r="DT34" i="28"/>
  <c r="DO34" i="19"/>
  <c r="EL34" i="28"/>
  <c r="GM34" s="1"/>
  <c r="EF34" i="19"/>
  <c r="ES34" i="28"/>
  <c r="GO34" s="1"/>
  <c r="EM34" i="19"/>
  <c r="EZ34" i="28"/>
  <c r="GQ34" s="1"/>
  <c r="ET34" i="19"/>
  <c r="FD34" i="28"/>
  <c r="EX34" i="19"/>
  <c r="C35" i="28"/>
  <c r="C35" i="19"/>
  <c r="W35" i="28"/>
  <c r="W35" i="19"/>
  <c r="AK35" i="28"/>
  <c r="AJ35" i="19"/>
  <c r="AV35" i="28"/>
  <c r="AT35" i="19"/>
  <c r="CA35" i="28"/>
  <c r="BX35" i="19"/>
  <c r="DQ35" i="28"/>
  <c r="DL35" i="19"/>
  <c r="EB35" i="28"/>
  <c r="DV35" i="19"/>
  <c r="EM35" i="28"/>
  <c r="GN35" s="1"/>
  <c r="EG35" i="19"/>
  <c r="FA35" i="28"/>
  <c r="GR35" s="1"/>
  <c r="EU35" i="19"/>
  <c r="S36" i="28"/>
  <c r="S36" i="19"/>
  <c r="BF36" i="28"/>
  <c r="BD36" i="19"/>
  <c r="BQ36" i="28"/>
  <c r="BN36" i="19"/>
  <c r="CV36" i="28"/>
  <c r="CR36" i="19"/>
  <c r="DG36" i="28"/>
  <c r="DB36" i="19"/>
  <c r="C37" i="28"/>
  <c r="C37" i="19"/>
  <c r="AH37" i="28"/>
  <c r="AG37" i="19"/>
  <c r="AR37" i="28"/>
  <c r="AQ37" i="19"/>
  <c r="BI37" i="28"/>
  <c r="BG37" i="19"/>
  <c r="BX37" i="28"/>
  <c r="BU37" i="19"/>
  <c r="CH37" i="28"/>
  <c r="CE37" i="19"/>
  <c r="CY37" i="28"/>
  <c r="CU37" i="19"/>
  <c r="DN37" i="28"/>
  <c r="DI37" i="19"/>
  <c r="DX37" i="28"/>
  <c r="DS37" i="19"/>
  <c r="S38" i="28"/>
  <c r="S38" i="19"/>
  <c r="AH38" i="28"/>
  <c r="AG38" i="19"/>
  <c r="AR38" i="28"/>
  <c r="AQ38" i="19"/>
  <c r="BI38" i="28"/>
  <c r="BG38" i="19"/>
  <c r="BX38" i="28"/>
  <c r="BU38" i="19"/>
  <c r="CH38" i="28"/>
  <c r="CE38" i="19"/>
  <c r="CY38" i="28"/>
  <c r="CU38" i="19"/>
  <c r="DN38" i="28"/>
  <c r="DI38" i="19"/>
  <c r="DX38" i="28"/>
  <c r="DS38" i="19"/>
  <c r="S39" i="28"/>
  <c r="S39" i="19"/>
  <c r="AH39" i="28"/>
  <c r="AG39" i="19"/>
  <c r="AR39" i="28"/>
  <c r="AQ39" i="19"/>
  <c r="BI39" i="28"/>
  <c r="BG39" i="19"/>
  <c r="BX39" i="28"/>
  <c r="BU39" i="19"/>
  <c r="CH39" i="28"/>
  <c r="CE39" i="19"/>
  <c r="CY39" i="28"/>
  <c r="CU39" i="19"/>
  <c r="DN39" i="28"/>
  <c r="DI39" i="19"/>
  <c r="DX39" i="28"/>
  <c r="DS39" i="19"/>
  <c r="AA40" i="28"/>
  <c r="Z40" i="19"/>
  <c r="AN40" i="28"/>
  <c r="AM40" i="19"/>
  <c r="BC40" i="28"/>
  <c r="BA40" i="19"/>
  <c r="BM40" i="28"/>
  <c r="BK40" i="19"/>
  <c r="CD40" i="28"/>
  <c r="CA40" i="19"/>
  <c r="CS40" i="28"/>
  <c r="CO40" i="19"/>
  <c r="DC40" i="28"/>
  <c r="CY40" i="19"/>
  <c r="DT40" i="28"/>
  <c r="DO40" i="19"/>
  <c r="EL40" i="28"/>
  <c r="GM40" s="1"/>
  <c r="EF40" i="19"/>
  <c r="ES40" i="28"/>
  <c r="GO40" s="1"/>
  <c r="EM40" i="19"/>
  <c r="EZ40" i="28"/>
  <c r="GQ40" s="1"/>
  <c r="ET40" i="19"/>
  <c r="FD40" i="28"/>
  <c r="EX40" i="19"/>
  <c r="P41" i="28"/>
  <c r="P41" i="19"/>
  <c r="AA41" i="28"/>
  <c r="Z41" i="19"/>
  <c r="AK41" i="28"/>
  <c r="AJ41" i="19"/>
  <c r="AV41" i="28"/>
  <c r="AT41" i="19"/>
  <c r="CA41" i="28"/>
  <c r="BX41" i="19"/>
  <c r="CL41" i="28"/>
  <c r="DQ41"/>
  <c r="DL41" i="19"/>
  <c r="EB41" i="28"/>
  <c r="DV41" i="19"/>
  <c r="EM41" i="28"/>
  <c r="GN41" s="1"/>
  <c r="EG41" i="19"/>
  <c r="ET41" i="28"/>
  <c r="GP41" s="1"/>
  <c r="EN41" i="19"/>
  <c r="FA41" i="28"/>
  <c r="GR41" s="1"/>
  <c r="EU41" i="19"/>
  <c r="C42" i="28"/>
  <c r="C42" i="19"/>
  <c r="W42" i="28"/>
  <c r="W42" i="19"/>
  <c r="AK42" i="28"/>
  <c r="AJ42" i="19"/>
  <c r="AV42" i="28"/>
  <c r="AT42" i="19"/>
  <c r="CA42" i="28"/>
  <c r="BX42" i="19"/>
  <c r="CL42" i="28"/>
  <c r="CH42" i="19"/>
  <c r="DQ42" i="28"/>
  <c r="DL42" i="19"/>
  <c r="EB42" i="28"/>
  <c r="DV42" i="19"/>
  <c r="P43" i="28"/>
  <c r="P43" i="19"/>
  <c r="BI43" i="28"/>
  <c r="BG43" i="19"/>
  <c r="CA43" i="28"/>
  <c r="BX43" i="19"/>
  <c r="CL43" i="28"/>
  <c r="CH43" i="19"/>
  <c r="P44" i="28"/>
  <c r="P44" i="19"/>
  <c r="AA44" i="28"/>
  <c r="Z44" i="19"/>
  <c r="AN44" i="28"/>
  <c r="AM44" i="19"/>
  <c r="BI44" i="28"/>
  <c r="BG44" i="19"/>
  <c r="BX44" i="28"/>
  <c r="BU44" i="19"/>
  <c r="CC46" i="15"/>
  <c r="CL44" i="28"/>
  <c r="CH44" i="19"/>
  <c r="CS44" i="28"/>
  <c r="CO44" i="19"/>
  <c r="DC44" i="28"/>
  <c r="CY44" i="19"/>
  <c r="DT44" i="28"/>
  <c r="DO44" i="19"/>
  <c r="EZ44" i="28"/>
  <c r="GQ44" s="1"/>
  <c r="ET44" i="19"/>
  <c r="EZ46" i="15"/>
  <c r="FA46" s="1"/>
  <c r="FB46" s="1"/>
  <c r="EU44" i="19" s="1"/>
  <c r="S45" i="28"/>
  <c r="S45" i="19"/>
  <c r="BI45" i="28"/>
  <c r="BG45" i="19"/>
  <c r="CA45" i="28"/>
  <c r="BX45" i="19"/>
  <c r="CL45" i="28"/>
  <c r="CH45" i="19"/>
  <c r="AR46" i="28"/>
  <c r="AQ46" i="19"/>
  <c r="CA46" i="28"/>
  <c r="BX46" i="19"/>
  <c r="DX46" i="28"/>
  <c r="DS46" i="19"/>
  <c r="ES46" i="28"/>
  <c r="GO46" s="1"/>
  <c r="EM46" i="19"/>
  <c r="EQ48" i="15"/>
  <c r="ER48" s="1"/>
  <c r="ES48" s="1"/>
  <c r="S47" i="28"/>
  <c r="S47" i="19"/>
  <c r="BF47" i="28"/>
  <c r="BD47" i="19"/>
  <c r="DC47" i="28"/>
  <c r="CY47" i="19"/>
  <c r="P48" i="28"/>
  <c r="P48" i="19"/>
  <c r="BI48" i="28"/>
  <c r="BG48" i="19"/>
  <c r="CA48" i="28"/>
  <c r="BX48" i="19"/>
  <c r="CL48" i="28"/>
  <c r="CH48" i="19"/>
  <c r="S49" i="28"/>
  <c r="S49" i="19"/>
  <c r="AR49" i="28"/>
  <c r="AQ49" i="19"/>
  <c r="CA49" i="28"/>
  <c r="BX49" i="19"/>
  <c r="ES49" i="28"/>
  <c r="GO49" s="1"/>
  <c r="EM49" i="19"/>
  <c r="EQ51" i="15"/>
  <c r="ER51" s="1"/>
  <c r="ES51" s="1"/>
  <c r="C50" i="28"/>
  <c r="C50" i="19"/>
  <c r="W50" i="28"/>
  <c r="W50" i="19"/>
  <c r="BQ50" i="28"/>
  <c r="BN50" i="19"/>
  <c r="CA50" i="28"/>
  <c r="BX50" i="19"/>
  <c r="CC52" i="15"/>
  <c r="EM50" i="28"/>
  <c r="GN50" s="1"/>
  <c r="EG50" i="19"/>
  <c r="C51" i="28"/>
  <c r="C51" i="19"/>
  <c r="W51" i="28"/>
  <c r="W51" i="19"/>
  <c r="AK51" i="28"/>
  <c r="AJ51" i="19"/>
  <c r="BX51" i="28"/>
  <c r="BU51" i="19"/>
  <c r="CH51" i="28"/>
  <c r="CE51" i="19"/>
  <c r="CL52" i="28"/>
  <c r="CH52" i="19"/>
  <c r="CV52" i="28"/>
  <c r="CR52" i="19"/>
  <c r="DU52" i="28"/>
  <c r="DP52" i="19"/>
  <c r="DX54" i="15"/>
  <c r="CL53" i="28"/>
  <c r="CH53" i="19"/>
  <c r="CV53" i="28"/>
  <c r="CR53" i="19"/>
  <c r="CW55" i="15"/>
  <c r="BX54" i="28"/>
  <c r="BU54" i="19"/>
  <c r="CH54" i="28"/>
  <c r="CE54" i="19"/>
  <c r="EL54" i="28"/>
  <c r="GM54" s="1"/>
  <c r="EF54" i="19"/>
  <c r="EH56" i="15"/>
  <c r="EI56" s="1"/>
  <c r="EJ56" s="1"/>
  <c r="GB56"/>
  <c r="GE56" s="1"/>
  <c r="EZ54" i="28"/>
  <c r="GQ54" s="1"/>
  <c r="ET54" i="19"/>
  <c r="EZ56" i="15"/>
  <c r="FA56" s="1"/>
  <c r="FB56" s="1"/>
  <c r="AA55" i="28"/>
  <c r="Z55" i="19"/>
  <c r="AN55" i="28"/>
  <c r="AM55" i="19"/>
  <c r="BF55" i="28"/>
  <c r="BD55" i="19"/>
  <c r="CS55" i="28"/>
  <c r="CO55" i="19"/>
  <c r="DC55" i="28"/>
  <c r="CY55" i="19"/>
  <c r="FD55" i="28"/>
  <c r="EX55" i="19"/>
  <c r="S56" i="28"/>
  <c r="S56" i="19"/>
  <c r="AH56" i="28"/>
  <c r="AG56" i="19"/>
  <c r="AO58" i="15"/>
  <c r="AV56" i="28"/>
  <c r="AT56" i="19"/>
  <c r="CD56" i="28"/>
  <c r="CA56" i="19"/>
  <c r="AA57" i="28"/>
  <c r="Z57" i="19"/>
  <c r="BF57" i="28"/>
  <c r="BD57" i="19"/>
  <c r="BI59" i="15"/>
  <c r="S58" i="28"/>
  <c r="S58" i="19"/>
  <c r="AH58" i="28"/>
  <c r="AG58" i="19"/>
  <c r="AO60" i="15"/>
  <c r="DN58" i="28"/>
  <c r="DI58" i="19"/>
  <c r="DQ60" i="15"/>
  <c r="CZ59" i="28"/>
  <c r="CV59" i="19"/>
  <c r="DD61" i="15"/>
  <c r="P60" i="28"/>
  <c r="P60" i="19"/>
  <c r="AO60" i="28"/>
  <c r="AN60" i="19"/>
  <c r="AV62" i="15"/>
  <c r="DU60" i="28"/>
  <c r="DP60" i="19"/>
  <c r="DX62" i="15"/>
  <c r="BI61" i="28"/>
  <c r="BG61" i="19"/>
  <c r="BI63" i="15"/>
  <c r="DT61" i="28"/>
  <c r="DO61" i="19"/>
  <c r="CE62" i="28"/>
  <c r="CB62" i="19"/>
  <c r="CJ64" i="15"/>
  <c r="BF63" i="28"/>
  <c r="BD63" i="19"/>
  <c r="P64" i="28"/>
  <c r="P64" i="19"/>
  <c r="AO64" i="28"/>
  <c r="AN64" i="19"/>
  <c r="AV66" i="15"/>
  <c r="CL64" i="28"/>
  <c r="CH64" i="19"/>
  <c r="DX65" i="28"/>
  <c r="DS65" i="19"/>
  <c r="AA66" i="28"/>
  <c r="Z66" i="19"/>
  <c r="AN66" i="28"/>
  <c r="AM66" i="19"/>
  <c r="DT66" i="28"/>
  <c r="DO66" i="19"/>
  <c r="BI67" i="28"/>
  <c r="BG67" i="19"/>
  <c r="AA68" i="28"/>
  <c r="Z68" i="19"/>
  <c r="AN68" i="28"/>
  <c r="AM68" i="19"/>
  <c r="DT68" i="28"/>
  <c r="DO68" i="19"/>
  <c r="DC71" i="28"/>
  <c r="CY71" i="19"/>
  <c r="ES71" i="28"/>
  <c r="GO71" s="1"/>
  <c r="EM71" i="19"/>
  <c r="GF73" i="15"/>
  <c r="EQ73"/>
  <c r="ER73" s="1"/>
  <c r="ES73" s="1"/>
  <c r="DC72" i="28"/>
  <c r="CY72" i="19"/>
  <c r="ES72" i="28"/>
  <c r="GO72" s="1"/>
  <c r="EM72" i="19"/>
  <c r="GF74" i="15"/>
  <c r="EQ74"/>
  <c r="ER74" s="1"/>
  <c r="ES74" s="1"/>
  <c r="CD73" i="28"/>
  <c r="CA73" i="19"/>
  <c r="S75" i="28"/>
  <c r="S75" i="19"/>
  <c r="CY75" i="28"/>
  <c r="CU75" i="19"/>
  <c r="CA77" i="28"/>
  <c r="BX77" i="19"/>
  <c r="CC79" i="15"/>
  <c r="CV79" i="28"/>
  <c r="CR79" i="19"/>
  <c r="CW81" i="15"/>
  <c r="BM92" i="28"/>
  <c r="BK92" i="19"/>
  <c r="EM93" i="28"/>
  <c r="GN93" s="1"/>
  <c r="EG93" i="19"/>
  <c r="FA93" i="28"/>
  <c r="GR93" s="1"/>
  <c r="EU93" i="19"/>
  <c r="BF95" i="28"/>
  <c r="BD95" i="19"/>
  <c r="BI97" i="15"/>
  <c r="CE95" i="28"/>
  <c r="CB95" i="19"/>
  <c r="CJ97" i="15"/>
  <c r="CD96" i="28"/>
  <c r="CA96" i="19"/>
  <c r="DC100" i="28"/>
  <c r="CY100" i="19"/>
  <c r="ES100" i="28"/>
  <c r="GO100" s="1"/>
  <c r="EM100" i="19"/>
  <c r="EQ102" i="15"/>
  <c r="ER102" s="1"/>
  <c r="ES102" s="1"/>
  <c r="GF102"/>
  <c r="FD100" i="28"/>
  <c r="EX100" i="19"/>
  <c r="S102" i="28"/>
  <c r="S102" i="19"/>
  <c r="U104" i="15"/>
  <c r="M104" i="28"/>
  <c r="U106" i="15"/>
  <c r="M104" i="19"/>
  <c r="AA104" i="28"/>
  <c r="Z104" i="19"/>
  <c r="CE105" i="28"/>
  <c r="CI105" s="1"/>
  <c r="GA105" s="1"/>
  <c r="CB105" i="19"/>
  <c r="CJ107" i="15"/>
  <c r="GH12"/>
  <c r="U13"/>
  <c r="GH14"/>
  <c r="GI14" s="1"/>
  <c r="GH25"/>
  <c r="GB27"/>
  <c r="GH27"/>
  <c r="GI27" s="1"/>
  <c r="GB28"/>
  <c r="GE28" s="1"/>
  <c r="GH28"/>
  <c r="GB29"/>
  <c r="GE29" s="1"/>
  <c r="GH29"/>
  <c r="GF34"/>
  <c r="GI34" s="1"/>
  <c r="GF36"/>
  <c r="GI36" s="1"/>
  <c r="GH41"/>
  <c r="GI41" s="1"/>
  <c r="GH47"/>
  <c r="GF48"/>
  <c r="GH49"/>
  <c r="GH50"/>
  <c r="GF51"/>
  <c r="EQ53"/>
  <c r="ER53" s="1"/>
  <c r="ES53" s="1"/>
  <c r="EN51" i="19" s="1"/>
  <c r="U57" i="15"/>
  <c r="GI57"/>
  <c r="GI58"/>
  <c r="GI61"/>
  <c r="GH65"/>
  <c r="GM70"/>
  <c r="EQ78"/>
  <c r="ER78" s="1"/>
  <c r="ES78" s="1"/>
  <c r="EZ88"/>
  <c r="FA88" s="1"/>
  <c r="FB88" s="1"/>
  <c r="EH96"/>
  <c r="EI96" s="1"/>
  <c r="EJ96" s="1"/>
  <c r="EM94" i="28" s="1"/>
  <c r="GN94" s="1"/>
  <c r="S10" i="19"/>
  <c r="BA29"/>
  <c r="EM37"/>
  <c r="W46"/>
  <c r="EZ47" i="28"/>
  <c r="GQ47" s="1"/>
  <c r="ET47" i="19"/>
  <c r="GJ49" i="15"/>
  <c r="BF48" i="28"/>
  <c r="BD48" i="19"/>
  <c r="CH48" i="28"/>
  <c r="CE48" i="19"/>
  <c r="P49" i="28"/>
  <c r="P49" i="19"/>
  <c r="CL49" i="28"/>
  <c r="CH49" i="19"/>
  <c r="DN49" i="28"/>
  <c r="DI49" i="19"/>
  <c r="DQ51" i="15"/>
  <c r="AV51" i="28"/>
  <c r="AT51" i="19"/>
  <c r="CZ51" i="28"/>
  <c r="CV51" i="19"/>
  <c r="S52" i="28"/>
  <c r="S52" i="19"/>
  <c r="CS52" i="28"/>
  <c r="CO52" i="19"/>
  <c r="CW54" i="15"/>
  <c r="DG52" i="28"/>
  <c r="DB52" i="19"/>
  <c r="ES52" i="28"/>
  <c r="GO52" s="1"/>
  <c r="EM52" i="19"/>
  <c r="EQ54" i="15"/>
  <c r="ER54" s="1"/>
  <c r="ES54" s="1"/>
  <c r="ET52" i="28" s="1"/>
  <c r="GP52" s="1"/>
  <c r="C53"/>
  <c r="C53" i="19"/>
  <c r="AH53" i="28"/>
  <c r="AG53" i="19"/>
  <c r="AR53" i="28"/>
  <c r="AQ53" i="19"/>
  <c r="DG53" i="28"/>
  <c r="DB53" i="19"/>
  <c r="EM53" i="28"/>
  <c r="GN53" s="1"/>
  <c r="EG53" i="19"/>
  <c r="CE54" i="28"/>
  <c r="CB54" i="19"/>
  <c r="CJ56" i="15"/>
  <c r="CY54" i="28"/>
  <c r="CU54" i="19"/>
  <c r="DT54" i="28"/>
  <c r="DO54" i="19"/>
  <c r="BQ55" i="28"/>
  <c r="BN55" i="19"/>
  <c r="CA55" i="28"/>
  <c r="BX55" i="19"/>
  <c r="CC57" i="15"/>
  <c r="CZ55" i="28"/>
  <c r="CV55" i="19"/>
  <c r="DD57" i="15"/>
  <c r="DU55" i="28"/>
  <c r="DP55" i="19"/>
  <c r="EM55" i="28"/>
  <c r="GN55" s="1"/>
  <c r="EG55" i="19"/>
  <c r="BC56" i="28"/>
  <c r="BA56" i="19"/>
  <c r="BI58" i="15"/>
  <c r="CY56" i="28"/>
  <c r="CU56" i="19"/>
  <c r="DQ56" i="28"/>
  <c r="DL56" i="19"/>
  <c r="BQ57" i="28"/>
  <c r="BN57" i="19"/>
  <c r="CA57" i="28"/>
  <c r="BX57" i="19"/>
  <c r="CZ57" i="28"/>
  <c r="CV57" i="19"/>
  <c r="DD59" i="15"/>
  <c r="DU57" i="28"/>
  <c r="DP57" i="19"/>
  <c r="DX59" i="15"/>
  <c r="AR58" i="28"/>
  <c r="AQ58" i="19"/>
  <c r="CV58" i="28"/>
  <c r="CR58" i="19"/>
  <c r="CW60" i="15"/>
  <c r="DX58" i="28"/>
  <c r="DS58" i="19"/>
  <c r="EM58" i="28"/>
  <c r="GN58" s="1"/>
  <c r="EG58" i="19"/>
  <c r="FA58" i="28"/>
  <c r="GR58" s="1"/>
  <c r="EU58" i="19"/>
  <c r="BX59" i="28"/>
  <c r="BU59" i="19"/>
  <c r="CC61" i="15"/>
  <c r="CS60" i="28"/>
  <c r="CO60" i="19"/>
  <c r="CW62" i="15"/>
  <c r="CS61" i="28"/>
  <c r="CO61" i="19"/>
  <c r="CW63" i="15"/>
  <c r="BC62" i="28"/>
  <c r="BA62" i="19"/>
  <c r="BI64" i="15"/>
  <c r="EL62" i="28"/>
  <c r="GM62" s="1"/>
  <c r="EF62" i="19"/>
  <c r="GB64" i="15"/>
  <c r="GE64" s="1"/>
  <c r="EH64"/>
  <c r="EI64" s="1"/>
  <c r="EJ64" s="1"/>
  <c r="S63" i="28"/>
  <c r="S63" i="19"/>
  <c r="U65" i="15"/>
  <c r="DC63" i="28"/>
  <c r="CY63" i="19"/>
  <c r="BI64" i="28"/>
  <c r="BG64" i="19"/>
  <c r="BI66" i="15"/>
  <c r="CZ64" i="28"/>
  <c r="CV64" i="19"/>
  <c r="DD66" i="15"/>
  <c r="DU64" i="28"/>
  <c r="DP64" i="19"/>
  <c r="DX66" i="15"/>
  <c r="BJ65" i="28"/>
  <c r="BH65" i="19"/>
  <c r="BP67" i="15"/>
  <c r="BJ66" i="28"/>
  <c r="BH66" i="19"/>
  <c r="BP68" i="15"/>
  <c r="CE67" i="28"/>
  <c r="CB67" i="19"/>
  <c r="CJ69" i="15"/>
  <c r="BJ68" i="28"/>
  <c r="BN68" s="1"/>
  <c r="FW68" s="1"/>
  <c r="BH68" i="19"/>
  <c r="BP70" i="15"/>
  <c r="BM71" i="28"/>
  <c r="BK71" i="19"/>
  <c r="BM72" i="28"/>
  <c r="BK72" i="19"/>
  <c r="C73" i="28"/>
  <c r="C73" i="19"/>
  <c r="T73" i="28"/>
  <c r="T73" i="19"/>
  <c r="AB75" i="15"/>
  <c r="CZ73" i="28"/>
  <c r="CV73" i="19"/>
  <c r="DD75" i="15"/>
  <c r="AK74" i="28"/>
  <c r="AJ74" i="19"/>
  <c r="BI74" i="28"/>
  <c r="BG74" i="19"/>
  <c r="BI76" i="15"/>
  <c r="DQ74" i="28"/>
  <c r="DL74" i="19"/>
  <c r="AO75" i="28"/>
  <c r="AN75" i="19"/>
  <c r="AV77" i="15"/>
  <c r="DU75" i="28"/>
  <c r="DP75" i="19"/>
  <c r="DX77" i="15"/>
  <c r="CE76" i="28"/>
  <c r="CB76" i="19"/>
  <c r="CJ78" i="15"/>
  <c r="DQ77" i="28"/>
  <c r="DL77" i="19"/>
  <c r="DQ79" i="15"/>
  <c r="ES77" i="28"/>
  <c r="GO77" s="1"/>
  <c r="EM77" i="19"/>
  <c r="EQ79" i="15"/>
  <c r="ER79" s="1"/>
  <c r="ES79" s="1"/>
  <c r="GF79"/>
  <c r="FD77" i="28"/>
  <c r="EX77" i="19"/>
  <c r="T78" i="28"/>
  <c r="T78" i="19"/>
  <c r="AB80" i="15"/>
  <c r="AH78" i="28"/>
  <c r="AG78" i="19"/>
  <c r="AO80" i="15"/>
  <c r="AV78" i="28"/>
  <c r="AT78" i="19"/>
  <c r="BJ78" i="28"/>
  <c r="BH78" i="19"/>
  <c r="BP80" i="15"/>
  <c r="BX78" i="28"/>
  <c r="BU78" i="19"/>
  <c r="CC80" i="15"/>
  <c r="CL78" i="28"/>
  <c r="CH78" i="19"/>
  <c r="CZ78" i="28"/>
  <c r="CV78" i="19"/>
  <c r="DD80" i="15"/>
  <c r="DN78" i="28"/>
  <c r="DI78" i="19"/>
  <c r="DQ80" i="15"/>
  <c r="EB78" i="28"/>
  <c r="DV78" i="19"/>
  <c r="P80" i="28"/>
  <c r="P80" i="19"/>
  <c r="AN80" i="28"/>
  <c r="AM80" i="19"/>
  <c r="AO82" i="15"/>
  <c r="CV80" i="28"/>
  <c r="CR80" i="19"/>
  <c r="M84" i="28"/>
  <c r="M84" i="19"/>
  <c r="U86" i="15"/>
  <c r="AA87" i="28"/>
  <c r="Z87" i="19"/>
  <c r="CV87" i="28"/>
  <c r="CR87" i="19"/>
  <c r="CW89" i="15"/>
  <c r="DU87" i="28"/>
  <c r="DY87" s="1"/>
  <c r="GI87" s="1"/>
  <c r="DP87" i="19"/>
  <c r="DX89" i="15"/>
  <c r="CA89" i="28"/>
  <c r="BX89" i="19"/>
  <c r="CC91" i="15"/>
  <c r="CZ89" i="28"/>
  <c r="CV89" i="19"/>
  <c r="DD91" i="15"/>
  <c r="P91" i="28"/>
  <c r="P91" i="19"/>
  <c r="U93" i="15"/>
  <c r="AO91" i="28"/>
  <c r="AN91" i="19"/>
  <c r="AV93" i="15"/>
  <c r="BQ91" i="28"/>
  <c r="BN91" i="19"/>
  <c r="DC96" i="28"/>
  <c r="CY96" i="19"/>
  <c r="AR102" i="28"/>
  <c r="AQ102" i="19"/>
  <c r="EQ62" i="15"/>
  <c r="ER62" s="1"/>
  <c r="ES62" s="1"/>
  <c r="EN60" i="19" s="1"/>
  <c r="GE67" i="15"/>
  <c r="GH71"/>
  <c r="GI75"/>
  <c r="GE79"/>
  <c r="GE90"/>
  <c r="GM92"/>
  <c r="GI95"/>
  <c r="BU6" i="19"/>
  <c r="BD11"/>
  <c r="CH41"/>
  <c r="AT43"/>
  <c r="DT47" i="28"/>
  <c r="DO47" i="19"/>
  <c r="EL47" i="28"/>
  <c r="GM47" s="1"/>
  <c r="EF47" i="19"/>
  <c r="ES47" i="28"/>
  <c r="GO47" s="1"/>
  <c r="EM47" i="19"/>
  <c r="FD47" i="28"/>
  <c r="EX47" i="19"/>
  <c r="BQ48" i="28"/>
  <c r="BN48" i="19"/>
  <c r="BX48" i="28"/>
  <c r="BU48" i="19"/>
  <c r="AN49" i="28"/>
  <c r="AM49" i="19"/>
  <c r="BI49" i="28"/>
  <c r="BG49" i="19"/>
  <c r="BX49" i="28"/>
  <c r="BU49" i="19"/>
  <c r="CC51" i="15"/>
  <c r="CS49" i="28"/>
  <c r="CO49" i="19"/>
  <c r="CW51" i="15"/>
  <c r="EB49" i="28"/>
  <c r="DV49" i="19"/>
  <c r="EZ49" i="28"/>
  <c r="GQ49" s="1"/>
  <c r="ET49" i="19"/>
  <c r="GJ51" i="15"/>
  <c r="GM51" s="1"/>
  <c r="EZ51"/>
  <c r="FA51" s="1"/>
  <c r="FB51" s="1"/>
  <c r="EU49" i="19" s="1"/>
  <c r="CL50" i="28"/>
  <c r="CH50" i="19"/>
  <c r="DT50" i="28"/>
  <c r="DO50" i="19"/>
  <c r="EZ50" i="28"/>
  <c r="GQ50" s="1"/>
  <c r="ET50" i="19"/>
  <c r="EZ52" i="15"/>
  <c r="FA52" s="1"/>
  <c r="FB52" s="1"/>
  <c r="FA50" i="28" s="1"/>
  <c r="GR50" s="1"/>
  <c r="BF51"/>
  <c r="BD51" i="19"/>
  <c r="BI53" i="15"/>
  <c r="CE51" i="28"/>
  <c r="CI51" s="1"/>
  <c r="GA51" s="1"/>
  <c r="CB51" i="19"/>
  <c r="CJ53" i="15"/>
  <c r="M42" i="26"/>
  <c r="M5"/>
  <c r="M5" i="25"/>
  <c r="AH6" i="28"/>
  <c r="AG6" i="19"/>
  <c r="AR6" i="28"/>
  <c r="AQ6" i="19"/>
  <c r="BF6" i="28"/>
  <c r="BD6" i="19"/>
  <c r="BQ6" i="28"/>
  <c r="BN6" i="19"/>
  <c r="CD6" i="28"/>
  <c r="CA6" i="19"/>
  <c r="DN6" i="28"/>
  <c r="DI6" i="19"/>
  <c r="DX6" i="28"/>
  <c r="DS6" i="19"/>
  <c r="ES6" i="28"/>
  <c r="GH105" i="15"/>
  <c r="EQ105"/>
  <c r="ER105" s="1"/>
  <c r="ES105" s="1"/>
  <c r="GH103"/>
  <c r="GI103" s="1"/>
  <c r="GH99"/>
  <c r="GH95"/>
  <c r="GH91"/>
  <c r="GH87"/>
  <c r="GI87" s="1"/>
  <c r="GH83"/>
  <c r="GH104"/>
  <c r="GH100"/>
  <c r="EQ99"/>
  <c r="ER99" s="1"/>
  <c r="ES99" s="1"/>
  <c r="GH96"/>
  <c r="EQ95"/>
  <c r="ER95" s="1"/>
  <c r="ES95" s="1"/>
  <c r="GH92"/>
  <c r="GH88"/>
  <c r="GH84"/>
  <c r="GH108"/>
  <c r="GH101"/>
  <c r="GH97"/>
  <c r="GH93"/>
  <c r="GI93" s="1"/>
  <c r="GH89"/>
  <c r="GH85"/>
  <c r="GH107"/>
  <c r="EQ107"/>
  <c r="ER107" s="1"/>
  <c r="ES107" s="1"/>
  <c r="GH106"/>
  <c r="GH102"/>
  <c r="GH90"/>
  <c r="EQ89"/>
  <c r="ER89" s="1"/>
  <c r="ES89" s="1"/>
  <c r="GH80"/>
  <c r="GH76"/>
  <c r="GI76" s="1"/>
  <c r="GH70"/>
  <c r="EQ101"/>
  <c r="ER101" s="1"/>
  <c r="ES101" s="1"/>
  <c r="GH86"/>
  <c r="EQ85"/>
  <c r="ER85" s="1"/>
  <c r="ES85" s="1"/>
  <c r="GH81"/>
  <c r="GH77"/>
  <c r="GH72"/>
  <c r="GH68"/>
  <c r="GH64"/>
  <c r="GH63"/>
  <c r="GH61"/>
  <c r="GH60"/>
  <c r="GI60" s="1"/>
  <c r="GH59"/>
  <c r="GH52"/>
  <c r="GH48"/>
  <c r="GH45"/>
  <c r="GH44"/>
  <c r="GI44" s="1"/>
  <c r="GH94"/>
  <c r="GH75"/>
  <c r="GH74"/>
  <c r="GH73"/>
  <c r="GH62"/>
  <c r="GI62" s="1"/>
  <c r="GH98"/>
  <c r="EQ97"/>
  <c r="ER97" s="1"/>
  <c r="ES97" s="1"/>
  <c r="EQ93"/>
  <c r="ER93" s="1"/>
  <c r="ES93" s="1"/>
  <c r="GH79"/>
  <c r="GH78"/>
  <c r="EQ71"/>
  <c r="ER71" s="1"/>
  <c r="ES71" s="1"/>
  <c r="GH67"/>
  <c r="EQ60"/>
  <c r="ER60" s="1"/>
  <c r="ES60" s="1"/>
  <c r="EN58" i="19" s="1"/>
  <c r="GH56" i="15"/>
  <c r="GH51"/>
  <c r="GH82"/>
  <c r="EQ77"/>
  <c r="ER77" s="1"/>
  <c r="ES77" s="1"/>
  <c r="GH69"/>
  <c r="EQ69"/>
  <c r="ER69" s="1"/>
  <c r="ES69" s="1"/>
  <c r="EQ66"/>
  <c r="ER66" s="1"/>
  <c r="ES66" s="1"/>
  <c r="EQ57"/>
  <c r="ER57" s="1"/>
  <c r="ES57" s="1"/>
  <c r="EN55" i="19" s="1"/>
  <c r="EQ55" i="15"/>
  <c r="ER55" s="1"/>
  <c r="ES55" s="1"/>
  <c r="EQ52"/>
  <c r="ER52" s="1"/>
  <c r="ES52" s="1"/>
  <c r="ET50" i="28" s="1"/>
  <c r="GP50" s="1"/>
  <c r="C7"/>
  <c r="C7" i="19"/>
  <c r="AA7" i="28"/>
  <c r="Z7" i="19"/>
  <c r="BF7" i="28"/>
  <c r="BD7" i="19"/>
  <c r="BQ7" i="28"/>
  <c r="L17" i="26"/>
  <c r="BN7" i="19"/>
  <c r="CV7" i="28"/>
  <c r="CR7" i="19"/>
  <c r="F19" i="25"/>
  <c r="DG7" i="28"/>
  <c r="DB7" i="19"/>
  <c r="S8" i="28"/>
  <c r="G52" i="26"/>
  <c r="S8" i="19"/>
  <c r="AK8" i="28"/>
  <c r="AJ8" i="19"/>
  <c r="AV8" i="28"/>
  <c r="AT8" i="19"/>
  <c r="CA8" i="28"/>
  <c r="BX8" i="19"/>
  <c r="F55" i="26"/>
  <c r="CL8" i="28"/>
  <c r="CH8" i="19"/>
  <c r="DQ8" i="28"/>
  <c r="DL8" i="19"/>
  <c r="EB8" i="28"/>
  <c r="DV8" i="19"/>
  <c r="M9" i="28"/>
  <c r="M9" i="19"/>
  <c r="W9" i="28"/>
  <c r="W9" i="19"/>
  <c r="AK9" i="28"/>
  <c r="AJ9" i="19"/>
  <c r="AV9" i="28"/>
  <c r="AT9" i="19"/>
  <c r="CA9" i="28"/>
  <c r="BX9" i="19"/>
  <c r="CL9" i="28"/>
  <c r="CH9" i="19"/>
  <c r="DQ9" i="28"/>
  <c r="DL9" i="19"/>
  <c r="EB9" i="28"/>
  <c r="DV9" i="19"/>
  <c r="AA10" i="28"/>
  <c r="Z10" i="19"/>
  <c r="BF10" i="28"/>
  <c r="BD10" i="19"/>
  <c r="BQ10" i="28"/>
  <c r="BN10" i="19"/>
  <c r="CV10" i="28"/>
  <c r="CR10" i="19"/>
  <c r="DG10" i="28"/>
  <c r="DB10" i="19"/>
  <c r="S11" i="28"/>
  <c r="S11" i="19"/>
  <c r="AK11" i="28"/>
  <c r="AJ11" i="19"/>
  <c r="AV11" i="28"/>
  <c r="AT11" i="19"/>
  <c r="CA11" i="28"/>
  <c r="BX11" i="19"/>
  <c r="CL11" i="28"/>
  <c r="CH11" i="19"/>
  <c r="DQ11" i="28"/>
  <c r="DL11" i="19"/>
  <c r="EB11" i="28"/>
  <c r="DV11" i="19"/>
  <c r="AA12" i="28"/>
  <c r="Z12" i="19"/>
  <c r="BF12" i="28"/>
  <c r="BD12" i="19"/>
  <c r="BQ12" i="28"/>
  <c r="BN12" i="19"/>
  <c r="CV12" i="28"/>
  <c r="CR12" i="19"/>
  <c r="DG12" i="28"/>
  <c r="DB12" i="19"/>
  <c r="S13" i="28"/>
  <c r="S13" i="19"/>
  <c r="AH13" i="28"/>
  <c r="AG13" i="19"/>
  <c r="AR13" i="28"/>
  <c r="AQ13" i="19"/>
  <c r="BI13" i="28"/>
  <c r="BG13" i="19"/>
  <c r="BX13" i="28"/>
  <c r="BU13" i="19"/>
  <c r="CH13" i="28"/>
  <c r="CE13" i="19"/>
  <c r="CY13" i="28"/>
  <c r="CU13" i="19"/>
  <c r="DN13" i="28"/>
  <c r="DI13" i="19"/>
  <c r="DX13" i="28"/>
  <c r="DS13" i="19"/>
  <c r="C14" i="28"/>
  <c r="C14" i="19"/>
  <c r="W14" i="28"/>
  <c r="W14" i="19"/>
  <c r="AK14" i="28"/>
  <c r="AJ14" i="19"/>
  <c r="AV14" i="28"/>
  <c r="AT14" i="19"/>
  <c r="CA14" i="28"/>
  <c r="BX14" i="19"/>
  <c r="CL14" i="28"/>
  <c r="CH14" i="19"/>
  <c r="DQ14" i="28"/>
  <c r="DL14" i="19"/>
  <c r="EB14" i="28"/>
  <c r="DV14" i="19"/>
  <c r="EM14" i="28"/>
  <c r="GN14" s="1"/>
  <c r="EG14" i="19"/>
  <c r="ET14" i="28"/>
  <c r="GP14" s="1"/>
  <c r="EN14" i="19"/>
  <c r="P15" i="28"/>
  <c r="P15" i="19"/>
  <c r="AA15" i="28"/>
  <c r="Z15" i="19"/>
  <c r="AN15" i="28"/>
  <c r="AM15" i="19"/>
  <c r="BC15" i="28"/>
  <c r="BA15" i="19"/>
  <c r="BM15" i="28"/>
  <c r="BK15" i="19"/>
  <c r="CD15" i="28"/>
  <c r="CA15" i="19"/>
  <c r="CS15" i="28"/>
  <c r="CO15" i="19"/>
  <c r="DC15" i="28"/>
  <c r="CY15" i="19"/>
  <c r="DT15" i="28"/>
  <c r="DO15" i="19"/>
  <c r="EL15" i="28"/>
  <c r="GM15" s="1"/>
  <c r="EF15" i="19"/>
  <c r="ES15" i="28"/>
  <c r="GO15" s="1"/>
  <c r="EM15" i="19"/>
  <c r="EZ15" i="28"/>
  <c r="GQ15" s="1"/>
  <c r="ET15" i="19"/>
  <c r="FD15" i="28"/>
  <c r="EX15" i="19"/>
  <c r="AA16" i="28"/>
  <c r="Z16" i="19"/>
  <c r="AN16" i="28"/>
  <c r="AM16" i="19"/>
  <c r="BC16" i="28"/>
  <c r="BA16" i="19"/>
  <c r="BM16" i="28"/>
  <c r="BK16" i="19"/>
  <c r="CD16" i="28"/>
  <c r="CA16" i="19"/>
  <c r="CS16" i="28"/>
  <c r="CO16" i="19"/>
  <c r="DC16" i="28"/>
  <c r="CY16" i="19"/>
  <c r="DT16" i="28"/>
  <c r="DO16" i="19"/>
  <c r="EL16" i="28"/>
  <c r="GM16" s="1"/>
  <c r="EF16" i="19"/>
  <c r="ES16" i="28"/>
  <c r="GO16" s="1"/>
  <c r="EM16" i="19"/>
  <c r="EZ16" i="28"/>
  <c r="GQ16" s="1"/>
  <c r="ET16" i="19"/>
  <c r="FD16" i="28"/>
  <c r="EX16" i="19"/>
  <c r="C17" i="28"/>
  <c r="C17" i="19"/>
  <c r="BF17" i="28"/>
  <c r="BD17" i="19"/>
  <c r="BQ17" i="28"/>
  <c r="BN17" i="19"/>
  <c r="CV17" i="28"/>
  <c r="CR17" i="19"/>
  <c r="DG17" i="28"/>
  <c r="DB17" i="19"/>
  <c r="C18" i="28"/>
  <c r="C18" i="19"/>
  <c r="W18" i="28"/>
  <c r="W18" i="19"/>
  <c r="AK18" i="28"/>
  <c r="AJ18" i="19"/>
  <c r="AV18" i="28"/>
  <c r="AT18" i="19"/>
  <c r="CA18" i="28"/>
  <c r="BX18" i="19"/>
  <c r="CL18" i="28"/>
  <c r="CH18" i="19"/>
  <c r="DQ18" i="28"/>
  <c r="DL18" i="19"/>
  <c r="EB18" i="28"/>
  <c r="DV18" i="19"/>
  <c r="EM18" i="28"/>
  <c r="GN18" s="1"/>
  <c r="EG18" i="19"/>
  <c r="ET18" i="28"/>
  <c r="GP18" s="1"/>
  <c r="EN18" i="19"/>
  <c r="FA18" i="28"/>
  <c r="GR18" s="1"/>
  <c r="EU18" i="19"/>
  <c r="P19" i="28"/>
  <c r="P19" i="19"/>
  <c r="BF19" i="28"/>
  <c r="BD19" i="19"/>
  <c r="BQ19" i="28"/>
  <c r="BN19" i="19"/>
  <c r="CV19" i="28"/>
  <c r="CR19" i="19"/>
  <c r="DG19" i="28"/>
  <c r="DB19" i="19"/>
  <c r="W20" i="28"/>
  <c r="W20" i="19"/>
  <c r="AK20" i="28"/>
  <c r="AJ20" i="19"/>
  <c r="AV20" i="28"/>
  <c r="AT20" i="19"/>
  <c r="CA20" i="28"/>
  <c r="BX20" i="19"/>
  <c r="CL20" i="28"/>
  <c r="CH20" i="19"/>
  <c r="DQ20" i="28"/>
  <c r="DL20" i="19"/>
  <c r="EB20" i="28"/>
  <c r="DV20" i="19"/>
  <c r="EM20" i="28"/>
  <c r="GN20" s="1"/>
  <c r="EG20" i="19"/>
  <c r="ET20" i="28"/>
  <c r="GP20" s="1"/>
  <c r="EN20" i="19"/>
  <c r="FA20" i="28"/>
  <c r="GR20" s="1"/>
  <c r="EU20" i="19"/>
  <c r="P21" i="28"/>
  <c r="P21" i="19"/>
  <c r="AA21" i="28"/>
  <c r="Z21" i="19"/>
  <c r="AN21" i="28"/>
  <c r="AM21" i="19"/>
  <c r="BC21" i="28"/>
  <c r="BA21" i="19"/>
  <c r="BM21" i="28"/>
  <c r="BK21" i="19"/>
  <c r="CD21" i="28"/>
  <c r="CA21" i="19"/>
  <c r="CS21" i="28"/>
  <c r="CO21" i="19"/>
  <c r="DC21" i="28"/>
  <c r="CY21" i="19"/>
  <c r="DT21" i="28"/>
  <c r="DO21" i="19"/>
  <c r="EL21" i="28"/>
  <c r="GM21" s="1"/>
  <c r="EF21" i="19"/>
  <c r="ES21" i="28"/>
  <c r="GO21" s="1"/>
  <c r="EM21" i="19"/>
  <c r="EZ21" i="28"/>
  <c r="GQ21" s="1"/>
  <c r="ET21" i="19"/>
  <c r="FD21" i="28"/>
  <c r="EX21" i="19"/>
  <c r="AA22" i="28"/>
  <c r="Z22" i="19"/>
  <c r="AN22" i="28"/>
  <c r="AM22" i="19"/>
  <c r="BC22" i="28"/>
  <c r="BA22" i="19"/>
  <c r="BM22" i="28"/>
  <c r="BK22" i="19"/>
  <c r="CD22" i="28"/>
  <c r="CA22" i="19"/>
  <c r="CS22" i="28"/>
  <c r="CO22" i="19"/>
  <c r="DC22" i="28"/>
  <c r="CY22" i="19"/>
  <c r="DT22" i="28"/>
  <c r="DO22" i="19"/>
  <c r="EL22" i="28"/>
  <c r="GM22" s="1"/>
  <c r="EF22" i="19"/>
  <c r="ES22" i="28"/>
  <c r="GO22" s="1"/>
  <c r="EM22" i="19"/>
  <c r="EZ22" i="28"/>
  <c r="GQ22" s="1"/>
  <c r="ET22" i="19"/>
  <c r="FD22" i="28"/>
  <c r="EX22" i="19"/>
  <c r="AA23" i="28"/>
  <c r="Z23" i="19"/>
  <c r="AN23" i="28"/>
  <c r="AM23" i="19"/>
  <c r="BC23" i="28"/>
  <c r="BA23" i="19"/>
  <c r="BM23" i="28"/>
  <c r="BK23" i="19"/>
  <c r="CD23" i="28"/>
  <c r="CA23" i="19"/>
  <c r="CS23" i="28"/>
  <c r="CO23" i="19"/>
  <c r="DC23" i="28"/>
  <c r="CY23" i="19"/>
  <c r="DT23" i="28"/>
  <c r="DO23" i="19"/>
  <c r="EL23" i="28"/>
  <c r="GM23" s="1"/>
  <c r="EF23" i="19"/>
  <c r="ES23" i="28"/>
  <c r="GO23" s="1"/>
  <c r="EM23" i="19"/>
  <c r="EZ23" i="28"/>
  <c r="GQ23" s="1"/>
  <c r="ET23" i="19"/>
  <c r="FD23" i="28"/>
  <c r="EX23" i="19"/>
  <c r="S24" i="28"/>
  <c r="S24" i="19"/>
  <c r="AH24" i="28"/>
  <c r="AG24" i="19"/>
  <c r="AR24" i="28"/>
  <c r="AQ24" i="19"/>
  <c r="BI24" i="28"/>
  <c r="BG24" i="19"/>
  <c r="BX24" i="28"/>
  <c r="BU24" i="19"/>
  <c r="CH24" i="28"/>
  <c r="CE24" i="19"/>
  <c r="CY24" i="28"/>
  <c r="CU24" i="19"/>
  <c r="DN24" i="28"/>
  <c r="DI24" i="19"/>
  <c r="DX24" i="28"/>
  <c r="DS24" i="19"/>
  <c r="C25" i="28"/>
  <c r="C25" i="19"/>
  <c r="AH25" i="28"/>
  <c r="AG25" i="19"/>
  <c r="AR25" i="28"/>
  <c r="AQ25" i="19"/>
  <c r="BI25" i="28"/>
  <c r="BG25" i="19"/>
  <c r="BX25" i="28"/>
  <c r="BU25" i="19"/>
  <c r="CH25" i="28"/>
  <c r="CE25" i="19"/>
  <c r="CY25" i="28"/>
  <c r="CU25" i="19"/>
  <c r="DN25" i="28"/>
  <c r="DI25" i="19"/>
  <c r="DX25" i="28"/>
  <c r="DS25" i="19"/>
  <c r="S26" i="28"/>
  <c r="S26" i="19"/>
  <c r="AH26" i="28"/>
  <c r="AG26" i="19"/>
  <c r="AR26" i="28"/>
  <c r="AQ26" i="19"/>
  <c r="BI26" i="28"/>
  <c r="BG26" i="19"/>
  <c r="CH26" i="28"/>
  <c r="CE26" i="19"/>
  <c r="CY26" i="28"/>
  <c r="CU26" i="19"/>
  <c r="DN26" i="28"/>
  <c r="DI26" i="19"/>
  <c r="DX26" i="28"/>
  <c r="DS26" i="19"/>
  <c r="S27" i="28"/>
  <c r="S27" i="19"/>
  <c r="AH27" i="28"/>
  <c r="AG27" i="19"/>
  <c r="AR27" i="28"/>
  <c r="AQ27" i="19"/>
  <c r="BI27" i="28"/>
  <c r="BG27" i="19"/>
  <c r="BX27" i="28"/>
  <c r="BU27" i="19"/>
  <c r="CH27" i="28"/>
  <c r="CE27" i="19"/>
  <c r="CY27" i="28"/>
  <c r="CU27" i="19"/>
  <c r="DN27" i="28"/>
  <c r="DI27" i="19"/>
  <c r="DX27" i="28"/>
  <c r="DS27" i="19"/>
  <c r="P28" i="28"/>
  <c r="P28" i="19"/>
  <c r="BF28" i="28"/>
  <c r="BD28" i="19"/>
  <c r="BQ28" i="28"/>
  <c r="BN28" i="19"/>
  <c r="CV28" i="28"/>
  <c r="CR28" i="19"/>
  <c r="DG28" i="28"/>
  <c r="DB28" i="19"/>
  <c r="P29" i="28"/>
  <c r="P29" i="19"/>
  <c r="AA29" i="28"/>
  <c r="Z29" i="19"/>
  <c r="AN29" i="28"/>
  <c r="AM29" i="19"/>
  <c r="BM29" i="28"/>
  <c r="BK29" i="19"/>
  <c r="CD29" i="28"/>
  <c r="CA29" i="19"/>
  <c r="CS29" i="28"/>
  <c r="CO29" i="19"/>
  <c r="DC29" i="28"/>
  <c r="DD29" s="1"/>
  <c r="GE29" s="1"/>
  <c r="CY29" i="19"/>
  <c r="DT29" i="28"/>
  <c r="DO29" i="19"/>
  <c r="EL29" i="28"/>
  <c r="GM29" s="1"/>
  <c r="EF29" i="19"/>
  <c r="ES29" i="28"/>
  <c r="GO29" s="1"/>
  <c r="EM29" i="19"/>
  <c r="EZ29" i="28"/>
  <c r="GQ29" s="1"/>
  <c r="ET29" i="19"/>
  <c r="FD29" i="28"/>
  <c r="EX29" i="19"/>
  <c r="P30" i="28"/>
  <c r="P30" i="19"/>
  <c r="BF30" i="28"/>
  <c r="BD30" i="19"/>
  <c r="BQ30" i="28"/>
  <c r="BN30" i="19"/>
  <c r="CV30" i="28"/>
  <c r="CR30" i="19"/>
  <c r="DG30" i="28"/>
  <c r="DB30" i="19"/>
  <c r="C31" i="28"/>
  <c r="C31" i="19"/>
  <c r="AH31" i="28"/>
  <c r="AG31" i="19"/>
  <c r="AR31" i="28"/>
  <c r="AQ31" i="19"/>
  <c r="BI31" i="28"/>
  <c r="BG31" i="19"/>
  <c r="BX31" i="28"/>
  <c r="BU31" i="19"/>
  <c r="CH31" i="28"/>
  <c r="CE31" i="19"/>
  <c r="CY31" i="28"/>
  <c r="CU31" i="19"/>
  <c r="DN31" i="28"/>
  <c r="DI31" i="19"/>
  <c r="DX31" i="28"/>
  <c r="DS31" i="19"/>
  <c r="S32" i="28"/>
  <c r="S32" i="19"/>
  <c r="AH32" i="28"/>
  <c r="AG32" i="19"/>
  <c r="AR32" i="28"/>
  <c r="AQ32" i="19"/>
  <c r="BI32" i="28"/>
  <c r="BG32" i="19"/>
  <c r="BX32" i="28"/>
  <c r="BU32" i="19"/>
  <c r="CH32" i="28"/>
  <c r="CE32" i="19"/>
  <c r="CY32" i="28"/>
  <c r="CU32" i="19"/>
  <c r="DN32" i="28"/>
  <c r="DI32" i="19"/>
  <c r="DX32" i="28"/>
  <c r="DS32" i="19"/>
  <c r="P33" i="28"/>
  <c r="P33" i="19"/>
  <c r="AA33" i="28"/>
  <c r="Z33" i="19"/>
  <c r="AK33" i="28"/>
  <c r="AJ33" i="19"/>
  <c r="AV33" i="28"/>
  <c r="AT33" i="19"/>
  <c r="CA33" i="28"/>
  <c r="BX33" i="19"/>
  <c r="CL33" i="28"/>
  <c r="CH33" i="19"/>
  <c r="DQ33" i="28"/>
  <c r="DL33" i="19"/>
  <c r="EB33" i="28"/>
  <c r="DV33" i="19"/>
  <c r="EM33" i="28"/>
  <c r="GN33" s="1"/>
  <c r="EG33" i="19"/>
  <c r="ET33" i="28"/>
  <c r="GP33" s="1"/>
  <c r="EN33" i="19"/>
  <c r="FA33" i="28"/>
  <c r="GR33" s="1"/>
  <c r="EU33" i="19"/>
  <c r="S34" i="28"/>
  <c r="S34" i="19"/>
  <c r="AH34" i="28"/>
  <c r="AG34" i="19"/>
  <c r="AR34" i="28"/>
  <c r="AQ34" i="19"/>
  <c r="BI34" i="28"/>
  <c r="BG34" i="19"/>
  <c r="BX34" i="28"/>
  <c r="BU34" i="19"/>
  <c r="CH34" i="28"/>
  <c r="CE34" i="19"/>
  <c r="CY34" i="28"/>
  <c r="CU34" i="19"/>
  <c r="DN34" i="28"/>
  <c r="DI34" i="19"/>
  <c r="DX34" i="28"/>
  <c r="DS34" i="19"/>
  <c r="P35" i="28"/>
  <c r="P35" i="19"/>
  <c r="BF35" i="28"/>
  <c r="BD35" i="19"/>
  <c r="BQ35" i="28"/>
  <c r="BN35" i="19"/>
  <c r="CV35" i="28"/>
  <c r="CR35" i="19"/>
  <c r="DG35" i="28"/>
  <c r="DB35" i="19"/>
  <c r="W36" i="28"/>
  <c r="W36" i="19"/>
  <c r="AK36" i="28"/>
  <c r="AJ36" i="19"/>
  <c r="AV36" i="28"/>
  <c r="AT36" i="19"/>
  <c r="CA36" i="28"/>
  <c r="BX36" i="19"/>
  <c r="CL36" i="28"/>
  <c r="CH36" i="19"/>
  <c r="DQ36" i="28"/>
  <c r="DL36" i="19"/>
  <c r="EB36" i="28"/>
  <c r="DV36" i="19"/>
  <c r="EM36" i="28"/>
  <c r="GN36" s="1"/>
  <c r="EG36" i="19"/>
  <c r="ET36" i="28"/>
  <c r="GP36" s="1"/>
  <c r="EN36" i="19"/>
  <c r="FA36" i="28"/>
  <c r="GR36" s="1"/>
  <c r="EU36" i="19"/>
  <c r="P37" i="28"/>
  <c r="P37" i="19"/>
  <c r="AA37" i="28"/>
  <c r="Z37" i="19"/>
  <c r="AN37" i="28"/>
  <c r="AM37" i="19"/>
  <c r="BC37" i="28"/>
  <c r="BA37" i="19"/>
  <c r="BM37" i="28"/>
  <c r="BK37" i="19"/>
  <c r="CD37" i="28"/>
  <c r="CA37" i="19"/>
  <c r="CS37" i="28"/>
  <c r="CO37" i="19"/>
  <c r="DC37" i="28"/>
  <c r="CY37" i="19"/>
  <c r="DT37" i="28"/>
  <c r="DO37" i="19"/>
  <c r="EL37" i="28"/>
  <c r="GM37" s="1"/>
  <c r="EF37" i="19"/>
  <c r="EZ37" i="28"/>
  <c r="GQ37" s="1"/>
  <c r="ET37" i="19"/>
  <c r="FD37" i="28"/>
  <c r="EX37" i="19"/>
  <c r="M38"/>
  <c r="AA38" i="28"/>
  <c r="Z38" i="19"/>
  <c r="AN38" i="28"/>
  <c r="AM38" i="19"/>
  <c r="BC38" i="28"/>
  <c r="BA38" i="19"/>
  <c r="BM38" i="28"/>
  <c r="BK38" i="19"/>
  <c r="CD38" i="28"/>
  <c r="CA38" i="19"/>
  <c r="CS38" i="28"/>
  <c r="CO38" i="19"/>
  <c r="DC38" i="28"/>
  <c r="CY38" i="19"/>
  <c r="DT38" i="28"/>
  <c r="DO38" i="19"/>
  <c r="EL38" i="28"/>
  <c r="GM38" s="1"/>
  <c r="EF38" i="19"/>
  <c r="ES38" i="28"/>
  <c r="GO38" s="1"/>
  <c r="EM38" i="19"/>
  <c r="EZ38" i="28"/>
  <c r="GQ38" s="1"/>
  <c r="ET38" i="19"/>
  <c r="FD38" i="28"/>
  <c r="EX38" i="19"/>
  <c r="AA39" i="28"/>
  <c r="Z39" i="19"/>
  <c r="AN39" i="28"/>
  <c r="AM39" i="19"/>
  <c r="BC39" i="28"/>
  <c r="BA39" i="19"/>
  <c r="BM39" i="28"/>
  <c r="BK39" i="19"/>
  <c r="CD39" i="28"/>
  <c r="CA39" i="19"/>
  <c r="CS39" i="28"/>
  <c r="CO39" i="19"/>
  <c r="DC39" i="28"/>
  <c r="CY39" i="19"/>
  <c r="DT39" i="28"/>
  <c r="DO39" i="19"/>
  <c r="EL39" i="28"/>
  <c r="GM39" s="1"/>
  <c r="EF39" i="19"/>
  <c r="ES39" i="28"/>
  <c r="GO39" s="1"/>
  <c r="EM39" i="19"/>
  <c r="EZ39" i="28"/>
  <c r="GQ39" s="1"/>
  <c r="ET39" i="19"/>
  <c r="FD39" i="28"/>
  <c r="EX39" i="19"/>
  <c r="S40" i="28"/>
  <c r="S40" i="19"/>
  <c r="AH40" i="28"/>
  <c r="AG40" i="19"/>
  <c r="AR40" i="28"/>
  <c r="AQ40" i="19"/>
  <c r="BI40" i="28"/>
  <c r="BG40" i="19"/>
  <c r="BX40" i="28"/>
  <c r="BU40" i="19"/>
  <c r="CH40" i="28"/>
  <c r="CE40" i="19"/>
  <c r="CY40" i="28"/>
  <c r="CU40" i="19"/>
  <c r="DN40" i="28"/>
  <c r="DI40" i="19"/>
  <c r="DX40" i="28"/>
  <c r="DS40" i="19"/>
  <c r="C41" i="28"/>
  <c r="C41" i="19"/>
  <c r="BF41" i="28"/>
  <c r="BD41" i="19"/>
  <c r="BQ41" i="28"/>
  <c r="BN41" i="19"/>
  <c r="CV41" i="28"/>
  <c r="CR41" i="19"/>
  <c r="DG41" i="28"/>
  <c r="DB41" i="19"/>
  <c r="P42" i="28"/>
  <c r="P42" i="19"/>
  <c r="BF42" i="28"/>
  <c r="BD42" i="19"/>
  <c r="BQ42" i="28"/>
  <c r="BN42" i="19"/>
  <c r="CV42" i="28"/>
  <c r="CR42" i="19"/>
  <c r="DG42" i="28"/>
  <c r="DB42" i="19"/>
  <c r="C43" i="28"/>
  <c r="C43" i="19"/>
  <c r="W43" i="28"/>
  <c r="W43" i="19"/>
  <c r="AK43" i="28"/>
  <c r="AJ43" i="19"/>
  <c r="CY43" i="28"/>
  <c r="CU43" i="19"/>
  <c r="DQ43" i="28"/>
  <c r="DL43" i="19"/>
  <c r="EB43" i="28"/>
  <c r="DV43" i="19"/>
  <c r="C44" i="28"/>
  <c r="C44" i="19"/>
  <c r="AH44" i="28"/>
  <c r="AG44" i="19"/>
  <c r="AO46" i="15"/>
  <c r="AV44" i="28"/>
  <c r="AT44" i="19"/>
  <c r="BC44" i="28"/>
  <c r="BA44" i="19"/>
  <c r="BM44" i="28"/>
  <c r="BK44" i="19"/>
  <c r="CD44" i="28"/>
  <c r="CA44" i="19"/>
  <c r="CY44" i="28"/>
  <c r="CU44" i="19"/>
  <c r="DN44" i="28"/>
  <c r="DI44" i="19"/>
  <c r="DQ46" i="15"/>
  <c r="EB44" i="28"/>
  <c r="DV44" i="19"/>
  <c r="EL44" i="28"/>
  <c r="GM44" s="1"/>
  <c r="EF44" i="19"/>
  <c r="EH46" i="15"/>
  <c r="EI46" s="1"/>
  <c r="EJ46" s="1"/>
  <c r="M45" i="28"/>
  <c r="M45" i="19"/>
  <c r="W45" i="28"/>
  <c r="W45" i="19"/>
  <c r="AK45" i="28"/>
  <c r="AJ45" i="19"/>
  <c r="AV45" i="28"/>
  <c r="AT45" i="19"/>
  <c r="CY45" i="28"/>
  <c r="CU45" i="19"/>
  <c r="DQ45" i="28"/>
  <c r="DL45" i="19"/>
  <c r="EB45" i="28"/>
  <c r="DV45" i="19"/>
  <c r="C46" i="28"/>
  <c r="C46" i="19"/>
  <c r="AK46" i="28"/>
  <c r="AJ46" i="19"/>
  <c r="CH46" i="28"/>
  <c r="CE46" i="19"/>
  <c r="DQ46" i="28"/>
  <c r="DL46" i="19"/>
  <c r="ET46" i="28"/>
  <c r="GP46" s="1"/>
  <c r="EN46" i="19"/>
  <c r="FD46" i="28"/>
  <c r="EX46" i="19"/>
  <c r="BM47" i="28"/>
  <c r="BK47" i="19"/>
  <c r="CV47" i="28"/>
  <c r="CR47" i="19"/>
  <c r="C48" i="28"/>
  <c r="C48" i="19"/>
  <c r="W48" i="28"/>
  <c r="W48" i="19"/>
  <c r="AK48" i="28"/>
  <c r="AJ48" i="19"/>
  <c r="AV48" i="28"/>
  <c r="AT48" i="19"/>
  <c r="CY48" i="28"/>
  <c r="CU48" i="19"/>
  <c r="DQ48" i="28"/>
  <c r="DL48" i="19"/>
  <c r="EB48" i="28"/>
  <c r="DV48" i="19"/>
  <c r="M49" i="28"/>
  <c r="M49" i="19"/>
  <c r="U51" i="15"/>
  <c r="AB51" s="1"/>
  <c r="AA49" i="28"/>
  <c r="Z49" i="19"/>
  <c r="AK49" i="28"/>
  <c r="AJ49" i="19"/>
  <c r="CH49" i="28"/>
  <c r="CE49" i="19"/>
  <c r="DC49" i="28"/>
  <c r="CY49" i="19"/>
  <c r="DX49" i="28"/>
  <c r="DS49" i="19"/>
  <c r="EL49" i="28"/>
  <c r="GM49" s="1"/>
  <c r="EF49" i="19"/>
  <c r="EH51" i="15"/>
  <c r="EI51" s="1"/>
  <c r="EJ51" s="1"/>
  <c r="P50" i="28"/>
  <c r="P50" i="19"/>
  <c r="EN50"/>
  <c r="BQ51" i="28"/>
  <c r="BN51" i="19"/>
  <c r="CY51" i="28"/>
  <c r="CU51" i="19"/>
  <c r="DQ51" i="28"/>
  <c r="DL51" i="19"/>
  <c r="P52" i="28"/>
  <c r="P52" i="19"/>
  <c r="AO52" i="28"/>
  <c r="AN52" i="19"/>
  <c r="AV54" i="15"/>
  <c r="BJ52" i="28"/>
  <c r="BH52" i="19"/>
  <c r="BP54" i="15"/>
  <c r="CD52" i="28"/>
  <c r="CA52" i="19"/>
  <c r="DC52" i="28"/>
  <c r="CY52" i="19"/>
  <c r="EM52" i="28"/>
  <c r="GN52" s="1"/>
  <c r="EG52" i="19"/>
  <c r="S53" i="28"/>
  <c r="S53" i="19"/>
  <c r="ET53" i="28"/>
  <c r="GP53" s="1"/>
  <c r="EN53" i="19"/>
  <c r="BC54" i="28"/>
  <c r="BA54" i="19"/>
  <c r="BI56" i="15"/>
  <c r="BQ54" i="28"/>
  <c r="BN54" i="19"/>
  <c r="CV54" i="28"/>
  <c r="CR54" i="19"/>
  <c r="ES54" i="28"/>
  <c r="GO54" s="1"/>
  <c r="EM54" i="19"/>
  <c r="GF56" i="15"/>
  <c r="GI56" s="1"/>
  <c r="EQ56"/>
  <c r="ER56" s="1"/>
  <c r="ES56" s="1"/>
  <c r="CL55" i="28"/>
  <c r="CH55" i="19"/>
  <c r="DT55" i="28"/>
  <c r="DO55" i="19"/>
  <c r="EZ55" i="28"/>
  <c r="GQ55" s="1"/>
  <c r="GJ57" i="15"/>
  <c r="EZ57"/>
  <c r="FA57" s="1"/>
  <c r="FB57" s="1"/>
  <c r="EU55" i="19" s="1"/>
  <c r="ET55"/>
  <c r="DN56" i="28"/>
  <c r="DI56" i="19"/>
  <c r="DQ58" i="15"/>
  <c r="EB56" i="28"/>
  <c r="DV56" i="19"/>
  <c r="BX57" i="28"/>
  <c r="BU57" i="19"/>
  <c r="CC59" i="15"/>
  <c r="CL57" i="28"/>
  <c r="CH57" i="19"/>
  <c r="DG58" i="28"/>
  <c r="DB58" i="19"/>
  <c r="BF59" i="28"/>
  <c r="BD59" i="19"/>
  <c r="BI61" i="15"/>
  <c r="CH59" i="28"/>
  <c r="CE59" i="19"/>
  <c r="CA60" i="28"/>
  <c r="BX60" i="19"/>
  <c r="CC62" i="15"/>
  <c r="DC60" i="28"/>
  <c r="CY60" i="19"/>
  <c r="EM60" i="28"/>
  <c r="GN60" s="1"/>
  <c r="EG60" i="19"/>
  <c r="P61" i="28"/>
  <c r="P61" i="19"/>
  <c r="DC61" i="28"/>
  <c r="CY61" i="19"/>
  <c r="C62" i="28"/>
  <c r="C62" i="19"/>
  <c r="W62" i="28"/>
  <c r="W62" i="19"/>
  <c r="AK62" i="28"/>
  <c r="AJ62" i="19"/>
  <c r="AO64" i="15"/>
  <c r="BM62" i="28"/>
  <c r="BK62" i="19"/>
  <c r="DQ62" i="28"/>
  <c r="DL62" i="19"/>
  <c r="DQ64" i="15"/>
  <c r="AO63" i="28"/>
  <c r="AN63" i="19"/>
  <c r="AV65" i="15"/>
  <c r="S65" i="28"/>
  <c r="S65" i="19"/>
  <c r="CD66" i="28"/>
  <c r="CA66" i="19"/>
  <c r="CY67" i="28"/>
  <c r="CU67" i="19"/>
  <c r="CD68" i="28"/>
  <c r="CA68" i="19"/>
  <c r="C69" i="28"/>
  <c r="C69" i="19"/>
  <c r="AH69" i="28"/>
  <c r="AG69" i="19"/>
  <c r="AO71" i="15"/>
  <c r="BX69" i="28"/>
  <c r="BU69" i="19"/>
  <c r="CC71" i="15"/>
  <c r="DN69" i="28"/>
  <c r="DI69" i="19"/>
  <c r="DQ71" i="15"/>
  <c r="BF70" i="28"/>
  <c r="BD70" i="19"/>
  <c r="BI72" i="15"/>
  <c r="W72" i="28"/>
  <c r="W72" i="19"/>
  <c r="AN73" i="28"/>
  <c r="AM73" i="19"/>
  <c r="DT73" i="28"/>
  <c r="DO73" i="19"/>
  <c r="BI75" i="28"/>
  <c r="BG75" i="19"/>
  <c r="EZ76" i="28"/>
  <c r="GQ76" s="1"/>
  <c r="ET76" i="19"/>
  <c r="GJ78" i="15"/>
  <c r="GM78" s="1"/>
  <c r="EZ78"/>
  <c r="FA78" s="1"/>
  <c r="FB78" s="1"/>
  <c r="P79" i="28"/>
  <c r="P79" i="19"/>
  <c r="U81" i="15"/>
  <c r="AA83" i="28"/>
  <c r="Z83" i="19"/>
  <c r="CS88" i="28"/>
  <c r="CO88" i="19"/>
  <c r="CW90" i="15"/>
  <c r="FA89" i="28"/>
  <c r="GR89" s="1"/>
  <c r="EU89" i="19"/>
  <c r="EB97" i="28"/>
  <c r="DV97" i="19"/>
  <c r="DQ103" i="28"/>
  <c r="DL103" i="19"/>
  <c r="DQ105" i="15"/>
  <c r="GF49"/>
  <c r="GJ52"/>
  <c r="GM52" s="1"/>
  <c r="GH10"/>
  <c r="GH11"/>
  <c r="GH13"/>
  <c r="GI13" s="1"/>
  <c r="GF15"/>
  <c r="GI15" s="1"/>
  <c r="GF18"/>
  <c r="GI18" s="1"/>
  <c r="GH21"/>
  <c r="GI21" s="1"/>
  <c r="GF23"/>
  <c r="GI23" s="1"/>
  <c r="GB24"/>
  <c r="GE24" s="1"/>
  <c r="GH24"/>
  <c r="GJ25"/>
  <c r="GM25" s="1"/>
  <c r="GF26"/>
  <c r="GI26" s="1"/>
  <c r="GJ27"/>
  <c r="GM27" s="1"/>
  <c r="GJ28"/>
  <c r="GM28" s="1"/>
  <c r="GJ29"/>
  <c r="GF31"/>
  <c r="GI31" s="1"/>
  <c r="GF33"/>
  <c r="GI33" s="1"/>
  <c r="GH37"/>
  <c r="GF39"/>
  <c r="GI39" s="1"/>
  <c r="GB40"/>
  <c r="GE40" s="1"/>
  <c r="GH40"/>
  <c r="GI40" s="1"/>
  <c r="GJ41"/>
  <c r="GM41" s="1"/>
  <c r="GF42"/>
  <c r="GI42" s="1"/>
  <c r="GB46"/>
  <c r="GJ46"/>
  <c r="CC50"/>
  <c r="GB51"/>
  <c r="GE51" s="1"/>
  <c r="DD53"/>
  <c r="GF54"/>
  <c r="GI54" s="1"/>
  <c r="AO55"/>
  <c r="GH55"/>
  <c r="DX57"/>
  <c r="EQ59"/>
  <c r="ER59" s="1"/>
  <c r="ES59" s="1"/>
  <c r="EN57" i="19" s="1"/>
  <c r="EQ64" i="15"/>
  <c r="ER64" s="1"/>
  <c r="ES64" s="1"/>
  <c r="ET62" i="28" s="1"/>
  <c r="GP62" s="1"/>
  <c r="EQ65" i="15"/>
  <c r="ER65" s="1"/>
  <c r="ES65" s="1"/>
  <c r="GH66"/>
  <c r="GM72"/>
  <c r="EH73"/>
  <c r="EI73" s="1"/>
  <c r="EJ73" s="1"/>
  <c r="EH74"/>
  <c r="EI74" s="1"/>
  <c r="EJ74" s="1"/>
  <c r="GE75"/>
  <c r="EQ81"/>
  <c r="ER81" s="1"/>
  <c r="ES81" s="1"/>
  <c r="GM93"/>
  <c r="GE94"/>
  <c r="EM6" i="19"/>
  <c r="BU26"/>
  <c r="BK56"/>
  <c r="AK50" i="28"/>
  <c r="AJ50" i="19"/>
  <c r="AV50" i="28"/>
  <c r="AT50" i="19"/>
  <c r="BC50" i="28"/>
  <c r="BA50" i="19"/>
  <c r="BM50" i="28"/>
  <c r="BK50" i="19"/>
  <c r="DQ50" i="28"/>
  <c r="DL50" i="19"/>
  <c r="EB50" i="28"/>
  <c r="DV50" i="19"/>
  <c r="EL50" i="28"/>
  <c r="GM50" s="1"/>
  <c r="EF50" i="19"/>
  <c r="GB52" i="15"/>
  <c r="GE52" s="1"/>
  <c r="S51" i="28"/>
  <c r="S51" i="19"/>
  <c r="AH51" i="28"/>
  <c r="AG51" i="19"/>
  <c r="AR51" i="28"/>
  <c r="AQ51" i="19"/>
  <c r="CV51" i="28"/>
  <c r="CR51" i="19"/>
  <c r="DG51" i="28"/>
  <c r="DN51"/>
  <c r="DI51" i="19"/>
  <c r="DX51" i="28"/>
  <c r="DS51" i="19"/>
  <c r="EM51" i="28"/>
  <c r="GN51" s="1"/>
  <c r="EG51" i="19"/>
  <c r="ET51" i="28"/>
  <c r="GP51" s="1"/>
  <c r="FA51"/>
  <c r="GR51" s="1"/>
  <c r="EU51" i="19"/>
  <c r="AA52" i="28"/>
  <c r="Z52" i="19"/>
  <c r="AN52" i="28"/>
  <c r="AM52" i="19"/>
  <c r="BF52" i="28"/>
  <c r="BD52" i="19"/>
  <c r="BQ52" i="28"/>
  <c r="BN52" i="19"/>
  <c r="DT52" i="28"/>
  <c r="DO52" i="19"/>
  <c r="EN52"/>
  <c r="FD52" i="28"/>
  <c r="EX52" i="19"/>
  <c r="BF53" i="28"/>
  <c r="BD53" i="19"/>
  <c r="BQ53" i="28"/>
  <c r="BX53"/>
  <c r="BU53" i="19"/>
  <c r="S54" i="28"/>
  <c r="S54" i="19"/>
  <c r="AH54" i="28"/>
  <c r="AG54" i="19"/>
  <c r="AR54" i="28"/>
  <c r="AQ54" i="19"/>
  <c r="BI54" i="28"/>
  <c r="BG54" i="19"/>
  <c r="CD54" i="28"/>
  <c r="CA54" i="19"/>
  <c r="CS54" i="28"/>
  <c r="CO54" i="19"/>
  <c r="CW56" i="15"/>
  <c r="DG54" i="28"/>
  <c r="DB54" i="19"/>
  <c r="DN54" i="28"/>
  <c r="DI54" i="19"/>
  <c r="DX54" i="28"/>
  <c r="DS54" i="19"/>
  <c r="W55" i="28"/>
  <c r="W55" i="19"/>
  <c r="AK55" i="28"/>
  <c r="AJ55" i="19"/>
  <c r="AV55" i="28"/>
  <c r="AT55" i="19"/>
  <c r="BC55" i="28"/>
  <c r="BA55" i="19"/>
  <c r="BM55" i="28"/>
  <c r="BK55" i="19"/>
  <c r="DQ55" i="28"/>
  <c r="DL55" i="19"/>
  <c r="EB55" i="28"/>
  <c r="DV55" i="19"/>
  <c r="EL55" i="28"/>
  <c r="GM55" s="1"/>
  <c r="EF55" i="19"/>
  <c r="CA56" i="28"/>
  <c r="BX56" i="19"/>
  <c r="ES56" i="28"/>
  <c r="GO56" s="1"/>
  <c r="EM56" i="19"/>
  <c r="EQ58" i="15"/>
  <c r="ER58" s="1"/>
  <c r="ES58" s="1"/>
  <c r="EN56" i="19" s="1"/>
  <c r="AK57" i="28"/>
  <c r="AJ57" i="19"/>
  <c r="AV57" i="28"/>
  <c r="AT57" i="19"/>
  <c r="CY57" i="28"/>
  <c r="CU57" i="19"/>
  <c r="DQ57" i="28"/>
  <c r="DL57" i="19"/>
  <c r="EB57" i="28"/>
  <c r="DV57" i="19"/>
  <c r="P58" i="28"/>
  <c r="P58" i="19"/>
  <c r="BI58" i="28"/>
  <c r="BG58" i="19"/>
  <c r="CA58" i="28"/>
  <c r="BX58" i="19"/>
  <c r="CL58" i="28"/>
  <c r="CH58" i="19"/>
  <c r="C59" i="28"/>
  <c r="C59" i="19"/>
  <c r="W59" i="28"/>
  <c r="W59" i="19"/>
  <c r="AK59" i="28"/>
  <c r="AJ59" i="19"/>
  <c r="AV59" i="28"/>
  <c r="AT59" i="19"/>
  <c r="CY59" i="28"/>
  <c r="CU59" i="19"/>
  <c r="DQ59" i="28"/>
  <c r="DL59" i="19"/>
  <c r="EB59" i="28"/>
  <c r="DV59" i="19"/>
  <c r="AA60" i="28"/>
  <c r="Z60" i="19"/>
  <c r="AN60" i="28"/>
  <c r="AM60" i="19"/>
  <c r="BF60" i="28"/>
  <c r="BD60" i="19"/>
  <c r="BQ60" i="28"/>
  <c r="BN60" i="19"/>
  <c r="DT60" i="28"/>
  <c r="DO60" i="19"/>
  <c r="ET60" i="28"/>
  <c r="GP60" s="1"/>
  <c r="FD60"/>
  <c r="EX60" i="19"/>
  <c r="M61" i="28"/>
  <c r="M61" i="19"/>
  <c r="W61" i="28"/>
  <c r="W61" i="19"/>
  <c r="AK61" i="28"/>
  <c r="AJ61" i="19"/>
  <c r="CH61" i="28"/>
  <c r="CE61" i="19"/>
  <c r="DQ61" i="28"/>
  <c r="DL61" i="19"/>
  <c r="FD61" i="28"/>
  <c r="EX61" i="19"/>
  <c r="CD62" i="28"/>
  <c r="CA62" i="19"/>
  <c r="CV62" i="28"/>
  <c r="CR62" i="19"/>
  <c r="DG62" i="28"/>
  <c r="DB62" i="19"/>
  <c r="ES62" i="28"/>
  <c r="GO62" s="1"/>
  <c r="EM62" i="19"/>
  <c r="P63" i="28"/>
  <c r="P63" i="19"/>
  <c r="AN63" i="28"/>
  <c r="AM63" i="19"/>
  <c r="BC63" i="28"/>
  <c r="BA63" i="19"/>
  <c r="BI65" i="15"/>
  <c r="BQ63" i="28"/>
  <c r="BN63" i="19"/>
  <c r="BX63" i="28"/>
  <c r="BU63" i="19"/>
  <c r="CH63" i="28"/>
  <c r="CE63" i="19"/>
  <c r="CY63" i="28"/>
  <c r="CU63" i="19"/>
  <c r="DT63" i="28"/>
  <c r="DO63" i="19"/>
  <c r="EL63" i="28"/>
  <c r="GM63" s="1"/>
  <c r="EF63" i="19"/>
  <c r="ES63" i="28"/>
  <c r="GO63" s="1"/>
  <c r="EM63" i="19"/>
  <c r="EZ63" i="28"/>
  <c r="GQ63" s="1"/>
  <c r="GJ65" i="15"/>
  <c r="GM65" s="1"/>
  <c r="FD63" i="28"/>
  <c r="EX63" i="19"/>
  <c r="BF64" i="28"/>
  <c r="BD64" i="19"/>
  <c r="BQ64" i="28"/>
  <c r="BN64" i="19"/>
  <c r="BX64" i="28"/>
  <c r="BU64" i="19"/>
  <c r="CH64" i="28"/>
  <c r="CE64" i="19"/>
  <c r="P65" i="28"/>
  <c r="P65" i="19"/>
  <c r="AN65" i="28"/>
  <c r="AM65" i="19"/>
  <c r="BI65" i="28"/>
  <c r="BG65" i="19"/>
  <c r="BX65" i="28"/>
  <c r="BU65" i="19"/>
  <c r="CC67" i="15"/>
  <c r="CL65" i="28"/>
  <c r="CH65" i="19"/>
  <c r="CS65" i="28"/>
  <c r="CO65" i="19"/>
  <c r="DC65" i="28"/>
  <c r="CY65" i="19"/>
  <c r="DT65" i="28"/>
  <c r="DO65" i="19"/>
  <c r="EZ65" i="28"/>
  <c r="GQ65" s="1"/>
  <c r="ET65" i="19"/>
  <c r="GJ67" i="15"/>
  <c r="GM67" s="1"/>
  <c r="EZ67"/>
  <c r="FA67" s="1"/>
  <c r="FB67" s="1"/>
  <c r="FA65" i="28" s="1"/>
  <c r="GR65" s="1"/>
  <c r="C66"/>
  <c r="C66" i="19"/>
  <c r="W66" i="28"/>
  <c r="W66" i="19"/>
  <c r="AK66" i="28"/>
  <c r="AJ66" i="19"/>
  <c r="AO68" i="15"/>
  <c r="CA66" i="28"/>
  <c r="BX66" i="19"/>
  <c r="CC68" i="15"/>
  <c r="DQ66" i="28"/>
  <c r="DL66" i="19"/>
  <c r="DQ68" i="15"/>
  <c r="ES66" i="28"/>
  <c r="GO66" s="1"/>
  <c r="EM66" i="19"/>
  <c r="GF68" i="15"/>
  <c r="GI68" s="1"/>
  <c r="EQ68"/>
  <c r="ER68" s="1"/>
  <c r="ES68" s="1"/>
  <c r="FD66" i="28"/>
  <c r="EX66" i="19"/>
  <c r="BF67" i="28"/>
  <c r="BD67" i="19"/>
  <c r="BI69" i="15"/>
  <c r="CV67" i="28"/>
  <c r="CR67" i="19"/>
  <c r="CW69" i="15"/>
  <c r="W68" i="28"/>
  <c r="W68" i="19"/>
  <c r="AK68" i="28"/>
  <c r="AJ68" i="19"/>
  <c r="AO70" i="15"/>
  <c r="CA68" i="28"/>
  <c r="BX68" i="19"/>
  <c r="CC70" i="15"/>
  <c r="DQ68" i="28"/>
  <c r="DL68" i="19"/>
  <c r="DQ70" i="15"/>
  <c r="ES68" i="28"/>
  <c r="GO68" s="1"/>
  <c r="EM68" i="19"/>
  <c r="EQ70" i="15"/>
  <c r="ER70" s="1"/>
  <c r="ES70" s="1"/>
  <c r="FD68" i="28"/>
  <c r="EX68" i="19"/>
  <c r="S69" i="28"/>
  <c r="S69" i="19"/>
  <c r="BI69" i="28"/>
  <c r="BG69" i="19"/>
  <c r="CY69" i="28"/>
  <c r="CU69" i="19"/>
  <c r="BQ70" i="28"/>
  <c r="BN70" i="19"/>
  <c r="DG70" i="28"/>
  <c r="DB70" i="19"/>
  <c r="P71" i="28"/>
  <c r="P71" i="19"/>
  <c r="U73" i="15"/>
  <c r="AB73" s="1"/>
  <c r="AO71" i="28"/>
  <c r="AN71" i="19"/>
  <c r="CE71" i="28"/>
  <c r="CB71" i="19"/>
  <c r="DU71" i="28"/>
  <c r="DP71" i="19"/>
  <c r="EZ71" i="28"/>
  <c r="GQ71" s="1"/>
  <c r="ET71" i="19"/>
  <c r="GJ73" i="15"/>
  <c r="GM73" s="1"/>
  <c r="AO72" i="28"/>
  <c r="AN72" i="19"/>
  <c r="CE72" i="28"/>
  <c r="CB72" i="19"/>
  <c r="DU72" i="28"/>
  <c r="DP72" i="19"/>
  <c r="EZ72" i="28"/>
  <c r="GQ72" s="1"/>
  <c r="ET72" i="19"/>
  <c r="GJ74" i="15"/>
  <c r="GM74" s="1"/>
  <c r="AK73" i="28"/>
  <c r="AJ73" i="19"/>
  <c r="AO75" i="15"/>
  <c r="CA73" i="28"/>
  <c r="BX73" i="19"/>
  <c r="CC75" i="15"/>
  <c r="DQ73" i="28"/>
  <c r="DL73" i="19"/>
  <c r="DQ75" i="15"/>
  <c r="ES73" i="28"/>
  <c r="GO73" s="1"/>
  <c r="EM73" i="19"/>
  <c r="EQ75" i="15"/>
  <c r="ER75" s="1"/>
  <c r="ES75" s="1"/>
  <c r="EN73" i="19" s="1"/>
  <c r="FD73" i="28"/>
  <c r="EX73" i="19"/>
  <c r="AH74" i="28"/>
  <c r="AG74" i="19"/>
  <c r="AO76" i="15"/>
  <c r="AV74" i="28"/>
  <c r="AT74" i="19"/>
  <c r="BX74" i="28"/>
  <c r="BU74" i="19"/>
  <c r="CC76" i="15"/>
  <c r="CL74" i="28"/>
  <c r="CH74" i="19"/>
  <c r="DN74" i="28"/>
  <c r="DI74" i="19"/>
  <c r="DQ76" i="15"/>
  <c r="EB74" i="28"/>
  <c r="DV74" i="19"/>
  <c r="P75" i="28"/>
  <c r="P75" i="19"/>
  <c r="U77" i="15"/>
  <c r="BF75" i="28"/>
  <c r="BD75" i="19"/>
  <c r="BI77" i="15"/>
  <c r="CV75" i="28"/>
  <c r="CR75" i="19"/>
  <c r="CW77" i="15"/>
  <c r="P76" i="28"/>
  <c r="P76" i="19"/>
  <c r="AN76" i="28"/>
  <c r="AM76" i="19"/>
  <c r="BF76" i="28"/>
  <c r="BD76" i="19"/>
  <c r="CD76" i="28"/>
  <c r="CA76" i="19"/>
  <c r="CV76" i="28"/>
  <c r="CR76" i="19"/>
  <c r="DT76" i="28"/>
  <c r="DO76" i="19"/>
  <c r="FD76" i="28"/>
  <c r="EX76" i="19"/>
  <c r="AV77" i="28"/>
  <c r="AT77" i="19"/>
  <c r="CL77" i="28"/>
  <c r="CH77" i="19"/>
  <c r="EB77" i="28"/>
  <c r="DV77" i="19"/>
  <c r="AR78" i="28"/>
  <c r="AQ78" i="19"/>
  <c r="CH78" i="28"/>
  <c r="CE78" i="19"/>
  <c r="DX78" i="28"/>
  <c r="DS78" i="19"/>
  <c r="AA79" i="28"/>
  <c r="Z79" i="19"/>
  <c r="BQ79" i="28"/>
  <c r="BN79" i="19"/>
  <c r="DG79" i="28"/>
  <c r="DB79" i="19"/>
  <c r="M80" i="28"/>
  <c r="M80" i="19"/>
  <c r="U82" i="15"/>
  <c r="AA80" i="28"/>
  <c r="Z80" i="19"/>
  <c r="BC80" i="28"/>
  <c r="BA80" i="19"/>
  <c r="BI82" i="15"/>
  <c r="CS80" i="28"/>
  <c r="CO80" i="19"/>
  <c r="CW82" i="15"/>
  <c r="DG80" i="28"/>
  <c r="DB80" i="19"/>
  <c r="C81" i="28"/>
  <c r="C81" i="19"/>
  <c r="T81" i="28"/>
  <c r="T81" i="19"/>
  <c r="AB83" i="15"/>
  <c r="AN81" i="28"/>
  <c r="AM81" i="19"/>
  <c r="BJ81" i="28"/>
  <c r="BH81" i="19"/>
  <c r="BP83" i="15"/>
  <c r="DX82" i="28"/>
  <c r="DS82" i="19"/>
  <c r="BF83" i="28"/>
  <c r="BD83" i="19"/>
  <c r="BI85" i="15"/>
  <c r="CE83" i="28"/>
  <c r="CB83" i="19"/>
  <c r="CJ85" i="15"/>
  <c r="DG83" i="28"/>
  <c r="DB83" i="19"/>
  <c r="W84" i="28"/>
  <c r="W84" i="19"/>
  <c r="BI86" i="28"/>
  <c r="BG86" i="19"/>
  <c r="CH86" i="28"/>
  <c r="CE86" i="19"/>
  <c r="DG87" i="28"/>
  <c r="DB87" i="19"/>
  <c r="AN88" i="28"/>
  <c r="AM88" i="19"/>
  <c r="BM88" i="28"/>
  <c r="BK88" i="19"/>
  <c r="CL89" i="28"/>
  <c r="CH89" i="19"/>
  <c r="CV91" i="28"/>
  <c r="CR91" i="19"/>
  <c r="CW93" i="15"/>
  <c r="DU91" i="28"/>
  <c r="DP91" i="19"/>
  <c r="DX93" i="15"/>
  <c r="DT92" i="28"/>
  <c r="DO92" i="19"/>
  <c r="EL92" i="28"/>
  <c r="GM92" s="1"/>
  <c r="EF92" i="19"/>
  <c r="EH94" i="15"/>
  <c r="EI94" s="1"/>
  <c r="EJ94" s="1"/>
  <c r="EZ92" i="28"/>
  <c r="GQ92" s="1"/>
  <c r="ET92" i="19"/>
  <c r="EZ94" i="15"/>
  <c r="FA94" s="1"/>
  <c r="FB94" s="1"/>
  <c r="GJ94"/>
  <c r="GM94" s="1"/>
  <c r="S94" i="28"/>
  <c r="S94" i="19"/>
  <c r="AR94" i="28"/>
  <c r="AQ94" i="19"/>
  <c r="BQ95" i="28"/>
  <c r="BN95" i="19"/>
  <c r="BC96" i="28"/>
  <c r="BA96" i="19"/>
  <c r="BI98" i="15"/>
  <c r="CY98" i="28"/>
  <c r="CU98" i="19"/>
  <c r="DN98" i="28"/>
  <c r="DI98" i="19"/>
  <c r="DQ100" i="15"/>
  <c r="AA99" i="28"/>
  <c r="Z99" i="19"/>
  <c r="M100" i="28"/>
  <c r="M100" i="19"/>
  <c r="U102" i="15"/>
  <c r="C101" i="28"/>
  <c r="C101" i="19"/>
  <c r="T101" i="28"/>
  <c r="T101" i="19"/>
  <c r="AB103" i="15"/>
  <c r="AV101" i="28"/>
  <c r="AT101" i="19"/>
  <c r="BI104" i="28"/>
  <c r="BG104" i="19"/>
  <c r="EB105" i="28"/>
  <c r="DV105" i="19"/>
  <c r="AK106" i="28"/>
  <c r="AJ106" i="19"/>
  <c r="BJ106" i="28"/>
  <c r="BH106" i="19"/>
  <c r="BP108" i="15"/>
  <c r="U54"/>
  <c r="AB54" s="1"/>
  <c r="AA52" i="19" s="1"/>
  <c r="U62" i="15"/>
  <c r="GF65"/>
  <c r="GI65" s="1"/>
  <c r="GI71"/>
  <c r="GB73"/>
  <c r="GE73" s="1"/>
  <c r="GB74"/>
  <c r="GE74" s="1"/>
  <c r="EH80"/>
  <c r="EI80" s="1"/>
  <c r="EJ80" s="1"/>
  <c r="EZ82"/>
  <c r="FA82" s="1"/>
  <c r="FB82" s="1"/>
  <c r="GI83"/>
  <c r="EH91"/>
  <c r="EI91" s="1"/>
  <c r="EJ91" s="1"/>
  <c r="EG89" i="19" s="1"/>
  <c r="GE102" i="15"/>
  <c r="EQ104"/>
  <c r="ER104" s="1"/>
  <c r="ES104" s="1"/>
  <c r="EQ106"/>
  <c r="ER106" s="1"/>
  <c r="ES106" s="1"/>
  <c r="ET104" i="28" s="1"/>
  <c r="GP104" s="1"/>
  <c r="GE106" i="15"/>
  <c r="GM108"/>
  <c r="DB51" i="19"/>
  <c r="DS56"/>
  <c r="BN80"/>
  <c r="DQ49" i="28"/>
  <c r="DL49" i="19"/>
  <c r="ET49" i="28"/>
  <c r="GP49" s="1"/>
  <c r="EN49" i="19"/>
  <c r="FD49" i="28"/>
  <c r="EX49" i="19"/>
  <c r="CD50" i="28"/>
  <c r="CA50" i="19"/>
  <c r="CV50" i="28"/>
  <c r="CR50" i="19"/>
  <c r="DG50" i="28"/>
  <c r="DB50" i="19"/>
  <c r="ES50" i="28"/>
  <c r="GO50" s="1"/>
  <c r="EM50" i="19"/>
  <c r="P51" i="28"/>
  <c r="P51" i="19"/>
  <c r="BI51" i="28"/>
  <c r="BG51" i="19"/>
  <c r="CA51" i="28"/>
  <c r="BX51" i="19"/>
  <c r="CL51" i="28"/>
  <c r="CH51" i="19"/>
  <c r="W52" i="28"/>
  <c r="W52" i="19"/>
  <c r="AK52" i="28"/>
  <c r="AJ52" i="19"/>
  <c r="AV52" i="28"/>
  <c r="AT52" i="19"/>
  <c r="BC52" i="28"/>
  <c r="BA52" i="19"/>
  <c r="BM52" i="28"/>
  <c r="BN52" s="1"/>
  <c r="FW52" s="1"/>
  <c r="BK52" i="19"/>
  <c r="DQ52" i="28"/>
  <c r="DL52" i="19"/>
  <c r="EB52" i="28"/>
  <c r="DV52" i="19"/>
  <c r="EL52" i="28"/>
  <c r="GM52" s="1"/>
  <c r="EF52" i="19"/>
  <c r="FA52" i="28"/>
  <c r="GR52" s="1"/>
  <c r="EU52" i="19"/>
  <c r="M53" i="28"/>
  <c r="M53" i="19"/>
  <c r="W53" i="28"/>
  <c r="W53" i="19"/>
  <c r="AK53" i="28"/>
  <c r="AJ53" i="19"/>
  <c r="AV53" i="28"/>
  <c r="AT53" i="19"/>
  <c r="CY53" i="28"/>
  <c r="CU53" i="19"/>
  <c r="DQ53" i="28"/>
  <c r="DL53" i="19"/>
  <c r="EB53" i="28"/>
  <c r="DV53" i="19"/>
  <c r="P54" i="28"/>
  <c r="P54" i="19"/>
  <c r="BF54" i="28"/>
  <c r="BD54" i="19"/>
  <c r="DC54" i="28"/>
  <c r="CY54" i="19"/>
  <c r="S55" i="28"/>
  <c r="S55" i="19"/>
  <c r="CD55" i="28"/>
  <c r="CA55" i="19"/>
  <c r="CV55" i="28"/>
  <c r="CR55" i="19"/>
  <c r="DG55" i="28"/>
  <c r="DB55" i="19"/>
  <c r="ES55" i="28"/>
  <c r="GO55" s="1"/>
  <c r="EM55" i="19"/>
  <c r="AA56" i="28"/>
  <c r="Z56" i="19"/>
  <c r="BI56" i="28"/>
  <c r="BG56" i="19"/>
  <c r="BX56" i="28"/>
  <c r="BU56" i="19"/>
  <c r="CC58" i="15"/>
  <c r="CL56" i="28"/>
  <c r="CH56" i="19"/>
  <c r="CS56" i="28"/>
  <c r="CO56" i="19"/>
  <c r="DC56" i="28"/>
  <c r="CY56" i="19"/>
  <c r="DT56" i="28"/>
  <c r="EM56"/>
  <c r="GN56" s="1"/>
  <c r="EG56" i="19"/>
  <c r="EZ56" i="28"/>
  <c r="GQ56" s="1"/>
  <c r="ET56" i="19"/>
  <c r="GJ58" i="15"/>
  <c r="GM58" s="1"/>
  <c r="EZ58"/>
  <c r="FA58" s="1"/>
  <c r="FB58" s="1"/>
  <c r="C57" i="28"/>
  <c r="C57" i="19"/>
  <c r="AH57" i="28"/>
  <c r="AG57" i="19"/>
  <c r="AR57" i="28"/>
  <c r="AS57" s="1"/>
  <c r="FS57" s="1"/>
  <c r="AQ57" i="19"/>
  <c r="CV57" i="28"/>
  <c r="CR57" i="19"/>
  <c r="DG57" i="28"/>
  <c r="DB57" i="19"/>
  <c r="DN57" i="28"/>
  <c r="DI57" i="19"/>
  <c r="DX57" i="28"/>
  <c r="DS57" i="19"/>
  <c r="EM57" i="28"/>
  <c r="GN57" s="1"/>
  <c r="EG57" i="19"/>
  <c r="ET57" i="28"/>
  <c r="GP57" s="1"/>
  <c r="FA57"/>
  <c r="GR57" s="1"/>
  <c r="EU57" i="19"/>
  <c r="BF58" i="28"/>
  <c r="BD58" i="19"/>
  <c r="BQ58" i="28"/>
  <c r="BN58" i="19"/>
  <c r="BX58" i="28"/>
  <c r="BU58" i="19"/>
  <c r="CH58" i="28"/>
  <c r="CE58" i="19"/>
  <c r="S59" i="28"/>
  <c r="S59" i="19"/>
  <c r="AH59" i="28"/>
  <c r="AG59" i="19"/>
  <c r="AR59" i="28"/>
  <c r="AQ59" i="19"/>
  <c r="CV59" i="28"/>
  <c r="CR59" i="19"/>
  <c r="DG59" i="28"/>
  <c r="DN59"/>
  <c r="DI59" i="19"/>
  <c r="DX59" i="28"/>
  <c r="DS59" i="19"/>
  <c r="EM59" i="28"/>
  <c r="GN59" s="1"/>
  <c r="EG59" i="19"/>
  <c r="ET59" i="28"/>
  <c r="GP59" s="1"/>
  <c r="EN59" i="19"/>
  <c r="FA59" i="28"/>
  <c r="GR59" s="1"/>
  <c r="EU59" i="19"/>
  <c r="W60" i="28"/>
  <c r="W60" i="19"/>
  <c r="AK60" i="28"/>
  <c r="AJ60" i="19"/>
  <c r="AV60" i="28"/>
  <c r="AT60" i="19"/>
  <c r="BC60" i="28"/>
  <c r="BA60" i="19"/>
  <c r="BM60" i="28"/>
  <c r="BK60" i="19"/>
  <c r="DQ60" i="28"/>
  <c r="DL60" i="19"/>
  <c r="EB60" i="28"/>
  <c r="DV60" i="19"/>
  <c r="EL60" i="28"/>
  <c r="GM60" s="1"/>
  <c r="EF60" i="19"/>
  <c r="FA60" i="28"/>
  <c r="GR60" s="1"/>
  <c r="EU60" i="19"/>
  <c r="C61" i="28"/>
  <c r="C61" i="19"/>
  <c r="AH61" i="28"/>
  <c r="AG61" i="19"/>
  <c r="AO63" i="15"/>
  <c r="AV61" i="28"/>
  <c r="AT61" i="19"/>
  <c r="BC61" i="28"/>
  <c r="BA61" i="19"/>
  <c r="BM61" i="28"/>
  <c r="BK61" i="19"/>
  <c r="CD61" i="28"/>
  <c r="CA61" i="19"/>
  <c r="CY61" i="28"/>
  <c r="CU61" i="19"/>
  <c r="DN61" i="28"/>
  <c r="DI61" i="19"/>
  <c r="DQ63" i="15"/>
  <c r="EB61" i="28"/>
  <c r="DV61" i="19"/>
  <c r="EL61" i="28"/>
  <c r="GM61" s="1"/>
  <c r="EF61" i="19"/>
  <c r="GB63" i="15"/>
  <c r="GE63" s="1"/>
  <c r="EH63"/>
  <c r="EI63" s="1"/>
  <c r="EJ63" s="1"/>
  <c r="FA61" i="28"/>
  <c r="GR61" s="1"/>
  <c r="EU61" i="19"/>
  <c r="P62" i="28"/>
  <c r="P62" i="19"/>
  <c r="CA62" i="28"/>
  <c r="BX62" i="19"/>
  <c r="CL62" i="28"/>
  <c r="CH62" i="19"/>
  <c r="CS62" i="28"/>
  <c r="CO62" i="19"/>
  <c r="DC62" i="28"/>
  <c r="CY62" i="19"/>
  <c r="EM62" i="28"/>
  <c r="GN62" s="1"/>
  <c r="EG62" i="19"/>
  <c r="EZ62" i="28"/>
  <c r="GQ62" s="1"/>
  <c r="ET62" i="19"/>
  <c r="BM63" i="28"/>
  <c r="BK63" i="19"/>
  <c r="CV63" i="28"/>
  <c r="CR63" i="19"/>
  <c r="C64" i="28"/>
  <c r="C64" i="19"/>
  <c r="W64" i="28"/>
  <c r="W64" i="19"/>
  <c r="AV64" i="28"/>
  <c r="AT64" i="19"/>
  <c r="CY64" i="28"/>
  <c r="CU64" i="19"/>
  <c r="EB64" i="28"/>
  <c r="DV64" i="19"/>
  <c r="M65"/>
  <c r="U67" i="15"/>
  <c r="AB67" s="1"/>
  <c r="AA65" i="28"/>
  <c r="Z65" i="19"/>
  <c r="AK65" i="28"/>
  <c r="AJ65" i="19"/>
  <c r="CH65" i="28"/>
  <c r="CE65" i="19"/>
  <c r="DQ65" i="28"/>
  <c r="DL65" i="19"/>
  <c r="ET65" i="28"/>
  <c r="GP65" s="1"/>
  <c r="EN65" i="19"/>
  <c r="FD65" i="28"/>
  <c r="EX65" i="19"/>
  <c r="AV66" i="28"/>
  <c r="CL66"/>
  <c r="CH66" i="19"/>
  <c r="EB66" i="28"/>
  <c r="BQ67"/>
  <c r="BN67" i="19"/>
  <c r="DG67" i="28"/>
  <c r="DB67" i="19"/>
  <c r="AV68" i="28"/>
  <c r="AT68" i="19"/>
  <c r="CL68" i="28"/>
  <c r="CH68" i="19"/>
  <c r="EB68" i="28"/>
  <c r="DV68" i="19"/>
  <c r="BF69" i="28"/>
  <c r="BD69" i="19"/>
  <c r="BI71" i="15"/>
  <c r="CV69" i="28"/>
  <c r="CR69" i="19"/>
  <c r="CW71" i="15"/>
  <c r="S70" i="28"/>
  <c r="S70" i="19"/>
  <c r="AH70" i="28"/>
  <c r="AG70" i="19"/>
  <c r="AR70" i="28"/>
  <c r="AQ70" i="19"/>
  <c r="BX70" i="28"/>
  <c r="CH70"/>
  <c r="CE70" i="19"/>
  <c r="DN70" i="28"/>
  <c r="DI70" i="19"/>
  <c r="DX70" i="28"/>
  <c r="DS70" i="19"/>
  <c r="AA71" i="28"/>
  <c r="Z71" i="19"/>
  <c r="AN71" i="28"/>
  <c r="AM71" i="19"/>
  <c r="BF71" i="28"/>
  <c r="BD71" i="19"/>
  <c r="CD71" i="28"/>
  <c r="CA71" i="19"/>
  <c r="CV71" i="28"/>
  <c r="CR71" i="19"/>
  <c r="DT71" i="28"/>
  <c r="DO71" i="19"/>
  <c r="FD71" i="28"/>
  <c r="EX71" i="19"/>
  <c r="P72" i="28"/>
  <c r="P72" i="19"/>
  <c r="AN72" i="28"/>
  <c r="AM72" i="19"/>
  <c r="BF72" i="28"/>
  <c r="BD72" i="19"/>
  <c r="CD72" i="28"/>
  <c r="CA72" i="19"/>
  <c r="CV72" i="28"/>
  <c r="CR72" i="19"/>
  <c r="DT72" i="28"/>
  <c r="DO72" i="19"/>
  <c r="FD72" i="28"/>
  <c r="EX72" i="19"/>
  <c r="AV73" i="28"/>
  <c r="AT73" i="19"/>
  <c r="CL73" i="28"/>
  <c r="CH73" i="19"/>
  <c r="EB73" i="28"/>
  <c r="DV73" i="19"/>
  <c r="AR74" i="28"/>
  <c r="AQ74" i="19"/>
  <c r="CH74" i="28"/>
  <c r="CE74" i="19"/>
  <c r="DX74" i="28"/>
  <c r="DS74" i="19"/>
  <c r="FA74" i="28"/>
  <c r="GR74" s="1"/>
  <c r="EU74" i="19"/>
  <c r="AA75" i="28"/>
  <c r="Z75" i="19"/>
  <c r="BQ75" i="28"/>
  <c r="BN75" i="19"/>
  <c r="DG75" i="28"/>
  <c r="DB75" i="19"/>
  <c r="M76" i="28"/>
  <c r="M76" i="19"/>
  <c r="U78" i="15"/>
  <c r="AA76" i="28"/>
  <c r="Z76" i="19"/>
  <c r="BC76" i="28"/>
  <c r="BA76" i="19"/>
  <c r="BI78" i="15"/>
  <c r="CS76" i="28"/>
  <c r="CO76" i="19"/>
  <c r="CW78" i="15"/>
  <c r="DG76" i="28"/>
  <c r="DB76" i="19"/>
  <c r="EL76" i="28"/>
  <c r="GM76" s="1"/>
  <c r="EF76" i="19"/>
  <c r="M77" i="28"/>
  <c r="M77" i="19"/>
  <c r="W77" i="28"/>
  <c r="W77" i="19"/>
  <c r="BC77" i="28"/>
  <c r="BA77" i="19"/>
  <c r="BM77" i="28"/>
  <c r="BK77" i="19"/>
  <c r="CS77" i="28"/>
  <c r="CO77" i="19"/>
  <c r="DC77" i="28"/>
  <c r="CY77" i="19"/>
  <c r="EL77" i="28"/>
  <c r="GM77" s="1"/>
  <c r="EF77" i="19"/>
  <c r="EH79" i="15"/>
  <c r="EI79" s="1"/>
  <c r="EJ79" s="1"/>
  <c r="EG77" i="19" s="1"/>
  <c r="EZ77" i="28"/>
  <c r="GQ77" s="1"/>
  <c r="ET77" i="19"/>
  <c r="EZ79" i="15"/>
  <c r="FA79" s="1"/>
  <c r="FB79" s="1"/>
  <c r="GJ79"/>
  <c r="GM79" s="1"/>
  <c r="C78" i="28"/>
  <c r="C78" i="19"/>
  <c r="AH79" i="28"/>
  <c r="AG79" i="19"/>
  <c r="AR79" i="28"/>
  <c r="AQ79" i="19"/>
  <c r="BX79" i="28"/>
  <c r="BU79" i="19"/>
  <c r="CH79" i="28"/>
  <c r="CE79" i="19"/>
  <c r="DN79" i="28"/>
  <c r="DI79" i="19"/>
  <c r="DX79" i="28"/>
  <c r="DS79" i="19"/>
  <c r="W80" i="28"/>
  <c r="W80" i="19"/>
  <c r="BM80" i="28"/>
  <c r="BK80" i="19"/>
  <c r="DN80" i="28"/>
  <c r="DI80" i="19"/>
  <c r="DQ82" i="15"/>
  <c r="AK81" i="28"/>
  <c r="AJ81" i="19"/>
  <c r="AO83" i="15"/>
  <c r="DQ81" i="28"/>
  <c r="DL81" i="19"/>
  <c r="DQ83" i="15"/>
  <c r="S82" i="28"/>
  <c r="S82" i="19"/>
  <c r="AH82" i="28"/>
  <c r="AG82" i="19"/>
  <c r="AO84" i="15"/>
  <c r="CD84" i="28"/>
  <c r="CA84" i="19"/>
  <c r="CS84" i="28"/>
  <c r="CO84" i="19"/>
  <c r="CW86" i="15"/>
  <c r="AK85" i="28"/>
  <c r="AJ85" i="19"/>
  <c r="AO87" i="15"/>
  <c r="BJ85" i="28"/>
  <c r="BH85" i="19"/>
  <c r="BP87" i="15"/>
  <c r="CL85" i="28"/>
  <c r="CH85" i="19"/>
  <c r="AH86" i="28"/>
  <c r="AG86" i="19"/>
  <c r="AO88" i="15"/>
  <c r="M88" i="28"/>
  <c r="M88" i="19"/>
  <c r="U90" i="15"/>
  <c r="BI90" i="28"/>
  <c r="BG90" i="19"/>
  <c r="BX90" i="28"/>
  <c r="BU90" i="19"/>
  <c r="CC92" i="15"/>
  <c r="C93" i="28"/>
  <c r="C93" i="19"/>
  <c r="T93" i="28"/>
  <c r="T93" i="19"/>
  <c r="AB95" i="15"/>
  <c r="AV93" i="28"/>
  <c r="AT93" i="19"/>
  <c r="W96" i="28"/>
  <c r="W96" i="19"/>
  <c r="AK97" i="28"/>
  <c r="AJ97" i="19"/>
  <c r="AO99" i="15"/>
  <c r="BJ97" i="28"/>
  <c r="BH97" i="19"/>
  <c r="BP99" i="15"/>
  <c r="DX98" i="28"/>
  <c r="DS98" i="19"/>
  <c r="BF99" i="28"/>
  <c r="BD99" i="19"/>
  <c r="BI101" i="15"/>
  <c r="CE99" i="28"/>
  <c r="CB99" i="19"/>
  <c r="CJ101" i="15"/>
  <c r="DG99" i="28"/>
  <c r="DB99" i="19"/>
  <c r="W100" i="28"/>
  <c r="W100" i="19"/>
  <c r="CA101" i="28"/>
  <c r="BX101" i="19"/>
  <c r="CC103" i="15"/>
  <c r="CZ101" i="28"/>
  <c r="CV101" i="19"/>
  <c r="DD103" i="15"/>
  <c r="EB101" i="28"/>
  <c r="DV101" i="19"/>
  <c r="CY102" i="28"/>
  <c r="CW104" i="15"/>
  <c r="DX102" i="28"/>
  <c r="DS102" i="19"/>
  <c r="AK103" i="28"/>
  <c r="AJ103" i="19"/>
  <c r="AO105" i="15"/>
  <c r="DX104" i="28"/>
  <c r="DS104" i="19"/>
  <c r="BI52" i="15"/>
  <c r="AO53"/>
  <c r="DQ53"/>
  <c r="GB54"/>
  <c r="GE54" s="1"/>
  <c r="CC55"/>
  <c r="GE55"/>
  <c r="AO56"/>
  <c r="DQ56"/>
  <c r="BI57"/>
  <c r="GB57"/>
  <c r="GE57" s="1"/>
  <c r="U59"/>
  <c r="AB59" s="1"/>
  <c r="GM59"/>
  <c r="GM61"/>
  <c r="GB62"/>
  <c r="GE62" s="1"/>
  <c r="U63"/>
  <c r="GJ64"/>
  <c r="GM64" s="1"/>
  <c r="CC65"/>
  <c r="CC66"/>
  <c r="CW67"/>
  <c r="GF70"/>
  <c r="AV73"/>
  <c r="CJ73"/>
  <c r="DX73"/>
  <c r="AV74"/>
  <c r="CJ74"/>
  <c r="DX74"/>
  <c r="EH76"/>
  <c r="EI76" s="1"/>
  <c r="EJ76" s="1"/>
  <c r="EM74" i="28" s="1"/>
  <c r="GN74" s="1"/>
  <c r="EQ80" i="15"/>
  <c r="ER80" s="1"/>
  <c r="ES80" s="1"/>
  <c r="EN78" i="19" s="1"/>
  <c r="GM80" i="15"/>
  <c r="GM81"/>
  <c r="GE82"/>
  <c r="EH87"/>
  <c r="EI87" s="1"/>
  <c r="EJ87" s="1"/>
  <c r="EZ87"/>
  <c r="FA87" s="1"/>
  <c r="FB87" s="1"/>
  <c r="FA85" i="28" s="1"/>
  <c r="GR85" s="1"/>
  <c r="EZ92" i="15"/>
  <c r="FA92" s="1"/>
  <c r="FB92" s="1"/>
  <c r="EQ96"/>
  <c r="ER96" s="1"/>
  <c r="ES96" s="1"/>
  <c r="GM97"/>
  <c r="GI99"/>
  <c r="EQ103"/>
  <c r="ER103" s="1"/>
  <c r="ES103" s="1"/>
  <c r="CE53" i="19"/>
  <c r="AM56"/>
  <c r="W57"/>
  <c r="AJ64"/>
  <c r="BN76"/>
  <c r="AK58" i="28"/>
  <c r="AJ58" i="19"/>
  <c r="AV58" i="28"/>
  <c r="AT58" i="19"/>
  <c r="CE58" i="28"/>
  <c r="CB58" i="19"/>
  <c r="CJ60" i="15"/>
  <c r="CY58" i="28"/>
  <c r="DQ58"/>
  <c r="DL58" i="19"/>
  <c r="EB58" i="28"/>
  <c r="DV58" i="19"/>
  <c r="P59" i="28"/>
  <c r="P59" i="19"/>
  <c r="AO59" i="28"/>
  <c r="AN59" i="19"/>
  <c r="AV61" i="15"/>
  <c r="BI59" i="28"/>
  <c r="BG59" i="19"/>
  <c r="CA59" i="28"/>
  <c r="BX59" i="19"/>
  <c r="CL59" i="28"/>
  <c r="CH59" i="19"/>
  <c r="DU59" i="28"/>
  <c r="DP59" i="19"/>
  <c r="DX61" i="15"/>
  <c r="S60" i="28"/>
  <c r="S60" i="19"/>
  <c r="BJ60" i="28"/>
  <c r="BH60" i="19"/>
  <c r="BP62" i="15"/>
  <c r="CD60" i="28"/>
  <c r="CA60" i="19"/>
  <c r="CV60" i="28"/>
  <c r="CR60" i="19"/>
  <c r="DG60" i="28"/>
  <c r="DB60" i="19"/>
  <c r="ES60" i="28"/>
  <c r="GO60" s="1"/>
  <c r="EM60" i="19"/>
  <c r="AR61" i="28"/>
  <c r="AQ61" i="19"/>
  <c r="CA61" i="28"/>
  <c r="BX61" i="19"/>
  <c r="DX61" i="28"/>
  <c r="DS61" i="19"/>
  <c r="ES61" i="28"/>
  <c r="GO61" s="1"/>
  <c r="EM61" i="19"/>
  <c r="EQ63" i="15"/>
  <c r="ER63" s="1"/>
  <c r="ES63" s="1"/>
  <c r="EN61" i="19" s="1"/>
  <c r="AA62" i="28"/>
  <c r="Z62" i="19"/>
  <c r="AN62" i="28"/>
  <c r="AM62" i="19"/>
  <c r="BF62" i="28"/>
  <c r="BD62" i="19"/>
  <c r="BQ62" i="28"/>
  <c r="BN62" i="19"/>
  <c r="CZ62" i="28"/>
  <c r="DD62" s="1"/>
  <c r="GE62" s="1"/>
  <c r="CV62" i="19"/>
  <c r="DD64" i="15"/>
  <c r="DT62" i="28"/>
  <c r="DO62" i="19"/>
  <c r="EN62"/>
  <c r="FD62" i="28"/>
  <c r="EX62" i="19"/>
  <c r="C63" i="28"/>
  <c r="C63" i="19"/>
  <c r="AH63" i="28"/>
  <c r="AG63" i="19"/>
  <c r="AR63" i="28"/>
  <c r="AQ63" i="19"/>
  <c r="BI63" i="28"/>
  <c r="BG63" i="19"/>
  <c r="CD63" i="28"/>
  <c r="CA63" i="19"/>
  <c r="CS63" i="28"/>
  <c r="CO63" i="19"/>
  <c r="CW65" i="15"/>
  <c r="DG63" i="28"/>
  <c r="DB63" i="19"/>
  <c r="DN63" i="28"/>
  <c r="DI63" i="19"/>
  <c r="DX63" i="28"/>
  <c r="DS63" i="19"/>
  <c r="S64" i="28"/>
  <c r="S64" i="19"/>
  <c r="AH64" i="28"/>
  <c r="AG64" i="19"/>
  <c r="AR64" i="28"/>
  <c r="AQ64" i="19"/>
  <c r="CV64" i="28"/>
  <c r="CR64" i="19"/>
  <c r="DG64" i="28"/>
  <c r="DB64" i="19"/>
  <c r="DN64" i="28"/>
  <c r="DI64" i="19"/>
  <c r="DX64" i="28"/>
  <c r="DS64" i="19"/>
  <c r="EM64" i="28"/>
  <c r="GN64" s="1"/>
  <c r="EG64" i="19"/>
  <c r="ET64" i="28"/>
  <c r="GP64" s="1"/>
  <c r="EN64" i="19"/>
  <c r="FA64" i="28"/>
  <c r="GR64" s="1"/>
  <c r="EU64" i="19"/>
  <c r="W65" i="28"/>
  <c r="W65" i="19"/>
  <c r="AH65" i="28"/>
  <c r="AG65" i="19"/>
  <c r="AO67" i="15"/>
  <c r="AV65" i="28"/>
  <c r="AT65" i="19"/>
  <c r="BC65" i="28"/>
  <c r="BA65" i="19"/>
  <c r="BM65" i="28"/>
  <c r="BK65" i="19"/>
  <c r="CD65" i="28"/>
  <c r="CA65" i="19"/>
  <c r="CY65" i="28"/>
  <c r="CU65" i="19"/>
  <c r="DN65" i="28"/>
  <c r="DI65" i="19"/>
  <c r="DQ67" i="15"/>
  <c r="EB65" i="28"/>
  <c r="DV65" i="19"/>
  <c r="EL65" i="28"/>
  <c r="GM65" s="1"/>
  <c r="EF65" i="19"/>
  <c r="EH67" i="15"/>
  <c r="EI67" s="1"/>
  <c r="EJ67" s="1"/>
  <c r="EM65" i="28" s="1"/>
  <c r="GN65" s="1"/>
  <c r="BC66"/>
  <c r="BA66" i="19"/>
  <c r="BM66" i="28"/>
  <c r="BN66" s="1"/>
  <c r="FW66" s="1"/>
  <c r="BK66" i="19"/>
  <c r="CS66" i="28"/>
  <c r="CO66" i="19"/>
  <c r="DC66" i="28"/>
  <c r="DD66" s="1"/>
  <c r="GE66" s="1"/>
  <c r="CY66" i="19"/>
  <c r="EL66" i="28"/>
  <c r="GM66" s="1"/>
  <c r="EF66" i="19"/>
  <c r="EH68" i="15"/>
  <c r="EI68" s="1"/>
  <c r="EJ68" s="1"/>
  <c r="EG66" i="19" s="1"/>
  <c r="GB68" i="15"/>
  <c r="GE68" s="1"/>
  <c r="EZ66" i="28"/>
  <c r="GQ66" s="1"/>
  <c r="ET66" i="19"/>
  <c r="EZ68" i="15"/>
  <c r="FA68" s="1"/>
  <c r="FB68" s="1"/>
  <c r="S67" i="28"/>
  <c r="S67" i="19"/>
  <c r="AH67" i="28"/>
  <c r="AG67" i="19"/>
  <c r="AR67" i="28"/>
  <c r="AQ67" i="19"/>
  <c r="BX67" i="28"/>
  <c r="BU67" i="19"/>
  <c r="CH67" i="28"/>
  <c r="CE67" i="19"/>
  <c r="DN67" i="28"/>
  <c r="DI67" i="19"/>
  <c r="DX67" i="28"/>
  <c r="DS67" i="19"/>
  <c r="P68" i="28"/>
  <c r="P68" i="19"/>
  <c r="BC68" i="28"/>
  <c r="BA68" i="19"/>
  <c r="CS68" i="28"/>
  <c r="CO68" i="19"/>
  <c r="DC68" i="28"/>
  <c r="CY68" i="19"/>
  <c r="EL68" i="28"/>
  <c r="GM68" s="1"/>
  <c r="EF68" i="19"/>
  <c r="GB70" i="15"/>
  <c r="GE70" s="1"/>
  <c r="EH70"/>
  <c r="EI70" s="1"/>
  <c r="EJ70" s="1"/>
  <c r="EM68" i="28" s="1"/>
  <c r="GN68" s="1"/>
  <c r="EZ68"/>
  <c r="GQ68" s="1"/>
  <c r="ET68" i="19"/>
  <c r="EZ70" i="15"/>
  <c r="FA70" s="1"/>
  <c r="FB70" s="1"/>
  <c r="EU68" i="19" s="1"/>
  <c r="BQ69" i="28"/>
  <c r="BN69" i="19"/>
  <c r="DG69" i="28"/>
  <c r="DB69" i="19"/>
  <c r="P70" i="28"/>
  <c r="P70" i="19"/>
  <c r="AO70" i="28"/>
  <c r="AN70" i="19"/>
  <c r="AV72" i="15"/>
  <c r="BI70" i="28"/>
  <c r="BG70" i="19"/>
  <c r="CE70" i="28"/>
  <c r="CI70" s="1"/>
  <c r="GA70" s="1"/>
  <c r="CB70" i="19"/>
  <c r="CJ72" i="15"/>
  <c r="CY70" i="28"/>
  <c r="CU70" i="19"/>
  <c r="DU70" i="28"/>
  <c r="DP70" i="19"/>
  <c r="DX72" i="15"/>
  <c r="BC71" i="28"/>
  <c r="BA71" i="19"/>
  <c r="BI73" i="15"/>
  <c r="BQ71" i="28"/>
  <c r="BN71" i="19"/>
  <c r="CS71" i="28"/>
  <c r="CO71" i="19"/>
  <c r="CW73" i="15"/>
  <c r="DG71" i="28"/>
  <c r="DB71" i="19"/>
  <c r="EL71" i="28"/>
  <c r="GM71" s="1"/>
  <c r="EF71" i="19"/>
  <c r="M72" i="28"/>
  <c r="M72" i="19"/>
  <c r="U74" i="15"/>
  <c r="AA72" i="28"/>
  <c r="Z72" i="19"/>
  <c r="BC72" i="28"/>
  <c r="BA72" i="19"/>
  <c r="BI74" i="15"/>
  <c r="CS72" i="28"/>
  <c r="CO72" i="19"/>
  <c r="CW74" i="15"/>
  <c r="DG72" i="28"/>
  <c r="DB72" i="19"/>
  <c r="EL72" i="28"/>
  <c r="GM72" s="1"/>
  <c r="EF72" i="19"/>
  <c r="M73" i="28"/>
  <c r="M73" i="19"/>
  <c r="W73" i="28"/>
  <c r="W73" i="19"/>
  <c r="BC73" i="28"/>
  <c r="BA73" i="19"/>
  <c r="BM73" i="28"/>
  <c r="BK73" i="19"/>
  <c r="CS73" i="28"/>
  <c r="CO73" i="19"/>
  <c r="DC73" i="28"/>
  <c r="CY73" i="19"/>
  <c r="EL73" i="28"/>
  <c r="GM73" s="1"/>
  <c r="EF73" i="19"/>
  <c r="EH75" i="15"/>
  <c r="EI75" s="1"/>
  <c r="EJ75" s="1"/>
  <c r="EZ73" i="28"/>
  <c r="GQ73" s="1"/>
  <c r="ET73" i="19"/>
  <c r="EZ75" i="15"/>
  <c r="FA75" s="1"/>
  <c r="FB75" s="1"/>
  <c r="EU73" i="19" s="1"/>
  <c r="GJ75" i="15"/>
  <c r="GM75" s="1"/>
  <c r="C74" i="28"/>
  <c r="C74" i="19"/>
  <c r="AH75" i="28"/>
  <c r="AG75" i="19"/>
  <c r="AR75" i="28"/>
  <c r="AQ75" i="19"/>
  <c r="BX75" i="28"/>
  <c r="BU75" i="19"/>
  <c r="CH75" i="28"/>
  <c r="CE75" i="19"/>
  <c r="DN75" i="28"/>
  <c r="DI75" i="19"/>
  <c r="DX75" i="28"/>
  <c r="DS75" i="19"/>
  <c r="W76" i="28"/>
  <c r="W76" i="19"/>
  <c r="BM76" i="28"/>
  <c r="BK76" i="19"/>
  <c r="DC76" i="28"/>
  <c r="CY76" i="19"/>
  <c r="ES76" i="28"/>
  <c r="GO76" s="1"/>
  <c r="EM76" i="19"/>
  <c r="GF78" i="15"/>
  <c r="GI78" s="1"/>
  <c r="C77" i="28"/>
  <c r="C77" i="19"/>
  <c r="T77" i="28"/>
  <c r="T77" i="19"/>
  <c r="AB79" i="15"/>
  <c r="AN77" i="28"/>
  <c r="AM77" i="19"/>
  <c r="BJ77" i="28"/>
  <c r="BH77" i="19"/>
  <c r="BP79" i="15"/>
  <c r="CD77" i="28"/>
  <c r="CA77" i="19"/>
  <c r="CZ77" i="28"/>
  <c r="CV77" i="19"/>
  <c r="DD79" i="15"/>
  <c r="DT77" i="28"/>
  <c r="DO77" i="19"/>
  <c r="ET77" i="28"/>
  <c r="GP77" s="1"/>
  <c r="EN77" i="19"/>
  <c r="S78" i="28"/>
  <c r="S78" i="19"/>
  <c r="AK78" i="28"/>
  <c r="BI78"/>
  <c r="BG78" i="19"/>
  <c r="CA78" i="28"/>
  <c r="BX78" i="19"/>
  <c r="CY78" i="28"/>
  <c r="CU78" i="19"/>
  <c r="DQ78" i="28"/>
  <c r="DL78" i="19"/>
  <c r="EM78" i="28"/>
  <c r="GN78" s="1"/>
  <c r="EG78" i="19"/>
  <c r="S79" i="28"/>
  <c r="S79" i="19"/>
  <c r="AO79" i="28"/>
  <c r="AN79" i="19"/>
  <c r="AV81" i="15"/>
  <c r="BI79" i="28"/>
  <c r="BG79" i="19"/>
  <c r="CE79" i="28"/>
  <c r="CI79" s="1"/>
  <c r="GA79" s="1"/>
  <c r="CB79" i="19"/>
  <c r="CJ81" i="15"/>
  <c r="CY79" i="28"/>
  <c r="CU79" i="19"/>
  <c r="DU79" i="28"/>
  <c r="DP79" i="19"/>
  <c r="DX81" i="15"/>
  <c r="DX80" i="28"/>
  <c r="DS80" i="19"/>
  <c r="EB81" i="28"/>
  <c r="DV81" i="19"/>
  <c r="AR82" i="28"/>
  <c r="AQ82" i="19"/>
  <c r="DC84" i="28"/>
  <c r="CY84" i="19"/>
  <c r="ES84" i="28"/>
  <c r="GO84" s="1"/>
  <c r="EM84" i="19"/>
  <c r="EQ86" i="15"/>
  <c r="ER86" s="1"/>
  <c r="ES86" s="1"/>
  <c r="EN84" i="19" s="1"/>
  <c r="GF86" i="15"/>
  <c r="GI86" s="1"/>
  <c r="FD84" i="28"/>
  <c r="EX84" i="19"/>
  <c r="DQ85" i="28"/>
  <c r="DL85" i="19"/>
  <c r="DQ87" i="15"/>
  <c r="P87" i="28"/>
  <c r="P87" i="19"/>
  <c r="U89" i="15"/>
  <c r="AO87" i="28"/>
  <c r="AS87" s="1"/>
  <c r="FS87" s="1"/>
  <c r="AN87" i="19"/>
  <c r="AV89" i="15"/>
  <c r="DT88" i="28"/>
  <c r="DO88" i="19"/>
  <c r="C89" i="28"/>
  <c r="C89" i="19"/>
  <c r="T89" i="28"/>
  <c r="T89" i="19"/>
  <c r="AB91" i="15"/>
  <c r="CH90" i="28"/>
  <c r="CE90" i="19"/>
  <c r="AN92" i="28"/>
  <c r="AM92" i="19"/>
  <c r="BC92" i="28"/>
  <c r="BA92" i="19"/>
  <c r="BI94" i="15"/>
  <c r="CA93" i="28"/>
  <c r="BX93" i="19"/>
  <c r="CC95" i="15"/>
  <c r="CZ93" i="28"/>
  <c r="CV93" i="19"/>
  <c r="DD95" i="15"/>
  <c r="EB93" i="28"/>
  <c r="DV93" i="19"/>
  <c r="CY94" i="28"/>
  <c r="CU94" i="19"/>
  <c r="DX94" i="28"/>
  <c r="DS94" i="19"/>
  <c r="EL96" i="28"/>
  <c r="GM96" s="1"/>
  <c r="EF96" i="19"/>
  <c r="EH98" i="15"/>
  <c r="EI98" s="1"/>
  <c r="EJ98" s="1"/>
  <c r="GB98"/>
  <c r="GE98" s="1"/>
  <c r="EZ96" i="28"/>
  <c r="GQ96" s="1"/>
  <c r="ET96" i="19"/>
  <c r="EZ98" i="15"/>
  <c r="FA98" s="1"/>
  <c r="FB98" s="1"/>
  <c r="EU96" i="19" s="1"/>
  <c r="GJ98" i="15"/>
  <c r="GM98" s="1"/>
  <c r="AV97" i="28"/>
  <c r="AT97" i="19"/>
  <c r="DQ97" i="28"/>
  <c r="DL97" i="19"/>
  <c r="DQ99" i="15"/>
  <c r="ET97" i="28"/>
  <c r="GP97" s="1"/>
  <c r="EN97" i="19"/>
  <c r="S98" i="28"/>
  <c r="S98" i="19"/>
  <c r="AH98" i="28"/>
  <c r="AO100" i="15"/>
  <c r="AG98" i="19"/>
  <c r="CD100" i="28"/>
  <c r="CA100" i="19"/>
  <c r="CS100" i="28"/>
  <c r="CO100" i="19"/>
  <c r="CW102" i="15"/>
  <c r="BX102" i="28"/>
  <c r="BU102" i="19"/>
  <c r="CC104" i="15"/>
  <c r="AV103" i="28"/>
  <c r="AT103" i="19"/>
  <c r="CS104" i="28"/>
  <c r="CW106" i="15"/>
  <c r="CO104" i="19"/>
  <c r="DG104" i="28"/>
  <c r="DB104" i="19"/>
  <c r="AV105" i="28"/>
  <c r="AT105" i="19"/>
  <c r="FD106" i="28"/>
  <c r="EX106" i="19"/>
  <c r="GF63" i="15"/>
  <c r="GI63" s="1"/>
  <c r="GE65"/>
  <c r="GJ68"/>
  <c r="GM68" s="1"/>
  <c r="GE69"/>
  <c r="EQ76"/>
  <c r="ER76" s="1"/>
  <c r="ES76" s="1"/>
  <c r="GM76"/>
  <c r="GM77"/>
  <c r="EZ80"/>
  <c r="FA80" s="1"/>
  <c r="FB80" s="1"/>
  <c r="FA78" i="28" s="1"/>
  <c r="GR78" s="1"/>
  <c r="GI80" i="15"/>
  <c r="EH82"/>
  <c r="EI82" s="1"/>
  <c r="EJ82" s="1"/>
  <c r="EM80" i="28" s="1"/>
  <c r="GN80" s="1"/>
  <c r="EQ83" i="15"/>
  <c r="ER83" s="1"/>
  <c r="ES83" s="1"/>
  <c r="GM88"/>
  <c r="EH100"/>
  <c r="EI100" s="1"/>
  <c r="EJ100" s="1"/>
  <c r="EM98" i="28" s="1"/>
  <c r="GN98" s="1"/>
  <c r="EH104" i="15"/>
  <c r="EI104" s="1"/>
  <c r="EJ104" s="1"/>
  <c r="EH106"/>
  <c r="EI106" s="1"/>
  <c r="EJ106" s="1"/>
  <c r="EZ107"/>
  <c r="FA107" s="1"/>
  <c r="FB107" s="1"/>
  <c r="EU105" i="19" s="1"/>
  <c r="BN53"/>
  <c r="AQ56"/>
  <c r="ET63"/>
  <c r="AT66"/>
  <c r="BN72"/>
  <c r="EL42" i="28"/>
  <c r="GM42" s="1"/>
  <c r="EF42" i="19"/>
  <c r="EZ42" i="28"/>
  <c r="GQ42" s="1"/>
  <c r="ET42" i="19"/>
  <c r="FD42" i="28"/>
  <c r="EX42" i="19"/>
  <c r="AN43" i="28"/>
  <c r="AM43" i="19"/>
  <c r="BC43" i="28"/>
  <c r="BA43" i="19"/>
  <c r="BM43" i="28"/>
  <c r="BK43" i="19"/>
  <c r="CD43" i="28"/>
  <c r="CA43" i="19"/>
  <c r="CS43" i="28"/>
  <c r="CO43" i="19"/>
  <c r="DC43" i="28"/>
  <c r="CY43" i="19"/>
  <c r="DT43" i="28"/>
  <c r="DO43" i="19"/>
  <c r="EL43" i="28"/>
  <c r="GM43" s="1"/>
  <c r="EF43" i="19"/>
  <c r="ES43" i="28"/>
  <c r="GO43" s="1"/>
  <c r="EM43" i="19"/>
  <c r="EZ43" i="28"/>
  <c r="GQ43" s="1"/>
  <c r="ET43" i="19"/>
  <c r="FD43" i="28"/>
  <c r="EX43" i="19"/>
  <c r="S44" i="28"/>
  <c r="S44" i="19"/>
  <c r="BQ44" i="28"/>
  <c r="BN44" i="19"/>
  <c r="DG44" i="28"/>
  <c r="DB44" i="19"/>
  <c r="P45" i="28"/>
  <c r="P45" i="19"/>
  <c r="AA45" i="28"/>
  <c r="Z45" i="19"/>
  <c r="AN45" i="28"/>
  <c r="AM45" i="19"/>
  <c r="BC45" i="28"/>
  <c r="BA45" i="19"/>
  <c r="BM45" i="28"/>
  <c r="BK45" i="19"/>
  <c r="CD45" i="28"/>
  <c r="CA45" i="19"/>
  <c r="CS45" i="28"/>
  <c r="CO45" i="19"/>
  <c r="DC45" i="28"/>
  <c r="CY45" i="19"/>
  <c r="DT45" i="28"/>
  <c r="DO45" i="19"/>
  <c r="EL45" i="28"/>
  <c r="GM45" s="1"/>
  <c r="EF45" i="19"/>
  <c r="EZ45" i="28"/>
  <c r="GQ45" s="1"/>
  <c r="ET45" i="19"/>
  <c r="FD45" i="28"/>
  <c r="EX45" i="19"/>
  <c r="P46" i="28"/>
  <c r="P46" i="19"/>
  <c r="BF46" i="28"/>
  <c r="BD46" i="19"/>
  <c r="BQ46" i="28"/>
  <c r="BN46" i="19"/>
  <c r="CV46" i="28"/>
  <c r="CR46" i="19"/>
  <c r="DG46" i="28"/>
  <c r="DB46" i="19"/>
  <c r="W47" i="28"/>
  <c r="W47" i="19"/>
  <c r="AK47" i="28"/>
  <c r="AJ47" i="19"/>
  <c r="AV47" i="28"/>
  <c r="AT47" i="19"/>
  <c r="CA47" i="28"/>
  <c r="BX47" i="19"/>
  <c r="CL47" i="28"/>
  <c r="CH47" i="19"/>
  <c r="DQ47" i="28"/>
  <c r="DL47" i="19"/>
  <c r="EB47" i="28"/>
  <c r="DV47" i="19"/>
  <c r="EM47" i="28"/>
  <c r="GN47" s="1"/>
  <c r="EG47" i="19"/>
  <c r="ET47" i="28"/>
  <c r="GP47" s="1"/>
  <c r="EN47" i="19"/>
  <c r="FA47" i="28"/>
  <c r="GR47" s="1"/>
  <c r="EU47" i="19"/>
  <c r="AA48" i="28"/>
  <c r="Z48" i="19"/>
  <c r="AN48" i="28"/>
  <c r="AM48" i="19"/>
  <c r="BM48" i="28"/>
  <c r="BK48" i="19"/>
  <c r="CD48" i="28"/>
  <c r="CA48" i="19"/>
  <c r="CS48" i="28"/>
  <c r="CO48" i="19"/>
  <c r="DC48" i="28"/>
  <c r="CY48" i="19"/>
  <c r="DT48" i="28"/>
  <c r="DO48" i="19"/>
  <c r="EL48" i="28"/>
  <c r="GM48" s="1"/>
  <c r="EF48" i="19"/>
  <c r="ES48" i="28"/>
  <c r="GO48" s="1"/>
  <c r="EM48" i="19"/>
  <c r="EZ48" i="28"/>
  <c r="GQ48" s="1"/>
  <c r="ET48" i="19"/>
  <c r="FD48" i="28"/>
  <c r="EX48" i="19"/>
  <c r="C49" i="28"/>
  <c r="C49" i="19"/>
  <c r="BF49" i="28"/>
  <c r="BD49" i="19"/>
  <c r="BQ49" i="28"/>
  <c r="BN49" i="19"/>
  <c r="CV49" i="28"/>
  <c r="CR49" i="19"/>
  <c r="DG49" i="28"/>
  <c r="DB49" i="19"/>
  <c r="S50" i="28"/>
  <c r="S50" i="19"/>
  <c r="AH50" i="28"/>
  <c r="AG50" i="19"/>
  <c r="AR50" i="28"/>
  <c r="AQ50" i="19"/>
  <c r="BI50" i="28"/>
  <c r="BG50" i="19"/>
  <c r="BX50" i="28"/>
  <c r="BU50" i="19"/>
  <c r="CH50" i="28"/>
  <c r="DN50"/>
  <c r="DI50" i="19"/>
  <c r="DX50" i="28"/>
  <c r="DS50" i="19"/>
  <c r="AA51" i="28"/>
  <c r="Z51" i="19"/>
  <c r="AN51" i="28"/>
  <c r="AM51" i="19"/>
  <c r="BC51" i="28"/>
  <c r="BA51" i="19"/>
  <c r="BM51" i="28"/>
  <c r="BK51" i="19"/>
  <c r="CD51" i="28"/>
  <c r="CA51" i="19"/>
  <c r="CS51" i="28"/>
  <c r="CO51" i="19"/>
  <c r="DC51" i="28"/>
  <c r="CY51" i="19"/>
  <c r="DT51" i="28"/>
  <c r="DO51" i="19"/>
  <c r="EL51" i="28"/>
  <c r="GM51" s="1"/>
  <c r="EF51" i="19"/>
  <c r="ES51" i="28"/>
  <c r="GO51" s="1"/>
  <c r="EM51" i="19"/>
  <c r="EZ51" i="28"/>
  <c r="GQ51" s="1"/>
  <c r="ET51" i="19"/>
  <c r="FD51" i="28"/>
  <c r="C52"/>
  <c r="C52" i="19"/>
  <c r="AH52" i="28"/>
  <c r="AG52" i="19"/>
  <c r="AR52" i="28"/>
  <c r="AQ52" i="19"/>
  <c r="BI52" i="28"/>
  <c r="BG52" i="19"/>
  <c r="BX52" i="28"/>
  <c r="BU52" i="19"/>
  <c r="CH52" i="28"/>
  <c r="CE52" i="19"/>
  <c r="CY52" i="28"/>
  <c r="CU52" i="19"/>
  <c r="DN52" i="28"/>
  <c r="DI52" i="19"/>
  <c r="DX52" i="28"/>
  <c r="DS52" i="19"/>
  <c r="P53" i="28"/>
  <c r="P53" i="19"/>
  <c r="AN53" i="28"/>
  <c r="AM53" i="19"/>
  <c r="BC53" i="28"/>
  <c r="BA53" i="19"/>
  <c r="BM53" i="28"/>
  <c r="BK53" i="19"/>
  <c r="CD53" i="28"/>
  <c r="CA53" i="19"/>
  <c r="CS53" i="28"/>
  <c r="CO53" i="19"/>
  <c r="DC53" i="28"/>
  <c r="CY53" i="19"/>
  <c r="DT53" i="28"/>
  <c r="DO53" i="19"/>
  <c r="EL53" i="28"/>
  <c r="GM53" s="1"/>
  <c r="EF53" i="19"/>
  <c r="ES53" i="28"/>
  <c r="GO53" s="1"/>
  <c r="EM53" i="19"/>
  <c r="FD53" i="28"/>
  <c r="C54"/>
  <c r="C54" i="19"/>
  <c r="W54" i="28"/>
  <c r="W54" i="19"/>
  <c r="AK54" i="28"/>
  <c r="AJ54" i="19"/>
  <c r="AV54" i="28"/>
  <c r="AT54" i="19"/>
  <c r="CA54" i="28"/>
  <c r="BX54" i="19"/>
  <c r="CL54" i="28"/>
  <c r="CH54" i="19"/>
  <c r="DQ54" i="28"/>
  <c r="DL54" i="19"/>
  <c r="EB54" i="28"/>
  <c r="DV54" i="19"/>
  <c r="EM54" i="28"/>
  <c r="GN54" s="1"/>
  <c r="EG54" i="19"/>
  <c r="ET54" i="28"/>
  <c r="GP54" s="1"/>
  <c r="EN54" i="19"/>
  <c r="FA54" i="28"/>
  <c r="GR54" s="1"/>
  <c r="EU54" i="19"/>
  <c r="C55" i="28"/>
  <c r="C55" i="19"/>
  <c r="AH55" i="28"/>
  <c r="AR55"/>
  <c r="AS55" s="1"/>
  <c r="FS55" s="1"/>
  <c r="AQ55" i="19"/>
  <c r="BI55" i="28"/>
  <c r="BG55" i="19"/>
  <c r="CH55" i="28"/>
  <c r="CE55" i="19"/>
  <c r="CY55" i="28"/>
  <c r="CU55" i="19"/>
  <c r="DX55" i="28"/>
  <c r="DS55" i="19"/>
  <c r="P56" i="28"/>
  <c r="P56" i="19"/>
  <c r="BF56" i="28"/>
  <c r="BD56" i="19"/>
  <c r="BQ56" i="28"/>
  <c r="BN56" i="19"/>
  <c r="CV56" i="28"/>
  <c r="CR56" i="19"/>
  <c r="DG56" i="28"/>
  <c r="DB56" i="19"/>
  <c r="S57" i="28"/>
  <c r="S57" i="19"/>
  <c r="AN57" i="28"/>
  <c r="AM57" i="19"/>
  <c r="BC57" i="28"/>
  <c r="BA57" i="19"/>
  <c r="BM57" i="28"/>
  <c r="CD57"/>
  <c r="CS57"/>
  <c r="CO57" i="19"/>
  <c r="DC57" i="28"/>
  <c r="CY57" i="19"/>
  <c r="DT57" i="28"/>
  <c r="DO57" i="19"/>
  <c r="EL57" i="28"/>
  <c r="GM57" s="1"/>
  <c r="EF57" i="19"/>
  <c r="ES57" i="28"/>
  <c r="GO57" s="1"/>
  <c r="EM57" i="19"/>
  <c r="EZ57" i="28"/>
  <c r="GQ57" s="1"/>
  <c r="ET57" i="19"/>
  <c r="FD57" i="28"/>
  <c r="EX57" i="19"/>
  <c r="AN58" i="28"/>
  <c r="AM58" i="19"/>
  <c r="BC58" i="28"/>
  <c r="BA58" i="19"/>
  <c r="BM58" i="28"/>
  <c r="BK58" i="19"/>
  <c r="CD58" i="28"/>
  <c r="CA58" i="19"/>
  <c r="CS58" i="28"/>
  <c r="CO58" i="19"/>
  <c r="DC58" i="28"/>
  <c r="CY58" i="19"/>
  <c r="DT58" i="28"/>
  <c r="DO58" i="19"/>
  <c r="EL58" i="28"/>
  <c r="GM58" s="1"/>
  <c r="EF58" i="19"/>
  <c r="ES58" i="28"/>
  <c r="GO58" s="1"/>
  <c r="EM58" i="19"/>
  <c r="AA59" i="28"/>
  <c r="Z59" i="19"/>
  <c r="AN59" i="28"/>
  <c r="AM59" i="19"/>
  <c r="BC59" i="28"/>
  <c r="BA59" i="19"/>
  <c r="BM59" i="28"/>
  <c r="BK59" i="19"/>
  <c r="CD59" i="28"/>
  <c r="CA59" i="19"/>
  <c r="CS59" i="28"/>
  <c r="CO59" i="19"/>
  <c r="DC59" i="28"/>
  <c r="CY59" i="19"/>
  <c r="DT59" i="28"/>
  <c r="DO59" i="19"/>
  <c r="EL59" i="28"/>
  <c r="GM59" s="1"/>
  <c r="EF59" i="19"/>
  <c r="ES59" i="28"/>
  <c r="GO59" s="1"/>
  <c r="EM59" i="19"/>
  <c r="EZ59" i="28"/>
  <c r="GQ59" s="1"/>
  <c r="ET59" i="19"/>
  <c r="C60" i="28"/>
  <c r="C60" i="19"/>
  <c r="AH60" i="28"/>
  <c r="AG60" i="19"/>
  <c r="AR60" i="28"/>
  <c r="AQ60" i="19"/>
  <c r="BI60" i="28"/>
  <c r="BG60" i="19"/>
  <c r="BX60" i="28"/>
  <c r="BU60" i="19"/>
  <c r="CH60" i="28"/>
  <c r="CE60" i="19"/>
  <c r="CY60" i="28"/>
  <c r="CU60" i="19"/>
  <c r="DN60" i="28"/>
  <c r="DI60" i="19"/>
  <c r="DX60" i="28"/>
  <c r="DS60" i="19"/>
  <c r="S61" i="28"/>
  <c r="S61" i="19"/>
  <c r="BF61" i="28"/>
  <c r="BD61" i="19"/>
  <c r="BQ61" i="28"/>
  <c r="BN61" i="19"/>
  <c r="CV61" i="28"/>
  <c r="CR61" i="19"/>
  <c r="DG61" i="28"/>
  <c r="DB61" i="19"/>
  <c r="S62" i="28"/>
  <c r="S62" i="19"/>
  <c r="AH62" i="28"/>
  <c r="AG62" i="19"/>
  <c r="AR62" i="28"/>
  <c r="AQ62" i="19"/>
  <c r="BI62" i="28"/>
  <c r="BG62" i="19"/>
  <c r="BX62" i="28"/>
  <c r="BU62" i="19"/>
  <c r="CH62" i="28"/>
  <c r="CE62" i="19"/>
  <c r="CY62" i="28"/>
  <c r="CU62" i="19"/>
  <c r="DN62" i="28"/>
  <c r="DI62" i="19"/>
  <c r="DX62" i="28"/>
  <c r="DS62" i="19"/>
  <c r="W63" i="28"/>
  <c r="W63" i="19"/>
  <c r="AK63" i="28"/>
  <c r="AJ63" i="19"/>
  <c r="AV63" i="28"/>
  <c r="AT63" i="19"/>
  <c r="CA63" i="28"/>
  <c r="BX63" i="19"/>
  <c r="CL63" i="28"/>
  <c r="CH63" i="19"/>
  <c r="DQ63" i="28"/>
  <c r="DL63" i="19"/>
  <c r="EB63" i="28"/>
  <c r="DV63" i="19"/>
  <c r="EM63" i="28"/>
  <c r="GN63" s="1"/>
  <c r="EG63" i="19"/>
  <c r="ET63" i="28"/>
  <c r="GP63" s="1"/>
  <c r="EN63" i="19"/>
  <c r="FA63" i="28"/>
  <c r="GR63" s="1"/>
  <c r="EU63" i="19"/>
  <c r="AA64" i="28"/>
  <c r="Z64" i="19"/>
  <c r="AN64" i="28"/>
  <c r="AM64" i="19"/>
  <c r="BC64" i="28"/>
  <c r="BA64" i="19"/>
  <c r="BM64" i="28"/>
  <c r="BK64" i="19"/>
  <c r="CD64" i="28"/>
  <c r="CA64" i="19"/>
  <c r="CS64" i="28"/>
  <c r="CO64" i="19"/>
  <c r="DC64" i="28"/>
  <c r="CY64" i="19"/>
  <c r="DT64" i="28"/>
  <c r="DO64" i="19"/>
  <c r="EL64" i="28"/>
  <c r="GM64" s="1"/>
  <c r="EF64" i="19"/>
  <c r="ES64" i="28"/>
  <c r="GO64" s="1"/>
  <c r="EM64" i="19"/>
  <c r="EZ64" i="28"/>
  <c r="GQ64" s="1"/>
  <c r="ET64" i="19"/>
  <c r="FD64" i="28"/>
  <c r="EX64" i="19"/>
  <c r="C65" i="28"/>
  <c r="C65" i="19"/>
  <c r="BF65" i="28"/>
  <c r="BD65" i="19"/>
  <c r="BQ65" i="28"/>
  <c r="BN65" i="19"/>
  <c r="CV65" i="28"/>
  <c r="CR65" i="19"/>
  <c r="DG65" i="28"/>
  <c r="DB65" i="19"/>
  <c r="S66" i="28"/>
  <c r="S66" i="19"/>
  <c r="AH66" i="28"/>
  <c r="AG66" i="19"/>
  <c r="AR66" i="28"/>
  <c r="AQ66" i="19"/>
  <c r="BI66" i="28"/>
  <c r="BG66" i="19"/>
  <c r="BX66" i="28"/>
  <c r="BU66" i="19"/>
  <c r="CH66" i="28"/>
  <c r="CE66" i="19"/>
  <c r="CY66" i="28"/>
  <c r="CU66" i="19"/>
  <c r="DN66" i="28"/>
  <c r="DI66" i="19"/>
  <c r="DX66" i="28"/>
  <c r="DS66" i="19"/>
  <c r="AA67" i="28"/>
  <c r="Z67" i="19"/>
  <c r="AN67" i="28"/>
  <c r="AM67" i="19"/>
  <c r="BC67" i="28"/>
  <c r="BA67" i="19"/>
  <c r="BM67" i="28"/>
  <c r="BK67" i="19"/>
  <c r="CD67" i="28"/>
  <c r="CA67" i="19"/>
  <c r="CS67" i="28"/>
  <c r="CO67" i="19"/>
  <c r="DC67" i="28"/>
  <c r="CY67" i="19"/>
  <c r="DT67" i="28"/>
  <c r="DO67" i="19"/>
  <c r="EL67" i="28"/>
  <c r="GM67" s="1"/>
  <c r="EF67" i="19"/>
  <c r="ES67" i="28"/>
  <c r="GO67" s="1"/>
  <c r="EM67" i="19"/>
  <c r="EZ67" i="28"/>
  <c r="GQ67" s="1"/>
  <c r="ET67" i="19"/>
  <c r="FD67" i="28"/>
  <c r="EX67" i="19"/>
  <c r="C68" i="28"/>
  <c r="C68" i="19"/>
  <c r="AH68" i="28"/>
  <c r="AG68" i="19"/>
  <c r="AR68" i="28"/>
  <c r="AQ68" i="19"/>
  <c r="BI68" i="28"/>
  <c r="BG68" i="19"/>
  <c r="BX68" i="28"/>
  <c r="BU68" i="19"/>
  <c r="CH68" i="28"/>
  <c r="CE68" i="19"/>
  <c r="CY68" i="28"/>
  <c r="CU68" i="19"/>
  <c r="DN68" i="28"/>
  <c r="DI68" i="19"/>
  <c r="DX68" i="28"/>
  <c r="DS68" i="19"/>
  <c r="P69" i="28"/>
  <c r="P69" i="19"/>
  <c r="AA69" i="28"/>
  <c r="Z69" i="19"/>
  <c r="AN69" i="28"/>
  <c r="AM69" i="19"/>
  <c r="BC69" i="28"/>
  <c r="BA69" i="19"/>
  <c r="BM69" i="28"/>
  <c r="BK69" i="19"/>
  <c r="CD69" i="28"/>
  <c r="CA69" i="19"/>
  <c r="CS69" i="28"/>
  <c r="CO69" i="19"/>
  <c r="DC69" i="28"/>
  <c r="CY69" i="19"/>
  <c r="DT69" i="28"/>
  <c r="DO69" i="19"/>
  <c r="EL69" i="28"/>
  <c r="GM69" s="1"/>
  <c r="EF69" i="19"/>
  <c r="ES69" i="28"/>
  <c r="GO69" s="1"/>
  <c r="EM69" i="19"/>
  <c r="EZ69" i="28"/>
  <c r="GQ69" s="1"/>
  <c r="ET69" i="19"/>
  <c r="FD69" i="28"/>
  <c r="EX69" i="19"/>
  <c r="AA70" i="28"/>
  <c r="Z70" i="19"/>
  <c r="AN70" i="28"/>
  <c r="AM70" i="19"/>
  <c r="BM70" i="28"/>
  <c r="BK70" i="19"/>
  <c r="CD70" i="28"/>
  <c r="CA70" i="19"/>
  <c r="CS70" i="28"/>
  <c r="DC70"/>
  <c r="CY70" i="19"/>
  <c r="DT70" i="28"/>
  <c r="DO70" i="19"/>
  <c r="EL70" i="28"/>
  <c r="GM70" s="1"/>
  <c r="EF70" i="19"/>
  <c r="ES70" i="28"/>
  <c r="GO70" s="1"/>
  <c r="EM70" i="19"/>
  <c r="EZ70" i="28"/>
  <c r="GQ70" s="1"/>
  <c r="ET70" i="19"/>
  <c r="FD70" i="28"/>
  <c r="EX70" i="19"/>
  <c r="W71" i="28"/>
  <c r="W71" i="19"/>
  <c r="AK71" i="28"/>
  <c r="AJ71" i="19"/>
  <c r="AV71" i="28"/>
  <c r="AT71" i="19"/>
  <c r="CA71" i="28"/>
  <c r="BX71" i="19"/>
  <c r="CL71" i="28"/>
  <c r="CH71" i="19"/>
  <c r="DQ71" i="28"/>
  <c r="DL71" i="19"/>
  <c r="EB71" i="28"/>
  <c r="DV71" i="19"/>
  <c r="EM71" i="28"/>
  <c r="GN71" s="1"/>
  <c r="EG71" i="19"/>
  <c r="ET71" i="28"/>
  <c r="GP71" s="1"/>
  <c r="EN71" i="19"/>
  <c r="FA71" i="28"/>
  <c r="GR71" s="1"/>
  <c r="EU71" i="19"/>
  <c r="C72" i="28"/>
  <c r="C72" i="19"/>
  <c r="AK72" i="28"/>
  <c r="AJ72" i="19"/>
  <c r="CA72" i="28"/>
  <c r="BX72" i="19"/>
  <c r="DQ72" i="28"/>
  <c r="DL72" i="19"/>
  <c r="EM72" i="28"/>
  <c r="GN72" s="1"/>
  <c r="EG72" i="19"/>
  <c r="ET72" i="28"/>
  <c r="GP72" s="1"/>
  <c r="EN72" i="19"/>
  <c r="FA72" i="28"/>
  <c r="GR72" s="1"/>
  <c r="EU72" i="19"/>
  <c r="S73" i="28"/>
  <c r="S73" i="19"/>
  <c r="AH73" i="28"/>
  <c r="AG73" i="19"/>
  <c r="AR73" i="28"/>
  <c r="AQ73" i="19"/>
  <c r="BI73" i="28"/>
  <c r="BG73" i="19"/>
  <c r="BX73" i="28"/>
  <c r="BU73" i="19"/>
  <c r="CH73" i="28"/>
  <c r="CE73" i="19"/>
  <c r="CY73" i="28"/>
  <c r="CU73" i="19"/>
  <c r="DN73" i="28"/>
  <c r="DI73" i="19"/>
  <c r="DX73" i="28"/>
  <c r="DS73" i="19"/>
  <c r="P74" i="28"/>
  <c r="P74" i="19"/>
  <c r="AA74" i="28"/>
  <c r="Z74" i="19"/>
  <c r="BF74" i="28"/>
  <c r="BD74" i="19"/>
  <c r="BQ74" i="28"/>
  <c r="BN74" i="19"/>
  <c r="CV74" i="28"/>
  <c r="CR74" i="19"/>
  <c r="DG74" i="28"/>
  <c r="DB74" i="19"/>
  <c r="M75" i="28"/>
  <c r="M75" i="19"/>
  <c r="AN75" i="28"/>
  <c r="AM75" i="19"/>
  <c r="BC75" i="28"/>
  <c r="BA75" i="19"/>
  <c r="BM75" i="28"/>
  <c r="BK75" i="19"/>
  <c r="CS75" i="28"/>
  <c r="CO75" i="19"/>
  <c r="DT75" i="28"/>
  <c r="DO75" i="19"/>
  <c r="EL75" i="28"/>
  <c r="GM75" s="1"/>
  <c r="EF75" i="19"/>
  <c r="ES75" i="28"/>
  <c r="GO75" s="1"/>
  <c r="EM75" i="19"/>
  <c r="EZ75" i="28"/>
  <c r="GQ75" s="1"/>
  <c r="ET75" i="19"/>
  <c r="FD75" i="28"/>
  <c r="EX75" i="19"/>
  <c r="C76" i="28"/>
  <c r="C76" i="19"/>
  <c r="AK76" i="28"/>
  <c r="AJ76" i="19"/>
  <c r="CA76" i="28"/>
  <c r="BX76" i="19"/>
  <c r="CL76" i="28"/>
  <c r="DQ76"/>
  <c r="DL76" i="19"/>
  <c r="EB76" i="28"/>
  <c r="EM76"/>
  <c r="GN76" s="1"/>
  <c r="EG76" i="19"/>
  <c r="ET76" i="28"/>
  <c r="GP76" s="1"/>
  <c r="EN76" i="19"/>
  <c r="FA76" i="28"/>
  <c r="GR76" s="1"/>
  <c r="EU76" i="19"/>
  <c r="S77" i="28"/>
  <c r="S77" i="19"/>
  <c r="AH77" i="28"/>
  <c r="AG77" i="19"/>
  <c r="AR77" i="28"/>
  <c r="AQ77" i="19"/>
  <c r="BI77" i="28"/>
  <c r="BG77" i="19"/>
  <c r="BX77" i="28"/>
  <c r="BU77" i="19"/>
  <c r="CH77" i="28"/>
  <c r="CE77" i="19"/>
  <c r="CY77" i="28"/>
  <c r="CU77" i="19"/>
  <c r="DN77" i="28"/>
  <c r="DI77" i="19"/>
  <c r="DX77" i="28"/>
  <c r="DS77" i="19"/>
  <c r="P78" i="28"/>
  <c r="P78" i="19"/>
  <c r="AA78" i="28"/>
  <c r="Z78" i="19"/>
  <c r="BF78" i="28"/>
  <c r="BD78" i="19"/>
  <c r="BQ78" i="28"/>
  <c r="BN78" i="19"/>
  <c r="CV78" i="28"/>
  <c r="CR78" i="19"/>
  <c r="DG78" i="28"/>
  <c r="DB78" i="19"/>
  <c r="M79" i="28"/>
  <c r="M79" i="19"/>
  <c r="AN79" i="28"/>
  <c r="AM79" i="19"/>
  <c r="BC79" i="28"/>
  <c r="BA79" i="19"/>
  <c r="BM79" i="28"/>
  <c r="BK79" i="19"/>
  <c r="CS79" i="28"/>
  <c r="CO79" i="19"/>
  <c r="DC79" i="28"/>
  <c r="DT79"/>
  <c r="DO79" i="19"/>
  <c r="EL79" i="28"/>
  <c r="GM79" s="1"/>
  <c r="EF79" i="19"/>
  <c r="ES79" i="28"/>
  <c r="GO79" s="1"/>
  <c r="EM79" i="19"/>
  <c r="EZ79" i="28"/>
  <c r="GQ79" s="1"/>
  <c r="ET79" i="19"/>
  <c r="FD79" i="28"/>
  <c r="EX79" i="19"/>
  <c r="C80" i="28"/>
  <c r="C80" i="19"/>
  <c r="AK80" i="28"/>
  <c r="AJ80" i="19"/>
  <c r="CA80" i="28"/>
  <c r="BX80" i="19"/>
  <c r="DC80" i="28"/>
  <c r="CY80" i="19"/>
  <c r="P81" i="28"/>
  <c r="P81" i="19"/>
  <c r="AA81" i="28"/>
  <c r="Z81" i="19"/>
  <c r="AV81" i="28"/>
  <c r="AT81" i="19"/>
  <c r="CA81" i="28"/>
  <c r="BX81" i="19"/>
  <c r="CC83" i="15"/>
  <c r="CZ81" i="28"/>
  <c r="CV81" i="19"/>
  <c r="DD83" i="15"/>
  <c r="BX82" i="28"/>
  <c r="BU82" i="19"/>
  <c r="CC84" i="15"/>
  <c r="BQ83" i="28"/>
  <c r="BN83" i="19"/>
  <c r="BC84" i="28"/>
  <c r="BA84" i="19"/>
  <c r="BI86" i="15"/>
  <c r="EL84" i="28"/>
  <c r="GM84" s="1"/>
  <c r="EF84" i="19"/>
  <c r="EH86" i="15"/>
  <c r="EI86" s="1"/>
  <c r="EJ86" s="1"/>
  <c r="EG84" i="19" s="1"/>
  <c r="EZ84" i="28"/>
  <c r="GQ84" s="1"/>
  <c r="ET84" i="19"/>
  <c r="EZ86" i="15"/>
  <c r="FA86" s="1"/>
  <c r="FB86" s="1"/>
  <c r="GJ86"/>
  <c r="GM86" s="1"/>
  <c r="AV85" i="28"/>
  <c r="AT85" i="19"/>
  <c r="EB85" i="28"/>
  <c r="DV85" i="19"/>
  <c r="S86" i="28"/>
  <c r="S86" i="19"/>
  <c r="AR86" i="28"/>
  <c r="AQ86" i="19"/>
  <c r="CY86" i="28"/>
  <c r="CU86" i="19"/>
  <c r="DX86" i="28"/>
  <c r="DS86" i="19"/>
  <c r="BF87" i="28"/>
  <c r="BD87" i="19"/>
  <c r="BI89" i="15"/>
  <c r="CE87" i="28"/>
  <c r="CI87" s="1"/>
  <c r="GA87" s="1"/>
  <c r="CB87" i="19"/>
  <c r="CJ89" i="15"/>
  <c r="W88" i="28"/>
  <c r="W88" i="19"/>
  <c r="CD88" i="28"/>
  <c r="CA88" i="19"/>
  <c r="DC88" i="28"/>
  <c r="CY88" i="19"/>
  <c r="AK89" i="28"/>
  <c r="AJ89" i="19"/>
  <c r="AO91" i="15"/>
  <c r="BJ89" i="28"/>
  <c r="BH89" i="19"/>
  <c r="BP91" i="15"/>
  <c r="DQ89" i="28"/>
  <c r="DL89" i="19"/>
  <c r="DQ91" i="15"/>
  <c r="AH90" i="28"/>
  <c r="AG90" i="19"/>
  <c r="AO92" i="15"/>
  <c r="DN90" i="28"/>
  <c r="DI90" i="19"/>
  <c r="DQ92" i="15"/>
  <c r="AA91" i="28"/>
  <c r="Z91" i="19"/>
  <c r="DG91" i="28"/>
  <c r="DB91" i="19"/>
  <c r="M92" i="28"/>
  <c r="M92" i="19"/>
  <c r="U94" i="15"/>
  <c r="CS92" i="28"/>
  <c r="CO92" i="19"/>
  <c r="CW94" i="15"/>
  <c r="ES92" i="28"/>
  <c r="GO92" s="1"/>
  <c r="EM92" i="19"/>
  <c r="EQ94" i="15"/>
  <c r="ER94" s="1"/>
  <c r="ES94" s="1"/>
  <c r="ET92" i="28" s="1"/>
  <c r="GP92" s="1"/>
  <c r="GF94" i="15"/>
  <c r="GI94" s="1"/>
  <c r="CL93" i="28"/>
  <c r="CH93" i="19"/>
  <c r="BI94" i="28"/>
  <c r="BG94" i="19"/>
  <c r="CH94" i="28"/>
  <c r="CE94" i="19"/>
  <c r="P95" i="28"/>
  <c r="P95" i="19"/>
  <c r="U97" i="15"/>
  <c r="AO95" i="28"/>
  <c r="AN95" i="19"/>
  <c r="AV97" i="15"/>
  <c r="CV95" i="28"/>
  <c r="CW97" i="15"/>
  <c r="DU95" i="28"/>
  <c r="DP95" i="19"/>
  <c r="DX97" i="15"/>
  <c r="BM96" i="28"/>
  <c r="BK96" i="19"/>
  <c r="C97" i="28"/>
  <c r="C97" i="19"/>
  <c r="T97" i="28"/>
  <c r="T97" i="19"/>
  <c r="AB99" i="15"/>
  <c r="CA97" i="28"/>
  <c r="BX97" i="19"/>
  <c r="CC99" i="15"/>
  <c r="CZ97" i="28"/>
  <c r="CV97" i="19"/>
  <c r="DD99" i="15"/>
  <c r="FA97" i="28"/>
  <c r="GR97" s="1"/>
  <c r="EU97" i="19"/>
  <c r="BX98" i="28"/>
  <c r="BU98" i="19"/>
  <c r="CC100" i="15"/>
  <c r="BQ99" i="28"/>
  <c r="BN99" i="19"/>
  <c r="BC100" i="28"/>
  <c r="BA100" i="19"/>
  <c r="BI102" i="15"/>
  <c r="EL100" i="28"/>
  <c r="GM100" s="1"/>
  <c r="EF100" i="19"/>
  <c r="EH102" i="15"/>
  <c r="EI102" s="1"/>
  <c r="EJ102" s="1"/>
  <c r="EM100" i="28" s="1"/>
  <c r="GN100" s="1"/>
  <c r="EZ100"/>
  <c r="GQ100" s="1"/>
  <c r="ET100" i="19"/>
  <c r="EZ102" i="15"/>
  <c r="FA102" s="1"/>
  <c r="FB102" s="1"/>
  <c r="GJ102"/>
  <c r="GM102" s="1"/>
  <c r="CL101" i="28"/>
  <c r="CH101" i="19"/>
  <c r="BI102" i="28"/>
  <c r="BG102" i="19"/>
  <c r="BI104" i="15"/>
  <c r="CH102" i="28"/>
  <c r="CE102" i="19"/>
  <c r="S103" i="28"/>
  <c r="S103" i="19"/>
  <c r="U105" i="15"/>
  <c r="BJ103" i="28"/>
  <c r="BH103" i="19"/>
  <c r="BP105" i="15"/>
  <c r="CE103" i="28"/>
  <c r="CB103" i="19"/>
  <c r="CJ105" i="15"/>
  <c r="EB103" i="28"/>
  <c r="DV103" i="19"/>
  <c r="AH104" i="28"/>
  <c r="AG104" i="19"/>
  <c r="AO106" i="15"/>
  <c r="CD104" i="28"/>
  <c r="CC106" i="15"/>
  <c r="CA104" i="19"/>
  <c r="BC105" i="28"/>
  <c r="BA105" i="19"/>
  <c r="BI107" i="15"/>
  <c r="EL105" i="28"/>
  <c r="GM105" s="1"/>
  <c r="GB107" i="15"/>
  <c r="GE107" s="1"/>
  <c r="EH107"/>
  <c r="EI107" s="1"/>
  <c r="EJ107" s="1"/>
  <c r="EM105" i="28" s="1"/>
  <c r="GN105" s="1"/>
  <c r="EF105" i="19"/>
  <c r="CH106" i="28"/>
  <c r="CE106" i="19"/>
  <c r="DQ106" i="28"/>
  <c r="DL106" i="19"/>
  <c r="GB44" i="15"/>
  <c r="GE44" s="1"/>
  <c r="GB45"/>
  <c r="GE45" s="1"/>
  <c r="GF47"/>
  <c r="GI47" s="1"/>
  <c r="GF50"/>
  <c r="GI50" s="1"/>
  <c r="GF53"/>
  <c r="GI53" s="1"/>
  <c r="GJ55"/>
  <c r="GM55" s="1"/>
  <c r="GB59"/>
  <c r="GB60"/>
  <c r="GE60" s="1"/>
  <c r="GB61"/>
  <c r="GE61" s="1"/>
  <c r="GF66"/>
  <c r="GI66" s="1"/>
  <c r="GF69"/>
  <c r="GI69" s="1"/>
  <c r="GJ71"/>
  <c r="GM71" s="1"/>
  <c r="GB72"/>
  <c r="GB77"/>
  <c r="GE77" s="1"/>
  <c r="GB81"/>
  <c r="GE81" s="1"/>
  <c r="EQ84"/>
  <c r="ER84" s="1"/>
  <c r="ES84" s="1"/>
  <c r="EQ87"/>
  <c r="ER87" s="1"/>
  <c r="ES87" s="1"/>
  <c r="ET85" i="28" s="1"/>
  <c r="GP85" s="1"/>
  <c r="GM95" i="15"/>
  <c r="EQ100"/>
  <c r="ER100" s="1"/>
  <c r="ES100" s="1"/>
  <c r="GM101"/>
  <c r="EZ103"/>
  <c r="FA103" s="1"/>
  <c r="FB103" s="1"/>
  <c r="EU101" i="19" s="1"/>
  <c r="GM104" i="15"/>
  <c r="EZ106"/>
  <c r="FA106" s="1"/>
  <c r="FB106" s="1"/>
  <c r="GE108"/>
  <c r="O110" i="19"/>
  <c r="N6" i="21" s="1"/>
  <c r="BA48" i="19"/>
  <c r="Z53"/>
  <c r="BU55"/>
  <c r="BK57"/>
  <c r="EX58"/>
  <c r="BN66"/>
  <c r="CO70"/>
  <c r="CH72"/>
  <c r="CH76"/>
  <c r="CH80"/>
  <c r="EX80"/>
  <c r="EX92"/>
  <c r="P66" i="28"/>
  <c r="P66" i="19"/>
  <c r="BF66" i="28"/>
  <c r="BD66" i="19"/>
  <c r="CV66" i="28"/>
  <c r="CR66" i="19"/>
  <c r="C67" i="28"/>
  <c r="C67" i="19"/>
  <c r="W67" i="28"/>
  <c r="W67" i="19"/>
  <c r="AK67" i="28"/>
  <c r="AJ67" i="19"/>
  <c r="AV67" i="28"/>
  <c r="AT67" i="19"/>
  <c r="CA67" i="28"/>
  <c r="BX67" i="19"/>
  <c r="CL67" i="28"/>
  <c r="CH67" i="19"/>
  <c r="DQ67" i="28"/>
  <c r="DL67" i="19"/>
  <c r="EB67" i="28"/>
  <c r="DV67" i="19"/>
  <c r="EM67" i="28"/>
  <c r="GN67" s="1"/>
  <c r="EG67" i="19"/>
  <c r="ET67" i="28"/>
  <c r="GP67" s="1"/>
  <c r="EN67" i="19"/>
  <c r="FA67" i="28"/>
  <c r="GR67" s="1"/>
  <c r="EU67" i="19"/>
  <c r="S68" i="28"/>
  <c r="S68" i="19"/>
  <c r="BF68" i="28"/>
  <c r="BD68" i="19"/>
  <c r="BQ68" i="28"/>
  <c r="BN68" i="19"/>
  <c r="CV68" i="28"/>
  <c r="CR68" i="19"/>
  <c r="DG68" i="28"/>
  <c r="DB68" i="19"/>
  <c r="W69" i="28"/>
  <c r="W69" i="19"/>
  <c r="AK69" i="28"/>
  <c r="AJ69" i="19"/>
  <c r="AV69" i="28"/>
  <c r="AT69" i="19"/>
  <c r="CA69" i="28"/>
  <c r="BX69" i="19"/>
  <c r="CL69" i="28"/>
  <c r="CH69" i="19"/>
  <c r="DQ69" i="28"/>
  <c r="DL69" i="19"/>
  <c r="EB69" i="28"/>
  <c r="DV69" i="19"/>
  <c r="EM69" i="28"/>
  <c r="GN69" s="1"/>
  <c r="EG69" i="19"/>
  <c r="ET69" i="28"/>
  <c r="GP69" s="1"/>
  <c r="EN69" i="19"/>
  <c r="FA69" i="28"/>
  <c r="GR69" s="1"/>
  <c r="EU69" i="19"/>
  <c r="C70" i="28"/>
  <c r="C70" i="19"/>
  <c r="W70" i="28"/>
  <c r="W70" i="19"/>
  <c r="AK70" i="28"/>
  <c r="AJ70" i="19"/>
  <c r="AV70" i="28"/>
  <c r="AT70" i="19"/>
  <c r="CA70" i="28"/>
  <c r="BX70" i="19"/>
  <c r="CL70" i="28"/>
  <c r="CH70" i="19"/>
  <c r="DQ70" i="28"/>
  <c r="DL70" i="19"/>
  <c r="EB70" i="28"/>
  <c r="DV70" i="19"/>
  <c r="EM70" i="28"/>
  <c r="GN70" s="1"/>
  <c r="EG70" i="19"/>
  <c r="ET70" i="28"/>
  <c r="GP70" s="1"/>
  <c r="EN70" i="19"/>
  <c r="FA70" i="28"/>
  <c r="GR70" s="1"/>
  <c r="EU70" i="19"/>
  <c r="C71" i="28"/>
  <c r="C71" i="19"/>
  <c r="AH71" i="28"/>
  <c r="AG71" i="19"/>
  <c r="AR71" i="28"/>
  <c r="AQ71" i="19"/>
  <c r="BI71" i="28"/>
  <c r="BG71" i="19"/>
  <c r="BX71" i="28"/>
  <c r="BU71" i="19"/>
  <c r="CH71" i="28"/>
  <c r="CE71" i="19"/>
  <c r="CY71" i="28"/>
  <c r="CU71" i="19"/>
  <c r="DN71" i="28"/>
  <c r="DI71" i="19"/>
  <c r="DX71" i="28"/>
  <c r="DY71" s="1"/>
  <c r="GI71" s="1"/>
  <c r="DS71" i="19"/>
  <c r="S72" i="28"/>
  <c r="S72" i="19"/>
  <c r="AH72" i="28"/>
  <c r="AG72" i="19"/>
  <c r="AR72" i="28"/>
  <c r="AQ72" i="19"/>
  <c r="BI72" i="28"/>
  <c r="BG72" i="19"/>
  <c r="BX72" i="28"/>
  <c r="BU72" i="19"/>
  <c r="CH72" i="28"/>
  <c r="CI72" s="1"/>
  <c r="GA72" s="1"/>
  <c r="CE72" i="19"/>
  <c r="CY72" i="28"/>
  <c r="CU72" i="19"/>
  <c r="DN72" i="28"/>
  <c r="DI72" i="19"/>
  <c r="DX72" i="28"/>
  <c r="DS72" i="19"/>
  <c r="P73" i="28"/>
  <c r="P73" i="19"/>
  <c r="AA73" i="28"/>
  <c r="Z73" i="19"/>
  <c r="BF73" i="28"/>
  <c r="BD73" i="19"/>
  <c r="BQ73" i="28"/>
  <c r="BN73" i="19"/>
  <c r="CV73" i="28"/>
  <c r="CR73" i="19"/>
  <c r="DG73" i="28"/>
  <c r="DB73" i="19"/>
  <c r="M74" i="28"/>
  <c r="M74" i="19"/>
  <c r="W74" i="28"/>
  <c r="W74" i="19"/>
  <c r="AN74" i="28"/>
  <c r="AM74" i="19"/>
  <c r="BC74" i="28"/>
  <c r="BA74" i="19"/>
  <c r="BM74" i="28"/>
  <c r="BK74" i="19"/>
  <c r="CD74" i="28"/>
  <c r="CA74" i="19"/>
  <c r="CS74" i="28"/>
  <c r="CO74" i="19"/>
  <c r="DC74" i="28"/>
  <c r="CY74" i="19"/>
  <c r="DT74" i="28"/>
  <c r="DO74" i="19"/>
  <c r="EL74" i="28"/>
  <c r="GM74" s="1"/>
  <c r="EF74" i="19"/>
  <c r="ES74" i="28"/>
  <c r="GO74" s="1"/>
  <c r="EM74" i="19"/>
  <c r="EZ74" i="28"/>
  <c r="GQ74" s="1"/>
  <c r="ET74" i="19"/>
  <c r="FD74" i="28"/>
  <c r="EX74" i="19"/>
  <c r="C75" i="28"/>
  <c r="C75" i="19"/>
  <c r="AK75" i="28"/>
  <c r="AJ75" i="19"/>
  <c r="AV75" i="28"/>
  <c r="AT75" i="19"/>
  <c r="CA75" i="28"/>
  <c r="BX75" i="19"/>
  <c r="CL75" i="28"/>
  <c r="CH75" i="19"/>
  <c r="DQ75" i="28"/>
  <c r="DL75" i="19"/>
  <c r="EB75" i="28"/>
  <c r="DV75" i="19"/>
  <c r="EM75" i="28"/>
  <c r="GN75" s="1"/>
  <c r="EG75" i="19"/>
  <c r="ET75" i="28"/>
  <c r="GP75" s="1"/>
  <c r="EN75" i="19"/>
  <c r="FA75" i="28"/>
  <c r="GR75" s="1"/>
  <c r="EU75" i="19"/>
  <c r="S76" i="28"/>
  <c r="S76" i="19"/>
  <c r="AH76" i="28"/>
  <c r="AG76" i="19"/>
  <c r="AR76" i="28"/>
  <c r="AQ76" i="19"/>
  <c r="BI76" i="28"/>
  <c r="BG76" i="19"/>
  <c r="BX76" i="28"/>
  <c r="BU76" i="19"/>
  <c r="CH76" i="28"/>
  <c r="CE76" i="19"/>
  <c r="CY76" i="28"/>
  <c r="CU76" i="19"/>
  <c r="DN76" i="28"/>
  <c r="DI76" i="19"/>
  <c r="DX76" i="28"/>
  <c r="DS76" i="19"/>
  <c r="P77" i="28"/>
  <c r="P77" i="19"/>
  <c r="AA77" i="28"/>
  <c r="Z77" i="19"/>
  <c r="BF77" i="28"/>
  <c r="BD77" i="19"/>
  <c r="BQ77" i="28"/>
  <c r="BN77" i="19"/>
  <c r="CV77" i="28"/>
  <c r="CR77" i="19"/>
  <c r="DG77" i="28"/>
  <c r="DB77" i="19"/>
  <c r="M78" i="28"/>
  <c r="M78" i="19"/>
  <c r="W78" i="28"/>
  <c r="W78" i="19"/>
  <c r="AN78" i="28"/>
  <c r="AM78" i="19"/>
  <c r="BC78" i="28"/>
  <c r="BA78" i="19"/>
  <c r="BM78" i="28"/>
  <c r="BK78" i="19"/>
  <c r="CD78" i="28"/>
  <c r="CA78" i="19"/>
  <c r="CS78" i="28"/>
  <c r="CO78" i="19"/>
  <c r="DC78" i="28"/>
  <c r="CY78" i="19"/>
  <c r="DT78" i="28"/>
  <c r="DO78" i="19"/>
  <c r="EL78" i="28"/>
  <c r="GM78" s="1"/>
  <c r="EF78" i="19"/>
  <c r="ES78" i="28"/>
  <c r="GO78" s="1"/>
  <c r="EM78" i="19"/>
  <c r="EZ78" i="28"/>
  <c r="GQ78" s="1"/>
  <c r="ET78" i="19"/>
  <c r="FD78" i="28"/>
  <c r="EX78" i="19"/>
  <c r="C79" i="28"/>
  <c r="C79" i="19"/>
  <c r="AK79" i="28"/>
  <c r="AJ79" i="19"/>
  <c r="AV79" i="28"/>
  <c r="AT79" i="19"/>
  <c r="CA79" i="28"/>
  <c r="BX79" i="19"/>
  <c r="CL79" i="28"/>
  <c r="CH79" i="19"/>
  <c r="DQ79" i="28"/>
  <c r="DL79" i="19"/>
  <c r="EB79" i="28"/>
  <c r="DV79" i="19"/>
  <c r="EM79" i="28"/>
  <c r="GN79" s="1"/>
  <c r="EG79" i="19"/>
  <c r="ET79" i="28"/>
  <c r="GP79" s="1"/>
  <c r="EN79" i="19"/>
  <c r="FA79" i="28"/>
  <c r="GR79" s="1"/>
  <c r="EU79" i="19"/>
  <c r="S80" i="28"/>
  <c r="S80" i="19"/>
  <c r="AH80" i="28"/>
  <c r="AG80" i="19"/>
  <c r="AR80" i="28"/>
  <c r="AQ80" i="19"/>
  <c r="BI80" i="28"/>
  <c r="BG80" i="19"/>
  <c r="BX80" i="28"/>
  <c r="BU80" i="19"/>
  <c r="CH80" i="28"/>
  <c r="CE80" i="19"/>
  <c r="CY80" i="28"/>
  <c r="CU80" i="19"/>
  <c r="DT80" i="28"/>
  <c r="DO80" i="19"/>
  <c r="EL80" i="28"/>
  <c r="GM80" s="1"/>
  <c r="EF80" i="19"/>
  <c r="ES80" i="28"/>
  <c r="GO80" s="1"/>
  <c r="EM80" i="19"/>
  <c r="GF82" i="15"/>
  <c r="EZ80" i="28"/>
  <c r="GQ80" s="1"/>
  <c r="ET80" i="19"/>
  <c r="M81" i="28"/>
  <c r="M81" i="19"/>
  <c r="W81" i="28"/>
  <c r="W81" i="19"/>
  <c r="BC81" i="28"/>
  <c r="BA81" i="19"/>
  <c r="CL81" i="28"/>
  <c r="CH81" i="19"/>
  <c r="BI82" i="28"/>
  <c r="BG82" i="19"/>
  <c r="CH82" i="28"/>
  <c r="CE82" i="19"/>
  <c r="P83" i="28"/>
  <c r="P83" i="19"/>
  <c r="U85" i="15"/>
  <c r="AO83" i="28"/>
  <c r="AS83" s="1"/>
  <c r="FS83" s="1"/>
  <c r="AN83" i="19"/>
  <c r="AV85" i="15"/>
  <c r="CV83" i="28"/>
  <c r="CR83" i="19"/>
  <c r="CW85" i="15"/>
  <c r="DU83" i="28"/>
  <c r="DY83" s="1"/>
  <c r="GI83" s="1"/>
  <c r="DP83" i="19"/>
  <c r="DX85" i="15"/>
  <c r="AN84" i="28"/>
  <c r="AM84" i="19"/>
  <c r="BM84" i="28"/>
  <c r="BK84" i="19"/>
  <c r="DT84" i="28"/>
  <c r="DO84" i="19"/>
  <c r="C85" i="28"/>
  <c r="C85" i="19"/>
  <c r="T85" i="28"/>
  <c r="T85" i="19"/>
  <c r="AB87" i="15"/>
  <c r="CA85" i="28"/>
  <c r="BX85" i="19"/>
  <c r="CC87" i="15"/>
  <c r="CZ85" i="28"/>
  <c r="CV85" i="19"/>
  <c r="DD87" i="15"/>
  <c r="EU85" i="19"/>
  <c r="BX86" i="28"/>
  <c r="BU86" i="19"/>
  <c r="CC88" i="15"/>
  <c r="BQ87" i="28"/>
  <c r="BN87" i="19"/>
  <c r="BC88" i="28"/>
  <c r="BA88" i="19"/>
  <c r="BI90" i="15"/>
  <c r="EL88" i="28"/>
  <c r="GM88" s="1"/>
  <c r="EF88" i="19"/>
  <c r="EH90" i="15"/>
  <c r="EI90" s="1"/>
  <c r="EJ90" s="1"/>
  <c r="EG88" i="19" s="1"/>
  <c r="EZ88" i="28"/>
  <c r="GQ88" s="1"/>
  <c r="ET88" i="19"/>
  <c r="EZ90" i="15"/>
  <c r="FA90" s="1"/>
  <c r="FB90" s="1"/>
  <c r="FA88" i="28" s="1"/>
  <c r="GR88" s="1"/>
  <c r="GJ90" i="15"/>
  <c r="AV89" i="28"/>
  <c r="AT89" i="19"/>
  <c r="EB89" i="28"/>
  <c r="DV89" i="19"/>
  <c r="S90" i="28"/>
  <c r="S90" i="19"/>
  <c r="AR90" i="28"/>
  <c r="AQ90" i="19"/>
  <c r="CY90" i="28"/>
  <c r="CU90" i="19"/>
  <c r="DX90" i="28"/>
  <c r="DS90" i="19"/>
  <c r="BF91" i="28"/>
  <c r="BD91" i="19"/>
  <c r="BI93" i="15"/>
  <c r="CE91" i="28"/>
  <c r="CI91" s="1"/>
  <c r="GA91" s="1"/>
  <c r="CB91" i="19"/>
  <c r="CJ93" i="15"/>
  <c r="W92" i="28"/>
  <c r="W92" i="19"/>
  <c r="CD92" i="28"/>
  <c r="CA92" i="19"/>
  <c r="DC92" i="28"/>
  <c r="CY92" i="19"/>
  <c r="AK93" i="28"/>
  <c r="AJ93" i="19"/>
  <c r="AO95" i="15"/>
  <c r="BJ93" i="28"/>
  <c r="BH93" i="19"/>
  <c r="BP95" i="15"/>
  <c r="DQ93" i="28"/>
  <c r="DL93" i="19"/>
  <c r="DQ95" i="15"/>
  <c r="ET93" i="28"/>
  <c r="GP93" s="1"/>
  <c r="EN93" i="19"/>
  <c r="AH94" i="28"/>
  <c r="AG94" i="19"/>
  <c r="AO96" i="15"/>
  <c r="DN94" i="28"/>
  <c r="DI94" i="19"/>
  <c r="DQ96" i="15"/>
  <c r="AA95" i="28"/>
  <c r="DG95"/>
  <c r="DB95" i="19"/>
  <c r="M96" i="28"/>
  <c r="M96" i="19"/>
  <c r="U98" i="15"/>
  <c r="CS96" i="28"/>
  <c r="CO96" i="19"/>
  <c r="CW98" i="15"/>
  <c r="ES96" i="28"/>
  <c r="GO96" s="1"/>
  <c r="EM96" i="19"/>
  <c r="EQ98" i="15"/>
  <c r="ER98" s="1"/>
  <c r="ES98" s="1"/>
  <c r="ET96" i="28" s="1"/>
  <c r="GP96" s="1"/>
  <c r="GF98" i="15"/>
  <c r="GI98" s="1"/>
  <c r="FD96" i="28"/>
  <c r="EX96" i="19"/>
  <c r="CL97" i="28"/>
  <c r="CH97" i="19"/>
  <c r="BI98" i="28"/>
  <c r="BG98" i="19"/>
  <c r="CH98" i="28"/>
  <c r="CE98" i="19"/>
  <c r="P99" i="28"/>
  <c r="P99" i="19"/>
  <c r="U101" i="15"/>
  <c r="AO99" i="28"/>
  <c r="AV101" i="15"/>
  <c r="CV99" i="28"/>
  <c r="CR99" i="19"/>
  <c r="CW101" i="15"/>
  <c r="DU99" i="28"/>
  <c r="DP99" i="19"/>
  <c r="DX101" i="15"/>
  <c r="AN100" i="28"/>
  <c r="AM100" i="19"/>
  <c r="BM100" i="28"/>
  <c r="BK100" i="19"/>
  <c r="DT100" i="28"/>
  <c r="DO100" i="19"/>
  <c r="AK101" i="28"/>
  <c r="AJ101" i="19"/>
  <c r="AO103" i="15"/>
  <c r="BJ101" i="28"/>
  <c r="BH101" i="19"/>
  <c r="BP103" i="15"/>
  <c r="DQ101" i="28"/>
  <c r="DL101" i="19"/>
  <c r="DQ103" i="15"/>
  <c r="ET101" i="28"/>
  <c r="GP101" s="1"/>
  <c r="EN101" i="19"/>
  <c r="AH102" i="28"/>
  <c r="AG102" i="19"/>
  <c r="AO104" i="15"/>
  <c r="DN102" i="28"/>
  <c r="DQ104" i="15"/>
  <c r="CY103" i="28"/>
  <c r="CU103" i="19"/>
  <c r="CW105" i="15"/>
  <c r="AR104" i="28"/>
  <c r="AQ104" i="19"/>
  <c r="DN104" i="28"/>
  <c r="DI104" i="19"/>
  <c r="DQ106" i="15"/>
  <c r="AK105" i="28"/>
  <c r="AJ105" i="19"/>
  <c r="AO107" i="15"/>
  <c r="BM105" i="28"/>
  <c r="BK105" i="19"/>
  <c r="DQ105" i="28"/>
  <c r="DL105" i="19"/>
  <c r="DQ107" i="15"/>
  <c r="C106" i="28"/>
  <c r="C106" i="19"/>
  <c r="T106" i="28"/>
  <c r="T106" i="19"/>
  <c r="AB108" i="15"/>
  <c r="GB76"/>
  <c r="GB80"/>
  <c r="GE80" s="1"/>
  <c r="GJ82"/>
  <c r="GM82" s="1"/>
  <c r="EH83"/>
  <c r="EI83" s="1"/>
  <c r="EJ83" s="1"/>
  <c r="EZ83"/>
  <c r="FA83" s="1"/>
  <c r="FB83" s="1"/>
  <c r="EU81" i="19" s="1"/>
  <c r="EZ84" i="15"/>
  <c r="FA84" s="1"/>
  <c r="FB84" s="1"/>
  <c r="EU82" i="19" s="1"/>
  <c r="GM84" i="15"/>
  <c r="GE86"/>
  <c r="EQ88"/>
  <c r="ER88" s="1"/>
  <c r="ES88" s="1"/>
  <c r="EN86" i="19" s="1"/>
  <c r="GM89" i="15"/>
  <c r="EQ91"/>
  <c r="ER91" s="1"/>
  <c r="ES91" s="1"/>
  <c r="EN89" i="19" s="1"/>
  <c r="GI91" i="15"/>
  <c r="GM100"/>
  <c r="GI105"/>
  <c r="Z43" i="19"/>
  <c r="CE50"/>
  <c r="ET53"/>
  <c r="EX59"/>
  <c r="W75"/>
  <c r="W79"/>
  <c r="Z95"/>
  <c r="CR95"/>
  <c r="DO96"/>
  <c r="DQ80" i="28"/>
  <c r="DL80" i="19"/>
  <c r="EG80"/>
  <c r="ET80" i="28"/>
  <c r="GP80" s="1"/>
  <c r="EN80" i="19"/>
  <c r="FA80" i="28"/>
  <c r="GR80" s="1"/>
  <c r="EU80" i="19"/>
  <c r="S81" i="28"/>
  <c r="S81" i="19"/>
  <c r="AR81" i="28"/>
  <c r="AQ81" i="19"/>
  <c r="BI81" i="28"/>
  <c r="BG81" i="19"/>
  <c r="CH81" i="28"/>
  <c r="CE81" i="19"/>
  <c r="CY81" i="28"/>
  <c r="CU81" i="19"/>
  <c r="DN81" i="28"/>
  <c r="DX81"/>
  <c r="DS81" i="19"/>
  <c r="AA82" i="28"/>
  <c r="Z82" i="19"/>
  <c r="BQ82" i="28"/>
  <c r="BN82" i="19"/>
  <c r="DG82" i="28"/>
  <c r="DB82" i="19"/>
  <c r="M83" i="28"/>
  <c r="M83" i="19"/>
  <c r="BC83" i="28"/>
  <c r="BA83" i="19"/>
  <c r="BM83" i="28"/>
  <c r="CS83"/>
  <c r="CO83" i="19"/>
  <c r="EL83" i="28"/>
  <c r="GM83" s="1"/>
  <c r="EF83" i="19"/>
  <c r="EZ83" i="28"/>
  <c r="GQ83" s="1"/>
  <c r="ET83" i="19"/>
  <c r="FD83" i="28"/>
  <c r="EX83" i="19"/>
  <c r="C84" i="28"/>
  <c r="C84" i="19"/>
  <c r="AK84" i="28"/>
  <c r="AJ84" i="19"/>
  <c r="CA84" i="28"/>
  <c r="BX84" i="19"/>
  <c r="CL84" i="28"/>
  <c r="DQ84"/>
  <c r="DL84" i="19"/>
  <c r="EM84" i="28"/>
  <c r="GN84" s="1"/>
  <c r="ET84"/>
  <c r="GP84" s="1"/>
  <c r="FA84"/>
  <c r="GR84" s="1"/>
  <c r="EU84" i="19"/>
  <c r="S85" i="28"/>
  <c r="S85" i="19"/>
  <c r="AR85" i="28"/>
  <c r="AQ85" i="19"/>
  <c r="BI85" i="28"/>
  <c r="BG85" i="19"/>
  <c r="CH85" i="28"/>
  <c r="CE85" i="19"/>
  <c r="CY85" i="28"/>
  <c r="CU85" i="19"/>
  <c r="DX85" i="28"/>
  <c r="DS85" i="19"/>
  <c r="AA86" i="28"/>
  <c r="Z86" i="19"/>
  <c r="BQ86" i="28"/>
  <c r="BN86" i="19"/>
  <c r="DG86" i="28"/>
  <c r="DB86" i="19"/>
  <c r="M87" i="28"/>
  <c r="M87" i="19"/>
  <c r="BC87" i="28"/>
  <c r="BA87" i="19"/>
  <c r="CS87" i="28"/>
  <c r="CO87" i="19"/>
  <c r="DT87" i="28"/>
  <c r="EL87"/>
  <c r="GM87" s="1"/>
  <c r="EF87" i="19"/>
  <c r="EZ87" i="28"/>
  <c r="GQ87" s="1"/>
  <c r="ET87" i="19"/>
  <c r="FD87" i="28"/>
  <c r="EX87" i="19"/>
  <c r="C88" i="28"/>
  <c r="C88" i="19"/>
  <c r="AK88" i="28"/>
  <c r="AJ88" i="19"/>
  <c r="CA88" i="28"/>
  <c r="BX88" i="19"/>
  <c r="CL88" i="28"/>
  <c r="DQ88"/>
  <c r="DL88" i="19"/>
  <c r="EM88" i="28"/>
  <c r="GN88" s="1"/>
  <c r="ET88"/>
  <c r="GP88" s="1"/>
  <c r="EN88" i="19"/>
  <c r="EU88"/>
  <c r="S89" i="28"/>
  <c r="S89" i="19"/>
  <c r="AR89" i="28"/>
  <c r="AQ89" i="19"/>
  <c r="BI89" i="28"/>
  <c r="BG89" i="19"/>
  <c r="BX89" i="28"/>
  <c r="CH89"/>
  <c r="CE89" i="19"/>
  <c r="CY89" i="28"/>
  <c r="CU89" i="19"/>
  <c r="DN89" i="28"/>
  <c r="DX89"/>
  <c r="DS89" i="19"/>
  <c r="AA90" i="28"/>
  <c r="Z90" i="19"/>
  <c r="BF90" i="28"/>
  <c r="BQ90"/>
  <c r="BN90" i="19"/>
  <c r="DG90" i="28"/>
  <c r="DB90" i="19"/>
  <c r="M91" i="28"/>
  <c r="M91" i="19"/>
  <c r="BC91" i="28"/>
  <c r="BA91" i="19"/>
  <c r="CS91" i="28"/>
  <c r="CO91" i="19"/>
  <c r="DT91" i="28"/>
  <c r="EL91"/>
  <c r="GM91" s="1"/>
  <c r="EF91" i="19"/>
  <c r="EZ91" i="28"/>
  <c r="GQ91" s="1"/>
  <c r="ET91" i="19"/>
  <c r="FD91" i="28"/>
  <c r="EX91" i="19"/>
  <c r="C92" i="28"/>
  <c r="C92" i="19"/>
  <c r="AK92" i="28"/>
  <c r="AJ92" i="19"/>
  <c r="CA92" i="28"/>
  <c r="BX92" i="19"/>
  <c r="DQ92" i="28"/>
  <c r="DL92" i="19"/>
  <c r="EM92" i="28"/>
  <c r="GN92" s="1"/>
  <c r="EG92" i="19"/>
  <c r="EN92"/>
  <c r="FA92" i="28"/>
  <c r="GR92" s="1"/>
  <c r="EU92" i="19"/>
  <c r="S93" i="28"/>
  <c r="S93" i="19"/>
  <c r="AR93" i="28"/>
  <c r="AQ93" i="19"/>
  <c r="BI93" i="28"/>
  <c r="BG93" i="19"/>
  <c r="CH93" i="28"/>
  <c r="CE93" i="19"/>
  <c r="CY93" i="28"/>
  <c r="CU93" i="19"/>
  <c r="DX93" i="28"/>
  <c r="DS93" i="19"/>
  <c r="P94" i="28"/>
  <c r="AA94"/>
  <c r="Z94" i="19"/>
  <c r="BQ94" i="28"/>
  <c r="BN94" i="19"/>
  <c r="CV94" i="28"/>
  <c r="DG94"/>
  <c r="DB94" i="19"/>
  <c r="M95" i="28"/>
  <c r="M95" i="19"/>
  <c r="W95" i="28"/>
  <c r="W95" i="19"/>
  <c r="AN95" i="28"/>
  <c r="AM95" i="19"/>
  <c r="BC95" i="28"/>
  <c r="BA95" i="19"/>
  <c r="BM95" i="28"/>
  <c r="BK95" i="19"/>
  <c r="CD95" i="28"/>
  <c r="CA95" i="19"/>
  <c r="CS95" i="28"/>
  <c r="CO95" i="19"/>
  <c r="DC95" i="28"/>
  <c r="CY95" i="19"/>
  <c r="DT95" i="28"/>
  <c r="DO95" i="19"/>
  <c r="EL95" i="28"/>
  <c r="GM95" s="1"/>
  <c r="EF95" i="19"/>
  <c r="ES95" i="28"/>
  <c r="GO95" s="1"/>
  <c r="EM95" i="19"/>
  <c r="EZ95" i="28"/>
  <c r="GQ95" s="1"/>
  <c r="ET95" i="19"/>
  <c r="FD95" i="28"/>
  <c r="EX95" i="19"/>
  <c r="C96" i="28"/>
  <c r="C96" i="19"/>
  <c r="AK96" i="28"/>
  <c r="AJ96" i="19"/>
  <c r="AV96" i="28"/>
  <c r="AT96" i="19"/>
  <c r="CA96" i="28"/>
  <c r="BX96" i="19"/>
  <c r="CL96" i="28"/>
  <c r="CH96" i="19"/>
  <c r="DQ96" i="28"/>
  <c r="DL96" i="19"/>
  <c r="EB96" i="28"/>
  <c r="DV96" i="19"/>
  <c r="EN96"/>
  <c r="S97" i="28"/>
  <c r="S97" i="19"/>
  <c r="AH97" i="28"/>
  <c r="AG97" i="19"/>
  <c r="BI97" i="28"/>
  <c r="BG97" i="19"/>
  <c r="BX97" i="28"/>
  <c r="BU97" i="19"/>
  <c r="CY97" i="28"/>
  <c r="CU97" i="19"/>
  <c r="DN97" i="28"/>
  <c r="DI97" i="19"/>
  <c r="P98" i="28"/>
  <c r="P98" i="19"/>
  <c r="AA98" i="28"/>
  <c r="Z98" i="19"/>
  <c r="BF98" i="28"/>
  <c r="BD98" i="19"/>
  <c r="CV98" i="28"/>
  <c r="CR98" i="19"/>
  <c r="DG98" i="28"/>
  <c r="DB98" i="19"/>
  <c r="M99" i="28"/>
  <c r="M99" i="19"/>
  <c r="W99" i="28"/>
  <c r="W99" i="19"/>
  <c r="AN99" i="28"/>
  <c r="AM99" i="19"/>
  <c r="BC99" i="28"/>
  <c r="BA99" i="19"/>
  <c r="BM99" i="28"/>
  <c r="BK99" i="19"/>
  <c r="CD99" i="28"/>
  <c r="CA99" i="19"/>
  <c r="CS99" i="28"/>
  <c r="CO99" i="19"/>
  <c r="DC99" i="28"/>
  <c r="CY99" i="19"/>
  <c r="DT99" i="28"/>
  <c r="DO99" i="19"/>
  <c r="EL99" i="28"/>
  <c r="GM99" s="1"/>
  <c r="EF99" i="19"/>
  <c r="ES99" i="28"/>
  <c r="GO99" s="1"/>
  <c r="EM99" i="19"/>
  <c r="EZ99" i="28"/>
  <c r="GQ99" s="1"/>
  <c r="ET99" i="19"/>
  <c r="FD99" i="28"/>
  <c r="EX99" i="19"/>
  <c r="C100" i="28"/>
  <c r="C100" i="19"/>
  <c r="AK100" i="28"/>
  <c r="AJ100" i="19"/>
  <c r="AV100" i="28"/>
  <c r="AT100" i="19"/>
  <c r="CA100" i="28"/>
  <c r="BX100" i="19"/>
  <c r="CL100" i="28"/>
  <c r="CH100" i="19"/>
  <c r="DQ100" i="28"/>
  <c r="DL100" i="19"/>
  <c r="EB100" i="28"/>
  <c r="DV100" i="19"/>
  <c r="ET100" i="28"/>
  <c r="GP100" s="1"/>
  <c r="EN100" i="19"/>
  <c r="FA100" i="28"/>
  <c r="GR100" s="1"/>
  <c r="EU100" i="19"/>
  <c r="S101" i="28"/>
  <c r="S101" i="19"/>
  <c r="AH101" i="28"/>
  <c r="AG101" i="19"/>
  <c r="BI101" i="28"/>
  <c r="BG101" i="19"/>
  <c r="BX101" i="28"/>
  <c r="BU101" i="19"/>
  <c r="CY101" i="28"/>
  <c r="CU101" i="19"/>
  <c r="DN101" i="28"/>
  <c r="DI101" i="19"/>
  <c r="P102" i="28"/>
  <c r="P102" i="19"/>
  <c r="AA102" i="28"/>
  <c r="Z102" i="19"/>
  <c r="BF102" i="28"/>
  <c r="BD102" i="19"/>
  <c r="CV102" i="28"/>
  <c r="CR102" i="19"/>
  <c r="DG102" i="28"/>
  <c r="DB102" i="19"/>
  <c r="AA103" i="28"/>
  <c r="AH103"/>
  <c r="AG103" i="19"/>
  <c r="AR103" i="28"/>
  <c r="AQ103" i="19"/>
  <c r="DG103" i="28"/>
  <c r="DN103"/>
  <c r="DI103" i="19"/>
  <c r="DX103" i="28"/>
  <c r="DS103" i="19"/>
  <c r="EM103" i="28"/>
  <c r="GN103" s="1"/>
  <c r="EG103" i="19"/>
  <c r="ET103" i="28"/>
  <c r="GP103" s="1"/>
  <c r="EN103" i="19"/>
  <c r="FA103" i="28"/>
  <c r="GR103" s="1"/>
  <c r="EU103" i="19"/>
  <c r="W104" i="28"/>
  <c r="W104" i="19"/>
  <c r="BF104" i="28"/>
  <c r="BD104" i="19"/>
  <c r="DC104" i="28"/>
  <c r="CY104" i="19"/>
  <c r="P105" i="28"/>
  <c r="P105" i="19"/>
  <c r="AA105" i="28"/>
  <c r="Z105" i="19"/>
  <c r="CV105" i="28"/>
  <c r="CR105" i="19"/>
  <c r="DG105" i="28"/>
  <c r="DB105" i="19"/>
  <c r="ES105" i="28"/>
  <c r="GO105" s="1"/>
  <c r="EM105" i="19"/>
  <c r="AH106" i="28"/>
  <c r="AO108" i="15"/>
  <c r="AV106" i="28"/>
  <c r="AT106" i="19"/>
  <c r="BC106" i="28"/>
  <c r="BA106" i="19"/>
  <c r="BM106" i="28"/>
  <c r="BK106" i="19"/>
  <c r="CD106" i="28"/>
  <c r="CA106" i="19"/>
  <c r="DN106" i="28"/>
  <c r="DQ108" i="15"/>
  <c r="EB106" i="28"/>
  <c r="DV106" i="19"/>
  <c r="EL106" i="28"/>
  <c r="GM106" s="1"/>
  <c r="EF106" i="19"/>
  <c r="EH108" i="15"/>
  <c r="EI108" s="1"/>
  <c r="EJ108" s="1"/>
  <c r="EM106" i="28" s="1"/>
  <c r="GN106" s="1"/>
  <c r="GJ83" i="15"/>
  <c r="EH84"/>
  <c r="EI84" s="1"/>
  <c r="EJ84" s="1"/>
  <c r="GB85"/>
  <c r="GE85" s="1"/>
  <c r="GJ87"/>
  <c r="EH88"/>
  <c r="EI88" s="1"/>
  <c r="EJ88" s="1"/>
  <c r="GB89"/>
  <c r="GE89" s="1"/>
  <c r="EH92"/>
  <c r="EI92" s="1"/>
  <c r="EJ92" s="1"/>
  <c r="GB93"/>
  <c r="GE93" s="1"/>
  <c r="EZ96"/>
  <c r="FA96" s="1"/>
  <c r="FB96" s="1"/>
  <c r="EU94" i="19" s="1"/>
  <c r="GB97" i="15"/>
  <c r="GE97" s="1"/>
  <c r="EZ100"/>
  <c r="FA100" s="1"/>
  <c r="FB100" s="1"/>
  <c r="EU98" i="19" s="1"/>
  <c r="GB101" i="15"/>
  <c r="GE101" s="1"/>
  <c r="GJ103"/>
  <c r="GM103" s="1"/>
  <c r="EZ104"/>
  <c r="FA104" s="1"/>
  <c r="FB104" s="1"/>
  <c r="GF107"/>
  <c r="P82" i="19"/>
  <c r="CR82"/>
  <c r="C83"/>
  <c r="EM83"/>
  <c r="P86"/>
  <c r="CR86"/>
  <c r="C87"/>
  <c r="BG87"/>
  <c r="CE87"/>
  <c r="EM87"/>
  <c r="P90"/>
  <c r="CR90"/>
  <c r="C91"/>
  <c r="BG91"/>
  <c r="CE91"/>
  <c r="EM91"/>
  <c r="P94"/>
  <c r="CR94"/>
  <c r="CE96"/>
  <c r="DS96"/>
  <c r="AQ97"/>
  <c r="CE97"/>
  <c r="DS97"/>
  <c r="EG98"/>
  <c r="BU99"/>
  <c r="ET102"/>
  <c r="P103"/>
  <c r="BF81" i="28"/>
  <c r="BD81" i="19"/>
  <c r="BQ81" i="28"/>
  <c r="BN81" i="19"/>
  <c r="CV81" i="28"/>
  <c r="CR81" i="19"/>
  <c r="DG81" i="28"/>
  <c r="DB81" i="19"/>
  <c r="M82" i="28"/>
  <c r="M82" i="19"/>
  <c r="W82" i="28"/>
  <c r="W82" i="19"/>
  <c r="AN82" i="28"/>
  <c r="AM82" i="19"/>
  <c r="BC82" i="28"/>
  <c r="BA82" i="19"/>
  <c r="BM82" i="28"/>
  <c r="BK82" i="19"/>
  <c r="CD82" i="28"/>
  <c r="CA82" i="19"/>
  <c r="CS82" i="28"/>
  <c r="CO82" i="19"/>
  <c r="DC82" i="28"/>
  <c r="CY82" i="19"/>
  <c r="DT82" i="28"/>
  <c r="DO82" i="19"/>
  <c r="ES82" i="28"/>
  <c r="GO82" s="1"/>
  <c r="EM82" i="19"/>
  <c r="EZ82" i="28"/>
  <c r="GQ82" s="1"/>
  <c r="ET82" i="19"/>
  <c r="FD82" i="28"/>
  <c r="EX82" i="19"/>
  <c r="AK83" i="28"/>
  <c r="AJ83" i="19"/>
  <c r="AV83" i="28"/>
  <c r="AT83" i="19"/>
  <c r="CA83" i="28"/>
  <c r="BX83" i="19"/>
  <c r="CL83" i="28"/>
  <c r="CH83" i="19"/>
  <c r="DQ83" i="28"/>
  <c r="DL83" i="19"/>
  <c r="EB83" i="28"/>
  <c r="DV83" i="19"/>
  <c r="EM83" i="28"/>
  <c r="GN83" s="1"/>
  <c r="EG83" i="19"/>
  <c r="ET83" i="28"/>
  <c r="GP83" s="1"/>
  <c r="EN83" i="19"/>
  <c r="S84" i="28"/>
  <c r="S84" i="19"/>
  <c r="AH84" i="28"/>
  <c r="AG84" i="19"/>
  <c r="AR84" i="28"/>
  <c r="AQ84" i="19"/>
  <c r="BI84" i="28"/>
  <c r="BG84" i="19"/>
  <c r="BX84" i="28"/>
  <c r="BU84" i="19"/>
  <c r="CH84" i="28"/>
  <c r="CE84" i="19"/>
  <c r="CY84" i="28"/>
  <c r="CU84" i="19"/>
  <c r="DN84" i="28"/>
  <c r="DI84" i="19"/>
  <c r="DX84" i="28"/>
  <c r="DS84" i="19"/>
  <c r="P85" i="28"/>
  <c r="P85" i="19"/>
  <c r="AA85" i="28"/>
  <c r="Z85" i="19"/>
  <c r="BF85" i="28"/>
  <c r="BD85" i="19"/>
  <c r="BQ85" i="28"/>
  <c r="BN85" i="19"/>
  <c r="CV85" i="28"/>
  <c r="CR85" i="19"/>
  <c r="DG85" i="28"/>
  <c r="DB85" i="19"/>
  <c r="M86" i="28"/>
  <c r="M86" i="19"/>
  <c r="W86" i="28"/>
  <c r="W86" i="19"/>
  <c r="AN86" i="28"/>
  <c r="AM86" i="19"/>
  <c r="BC86" i="28"/>
  <c r="BA86" i="19"/>
  <c r="BM86" i="28"/>
  <c r="BK86" i="19"/>
  <c r="CD86" i="28"/>
  <c r="CA86" i="19"/>
  <c r="CS86" i="28"/>
  <c r="CO86" i="19"/>
  <c r="DC86" i="28"/>
  <c r="CY86" i="19"/>
  <c r="DT86" i="28"/>
  <c r="DO86" i="19"/>
  <c r="ES86" i="28"/>
  <c r="GO86" s="1"/>
  <c r="EM86" i="19"/>
  <c r="EZ86" i="28"/>
  <c r="GQ86" s="1"/>
  <c r="ET86" i="19"/>
  <c r="FD86" i="28"/>
  <c r="EX86" i="19"/>
  <c r="AK87" i="28"/>
  <c r="AJ87" i="19"/>
  <c r="AV87" i="28"/>
  <c r="AT87" i="19"/>
  <c r="CA87" i="28"/>
  <c r="BX87" i="19"/>
  <c r="CL87" i="28"/>
  <c r="CH87" i="19"/>
  <c r="DQ87" i="28"/>
  <c r="DL87" i="19"/>
  <c r="EB87" i="28"/>
  <c r="DV87" i="19"/>
  <c r="EM87" i="28"/>
  <c r="GN87" s="1"/>
  <c r="EG87" i="19"/>
  <c r="ET87" i="28"/>
  <c r="GP87" s="1"/>
  <c r="EN87" i="19"/>
  <c r="FA87" i="28"/>
  <c r="GR87" s="1"/>
  <c r="S88"/>
  <c r="S88" i="19"/>
  <c r="AH88" i="28"/>
  <c r="AG88" i="19"/>
  <c r="AR88" i="28"/>
  <c r="AQ88" i="19"/>
  <c r="BI88" i="28"/>
  <c r="BG88" i="19"/>
  <c r="BX88" i="28"/>
  <c r="BU88" i="19"/>
  <c r="CH88" i="28"/>
  <c r="CE88" i="19"/>
  <c r="CY88" i="28"/>
  <c r="CU88" i="19"/>
  <c r="DN88" i="28"/>
  <c r="DI88" i="19"/>
  <c r="DX88" i="28"/>
  <c r="DS88" i="19"/>
  <c r="P89" i="28"/>
  <c r="P89" i="19"/>
  <c r="AA89" i="28"/>
  <c r="Z89" i="19"/>
  <c r="BF89" i="28"/>
  <c r="BD89" i="19"/>
  <c r="BQ89" i="28"/>
  <c r="BN89" i="19"/>
  <c r="CV89" i="28"/>
  <c r="CR89" i="19"/>
  <c r="DG89" i="28"/>
  <c r="DB89" i="19"/>
  <c r="M90" i="28"/>
  <c r="M90" i="19"/>
  <c r="W90" i="28"/>
  <c r="W90" i="19"/>
  <c r="AN90" i="28"/>
  <c r="AM90" i="19"/>
  <c r="BC90" i="28"/>
  <c r="BA90" i="19"/>
  <c r="BM90" i="28"/>
  <c r="BK90" i="19"/>
  <c r="CD90" i="28"/>
  <c r="CA90" i="19"/>
  <c r="CS90" i="28"/>
  <c r="CO90" i="19"/>
  <c r="DC90" i="28"/>
  <c r="CY90" i="19"/>
  <c r="DT90" i="28"/>
  <c r="DO90" i="19"/>
  <c r="ES90" i="28"/>
  <c r="GO90" s="1"/>
  <c r="EM90" i="19"/>
  <c r="EZ90" i="28"/>
  <c r="GQ90" s="1"/>
  <c r="ET90" i="19"/>
  <c r="FD90" i="28"/>
  <c r="EX90" i="19"/>
  <c r="AK91" i="28"/>
  <c r="AJ91" i="19"/>
  <c r="AV91" i="28"/>
  <c r="AT91" i="19"/>
  <c r="CA91" i="28"/>
  <c r="BX91" i="19"/>
  <c r="CL91" i="28"/>
  <c r="CH91" i="19"/>
  <c r="DQ91" i="28"/>
  <c r="DL91" i="19"/>
  <c r="EB91" i="28"/>
  <c r="DV91" i="19"/>
  <c r="EM91" i="28"/>
  <c r="GN91" s="1"/>
  <c r="EG91" i="19"/>
  <c r="ET91" i="28"/>
  <c r="GP91" s="1"/>
  <c r="EN91" i="19"/>
  <c r="S92" i="28"/>
  <c r="S92" i="19"/>
  <c r="AH92" i="28"/>
  <c r="AG92" i="19"/>
  <c r="AR92" i="28"/>
  <c r="AQ92" i="19"/>
  <c r="BI92" i="28"/>
  <c r="BG92" i="19"/>
  <c r="BX92" i="28"/>
  <c r="BU92" i="19"/>
  <c r="CH92" i="28"/>
  <c r="CE92" i="19"/>
  <c r="CY92" i="28"/>
  <c r="CU92" i="19"/>
  <c r="DN92" i="28"/>
  <c r="DI92" i="19"/>
  <c r="DX92" i="28"/>
  <c r="DS92" i="19"/>
  <c r="P93" i="28"/>
  <c r="P93" i="19"/>
  <c r="AA93" i="28"/>
  <c r="Z93" i="19"/>
  <c r="BF93" i="28"/>
  <c r="BD93" i="19"/>
  <c r="BQ93" i="28"/>
  <c r="BN93" i="19"/>
  <c r="CV93" i="28"/>
  <c r="CR93" i="19"/>
  <c r="DG93" i="28"/>
  <c r="DB93" i="19"/>
  <c r="M94" i="28"/>
  <c r="M94" i="19"/>
  <c r="W94" i="28"/>
  <c r="W94" i="19"/>
  <c r="AN94" i="28"/>
  <c r="AM94" i="19"/>
  <c r="BC94" i="28"/>
  <c r="BA94" i="19"/>
  <c r="BM94" i="28"/>
  <c r="BK94" i="19"/>
  <c r="CD94" i="28"/>
  <c r="CA94" i="19"/>
  <c r="CS94" i="28"/>
  <c r="CO94" i="19"/>
  <c r="DC94" i="28"/>
  <c r="CY94" i="19"/>
  <c r="DT94" i="28"/>
  <c r="DO94" i="19"/>
  <c r="EL94" i="28"/>
  <c r="GM94" s="1"/>
  <c r="EF94" i="19"/>
  <c r="ES94" i="28"/>
  <c r="GO94" s="1"/>
  <c r="EM94" i="19"/>
  <c r="C95" i="28"/>
  <c r="C95" i="19"/>
  <c r="AK95" i="28"/>
  <c r="AJ95" i="19"/>
  <c r="AV95" i="28"/>
  <c r="AT95" i="19"/>
  <c r="CA95" i="28"/>
  <c r="BX95" i="19"/>
  <c r="CL95" i="28"/>
  <c r="CH95" i="19"/>
  <c r="DQ95" i="28"/>
  <c r="DL95" i="19"/>
  <c r="EB95" i="28"/>
  <c r="DV95" i="19"/>
  <c r="EM95" i="28"/>
  <c r="GN95" s="1"/>
  <c r="EG95" i="19"/>
  <c r="ET95" i="28"/>
  <c r="GP95" s="1"/>
  <c r="EN95" i="19"/>
  <c r="FA95" i="28"/>
  <c r="GR95" s="1"/>
  <c r="EU95" i="19"/>
  <c r="S96" i="28"/>
  <c r="S96" i="19"/>
  <c r="AH96" i="28"/>
  <c r="AG96" i="19"/>
  <c r="AR96" i="28"/>
  <c r="BI96"/>
  <c r="BG96" i="19"/>
  <c r="BX96" i="28"/>
  <c r="BU96" i="19"/>
  <c r="CY96" i="28"/>
  <c r="CU96" i="19"/>
  <c r="DN96" i="28"/>
  <c r="DI96" i="19"/>
  <c r="P97" i="28"/>
  <c r="P97" i="19"/>
  <c r="AA97" i="28"/>
  <c r="Z97" i="19"/>
  <c r="BF97" i="28"/>
  <c r="BD97" i="19"/>
  <c r="BQ97" i="28"/>
  <c r="BN97" i="19"/>
  <c r="CV97" i="28"/>
  <c r="CR97" i="19"/>
  <c r="DG97" i="28"/>
  <c r="DB97" i="19"/>
  <c r="M98" i="28"/>
  <c r="M98" i="19"/>
  <c r="W98" i="28"/>
  <c r="W98" i="19"/>
  <c r="AN98" i="28"/>
  <c r="AM98" i="19"/>
  <c r="BC98" i="28"/>
  <c r="BA98" i="19"/>
  <c r="BM98" i="28"/>
  <c r="BK98" i="19"/>
  <c r="CD98" i="28"/>
  <c r="CA98" i="19"/>
  <c r="CS98" i="28"/>
  <c r="CO98" i="19"/>
  <c r="DC98" i="28"/>
  <c r="CY98" i="19"/>
  <c r="DT98" i="28"/>
  <c r="DO98" i="19"/>
  <c r="EL98" i="28"/>
  <c r="GM98" s="1"/>
  <c r="EF98" i="19"/>
  <c r="ES98" i="28"/>
  <c r="GO98" s="1"/>
  <c r="EM98" i="19"/>
  <c r="C99" i="28"/>
  <c r="C99" i="19"/>
  <c r="AK99" i="28"/>
  <c r="AJ99" i="19"/>
  <c r="AV99" i="28"/>
  <c r="AT99" i="19"/>
  <c r="CA99" i="28"/>
  <c r="BX99" i="19"/>
  <c r="CL99" i="28"/>
  <c r="CH99" i="19"/>
  <c r="DQ99" i="28"/>
  <c r="DL99" i="19"/>
  <c r="EB99" i="28"/>
  <c r="DV99" i="19"/>
  <c r="EM99" i="28"/>
  <c r="GN99" s="1"/>
  <c r="EG99" i="19"/>
  <c r="ET99" i="28"/>
  <c r="GP99" s="1"/>
  <c r="EN99" i="19"/>
  <c r="FA99" i="28"/>
  <c r="GR99" s="1"/>
  <c r="EU99" i="19"/>
  <c r="S100" i="28"/>
  <c r="S100" i="19"/>
  <c r="AH100" i="28"/>
  <c r="AG100" i="19"/>
  <c r="BI100" i="28"/>
  <c r="BG100" i="19"/>
  <c r="BX100" i="28"/>
  <c r="BU100" i="19"/>
  <c r="CY100" i="28"/>
  <c r="CU100" i="19"/>
  <c r="DN100" i="28"/>
  <c r="DI100" i="19"/>
  <c r="P101" i="28"/>
  <c r="P101" i="19"/>
  <c r="AA101" i="28"/>
  <c r="Z101" i="19"/>
  <c r="BF101" i="28"/>
  <c r="BD101" i="19"/>
  <c r="BQ101" i="28"/>
  <c r="BN101" i="19"/>
  <c r="CV101" i="28"/>
  <c r="CR101" i="19"/>
  <c r="DG101" i="28"/>
  <c r="DB101" i="19"/>
  <c r="M102" i="28"/>
  <c r="M102" i="19"/>
  <c r="W102" i="28"/>
  <c r="W102" i="19"/>
  <c r="AN102" i="28"/>
  <c r="AM102" i="19"/>
  <c r="BC102" i="28"/>
  <c r="BA102" i="19"/>
  <c r="BM102" i="28"/>
  <c r="BK102" i="19"/>
  <c r="CD102" i="28"/>
  <c r="CA102" i="19"/>
  <c r="CS102" i="28"/>
  <c r="CO102" i="19"/>
  <c r="DC102" i="28"/>
  <c r="CY102" i="19"/>
  <c r="DT102" i="28"/>
  <c r="DO102" i="19"/>
  <c r="EL102" i="28"/>
  <c r="GM102" s="1"/>
  <c r="EF102" i="19"/>
  <c r="ES102" i="28"/>
  <c r="GO102" s="1"/>
  <c r="EM102" i="19"/>
  <c r="BI103" i="28"/>
  <c r="BG103" i="19"/>
  <c r="CA103" i="28"/>
  <c r="BX103" i="19"/>
  <c r="CL103" i="28"/>
  <c r="CH103" i="19"/>
  <c r="S104" i="28"/>
  <c r="S104" i="19"/>
  <c r="BC104" i="28"/>
  <c r="BI106" i="15"/>
  <c r="BQ104" i="28"/>
  <c r="BN104" i="19"/>
  <c r="BX104" i="28"/>
  <c r="BU104" i="19"/>
  <c r="CY104" i="28"/>
  <c r="CU104" i="19"/>
  <c r="EL104" i="28"/>
  <c r="GM104" s="1"/>
  <c r="EF104" i="19"/>
  <c r="ES104" i="28"/>
  <c r="GO104" s="1"/>
  <c r="EM104" i="19"/>
  <c r="GF106" i="15"/>
  <c r="GI106" s="1"/>
  <c r="EZ104" i="28"/>
  <c r="GQ104" s="1"/>
  <c r="ET104" i="19"/>
  <c r="FD104" i="28"/>
  <c r="EX104" i="19"/>
  <c r="M105" i="28"/>
  <c r="M105" i="19"/>
  <c r="W105" i="28"/>
  <c r="W105" i="19"/>
  <c r="CA105" i="28"/>
  <c r="BX105" i="19"/>
  <c r="CL105" i="28"/>
  <c r="CH105" i="19"/>
  <c r="CS105" i="28"/>
  <c r="CO105" i="19"/>
  <c r="DC105" i="28"/>
  <c r="CY105" i="19"/>
  <c r="EG105"/>
  <c r="EZ105" i="28"/>
  <c r="GQ105" s="1"/>
  <c r="ET105" i="19"/>
  <c r="GJ107" i="15"/>
  <c r="GM107" s="1"/>
  <c r="CA106" i="28"/>
  <c r="BX106" i="19"/>
  <c r="ES106" i="28"/>
  <c r="GO106" s="1"/>
  <c r="EM106" i="19"/>
  <c r="EQ108" i="15"/>
  <c r="ER108" s="1"/>
  <c r="ES108" s="1"/>
  <c r="ET106" i="28" s="1"/>
  <c r="GP106" s="1"/>
  <c r="GB84" i="15"/>
  <c r="GE84" s="1"/>
  <c r="GB88"/>
  <c r="GE88" s="1"/>
  <c r="GB92"/>
  <c r="GB96"/>
  <c r="GE96" s="1"/>
  <c r="EH99"/>
  <c r="EI99" s="1"/>
  <c r="EJ99" s="1"/>
  <c r="EG97" i="19" s="1"/>
  <c r="GB100" i="15"/>
  <c r="GE100" s="1"/>
  <c r="EH103"/>
  <c r="EI103" s="1"/>
  <c r="EJ103" s="1"/>
  <c r="EM101" i="28" s="1"/>
  <c r="GN101" s="1"/>
  <c r="GB104" i="15"/>
  <c r="GE104" s="1"/>
  <c r="GJ106"/>
  <c r="GM106" s="1"/>
  <c r="GF108"/>
  <c r="GI108" s="1"/>
  <c r="BX82" i="19"/>
  <c r="EF82"/>
  <c r="AM83"/>
  <c r="BK83"/>
  <c r="DO83"/>
  <c r="EF86"/>
  <c r="AM87"/>
  <c r="BK87"/>
  <c r="DO87"/>
  <c r="BX90"/>
  <c r="EF90"/>
  <c r="AM91"/>
  <c r="BK91"/>
  <c r="DO91"/>
  <c r="BX94"/>
  <c r="EG94"/>
  <c r="BU95"/>
  <c r="ET98"/>
  <c r="BN102"/>
  <c r="EX102"/>
  <c r="Z103"/>
  <c r="CR103"/>
  <c r="AM104"/>
  <c r="DO104"/>
  <c r="CA105"/>
  <c r="S106"/>
  <c r="AG106"/>
  <c r="BM81" i="28"/>
  <c r="BK81" i="19"/>
  <c r="CD81" i="28"/>
  <c r="CA81" i="19"/>
  <c r="DC81" i="28"/>
  <c r="CY81" i="19"/>
  <c r="DT81" i="28"/>
  <c r="DO81" i="19"/>
  <c r="EL81" i="28"/>
  <c r="GM81" s="1"/>
  <c r="EF81" i="19"/>
  <c r="ES81" i="28"/>
  <c r="GO81" s="1"/>
  <c r="EM81" i="19"/>
  <c r="EZ81" i="28"/>
  <c r="GQ81" s="1"/>
  <c r="ET81" i="19"/>
  <c r="FD81" i="28"/>
  <c r="EX81" i="19"/>
  <c r="C82" i="28"/>
  <c r="C82" i="19"/>
  <c r="AV82" i="28"/>
  <c r="AT82" i="19"/>
  <c r="CL82" i="28"/>
  <c r="CH82" i="19"/>
  <c r="EB82" i="28"/>
  <c r="DV82" i="19"/>
  <c r="EM82" i="28"/>
  <c r="GN82" s="1"/>
  <c r="EG82" i="19"/>
  <c r="FA82" i="28"/>
  <c r="GR82" s="1"/>
  <c r="AH83"/>
  <c r="AG83" i="19"/>
  <c r="BI83" i="28"/>
  <c r="BX83"/>
  <c r="BU83" i="19"/>
  <c r="CH83" i="28"/>
  <c r="DN83"/>
  <c r="DI83" i="19"/>
  <c r="P84" i="28"/>
  <c r="P84" i="19"/>
  <c r="AA84" i="28"/>
  <c r="BF84"/>
  <c r="BD84" i="19"/>
  <c r="CV84" i="28"/>
  <c r="CR84" i="19"/>
  <c r="DG84" i="28"/>
  <c r="W85"/>
  <c r="W85" i="19"/>
  <c r="AN85" i="28"/>
  <c r="AM85" i="19"/>
  <c r="BM85" i="28"/>
  <c r="BK85" i="19"/>
  <c r="CD85" i="28"/>
  <c r="CA85" i="19"/>
  <c r="DC85" i="28"/>
  <c r="CY85" i="19"/>
  <c r="DT85" i="28"/>
  <c r="DO85" i="19"/>
  <c r="EL85" i="28"/>
  <c r="GM85" s="1"/>
  <c r="EF85" i="19"/>
  <c r="ES85" i="28"/>
  <c r="GO85" s="1"/>
  <c r="EM85" i="19"/>
  <c r="EZ85" i="28"/>
  <c r="GQ85" s="1"/>
  <c r="ET85" i="19"/>
  <c r="FD85" i="28"/>
  <c r="EX85" i="19"/>
  <c r="C86" i="28"/>
  <c r="C86" i="19"/>
  <c r="AV86" i="28"/>
  <c r="AT86" i="19"/>
  <c r="CA86" i="28"/>
  <c r="CL86"/>
  <c r="CH86" i="19"/>
  <c r="EB86" i="28"/>
  <c r="DV86" i="19"/>
  <c r="EM86" i="28"/>
  <c r="GN86" s="1"/>
  <c r="EG86" i="19"/>
  <c r="ET86" i="28"/>
  <c r="GP86" s="1"/>
  <c r="FA86"/>
  <c r="GR86" s="1"/>
  <c r="EU86" i="19"/>
  <c r="AH87" i="28"/>
  <c r="AG87" i="19"/>
  <c r="BX87" i="28"/>
  <c r="BU87" i="19"/>
  <c r="DN87" i="28"/>
  <c r="DI87" i="19"/>
  <c r="P88" i="28"/>
  <c r="P88" i="19"/>
  <c r="AA88" i="28"/>
  <c r="BF88"/>
  <c r="BD88" i="19"/>
  <c r="CV88" i="28"/>
  <c r="CR88" i="19"/>
  <c r="DG88" i="28"/>
  <c r="M89"/>
  <c r="W89"/>
  <c r="W89" i="19"/>
  <c r="AN89" i="28"/>
  <c r="AM89" i="19"/>
  <c r="BC89" i="28"/>
  <c r="BM89"/>
  <c r="BK89" i="19"/>
  <c r="CD89" i="28"/>
  <c r="CA89" i="19"/>
  <c r="CS89" i="28"/>
  <c r="DC89"/>
  <c r="CY89" i="19"/>
  <c r="DT89" i="28"/>
  <c r="DO89" i="19"/>
  <c r="EL89" i="28"/>
  <c r="GM89" s="1"/>
  <c r="EF89" i="19"/>
  <c r="ES89" i="28"/>
  <c r="GO89" s="1"/>
  <c r="EM89" i="19"/>
  <c r="EZ89" i="28"/>
  <c r="GQ89" s="1"/>
  <c r="ET89" i="19"/>
  <c r="FD89" i="28"/>
  <c r="EX89" i="19"/>
  <c r="C90" i="28"/>
  <c r="C90" i="19"/>
  <c r="AV90" i="28"/>
  <c r="AT90" i="19"/>
  <c r="CL90" i="28"/>
  <c r="CH90" i="19"/>
  <c r="EB90" i="28"/>
  <c r="DV90" i="19"/>
  <c r="EM90" i="28"/>
  <c r="GN90" s="1"/>
  <c r="EG90" i="19"/>
  <c r="ET90" i="28"/>
  <c r="GP90" s="1"/>
  <c r="FA90"/>
  <c r="GR90" s="1"/>
  <c r="EU90" i="19"/>
  <c r="AH91" i="28"/>
  <c r="AG91" i="19"/>
  <c r="AR91" i="28"/>
  <c r="AS91" s="1"/>
  <c r="FS91" s="1"/>
  <c r="BX91"/>
  <c r="BU91" i="19"/>
  <c r="CY91" i="28"/>
  <c r="DN91"/>
  <c r="DI91" i="19"/>
  <c r="P92" i="28"/>
  <c r="P92" i="19"/>
  <c r="BF92" i="28"/>
  <c r="BD92" i="19"/>
  <c r="CV92" i="28"/>
  <c r="CR92" i="19"/>
  <c r="W93" i="28"/>
  <c r="W93" i="19"/>
  <c r="AN93" i="28"/>
  <c r="AM93" i="19"/>
  <c r="BM93" i="28"/>
  <c r="BN93" s="1"/>
  <c r="FW93" s="1"/>
  <c r="BK93" i="19"/>
  <c r="CD93" i="28"/>
  <c r="CA93" i="19"/>
  <c r="DC93" i="28"/>
  <c r="CY93" i="19"/>
  <c r="DT93" i="28"/>
  <c r="DO93" i="19"/>
  <c r="EL93" i="28"/>
  <c r="GM93" s="1"/>
  <c r="EF93" i="19"/>
  <c r="ES93" i="28"/>
  <c r="GO93" s="1"/>
  <c r="EM93" i="19"/>
  <c r="EZ93" i="28"/>
  <c r="GQ93" s="1"/>
  <c r="ET93" i="19"/>
  <c r="FD93" i="28"/>
  <c r="EX93" i="19"/>
  <c r="C94" i="28"/>
  <c r="C94" i="19"/>
  <c r="AV94" i="28"/>
  <c r="AT94" i="19"/>
  <c r="CL94" i="28"/>
  <c r="CH94" i="19"/>
  <c r="EB94" i="28"/>
  <c r="DV94" i="19"/>
  <c r="ET94" i="28"/>
  <c r="GP94" s="1"/>
  <c r="EN94" i="19"/>
  <c r="FA94" i="28"/>
  <c r="GR94" s="1"/>
  <c r="S95"/>
  <c r="S95" i="19"/>
  <c r="AH95" i="28"/>
  <c r="AG95" i="19"/>
  <c r="AR95" i="28"/>
  <c r="AQ95" i="19"/>
  <c r="BI95" i="28"/>
  <c r="BG95" i="19"/>
  <c r="CH95" i="28"/>
  <c r="CE95" i="19"/>
  <c r="CY95" i="28"/>
  <c r="CU95" i="19"/>
  <c r="DN95" i="28"/>
  <c r="DI95" i="19"/>
  <c r="DX95" i="28"/>
  <c r="DS95" i="19"/>
  <c r="P96" i="28"/>
  <c r="P96" i="19"/>
  <c r="AA96" i="28"/>
  <c r="Z96" i="19"/>
  <c r="BF96" i="28"/>
  <c r="BD96" i="19"/>
  <c r="BQ96" i="28"/>
  <c r="BN96" i="19"/>
  <c r="CV96" i="28"/>
  <c r="CR96" i="19"/>
  <c r="DG96" i="28"/>
  <c r="DB96" i="19"/>
  <c r="M97" i="28"/>
  <c r="M97" i="19"/>
  <c r="W97" i="28"/>
  <c r="W97" i="19"/>
  <c r="BC97" i="28"/>
  <c r="BA97" i="19"/>
  <c r="BM97" i="28"/>
  <c r="BK97" i="19"/>
  <c r="CS97" i="28"/>
  <c r="CO97" i="19"/>
  <c r="DC97" i="28"/>
  <c r="CY97" i="19"/>
  <c r="ES97" i="28"/>
  <c r="GO97" s="1"/>
  <c r="EM97" i="19"/>
  <c r="EZ97" i="28"/>
  <c r="GQ97" s="1"/>
  <c r="ET97" i="19"/>
  <c r="FD97" i="28"/>
  <c r="EX97" i="19"/>
  <c r="C98" i="28"/>
  <c r="C98" i="19"/>
  <c r="AK98" i="28"/>
  <c r="AJ98" i="19"/>
  <c r="AV98" i="28"/>
  <c r="AT98" i="19"/>
  <c r="CA98" i="28"/>
  <c r="BX98" i="19"/>
  <c r="CL98" i="28"/>
  <c r="CH98" i="19"/>
  <c r="DQ98" i="28"/>
  <c r="DL98" i="19"/>
  <c r="EB98" i="28"/>
  <c r="DV98" i="19"/>
  <c r="ET98" i="28"/>
  <c r="GP98" s="1"/>
  <c r="EN98" i="19"/>
  <c r="FA98" i="28"/>
  <c r="GR98" s="1"/>
  <c r="S99"/>
  <c r="S99" i="19"/>
  <c r="AH99" i="28"/>
  <c r="AG99" i="19"/>
  <c r="AR99" i="28"/>
  <c r="AQ99" i="19"/>
  <c r="BI99" i="28"/>
  <c r="BG99" i="19"/>
  <c r="CH99" i="28"/>
  <c r="CE99" i="19"/>
  <c r="CY99" i="28"/>
  <c r="CU99" i="19"/>
  <c r="DN99" i="28"/>
  <c r="DI99" i="19"/>
  <c r="DX99" i="28"/>
  <c r="DS99" i="19"/>
  <c r="P100" i="28"/>
  <c r="P100" i="19"/>
  <c r="AA100" i="28"/>
  <c r="Z100" i="19"/>
  <c r="BF100" i="28"/>
  <c r="BD100" i="19"/>
  <c r="BQ100" i="28"/>
  <c r="BN100" i="19"/>
  <c r="CV100" i="28"/>
  <c r="CR100" i="19"/>
  <c r="DG100" i="28"/>
  <c r="DB100" i="19"/>
  <c r="M101" i="28"/>
  <c r="M101" i="19"/>
  <c r="W101" i="28"/>
  <c r="W101" i="19"/>
  <c r="AN101" i="28"/>
  <c r="BC101"/>
  <c r="BA101" i="19"/>
  <c r="BM101" i="28"/>
  <c r="BN101" s="1"/>
  <c r="FW101" s="1"/>
  <c r="BK101" i="19"/>
  <c r="CS101" i="28"/>
  <c r="CO101" i="19"/>
  <c r="DC101" i="28"/>
  <c r="CY101" i="19"/>
  <c r="DT101" i="28"/>
  <c r="ES101"/>
  <c r="GO101" s="1"/>
  <c r="EM101" i="19"/>
  <c r="EZ101" i="28"/>
  <c r="GQ101" s="1"/>
  <c r="ET101" i="19"/>
  <c r="FD101" i="28"/>
  <c r="EX101" i="19"/>
  <c r="C102" i="28"/>
  <c r="C102" i="19"/>
  <c r="AK102" i="28"/>
  <c r="AJ102" i="19"/>
  <c r="AV102" i="28"/>
  <c r="AT102" i="19"/>
  <c r="CA102" i="28"/>
  <c r="BX102" i="19"/>
  <c r="CL102" i="28"/>
  <c r="CH102" i="19"/>
  <c r="DQ102" i="28"/>
  <c r="DL102" i="19"/>
  <c r="EB102" i="28"/>
  <c r="DV102" i="19"/>
  <c r="ET102" i="28"/>
  <c r="GP102" s="1"/>
  <c r="EN102" i="19"/>
  <c r="FA102" i="28"/>
  <c r="GR102" s="1"/>
  <c r="EU102" i="19"/>
  <c r="C103" i="28"/>
  <c r="C103" i="19"/>
  <c r="BF103" i="28"/>
  <c r="BD103" i="19"/>
  <c r="BQ103" i="28"/>
  <c r="BN103" i="19"/>
  <c r="CH103" i="28"/>
  <c r="CE103" i="19"/>
  <c r="P104" i="28"/>
  <c r="P104" i="19"/>
  <c r="BM104" i="28"/>
  <c r="BK104" i="19"/>
  <c r="CV104" i="28"/>
  <c r="CR104" i="19"/>
  <c r="C105" i="28"/>
  <c r="C105" i="19"/>
  <c r="T105" i="28"/>
  <c r="T105" i="19"/>
  <c r="AB107" i="15"/>
  <c r="AN105" i="28"/>
  <c r="BF105"/>
  <c r="BD105" i="19"/>
  <c r="BQ105" i="28"/>
  <c r="BN105" i="19"/>
  <c r="CZ105" i="28"/>
  <c r="CV105" i="19"/>
  <c r="DD107" i="15"/>
  <c r="DT105" i="28"/>
  <c r="ET105"/>
  <c r="GP105" s="1"/>
  <c r="EN105" i="19"/>
  <c r="FD105" i="28"/>
  <c r="EX105" i="19"/>
  <c r="M106" i="28"/>
  <c r="M106" i="19"/>
  <c r="W106" i="28"/>
  <c r="W106" i="19"/>
  <c r="AN106" i="28"/>
  <c r="AM106" i="19"/>
  <c r="BI106" i="28"/>
  <c r="BG106" i="19"/>
  <c r="BX106" i="28"/>
  <c r="BU106" i="19"/>
  <c r="CC108" i="15"/>
  <c r="CL106" i="28"/>
  <c r="CH106" i="19"/>
  <c r="CS106" i="28"/>
  <c r="CO106" i="19"/>
  <c r="DC106" i="28"/>
  <c r="CY106" i="19"/>
  <c r="DT106" i="28"/>
  <c r="DO106" i="19"/>
  <c r="EZ106" i="28"/>
  <c r="GQ106" s="1"/>
  <c r="EZ108" i="15"/>
  <c r="FA108" s="1"/>
  <c r="FB108" s="1"/>
  <c r="EU106" i="19" s="1"/>
  <c r="GB83" i="15"/>
  <c r="U84"/>
  <c r="BI84"/>
  <c r="CW84"/>
  <c r="GF84"/>
  <c r="GI84" s="1"/>
  <c r="AO86"/>
  <c r="CC86"/>
  <c r="DQ86"/>
  <c r="GB87"/>
  <c r="GE87" s="1"/>
  <c r="U88"/>
  <c r="BI88"/>
  <c r="CW88"/>
  <c r="GF88"/>
  <c r="AO90"/>
  <c r="CC90"/>
  <c r="DQ90"/>
  <c r="GB91"/>
  <c r="GE91" s="1"/>
  <c r="U92"/>
  <c r="BI92"/>
  <c r="CW92"/>
  <c r="GF92"/>
  <c r="GI92" s="1"/>
  <c r="AO94"/>
  <c r="CC94"/>
  <c r="DQ94"/>
  <c r="GB95"/>
  <c r="U96"/>
  <c r="BI96"/>
  <c r="CW96"/>
  <c r="GF96"/>
  <c r="GI96" s="1"/>
  <c r="AO98"/>
  <c r="CC98"/>
  <c r="DQ98"/>
  <c r="GB99"/>
  <c r="GE99" s="1"/>
  <c r="U100"/>
  <c r="BI100"/>
  <c r="CW100"/>
  <c r="GF100"/>
  <c r="GI100" s="1"/>
  <c r="AO102"/>
  <c r="CC102"/>
  <c r="DQ102"/>
  <c r="GB103"/>
  <c r="GE103" s="1"/>
  <c r="GF104"/>
  <c r="GI104" s="1"/>
  <c r="AG81" i="19"/>
  <c r="BU81"/>
  <c r="CO81"/>
  <c r="DI81"/>
  <c r="BD82"/>
  <c r="S83"/>
  <c r="AQ83"/>
  <c r="CU83"/>
  <c r="DS83"/>
  <c r="EU83"/>
  <c r="M85"/>
  <c r="AG85"/>
  <c r="BA85"/>
  <c r="BU85"/>
  <c r="CO85"/>
  <c r="DI85"/>
  <c r="BD86"/>
  <c r="S87"/>
  <c r="AQ87"/>
  <c r="CU87"/>
  <c r="DS87"/>
  <c r="EU87"/>
  <c r="M89"/>
  <c r="AG89"/>
  <c r="BA89"/>
  <c r="BU89"/>
  <c r="CO89"/>
  <c r="DI89"/>
  <c r="BD90"/>
  <c r="S91"/>
  <c r="AQ91"/>
  <c r="CU91"/>
  <c r="DS91"/>
  <c r="EU91"/>
  <c r="M93"/>
  <c r="AG93"/>
  <c r="BA93"/>
  <c r="BU93"/>
  <c r="CO93"/>
  <c r="DI93"/>
  <c r="BD94"/>
  <c r="ET94"/>
  <c r="BN98"/>
  <c r="EX98"/>
  <c r="EG100"/>
  <c r="AM101"/>
  <c r="CA101"/>
  <c r="DO101"/>
  <c r="EF101"/>
  <c r="DB103"/>
  <c r="CE104"/>
  <c r="AQ106"/>
  <c r="CU106"/>
  <c r="DI106"/>
  <c r="EG106"/>
  <c r="W103" i="28"/>
  <c r="W103" i="19"/>
  <c r="AN103" i="28"/>
  <c r="AM103" i="19"/>
  <c r="BM103" i="28"/>
  <c r="BK103" i="19"/>
  <c r="CD103" i="28"/>
  <c r="CA103" i="19"/>
  <c r="DC103" i="28"/>
  <c r="CY103" i="19"/>
  <c r="DT103" i="28"/>
  <c r="DO103" i="19"/>
  <c r="ES103" i="28"/>
  <c r="GO103" s="1"/>
  <c r="EM103" i="19"/>
  <c r="AV104" i="28"/>
  <c r="AT104" i="19"/>
  <c r="CL104" i="28"/>
  <c r="CH104" i="19"/>
  <c r="EB104" i="28"/>
  <c r="DV104" i="19"/>
  <c r="FA104" i="28"/>
  <c r="GR104" s="1"/>
  <c r="AH105"/>
  <c r="AG105" i="19"/>
  <c r="BX105" i="28"/>
  <c r="BU105" i="19"/>
  <c r="DN105" i="28"/>
  <c r="DI105" i="19"/>
  <c r="P106" i="28"/>
  <c r="P106" i="19"/>
  <c r="AA106" i="28"/>
  <c r="BF106"/>
  <c r="BD106" i="19"/>
  <c r="CV106" i="28"/>
  <c r="CR106" i="19"/>
  <c r="I28" i="25"/>
  <c r="G20"/>
  <c r="I17"/>
  <c r="L15"/>
  <c r="GB105" i="15"/>
  <c r="GE105" s="1"/>
  <c r="BA103" i="19"/>
  <c r="ET103"/>
  <c r="EN104"/>
  <c r="EF103"/>
  <c r="EX103"/>
  <c r="C104"/>
  <c r="S105"/>
  <c r="BG105"/>
  <c r="CU105"/>
  <c r="Z106"/>
  <c r="DB106"/>
  <c r="N24" i="26"/>
  <c r="M103" i="19"/>
  <c r="CO103"/>
  <c r="AJ104"/>
  <c r="BX104"/>
  <c r="DL104"/>
  <c r="EU104"/>
  <c r="I63" i="26"/>
  <c r="I52"/>
  <c r="F56"/>
  <c r="L57"/>
  <c r="B8" i="28"/>
  <c r="B9" s="1"/>
  <c r="B10" s="1"/>
  <c r="B11" s="1"/>
  <c r="B12" s="1"/>
  <c r="B13" s="1"/>
  <c r="U9" i="15"/>
  <c r="T7" i="19" s="1"/>
  <c r="AB20" i="28"/>
  <c r="AA20" i="19"/>
  <c r="T35" i="28"/>
  <c r="AB37" i="15"/>
  <c r="T35" i="19"/>
  <c r="AB36" i="28"/>
  <c r="AA36" i="19"/>
  <c r="AB68" i="28"/>
  <c r="AA68" i="19"/>
  <c r="T11" i="28"/>
  <c r="AB13" i="15"/>
  <c r="T11" i="19"/>
  <c r="M26" i="28"/>
  <c r="U28" i="15"/>
  <c r="T31" i="28"/>
  <c r="X31" s="1"/>
  <c r="FO31" s="1"/>
  <c r="FP31" s="1"/>
  <c r="AB33" i="15"/>
  <c r="T37" i="28"/>
  <c r="T37" i="19"/>
  <c r="M40" i="28"/>
  <c r="M40" i="19"/>
  <c r="M42" i="28"/>
  <c r="U44" i="15"/>
  <c r="AB49" i="28"/>
  <c r="AA49" i="19"/>
  <c r="T53" i="28"/>
  <c r="T53" i="19"/>
  <c r="M56" i="28"/>
  <c r="M56" i="19"/>
  <c r="M58" i="28"/>
  <c r="U60" i="15"/>
  <c r="T63" i="28"/>
  <c r="AB65" i="15"/>
  <c r="AB65" i="28"/>
  <c r="AA65" i="19"/>
  <c r="M67" i="28"/>
  <c r="M67" i="19"/>
  <c r="T69" i="28"/>
  <c r="T69" i="19"/>
  <c r="M14" i="28"/>
  <c r="U16" i="15"/>
  <c r="M23" i="28"/>
  <c r="M23" i="19"/>
  <c r="M28" i="28"/>
  <c r="M30"/>
  <c r="U32" i="15"/>
  <c r="M39" i="28"/>
  <c r="M39" i="19"/>
  <c r="M44" i="28"/>
  <c r="M44" i="19"/>
  <c r="M46" i="28"/>
  <c r="U48" i="15"/>
  <c r="M55" i="28"/>
  <c r="M55" i="19"/>
  <c r="T57" i="28"/>
  <c r="X57" s="1"/>
  <c r="FO57" s="1"/>
  <c r="FP57" s="1"/>
  <c r="T57" i="19"/>
  <c r="M60" i="28"/>
  <c r="M60" i="19"/>
  <c r="M62" i="28"/>
  <c r="U64" i="15"/>
  <c r="M71" i="28"/>
  <c r="M71" i="19"/>
  <c r="AY110"/>
  <c r="AF6" i="21" s="1"/>
  <c r="EX109" i="19"/>
  <c r="DK110"/>
  <c r="AP10" i="21" s="1"/>
  <c r="CQ110" i="19"/>
  <c r="AB10" i="21" s="1"/>
  <c r="BW110" i="19"/>
  <c r="G10" i="21" s="1"/>
  <c r="BC110" i="19"/>
  <c r="AP6" i="21" s="1"/>
  <c r="AI110" i="19"/>
  <c r="AB6" i="21" s="1"/>
  <c r="U21" i="15"/>
  <c r="AB23"/>
  <c r="U26"/>
  <c r="AB39"/>
  <c r="U42"/>
  <c r="U53"/>
  <c r="AB55"/>
  <c r="U58"/>
  <c r="U69"/>
  <c r="AB71"/>
  <c r="B8" i="19"/>
  <c r="B9" s="1"/>
  <c r="B10" s="1"/>
  <c r="B11" s="1"/>
  <c r="B12" s="1"/>
  <c r="B13" s="1"/>
  <c r="M16"/>
  <c r="T17"/>
  <c r="M46"/>
  <c r="M54"/>
  <c r="M62"/>
  <c r="E17" i="25"/>
  <c r="E18"/>
  <c r="M23"/>
  <c r="M12" i="28"/>
  <c r="T15"/>
  <c r="X15" s="1"/>
  <c r="FO15" s="1"/>
  <c r="FP15" s="1"/>
  <c r="AB17" i="15"/>
  <c r="M19" i="28"/>
  <c r="M19" i="19"/>
  <c r="AB33" i="28"/>
  <c r="AA33" i="19"/>
  <c r="M35" i="28"/>
  <c r="M35" i="19"/>
  <c r="M10" i="28"/>
  <c r="U12" i="15"/>
  <c r="M18" i="28"/>
  <c r="U20" i="15"/>
  <c r="M32" i="28"/>
  <c r="M32" i="19"/>
  <c r="T44" i="28"/>
  <c r="T44" i="19"/>
  <c r="T45" i="28"/>
  <c r="T45" i="19"/>
  <c r="M50" i="28"/>
  <c r="U52" i="15"/>
  <c r="M59" i="28"/>
  <c r="M59" i="19"/>
  <c r="T60" i="28"/>
  <c r="X60" s="1"/>
  <c r="FO60" s="1"/>
  <c r="FP60" s="1"/>
  <c r="T60" i="19"/>
  <c r="T61" i="28"/>
  <c r="X61" s="1"/>
  <c r="FO61" s="1"/>
  <c r="FP61" s="1"/>
  <c r="T61" i="19"/>
  <c r="M66" i="28"/>
  <c r="U68" i="15"/>
  <c r="M12" i="19"/>
  <c r="T15"/>
  <c r="T31"/>
  <c r="U14" i="15"/>
  <c r="U10"/>
  <c r="AB27"/>
  <c r="U30"/>
  <c r="U41"/>
  <c r="M8" i="19"/>
  <c r="T9"/>
  <c r="M20"/>
  <c r="T21"/>
  <c r="EV109"/>
  <c r="AB9" i="28"/>
  <c r="AA9" i="19"/>
  <c r="M11" i="28"/>
  <c r="M11" i="19"/>
  <c r="T20" i="28"/>
  <c r="T20" i="19"/>
  <c r="T36" i="28"/>
  <c r="T36" i="19"/>
  <c r="T47" i="28"/>
  <c r="X47" s="1"/>
  <c r="FO47" s="1"/>
  <c r="FP47" s="1"/>
  <c r="AB49" i="15"/>
  <c r="M51" i="28"/>
  <c r="M51" i="19"/>
  <c r="T68" i="28"/>
  <c r="X68" s="1"/>
  <c r="FO68" s="1"/>
  <c r="FP68" s="1"/>
  <c r="T68" i="19"/>
  <c r="M27" i="28"/>
  <c r="M27" i="19"/>
  <c r="M34" i="28"/>
  <c r="U36" i="15"/>
  <c r="AB41" i="28"/>
  <c r="AA41" i="19"/>
  <c r="M43" i="28"/>
  <c r="M43" i="19"/>
  <c r="M48" i="28"/>
  <c r="M48" i="19"/>
  <c r="T55" i="28"/>
  <c r="X55" s="1"/>
  <c r="FO55" s="1"/>
  <c r="FP55" s="1"/>
  <c r="AB57" i="15"/>
  <c r="AB57" i="28"/>
  <c r="AA57" i="19"/>
  <c r="M64" i="28"/>
  <c r="M64" i="19"/>
  <c r="M15" i="28"/>
  <c r="M15" i="19"/>
  <c r="M22" i="28"/>
  <c r="U24" i="15"/>
  <c r="M31" i="28"/>
  <c r="M31" i="19"/>
  <c r="T33" i="28"/>
  <c r="X33" s="1"/>
  <c r="FO33" s="1"/>
  <c r="FP33" s="1"/>
  <c r="T33" i="19"/>
  <c r="M36" i="28"/>
  <c r="M36" i="19"/>
  <c r="M38" i="28"/>
  <c r="U40" i="15"/>
  <c r="M47" i="28"/>
  <c r="M47" i="19"/>
  <c r="T49" i="28"/>
  <c r="T49" i="19"/>
  <c r="M52" i="28"/>
  <c r="M52" i="19"/>
  <c r="M54" i="28"/>
  <c r="U56" i="15"/>
  <c r="M63" i="28"/>
  <c r="M63" i="19"/>
  <c r="T65" i="28"/>
  <c r="X65" s="1"/>
  <c r="FO65" s="1"/>
  <c r="FP65" s="1"/>
  <c r="T65" i="19"/>
  <c r="M68" i="28"/>
  <c r="M68" i="19"/>
  <c r="M70" i="28"/>
  <c r="U72" i="15"/>
  <c r="I27" i="25"/>
  <c r="I26"/>
  <c r="M24"/>
  <c r="L20"/>
  <c r="E20"/>
  <c r="I19"/>
  <c r="G18"/>
  <c r="F17"/>
  <c r="L16"/>
  <c r="E16"/>
  <c r="F15"/>
  <c r="N24"/>
  <c r="F20"/>
  <c r="L19"/>
  <c r="E19"/>
  <c r="I18"/>
  <c r="G17"/>
  <c r="F16"/>
  <c r="G15"/>
  <c r="U25" i="15"/>
  <c r="U18"/>
  <c r="U29"/>
  <c r="AB31"/>
  <c r="U34"/>
  <c r="U45"/>
  <c r="AB46"/>
  <c r="AB47"/>
  <c r="U50"/>
  <c r="U61"/>
  <c r="AB62"/>
  <c r="AB63"/>
  <c r="U66"/>
  <c r="M10" i="19"/>
  <c r="M24"/>
  <c r="T25"/>
  <c r="M26"/>
  <c r="M34"/>
  <c r="M42"/>
  <c r="T47"/>
  <c r="M50"/>
  <c r="T55"/>
  <c r="M58"/>
  <c r="T63"/>
  <c r="M66"/>
  <c r="T71"/>
  <c r="I16" i="25"/>
  <c r="L17"/>
  <c r="L18"/>
  <c r="G19"/>
  <c r="I20"/>
  <c r="M17" i="28"/>
  <c r="M37"/>
  <c r="M41"/>
  <c r="M57"/>
  <c r="M65"/>
  <c r="M69"/>
  <c r="E15" i="26"/>
  <c r="E16"/>
  <c r="G17"/>
  <c r="F18"/>
  <c r="L19"/>
  <c r="I20"/>
  <c r="M24"/>
  <c r="I26"/>
  <c r="I27"/>
  <c r="B39"/>
  <c r="F52"/>
  <c r="L53"/>
  <c r="I54"/>
  <c r="E55"/>
  <c r="I56"/>
  <c r="G57"/>
  <c r="M60"/>
  <c r="I65"/>
  <c r="M61"/>
  <c r="F57"/>
  <c r="L56"/>
  <c r="E56"/>
  <c r="I55"/>
  <c r="G54"/>
  <c r="F53"/>
  <c r="L52"/>
  <c r="E52"/>
  <c r="L16"/>
  <c r="F17"/>
  <c r="I19"/>
  <c r="F20"/>
  <c r="M23"/>
  <c r="I53"/>
  <c r="F54"/>
  <c r="L55"/>
  <c r="G56"/>
  <c r="E57"/>
  <c r="I64"/>
  <c r="G20"/>
  <c r="F19"/>
  <c r="L18"/>
  <c r="E18"/>
  <c r="I17"/>
  <c r="G16"/>
  <c r="L15"/>
  <c r="B2"/>
  <c r="G15"/>
  <c r="I16"/>
  <c r="E17"/>
  <c r="I18"/>
  <c r="G19"/>
  <c r="E20"/>
  <c r="I28"/>
  <c r="DD57" i="28"/>
  <c r="GE57" s="1"/>
  <c r="BN37"/>
  <c r="FW37" s="1"/>
  <c r="CI37"/>
  <c r="GA37" s="1"/>
  <c r="DD37"/>
  <c r="GE37" s="1"/>
  <c r="DY37"/>
  <c r="GI37" s="1"/>
  <c r="DD45"/>
  <c r="GE45" s="1"/>
  <c r="DY55"/>
  <c r="GI55" s="1"/>
  <c r="AS24"/>
  <c r="FS24" s="1"/>
  <c r="BN24"/>
  <c r="FW24" s="1"/>
  <c r="CI24"/>
  <c r="GA24" s="1"/>
  <c r="DD24"/>
  <c r="GE24" s="1"/>
  <c r="DY24"/>
  <c r="GI24" s="1"/>
  <c r="AS29"/>
  <c r="FS29" s="1"/>
  <c r="BN29"/>
  <c r="FW29" s="1"/>
  <c r="DY29"/>
  <c r="GI29" s="1"/>
  <c r="CI31"/>
  <c r="GA31" s="1"/>
  <c r="AS40"/>
  <c r="FS40" s="1"/>
  <c r="BN40"/>
  <c r="FW40" s="1"/>
  <c r="DD40"/>
  <c r="GE40" s="1"/>
  <c r="DY52"/>
  <c r="GI52" s="1"/>
  <c r="BN58"/>
  <c r="FW58" s="1"/>
  <c r="CI58"/>
  <c r="GA58" s="1"/>
  <c r="DY63"/>
  <c r="GI63" s="1"/>
  <c r="DD68"/>
  <c r="GE68" s="1"/>
  <c r="AS71"/>
  <c r="FS71" s="1"/>
  <c r="CI71"/>
  <c r="GA71" s="1"/>
  <c r="BN81"/>
  <c r="FW81" s="1"/>
  <c r="DY91"/>
  <c r="GI91" s="1"/>
  <c r="CI99"/>
  <c r="GA99" s="1"/>
  <c r="BN73"/>
  <c r="FW73" s="1"/>
  <c r="X78"/>
  <c r="FO78" s="1"/>
  <c r="FP78" s="1"/>
  <c r="AS79"/>
  <c r="FS79" s="1"/>
  <c r="DY79"/>
  <c r="GI79" s="1"/>
  <c r="X101"/>
  <c r="FO101" s="1"/>
  <c r="FP101" s="1"/>
  <c r="DD101"/>
  <c r="GE101" s="1"/>
  <c r="E15" i="25"/>
  <c r="M7" i="19"/>
  <c r="M7" i="28"/>
  <c r="I15" i="25"/>
  <c r="AB9" i="15"/>
  <c r="I15" i="26"/>
  <c r="W7" i="19"/>
  <c r="T7" i="28"/>
  <c r="X7" s="1"/>
  <c r="FO7" s="1"/>
  <c r="FP7" s="1"/>
  <c r="K2435" i="26" l="1"/>
  <c r="N2435"/>
  <c r="K2288"/>
  <c r="N2288"/>
  <c r="N2141"/>
  <c r="K2141"/>
  <c r="K1995"/>
  <c r="N1995"/>
  <c r="K1848"/>
  <c r="N1848"/>
  <c r="N1335"/>
  <c r="K1335"/>
  <c r="N1188"/>
  <c r="K1188"/>
  <c r="K1041"/>
  <c r="N1041"/>
  <c r="K2325"/>
  <c r="N2325"/>
  <c r="K2178"/>
  <c r="N2178"/>
  <c r="K2032"/>
  <c r="N2032"/>
  <c r="K1885"/>
  <c r="N1885"/>
  <c r="K14" i="29"/>
  <c r="N14"/>
  <c r="K3608" i="26"/>
  <c r="N3608"/>
  <c r="K2361"/>
  <c r="N2361"/>
  <c r="K2215"/>
  <c r="N2215"/>
  <c r="K2068"/>
  <c r="N2068"/>
  <c r="K1921"/>
  <c r="N1921"/>
  <c r="K1115"/>
  <c r="N1115"/>
  <c r="K968"/>
  <c r="N968"/>
  <c r="K2398"/>
  <c r="N2398"/>
  <c r="K2252"/>
  <c r="N2252"/>
  <c r="K2105"/>
  <c r="N2105"/>
  <c r="K1958"/>
  <c r="N1958"/>
  <c r="N2508"/>
  <c r="K2508"/>
  <c r="H52"/>
  <c r="N2030" i="25"/>
  <c r="N50"/>
  <c r="I192"/>
  <c r="I189"/>
  <c r="I188"/>
  <c r="I187"/>
  <c r="N2894"/>
  <c r="K2894"/>
  <c r="K2606"/>
  <c r="N2606"/>
  <c r="N1850"/>
  <c r="K1850"/>
  <c r="N2498"/>
  <c r="K2498"/>
  <c r="K2534"/>
  <c r="N2534"/>
  <c r="K3254"/>
  <c r="N3254"/>
  <c r="K2858"/>
  <c r="N2858"/>
  <c r="N2570"/>
  <c r="K2570"/>
  <c r="N1706"/>
  <c r="K1706"/>
  <c r="N194"/>
  <c r="N1202"/>
  <c r="K1202"/>
  <c r="N1778"/>
  <c r="K1778"/>
  <c r="N1346"/>
  <c r="K1346"/>
  <c r="N158"/>
  <c r="K806"/>
  <c r="N806"/>
  <c r="N842"/>
  <c r="K842"/>
  <c r="F208"/>
  <c r="M203"/>
  <c r="I200"/>
  <c r="E200"/>
  <c r="L199"/>
  <c r="G199"/>
  <c r="I198"/>
  <c r="E198"/>
  <c r="L197"/>
  <c r="G197"/>
  <c r="I196"/>
  <c r="E196"/>
  <c r="L195"/>
  <c r="G195"/>
  <c r="I208"/>
  <c r="F207"/>
  <c r="F206"/>
  <c r="M204"/>
  <c r="F200"/>
  <c r="F198"/>
  <c r="F196"/>
  <c r="B182"/>
  <c r="I207"/>
  <c r="I206"/>
  <c r="N204"/>
  <c r="L200"/>
  <c r="G200"/>
  <c r="I199"/>
  <c r="E199"/>
  <c r="L198"/>
  <c r="G198"/>
  <c r="I197"/>
  <c r="E197"/>
  <c r="L196"/>
  <c r="G196"/>
  <c r="I195"/>
  <c r="E195"/>
  <c r="F199"/>
  <c r="F197"/>
  <c r="F195"/>
  <c r="A253"/>
  <c r="I226"/>
  <c r="I223"/>
  <c r="I228"/>
  <c r="I224"/>
  <c r="L220"/>
  <c r="I225"/>
  <c r="F136"/>
  <c r="M131"/>
  <c r="I128"/>
  <c r="E128"/>
  <c r="L127"/>
  <c r="G127"/>
  <c r="I126"/>
  <c r="E126"/>
  <c r="L125"/>
  <c r="G125"/>
  <c r="I124"/>
  <c r="E124"/>
  <c r="L123"/>
  <c r="G123"/>
  <c r="I136"/>
  <c r="F135"/>
  <c r="F134"/>
  <c r="M132"/>
  <c r="F128"/>
  <c r="F126"/>
  <c r="F124"/>
  <c r="B110"/>
  <c r="I135"/>
  <c r="I134"/>
  <c r="N132"/>
  <c r="L128"/>
  <c r="G128"/>
  <c r="I127"/>
  <c r="E127"/>
  <c r="L126"/>
  <c r="G126"/>
  <c r="I125"/>
  <c r="E125"/>
  <c r="L124"/>
  <c r="G124"/>
  <c r="I123"/>
  <c r="E123"/>
  <c r="F127"/>
  <c r="F125"/>
  <c r="F123"/>
  <c r="I154"/>
  <c r="I151"/>
  <c r="I156"/>
  <c r="I152"/>
  <c r="L148"/>
  <c r="I153"/>
  <c r="I99"/>
  <c r="I98"/>
  <c r="N96"/>
  <c r="L92"/>
  <c r="G92"/>
  <c r="I91"/>
  <c r="E91"/>
  <c r="L90"/>
  <c r="G90"/>
  <c r="I89"/>
  <c r="E89"/>
  <c r="L88"/>
  <c r="G88"/>
  <c r="I87"/>
  <c r="E87"/>
  <c r="F91"/>
  <c r="F89"/>
  <c r="F87"/>
  <c r="F100"/>
  <c r="M95"/>
  <c r="I92"/>
  <c r="E92"/>
  <c r="L91"/>
  <c r="G91"/>
  <c r="I90"/>
  <c r="E90"/>
  <c r="L89"/>
  <c r="G89"/>
  <c r="I88"/>
  <c r="E88"/>
  <c r="L87"/>
  <c r="G87"/>
  <c r="I100"/>
  <c r="F99"/>
  <c r="F98"/>
  <c r="M96"/>
  <c r="F92"/>
  <c r="F90"/>
  <c r="F88"/>
  <c r="B74"/>
  <c r="G54"/>
  <c r="L52"/>
  <c r="E51"/>
  <c r="F55"/>
  <c r="M59"/>
  <c r="E56"/>
  <c r="I54"/>
  <c r="G51"/>
  <c r="F62"/>
  <c r="F56"/>
  <c r="N60"/>
  <c r="G56"/>
  <c r="L54"/>
  <c r="E53"/>
  <c r="I51"/>
  <c r="F64"/>
  <c r="I56"/>
  <c r="G53"/>
  <c r="L51"/>
  <c r="F63"/>
  <c r="B38"/>
  <c r="I62"/>
  <c r="L56"/>
  <c r="E55"/>
  <c r="I53"/>
  <c r="F51"/>
  <c r="G55"/>
  <c r="L53"/>
  <c r="E52"/>
  <c r="I64"/>
  <c r="F52"/>
  <c r="I55"/>
  <c r="G52"/>
  <c r="F53"/>
  <c r="L55"/>
  <c r="E54"/>
  <c r="I52"/>
  <c r="M60"/>
  <c r="F54"/>
  <c r="H15"/>
  <c r="N15" s="1"/>
  <c r="H20"/>
  <c r="H16"/>
  <c r="H17"/>
  <c r="H19"/>
  <c r="H18"/>
  <c r="K18" s="1"/>
  <c r="N2618" i="26"/>
  <c r="K2618"/>
  <c r="I3641"/>
  <c r="I3638"/>
  <c r="I3643"/>
  <c r="I3639"/>
  <c r="L3635"/>
  <c r="I3640"/>
  <c r="F3622"/>
  <c r="M3617"/>
  <c r="I3614"/>
  <c r="E3614"/>
  <c r="L3613"/>
  <c r="G3613"/>
  <c r="I3612"/>
  <c r="E3612"/>
  <c r="L3611"/>
  <c r="G3611"/>
  <c r="I3610"/>
  <c r="E3610"/>
  <c r="L3609"/>
  <c r="G3609"/>
  <c r="I3622"/>
  <c r="F3621"/>
  <c r="F3620"/>
  <c r="M3618"/>
  <c r="F3614"/>
  <c r="F3612"/>
  <c r="F3610"/>
  <c r="B3596"/>
  <c r="I3621"/>
  <c r="I3620"/>
  <c r="N3618"/>
  <c r="H3616"/>
  <c r="L3614"/>
  <c r="G3614"/>
  <c r="I3613"/>
  <c r="E3613"/>
  <c r="L3612"/>
  <c r="G3612"/>
  <c r="I3611"/>
  <c r="E3611"/>
  <c r="L3610"/>
  <c r="G3610"/>
  <c r="I3609"/>
  <c r="E3609"/>
  <c r="F3613"/>
  <c r="F3611"/>
  <c r="F3609"/>
  <c r="N3241"/>
  <c r="K3241"/>
  <c r="N3315"/>
  <c r="K3315"/>
  <c r="N3021"/>
  <c r="K3021"/>
  <c r="I1862"/>
  <c r="F1861"/>
  <c r="F1860"/>
  <c r="M1858"/>
  <c r="F1854"/>
  <c r="F1852"/>
  <c r="F1850"/>
  <c r="B1836"/>
  <c r="I1861"/>
  <c r="I1860"/>
  <c r="N1858"/>
  <c r="H1856"/>
  <c r="L1854"/>
  <c r="G1854"/>
  <c r="I1853"/>
  <c r="E1853"/>
  <c r="L1852"/>
  <c r="G1852"/>
  <c r="I1851"/>
  <c r="E1851"/>
  <c r="L1850"/>
  <c r="G1850"/>
  <c r="I1849"/>
  <c r="E1849"/>
  <c r="F1853"/>
  <c r="F1851"/>
  <c r="F1849"/>
  <c r="F1862"/>
  <c r="M1857"/>
  <c r="I1854"/>
  <c r="E1854"/>
  <c r="L1853"/>
  <c r="G1853"/>
  <c r="I1852"/>
  <c r="E1852"/>
  <c r="L1851"/>
  <c r="G1851"/>
  <c r="I1850"/>
  <c r="E1850"/>
  <c r="L1849"/>
  <c r="G1849"/>
  <c r="N125"/>
  <c r="K3058"/>
  <c r="N3058"/>
  <c r="K2912"/>
  <c r="N2912"/>
  <c r="F1890"/>
  <c r="F1888"/>
  <c r="F1886"/>
  <c r="F1899"/>
  <c r="M1894"/>
  <c r="I1891"/>
  <c r="E1891"/>
  <c r="L1890"/>
  <c r="G1890"/>
  <c r="I1889"/>
  <c r="E1889"/>
  <c r="L1888"/>
  <c r="G1888"/>
  <c r="I1887"/>
  <c r="E1887"/>
  <c r="L1886"/>
  <c r="G1886"/>
  <c r="I1899"/>
  <c r="F1898"/>
  <c r="F1897"/>
  <c r="M1895"/>
  <c r="F1891"/>
  <c r="F1889"/>
  <c r="F1887"/>
  <c r="B1873"/>
  <c r="I1898"/>
  <c r="I1897"/>
  <c r="N1895"/>
  <c r="H1893"/>
  <c r="L1891"/>
  <c r="G1891"/>
  <c r="I1890"/>
  <c r="E1890"/>
  <c r="L1889"/>
  <c r="G1889"/>
  <c r="I1888"/>
  <c r="E1888"/>
  <c r="L1887"/>
  <c r="G1887"/>
  <c r="I1886"/>
  <c r="E1886"/>
  <c r="E166"/>
  <c r="N3095"/>
  <c r="K3095"/>
  <c r="N2948"/>
  <c r="K2948"/>
  <c r="N1775"/>
  <c r="K1775"/>
  <c r="L167"/>
  <c r="K2985"/>
  <c r="N2985"/>
  <c r="I1916"/>
  <c r="A1945"/>
  <c r="I1917"/>
  <c r="I1914"/>
  <c r="I1919"/>
  <c r="I1915"/>
  <c r="L1911"/>
  <c r="H972"/>
  <c r="K972" s="1"/>
  <c r="N1481"/>
  <c r="K1481"/>
  <c r="N972"/>
  <c r="N1555"/>
  <c r="K1555"/>
  <c r="N1298"/>
  <c r="K1298"/>
  <c r="K974"/>
  <c r="N974"/>
  <c r="I998"/>
  <c r="I1003"/>
  <c r="I999"/>
  <c r="L995"/>
  <c r="I1000"/>
  <c r="A1028"/>
  <c r="I1001"/>
  <c r="H973"/>
  <c r="N308"/>
  <c r="H971"/>
  <c r="N1372"/>
  <c r="K1372"/>
  <c r="H969"/>
  <c r="H970"/>
  <c r="N601"/>
  <c r="K601"/>
  <c r="F542"/>
  <c r="M537"/>
  <c r="I542"/>
  <c r="F541"/>
  <c r="F540"/>
  <c r="M538"/>
  <c r="F534"/>
  <c r="F532"/>
  <c r="F530"/>
  <c r="I541"/>
  <c r="L534"/>
  <c r="E534"/>
  <c r="E533"/>
  <c r="L532"/>
  <c r="E532"/>
  <c r="E531"/>
  <c r="L530"/>
  <c r="E530"/>
  <c r="E529"/>
  <c r="B516"/>
  <c r="I540"/>
  <c r="G534"/>
  <c r="L533"/>
  <c r="F533"/>
  <c r="G532"/>
  <c r="L531"/>
  <c r="F531"/>
  <c r="G530"/>
  <c r="L529"/>
  <c r="F529"/>
  <c r="N538"/>
  <c r="H536"/>
  <c r="G533"/>
  <c r="G531"/>
  <c r="G529"/>
  <c r="I534"/>
  <c r="I533"/>
  <c r="I532"/>
  <c r="I531"/>
  <c r="I530"/>
  <c r="I529"/>
  <c r="N748"/>
  <c r="K748"/>
  <c r="N895"/>
  <c r="K895"/>
  <c r="F237"/>
  <c r="E165"/>
  <c r="N245"/>
  <c r="G241"/>
  <c r="H241" s="1"/>
  <c r="L239"/>
  <c r="E238"/>
  <c r="I236"/>
  <c r="F236"/>
  <c r="A588"/>
  <c r="I561"/>
  <c r="I558"/>
  <c r="I563"/>
  <c r="I559"/>
  <c r="I560"/>
  <c r="L555"/>
  <c r="F239"/>
  <c r="H239" s="1"/>
  <c r="L166"/>
  <c r="I247"/>
  <c r="L241"/>
  <c r="E240"/>
  <c r="I238"/>
  <c r="F238"/>
  <c r="I164"/>
  <c r="ET61" i="28"/>
  <c r="GP61" s="1"/>
  <c r="FA73"/>
  <c r="GR73" s="1"/>
  <c r="A368" i="26"/>
  <c r="I340"/>
  <c r="L335"/>
  <c r="I357" s="1"/>
  <c r="F102"/>
  <c r="F100"/>
  <c r="F322"/>
  <c r="M317"/>
  <c r="I314"/>
  <c r="E314"/>
  <c r="L313"/>
  <c r="G313"/>
  <c r="I312"/>
  <c r="E312"/>
  <c r="L311"/>
  <c r="G311"/>
  <c r="I310"/>
  <c r="E310"/>
  <c r="L309"/>
  <c r="G309"/>
  <c r="I322"/>
  <c r="F321"/>
  <c r="F320"/>
  <c r="M318"/>
  <c r="F314"/>
  <c r="F312"/>
  <c r="F310"/>
  <c r="B296"/>
  <c r="I321"/>
  <c r="I320"/>
  <c r="N318"/>
  <c r="H316"/>
  <c r="L314"/>
  <c r="G314"/>
  <c r="I313"/>
  <c r="E313"/>
  <c r="L312"/>
  <c r="G312"/>
  <c r="I311"/>
  <c r="E311"/>
  <c r="L310"/>
  <c r="G310"/>
  <c r="I309"/>
  <c r="E309"/>
  <c r="F313"/>
  <c r="F311"/>
  <c r="F309"/>
  <c r="N355"/>
  <c r="E350"/>
  <c r="I348"/>
  <c r="E346"/>
  <c r="F346"/>
  <c r="L350"/>
  <c r="E349"/>
  <c r="L346"/>
  <c r="F358"/>
  <c r="F349"/>
  <c r="L188"/>
  <c r="I212" s="1"/>
  <c r="I192"/>
  <c r="I173"/>
  <c r="M170"/>
  <c r="E167"/>
  <c r="I165"/>
  <c r="G162"/>
  <c r="I174"/>
  <c r="I166"/>
  <c r="G163"/>
  <c r="I167"/>
  <c r="G164"/>
  <c r="L162"/>
  <c r="G165"/>
  <c r="L163"/>
  <c r="F175"/>
  <c r="F174"/>
  <c r="F162"/>
  <c r="F173"/>
  <c r="F167"/>
  <c r="F165"/>
  <c r="F163"/>
  <c r="B149"/>
  <c r="F166"/>
  <c r="F164"/>
  <c r="I175"/>
  <c r="M171"/>
  <c r="I194"/>
  <c r="I191"/>
  <c r="I193"/>
  <c r="G166"/>
  <c r="L164"/>
  <c r="E163"/>
  <c r="N171"/>
  <c r="G167"/>
  <c r="L165"/>
  <c r="E164"/>
  <c r="I162"/>
  <c r="F204"/>
  <c r="E199"/>
  <c r="E202"/>
  <c r="H238"/>
  <c r="H162"/>
  <c r="H237"/>
  <c r="H240"/>
  <c r="I285"/>
  <c r="I284"/>
  <c r="N282"/>
  <c r="H280"/>
  <c r="L278"/>
  <c r="G278"/>
  <c r="I277"/>
  <c r="E277"/>
  <c r="L276"/>
  <c r="G276"/>
  <c r="I275"/>
  <c r="E275"/>
  <c r="L274"/>
  <c r="G274"/>
  <c r="I273"/>
  <c r="E273"/>
  <c r="F277"/>
  <c r="F275"/>
  <c r="F273"/>
  <c r="F286"/>
  <c r="M281"/>
  <c r="I278"/>
  <c r="E278"/>
  <c r="L277"/>
  <c r="G277"/>
  <c r="I276"/>
  <c r="E276"/>
  <c r="L275"/>
  <c r="G275"/>
  <c r="I274"/>
  <c r="E274"/>
  <c r="L273"/>
  <c r="G273"/>
  <c r="I286"/>
  <c r="F285"/>
  <c r="F284"/>
  <c r="M282"/>
  <c r="F278"/>
  <c r="F276"/>
  <c r="F274"/>
  <c r="B260"/>
  <c r="H236"/>
  <c r="E54"/>
  <c r="H54" s="1"/>
  <c r="K54" s="1"/>
  <c r="I121"/>
  <c r="FA96" i="28"/>
  <c r="GR96" s="1"/>
  <c r="EU65" i="19"/>
  <c r="FA55" i="28"/>
  <c r="GR55" s="1"/>
  <c r="EU50" i="19"/>
  <c r="EG74"/>
  <c r="ET56" i="28"/>
  <c r="GP56" s="1"/>
  <c r="EN35" i="19"/>
  <c r="EG68"/>
  <c r="EU78"/>
  <c r="EM77" i="28"/>
  <c r="GN77" s="1"/>
  <c r="EM89"/>
  <c r="GN89" s="1"/>
  <c r="ET82"/>
  <c r="GP82" s="1"/>
  <c r="EN82" i="19"/>
  <c r="ET74" i="28"/>
  <c r="GP74" s="1"/>
  <c r="EN74" i="19"/>
  <c r="EG65"/>
  <c r="EU77"/>
  <c r="FA77" i="28"/>
  <c r="GR77" s="1"/>
  <c r="EG61" i="19"/>
  <c r="EM61" i="28"/>
  <c r="GN61" s="1"/>
  <c r="EU56" i="19"/>
  <c r="FA56" i="28"/>
  <c r="GR56" s="1"/>
  <c r="EN66" i="19"/>
  <c r="ET66" i="28"/>
  <c r="GP66" s="1"/>
  <c r="EG49" i="19"/>
  <c r="EM49" i="28"/>
  <c r="GN49" s="1"/>
  <c r="EM44"/>
  <c r="GN44" s="1"/>
  <c r="EG44" i="19"/>
  <c r="EM97" i="28"/>
  <c r="GN97" s="1"/>
  <c r="EG101" i="19"/>
  <c r="EN85"/>
  <c r="FA105" i="28"/>
  <c r="GR105" s="1"/>
  <c r="ET81"/>
  <c r="GP81" s="1"/>
  <c r="FA68"/>
  <c r="GR68" s="1"/>
  <c r="EM73"/>
  <c r="GN73" s="1"/>
  <c r="EG73" i="19"/>
  <c r="EN68"/>
  <c r="ET68" i="28"/>
  <c r="GP68" s="1"/>
  <c r="FA106"/>
  <c r="GR106" s="1"/>
  <c r="ET89"/>
  <c r="GP89" s="1"/>
  <c r="FA101"/>
  <c r="GR101" s="1"/>
  <c r="EN106" i="19"/>
  <c r="EN81"/>
  <c r="EM81" i="28"/>
  <c r="GN81" s="1"/>
  <c r="EG81" i="19"/>
  <c r="EM102" i="28"/>
  <c r="GN102" s="1"/>
  <c r="EG102" i="19"/>
  <c r="EM96" i="28"/>
  <c r="GN96" s="1"/>
  <c r="EG96" i="19"/>
  <c r="EU66"/>
  <c r="FA66" i="28"/>
  <c r="GR66" s="1"/>
  <c r="FA81"/>
  <c r="GR81" s="1"/>
  <c r="EM66"/>
  <c r="GN66" s="1"/>
  <c r="EM104"/>
  <c r="GN104" s="1"/>
  <c r="EG104" i="19"/>
  <c r="EM85" i="28"/>
  <c r="GN85" s="1"/>
  <c r="EG85" i="19"/>
  <c r="FA44" i="28"/>
  <c r="GR44" s="1"/>
  <c r="EG48" i="19"/>
  <c r="EG43"/>
  <c r="EM37" i="28"/>
  <c r="GN37" s="1"/>
  <c r="EM34"/>
  <c r="GN34" s="1"/>
  <c r="EG32" i="19"/>
  <c r="EM29" i="28"/>
  <c r="GN29" s="1"/>
  <c r="EG46" i="19"/>
  <c r="ET44" i="28"/>
  <c r="GP44" s="1"/>
  <c r="EG39" i="19"/>
  <c r="FA31" i="28"/>
  <c r="GR31" s="1"/>
  <c r="FA27"/>
  <c r="GR27" s="1"/>
  <c r="EM26"/>
  <c r="GN26" s="1"/>
  <c r="FA34"/>
  <c r="GR34" s="1"/>
  <c r="FA21"/>
  <c r="GR21" s="1"/>
  <c r="ET78"/>
  <c r="GP78" s="1"/>
  <c r="EM40"/>
  <c r="GN40" s="1"/>
  <c r="FA38"/>
  <c r="GR38" s="1"/>
  <c r="EM21"/>
  <c r="GN21" s="1"/>
  <c r="FA49"/>
  <c r="GR49" s="1"/>
  <c r="FA48"/>
  <c r="GR48" s="1"/>
  <c r="EG16" i="19"/>
  <c r="EU43"/>
  <c r="FA40" i="28"/>
  <c r="GR40" s="1"/>
  <c r="ET73"/>
  <c r="GP73" s="1"/>
  <c r="EM45"/>
  <c r="GN45" s="1"/>
  <c r="EM42"/>
  <c r="GN42" s="1"/>
  <c r="EM24"/>
  <c r="GN24" s="1"/>
  <c r="FA22"/>
  <c r="GR22" s="1"/>
  <c r="ET55"/>
  <c r="GP55" s="1"/>
  <c r="ET58"/>
  <c r="GP58" s="1"/>
  <c r="FA25"/>
  <c r="GR25" s="1"/>
  <c r="EM23"/>
  <c r="GN23" s="1"/>
  <c r="FA46"/>
  <c r="GR46" s="1"/>
  <c r="FA29"/>
  <c r="GR29" s="1"/>
  <c r="FA24"/>
  <c r="GR24" s="1"/>
  <c r="E92" i="26"/>
  <c r="E93"/>
  <c r="I90"/>
  <c r="L93"/>
  <c r="F92"/>
  <c r="L94"/>
  <c r="M98"/>
  <c r="I100"/>
  <c r="L115"/>
  <c r="N135" s="1"/>
  <c r="I118"/>
  <c r="I123"/>
  <c r="I120"/>
  <c r="I91"/>
  <c r="F93"/>
  <c r="M97"/>
  <c r="E94"/>
  <c r="I92"/>
  <c r="G89"/>
  <c r="F94"/>
  <c r="I101"/>
  <c r="I93"/>
  <c r="G90"/>
  <c r="I94"/>
  <c r="G91"/>
  <c r="L89"/>
  <c r="F101"/>
  <c r="B76"/>
  <c r="G92"/>
  <c r="L90"/>
  <c r="E89"/>
  <c r="F89"/>
  <c r="G93"/>
  <c r="L91"/>
  <c r="E90"/>
  <c r="I102"/>
  <c r="F90"/>
  <c r="N98"/>
  <c r="G94"/>
  <c r="L92"/>
  <c r="E91"/>
  <c r="I89"/>
  <c r="F91"/>
  <c r="F126"/>
  <c r="E127"/>
  <c r="I57"/>
  <c r="H55"/>
  <c r="N55" s="1"/>
  <c r="F65"/>
  <c r="F63"/>
  <c r="F64"/>
  <c r="H57"/>
  <c r="H20"/>
  <c r="K20" s="1"/>
  <c r="H17"/>
  <c r="K17" s="1"/>
  <c r="H18"/>
  <c r="K18" s="1"/>
  <c r="H56"/>
  <c r="K56" s="1"/>
  <c r="H15"/>
  <c r="K15" s="1"/>
  <c r="H53"/>
  <c r="N53" s="1"/>
  <c r="H19"/>
  <c r="K19" s="1"/>
  <c r="H16"/>
  <c r="N16" s="1"/>
  <c r="FA15" i="28"/>
  <c r="GR15" s="1"/>
  <c r="FA14"/>
  <c r="GR14" s="1"/>
  <c r="N16" i="25"/>
  <c r="GJ79" i="28"/>
  <c r="GJ87"/>
  <c r="DY70"/>
  <c r="GI70" s="1"/>
  <c r="DD55"/>
  <c r="GE55" s="1"/>
  <c r="GK7"/>
  <c r="GJ63"/>
  <c r="GJ29"/>
  <c r="GJ55"/>
  <c r="GJ91"/>
  <c r="GJ52"/>
  <c r="GJ24"/>
  <c r="GJ37"/>
  <c r="GJ83"/>
  <c r="GJ71"/>
  <c r="AS37"/>
  <c r="FS37" s="1"/>
  <c r="CI29"/>
  <c r="GA29" s="1"/>
  <c r="GF101"/>
  <c r="GF68"/>
  <c r="GF37"/>
  <c r="X93"/>
  <c r="FO93" s="1"/>
  <c r="FP93" s="1"/>
  <c r="DY59"/>
  <c r="GI59" s="1"/>
  <c r="X81"/>
  <c r="FO81" s="1"/>
  <c r="FP81" s="1"/>
  <c r="AS63"/>
  <c r="FS63" s="1"/>
  <c r="DD73"/>
  <c r="GE73" s="1"/>
  <c r="GG7"/>
  <c r="GF57"/>
  <c r="GF66"/>
  <c r="GF45"/>
  <c r="GF62"/>
  <c r="GF29"/>
  <c r="GF55"/>
  <c r="AS99"/>
  <c r="FS99" s="1"/>
  <c r="DD81"/>
  <c r="GE81" s="1"/>
  <c r="CI83"/>
  <c r="GA83" s="1"/>
  <c r="GB83" s="1"/>
  <c r="DD78"/>
  <c r="GE78" s="1"/>
  <c r="GF40"/>
  <c r="GF24"/>
  <c r="GB72"/>
  <c r="GB79"/>
  <c r="GB58"/>
  <c r="GB91"/>
  <c r="GB31"/>
  <c r="GB37"/>
  <c r="GB70"/>
  <c r="GB51"/>
  <c r="GB29"/>
  <c r="X37"/>
  <c r="FO37" s="1"/>
  <c r="FP37" s="1"/>
  <c r="DD105"/>
  <c r="GE105" s="1"/>
  <c r="BN78"/>
  <c r="FW78" s="1"/>
  <c r="CI62"/>
  <c r="GA62" s="1"/>
  <c r="BN77"/>
  <c r="FW77" s="1"/>
  <c r="X77"/>
  <c r="FO77" s="1"/>
  <c r="FP77" s="1"/>
  <c r="AS31"/>
  <c r="FS31" s="1"/>
  <c r="GB99"/>
  <c r="GB71"/>
  <c r="GB24"/>
  <c r="GC7"/>
  <c r="GB87"/>
  <c r="GB105"/>
  <c r="X49"/>
  <c r="FO49" s="1"/>
  <c r="FP49" s="1"/>
  <c r="X20"/>
  <c r="FO20" s="1"/>
  <c r="FP20" s="1"/>
  <c r="X69"/>
  <c r="FO69" s="1"/>
  <c r="FP69" s="1"/>
  <c r="FX29"/>
  <c r="FY7"/>
  <c r="FX68"/>
  <c r="FX58"/>
  <c r="FX40"/>
  <c r="FX73"/>
  <c r="FX93"/>
  <c r="FX81"/>
  <c r="FX37"/>
  <c r="FX101"/>
  <c r="FX52"/>
  <c r="FX24"/>
  <c r="FX78"/>
  <c r="FX77"/>
  <c r="FX66"/>
  <c r="AS59"/>
  <c r="FS59" s="1"/>
  <c r="FT59" s="1"/>
  <c r="AS72"/>
  <c r="FS72" s="1"/>
  <c r="X73"/>
  <c r="FO73" s="1"/>
  <c r="FP73" s="1"/>
  <c r="DY57"/>
  <c r="GI57" s="1"/>
  <c r="DD51"/>
  <c r="GE51" s="1"/>
  <c r="DD59"/>
  <c r="GE59" s="1"/>
  <c r="CI54"/>
  <c r="GA54" s="1"/>
  <c r="BN44"/>
  <c r="FW44" s="1"/>
  <c r="DD44"/>
  <c r="GE44" s="1"/>
  <c r="CI40"/>
  <c r="GA40" s="1"/>
  <c r="CI27"/>
  <c r="GA27" s="1"/>
  <c r="FT55"/>
  <c r="FT83"/>
  <c r="FT87"/>
  <c r="DY99"/>
  <c r="GI99" s="1"/>
  <c r="FT99"/>
  <c r="FT71"/>
  <c r="FT63"/>
  <c r="FT57"/>
  <c r="FT72"/>
  <c r="FT31"/>
  <c r="FT37"/>
  <c r="FT29"/>
  <c r="DD93"/>
  <c r="GE93" s="1"/>
  <c r="DD64"/>
  <c r="GE64" s="1"/>
  <c r="FU7"/>
  <c r="FT91"/>
  <c r="FT24"/>
  <c r="FT79"/>
  <c r="FT40"/>
  <c r="FR7"/>
  <c r="X45"/>
  <c r="FO45" s="1"/>
  <c r="FP45" s="1"/>
  <c r="X35"/>
  <c r="FO35" s="1"/>
  <c r="FP35" s="1"/>
  <c r="CI39"/>
  <c r="GA39" s="1"/>
  <c r="DD34"/>
  <c r="GE34" s="1"/>
  <c r="DD23"/>
  <c r="GE23" s="1"/>
  <c r="BN16"/>
  <c r="FW16" s="1"/>
  <c r="BN97"/>
  <c r="FW97" s="1"/>
  <c r="AS64"/>
  <c r="FS64" s="1"/>
  <c r="X9"/>
  <c r="FO9" s="1"/>
  <c r="FP9" s="1"/>
  <c r="CI13"/>
  <c r="GA13" s="1"/>
  <c r="DD56"/>
  <c r="GE56" s="1"/>
  <c r="DD106"/>
  <c r="GE106" s="1"/>
  <c r="BN39"/>
  <c r="FW39" s="1"/>
  <c r="AS15"/>
  <c r="FS15" s="1"/>
  <c r="X89"/>
  <c r="FO89" s="1"/>
  <c r="FP89" s="1"/>
  <c r="DD77"/>
  <c r="GE77" s="1"/>
  <c r="AS70"/>
  <c r="FS70" s="1"/>
  <c r="BN85"/>
  <c r="FW85" s="1"/>
  <c r="DY72"/>
  <c r="GI72" s="1"/>
  <c r="DD89"/>
  <c r="GE89" s="1"/>
  <c r="BN65"/>
  <c r="FW65" s="1"/>
  <c r="N18" i="29"/>
  <c r="K18"/>
  <c r="N16"/>
  <c r="K16"/>
  <c r="N20"/>
  <c r="K20"/>
  <c r="K15"/>
  <c r="N15"/>
  <c r="K19"/>
  <c r="N19"/>
  <c r="K17"/>
  <c r="N17"/>
  <c r="N19" i="25"/>
  <c r="N52" i="26"/>
  <c r="CE100" i="28"/>
  <c r="CI100" s="1"/>
  <c r="GA100" s="1"/>
  <c r="CB100" i="19"/>
  <c r="CJ102" i="15"/>
  <c r="T98" i="28"/>
  <c r="X98" s="1"/>
  <c r="FO98" s="1"/>
  <c r="FP98" s="1"/>
  <c r="T98" i="19"/>
  <c r="AB100" i="15"/>
  <c r="CE96" i="28"/>
  <c r="CI96" s="1"/>
  <c r="GA96" s="1"/>
  <c r="CB96" i="19"/>
  <c r="CJ98" i="15"/>
  <c r="T94" i="28"/>
  <c r="X94" s="1"/>
  <c r="FO94" s="1"/>
  <c r="FP94" s="1"/>
  <c r="T94" i="19"/>
  <c r="AB96" i="15"/>
  <c r="CZ90" i="28"/>
  <c r="DD90" s="1"/>
  <c r="GE90" s="1"/>
  <c r="CV90" i="19"/>
  <c r="DD92" i="15"/>
  <c r="CZ86" i="28"/>
  <c r="DD86" s="1"/>
  <c r="GE86" s="1"/>
  <c r="CV86" i="19"/>
  <c r="DD88" i="15"/>
  <c r="DU84" i="28"/>
  <c r="DY84" s="1"/>
  <c r="GI84" s="1"/>
  <c r="DP84" i="19"/>
  <c r="DX86" i="15"/>
  <c r="BJ82" i="28"/>
  <c r="BN82" s="1"/>
  <c r="FW82" s="1"/>
  <c r="BH82" i="19"/>
  <c r="BP84" i="15"/>
  <c r="AO106" i="28"/>
  <c r="AS106" s="1"/>
  <c r="FS106" s="1"/>
  <c r="AN106" i="19"/>
  <c r="AV108" i="15"/>
  <c r="AB106" i="28"/>
  <c r="AA106" i="19"/>
  <c r="DU101" i="28"/>
  <c r="DY101" s="1"/>
  <c r="GI101" s="1"/>
  <c r="DP101" i="19"/>
  <c r="DX103" i="15"/>
  <c r="BJ91" i="28"/>
  <c r="BN91" s="1"/>
  <c r="FW91" s="1"/>
  <c r="BH91" i="19"/>
  <c r="BP93" i="15"/>
  <c r="CE86" i="28"/>
  <c r="CI86" s="1"/>
  <c r="GA86" s="1"/>
  <c r="CB86" i="19"/>
  <c r="CJ88" i="15"/>
  <c r="CZ83" i="28"/>
  <c r="DD83" s="1"/>
  <c r="GE83" s="1"/>
  <c r="CV83" i="19"/>
  <c r="DD85" i="15"/>
  <c r="T83" i="28"/>
  <c r="X83" s="1"/>
  <c r="FO83" s="1"/>
  <c r="FP83" s="1"/>
  <c r="T83" i="19"/>
  <c r="AB85" i="15"/>
  <c r="AO104" i="28"/>
  <c r="AS104" s="1"/>
  <c r="FS104" s="1"/>
  <c r="AN104" i="19"/>
  <c r="AV106" i="15"/>
  <c r="CE98" i="28"/>
  <c r="CI98" s="1"/>
  <c r="GA98" s="1"/>
  <c r="CB98" i="19"/>
  <c r="CJ100" i="15"/>
  <c r="EC95" i="28"/>
  <c r="DW95" i="19"/>
  <c r="CZ92" i="28"/>
  <c r="DD92" s="1"/>
  <c r="GE92" s="1"/>
  <c r="CV92" i="19"/>
  <c r="DD94" i="15"/>
  <c r="T92" i="28"/>
  <c r="X92" s="1"/>
  <c r="FO92" s="1"/>
  <c r="FP92" s="1"/>
  <c r="T92" i="19"/>
  <c r="AB94" i="15"/>
  <c r="DU90" i="28"/>
  <c r="DY90" s="1"/>
  <c r="GI90" s="1"/>
  <c r="DX92" i="15"/>
  <c r="DP90" i="19"/>
  <c r="AO90" i="28"/>
  <c r="AS90" s="1"/>
  <c r="FS90" s="1"/>
  <c r="AV92" i="15"/>
  <c r="AN90" i="19"/>
  <c r="BR89" i="28"/>
  <c r="BO89" i="19"/>
  <c r="AO89" i="28"/>
  <c r="AS89" s="1"/>
  <c r="FS89" s="1"/>
  <c r="AN89" i="19"/>
  <c r="AV91" i="15"/>
  <c r="CM87" i="28"/>
  <c r="CI87" i="19"/>
  <c r="CK89" i="15"/>
  <c r="BJ87" i="28"/>
  <c r="BN87" s="1"/>
  <c r="FW87" s="1"/>
  <c r="BH87" i="19"/>
  <c r="BP89" i="15"/>
  <c r="DH81" i="28"/>
  <c r="DC81" i="19"/>
  <c r="CE102" i="28"/>
  <c r="CI102" s="1"/>
  <c r="GA102" s="1"/>
  <c r="CB102" i="19"/>
  <c r="CJ104" i="15"/>
  <c r="CZ100" i="28"/>
  <c r="DD100" s="1"/>
  <c r="GE100" s="1"/>
  <c r="CV100" i="19"/>
  <c r="DD102" i="15"/>
  <c r="AO98" i="28"/>
  <c r="AS98" s="1"/>
  <c r="FS98" s="1"/>
  <c r="AN98" i="19"/>
  <c r="AV100" i="15"/>
  <c r="CE93" i="28"/>
  <c r="CI93" s="1"/>
  <c r="GA93" s="1"/>
  <c r="CB93" i="19"/>
  <c r="CJ95" i="15"/>
  <c r="AW87" i="28"/>
  <c r="AU87" i="19"/>
  <c r="AW79" i="28"/>
  <c r="AU79" i="19"/>
  <c r="DH62" i="28"/>
  <c r="DC62" i="19"/>
  <c r="BR60" i="28"/>
  <c r="BO60" i="19"/>
  <c r="AW59" i="28"/>
  <c r="AU59" i="19"/>
  <c r="CM58" i="28"/>
  <c r="CI58" i="19"/>
  <c r="CK60" i="15"/>
  <c r="EC72" i="28"/>
  <c r="DW72" i="19"/>
  <c r="EC71" i="28"/>
  <c r="DW71" i="19"/>
  <c r="CE63" i="28"/>
  <c r="CI63" s="1"/>
  <c r="GA63" s="1"/>
  <c r="CB63" i="19"/>
  <c r="CJ65" i="15"/>
  <c r="DU54" i="28"/>
  <c r="DY54" s="1"/>
  <c r="GI54" s="1"/>
  <c r="DP54" i="19"/>
  <c r="DX56" i="15"/>
  <c r="DU51" i="28"/>
  <c r="DY51" s="1"/>
  <c r="GI51" s="1"/>
  <c r="DP51" i="19"/>
  <c r="DX53" i="15"/>
  <c r="AO103" i="28"/>
  <c r="AS103" s="1"/>
  <c r="FS103" s="1"/>
  <c r="AV105" i="15"/>
  <c r="AN103" i="19"/>
  <c r="DH101" i="28"/>
  <c r="DC101" i="19"/>
  <c r="CE101" i="28"/>
  <c r="CI101" s="1"/>
  <c r="GA101" s="1"/>
  <c r="CB101" i="19"/>
  <c r="CJ103" i="15"/>
  <c r="CZ84" i="28"/>
  <c r="DD84" s="1"/>
  <c r="GE84" s="1"/>
  <c r="CV84" i="19"/>
  <c r="DD86" i="15"/>
  <c r="CZ76" i="28"/>
  <c r="DD76" s="1"/>
  <c r="GE76" s="1"/>
  <c r="CV76" i="19"/>
  <c r="DD78" i="15"/>
  <c r="DU61" i="28"/>
  <c r="DY61" s="1"/>
  <c r="GI61" s="1"/>
  <c r="DP61" i="19"/>
  <c r="DX63" i="15"/>
  <c r="T100" i="28"/>
  <c r="X100" s="1"/>
  <c r="FO100" s="1"/>
  <c r="FP100" s="1"/>
  <c r="T100" i="19"/>
  <c r="AB102" i="15"/>
  <c r="BJ75" i="28"/>
  <c r="BN75" s="1"/>
  <c r="FW75" s="1"/>
  <c r="BH75" i="19"/>
  <c r="BP77" i="15"/>
  <c r="AO74" i="28"/>
  <c r="AS74" s="1"/>
  <c r="FS74" s="1"/>
  <c r="AN74" i="19"/>
  <c r="AV76" i="15"/>
  <c r="CE73" i="28"/>
  <c r="CI73" s="1"/>
  <c r="GA73" s="1"/>
  <c r="CB73" i="19"/>
  <c r="CJ75" i="15"/>
  <c r="DU68" i="28"/>
  <c r="DY68" s="1"/>
  <c r="GI68" s="1"/>
  <c r="DP68" i="19"/>
  <c r="DX70" i="15"/>
  <c r="AO66" i="28"/>
  <c r="AS66" s="1"/>
  <c r="FS66" s="1"/>
  <c r="AN66" i="19"/>
  <c r="AV68" i="15"/>
  <c r="CE65" i="28"/>
  <c r="CI65" s="1"/>
  <c r="GA65" s="1"/>
  <c r="CB65" i="19"/>
  <c r="CJ67" i="15"/>
  <c r="BJ63" i="28"/>
  <c r="BN63" s="1"/>
  <c r="FW63" s="1"/>
  <c r="BH63" i="19"/>
  <c r="BP65" i="15"/>
  <c r="AO69" i="28"/>
  <c r="AS69" s="1"/>
  <c r="FS69" s="1"/>
  <c r="AN69" i="19"/>
  <c r="AV71" i="15"/>
  <c r="BJ59" i="28"/>
  <c r="BN59" s="1"/>
  <c r="FW59" s="1"/>
  <c r="BH59" i="19"/>
  <c r="BP61" i="15"/>
  <c r="AW52" i="28"/>
  <c r="AU52" i="19"/>
  <c r="DU44" i="28"/>
  <c r="DY44" s="1"/>
  <c r="GI44" s="1"/>
  <c r="DP44" i="19"/>
  <c r="DX46" i="15"/>
  <c r="GI59"/>
  <c r="GI81"/>
  <c r="GI97"/>
  <c r="CM51" i="28"/>
  <c r="CI51" i="19"/>
  <c r="CK53" i="15"/>
  <c r="EC87" i="28"/>
  <c r="DW87" i="19"/>
  <c r="CE78" i="28"/>
  <c r="CI78" s="1"/>
  <c r="GA78" s="1"/>
  <c r="CB78" i="19"/>
  <c r="CJ80" i="15"/>
  <c r="AB78" i="28"/>
  <c r="AA78" i="19"/>
  <c r="AW75" i="28"/>
  <c r="AU75" i="19"/>
  <c r="BR68" i="28"/>
  <c r="BO68" i="19"/>
  <c r="BJ64" i="28"/>
  <c r="BN64" s="1"/>
  <c r="FW64" s="1"/>
  <c r="BH64" i="19"/>
  <c r="BP66" i="15"/>
  <c r="BJ62" i="28"/>
  <c r="BN62" s="1"/>
  <c r="FW62" s="1"/>
  <c r="BH62" i="19"/>
  <c r="BP64" i="15"/>
  <c r="DH57" i="28"/>
  <c r="DC57" i="19"/>
  <c r="CE55" i="28"/>
  <c r="CI55" s="1"/>
  <c r="GA55" s="1"/>
  <c r="CB55" i="19"/>
  <c r="CJ57" i="15"/>
  <c r="CM105" i="28"/>
  <c r="CI105" i="19"/>
  <c r="CK107" i="15"/>
  <c r="CM95" i="28"/>
  <c r="CI95" i="19"/>
  <c r="CK97" i="15"/>
  <c r="BJ95" i="28"/>
  <c r="BN95" s="1"/>
  <c r="FW95" s="1"/>
  <c r="BH95" i="19"/>
  <c r="BP97" i="15"/>
  <c r="CM62" i="28"/>
  <c r="CI62" i="19"/>
  <c r="CK64" i="15"/>
  <c r="EC60" i="28"/>
  <c r="DW60" i="19"/>
  <c r="EC52" i="28"/>
  <c r="DW52" i="19"/>
  <c r="BJ38" i="28"/>
  <c r="BN38" s="1"/>
  <c r="FW38" s="1"/>
  <c r="BH38" i="19"/>
  <c r="BP40" i="15"/>
  <c r="CE22" i="28"/>
  <c r="CI22" s="1"/>
  <c r="GA22" s="1"/>
  <c r="CB22" i="19"/>
  <c r="CJ24" i="15"/>
  <c r="T13" i="28"/>
  <c r="X13" s="1"/>
  <c r="FO13" s="1"/>
  <c r="FP13" s="1"/>
  <c r="T13" i="19"/>
  <c r="DU82" i="28"/>
  <c r="DY82" s="1"/>
  <c r="GI82" s="1"/>
  <c r="DX84" i="15"/>
  <c r="DP82" i="19"/>
  <c r="CM75" i="28"/>
  <c r="CI75" i="19"/>
  <c r="CK77" i="15"/>
  <c r="EC63" i="28"/>
  <c r="DW63" i="19"/>
  <c r="DU45" i="28"/>
  <c r="DY45" s="1"/>
  <c r="GI45" s="1"/>
  <c r="DP45" i="19"/>
  <c r="DX47" i="15"/>
  <c r="CZ42" i="28"/>
  <c r="DD42" s="1"/>
  <c r="GE42" s="1"/>
  <c r="CV42" i="19"/>
  <c r="DD44" i="15"/>
  <c r="CE7" i="28"/>
  <c r="CI7" s="1"/>
  <c r="GA7" s="1"/>
  <c r="CB7" i="19"/>
  <c r="CJ9" i="15"/>
  <c r="CE11" i="28"/>
  <c r="CI11" s="1"/>
  <c r="GA11" s="1"/>
  <c r="CB11" i="19"/>
  <c r="CJ13" i="15"/>
  <c r="DU8" i="28"/>
  <c r="DY8" s="1"/>
  <c r="GI8" s="1"/>
  <c r="DP8" i="19"/>
  <c r="DX10" i="15"/>
  <c r="AO8" i="28"/>
  <c r="AS8" s="1"/>
  <c r="FS8" s="1"/>
  <c r="AN8" i="19"/>
  <c r="AV10" i="15"/>
  <c r="AO7" i="28"/>
  <c r="AS7" s="1"/>
  <c r="FS7" s="1"/>
  <c r="AN7" i="19"/>
  <c r="AV9" i="15"/>
  <c r="CM23" i="28"/>
  <c r="CI23" i="19"/>
  <c r="CK25" i="15"/>
  <c r="DU17" i="28"/>
  <c r="DY17" s="1"/>
  <c r="GI17" s="1"/>
  <c r="DP17" i="19"/>
  <c r="DX19" i="15"/>
  <c r="AO12" i="28"/>
  <c r="AS12" s="1"/>
  <c r="FS12" s="1"/>
  <c r="AN12" i="19"/>
  <c r="AV14" i="15"/>
  <c r="CZ8" i="28"/>
  <c r="DD8" s="1"/>
  <c r="GE8" s="1"/>
  <c r="CV8" i="19"/>
  <c r="DD10" i="15"/>
  <c r="AO27" i="28"/>
  <c r="AS27" s="1"/>
  <c r="FS27" s="1"/>
  <c r="AN27" i="19"/>
  <c r="AV29" i="15"/>
  <c r="CE25" i="28"/>
  <c r="CI25" s="1"/>
  <c r="GA25" s="1"/>
  <c r="CB25" i="19"/>
  <c r="CJ27" i="15"/>
  <c r="CE15" i="28"/>
  <c r="CI15" s="1"/>
  <c r="GA15" s="1"/>
  <c r="CB15" i="19"/>
  <c r="CJ17" i="15"/>
  <c r="BJ79" i="28"/>
  <c r="BN79" s="1"/>
  <c r="FW79" s="1"/>
  <c r="BH79" i="19"/>
  <c r="BP81" i="15"/>
  <c r="AW76" i="28"/>
  <c r="AU76" i="19"/>
  <c r="AW57" i="28"/>
  <c r="AU57" i="19"/>
  <c r="BJ53" i="28"/>
  <c r="BN53" s="1"/>
  <c r="FW53" s="1"/>
  <c r="BH53" i="19"/>
  <c r="BP55" i="15"/>
  <c r="BJ49" i="28"/>
  <c r="BN49" s="1"/>
  <c r="FW49" s="1"/>
  <c r="BH49" i="19"/>
  <c r="BP51" i="15"/>
  <c r="BJ47" i="28"/>
  <c r="BN47" s="1"/>
  <c r="FW47" s="1"/>
  <c r="BH47" i="19"/>
  <c r="BP49" i="15"/>
  <c r="CE43" i="28"/>
  <c r="CI43" s="1"/>
  <c r="GA43" s="1"/>
  <c r="CB43" i="19"/>
  <c r="CJ45" i="15"/>
  <c r="DU36" i="28"/>
  <c r="DY36" s="1"/>
  <c r="GI36" s="1"/>
  <c r="DP36" i="19"/>
  <c r="DX38" i="15"/>
  <c r="CZ36" i="28"/>
  <c r="DD36" s="1"/>
  <c r="GE36" s="1"/>
  <c r="CV36" i="19"/>
  <c r="DD38" i="15"/>
  <c r="CE36" i="28"/>
  <c r="CI36" s="1"/>
  <c r="GA36" s="1"/>
  <c r="CB36" i="19"/>
  <c r="CJ38" i="15"/>
  <c r="BJ36" i="28"/>
  <c r="BN36" s="1"/>
  <c r="FW36" s="1"/>
  <c r="BH36" i="19"/>
  <c r="BP38" i="15"/>
  <c r="CZ35" i="28"/>
  <c r="DD35" s="1"/>
  <c r="GE35" s="1"/>
  <c r="CV35" i="19"/>
  <c r="DD37" i="15"/>
  <c r="BJ20" i="28"/>
  <c r="BN20" s="1"/>
  <c r="FW20" s="1"/>
  <c r="BH20" i="19"/>
  <c r="BP22" i="15"/>
  <c r="DU19" i="28"/>
  <c r="DY19" s="1"/>
  <c r="GI19" s="1"/>
  <c r="DP19" i="19"/>
  <c r="DX21" i="15"/>
  <c r="AO19" i="28"/>
  <c r="AS19" s="1"/>
  <c r="FS19" s="1"/>
  <c r="AN19" i="19"/>
  <c r="AV21" i="15"/>
  <c r="DU10" i="28"/>
  <c r="DY10" s="1"/>
  <c r="GI10" s="1"/>
  <c r="DP10" i="19"/>
  <c r="DX12" i="15"/>
  <c r="BJ8" i="28"/>
  <c r="BN8" s="1"/>
  <c r="FW8" s="1"/>
  <c r="BH8" i="19"/>
  <c r="BP10" i="15"/>
  <c r="EC13" i="28"/>
  <c r="DW13" i="19"/>
  <c r="GM34" i="15"/>
  <c r="GM26"/>
  <c r="T6" i="28"/>
  <c r="X6" s="1"/>
  <c r="T6" i="19"/>
  <c r="AB7" i="15"/>
  <c r="BR44" i="28"/>
  <c r="BO44" i="19"/>
  <c r="EC26" i="28"/>
  <c r="DW26" i="19"/>
  <c r="BR23" i="28"/>
  <c r="BO23" i="19"/>
  <c r="FA11" i="28"/>
  <c r="GR11" s="1"/>
  <c r="EU11" i="19"/>
  <c r="BJ11" i="28"/>
  <c r="BN11" s="1"/>
  <c r="FW11" s="1"/>
  <c r="BH11" i="19"/>
  <c r="BP13" i="15"/>
  <c r="ET8" i="28"/>
  <c r="GP8" s="1"/>
  <c r="EN8" i="19"/>
  <c r="CZ70" i="28"/>
  <c r="DD70" s="1"/>
  <c r="GE70" s="1"/>
  <c r="CV70" i="19"/>
  <c r="DD72" i="15"/>
  <c r="DU47" i="28"/>
  <c r="DY47" s="1"/>
  <c r="GI47" s="1"/>
  <c r="DP47" i="19"/>
  <c r="DX49" i="15"/>
  <c r="CZ46" i="28"/>
  <c r="DD46" s="1"/>
  <c r="GE46" s="1"/>
  <c r="CV46" i="19"/>
  <c r="DD48" i="15"/>
  <c r="AO43" i="28"/>
  <c r="AS43" s="1"/>
  <c r="FS43" s="1"/>
  <c r="AN43" i="19"/>
  <c r="AV45" i="15"/>
  <c r="EC37" i="28"/>
  <c r="DW37" i="19"/>
  <c r="CM37" i="28"/>
  <c r="CI37" i="19"/>
  <c r="CK39" i="15"/>
  <c r="BR37" i="28"/>
  <c r="BO37" i="19"/>
  <c r="EC34" i="28"/>
  <c r="DW34" i="19"/>
  <c r="EC32" i="28"/>
  <c r="DW32" i="19"/>
  <c r="CM32" i="28"/>
  <c r="CI32" i="19"/>
  <c r="CK34" i="15"/>
  <c r="AW32" i="28"/>
  <c r="AU32" i="19"/>
  <c r="DU30" i="28"/>
  <c r="DY30" s="1"/>
  <c r="GI30" s="1"/>
  <c r="DP30" i="19"/>
  <c r="DX32" i="15"/>
  <c r="CZ28" i="28"/>
  <c r="DD28" s="1"/>
  <c r="GE28" s="1"/>
  <c r="CV28" i="19"/>
  <c r="DD30" i="15"/>
  <c r="DH24" i="28"/>
  <c r="DC24" i="19"/>
  <c r="DH21" i="28"/>
  <c r="DC21" i="19"/>
  <c r="BR21" i="28"/>
  <c r="BO21" i="19"/>
  <c r="CE18" i="28"/>
  <c r="CI18" s="1"/>
  <c r="GA18" s="1"/>
  <c r="CB18" i="19"/>
  <c r="CJ20" i="15"/>
  <c r="BJ18" i="28"/>
  <c r="BN18" s="1"/>
  <c r="FW18" s="1"/>
  <c r="BH18" i="19"/>
  <c r="BP20" i="15"/>
  <c r="AO18" i="28"/>
  <c r="AS18" s="1"/>
  <c r="FS18" s="1"/>
  <c r="AN18" i="19"/>
  <c r="AV20" i="15"/>
  <c r="CZ41" i="28"/>
  <c r="DD41" s="1"/>
  <c r="GE41" s="1"/>
  <c r="CV41" i="19"/>
  <c r="DD43" i="15"/>
  <c r="BJ41" i="28"/>
  <c r="BN41" s="1"/>
  <c r="FW41" s="1"/>
  <c r="BH41" i="19"/>
  <c r="BP43" i="15"/>
  <c r="CM26" i="28"/>
  <c r="CI26" i="19"/>
  <c r="CK28" i="15"/>
  <c r="DH16" i="28"/>
  <c r="DC16" i="19"/>
  <c r="DU12" i="28"/>
  <c r="DY12" s="1"/>
  <c r="GI12" s="1"/>
  <c r="DP12" i="19"/>
  <c r="DX14" i="15"/>
  <c r="CE10" i="28"/>
  <c r="CI10" s="1"/>
  <c r="GA10" s="1"/>
  <c r="CB10" i="19"/>
  <c r="CJ12" i="15"/>
  <c r="CM6" i="28"/>
  <c r="CI6" i="19"/>
  <c r="GI73" i="15"/>
  <c r="AC43"/>
  <c r="BN13" i="28"/>
  <c r="FW13" s="1"/>
  <c r="DY76"/>
  <c r="GI76" s="1"/>
  <c r="DY67"/>
  <c r="GI67" s="1"/>
  <c r="GI67" i="15"/>
  <c r="GM48"/>
  <c r="DY39" i="28"/>
  <c r="GI39" s="1"/>
  <c r="GE39" i="15"/>
  <c r="GE22"/>
  <c r="DU100" i="28"/>
  <c r="DY100" s="1"/>
  <c r="GI100" s="1"/>
  <c r="DP100" i="19"/>
  <c r="DX102" i="15"/>
  <c r="BJ98" i="28"/>
  <c r="BN98" s="1"/>
  <c r="FW98" s="1"/>
  <c r="BH98" i="19"/>
  <c r="BP100" i="15"/>
  <c r="DU96" i="28"/>
  <c r="DY96" s="1"/>
  <c r="GI96" s="1"/>
  <c r="DP96" i="19"/>
  <c r="DX98" i="15"/>
  <c r="BJ94" i="28"/>
  <c r="BN94" s="1"/>
  <c r="FW94" s="1"/>
  <c r="BH94" i="19"/>
  <c r="BP96" i="15"/>
  <c r="AO92" i="28"/>
  <c r="AS92" s="1"/>
  <c r="FS92" s="1"/>
  <c r="AN92" i="19"/>
  <c r="AV94" i="15"/>
  <c r="AO88" i="28"/>
  <c r="AS88" s="1"/>
  <c r="FS88" s="1"/>
  <c r="AN88" i="19"/>
  <c r="AV90" i="15"/>
  <c r="CZ82" i="28"/>
  <c r="DD82" s="1"/>
  <c r="GE82" s="1"/>
  <c r="CV82" i="19"/>
  <c r="DD84" i="15"/>
  <c r="DU106" i="28"/>
  <c r="DY106" s="1"/>
  <c r="GI106" s="1"/>
  <c r="DP106" i="19"/>
  <c r="DX108" i="15"/>
  <c r="AO105" i="28"/>
  <c r="AS105" s="1"/>
  <c r="FS105" s="1"/>
  <c r="AN105" i="19"/>
  <c r="AV107" i="15"/>
  <c r="AO102" i="28"/>
  <c r="AS102" s="1"/>
  <c r="FS102" s="1"/>
  <c r="AN102" i="19"/>
  <c r="AV104" i="15"/>
  <c r="BR101" i="28"/>
  <c r="BO101" i="19"/>
  <c r="DU94" i="28"/>
  <c r="DY94" s="1"/>
  <c r="GI94" s="1"/>
  <c r="DX96" i="15"/>
  <c r="DP94" i="19"/>
  <c r="DU93" i="28"/>
  <c r="DY93" s="1"/>
  <c r="GI93" s="1"/>
  <c r="DP93" i="19"/>
  <c r="DX95" i="15"/>
  <c r="EC83" i="28"/>
  <c r="DW83" i="19"/>
  <c r="AW83" i="28"/>
  <c r="AU83" i="19"/>
  <c r="CM103" i="28"/>
  <c r="CI103" i="19"/>
  <c r="CK105" i="15"/>
  <c r="BJ102" i="28"/>
  <c r="BN102" s="1"/>
  <c r="FW102" s="1"/>
  <c r="BH102" i="19"/>
  <c r="BP104" i="15"/>
  <c r="DH97" i="28"/>
  <c r="DC97" i="19"/>
  <c r="CE82" i="28"/>
  <c r="CI82" s="1"/>
  <c r="GA82" s="1"/>
  <c r="CB82" i="19"/>
  <c r="CJ84" i="15"/>
  <c r="CE81" i="28"/>
  <c r="CI81" s="1"/>
  <c r="GA81" s="1"/>
  <c r="CB81" i="19"/>
  <c r="CJ83" i="15"/>
  <c r="BJ92" i="28"/>
  <c r="BN92" s="1"/>
  <c r="FW92" s="1"/>
  <c r="BH92" i="19"/>
  <c r="BP94" i="15"/>
  <c r="DU85" i="28"/>
  <c r="DY85" s="1"/>
  <c r="GI85" s="1"/>
  <c r="DP85" i="19"/>
  <c r="DX87" i="15"/>
  <c r="EC79" i="28"/>
  <c r="DW79" i="19"/>
  <c r="CM79" i="28"/>
  <c r="CI79" i="19"/>
  <c r="CK81" i="15"/>
  <c r="DH77" i="28"/>
  <c r="DC77" i="19"/>
  <c r="AW70" i="28"/>
  <c r="AU70" i="19"/>
  <c r="DU65" i="28"/>
  <c r="DY65" s="1"/>
  <c r="GI65" s="1"/>
  <c r="DP65" i="19"/>
  <c r="DX67" i="15"/>
  <c r="AO65" i="28"/>
  <c r="AS65" s="1"/>
  <c r="FS65" s="1"/>
  <c r="AN65" i="19"/>
  <c r="AV67" i="15"/>
  <c r="EC59" i="28"/>
  <c r="DW59" i="19"/>
  <c r="AW72" i="28"/>
  <c r="AU72" i="19"/>
  <c r="CE64" i="28"/>
  <c r="CI64" s="1"/>
  <c r="GA64" s="1"/>
  <c r="CB64" i="19"/>
  <c r="CJ66" i="15"/>
  <c r="BJ50" i="28"/>
  <c r="BN50" s="1"/>
  <c r="FW50" s="1"/>
  <c r="BH50" i="19"/>
  <c r="BP52" i="15"/>
  <c r="T88" i="28"/>
  <c r="X88" s="1"/>
  <c r="FO88" s="1"/>
  <c r="FP88" s="1"/>
  <c r="T88" i="19"/>
  <c r="AB90" i="15"/>
  <c r="DU81" i="28"/>
  <c r="DY81" s="1"/>
  <c r="GI81" s="1"/>
  <c r="DP81" i="19"/>
  <c r="DX83" i="15"/>
  <c r="BJ76" i="28"/>
  <c r="BN76" s="1"/>
  <c r="FW76" s="1"/>
  <c r="BH76" i="19"/>
  <c r="BP78" i="15"/>
  <c r="CZ69" i="28"/>
  <c r="DD69" s="1"/>
  <c r="GE69" s="1"/>
  <c r="CV69" i="19"/>
  <c r="DD71" i="15"/>
  <c r="AB101" i="28"/>
  <c r="AA101" i="19"/>
  <c r="AC103" i="15"/>
  <c r="BJ96" i="28"/>
  <c r="BN96" s="1"/>
  <c r="FW96" s="1"/>
  <c r="BH96" i="19"/>
  <c r="BP98" i="15"/>
  <c r="EC91" i="28"/>
  <c r="DW91" i="19"/>
  <c r="CM83" i="28"/>
  <c r="CI83" i="19"/>
  <c r="CK85" i="15"/>
  <c r="BR81" i="28"/>
  <c r="BO81" i="19"/>
  <c r="T80" i="28"/>
  <c r="X80" s="1"/>
  <c r="FO80" s="1"/>
  <c r="FP80" s="1"/>
  <c r="T80" i="19"/>
  <c r="AB82" i="15"/>
  <c r="T75" i="28"/>
  <c r="X75" s="1"/>
  <c r="FO75" s="1"/>
  <c r="FP75" s="1"/>
  <c r="T75" i="19"/>
  <c r="AB77" i="15"/>
  <c r="AO73" i="28"/>
  <c r="AS73" s="1"/>
  <c r="FS73" s="1"/>
  <c r="AN73" i="19"/>
  <c r="AV75" i="15"/>
  <c r="CE68" i="28"/>
  <c r="CI68" s="1"/>
  <c r="GA68" s="1"/>
  <c r="CB68" i="19"/>
  <c r="CJ70" i="15"/>
  <c r="DH51" i="28"/>
  <c r="DC51" i="19"/>
  <c r="GI24" i="15"/>
  <c r="AW63" i="28"/>
  <c r="AU63" i="19"/>
  <c r="AO62" i="28"/>
  <c r="AS62" s="1"/>
  <c r="FS62" s="1"/>
  <c r="AN62" i="19"/>
  <c r="AV64" i="15"/>
  <c r="BJ54" i="28"/>
  <c r="BN54" s="1"/>
  <c r="FW54" s="1"/>
  <c r="BH54" i="19"/>
  <c r="BP56" i="15"/>
  <c r="AO44" i="28"/>
  <c r="AS44" s="1"/>
  <c r="FS44" s="1"/>
  <c r="AN44" i="19"/>
  <c r="AV46" i="15"/>
  <c r="GI52"/>
  <c r="GI77"/>
  <c r="BJ51" i="28"/>
  <c r="BN51" s="1"/>
  <c r="FW51" s="1"/>
  <c r="BH51" i="19"/>
  <c r="BP53" i="15"/>
  <c r="AW91" i="28"/>
  <c r="AU91" i="19"/>
  <c r="T91" i="28"/>
  <c r="X91" s="1"/>
  <c r="FO91" s="1"/>
  <c r="FP91" s="1"/>
  <c r="T91" i="19"/>
  <c r="AB93" i="15"/>
  <c r="CZ87" i="28"/>
  <c r="DD87" s="1"/>
  <c r="GE87" s="1"/>
  <c r="CV87" i="19"/>
  <c r="DD89" i="15"/>
  <c r="AO80" i="28"/>
  <c r="AS80" s="1"/>
  <c r="FS80" s="1"/>
  <c r="AN80" i="19"/>
  <c r="AV82" i="15"/>
  <c r="DU78" i="28"/>
  <c r="DY78" s="1"/>
  <c r="GI78" s="1"/>
  <c r="DP78" i="19"/>
  <c r="DX80" i="15"/>
  <c r="BR78" i="28"/>
  <c r="BO78" i="19"/>
  <c r="CM67" i="28"/>
  <c r="CI67" i="19"/>
  <c r="CK69" i="15"/>
  <c r="BR66" i="28"/>
  <c r="BO66" i="19"/>
  <c r="EC64" i="28"/>
  <c r="DW64" i="19"/>
  <c r="CZ61" i="28"/>
  <c r="DD61" s="1"/>
  <c r="GE61" s="1"/>
  <c r="CV61" i="19"/>
  <c r="DD63" i="15"/>
  <c r="CZ60" i="28"/>
  <c r="DD60" s="1"/>
  <c r="GE60" s="1"/>
  <c r="CV60" i="19"/>
  <c r="DD62" i="15"/>
  <c r="CZ58" i="28"/>
  <c r="DD58" s="1"/>
  <c r="GE58" s="1"/>
  <c r="CV58" i="19"/>
  <c r="DD60" i="15"/>
  <c r="T104" i="28"/>
  <c r="X104" s="1"/>
  <c r="FO104" s="1"/>
  <c r="FP104" s="1"/>
  <c r="T104" i="19"/>
  <c r="AB106" i="15"/>
  <c r="AW60" i="28"/>
  <c r="AU60" i="19"/>
  <c r="DH59" i="28"/>
  <c r="DC59" i="19"/>
  <c r="BJ57" i="28"/>
  <c r="BN57" s="1"/>
  <c r="FW57" s="1"/>
  <c r="BH57" i="19"/>
  <c r="BP59" i="15"/>
  <c r="AO56" i="28"/>
  <c r="AS56" s="1"/>
  <c r="FS56" s="1"/>
  <c r="AN56" i="19"/>
  <c r="AV58" i="15"/>
  <c r="CE50" i="28"/>
  <c r="CI50" s="1"/>
  <c r="GA50" s="1"/>
  <c r="CB50" i="19"/>
  <c r="CJ52" i="15"/>
  <c r="BJ45" i="28"/>
  <c r="BN45" s="1"/>
  <c r="FW45" s="1"/>
  <c r="BH45" i="19"/>
  <c r="BP47" i="15"/>
  <c r="BJ43" i="28"/>
  <c r="BN43" s="1"/>
  <c r="FW43" s="1"/>
  <c r="BH43" i="19"/>
  <c r="BP45" i="15"/>
  <c r="CE38" i="28"/>
  <c r="CI38" s="1"/>
  <c r="GA38" s="1"/>
  <c r="CB38" i="19"/>
  <c r="CJ40" i="15"/>
  <c r="CZ22" i="28"/>
  <c r="DD22" s="1"/>
  <c r="GE22" s="1"/>
  <c r="CV22" i="19"/>
  <c r="DD24" i="15"/>
  <c r="EM13" i="28"/>
  <c r="GN13" s="1"/>
  <c r="EG13" i="19"/>
  <c r="BR48" i="28"/>
  <c r="BO48" i="19"/>
  <c r="CZ47" i="28"/>
  <c r="DD47" s="1"/>
  <c r="GE47" s="1"/>
  <c r="CV47" i="19"/>
  <c r="DD49" i="15"/>
  <c r="CE42" i="28"/>
  <c r="CI42" s="1"/>
  <c r="GA42" s="1"/>
  <c r="CB42" i="19"/>
  <c r="CJ44" i="15"/>
  <c r="T17" i="28"/>
  <c r="X17" s="1"/>
  <c r="FO17" s="1"/>
  <c r="FP17" s="1"/>
  <c r="AB19" i="15"/>
  <c r="ET12" i="28"/>
  <c r="GP12" s="1"/>
  <c r="EN12" i="19"/>
  <c r="EM10" i="28"/>
  <c r="GN10" s="1"/>
  <c r="EG10" i="19"/>
  <c r="BJ10" i="28"/>
  <c r="BN10" s="1"/>
  <c r="FW10" s="1"/>
  <c r="BH10" i="19"/>
  <c r="BP12" i="15"/>
  <c r="CE8" i="28"/>
  <c r="CI8" s="1"/>
  <c r="GA8" s="1"/>
  <c r="CB8" i="19"/>
  <c r="CJ10" i="15"/>
  <c r="GE53"/>
  <c r="DH13" i="28"/>
  <c r="DC13" i="19"/>
  <c r="BJ6" i="28"/>
  <c r="BN6" s="1"/>
  <c r="BH6" i="19"/>
  <c r="BP7" i="15"/>
  <c r="BQ91" s="1"/>
  <c r="AO50" i="28"/>
  <c r="AS50" s="1"/>
  <c r="FS50" s="1"/>
  <c r="AN50" i="19"/>
  <c r="AV52" i="15"/>
  <c r="BR26" i="28"/>
  <c r="BO26" i="19"/>
  <c r="BQ28" i="15"/>
  <c r="AW23" i="28"/>
  <c r="AU23" i="19"/>
  <c r="BJ17" i="28"/>
  <c r="BN17" s="1"/>
  <c r="FW17" s="1"/>
  <c r="BH17" i="19"/>
  <c r="BP19" i="15"/>
  <c r="BJ31" i="28"/>
  <c r="BN31" s="1"/>
  <c r="FW31" s="1"/>
  <c r="BH31" i="19"/>
  <c r="BP33" i="15"/>
  <c r="BJ27" i="28"/>
  <c r="BN27" s="1"/>
  <c r="FW27" s="1"/>
  <c r="BH27" i="19"/>
  <c r="BP29" i="15"/>
  <c r="CZ25" i="28"/>
  <c r="DD25" s="1"/>
  <c r="GE25" s="1"/>
  <c r="CV25" i="19"/>
  <c r="DD27" i="15"/>
  <c r="CZ15" i="28"/>
  <c r="DD15" s="1"/>
  <c r="GE15" s="1"/>
  <c r="CV15" i="19"/>
  <c r="DD17" i="15"/>
  <c r="AO6" i="28"/>
  <c r="AS6" s="1"/>
  <c r="AN6" i="19"/>
  <c r="AV7" i="15"/>
  <c r="AW61" s="1"/>
  <c r="EC50" i="28"/>
  <c r="DW50" i="19"/>
  <c r="AO47" i="28"/>
  <c r="AS47" s="1"/>
  <c r="FS47" s="1"/>
  <c r="AN47" i="19"/>
  <c r="AV49" i="15"/>
  <c r="CE45" i="28"/>
  <c r="CI45" s="1"/>
  <c r="GA45" s="1"/>
  <c r="CB45" i="19"/>
  <c r="CJ47" i="15"/>
  <c r="AO36" i="28"/>
  <c r="AS36" s="1"/>
  <c r="FS36" s="1"/>
  <c r="AN36" i="19"/>
  <c r="AV38" i="15"/>
  <c r="CE35" i="28"/>
  <c r="CI35" s="1"/>
  <c r="GA35" s="1"/>
  <c r="CB35" i="19"/>
  <c r="CJ37" i="15"/>
  <c r="DU20" i="28"/>
  <c r="DY20" s="1"/>
  <c r="GI20" s="1"/>
  <c r="DP20" i="19"/>
  <c r="DX22" i="15"/>
  <c r="AO20" i="28"/>
  <c r="AS20" s="1"/>
  <c r="FS20" s="1"/>
  <c r="AN20" i="19"/>
  <c r="AV22" i="15"/>
  <c r="CZ19" i="28"/>
  <c r="DD19" s="1"/>
  <c r="GE19" s="1"/>
  <c r="CV19" i="19"/>
  <c r="DD21" i="15"/>
  <c r="CE12" i="28"/>
  <c r="CI12" s="1"/>
  <c r="GA12" s="1"/>
  <c r="CB12" i="19"/>
  <c r="CJ14" i="15"/>
  <c r="FA8" i="28"/>
  <c r="GR8" s="1"/>
  <c r="EU8" i="19"/>
  <c r="EM8" i="28"/>
  <c r="GN8" s="1"/>
  <c r="EG8" i="19"/>
  <c r="EM7" i="28"/>
  <c r="GN7" s="1"/>
  <c r="EG7" i="19"/>
  <c r="GM33" i="15"/>
  <c r="AO48" i="28"/>
  <c r="AS48" s="1"/>
  <c r="FS48" s="1"/>
  <c r="AN48" i="19"/>
  <c r="AV50" i="15"/>
  <c r="DH26" i="28"/>
  <c r="DC26" i="19"/>
  <c r="CZ17" i="28"/>
  <c r="DD17" s="1"/>
  <c r="GE17" s="1"/>
  <c r="CV17" i="19"/>
  <c r="DD19" i="15"/>
  <c r="AW16" i="28"/>
  <c r="AU16" i="19"/>
  <c r="AW18" i="15"/>
  <c r="FA13" i="28"/>
  <c r="GR13" s="1"/>
  <c r="EU13" i="19"/>
  <c r="BR73" i="28"/>
  <c r="BO73" i="19"/>
  <c r="AO45" i="28"/>
  <c r="AS45" s="1"/>
  <c r="FS45" s="1"/>
  <c r="AN45" i="19"/>
  <c r="AV47" i="15"/>
  <c r="BR40" i="28"/>
  <c r="BO40" i="19"/>
  <c r="AW40" i="28"/>
  <c r="AU40" i="19"/>
  <c r="AW42" i="15"/>
  <c r="DH37" i="28"/>
  <c r="DC37" i="19"/>
  <c r="BR34" i="28"/>
  <c r="BO34" i="19"/>
  <c r="BQ36" i="15"/>
  <c r="AW34" i="28"/>
  <c r="AU34" i="19"/>
  <c r="AW36" i="15"/>
  <c r="DU33" i="28"/>
  <c r="DY33" s="1"/>
  <c r="GI33" s="1"/>
  <c r="DP33" i="19"/>
  <c r="DX35" i="15"/>
  <c r="CZ33" i="28"/>
  <c r="DD33" s="1"/>
  <c r="GE33" s="1"/>
  <c r="CV33" i="19"/>
  <c r="DD35" i="15"/>
  <c r="CE33" i="28"/>
  <c r="CI33" s="1"/>
  <c r="GA33" s="1"/>
  <c r="CB33" i="19"/>
  <c r="CJ35" i="15"/>
  <c r="CZ30" i="28"/>
  <c r="DD30" s="1"/>
  <c r="GE30" s="1"/>
  <c r="CV30" i="19"/>
  <c r="DD32" i="15"/>
  <c r="CE30" i="28"/>
  <c r="CI30" s="1"/>
  <c r="GA30" s="1"/>
  <c r="CB30" i="19"/>
  <c r="CJ32" i="15"/>
  <c r="DH29" i="28"/>
  <c r="DC29" i="19"/>
  <c r="BR29" i="28"/>
  <c r="BO29" i="19"/>
  <c r="BQ31" i="15"/>
  <c r="CE28" i="28"/>
  <c r="CI28" s="1"/>
  <c r="GA28" s="1"/>
  <c r="CB28" i="19"/>
  <c r="CJ30" i="15"/>
  <c r="EC24" i="28"/>
  <c r="DW24" i="19"/>
  <c r="CM24" i="28"/>
  <c r="CI24" i="19"/>
  <c r="CK26" i="15"/>
  <c r="CE61" i="28"/>
  <c r="CI61" s="1"/>
  <c r="GA61" s="1"/>
  <c r="CB61" i="19"/>
  <c r="CJ63" i="15"/>
  <c r="AW26" i="28"/>
  <c r="AU26" i="19"/>
  <c r="AW28" i="15"/>
  <c r="CM16" i="28"/>
  <c r="CI16" i="19"/>
  <c r="CK18" i="15"/>
  <c r="ET9" i="28"/>
  <c r="GP9" s="1"/>
  <c r="EN9" i="19"/>
  <c r="CZ7" i="28"/>
  <c r="DD7" s="1"/>
  <c r="GE7" s="1"/>
  <c r="CV7" i="19"/>
  <c r="DD9" i="15"/>
  <c r="BR25" i="28"/>
  <c r="BO25" i="19"/>
  <c r="BQ27" i="15"/>
  <c r="CM31" i="28"/>
  <c r="CI31" i="19"/>
  <c r="CK33" i="15"/>
  <c r="T52" i="28"/>
  <c r="X52" s="1"/>
  <c r="FO52" s="1"/>
  <c r="FP52" s="1"/>
  <c r="T41"/>
  <c r="X41" s="1"/>
  <c r="FO41" s="1"/>
  <c r="FP41" s="1"/>
  <c r="X11"/>
  <c r="FO11" s="1"/>
  <c r="FP11" s="1"/>
  <c r="AB52"/>
  <c r="GI88" i="15"/>
  <c r="X105" i="28"/>
  <c r="FO105" s="1"/>
  <c r="FP105" s="1"/>
  <c r="GI107" i="15"/>
  <c r="GM87"/>
  <c r="GE76"/>
  <c r="GM90"/>
  <c r="DD85" i="28"/>
  <c r="GE85" s="1"/>
  <c r="X85"/>
  <c r="FO85" s="1"/>
  <c r="FP85" s="1"/>
  <c r="GM85" i="15"/>
  <c r="BN103" i="28"/>
  <c r="FW103" s="1"/>
  <c r="X97"/>
  <c r="FO97" s="1"/>
  <c r="FP97" s="1"/>
  <c r="AS95"/>
  <c r="FS95" s="1"/>
  <c r="GE71" i="15"/>
  <c r="AC59"/>
  <c r="BN106" i="28"/>
  <c r="FW106" s="1"/>
  <c r="GE46" i="15"/>
  <c r="GM57"/>
  <c r="CI76" i="28"/>
  <c r="GA76" s="1"/>
  <c r="DY75"/>
  <c r="GI75" s="1"/>
  <c r="GI48" i="15"/>
  <c r="GI102"/>
  <c r="GI11"/>
  <c r="AS67" i="28"/>
  <c r="FS67" s="1"/>
  <c r="GM12" i="15"/>
  <c r="H14" i="25"/>
  <c r="AS13" i="28"/>
  <c r="FS13" s="1"/>
  <c r="DY23"/>
  <c r="GI23" s="1"/>
  <c r="GE43" i="15"/>
  <c r="H51" i="26"/>
  <c r="GE49" i="15"/>
  <c r="DY40" i="28"/>
  <c r="GI40" s="1"/>
  <c r="CI34"/>
  <c r="GA34" s="1"/>
  <c r="DD32"/>
  <c r="GE32" s="1"/>
  <c r="BN32"/>
  <c r="FW32" s="1"/>
  <c r="DY21"/>
  <c r="GI21" s="1"/>
  <c r="CI21"/>
  <c r="GA21" s="1"/>
  <c r="AS21"/>
  <c r="FS21" s="1"/>
  <c r="DD43"/>
  <c r="GE43" s="1"/>
  <c r="DD39"/>
  <c r="GE39" s="1"/>
  <c r="AS39"/>
  <c r="FS39" s="1"/>
  <c r="DY16"/>
  <c r="GI16" s="1"/>
  <c r="GE16" i="15"/>
  <c r="AS25" i="28"/>
  <c r="FS25" s="1"/>
  <c r="CZ98"/>
  <c r="DD98" s="1"/>
  <c r="GE98" s="1"/>
  <c r="CV98" i="19"/>
  <c r="DD100" i="15"/>
  <c r="CZ94" i="28"/>
  <c r="DD94" s="1"/>
  <c r="GE94" s="1"/>
  <c r="CV94" i="19"/>
  <c r="DD96" i="15"/>
  <c r="CE92" i="28"/>
  <c r="CI92" s="1"/>
  <c r="GA92" s="1"/>
  <c r="CB92" i="19"/>
  <c r="CJ94" i="15"/>
  <c r="T90" i="28"/>
  <c r="X90" s="1"/>
  <c r="FO90" s="1"/>
  <c r="FP90" s="1"/>
  <c r="T90" i="19"/>
  <c r="AB92" i="15"/>
  <c r="CE88" i="28"/>
  <c r="CI88" s="1"/>
  <c r="GA88" s="1"/>
  <c r="CB88" i="19"/>
  <c r="CJ90" i="15"/>
  <c r="T86" i="28"/>
  <c r="X86" s="1"/>
  <c r="FO86" s="1"/>
  <c r="FP86" s="1"/>
  <c r="T86" i="19"/>
  <c r="AB88" i="15"/>
  <c r="AO84" i="28"/>
  <c r="AS84" s="1"/>
  <c r="FS84" s="1"/>
  <c r="AN84" i="19"/>
  <c r="AV86" i="15"/>
  <c r="CE106" i="28"/>
  <c r="CI106" s="1"/>
  <c r="GA106" s="1"/>
  <c r="CB106" i="19"/>
  <c r="CJ108" i="15"/>
  <c r="DH105" i="28"/>
  <c r="DC105" i="19"/>
  <c r="BJ104" i="28"/>
  <c r="BN104" s="1"/>
  <c r="FW104" s="1"/>
  <c r="BH104" i="19"/>
  <c r="BP106" i="15"/>
  <c r="DU104" i="28"/>
  <c r="DY104" s="1"/>
  <c r="GI104" s="1"/>
  <c r="DP104" i="19"/>
  <c r="DX106" i="15"/>
  <c r="CZ103" i="28"/>
  <c r="DD103" s="1"/>
  <c r="GE103" s="1"/>
  <c r="CV103" i="19"/>
  <c r="DD105" i="15"/>
  <c r="AO101" i="28"/>
  <c r="AS101" s="1"/>
  <c r="FS101" s="1"/>
  <c r="AN101" i="19"/>
  <c r="AV103" i="15"/>
  <c r="CZ99" i="28"/>
  <c r="DD99" s="1"/>
  <c r="GE99" s="1"/>
  <c r="CV99" i="19"/>
  <c r="DD101" i="15"/>
  <c r="CZ96" i="28"/>
  <c r="DD96" s="1"/>
  <c r="GE96" s="1"/>
  <c r="CV96" i="19"/>
  <c r="DD98" i="15"/>
  <c r="AO94" i="28"/>
  <c r="AS94" s="1"/>
  <c r="FS94" s="1"/>
  <c r="AV96" i="15"/>
  <c r="AN94" i="19"/>
  <c r="BR93" i="28"/>
  <c r="BO93" i="19"/>
  <c r="BQ95" i="15"/>
  <c r="BJ88" i="28"/>
  <c r="BN88" s="1"/>
  <c r="FW88" s="1"/>
  <c r="BH88" i="19"/>
  <c r="BP90" i="15"/>
  <c r="CE85" i="28"/>
  <c r="CI85" s="1"/>
  <c r="GA85" s="1"/>
  <c r="CB85" i="19"/>
  <c r="CJ87" i="15"/>
  <c r="BJ105" i="28"/>
  <c r="BN105" s="1"/>
  <c r="FW105" s="1"/>
  <c r="BH105" i="19"/>
  <c r="BP107" i="15"/>
  <c r="CE104" i="28"/>
  <c r="CI104" s="1"/>
  <c r="GA104" s="1"/>
  <c r="CB104" i="19"/>
  <c r="CJ106" i="15"/>
  <c r="BJ100" i="28"/>
  <c r="BN100" s="1"/>
  <c r="FW100" s="1"/>
  <c r="BH100" i="19"/>
  <c r="BP102" i="15"/>
  <c r="CE97" i="28"/>
  <c r="CI97" s="1"/>
  <c r="GA97" s="1"/>
  <c r="CB97" i="19"/>
  <c r="CJ99" i="15"/>
  <c r="CZ95" i="28"/>
  <c r="DD95" s="1"/>
  <c r="GE95" s="1"/>
  <c r="CV95" i="19"/>
  <c r="DD97" i="15"/>
  <c r="T95" i="28"/>
  <c r="X95" s="1"/>
  <c r="FO95" s="1"/>
  <c r="FP95" s="1"/>
  <c r="T95" i="19"/>
  <c r="AB97" i="15"/>
  <c r="DU97" i="28"/>
  <c r="DY97" s="1"/>
  <c r="GI97" s="1"/>
  <c r="DP97" i="19"/>
  <c r="DX99" i="15"/>
  <c r="AB89" i="28"/>
  <c r="AA89" i="19"/>
  <c r="AC91" i="15"/>
  <c r="T87" i="28"/>
  <c r="X87" s="1"/>
  <c r="FO87" s="1"/>
  <c r="FP87" s="1"/>
  <c r="T87" i="19"/>
  <c r="AB89" i="15"/>
  <c r="BR77" i="28"/>
  <c r="BO77" i="19"/>
  <c r="BQ79" i="15"/>
  <c r="AB77" i="28"/>
  <c r="AA77" i="19"/>
  <c r="AC79" i="15"/>
  <c r="CZ72" i="28"/>
  <c r="DD72" s="1"/>
  <c r="GE72" s="1"/>
  <c r="CV72" i="19"/>
  <c r="DD74" i="15"/>
  <c r="T72" i="28"/>
  <c r="X72" s="1"/>
  <c r="FO72" s="1"/>
  <c r="FP72" s="1"/>
  <c r="T72" i="19"/>
  <c r="AB74" i="15"/>
  <c r="BJ71" i="28"/>
  <c r="BN71" s="1"/>
  <c r="FW71" s="1"/>
  <c r="BH71" i="19"/>
  <c r="BP73" i="15"/>
  <c r="CM70" i="28"/>
  <c r="CI70" i="19"/>
  <c r="CK72" i="15"/>
  <c r="AW71" i="28"/>
  <c r="AU71" i="19"/>
  <c r="AW73" i="15"/>
  <c r="BJ55" i="28"/>
  <c r="BN55" s="1"/>
  <c r="FW55" s="1"/>
  <c r="BH55" i="19"/>
  <c r="BP57" i="15"/>
  <c r="BR97" i="28"/>
  <c r="BO97" i="19"/>
  <c r="BQ99" i="15"/>
  <c r="CE90" i="28"/>
  <c r="CI90" s="1"/>
  <c r="GA90" s="1"/>
  <c r="CB90" i="19"/>
  <c r="CJ92" i="15"/>
  <c r="AO86" i="28"/>
  <c r="AS86" s="1"/>
  <c r="FS86" s="1"/>
  <c r="AV88" i="15"/>
  <c r="AN86" i="19"/>
  <c r="BR85" i="28"/>
  <c r="BO85" i="19"/>
  <c r="BQ87" i="15"/>
  <c r="AO82" i="28"/>
  <c r="AS82" s="1"/>
  <c r="FS82" s="1"/>
  <c r="AV84" i="15"/>
  <c r="AN82" i="19"/>
  <c r="AO81" i="28"/>
  <c r="AS81" s="1"/>
  <c r="FS81" s="1"/>
  <c r="AN81" i="19"/>
  <c r="AV83" i="15"/>
  <c r="BJ69" i="28"/>
  <c r="BN69" s="1"/>
  <c r="FW69" s="1"/>
  <c r="BH69" i="19"/>
  <c r="BP71" i="15"/>
  <c r="AO61" i="28"/>
  <c r="AS61" s="1"/>
  <c r="FS61" s="1"/>
  <c r="AN61" i="19"/>
  <c r="AV63" i="15"/>
  <c r="CE56" i="28"/>
  <c r="CI56" s="1"/>
  <c r="GA56" s="1"/>
  <c r="CB56" i="19"/>
  <c r="CJ58" i="15"/>
  <c r="DU98" i="28"/>
  <c r="DY98" s="1"/>
  <c r="GI98" s="1"/>
  <c r="DP98" i="19"/>
  <c r="DX100" i="15"/>
  <c r="BJ83" i="28"/>
  <c r="BN83" s="1"/>
  <c r="FW83" s="1"/>
  <c r="BH83" i="19"/>
  <c r="BP85" i="15"/>
  <c r="CZ80" i="28"/>
  <c r="DD80" s="1"/>
  <c r="GE80" s="1"/>
  <c r="CV80" i="19"/>
  <c r="DD82" i="15"/>
  <c r="CE74" i="28"/>
  <c r="CI74" s="1"/>
  <c r="GA74" s="1"/>
  <c r="CB74" i="19"/>
  <c r="CJ76" i="15"/>
  <c r="AO68" i="28"/>
  <c r="AS68" s="1"/>
  <c r="FS68" s="1"/>
  <c r="AN68" i="19"/>
  <c r="AV70" i="15"/>
  <c r="CZ67" i="28"/>
  <c r="DD67" s="1"/>
  <c r="GE67" s="1"/>
  <c r="CV67" i="19"/>
  <c r="DD69" i="15"/>
  <c r="DU66" i="28"/>
  <c r="DY66" s="1"/>
  <c r="GI66" s="1"/>
  <c r="DP66" i="19"/>
  <c r="DX68" i="15"/>
  <c r="DU103" i="28"/>
  <c r="DY103" s="1"/>
  <c r="GI103" s="1"/>
  <c r="DX105" i="15"/>
  <c r="DP103" i="19"/>
  <c r="CZ88" i="28"/>
  <c r="DD88" s="1"/>
  <c r="GE88" s="1"/>
  <c r="CV88" i="19"/>
  <c r="DD90" i="15"/>
  <c r="T79" i="28"/>
  <c r="X79" s="1"/>
  <c r="FO79" s="1"/>
  <c r="FP79" s="1"/>
  <c r="T79" i="19"/>
  <c r="AB81" i="15"/>
  <c r="DU62" i="28"/>
  <c r="DY62" s="1"/>
  <c r="GI62" s="1"/>
  <c r="DP62" i="19"/>
  <c r="DX64" i="15"/>
  <c r="CE60" i="28"/>
  <c r="CI60" s="1"/>
  <c r="GA60" s="1"/>
  <c r="CB60" i="19"/>
  <c r="CJ62" i="15"/>
  <c r="DU56" i="28"/>
  <c r="DY56" s="1"/>
  <c r="GI56" s="1"/>
  <c r="DP56" i="19"/>
  <c r="DX58" i="15"/>
  <c r="GI72"/>
  <c r="GI89"/>
  <c r="CZ49" i="28"/>
  <c r="DD49" s="1"/>
  <c r="GE49" s="1"/>
  <c r="CV49" i="19"/>
  <c r="DD51" i="15"/>
  <c r="DH89" i="28"/>
  <c r="DC89" i="19"/>
  <c r="DH78" i="28"/>
  <c r="DC78" i="19"/>
  <c r="DU77" i="28"/>
  <c r="DY77" s="1"/>
  <c r="GI77" s="1"/>
  <c r="DP77" i="19"/>
  <c r="DX79" i="15"/>
  <c r="DH73" i="28"/>
  <c r="DC73" i="19"/>
  <c r="BR65" i="28"/>
  <c r="BO65" i="19"/>
  <c r="BQ67" i="15"/>
  <c r="CM54" i="28"/>
  <c r="CI54" i="19"/>
  <c r="CK56" i="15"/>
  <c r="CZ52" i="28"/>
  <c r="DD52" s="1"/>
  <c r="GE52" s="1"/>
  <c r="CV52" i="19"/>
  <c r="DD54" i="15"/>
  <c r="DU49" i="28"/>
  <c r="DY49" s="1"/>
  <c r="GI49" s="1"/>
  <c r="DP49" i="19"/>
  <c r="DX51" i="15"/>
  <c r="GI25"/>
  <c r="T102" i="28"/>
  <c r="X102" s="1"/>
  <c r="FO102" s="1"/>
  <c r="FP102" s="1"/>
  <c r="T102" i="19"/>
  <c r="AB104" i="15"/>
  <c r="CZ79" i="28"/>
  <c r="DD79" s="1"/>
  <c r="GE79" s="1"/>
  <c r="CV79" i="19"/>
  <c r="DD81" i="15"/>
  <c r="AW64" i="28"/>
  <c r="AU64" i="19"/>
  <c r="AW66" i="15"/>
  <c r="DU58" i="28"/>
  <c r="DY58" s="1"/>
  <c r="GI58" s="1"/>
  <c r="DP58" i="19"/>
  <c r="DX60" i="15"/>
  <c r="CE44" i="28"/>
  <c r="CI44" s="1"/>
  <c r="GA44" s="1"/>
  <c r="CB44" i="19"/>
  <c r="CJ46" i="15"/>
  <c r="CZ38" i="28"/>
  <c r="DD38" s="1"/>
  <c r="GE38" s="1"/>
  <c r="CV38" i="19"/>
  <c r="DD40" i="15"/>
  <c r="DU22" i="28"/>
  <c r="DY22" s="1"/>
  <c r="GI22" s="1"/>
  <c r="DP22" i="19"/>
  <c r="DX24" i="15"/>
  <c r="AO22" i="28"/>
  <c r="AS22" s="1"/>
  <c r="FS22" s="1"/>
  <c r="AN22" i="19"/>
  <c r="AV24" i="15"/>
  <c r="CE47" i="28"/>
  <c r="CI47" s="1"/>
  <c r="GA47" s="1"/>
  <c r="CB47" i="19"/>
  <c r="CJ49" i="15"/>
  <c r="DU43" i="28"/>
  <c r="DY43" s="1"/>
  <c r="GI43" s="1"/>
  <c r="DP43" i="19"/>
  <c r="DX45" i="15"/>
  <c r="BJ42" i="28"/>
  <c r="BN42" s="1"/>
  <c r="FW42" s="1"/>
  <c r="BH42" i="19"/>
  <c r="BP44" i="15"/>
  <c r="CZ12" i="28"/>
  <c r="DD12" s="1"/>
  <c r="GE12" s="1"/>
  <c r="CV12" i="19"/>
  <c r="DD14" i="15"/>
  <c r="DU11" i="28"/>
  <c r="DY11" s="1"/>
  <c r="GI11" s="1"/>
  <c r="DP11" i="19"/>
  <c r="DX13" i="15"/>
  <c r="FA10" i="28"/>
  <c r="GR10" s="1"/>
  <c r="EU10" i="19"/>
  <c r="CE9" i="28"/>
  <c r="CI9" s="1"/>
  <c r="GA9" s="1"/>
  <c r="CB9" i="19"/>
  <c r="CJ11" i="15"/>
  <c r="BR13" i="28"/>
  <c r="BO13" i="19"/>
  <c r="BQ15" i="15"/>
  <c r="CZ10" i="28"/>
  <c r="DD10" s="1"/>
  <c r="GE10" s="1"/>
  <c r="CV10" i="19"/>
  <c r="DD12" i="15"/>
  <c r="DH106" i="28"/>
  <c r="DC106" i="19"/>
  <c r="DU53" i="28"/>
  <c r="DY53" s="1"/>
  <c r="GI53" s="1"/>
  <c r="DP53" i="19"/>
  <c r="DX55" i="15"/>
  <c r="BJ46" i="28"/>
  <c r="BN46" s="1"/>
  <c r="FW46" s="1"/>
  <c r="BH46" i="19"/>
  <c r="BP48" i="15"/>
  <c r="CM39" i="28"/>
  <c r="CI39" i="19"/>
  <c r="CK41" i="15"/>
  <c r="CE14" i="28"/>
  <c r="CI14" s="1"/>
  <c r="GA14" s="1"/>
  <c r="CB14" i="19"/>
  <c r="CJ16" i="15"/>
  <c r="ET7" i="28"/>
  <c r="GP7" s="1"/>
  <c r="EN7" i="19"/>
  <c r="CZ31" i="28"/>
  <c r="DD31" s="1"/>
  <c r="GE31" s="1"/>
  <c r="CV31" i="19"/>
  <c r="DD33" i="15"/>
  <c r="CZ27" i="28"/>
  <c r="DD27" s="1"/>
  <c r="GE27" s="1"/>
  <c r="CV27" i="19"/>
  <c r="DD29" i="15"/>
  <c r="DU25" i="28"/>
  <c r="DY25" s="1"/>
  <c r="GI25" s="1"/>
  <c r="DP25" i="19"/>
  <c r="DX27" i="15"/>
  <c r="DU15" i="28"/>
  <c r="DY15" s="1"/>
  <c r="GI15" s="1"/>
  <c r="DP15" i="19"/>
  <c r="DX17" i="15"/>
  <c r="DU6" i="28"/>
  <c r="DY6" s="1"/>
  <c r="DP6" i="19"/>
  <c r="DX7" i="15"/>
  <c r="DY74" s="1"/>
  <c r="AW55" i="28"/>
  <c r="AU55" i="19"/>
  <c r="AW57" i="15"/>
  <c r="CZ50" i="28"/>
  <c r="DD50" s="1"/>
  <c r="GE50" s="1"/>
  <c r="CV50" i="19"/>
  <c r="DD52" i="15"/>
  <c r="BJ35" i="28"/>
  <c r="BN35" s="1"/>
  <c r="FW35" s="1"/>
  <c r="BH35" i="19"/>
  <c r="BP37" i="15"/>
  <c r="CZ20" i="28"/>
  <c r="DD20" s="1"/>
  <c r="GE20" s="1"/>
  <c r="CV20" i="19"/>
  <c r="DD22" i="15"/>
  <c r="CE19" i="28"/>
  <c r="CI19" s="1"/>
  <c r="GA19" s="1"/>
  <c r="CB19" i="19"/>
  <c r="CJ21" i="15"/>
  <c r="ET11" i="28"/>
  <c r="GP11" s="1"/>
  <c r="EN11" i="19"/>
  <c r="AO10" i="28"/>
  <c r="AS10" s="1"/>
  <c r="FS10" s="1"/>
  <c r="AN10" i="19"/>
  <c r="AV12" i="15"/>
  <c r="BJ9" i="28"/>
  <c r="BN9" s="1"/>
  <c r="FW9" s="1"/>
  <c r="BH9" i="19"/>
  <c r="BP11" i="15"/>
  <c r="FA7" i="28"/>
  <c r="GR7" s="1"/>
  <c r="EU7" i="19"/>
  <c r="BJ7" i="28"/>
  <c r="BN7" s="1"/>
  <c r="FW7" s="1"/>
  <c r="BH7" i="19"/>
  <c r="BP9" i="15"/>
  <c r="DU86" i="28"/>
  <c r="DY86" s="1"/>
  <c r="GI86" s="1"/>
  <c r="DX88" i="15"/>
  <c r="DP86" i="19"/>
  <c r="EC76" i="28"/>
  <c r="DW76" i="19"/>
  <c r="DY78" i="15"/>
  <c r="DU41" i="28"/>
  <c r="DY41" s="1"/>
  <c r="GI41" s="1"/>
  <c r="DP41" i="19"/>
  <c r="DX43" i="15"/>
  <c r="CE41" i="28"/>
  <c r="CI41" s="1"/>
  <c r="GA41" s="1"/>
  <c r="CB41" i="19"/>
  <c r="CJ43" i="15"/>
  <c r="AO41" i="28"/>
  <c r="AS41" s="1"/>
  <c r="FS41" s="1"/>
  <c r="AN41" i="19"/>
  <c r="AV43" i="15"/>
  <c r="BR39" i="28"/>
  <c r="BO39" i="19"/>
  <c r="BQ41" i="15"/>
  <c r="AO17" i="28"/>
  <c r="AS17" s="1"/>
  <c r="FS17" s="1"/>
  <c r="AN17" i="19"/>
  <c r="AV19" i="15"/>
  <c r="CZ14" i="28"/>
  <c r="DD14" s="1"/>
  <c r="GE14" s="1"/>
  <c r="CV14" i="19"/>
  <c r="DD16" i="15"/>
  <c r="AO77" i="28"/>
  <c r="AS77" s="1"/>
  <c r="FS77" s="1"/>
  <c r="AN77" i="19"/>
  <c r="AV79" i="15"/>
  <c r="EC67" i="28"/>
  <c r="DW67" i="19"/>
  <c r="DY69" i="15"/>
  <c r="DH44" i="28"/>
  <c r="DC44" i="19"/>
  <c r="DH40" i="28"/>
  <c r="DC40" i="19"/>
  <c r="DH34" i="28"/>
  <c r="DC34" i="19"/>
  <c r="BJ33" i="28"/>
  <c r="BN33" s="1"/>
  <c r="FW33" s="1"/>
  <c r="BH33" i="19"/>
  <c r="BP35" i="15"/>
  <c r="AO33" i="28"/>
  <c r="AS33" s="1"/>
  <c r="FS33" s="1"/>
  <c r="AN33" i="19"/>
  <c r="AV35" i="15"/>
  <c r="BJ30" i="28"/>
  <c r="BN30" s="1"/>
  <c r="FW30" s="1"/>
  <c r="BH30" i="19"/>
  <c r="BP32" i="15"/>
  <c r="BJ28" i="28"/>
  <c r="BN28" s="1"/>
  <c r="FW28" s="1"/>
  <c r="BH28" i="19"/>
  <c r="BP30" i="15"/>
  <c r="DU18" i="28"/>
  <c r="DY18" s="1"/>
  <c r="GI18" s="1"/>
  <c r="DP18" i="19"/>
  <c r="DX20" i="15"/>
  <c r="CM13" i="28"/>
  <c r="CI13" i="19"/>
  <c r="CK15" i="15"/>
  <c r="DH56" i="28"/>
  <c r="DC56" i="19"/>
  <c r="CE52" i="28"/>
  <c r="CI52" s="1"/>
  <c r="GA52" s="1"/>
  <c r="CB52" i="19"/>
  <c r="CJ54" i="15"/>
  <c r="DH45" i="28"/>
  <c r="DC45" i="19"/>
  <c r="EC39" i="28"/>
  <c r="DW39" i="19"/>
  <c r="DH23" i="28"/>
  <c r="DC23" i="19"/>
  <c r="CE17" i="28"/>
  <c r="CI17" s="1"/>
  <c r="GA17" s="1"/>
  <c r="CB17" i="19"/>
  <c r="CJ19" i="15"/>
  <c r="BR16" i="28"/>
  <c r="BO16" i="19"/>
  <c r="BQ18" i="15"/>
  <c r="DU14" i="28"/>
  <c r="DY14" s="1"/>
  <c r="GI14" s="1"/>
  <c r="DP14" i="19"/>
  <c r="DX16" i="15"/>
  <c r="CZ9" i="28"/>
  <c r="DD9" s="1"/>
  <c r="GE9" s="1"/>
  <c r="CV9" i="19"/>
  <c r="DD11" i="15"/>
  <c r="AW31" i="28"/>
  <c r="AU31" i="19"/>
  <c r="AW33" i="15"/>
  <c r="AW15" i="28"/>
  <c r="AU15" i="19"/>
  <c r="AW17" i="15"/>
  <c r="N15" i="26"/>
  <c r="K16" i="25"/>
  <c r="N20"/>
  <c r="T71" i="28"/>
  <c r="X71" s="1"/>
  <c r="FO71" s="1"/>
  <c r="FP71" s="1"/>
  <c r="X44"/>
  <c r="FO44" s="1"/>
  <c r="FP44" s="1"/>
  <c r="T52" i="19"/>
  <c r="K17" i="25"/>
  <c r="T41" i="19"/>
  <c r="X53" i="28"/>
  <c r="FO53" s="1"/>
  <c r="FP53" s="1"/>
  <c r="AC54" i="15"/>
  <c r="GE83"/>
  <c r="GE92"/>
  <c r="GM83"/>
  <c r="X106" i="28"/>
  <c r="FO106" s="1"/>
  <c r="FP106" s="1"/>
  <c r="DY95"/>
  <c r="GI95" s="1"/>
  <c r="BN89"/>
  <c r="FW89" s="1"/>
  <c r="BN60"/>
  <c r="FW60" s="1"/>
  <c r="GM46" i="15"/>
  <c r="AS52" i="28"/>
  <c r="FS52" s="1"/>
  <c r="GM60" i="15"/>
  <c r="GI79"/>
  <c r="AS75" i="28"/>
  <c r="FS75" s="1"/>
  <c r="CI95"/>
  <c r="GA95" s="1"/>
  <c r="GI74" i="15"/>
  <c r="DY60" i="28"/>
  <c r="GI60" s="1"/>
  <c r="CI75"/>
  <c r="GA75" s="1"/>
  <c r="X25"/>
  <c r="FO25" s="1"/>
  <c r="FP25" s="1"/>
  <c r="CI23"/>
  <c r="GA23" s="1"/>
  <c r="GI64" i="15"/>
  <c r="GE19"/>
  <c r="GM24"/>
  <c r="AS76" i="28"/>
  <c r="FS76" s="1"/>
  <c r="GE58" i="15"/>
  <c r="GE37"/>
  <c r="GM11"/>
  <c r="DY13" i="28"/>
  <c r="GI13" s="1"/>
  <c r="H14" i="26"/>
  <c r="GI90" i="15"/>
  <c r="DY26" i="28"/>
  <c r="GI26" s="1"/>
  <c r="BN23"/>
  <c r="FW23" s="1"/>
  <c r="GM22" i="15"/>
  <c r="GM44"/>
  <c r="DY34" i="28"/>
  <c r="GI34" s="1"/>
  <c r="DY32"/>
  <c r="GI32" s="1"/>
  <c r="CI32"/>
  <c r="GA32" s="1"/>
  <c r="AS32"/>
  <c r="FS32" s="1"/>
  <c r="DD21"/>
  <c r="GE21" s="1"/>
  <c r="BN21"/>
  <c r="FW21" s="1"/>
  <c r="CI26"/>
  <c r="GA26" s="1"/>
  <c r="DD16"/>
  <c r="GE16" s="1"/>
  <c r="GE13" i="15"/>
  <c r="GI12"/>
  <c r="GI29"/>
  <c r="GM19"/>
  <c r="CI6" i="28"/>
  <c r="AO100"/>
  <c r="AS100" s="1"/>
  <c r="FS100" s="1"/>
  <c r="AN100" i="19"/>
  <c r="AV102" i="15"/>
  <c r="AO96" i="28"/>
  <c r="AS96" s="1"/>
  <c r="FS96" s="1"/>
  <c r="AN96" i="19"/>
  <c r="AV98" i="15"/>
  <c r="DU92" i="28"/>
  <c r="DY92" s="1"/>
  <c r="GI92" s="1"/>
  <c r="DP92" i="19"/>
  <c r="DX94" i="15"/>
  <c r="BJ90" i="28"/>
  <c r="BN90" s="1"/>
  <c r="FW90" s="1"/>
  <c r="BH90" i="19"/>
  <c r="BP92" i="15"/>
  <c r="DU88" i="28"/>
  <c r="DY88" s="1"/>
  <c r="GI88" s="1"/>
  <c r="DP88" i="19"/>
  <c r="DX90" i="15"/>
  <c r="BJ86" i="28"/>
  <c r="BN86" s="1"/>
  <c r="FW86" s="1"/>
  <c r="BH86" i="19"/>
  <c r="BP88" i="15"/>
  <c r="CE84" i="28"/>
  <c r="CI84" s="1"/>
  <c r="GA84" s="1"/>
  <c r="CB84" i="19"/>
  <c r="CJ86" i="15"/>
  <c r="T82" i="28"/>
  <c r="X82" s="1"/>
  <c r="FO82" s="1"/>
  <c r="FP82" s="1"/>
  <c r="T82" i="19"/>
  <c r="AB84" i="15"/>
  <c r="AB105" i="28"/>
  <c r="AA105" i="19"/>
  <c r="AC107" i="15"/>
  <c r="DU105" i="28"/>
  <c r="DY105" s="1"/>
  <c r="GI105" s="1"/>
  <c r="DP105" i="19"/>
  <c r="DX107" i="15"/>
  <c r="DU102" i="28"/>
  <c r="DY102" s="1"/>
  <c r="GI102" s="1"/>
  <c r="DP102" i="19"/>
  <c r="DX104" i="15"/>
  <c r="EC99" i="28"/>
  <c r="DW99" i="19"/>
  <c r="DY101" i="15"/>
  <c r="AW99" i="28"/>
  <c r="AU99" i="19"/>
  <c r="AW101" i="15"/>
  <c r="T99" i="28"/>
  <c r="X99" s="1"/>
  <c r="FO99" s="1"/>
  <c r="FP99" s="1"/>
  <c r="T99" i="19"/>
  <c r="AB101" i="15"/>
  <c r="T96" i="28"/>
  <c r="X96" s="1"/>
  <c r="FO96" s="1"/>
  <c r="FP96" s="1"/>
  <c r="T96" i="19"/>
  <c r="AB98" i="15"/>
  <c r="AO93" i="28"/>
  <c r="AS93" s="1"/>
  <c r="FS93" s="1"/>
  <c r="AN93" i="19"/>
  <c r="AV95" i="15"/>
  <c r="CM91" i="28"/>
  <c r="CI91" i="19"/>
  <c r="CK93" i="15"/>
  <c r="DH85" i="28"/>
  <c r="DC85" i="19"/>
  <c r="AB85" i="28"/>
  <c r="AA85" i="19"/>
  <c r="AC87" i="15"/>
  <c r="BR103" i="28"/>
  <c r="BO103" i="19"/>
  <c r="BQ105" i="15"/>
  <c r="T103" i="28"/>
  <c r="X103" s="1"/>
  <c r="FO103" s="1"/>
  <c r="FP103" s="1"/>
  <c r="T103" i="19"/>
  <c r="AB105" i="15"/>
  <c r="AB97" i="28"/>
  <c r="AA97" i="19"/>
  <c r="AC99" i="15"/>
  <c r="AW95" i="28"/>
  <c r="AU95" i="19"/>
  <c r="AW97" i="15"/>
  <c r="DU89" i="28"/>
  <c r="DY89" s="1"/>
  <c r="GI89" s="1"/>
  <c r="DP89" i="19"/>
  <c r="DX91" i="15"/>
  <c r="BJ84" i="28"/>
  <c r="BN84" s="1"/>
  <c r="FW84" s="1"/>
  <c r="BH84" i="19"/>
  <c r="BP86" i="15"/>
  <c r="CZ104" i="28"/>
  <c r="DD104" s="1"/>
  <c r="GE104" s="1"/>
  <c r="CV104" i="19"/>
  <c r="DD106" i="15"/>
  <c r="DH93" i="28"/>
  <c r="DC93" i="19"/>
  <c r="BJ72" i="28"/>
  <c r="BN72" s="1"/>
  <c r="FW72" s="1"/>
  <c r="BH72" i="19"/>
  <c r="BP74" i="15"/>
  <c r="CZ71" i="28"/>
  <c r="DD71" s="1"/>
  <c r="GE71" s="1"/>
  <c r="CV71" i="19"/>
  <c r="DD73" i="15"/>
  <c r="EC70" i="28"/>
  <c r="DW70" i="19"/>
  <c r="DY72" i="15"/>
  <c r="CZ63" i="28"/>
  <c r="DD63" s="1"/>
  <c r="GE63" s="1"/>
  <c r="CV63" i="19"/>
  <c r="DD65" i="15"/>
  <c r="CM72" i="28"/>
  <c r="CI72" i="19"/>
  <c r="CK74" i="15"/>
  <c r="CM71" i="28"/>
  <c r="CI71" i="19"/>
  <c r="CK73" i="15"/>
  <c r="CZ65" i="28"/>
  <c r="DD65" s="1"/>
  <c r="GE65" s="1"/>
  <c r="CV65" i="19"/>
  <c r="DD67" i="15"/>
  <c r="AO54" i="28"/>
  <c r="AS54" s="1"/>
  <c r="FS54" s="1"/>
  <c r="AN54" i="19"/>
  <c r="AV56" i="15"/>
  <c r="CE53" i="28"/>
  <c r="CI53" s="1"/>
  <c r="GA53" s="1"/>
  <c r="CB53" i="19"/>
  <c r="CJ55" i="15"/>
  <c r="AO51" i="28"/>
  <c r="AS51" s="1"/>
  <c r="FS51" s="1"/>
  <c r="AN51" i="19"/>
  <c r="AV53" i="15"/>
  <c r="CZ102" i="28"/>
  <c r="DD102" s="1"/>
  <c r="GE102" s="1"/>
  <c r="CV102" i="19"/>
  <c r="DD104" i="15"/>
  <c r="CM99" i="28"/>
  <c r="CI99" i="19"/>
  <c r="CK101" i="15"/>
  <c r="BJ99" i="28"/>
  <c r="BN99" s="1"/>
  <c r="FW99" s="1"/>
  <c r="BH99" i="19"/>
  <c r="BP101" i="15"/>
  <c r="AO97" i="28"/>
  <c r="AS97" s="1"/>
  <c r="FS97" s="1"/>
  <c r="AN97" i="19"/>
  <c r="AV99" i="15"/>
  <c r="AB93" i="28"/>
  <c r="AA93" i="19"/>
  <c r="FG95" i="15"/>
  <c r="AC95"/>
  <c r="AO85" i="28"/>
  <c r="AS85" s="1"/>
  <c r="FS85" s="1"/>
  <c r="AN85" i="19"/>
  <c r="AV87" i="15"/>
  <c r="DU80" i="28"/>
  <c r="DY80" s="1"/>
  <c r="GI80" s="1"/>
  <c r="DP80" i="19"/>
  <c r="DX82" i="15"/>
  <c r="T76" i="28"/>
  <c r="X76" s="1"/>
  <c r="FO76" s="1"/>
  <c r="FP76" s="1"/>
  <c r="T76" i="19"/>
  <c r="AB78" i="15"/>
  <c r="BR106" i="28"/>
  <c r="BO106" i="19"/>
  <c r="BQ108" i="15"/>
  <c r="CZ91" i="28"/>
  <c r="DD91" s="1"/>
  <c r="GE91" s="1"/>
  <c r="CV91" i="19"/>
  <c r="DD93" i="15"/>
  <c r="AB81" i="28"/>
  <c r="AA81" i="19"/>
  <c r="FG83" i="15"/>
  <c r="AC83"/>
  <c r="BJ80" i="28"/>
  <c r="BN80" s="1"/>
  <c r="FW80" s="1"/>
  <c r="BH80" i="19"/>
  <c r="BP82" i="15"/>
  <c r="CZ75" i="28"/>
  <c r="DD75" s="1"/>
  <c r="GE75" s="1"/>
  <c r="CV75" i="19"/>
  <c r="DD77" i="15"/>
  <c r="DU74" i="28"/>
  <c r="DY74" s="1"/>
  <c r="GI74" s="1"/>
  <c r="DP74" i="19"/>
  <c r="DX76" i="15"/>
  <c r="DU73" i="28"/>
  <c r="DY73" s="1"/>
  <c r="GI73" s="1"/>
  <c r="DP73" i="19"/>
  <c r="DX75" i="15"/>
  <c r="FG75" s="1"/>
  <c r="BJ67" i="28"/>
  <c r="BN67" s="1"/>
  <c r="FW67" s="1"/>
  <c r="BH67" i="19"/>
  <c r="BP69" i="15"/>
  <c r="CE66" i="28"/>
  <c r="CI66" s="1"/>
  <c r="GA66" s="1"/>
  <c r="CB66" i="19"/>
  <c r="CJ68" i="15"/>
  <c r="CZ54" i="28"/>
  <c r="DD54" s="1"/>
  <c r="GE54" s="1"/>
  <c r="CV54" i="19"/>
  <c r="DD56" i="15"/>
  <c r="EC55" i="28"/>
  <c r="DW55" i="19"/>
  <c r="DY57" i="15"/>
  <c r="AO53" i="28"/>
  <c r="AS53" s="1"/>
  <c r="FS53" s="1"/>
  <c r="AN53" i="19"/>
  <c r="AV55" i="15"/>
  <c r="CE48" i="28"/>
  <c r="CI48" s="1"/>
  <c r="GA48" s="1"/>
  <c r="CB48" i="19"/>
  <c r="CJ50" i="15"/>
  <c r="BJ70" i="28"/>
  <c r="BN70" s="1"/>
  <c r="FW70" s="1"/>
  <c r="BH70" i="19"/>
  <c r="BP72" i="15"/>
  <c r="DU69" i="28"/>
  <c r="DY69" s="1"/>
  <c r="GI69" s="1"/>
  <c r="DP69" i="19"/>
  <c r="DX71" i="15"/>
  <c r="CE69" i="28"/>
  <c r="CI69" s="1"/>
  <c r="GA69" s="1"/>
  <c r="CB69" i="19"/>
  <c r="CJ71" i="15"/>
  <c r="CE57" i="28"/>
  <c r="CI57" s="1"/>
  <c r="GA57" s="1"/>
  <c r="CB57" i="19"/>
  <c r="CJ59" i="15"/>
  <c r="BR52" i="28"/>
  <c r="BO52" i="19"/>
  <c r="BQ54" i="15"/>
  <c r="GI85"/>
  <c r="GI101"/>
  <c r="CE49" i="28"/>
  <c r="CI49" s="1"/>
  <c r="GA49" s="1"/>
  <c r="CB49" i="19"/>
  <c r="CJ51" i="15"/>
  <c r="CE89" i="28"/>
  <c r="CI89" s="1"/>
  <c r="GA89" s="1"/>
  <c r="CB89" i="19"/>
  <c r="CJ91" i="15"/>
  <c r="T84" i="28"/>
  <c r="X84" s="1"/>
  <c r="FO84" s="1"/>
  <c r="FP84" s="1"/>
  <c r="T84" i="19"/>
  <c r="AB86" i="15"/>
  <c r="AO78" i="28"/>
  <c r="AS78" s="1"/>
  <c r="FS78" s="1"/>
  <c r="AN78" i="19"/>
  <c r="AV80" i="15"/>
  <c r="CM76" i="28"/>
  <c r="CI76" i="19"/>
  <c r="CK78" i="15"/>
  <c r="EC75" i="28"/>
  <c r="DW75" i="19"/>
  <c r="DY77" i="15"/>
  <c r="BJ74" i="28"/>
  <c r="BN74" s="1"/>
  <c r="FW74" s="1"/>
  <c r="BH74" i="19"/>
  <c r="BP76" i="15"/>
  <c r="AB73" i="28"/>
  <c r="AA73" i="19"/>
  <c r="AC75" i="15"/>
  <c r="DH64" i="28"/>
  <c r="DC64" i="19"/>
  <c r="CE59" i="28"/>
  <c r="CI59" s="1"/>
  <c r="GA59" s="1"/>
  <c r="CB59" i="19"/>
  <c r="CJ61" i="15"/>
  <c r="EC57" i="28"/>
  <c r="DW57" i="19"/>
  <c r="DY59" i="15"/>
  <c r="BJ56" i="28"/>
  <c r="BN56" s="1"/>
  <c r="FW56" s="1"/>
  <c r="BH56" i="19"/>
  <c r="BP58" i="15"/>
  <c r="DH55" i="28"/>
  <c r="DC55" i="19"/>
  <c r="CE77" i="28"/>
  <c r="CI77" s="1"/>
  <c r="GA77" s="1"/>
  <c r="CB77" i="19"/>
  <c r="CJ79" i="15"/>
  <c r="BJ61" i="28"/>
  <c r="BN61" s="1"/>
  <c r="FW61" s="1"/>
  <c r="BH61" i="19"/>
  <c r="BP63" i="15"/>
  <c r="AO58" i="28"/>
  <c r="AS58" s="1"/>
  <c r="FS58" s="1"/>
  <c r="AN58" i="19"/>
  <c r="AV60" i="15"/>
  <c r="CZ53" i="28"/>
  <c r="DD53" s="1"/>
  <c r="GE53" s="1"/>
  <c r="CV53" i="19"/>
  <c r="DD55" i="15"/>
  <c r="DU38" i="28"/>
  <c r="DY38" s="1"/>
  <c r="GI38" s="1"/>
  <c r="DP38" i="19"/>
  <c r="DX40" i="15"/>
  <c r="AO38" i="28"/>
  <c r="AS38" s="1"/>
  <c r="FS38" s="1"/>
  <c r="AN38" i="19"/>
  <c r="AV40" i="15"/>
  <c r="BJ22" i="28"/>
  <c r="BN22" s="1"/>
  <c r="FW22" s="1"/>
  <c r="BH22" i="19"/>
  <c r="BP24" i="15"/>
  <c r="CZ74" i="28"/>
  <c r="DD74" s="1"/>
  <c r="GE74" s="1"/>
  <c r="CV74" i="19"/>
  <c r="DD76" i="15"/>
  <c r="AW67" i="28"/>
  <c r="AU67" i="19"/>
  <c r="AW69" i="15"/>
  <c r="BR58" i="28"/>
  <c r="BO58" i="19"/>
  <c r="BQ60" i="15"/>
  <c r="AO46" i="28"/>
  <c r="AS46" s="1"/>
  <c r="FS46" s="1"/>
  <c r="AN46" i="19"/>
  <c r="AV48" i="15"/>
  <c r="DU42" i="28"/>
  <c r="DY42" s="1"/>
  <c r="GI42" s="1"/>
  <c r="DP42" i="19"/>
  <c r="DX44" i="15"/>
  <c r="AO42" i="28"/>
  <c r="AS42" s="1"/>
  <c r="FS42" s="1"/>
  <c r="AN42" i="19"/>
  <c r="AV44" i="15"/>
  <c r="AO11" i="28"/>
  <c r="AS11" s="1"/>
  <c r="FS11" s="1"/>
  <c r="AN11" i="19"/>
  <c r="AV13" i="15"/>
  <c r="AW13" i="28"/>
  <c r="AU13" i="19"/>
  <c r="AW15" i="15"/>
  <c r="EM12" i="28"/>
  <c r="GN12" s="1"/>
  <c r="EG12" i="19"/>
  <c r="CE94" i="28"/>
  <c r="CI94" s="1"/>
  <c r="GA94" s="1"/>
  <c r="CB94" i="19"/>
  <c r="CJ96" i="15"/>
  <c r="EC23" i="28"/>
  <c r="DW23" i="19"/>
  <c r="DY25" i="15"/>
  <c r="DU31" i="28"/>
  <c r="DY31" s="1"/>
  <c r="GI31" s="1"/>
  <c r="DP31" i="19"/>
  <c r="DX33" i="15"/>
  <c r="DU27" i="28"/>
  <c r="DY27" s="1"/>
  <c r="GI27" s="1"/>
  <c r="DP27" i="19"/>
  <c r="DX29" i="15"/>
  <c r="BJ15" i="28"/>
  <c r="BN15" s="1"/>
  <c r="FW15" s="1"/>
  <c r="BH15" i="19"/>
  <c r="BP17" i="15"/>
  <c r="DH68" i="28"/>
  <c r="DC68" i="19"/>
  <c r="DE70" i="15"/>
  <c r="CZ48" i="28"/>
  <c r="DD48" s="1"/>
  <c r="GE48" s="1"/>
  <c r="CV48" i="19"/>
  <c r="DD50" i="15"/>
  <c r="DU35" i="28"/>
  <c r="DY35" s="1"/>
  <c r="GI35" s="1"/>
  <c r="DP35" i="19"/>
  <c r="DX37" i="15"/>
  <c r="AO35" i="28"/>
  <c r="AS35" s="1"/>
  <c r="FS35" s="1"/>
  <c r="AN35" i="19"/>
  <c r="AV37" i="15"/>
  <c r="T29" i="28"/>
  <c r="X29" s="1"/>
  <c r="FO29" s="1"/>
  <c r="FP29" s="1"/>
  <c r="T29" i="19"/>
  <c r="CE20" i="28"/>
  <c r="CI20" s="1"/>
  <c r="GA20" s="1"/>
  <c r="CB20" i="19"/>
  <c r="CJ22" i="15"/>
  <c r="BJ19" i="28"/>
  <c r="BN19" s="1"/>
  <c r="FW19" s="1"/>
  <c r="BH19" i="19"/>
  <c r="BP21" i="15"/>
  <c r="CZ11" i="28"/>
  <c r="DD11" s="1"/>
  <c r="GE11" s="1"/>
  <c r="CV11" i="19"/>
  <c r="DD13" i="15"/>
  <c r="FA9" i="28"/>
  <c r="GR9" s="1"/>
  <c r="EU9" i="19"/>
  <c r="EM9" i="28"/>
  <c r="GN9" s="1"/>
  <c r="EG9" i="19"/>
  <c r="FA12" i="28"/>
  <c r="GR12" s="1"/>
  <c r="EU12" i="19"/>
  <c r="AO9" i="28"/>
  <c r="AS9" s="1"/>
  <c r="FS9" s="1"/>
  <c r="AN9" i="19"/>
  <c r="AV11" i="15"/>
  <c r="DU7" i="28"/>
  <c r="DY7" s="1"/>
  <c r="GI7" s="1"/>
  <c r="DP7" i="19"/>
  <c r="DX9" i="15"/>
  <c r="GM36"/>
  <c r="GM53"/>
  <c r="CZ6" i="28"/>
  <c r="DD6" s="1"/>
  <c r="CV6" i="19"/>
  <c r="DD7" i="15"/>
  <c r="DE64" s="1"/>
  <c r="CE46" i="28"/>
  <c r="CI46" s="1"/>
  <c r="GA46" s="1"/>
  <c r="CB46" i="19"/>
  <c r="CJ48" i="15"/>
  <c r="BJ14" i="28"/>
  <c r="BN14" s="1"/>
  <c r="FW14" s="1"/>
  <c r="BH14" i="19"/>
  <c r="BP16" i="15"/>
  <c r="CE80" i="28"/>
  <c r="CI80" s="1"/>
  <c r="GA80" s="1"/>
  <c r="CB80" i="19"/>
  <c r="CJ82" i="15"/>
  <c r="DH66" i="28"/>
  <c r="DC66" i="19"/>
  <c r="DE68" i="15"/>
  <c r="DU48" i="28"/>
  <c r="DY48" s="1"/>
  <c r="GI48" s="1"/>
  <c r="DP48" i="19"/>
  <c r="DX50" i="15"/>
  <c r="DU46" i="28"/>
  <c r="DY46" s="1"/>
  <c r="GI46" s="1"/>
  <c r="DP46" i="19"/>
  <c r="DX48" i="15"/>
  <c r="EC40" i="28"/>
  <c r="DW40" i="19"/>
  <c r="DY42" i="15"/>
  <c r="CM40" i="28"/>
  <c r="CI40" i="19"/>
  <c r="CK42" i="15"/>
  <c r="AW37" i="28"/>
  <c r="AU37" i="19"/>
  <c r="AW39" i="15"/>
  <c r="CM34" i="28"/>
  <c r="CI34" i="19"/>
  <c r="CK36" i="15"/>
  <c r="DH32" i="28"/>
  <c r="DC32" i="19"/>
  <c r="DE34" i="15"/>
  <c r="BR32" i="28"/>
  <c r="BO32" i="19"/>
  <c r="BQ34" i="15"/>
  <c r="AO30" i="28"/>
  <c r="AS30" s="1"/>
  <c r="FS30" s="1"/>
  <c r="AN30" i="19"/>
  <c r="AV32" i="15"/>
  <c r="EC29" i="28"/>
  <c r="DW29" i="19"/>
  <c r="DY31" i="15"/>
  <c r="CM29" i="28"/>
  <c r="CI29" i="19"/>
  <c r="CK31" i="15"/>
  <c r="AW29" i="28"/>
  <c r="AU29" i="19"/>
  <c r="AW31" i="15"/>
  <c r="DU28" i="28"/>
  <c r="DY28" s="1"/>
  <c r="GI28" s="1"/>
  <c r="DP28" i="19"/>
  <c r="DX30" i="15"/>
  <c r="AO28" i="28"/>
  <c r="AS28" s="1"/>
  <c r="FS28" s="1"/>
  <c r="AN28" i="19"/>
  <c r="AV30" i="15"/>
  <c r="BR24" i="28"/>
  <c r="BO24" i="19"/>
  <c r="BQ26" i="15"/>
  <c r="AW24" i="28"/>
  <c r="AU24" i="19"/>
  <c r="AW26" i="15"/>
  <c r="EC21" i="28"/>
  <c r="DW21" i="19"/>
  <c r="DY23" i="15"/>
  <c r="CM21" i="28"/>
  <c r="CI21" i="19"/>
  <c r="CK23" i="15"/>
  <c r="AW21" i="28"/>
  <c r="AU21" i="19"/>
  <c r="AW23" i="15"/>
  <c r="CZ18" i="28"/>
  <c r="DD18" s="1"/>
  <c r="GE18" s="1"/>
  <c r="CV18" i="19"/>
  <c r="DD20" i="15"/>
  <c r="BJ12" i="28"/>
  <c r="BN12" s="1"/>
  <c r="FW12" s="1"/>
  <c r="BH12" i="19"/>
  <c r="BP14" i="15"/>
  <c r="ET10" i="28"/>
  <c r="GP10" s="1"/>
  <c r="EN10" i="19"/>
  <c r="DU9" i="28"/>
  <c r="DY9" s="1"/>
  <c r="GI9" s="1"/>
  <c r="DP9" i="19"/>
  <c r="DX11" i="15"/>
  <c r="T74" i="28"/>
  <c r="X74" s="1"/>
  <c r="FO74" s="1"/>
  <c r="FP74" s="1"/>
  <c r="T74" i="19"/>
  <c r="AB76" i="15"/>
  <c r="AO49" i="28"/>
  <c r="AS49" s="1"/>
  <c r="FS49" s="1"/>
  <c r="AN49" i="19"/>
  <c r="AV51" i="15"/>
  <c r="DH43" i="28"/>
  <c r="DC43" i="19"/>
  <c r="DE45" i="15"/>
  <c r="DH39" i="28"/>
  <c r="DC39" i="19"/>
  <c r="DE41" i="15"/>
  <c r="AW39" i="28"/>
  <c r="AU39" i="19"/>
  <c r="AW41" i="15"/>
  <c r="EC16" i="28"/>
  <c r="DW16" i="19"/>
  <c r="DY18" i="15"/>
  <c r="AO14" i="28"/>
  <c r="AS14" s="1"/>
  <c r="FS14" s="1"/>
  <c r="AN14" i="19"/>
  <c r="AV16" i="15"/>
  <c r="EM11" i="28"/>
  <c r="GN11" s="1"/>
  <c r="EG11" i="19"/>
  <c r="CM27" i="28"/>
  <c r="CI27" i="19"/>
  <c r="CK29" i="15"/>
  <c r="AW25" i="28"/>
  <c r="AU25" i="19"/>
  <c r="AW27" i="15"/>
  <c r="X36" i="28"/>
  <c r="FO36" s="1"/>
  <c r="FP36" s="1"/>
  <c r="X63"/>
  <c r="FO63" s="1"/>
  <c r="FP63" s="1"/>
  <c r="GE95" i="15"/>
  <c r="GI82"/>
  <c r="GM105"/>
  <c r="GE72"/>
  <c r="GE59"/>
  <c r="CI103" i="28"/>
  <c r="GA103" s="1"/>
  <c r="DD97"/>
  <c r="GE97" s="1"/>
  <c r="GI70" i="15"/>
  <c r="GM29"/>
  <c r="GI49"/>
  <c r="CI67" i="28"/>
  <c r="GA67" s="1"/>
  <c r="DY64"/>
  <c r="GI64" s="1"/>
  <c r="GM49" i="15"/>
  <c r="GI51"/>
  <c r="GE27"/>
  <c r="AS60" i="28"/>
  <c r="FS60" s="1"/>
  <c r="GI45" i="15"/>
  <c r="BN48" i="28"/>
  <c r="FW48" s="1"/>
  <c r="DD13"/>
  <c r="GE13" s="1"/>
  <c r="BN26"/>
  <c r="FW26" s="1"/>
  <c r="AS23"/>
  <c r="FS23" s="1"/>
  <c r="GE20" i="15"/>
  <c r="GM62"/>
  <c r="DY50" i="28"/>
  <c r="GI50" s="1"/>
  <c r="GE48" i="15"/>
  <c r="X21" i="28"/>
  <c r="FO21" s="1"/>
  <c r="FP21" s="1"/>
  <c r="GE21" i="15"/>
  <c r="DD26" i="28"/>
  <c r="GE26" s="1"/>
  <c r="AS16"/>
  <c r="FS16" s="1"/>
  <c r="GM13" i="15"/>
  <c r="GM56"/>
  <c r="BN34" i="28"/>
  <c r="FW34" s="1"/>
  <c r="AS34"/>
  <c r="FS34" s="1"/>
  <c r="FG35" i="15"/>
  <c r="AS26" i="28"/>
  <c r="FS26" s="1"/>
  <c r="CI16"/>
  <c r="GA16" s="1"/>
  <c r="GM17" i="15"/>
  <c r="BN25" i="28"/>
  <c r="FW25" s="1"/>
  <c r="GE38" i="15"/>
  <c r="GE17"/>
  <c r="GI37"/>
  <c r="AB69" i="28"/>
  <c r="AA69" i="19"/>
  <c r="FG71" i="15"/>
  <c r="AC71"/>
  <c r="AB11" i="28"/>
  <c r="AC13" i="15"/>
  <c r="AA11" i="19"/>
  <c r="AB35" i="28"/>
  <c r="AC37" i="15"/>
  <c r="AA35" i="19"/>
  <c r="T59" i="28"/>
  <c r="X59" s="1"/>
  <c r="FO59" s="1"/>
  <c r="FP59" s="1"/>
  <c r="AB61" i="15"/>
  <c r="T59" i="19"/>
  <c r="T43" i="28"/>
  <c r="X43" s="1"/>
  <c r="FO43" s="1"/>
  <c r="FP43" s="1"/>
  <c r="AB45" i="15"/>
  <c r="T43" i="19"/>
  <c r="T16" i="28"/>
  <c r="X16" s="1"/>
  <c r="FO16" s="1"/>
  <c r="FP16" s="1"/>
  <c r="T16" i="19"/>
  <c r="AB18" i="15"/>
  <c r="T34" i="28"/>
  <c r="X34" s="1"/>
  <c r="FO34" s="1"/>
  <c r="FP34" s="1"/>
  <c r="T34" i="19"/>
  <c r="AB36" i="15"/>
  <c r="EY109" i="19"/>
  <c r="H15" i="21"/>
  <c r="T56" i="28"/>
  <c r="X56" s="1"/>
  <c r="FO56" s="1"/>
  <c r="FP56" s="1"/>
  <c r="T56" i="19"/>
  <c r="AB58" i="15"/>
  <c r="T51" i="28"/>
  <c r="X51" s="1"/>
  <c r="FO51" s="1"/>
  <c r="FP51" s="1"/>
  <c r="AB53" i="15"/>
  <c r="T51" i="19"/>
  <c r="T40" i="28"/>
  <c r="X40" s="1"/>
  <c r="FO40" s="1"/>
  <c r="FP40" s="1"/>
  <c r="T40" i="19"/>
  <c r="AB42" i="15"/>
  <c r="T24" i="28"/>
  <c r="X24" s="1"/>
  <c r="FO24" s="1"/>
  <c r="FP24" s="1"/>
  <c r="T24" i="19"/>
  <c r="AB26" i="15"/>
  <c r="T62" i="28"/>
  <c r="X62" s="1"/>
  <c r="FO62" s="1"/>
  <c r="FP62" s="1"/>
  <c r="T62" i="19"/>
  <c r="AB64" i="15"/>
  <c r="T46" i="28"/>
  <c r="X46" s="1"/>
  <c r="FO46" s="1"/>
  <c r="FP46" s="1"/>
  <c r="AB48" i="15"/>
  <c r="T46" i="19"/>
  <c r="T30" i="28"/>
  <c r="X30" s="1"/>
  <c r="FO30" s="1"/>
  <c r="FP30" s="1"/>
  <c r="T30" i="19"/>
  <c r="AB32" i="15"/>
  <c r="T42" i="28"/>
  <c r="X42" s="1"/>
  <c r="FO42" s="1"/>
  <c r="FP42" s="1"/>
  <c r="AB44" i="15"/>
  <c r="T42" i="19"/>
  <c r="AE110"/>
  <c r="R6" i="21" s="1"/>
  <c r="DG110" i="19"/>
  <c r="AF10" i="21" s="1"/>
  <c r="AB60" i="28"/>
  <c r="FG62" i="15"/>
  <c r="AC62"/>
  <c r="AA60" i="19"/>
  <c r="T66" i="28"/>
  <c r="X66" s="1"/>
  <c r="FO66" s="1"/>
  <c r="FP66" s="1"/>
  <c r="T66" i="19"/>
  <c r="AB68" i="15"/>
  <c r="AB61" i="28"/>
  <c r="AA61" i="19"/>
  <c r="AC63" i="15"/>
  <c r="FG63"/>
  <c r="AB45" i="28"/>
  <c r="AA45" i="19"/>
  <c r="AC47" i="15"/>
  <c r="FG47"/>
  <c r="AB29" i="28"/>
  <c r="AA29" i="19"/>
  <c r="AC31" i="15"/>
  <c r="FG31"/>
  <c r="T27" i="28"/>
  <c r="X27" s="1"/>
  <c r="FO27" s="1"/>
  <c r="FP27" s="1"/>
  <c r="AB29" i="15"/>
  <c r="T27" i="19"/>
  <c r="AB13" i="28"/>
  <c r="AA13" i="19"/>
  <c r="AC15" i="15"/>
  <c r="FG15"/>
  <c r="H243" i="26" s="1"/>
  <c r="T23" i="28"/>
  <c r="X23" s="1"/>
  <c r="FO23" s="1"/>
  <c r="FP23" s="1"/>
  <c r="AB25" i="15"/>
  <c r="T23" i="19"/>
  <c r="T70" i="28"/>
  <c r="X70" s="1"/>
  <c r="FO70" s="1"/>
  <c r="FP70" s="1"/>
  <c r="T70" i="19"/>
  <c r="AB72" i="15"/>
  <c r="T54" i="28"/>
  <c r="X54" s="1"/>
  <c r="FO54" s="1"/>
  <c r="FP54" s="1"/>
  <c r="T54" i="19"/>
  <c r="AB56" i="15"/>
  <c r="T22" i="28"/>
  <c r="X22" s="1"/>
  <c r="FO22" s="1"/>
  <c r="FP22" s="1"/>
  <c r="T22" i="19"/>
  <c r="AB24" i="15"/>
  <c r="AB55" i="28"/>
  <c r="FG57" i="15"/>
  <c r="AC57"/>
  <c r="AA55" i="19"/>
  <c r="AB47" i="28"/>
  <c r="AC49" i="15"/>
  <c r="AA47" i="19"/>
  <c r="T39" i="28"/>
  <c r="X39" s="1"/>
  <c r="FO39" s="1"/>
  <c r="FP39" s="1"/>
  <c r="AB41" i="15"/>
  <c r="T39" i="19"/>
  <c r="T28" i="28"/>
  <c r="X28" s="1"/>
  <c r="FO28" s="1"/>
  <c r="FP28" s="1"/>
  <c r="T28" i="19"/>
  <c r="AB30" i="15"/>
  <c r="AB71" i="28"/>
  <c r="FG73" i="15"/>
  <c r="AC73"/>
  <c r="AA71" i="19"/>
  <c r="AB15" i="28"/>
  <c r="AC17" i="15"/>
  <c r="AA15" i="19"/>
  <c r="T19" i="28"/>
  <c r="X19" s="1"/>
  <c r="FO19" s="1"/>
  <c r="FP19" s="1"/>
  <c r="AB21" i="15"/>
  <c r="T19" i="19"/>
  <c r="T14" i="28"/>
  <c r="X14" s="1"/>
  <c r="FO14" s="1"/>
  <c r="FP14" s="1"/>
  <c r="AB16" i="15"/>
  <c r="T14" i="19"/>
  <c r="AB63" i="28"/>
  <c r="FG65" i="15"/>
  <c r="AC65"/>
  <c r="AA63" i="19"/>
  <c r="T58" i="28"/>
  <c r="X58" s="1"/>
  <c r="FO58" s="1"/>
  <c r="FP58" s="1"/>
  <c r="AB60" i="15"/>
  <c r="T58" i="19"/>
  <c r="AC52" i="28"/>
  <c r="AB52" i="19"/>
  <c r="AD54" i="15"/>
  <c r="AE54" s="1"/>
  <c r="CM110" i="19"/>
  <c r="R10" i="21" s="1"/>
  <c r="AB44" i="28"/>
  <c r="FG46" i="15"/>
  <c r="AC46"/>
  <c r="AA44" i="19"/>
  <c r="T50" i="28"/>
  <c r="X50" s="1"/>
  <c r="FO50" s="1"/>
  <c r="FP50" s="1"/>
  <c r="T50" i="19"/>
  <c r="AB52" i="15"/>
  <c r="T18" i="28"/>
  <c r="X18" s="1"/>
  <c r="FO18" s="1"/>
  <c r="FP18" s="1"/>
  <c r="T18" i="19"/>
  <c r="AB20" i="15"/>
  <c r="T64" i="28"/>
  <c r="X64" s="1"/>
  <c r="FO64" s="1"/>
  <c r="FP64" s="1"/>
  <c r="T64" i="19"/>
  <c r="AB66" i="15"/>
  <c r="T48" i="28"/>
  <c r="X48" s="1"/>
  <c r="FO48" s="1"/>
  <c r="FP48" s="1"/>
  <c r="T48" i="19"/>
  <c r="AB50" i="15"/>
  <c r="T32" i="28"/>
  <c r="X32" s="1"/>
  <c r="FO32" s="1"/>
  <c r="FP32" s="1"/>
  <c r="T32" i="19"/>
  <c r="AB34" i="15"/>
  <c r="T38" i="28"/>
  <c r="X38" s="1"/>
  <c r="FO38" s="1"/>
  <c r="FP38" s="1"/>
  <c r="T38" i="19"/>
  <c r="AB40" i="15"/>
  <c r="AB25" i="28"/>
  <c r="AA25" i="19"/>
  <c r="FG27" i="15"/>
  <c r="AC27"/>
  <c r="T8" i="28"/>
  <c r="X8" s="1"/>
  <c r="FO8" s="1"/>
  <c r="FP8" s="1"/>
  <c r="T8" i="19"/>
  <c r="AB10" i="15"/>
  <c r="T12" i="28"/>
  <c r="X12" s="1"/>
  <c r="FO12" s="1"/>
  <c r="FP12" s="1"/>
  <c r="T12" i="19"/>
  <c r="AB14" i="15"/>
  <c r="T10" i="28"/>
  <c r="X10" s="1"/>
  <c r="FO10" s="1"/>
  <c r="FP10" s="1"/>
  <c r="AB12" i="15"/>
  <c r="T10" i="19"/>
  <c r="T67" i="28"/>
  <c r="X67" s="1"/>
  <c r="FO67" s="1"/>
  <c r="FP67" s="1"/>
  <c r="AB69" i="15"/>
  <c r="T67" i="19"/>
  <c r="AB53" i="28"/>
  <c r="AA53" i="19"/>
  <c r="FG55" i="15"/>
  <c r="AC55"/>
  <c r="AB37" i="28"/>
  <c r="AA37" i="19"/>
  <c r="FG39" i="15"/>
  <c r="AC39"/>
  <c r="AB21" i="28"/>
  <c r="AA21" i="19"/>
  <c r="FG23" i="15"/>
  <c r="AC23"/>
  <c r="AB31" i="28"/>
  <c r="FG33" i="15"/>
  <c r="AA31" i="19"/>
  <c r="AC33" i="15"/>
  <c r="T26" i="28"/>
  <c r="X26" s="1"/>
  <c r="FO26" s="1"/>
  <c r="FP26" s="1"/>
  <c r="AB28" i="15"/>
  <c r="T26" i="19"/>
  <c r="K110"/>
  <c r="D6" i="21" s="1"/>
  <c r="BS110" i="19"/>
  <c r="D10" i="21" s="1"/>
  <c r="K20" i="25"/>
  <c r="AB7" i="28"/>
  <c r="AA7" i="19"/>
  <c r="AC9" i="15"/>
  <c r="FG9"/>
  <c r="H1886" i="26" l="1"/>
  <c r="H1850"/>
  <c r="H1852"/>
  <c r="H1854"/>
  <c r="BQ42" i="15"/>
  <c r="AW65"/>
  <c r="DY61"/>
  <c r="BQ23"/>
  <c r="BQ46"/>
  <c r="DY15"/>
  <c r="DY89"/>
  <c r="DE83"/>
  <c r="DE87"/>
  <c r="DE36"/>
  <c r="DY26"/>
  <c r="DE79"/>
  <c r="AW85"/>
  <c r="AW78"/>
  <c r="BQ75"/>
  <c r="AW25"/>
  <c r="AW62"/>
  <c r="BQ83"/>
  <c r="DE28"/>
  <c r="DY66"/>
  <c r="BQ80"/>
  <c r="DY62"/>
  <c r="H164" i="26"/>
  <c r="H163"/>
  <c r="FF108" i="15"/>
  <c r="FF106"/>
  <c r="FF103"/>
  <c r="FF101"/>
  <c r="FF91"/>
  <c r="FF89"/>
  <c r="FF86"/>
  <c r="FF84"/>
  <c r="FF80"/>
  <c r="FF72"/>
  <c r="FF70"/>
  <c r="FF67"/>
  <c r="FF66"/>
  <c r="FF65"/>
  <c r="FF64"/>
  <c r="FF57"/>
  <c r="FF54"/>
  <c r="FF51"/>
  <c r="FF47"/>
  <c r="FF44"/>
  <c r="FF43"/>
  <c r="FF42"/>
  <c r="FF40"/>
  <c r="FF37"/>
  <c r="FF36"/>
  <c r="FF33"/>
  <c r="FF28"/>
  <c r="FF26"/>
  <c r="FF24"/>
  <c r="FF21"/>
  <c r="FF105"/>
  <c r="FF99"/>
  <c r="FF98"/>
  <c r="FF96"/>
  <c r="FF87"/>
  <c r="FF85"/>
  <c r="FF82"/>
  <c r="FF78"/>
  <c r="FF76"/>
  <c r="FF63"/>
  <c r="FF61"/>
  <c r="F1929" i="26" s="1"/>
  <c r="FF59" i="15"/>
  <c r="FF53"/>
  <c r="FF52"/>
  <c r="FF50"/>
  <c r="FF49"/>
  <c r="FF45"/>
  <c r="FF30"/>
  <c r="FF104"/>
  <c r="FF97"/>
  <c r="FF94"/>
  <c r="FF92"/>
  <c r="FF83"/>
  <c r="FF81"/>
  <c r="FF79"/>
  <c r="FF74"/>
  <c r="FF73"/>
  <c r="FF71"/>
  <c r="FF60"/>
  <c r="FF41"/>
  <c r="FF38"/>
  <c r="FF35"/>
  <c r="FF34"/>
  <c r="FF32"/>
  <c r="FF31"/>
  <c r="FF29"/>
  <c r="FF25"/>
  <c r="FF22"/>
  <c r="FF20"/>
  <c r="FF107"/>
  <c r="FF102"/>
  <c r="FF100"/>
  <c r="FF95"/>
  <c r="FF93"/>
  <c r="FF90"/>
  <c r="FF88"/>
  <c r="FF77"/>
  <c r="FF75"/>
  <c r="FF69"/>
  <c r="FF68"/>
  <c r="FF62"/>
  <c r="FF58"/>
  <c r="FF56"/>
  <c r="FF55"/>
  <c r="FF48"/>
  <c r="FF46"/>
  <c r="FF39"/>
  <c r="FF27"/>
  <c r="FF23"/>
  <c r="FF19"/>
  <c r="FF18"/>
  <c r="FF17"/>
  <c r="FF16"/>
  <c r="H55" i="25"/>
  <c r="N55" s="1"/>
  <c r="H52"/>
  <c r="H124"/>
  <c r="K124" s="1"/>
  <c r="H199"/>
  <c r="H200"/>
  <c r="I264"/>
  <c r="I260"/>
  <c r="L256"/>
  <c r="I261"/>
  <c r="A289"/>
  <c r="A325" s="1"/>
  <c r="I262"/>
  <c r="I259"/>
  <c r="H128"/>
  <c r="H197"/>
  <c r="H198"/>
  <c r="I243"/>
  <c r="I242"/>
  <c r="N240"/>
  <c r="H238"/>
  <c r="L236"/>
  <c r="G236"/>
  <c r="I235"/>
  <c r="E235"/>
  <c r="L234"/>
  <c r="G234"/>
  <c r="I233"/>
  <c r="E233"/>
  <c r="L232"/>
  <c r="G232"/>
  <c r="I231"/>
  <c r="E231"/>
  <c r="F235"/>
  <c r="F233"/>
  <c r="F231"/>
  <c r="F244"/>
  <c r="M239"/>
  <c r="I236"/>
  <c r="E236"/>
  <c r="L235"/>
  <c r="G235"/>
  <c r="I234"/>
  <c r="E234"/>
  <c r="L233"/>
  <c r="G233"/>
  <c r="I232"/>
  <c r="E232"/>
  <c r="L231"/>
  <c r="G231"/>
  <c r="I244"/>
  <c r="F243"/>
  <c r="F242"/>
  <c r="M240"/>
  <c r="F236"/>
  <c r="F234"/>
  <c r="F232"/>
  <c r="B218"/>
  <c r="H195"/>
  <c r="H196"/>
  <c r="K128"/>
  <c r="N128"/>
  <c r="H127"/>
  <c r="I171"/>
  <c r="I170"/>
  <c r="N168"/>
  <c r="L164"/>
  <c r="G164"/>
  <c r="I163"/>
  <c r="E163"/>
  <c r="L162"/>
  <c r="G162"/>
  <c r="I161"/>
  <c r="E161"/>
  <c r="L160"/>
  <c r="G160"/>
  <c r="I159"/>
  <c r="E159"/>
  <c r="F163"/>
  <c r="F161"/>
  <c r="F159"/>
  <c r="F172"/>
  <c r="M167"/>
  <c r="I164"/>
  <c r="E164"/>
  <c r="L163"/>
  <c r="G163"/>
  <c r="I162"/>
  <c r="E162"/>
  <c r="L161"/>
  <c r="G161"/>
  <c r="I160"/>
  <c r="E160"/>
  <c r="L159"/>
  <c r="G159"/>
  <c r="I172"/>
  <c r="F171"/>
  <c r="F170"/>
  <c r="M168"/>
  <c r="F164"/>
  <c r="F162"/>
  <c r="F160"/>
  <c r="B146"/>
  <c r="H54"/>
  <c r="N54" s="1"/>
  <c r="H53"/>
  <c r="N53" s="1"/>
  <c r="H56"/>
  <c r="N56" s="1"/>
  <c r="H125"/>
  <c r="H126"/>
  <c r="N124"/>
  <c r="H123"/>
  <c r="N18"/>
  <c r="H90"/>
  <c r="H88"/>
  <c r="H91"/>
  <c r="H51"/>
  <c r="N51" s="1"/>
  <c r="H89"/>
  <c r="H92"/>
  <c r="H87"/>
  <c r="K55"/>
  <c r="N52"/>
  <c r="K52"/>
  <c r="H3611" i="26"/>
  <c r="K3611" s="1"/>
  <c r="H3609"/>
  <c r="G130"/>
  <c r="L127"/>
  <c r="L201"/>
  <c r="F357"/>
  <c r="L348"/>
  <c r="F359"/>
  <c r="E348"/>
  <c r="H353"/>
  <c r="F130"/>
  <c r="G202"/>
  <c r="F351"/>
  <c r="E347"/>
  <c r="E351"/>
  <c r="I346"/>
  <c r="I350"/>
  <c r="H3613"/>
  <c r="H3614"/>
  <c r="I3658"/>
  <c r="I3657"/>
  <c r="N3655"/>
  <c r="H3653"/>
  <c r="L3651"/>
  <c r="G3651"/>
  <c r="I3650"/>
  <c r="E3650"/>
  <c r="L3649"/>
  <c r="G3649"/>
  <c r="I3648"/>
  <c r="E3648"/>
  <c r="L3647"/>
  <c r="G3647"/>
  <c r="I3646"/>
  <c r="E3646"/>
  <c r="F3650"/>
  <c r="F3648"/>
  <c r="F3646"/>
  <c r="F3659"/>
  <c r="M3654"/>
  <c r="I3651"/>
  <c r="E3651"/>
  <c r="L3650"/>
  <c r="G3650"/>
  <c r="I3649"/>
  <c r="E3649"/>
  <c r="L3648"/>
  <c r="G3648"/>
  <c r="I3647"/>
  <c r="E3647"/>
  <c r="L3646"/>
  <c r="G3646"/>
  <c r="I3659"/>
  <c r="F3658"/>
  <c r="F3657"/>
  <c r="M3655"/>
  <c r="F3651"/>
  <c r="F3649"/>
  <c r="F3647"/>
  <c r="B3633"/>
  <c r="H3612"/>
  <c r="N3609"/>
  <c r="K3609"/>
  <c r="M135"/>
  <c r="E131"/>
  <c r="I128"/>
  <c r="H3610"/>
  <c r="N239"/>
  <c r="K239"/>
  <c r="I1935"/>
  <c r="F1934"/>
  <c r="F1933"/>
  <c r="M1931"/>
  <c r="F1927"/>
  <c r="F1925"/>
  <c r="F1923"/>
  <c r="B1909"/>
  <c r="I1934"/>
  <c r="I1933"/>
  <c r="N1931"/>
  <c r="H1929"/>
  <c r="L1927"/>
  <c r="G1927"/>
  <c r="I1926"/>
  <c r="E1926"/>
  <c r="L1925"/>
  <c r="G1925"/>
  <c r="I1924"/>
  <c r="E1924"/>
  <c r="L1923"/>
  <c r="G1923"/>
  <c r="I1922"/>
  <c r="E1922"/>
  <c r="F1926"/>
  <c r="F1924"/>
  <c r="F1922"/>
  <c r="F1935"/>
  <c r="M1930"/>
  <c r="I1927"/>
  <c r="E1927"/>
  <c r="L1926"/>
  <c r="G1926"/>
  <c r="I1925"/>
  <c r="E1925"/>
  <c r="L1924"/>
  <c r="G1924"/>
  <c r="I1923"/>
  <c r="E1923"/>
  <c r="H1923" s="1"/>
  <c r="L1922"/>
  <c r="G1922"/>
  <c r="K1852"/>
  <c r="N1852"/>
  <c r="I200"/>
  <c r="L203"/>
  <c r="F201"/>
  <c r="L200"/>
  <c r="B186"/>
  <c r="F211"/>
  <c r="H1890"/>
  <c r="H1891"/>
  <c r="K1850"/>
  <c r="N1850"/>
  <c r="E200"/>
  <c r="G203"/>
  <c r="F199"/>
  <c r="G200"/>
  <c r="I203"/>
  <c r="I211"/>
  <c r="F210"/>
  <c r="H1888"/>
  <c r="H1889"/>
  <c r="H1853"/>
  <c r="K1886"/>
  <c r="N1886"/>
  <c r="H1887"/>
  <c r="H1851"/>
  <c r="I1951"/>
  <c r="I1956"/>
  <c r="I1952"/>
  <c r="L1948"/>
  <c r="I1953"/>
  <c r="A1982"/>
  <c r="I1954"/>
  <c r="K1854"/>
  <c r="N1854"/>
  <c r="H1849"/>
  <c r="N241"/>
  <c r="K241"/>
  <c r="F129"/>
  <c r="G126"/>
  <c r="I129"/>
  <c r="M134"/>
  <c r="L131"/>
  <c r="L199"/>
  <c r="G201"/>
  <c r="I204"/>
  <c r="F212"/>
  <c r="I201"/>
  <c r="E203"/>
  <c r="L204"/>
  <c r="I210"/>
  <c r="F202"/>
  <c r="M208"/>
  <c r="F347"/>
  <c r="M355"/>
  <c r="G346"/>
  <c r="G348"/>
  <c r="G350"/>
  <c r="M354"/>
  <c r="F350"/>
  <c r="L347"/>
  <c r="L349"/>
  <c r="L351"/>
  <c r="I358"/>
  <c r="H530"/>
  <c r="K530" s="1"/>
  <c r="N973"/>
  <c r="K973"/>
  <c r="F1010"/>
  <c r="F1008"/>
  <c r="F1006"/>
  <c r="F1019"/>
  <c r="M1014"/>
  <c r="I1011"/>
  <c r="E1011"/>
  <c r="L1010"/>
  <c r="G1010"/>
  <c r="I1009"/>
  <c r="E1009"/>
  <c r="L1008"/>
  <c r="G1008"/>
  <c r="I1007"/>
  <c r="E1007"/>
  <c r="L1006"/>
  <c r="G1006"/>
  <c r="I1019"/>
  <c r="F1018"/>
  <c r="F1017"/>
  <c r="M1015"/>
  <c r="F1013"/>
  <c r="F1011"/>
  <c r="F1009"/>
  <c r="F1007"/>
  <c r="I1018"/>
  <c r="I1017"/>
  <c r="N1015"/>
  <c r="H1013"/>
  <c r="L1011"/>
  <c r="G1011"/>
  <c r="I1010"/>
  <c r="E1010"/>
  <c r="L1009"/>
  <c r="G1009"/>
  <c r="I1008"/>
  <c r="E1008"/>
  <c r="L1007"/>
  <c r="G1007"/>
  <c r="I1006"/>
  <c r="E1006"/>
  <c r="B993"/>
  <c r="B113"/>
  <c r="F138"/>
  <c r="L128"/>
  <c r="E126"/>
  <c r="H126" s="1"/>
  <c r="G199"/>
  <c r="I202"/>
  <c r="E204"/>
  <c r="M207"/>
  <c r="F203"/>
  <c r="I199"/>
  <c r="E201"/>
  <c r="L202"/>
  <c r="G204"/>
  <c r="N208"/>
  <c r="F200"/>
  <c r="B333"/>
  <c r="F353"/>
  <c r="I359"/>
  <c r="I347"/>
  <c r="I349"/>
  <c r="I351"/>
  <c r="F348"/>
  <c r="G347"/>
  <c r="G349"/>
  <c r="H349" s="1"/>
  <c r="G351"/>
  <c r="H351" s="1"/>
  <c r="N969"/>
  <c r="K969"/>
  <c r="K970"/>
  <c r="N970"/>
  <c r="N971"/>
  <c r="K971"/>
  <c r="I1036"/>
  <c r="A1065"/>
  <c r="I1037"/>
  <c r="I1034"/>
  <c r="I1039"/>
  <c r="I1035"/>
  <c r="L1031"/>
  <c r="N530"/>
  <c r="E130"/>
  <c r="I137"/>
  <c r="H309"/>
  <c r="I599"/>
  <c r="I595"/>
  <c r="L591"/>
  <c r="I596"/>
  <c r="A625"/>
  <c r="I594"/>
  <c r="I597"/>
  <c r="G129"/>
  <c r="H529"/>
  <c r="H532"/>
  <c r="H531"/>
  <c r="H534"/>
  <c r="I578"/>
  <c r="I577"/>
  <c r="N575"/>
  <c r="H573"/>
  <c r="L571"/>
  <c r="G571"/>
  <c r="I570"/>
  <c r="E570"/>
  <c r="L569"/>
  <c r="G569"/>
  <c r="I568"/>
  <c r="E568"/>
  <c r="L567"/>
  <c r="G567"/>
  <c r="I566"/>
  <c r="E566"/>
  <c r="F570"/>
  <c r="F568"/>
  <c r="F566"/>
  <c r="F579"/>
  <c r="M574"/>
  <c r="E571"/>
  <c r="G568"/>
  <c r="I567"/>
  <c r="I579"/>
  <c r="M575"/>
  <c r="F571"/>
  <c r="L570"/>
  <c r="E569"/>
  <c r="G566"/>
  <c r="F578"/>
  <c r="I571"/>
  <c r="F569"/>
  <c r="L568"/>
  <c r="E567"/>
  <c r="F577"/>
  <c r="G570"/>
  <c r="I569"/>
  <c r="F567"/>
  <c r="L566"/>
  <c r="B553"/>
  <c r="H533"/>
  <c r="I375"/>
  <c r="I377"/>
  <c r="L371"/>
  <c r="I379"/>
  <c r="A405"/>
  <c r="I374"/>
  <c r="I376"/>
  <c r="H311"/>
  <c r="N311" s="1"/>
  <c r="H274"/>
  <c r="N274" s="1"/>
  <c r="H346"/>
  <c r="H313"/>
  <c r="H314"/>
  <c r="H312"/>
  <c r="N309"/>
  <c r="K309"/>
  <c r="H350"/>
  <c r="H310"/>
  <c r="H278"/>
  <c r="N278" s="1"/>
  <c r="H166"/>
  <c r="N166" s="1"/>
  <c r="H165"/>
  <c r="K165" s="1"/>
  <c r="H93"/>
  <c r="N93" s="1"/>
  <c r="H202"/>
  <c r="N202" s="1"/>
  <c r="H167"/>
  <c r="N236"/>
  <c r="K236"/>
  <c r="K237"/>
  <c r="N237"/>
  <c r="H275"/>
  <c r="H201"/>
  <c r="N163"/>
  <c r="K163"/>
  <c r="H273"/>
  <c r="H199"/>
  <c r="N240"/>
  <c r="K240"/>
  <c r="N238"/>
  <c r="K238"/>
  <c r="H276"/>
  <c r="K164"/>
  <c r="N164"/>
  <c r="K162"/>
  <c r="N162"/>
  <c r="H277"/>
  <c r="H203"/>
  <c r="AD52" i="19"/>
  <c r="AE52" i="28"/>
  <c r="GO54" i="15"/>
  <c r="FO54"/>
  <c r="H92" i="26"/>
  <c r="N92" s="1"/>
  <c r="H89"/>
  <c r="N89" s="1"/>
  <c r="K57"/>
  <c r="F127"/>
  <c r="I139"/>
  <c r="I127"/>
  <c r="E129"/>
  <c r="H129" s="1"/>
  <c r="L130"/>
  <c r="F128"/>
  <c r="G127"/>
  <c r="I130"/>
  <c r="I138"/>
  <c r="N56"/>
  <c r="N19"/>
  <c r="F131"/>
  <c r="F137"/>
  <c r="L126"/>
  <c r="G128"/>
  <c r="I131"/>
  <c r="F139"/>
  <c r="I126"/>
  <c r="E128"/>
  <c r="L129"/>
  <c r="G131"/>
  <c r="H91"/>
  <c r="K91" s="1"/>
  <c r="K92"/>
  <c r="H94"/>
  <c r="H90"/>
  <c r="K93"/>
  <c r="FG107" i="15"/>
  <c r="EZ105" i="19" s="1"/>
  <c r="FG108" i="15"/>
  <c r="N54" i="26"/>
  <c r="FG13" i="15"/>
  <c r="H166" i="25" s="1"/>
  <c r="N18" i="26"/>
  <c r="K53"/>
  <c r="K15" i="25"/>
  <c r="K52" i="26"/>
  <c r="K16"/>
  <c r="N20"/>
  <c r="K19" i="25"/>
  <c r="N57" i="26"/>
  <c r="GJ64" i="28"/>
  <c r="GJ46"/>
  <c r="GJ31"/>
  <c r="GJ42"/>
  <c r="GJ73"/>
  <c r="GJ102"/>
  <c r="GJ13"/>
  <c r="GJ95"/>
  <c r="GJ58"/>
  <c r="GJ21"/>
  <c r="GJ40"/>
  <c r="GJ65"/>
  <c r="GJ96"/>
  <c r="GJ39"/>
  <c r="GJ67"/>
  <c r="GJ30"/>
  <c r="GJ68"/>
  <c r="GJ61"/>
  <c r="GJ54"/>
  <c r="GJ84"/>
  <c r="GJ57"/>
  <c r="GJ70"/>
  <c r="GJ50"/>
  <c r="GJ48"/>
  <c r="GJ7"/>
  <c r="GL7" s="1"/>
  <c r="GJ74"/>
  <c r="GJ80"/>
  <c r="GJ89"/>
  <c r="GJ105"/>
  <c r="GJ92"/>
  <c r="GJ26"/>
  <c r="GJ14"/>
  <c r="GJ86"/>
  <c r="GJ15"/>
  <c r="GJ22"/>
  <c r="GJ77"/>
  <c r="GJ62"/>
  <c r="GJ103"/>
  <c r="GJ19"/>
  <c r="GJ36"/>
  <c r="GJ17"/>
  <c r="GJ8"/>
  <c r="GJ90"/>
  <c r="GJ101"/>
  <c r="GJ34"/>
  <c r="GJ60"/>
  <c r="GJ18"/>
  <c r="GJ25"/>
  <c r="GJ53"/>
  <c r="GJ43"/>
  <c r="GJ49"/>
  <c r="GJ66"/>
  <c r="GJ104"/>
  <c r="GJ16"/>
  <c r="GJ23"/>
  <c r="GJ20"/>
  <c r="GJ78"/>
  <c r="GJ81"/>
  <c r="GJ85"/>
  <c r="GJ93"/>
  <c r="GJ100"/>
  <c r="GJ44"/>
  <c r="GJ72"/>
  <c r="GJ59"/>
  <c r="GJ9"/>
  <c r="GJ28"/>
  <c r="GJ35"/>
  <c r="GJ27"/>
  <c r="GJ38"/>
  <c r="GJ69"/>
  <c r="GJ88"/>
  <c r="GJ32"/>
  <c r="GJ41"/>
  <c r="GJ11"/>
  <c r="GJ56"/>
  <c r="GJ98"/>
  <c r="GJ97"/>
  <c r="GJ75"/>
  <c r="GJ33"/>
  <c r="GJ94"/>
  <c r="GJ106"/>
  <c r="GJ76"/>
  <c r="GJ12"/>
  <c r="GJ47"/>
  <c r="GJ10"/>
  <c r="GJ45"/>
  <c r="GJ82"/>
  <c r="GJ51"/>
  <c r="GJ99"/>
  <c r="GF75"/>
  <c r="GF102"/>
  <c r="GF65"/>
  <c r="GF21"/>
  <c r="GF14"/>
  <c r="GF20"/>
  <c r="GF50"/>
  <c r="GF38"/>
  <c r="GF79"/>
  <c r="GF80"/>
  <c r="GF96"/>
  <c r="GF94"/>
  <c r="GF32"/>
  <c r="GF33"/>
  <c r="GF60"/>
  <c r="GF46"/>
  <c r="GF42"/>
  <c r="GF84"/>
  <c r="GF100"/>
  <c r="GF92"/>
  <c r="GF56"/>
  <c r="GF97"/>
  <c r="GF18"/>
  <c r="GF71"/>
  <c r="GF104"/>
  <c r="GF27"/>
  <c r="GF52"/>
  <c r="GF67"/>
  <c r="GF99"/>
  <c r="GF43"/>
  <c r="GF7"/>
  <c r="GH7" s="1"/>
  <c r="GF17"/>
  <c r="GF15"/>
  <c r="GF22"/>
  <c r="GF61"/>
  <c r="GF69"/>
  <c r="GF82"/>
  <c r="GF8"/>
  <c r="GF83"/>
  <c r="GF90"/>
  <c r="GF89"/>
  <c r="GF77"/>
  <c r="GF106"/>
  <c r="GF34"/>
  <c r="GF105"/>
  <c r="GF81"/>
  <c r="GF26"/>
  <c r="GF13"/>
  <c r="GF48"/>
  <c r="GF74"/>
  <c r="GF53"/>
  <c r="GF91"/>
  <c r="GF9"/>
  <c r="GF31"/>
  <c r="GF12"/>
  <c r="GF49"/>
  <c r="GF88"/>
  <c r="GF72"/>
  <c r="GF95"/>
  <c r="GF98"/>
  <c r="GF39"/>
  <c r="GF30"/>
  <c r="GF19"/>
  <c r="GF25"/>
  <c r="GF47"/>
  <c r="GF87"/>
  <c r="GF41"/>
  <c r="GF70"/>
  <c r="GF36"/>
  <c r="GF23"/>
  <c r="GF93"/>
  <c r="GF44"/>
  <c r="GF51"/>
  <c r="GF73"/>
  <c r="GF11"/>
  <c r="GF54"/>
  <c r="GF63"/>
  <c r="GF16"/>
  <c r="GF10"/>
  <c r="GF103"/>
  <c r="GF85"/>
  <c r="GF58"/>
  <c r="GF28"/>
  <c r="GF35"/>
  <c r="GF76"/>
  <c r="GF86"/>
  <c r="GF64"/>
  <c r="GF59"/>
  <c r="GF78"/>
  <c r="GB103"/>
  <c r="GB94"/>
  <c r="GB69"/>
  <c r="GB48"/>
  <c r="GB66"/>
  <c r="GB75"/>
  <c r="GB95"/>
  <c r="GB52"/>
  <c r="GB41"/>
  <c r="GB90"/>
  <c r="GB76"/>
  <c r="GB82"/>
  <c r="GB10"/>
  <c r="GB11"/>
  <c r="GB22"/>
  <c r="GB65"/>
  <c r="GB96"/>
  <c r="GB39"/>
  <c r="GB27"/>
  <c r="GB54"/>
  <c r="GB67"/>
  <c r="GB80"/>
  <c r="GB20"/>
  <c r="GB77"/>
  <c r="GB89"/>
  <c r="GB23"/>
  <c r="GB17"/>
  <c r="GB14"/>
  <c r="GB47"/>
  <c r="GB44"/>
  <c r="GB56"/>
  <c r="GB85"/>
  <c r="GB88"/>
  <c r="GB28"/>
  <c r="GB30"/>
  <c r="GB12"/>
  <c r="GB35"/>
  <c r="GB8"/>
  <c r="GB42"/>
  <c r="GB50"/>
  <c r="GB64"/>
  <c r="GB18"/>
  <c r="GB36"/>
  <c r="GB101"/>
  <c r="GB102"/>
  <c r="GB98"/>
  <c r="GB16"/>
  <c r="GB59"/>
  <c r="GB49"/>
  <c r="GB53"/>
  <c r="GB26"/>
  <c r="GB32"/>
  <c r="GB60"/>
  <c r="GB104"/>
  <c r="GB106"/>
  <c r="GB61"/>
  <c r="GB38"/>
  <c r="GB43"/>
  <c r="GB15"/>
  <c r="GB78"/>
  <c r="GB93"/>
  <c r="GB86"/>
  <c r="GB100"/>
  <c r="GB46"/>
  <c r="GB57"/>
  <c r="GB84"/>
  <c r="GB19"/>
  <c r="GB9"/>
  <c r="GB74"/>
  <c r="GB97"/>
  <c r="GB92"/>
  <c r="GB21"/>
  <c r="GB34"/>
  <c r="GB33"/>
  <c r="GB45"/>
  <c r="GB68"/>
  <c r="GB81"/>
  <c r="GB25"/>
  <c r="GB7"/>
  <c r="GD7" s="1"/>
  <c r="GB55"/>
  <c r="GB73"/>
  <c r="GB63"/>
  <c r="GB13"/>
  <c r="GB40"/>
  <c r="GB62"/>
  <c r="FX67"/>
  <c r="FX21"/>
  <c r="FX28"/>
  <c r="FX35"/>
  <c r="FX83"/>
  <c r="FX32"/>
  <c r="FX106"/>
  <c r="FX17"/>
  <c r="FX51"/>
  <c r="FX92"/>
  <c r="FX94"/>
  <c r="FX41"/>
  <c r="FX11"/>
  <c r="FX53"/>
  <c r="FX79"/>
  <c r="FX38"/>
  <c r="FX75"/>
  <c r="FX87"/>
  <c r="FX82"/>
  <c r="FX44"/>
  <c r="FX34"/>
  <c r="FX14"/>
  <c r="FX74"/>
  <c r="FX70"/>
  <c r="FX99"/>
  <c r="FX72"/>
  <c r="FX84"/>
  <c r="FX90"/>
  <c r="FX60"/>
  <c r="FX30"/>
  <c r="FX55"/>
  <c r="FX88"/>
  <c r="FX104"/>
  <c r="FX10"/>
  <c r="FX54"/>
  <c r="FX96"/>
  <c r="FX76"/>
  <c r="FX62"/>
  <c r="FX65"/>
  <c r="FX39"/>
  <c r="FX26"/>
  <c r="FX22"/>
  <c r="FX80"/>
  <c r="FX89"/>
  <c r="FX9"/>
  <c r="FX46"/>
  <c r="FX42"/>
  <c r="FX69"/>
  <c r="FX105"/>
  <c r="FX27"/>
  <c r="FX43"/>
  <c r="FX57"/>
  <c r="FX98"/>
  <c r="FX13"/>
  <c r="FX47"/>
  <c r="FX64"/>
  <c r="FX59"/>
  <c r="FX63"/>
  <c r="FX85"/>
  <c r="FX16"/>
  <c r="FX25"/>
  <c r="FX48"/>
  <c r="FX12"/>
  <c r="FX19"/>
  <c r="FX15"/>
  <c r="FX61"/>
  <c r="FX56"/>
  <c r="FX86"/>
  <c r="FX23"/>
  <c r="FX33"/>
  <c r="FX7"/>
  <c r="FZ7" s="1"/>
  <c r="FX71"/>
  <c r="FX100"/>
  <c r="FX103"/>
  <c r="FX31"/>
  <c r="FX45"/>
  <c r="FX50"/>
  <c r="FX102"/>
  <c r="FX18"/>
  <c r="FX8"/>
  <c r="FX20"/>
  <c r="FX36"/>
  <c r="FX49"/>
  <c r="FX95"/>
  <c r="FX91"/>
  <c r="FX97"/>
  <c r="FT100"/>
  <c r="FT75"/>
  <c r="FT105"/>
  <c r="FT14"/>
  <c r="FT22"/>
  <c r="FT68"/>
  <c r="FT61"/>
  <c r="FT81"/>
  <c r="FT101"/>
  <c r="FT25"/>
  <c r="FT67"/>
  <c r="FT95"/>
  <c r="FT36"/>
  <c r="FT56"/>
  <c r="FT73"/>
  <c r="FT19"/>
  <c r="FT12"/>
  <c r="FT8"/>
  <c r="FT90"/>
  <c r="FT104"/>
  <c r="FT106"/>
  <c r="FT70"/>
  <c r="FT26"/>
  <c r="FT42"/>
  <c r="FT53"/>
  <c r="FT97"/>
  <c r="FT93"/>
  <c r="FT76"/>
  <c r="FT17"/>
  <c r="FT44"/>
  <c r="FT65"/>
  <c r="FT7"/>
  <c r="FV7" s="1"/>
  <c r="FT66"/>
  <c r="FT34"/>
  <c r="FT16"/>
  <c r="FT49"/>
  <c r="FT46"/>
  <c r="FT58"/>
  <c r="FT54"/>
  <c r="FT32"/>
  <c r="FT33"/>
  <c r="FT77"/>
  <c r="FT41"/>
  <c r="FT82"/>
  <c r="FT86"/>
  <c r="FT84"/>
  <c r="FT39"/>
  <c r="FT13"/>
  <c r="FT48"/>
  <c r="FT20"/>
  <c r="FT62"/>
  <c r="FT88"/>
  <c r="FT18"/>
  <c r="FT43"/>
  <c r="FT98"/>
  <c r="FT89"/>
  <c r="FT15"/>
  <c r="FT30"/>
  <c r="FT78"/>
  <c r="FT51"/>
  <c r="FT52"/>
  <c r="FT80"/>
  <c r="FT64"/>
  <c r="FT23"/>
  <c r="FT60"/>
  <c r="FT28"/>
  <c r="FT9"/>
  <c r="FT35"/>
  <c r="FT11"/>
  <c r="FT38"/>
  <c r="FT85"/>
  <c r="FT96"/>
  <c r="FT10"/>
  <c r="FT94"/>
  <c r="FT21"/>
  <c r="FT45"/>
  <c r="FT47"/>
  <c r="FT50"/>
  <c r="FT102"/>
  <c r="FT92"/>
  <c r="FT27"/>
  <c r="FT69"/>
  <c r="FT74"/>
  <c r="FT103"/>
  <c r="N17" i="26"/>
  <c r="K55"/>
  <c r="ED72" i="28"/>
  <c r="DX72" i="19"/>
  <c r="DZ74" i="15"/>
  <c r="EA74" s="1"/>
  <c r="DI62" i="28"/>
  <c r="DD62" i="19"/>
  <c r="DF64" i="15"/>
  <c r="DG64" s="1"/>
  <c r="BS89" i="28"/>
  <c r="BP89" i="19"/>
  <c r="BR91" i="15"/>
  <c r="BS91" s="1"/>
  <c r="FF73" i="28"/>
  <c r="EZ73" i="19"/>
  <c r="FF106" i="28"/>
  <c r="EZ106" i="19"/>
  <c r="AX25" i="28"/>
  <c r="AV25" i="19"/>
  <c r="AX27" i="15"/>
  <c r="AY27" s="1"/>
  <c r="AW14" i="28"/>
  <c r="AU14" i="19"/>
  <c r="AW16" i="15"/>
  <c r="DI43" i="28"/>
  <c r="DD43" i="19"/>
  <c r="DF45" i="15"/>
  <c r="DG45" s="1"/>
  <c r="AX24" i="28"/>
  <c r="AV24" i="19"/>
  <c r="AX26" i="15"/>
  <c r="AY26" s="1"/>
  <c r="AX29" i="28"/>
  <c r="AV29" i="19"/>
  <c r="AX31" i="15"/>
  <c r="AY31" s="1"/>
  <c r="EC46" i="28"/>
  <c r="DW46" i="19"/>
  <c r="DY48" i="15"/>
  <c r="BR14" i="28"/>
  <c r="BO14" i="19"/>
  <c r="BQ16" i="15"/>
  <c r="DH48" i="28"/>
  <c r="DC48" i="19"/>
  <c r="DE50" i="15"/>
  <c r="EC31" i="28"/>
  <c r="DW31" i="19"/>
  <c r="DY33" i="15"/>
  <c r="EC42" i="28"/>
  <c r="DW42" i="19"/>
  <c r="DY44" i="15"/>
  <c r="DH74" i="28"/>
  <c r="DC74" i="19"/>
  <c r="DE76" i="15"/>
  <c r="DH53" i="28"/>
  <c r="DC53" i="19"/>
  <c r="DE55" i="15"/>
  <c r="AW78" i="28"/>
  <c r="AU78" i="19"/>
  <c r="AW80" i="15"/>
  <c r="CM89" i="28"/>
  <c r="CI89" i="19"/>
  <c r="CK91" i="15"/>
  <c r="EC69" i="28"/>
  <c r="DW69" i="19"/>
  <c r="DY71" i="15"/>
  <c r="AW53" i="28"/>
  <c r="AU53" i="19"/>
  <c r="AW55" i="15"/>
  <c r="BR67" i="28"/>
  <c r="BO67" i="19"/>
  <c r="BQ69" i="15"/>
  <c r="AC93" i="28"/>
  <c r="AB93" i="19"/>
  <c r="AD95" i="15"/>
  <c r="AE95" s="1"/>
  <c r="AW97" i="28"/>
  <c r="AU97" i="19"/>
  <c r="AW99" i="15"/>
  <c r="AW51" i="28"/>
  <c r="AU51" i="19"/>
  <c r="AW53" i="15"/>
  <c r="CN71" i="28"/>
  <c r="CJ71" i="19"/>
  <c r="CL73" i="15"/>
  <c r="CM73" s="1"/>
  <c r="DH71" i="28"/>
  <c r="DC71" i="19"/>
  <c r="DE73" i="15"/>
  <c r="BR84" i="28"/>
  <c r="BO84" i="19"/>
  <c r="BQ86" i="15"/>
  <c r="BS103" i="28"/>
  <c r="BP103" i="19"/>
  <c r="BR105" i="15"/>
  <c r="BS105" s="1"/>
  <c r="CN91" i="28"/>
  <c r="CJ91" i="19"/>
  <c r="CL93" i="15"/>
  <c r="CM93" s="1"/>
  <c r="AB96" i="28"/>
  <c r="AA96" i="19"/>
  <c r="FG98" i="15"/>
  <c r="AC98"/>
  <c r="AX99" i="28"/>
  <c r="AV99" i="19"/>
  <c r="AX101" i="15"/>
  <c r="AY101" s="1"/>
  <c r="EC88" i="28"/>
  <c r="DW88" i="19"/>
  <c r="DY90" i="15"/>
  <c r="AW100" i="28"/>
  <c r="AU100" i="19"/>
  <c r="AW102" i="15"/>
  <c r="DH9" i="28"/>
  <c r="DC9" i="19"/>
  <c r="DE11" i="15"/>
  <c r="BR30" i="28"/>
  <c r="BO30" i="19"/>
  <c r="BQ32" i="15"/>
  <c r="DH14" i="28"/>
  <c r="DC14" i="19"/>
  <c r="DE16" i="15"/>
  <c r="CM41" i="28"/>
  <c r="CI41" i="19"/>
  <c r="CK43" i="15"/>
  <c r="BR7" i="28"/>
  <c r="BO7" i="19"/>
  <c r="BQ9" i="15"/>
  <c r="AW10" i="28"/>
  <c r="AU10" i="19"/>
  <c r="AW12" i="15"/>
  <c r="DH20" i="28"/>
  <c r="DC20" i="19"/>
  <c r="DE22" i="15"/>
  <c r="DH50" i="28"/>
  <c r="DC50" i="19"/>
  <c r="DE52" i="15"/>
  <c r="EC25" i="28"/>
  <c r="DW25" i="19"/>
  <c r="DY27" i="15"/>
  <c r="EC53" i="28"/>
  <c r="DW53" i="19"/>
  <c r="DY55" i="15"/>
  <c r="EC11" i="28"/>
  <c r="DW11" i="19"/>
  <c r="DY13" i="15"/>
  <c r="CM47" i="28"/>
  <c r="CI47" i="19"/>
  <c r="CK49" i="15"/>
  <c r="CM44" i="28"/>
  <c r="CI44" i="19"/>
  <c r="CK46" i="15"/>
  <c r="AB102" i="28"/>
  <c r="AA102" i="19"/>
  <c r="AC104" i="15"/>
  <c r="FG104"/>
  <c r="DH52" i="28"/>
  <c r="DC52" i="19"/>
  <c r="DE54" i="15"/>
  <c r="EC66" i="28"/>
  <c r="DW66" i="19"/>
  <c r="DY68" i="15"/>
  <c r="DH80" i="28"/>
  <c r="DC80" i="19"/>
  <c r="DE82" i="15"/>
  <c r="BS85" i="28"/>
  <c r="BP85" i="19"/>
  <c r="BR87" i="15"/>
  <c r="BS87" s="1"/>
  <c r="CM90" i="28"/>
  <c r="CI90" i="19"/>
  <c r="CK92" i="15"/>
  <c r="BR71" i="28"/>
  <c r="BO71" i="19"/>
  <c r="BQ73" i="15"/>
  <c r="AB87" i="28"/>
  <c r="FG89" i="15"/>
  <c r="AC89"/>
  <c r="AA87" i="19"/>
  <c r="DH95" i="28"/>
  <c r="DC95" i="19"/>
  <c r="DE97" i="15"/>
  <c r="CM104" i="28"/>
  <c r="CI104" i="19"/>
  <c r="CK106" i="15"/>
  <c r="BR88" i="28"/>
  <c r="BO88" i="19"/>
  <c r="BQ90" i="15"/>
  <c r="AW101" i="28"/>
  <c r="AW103" i="15"/>
  <c r="AU101" i="19"/>
  <c r="BR104" i="28"/>
  <c r="BO104" i="19"/>
  <c r="BQ106" i="15"/>
  <c r="AW84" i="28"/>
  <c r="AU84" i="19"/>
  <c r="AW86" i="15"/>
  <c r="CM92" i="28"/>
  <c r="CI92" i="19"/>
  <c r="CK94" i="15"/>
  <c r="DH7" i="28"/>
  <c r="DC7" i="19"/>
  <c r="DE9" i="15"/>
  <c r="AX26" i="28"/>
  <c r="AV26" i="19"/>
  <c r="AX28" i="15"/>
  <c r="AY28" s="1"/>
  <c r="CM28" i="28"/>
  <c r="CK30" i="15"/>
  <c r="CI28" i="19"/>
  <c r="DH30" i="28"/>
  <c r="DC30" i="19"/>
  <c r="DE32" i="15"/>
  <c r="AX34" i="28"/>
  <c r="AV34" i="19"/>
  <c r="AX36" i="15"/>
  <c r="AY36" s="1"/>
  <c r="O1007" i="26" s="1"/>
  <c r="BS40" i="28"/>
  <c r="BP40" i="19"/>
  <c r="BR42" i="15"/>
  <c r="BS42" s="1"/>
  <c r="AW48" i="28"/>
  <c r="AU48" i="19"/>
  <c r="AW50" i="15"/>
  <c r="AW20" i="28"/>
  <c r="AU20" i="19"/>
  <c r="AW22" i="15"/>
  <c r="FG22"/>
  <c r="CM45" i="28"/>
  <c r="CI45" i="19"/>
  <c r="CK47" i="15"/>
  <c r="AW6" i="28"/>
  <c r="AU6" i="19"/>
  <c r="BR31" i="28"/>
  <c r="BO31" i="19"/>
  <c r="BQ33" i="15"/>
  <c r="AW50" i="28"/>
  <c r="AU50" i="19"/>
  <c r="AW52" i="15"/>
  <c r="CM8" i="28"/>
  <c r="CI8" i="19"/>
  <c r="CK10" i="15"/>
  <c r="CM42" i="28"/>
  <c r="CI42" i="19"/>
  <c r="CK44" i="15"/>
  <c r="CM38" i="28"/>
  <c r="CI38" i="19"/>
  <c r="CK40" i="15"/>
  <c r="AW56" i="28"/>
  <c r="AU56" i="19"/>
  <c r="AW58" i="15"/>
  <c r="DH58" i="28"/>
  <c r="DC58" i="19"/>
  <c r="DE60" i="15"/>
  <c r="EC78" i="28"/>
  <c r="DW78" i="19"/>
  <c r="DY80" i="15"/>
  <c r="BR51" i="28"/>
  <c r="BO51" i="19"/>
  <c r="BQ53" i="15"/>
  <c r="AW44" i="28"/>
  <c r="AU44" i="19"/>
  <c r="AW46" i="15"/>
  <c r="AW73" i="28"/>
  <c r="AU73" i="19"/>
  <c r="AW75" i="15"/>
  <c r="CN83" i="28"/>
  <c r="CJ83" i="19"/>
  <c r="CL85" i="15"/>
  <c r="CM85" s="1"/>
  <c r="EC81" i="28"/>
  <c r="DW81" i="19"/>
  <c r="DY83" i="15"/>
  <c r="BR50" i="28"/>
  <c r="BO50" i="19"/>
  <c r="BQ52" i="15"/>
  <c r="AW65" i="28"/>
  <c r="AU65" i="19"/>
  <c r="AW67" i="15"/>
  <c r="FG67"/>
  <c r="CN79" i="28"/>
  <c r="CJ79" i="19"/>
  <c r="CL81" i="15"/>
  <c r="CM81" s="1"/>
  <c r="CM81" i="28"/>
  <c r="CI81" i="19"/>
  <c r="CK83" i="15"/>
  <c r="BR102" i="28"/>
  <c r="BO102" i="19"/>
  <c r="BQ104" i="15"/>
  <c r="EC96" i="28"/>
  <c r="DW96" i="19"/>
  <c r="DY98" i="15"/>
  <c r="AD43"/>
  <c r="AE43" s="1"/>
  <c r="AC41" i="28"/>
  <c r="AB41" i="19"/>
  <c r="AW18" i="28"/>
  <c r="AU18" i="19"/>
  <c r="AW20" i="15"/>
  <c r="DH70" i="28"/>
  <c r="DC70" i="19"/>
  <c r="DE72" i="15"/>
  <c r="BR8" i="28"/>
  <c r="BO8" i="19"/>
  <c r="BQ10" i="15"/>
  <c r="BR20" i="28"/>
  <c r="BO20" i="19"/>
  <c r="BQ22" i="15"/>
  <c r="BR36" i="28"/>
  <c r="BO36" i="19"/>
  <c r="BQ38" i="15"/>
  <c r="BR49" i="28"/>
  <c r="BO49" i="19"/>
  <c r="BQ51" i="15"/>
  <c r="BR79" i="28"/>
  <c r="BO79" i="19"/>
  <c r="BQ81" i="15"/>
  <c r="DH8" i="28"/>
  <c r="DC8" i="19"/>
  <c r="DE10" i="15"/>
  <c r="AW7" i="28"/>
  <c r="AU7" i="19"/>
  <c r="AW9" i="15"/>
  <c r="EC45" i="28"/>
  <c r="DW45" i="19"/>
  <c r="DY47" i="15"/>
  <c r="CN62" i="28"/>
  <c r="CJ62" i="19"/>
  <c r="CL64" i="15"/>
  <c r="CM64" s="1"/>
  <c r="CM55" i="28"/>
  <c r="CI55" i="19"/>
  <c r="CK57" i="15"/>
  <c r="EC44" i="28"/>
  <c r="DW44" i="19"/>
  <c r="DY46" i="15"/>
  <c r="AW66" i="28"/>
  <c r="AU66" i="19"/>
  <c r="AW68" i="15"/>
  <c r="BR75" i="28"/>
  <c r="BO75" i="19"/>
  <c r="BQ77" i="15"/>
  <c r="AB100" i="28"/>
  <c r="AA100" i="19"/>
  <c r="FG102" i="15"/>
  <c r="AC102"/>
  <c r="CM101" i="28"/>
  <c r="CK103" i="15"/>
  <c r="CI101" i="19"/>
  <c r="EC54" i="28"/>
  <c r="DW54" i="19"/>
  <c r="DY56" i="15"/>
  <c r="DH100" i="28"/>
  <c r="DC100" i="19"/>
  <c r="DE102" i="15"/>
  <c r="AW90" i="28"/>
  <c r="AU90" i="19"/>
  <c r="AW92" i="15"/>
  <c r="AW104" i="28"/>
  <c r="AU104" i="19"/>
  <c r="AW106" i="15"/>
  <c r="CM86" i="28"/>
  <c r="CI86" i="19"/>
  <c r="CK88" i="15"/>
  <c r="CM96" i="28"/>
  <c r="CI96" i="19"/>
  <c r="CK98" i="15"/>
  <c r="DE57"/>
  <c r="DE66"/>
  <c r="DE25"/>
  <c r="DE58"/>
  <c r="DE42"/>
  <c r="DE75"/>
  <c r="DE91"/>
  <c r="BQ68"/>
  <c r="AW93"/>
  <c r="DE53"/>
  <c r="FG103"/>
  <c r="DY85"/>
  <c r="DE18"/>
  <c r="DE23"/>
  <c r="DY34"/>
  <c r="DY39"/>
  <c r="BQ70"/>
  <c r="DY73"/>
  <c r="BQ62"/>
  <c r="AW81"/>
  <c r="FF33" i="28"/>
  <c r="EZ33" i="19"/>
  <c r="DI39" i="28"/>
  <c r="DD39" i="19"/>
  <c r="DF41" i="15"/>
  <c r="DG41" s="1"/>
  <c r="DH18" i="28"/>
  <c r="DC18" i="19"/>
  <c r="DE20" i="15"/>
  <c r="ED21" i="28"/>
  <c r="DX21" i="19"/>
  <c r="DZ23" i="15"/>
  <c r="EA23" s="1"/>
  <c r="O534" i="26" s="1"/>
  <c r="AW30" i="28"/>
  <c r="AU30" i="19"/>
  <c r="AW32" i="15"/>
  <c r="EC38" i="28"/>
  <c r="DW38" i="19"/>
  <c r="DY40" i="15"/>
  <c r="CM77" i="28"/>
  <c r="CI77" i="19"/>
  <c r="CK79" i="15"/>
  <c r="CM66" i="28"/>
  <c r="CI66" i="19"/>
  <c r="CK68" i="15"/>
  <c r="DH75" i="28"/>
  <c r="DC75" i="19"/>
  <c r="DE77" i="15"/>
  <c r="FF93" i="28"/>
  <c r="EZ93" i="19"/>
  <c r="DH102" i="28"/>
  <c r="DC102" i="19"/>
  <c r="DE104" i="15"/>
  <c r="DH65" i="28"/>
  <c r="DC65" i="19"/>
  <c r="DE67" i="15"/>
  <c r="ED70" i="28"/>
  <c r="DX70" i="19"/>
  <c r="DZ72" i="15"/>
  <c r="EA72" s="1"/>
  <c r="DH104" i="28"/>
  <c r="DC104" i="19"/>
  <c r="DE106" i="15"/>
  <c r="AC97" i="28"/>
  <c r="AB97" i="19"/>
  <c r="AD99" i="15"/>
  <c r="AE99" s="1"/>
  <c r="AC85" i="28"/>
  <c r="AB85" i="19"/>
  <c r="AD87" i="15"/>
  <c r="AE87" s="1"/>
  <c r="EC105" i="28"/>
  <c r="DY107" i="15"/>
  <c r="DW105" i="19"/>
  <c r="BR86" i="28"/>
  <c r="BO86" i="19"/>
  <c r="BQ88" i="15"/>
  <c r="AW96" i="28"/>
  <c r="AU96" i="19"/>
  <c r="AW98" i="15"/>
  <c r="AX31" i="28"/>
  <c r="AV31" i="19"/>
  <c r="AX33" i="15"/>
  <c r="AY33" s="1"/>
  <c r="AW77" i="28"/>
  <c r="AU77" i="19"/>
  <c r="AW79" i="15"/>
  <c r="AW41" i="28"/>
  <c r="AU41" i="19"/>
  <c r="AW43" i="15"/>
  <c r="FG43"/>
  <c r="BR9" i="28"/>
  <c r="BO9" i="19"/>
  <c r="BQ11" i="15"/>
  <c r="CM19" i="28"/>
  <c r="CI19" i="19"/>
  <c r="CK21" i="15"/>
  <c r="EC15" i="28"/>
  <c r="DW15" i="19"/>
  <c r="DY17" i="15"/>
  <c r="BR46" i="28"/>
  <c r="BO46" i="19"/>
  <c r="BQ48" i="15"/>
  <c r="BS13" i="28"/>
  <c r="BP13" i="19"/>
  <c r="BR15" i="15"/>
  <c r="EC43" i="28"/>
  <c r="DW43" i="19"/>
  <c r="DY45" i="15"/>
  <c r="DH38" i="28"/>
  <c r="DC38" i="19"/>
  <c r="DE40" i="15"/>
  <c r="DH79" i="28"/>
  <c r="DC79" i="19"/>
  <c r="DE81" i="15"/>
  <c r="AX71" i="28"/>
  <c r="AV71" i="19"/>
  <c r="AX73" i="15"/>
  <c r="AY73" s="1"/>
  <c r="CN70" i="28"/>
  <c r="CJ70" i="19"/>
  <c r="CL72" i="15"/>
  <c r="CM72" s="1"/>
  <c r="AC77" i="28"/>
  <c r="AB77" i="19"/>
  <c r="AD79" i="15"/>
  <c r="AE79" s="1"/>
  <c r="CM85" i="28"/>
  <c r="CI85" i="19"/>
  <c r="CK87" i="15"/>
  <c r="DH99" i="28"/>
  <c r="DC99" i="19"/>
  <c r="DE101" i="15"/>
  <c r="AB90" i="28"/>
  <c r="AA90" i="19"/>
  <c r="AC92" i="15"/>
  <c r="FG92"/>
  <c r="DH98" i="28"/>
  <c r="DC98" i="19"/>
  <c r="DE100" i="15"/>
  <c r="CN16" i="28"/>
  <c r="CJ16" i="19"/>
  <c r="CL18" i="15"/>
  <c r="CM18" s="1"/>
  <c r="O349" i="26" s="1"/>
  <c r="CM30" i="28"/>
  <c r="CI30" i="19"/>
  <c r="CK32" i="15"/>
  <c r="EC33" i="28"/>
  <c r="DW33" i="19"/>
  <c r="DY35" i="15"/>
  <c r="DH19" i="28"/>
  <c r="DC19" i="19"/>
  <c r="DE21" i="15"/>
  <c r="AW36" i="28"/>
  <c r="AU36" i="19"/>
  <c r="AW38" i="15"/>
  <c r="FG38"/>
  <c r="DH22" i="28"/>
  <c r="DC22" i="19"/>
  <c r="DE24" i="15"/>
  <c r="CM50" i="28"/>
  <c r="CK52" i="15"/>
  <c r="CI50" i="19"/>
  <c r="AX60" i="28"/>
  <c r="AV60" i="19"/>
  <c r="AX62" i="15"/>
  <c r="AY62" s="1"/>
  <c r="AB91" i="28"/>
  <c r="FG93" i="15"/>
  <c r="AC93"/>
  <c r="AA91" i="19"/>
  <c r="BR96" i="28"/>
  <c r="BO96" i="19"/>
  <c r="BQ98" i="15"/>
  <c r="AB88" i="28"/>
  <c r="AA88" i="19"/>
  <c r="FG90" i="15"/>
  <c r="AC90"/>
  <c r="EC93" i="28"/>
  <c r="DW93" i="19"/>
  <c r="DY95" i="15"/>
  <c r="AW105" i="28"/>
  <c r="AW107" i="15"/>
  <c r="AU105" i="19"/>
  <c r="BS44" i="28"/>
  <c r="BP44" i="19"/>
  <c r="BR46" i="15"/>
  <c r="BS46" s="1"/>
  <c r="ED13" i="28"/>
  <c r="DX13" i="19"/>
  <c r="DZ15" i="15"/>
  <c r="EC19" i="28"/>
  <c r="DW19" i="19"/>
  <c r="DY21" i="15"/>
  <c r="DH35" i="28"/>
  <c r="DC35" i="19"/>
  <c r="DE37" i="15"/>
  <c r="EC36" i="28"/>
  <c r="DW36" i="19"/>
  <c r="DY38" i="15"/>
  <c r="BR47" i="28"/>
  <c r="BO47" i="19"/>
  <c r="BQ49" i="15"/>
  <c r="AX76" i="28"/>
  <c r="AV76" i="19"/>
  <c r="AX78" i="15"/>
  <c r="AY78" s="1"/>
  <c r="AW27" i="28"/>
  <c r="AU27" i="19"/>
  <c r="AW29" i="15"/>
  <c r="CN23" i="28"/>
  <c r="CJ23" i="19"/>
  <c r="CL25" i="15"/>
  <c r="CM25" s="1"/>
  <c r="CM11" i="28"/>
  <c r="CI11" i="19"/>
  <c r="CK13" i="15"/>
  <c r="DH42" i="28"/>
  <c r="DC42" i="19"/>
  <c r="DE44" i="15"/>
  <c r="BR38" i="28"/>
  <c r="BO38" i="19"/>
  <c r="BQ40" i="15"/>
  <c r="ED60" i="28"/>
  <c r="DX60" i="19"/>
  <c r="DZ62" i="15"/>
  <c r="EA62" s="1"/>
  <c r="CN105" i="28"/>
  <c r="CJ105" i="19"/>
  <c r="CL107" i="15"/>
  <c r="CM107" s="1"/>
  <c r="O3612" i="26" s="1"/>
  <c r="BR64" i="28"/>
  <c r="BO64" i="19"/>
  <c r="BQ66" i="15"/>
  <c r="DH83" i="28"/>
  <c r="DE85" i="15"/>
  <c r="DC83" i="19"/>
  <c r="DH86" i="28"/>
  <c r="DC86" i="19"/>
  <c r="DE88" i="15"/>
  <c r="CN27" i="28"/>
  <c r="CJ27" i="19"/>
  <c r="CL29" i="15"/>
  <c r="CM29" s="1"/>
  <c r="ED16" i="28"/>
  <c r="DX16" i="19"/>
  <c r="DZ18" i="15"/>
  <c r="EA18" s="1"/>
  <c r="O351" i="26" s="1"/>
  <c r="AW49" i="28"/>
  <c r="AU49" i="19"/>
  <c r="AW51" i="15"/>
  <c r="FG51"/>
  <c r="AX21" i="28"/>
  <c r="AV21" i="19"/>
  <c r="AX23" i="15"/>
  <c r="AY23" s="1"/>
  <c r="O530" i="26" s="1"/>
  <c r="BS24" i="28"/>
  <c r="BP24" i="19"/>
  <c r="BR26" i="15"/>
  <c r="BS26" s="1"/>
  <c r="CN29" i="28"/>
  <c r="CJ29" i="19"/>
  <c r="CL31" i="15"/>
  <c r="CM31" s="1"/>
  <c r="BS32" i="28"/>
  <c r="BP32" i="19"/>
  <c r="BR34" i="15"/>
  <c r="BS34" s="1"/>
  <c r="AX37" i="28"/>
  <c r="AV37" i="19"/>
  <c r="AX39" i="15"/>
  <c r="AY39" s="1"/>
  <c r="EC48" i="28"/>
  <c r="DW48" i="19"/>
  <c r="DY50" i="15"/>
  <c r="CM46" i="28"/>
  <c r="CI46" i="19"/>
  <c r="CK48" i="15"/>
  <c r="EC7" i="28"/>
  <c r="DW7" i="19"/>
  <c r="DY9" i="15"/>
  <c r="DH11" i="28"/>
  <c r="DC11" i="19"/>
  <c r="DE13" i="15"/>
  <c r="DI68" i="28"/>
  <c r="DD68" i="19"/>
  <c r="DF70" i="15"/>
  <c r="DG70" s="1"/>
  <c r="ED23" i="28"/>
  <c r="DX23" i="19"/>
  <c r="DZ25" i="15"/>
  <c r="EA25" s="1"/>
  <c r="AX13" i="28"/>
  <c r="AV13" i="19"/>
  <c r="AX15" i="15"/>
  <c r="AW46" i="28"/>
  <c r="AU46" i="19"/>
  <c r="AW48" i="15"/>
  <c r="BR22" i="28"/>
  <c r="BO22" i="19"/>
  <c r="BQ24" i="15"/>
  <c r="AW58" i="28"/>
  <c r="AU58" i="19"/>
  <c r="AW60" i="15"/>
  <c r="BR56" i="28"/>
  <c r="BO56" i="19"/>
  <c r="BQ58" i="15"/>
  <c r="AC73" i="28"/>
  <c r="AB73" i="19"/>
  <c r="AD75" i="15"/>
  <c r="AE75" s="1"/>
  <c r="BR74" i="28"/>
  <c r="BO74" i="19"/>
  <c r="BQ76" i="15"/>
  <c r="CM49" i="28"/>
  <c r="CI49" i="19"/>
  <c r="CK51" i="15"/>
  <c r="BS52" i="28"/>
  <c r="BP52" i="19"/>
  <c r="BR54" i="15"/>
  <c r="BS54" s="1"/>
  <c r="BR70" i="28"/>
  <c r="BO70" i="19"/>
  <c r="BQ72" i="15"/>
  <c r="ED55" i="28"/>
  <c r="DX55" i="19"/>
  <c r="DZ57" i="15"/>
  <c r="EA57" s="1"/>
  <c r="EC73" i="28"/>
  <c r="DW73" i="19"/>
  <c r="DY75" i="15"/>
  <c r="DH91" i="28"/>
  <c r="DE93" i="15"/>
  <c r="DC91" i="19"/>
  <c r="AB76" i="28"/>
  <c r="AA76" i="19"/>
  <c r="FG78" i="15"/>
  <c r="AC78"/>
  <c r="BR99" i="28"/>
  <c r="BO99" i="19"/>
  <c r="BQ101" i="15"/>
  <c r="CM53" i="28"/>
  <c r="CI53" i="19"/>
  <c r="CK55" i="15"/>
  <c r="CN72" i="28"/>
  <c r="CJ72" i="19"/>
  <c r="CL74" i="15"/>
  <c r="CM74" s="1"/>
  <c r="BR72" i="28"/>
  <c r="BO72" i="19"/>
  <c r="BQ74" i="15"/>
  <c r="EC89" i="28"/>
  <c r="DW89" i="19"/>
  <c r="DY91" i="15"/>
  <c r="AU93" i="19"/>
  <c r="AW95" i="15"/>
  <c r="AW93" i="28"/>
  <c r="ED99"/>
  <c r="DX99" i="19"/>
  <c r="DZ101" i="15"/>
  <c r="EA101" s="1"/>
  <c r="AC105" i="28"/>
  <c r="AB105" i="19"/>
  <c r="AD107" i="15"/>
  <c r="AE107" s="1"/>
  <c r="O3609" i="26" s="1"/>
  <c r="AB82" i="28"/>
  <c r="AA82" i="19"/>
  <c r="AC84" i="15"/>
  <c r="FG84"/>
  <c r="BR90" i="28"/>
  <c r="BO90" i="19"/>
  <c r="BQ92" i="15"/>
  <c r="N14" i="26"/>
  <c r="K14"/>
  <c r="EC14" i="28"/>
  <c r="DW14" i="19"/>
  <c r="DY16" i="15"/>
  <c r="CN13" i="28"/>
  <c r="CJ13" i="19"/>
  <c r="CL15" i="15"/>
  <c r="AW33" i="28"/>
  <c r="AU33" i="19"/>
  <c r="AW35" i="15"/>
  <c r="AW17" i="28"/>
  <c r="AU17" i="19"/>
  <c r="AW19" i="15"/>
  <c r="EC41" i="28"/>
  <c r="DW41" i="19"/>
  <c r="DY43" i="15"/>
  <c r="BR35" i="28"/>
  <c r="BO35" i="19"/>
  <c r="BQ37" i="15"/>
  <c r="AX55" i="28"/>
  <c r="AV55" i="19"/>
  <c r="AX57" i="15"/>
  <c r="AY57" s="1"/>
  <c r="DH27" i="28"/>
  <c r="DC27" i="19"/>
  <c r="DE29" i="15"/>
  <c r="CM14" i="28"/>
  <c r="CI14" i="19"/>
  <c r="CK16" i="15"/>
  <c r="DH12" i="28"/>
  <c r="DC12" i="19"/>
  <c r="DE14" i="15"/>
  <c r="AW22" i="28"/>
  <c r="AU22" i="19"/>
  <c r="AW24" i="15"/>
  <c r="EC58" i="28"/>
  <c r="DW58" i="19"/>
  <c r="DY60" i="15"/>
  <c r="CN54" i="28"/>
  <c r="CJ54" i="19"/>
  <c r="CL56" i="15"/>
  <c r="CM56" s="1"/>
  <c r="EC77" i="28"/>
  <c r="DW77" i="19"/>
  <c r="DY79" i="15"/>
  <c r="EC56" i="28"/>
  <c r="DW56" i="19"/>
  <c r="DY58" i="15"/>
  <c r="AB79" i="28"/>
  <c r="AA79" i="19"/>
  <c r="AC81" i="15"/>
  <c r="FG81"/>
  <c r="DH67" i="28"/>
  <c r="DC67" i="19"/>
  <c r="DE69" i="15"/>
  <c r="BR83" i="28"/>
  <c r="BO83" i="19"/>
  <c r="BQ85" i="15"/>
  <c r="EC98" i="28"/>
  <c r="DW98" i="19"/>
  <c r="DY100" i="15"/>
  <c r="CM56" i="28"/>
  <c r="CI56" i="19"/>
  <c r="CK58" i="15"/>
  <c r="BS97" i="28"/>
  <c r="BP97" i="19"/>
  <c r="BR99" i="15"/>
  <c r="BS99" s="1"/>
  <c r="AB72" i="28"/>
  <c r="AA72" i="19"/>
  <c r="FG74" i="15"/>
  <c r="AC74"/>
  <c r="CM97" i="28"/>
  <c r="CI97" i="19"/>
  <c r="CK99" i="15"/>
  <c r="BR105" i="28"/>
  <c r="BO105" i="19"/>
  <c r="BQ107" i="15"/>
  <c r="BS93" i="28"/>
  <c r="BP93" i="19"/>
  <c r="BR95" i="15"/>
  <c r="BS95" s="1"/>
  <c r="AW94" i="28"/>
  <c r="AU94" i="19"/>
  <c r="AW96" i="15"/>
  <c r="DH103" i="28"/>
  <c r="DC103" i="19"/>
  <c r="DE105" i="15"/>
  <c r="AB86" i="28"/>
  <c r="AA86" i="19"/>
  <c r="AC88" i="15"/>
  <c r="FG88"/>
  <c r="DH94" i="28"/>
  <c r="DC94" i="19"/>
  <c r="DE96" i="15"/>
  <c r="N51" i="26"/>
  <c r="K51"/>
  <c r="CM61" i="28"/>
  <c r="CI61" i="19"/>
  <c r="CK63" i="15"/>
  <c r="BS29" i="28"/>
  <c r="BP29" i="19"/>
  <c r="BR31" i="15"/>
  <c r="BS31" s="1"/>
  <c r="CM33" i="28"/>
  <c r="CI33" i="19"/>
  <c r="CK35" i="15"/>
  <c r="BS34" i="28"/>
  <c r="BP34" i="19"/>
  <c r="BR36" i="15"/>
  <c r="BS36" s="1"/>
  <c r="O1008" i="26" s="1"/>
  <c r="AW45" i="28"/>
  <c r="AU45" i="19"/>
  <c r="AW47" i="15"/>
  <c r="AX16" i="28"/>
  <c r="AV16" i="19"/>
  <c r="AX18" i="15"/>
  <c r="AY18" s="1"/>
  <c r="O347" i="26" s="1"/>
  <c r="EJ110" i="19"/>
  <c r="EK110"/>
  <c r="EH110"/>
  <c r="ER110"/>
  <c r="EC110"/>
  <c r="EO110"/>
  <c r="EP110"/>
  <c r="EI110"/>
  <c r="ES110"/>
  <c r="EA110"/>
  <c r="ED110"/>
  <c r="EE110"/>
  <c r="EB110"/>
  <c r="EQ110"/>
  <c r="EL110"/>
  <c r="EC20" i="28"/>
  <c r="DW20" i="19"/>
  <c r="DY22" i="15"/>
  <c r="AW47" i="28"/>
  <c r="AU47" i="19"/>
  <c r="AW49" i="15"/>
  <c r="DH15" i="28"/>
  <c r="DC15" i="19"/>
  <c r="DE17" i="15"/>
  <c r="BR17" i="28"/>
  <c r="BO17" i="19"/>
  <c r="BQ19" i="15"/>
  <c r="BR6" i="28"/>
  <c r="BO6" i="19"/>
  <c r="BR10" i="28"/>
  <c r="BO10" i="19"/>
  <c r="BQ12" i="15"/>
  <c r="DH47" i="28"/>
  <c r="DC47" i="19"/>
  <c r="DE49" i="15"/>
  <c r="BR43" i="28"/>
  <c r="BO43" i="19"/>
  <c r="BQ45" i="15"/>
  <c r="BR57" i="28"/>
  <c r="BO57" i="19"/>
  <c r="BQ59" i="15"/>
  <c r="FG59"/>
  <c r="DH60" i="28"/>
  <c r="DE62" i="15"/>
  <c r="DC60" i="19"/>
  <c r="CN67" i="28"/>
  <c r="CJ67" i="19"/>
  <c r="CL69" i="15"/>
  <c r="CM69" s="1"/>
  <c r="AW80" i="28"/>
  <c r="AU80" i="19"/>
  <c r="AW82" i="15"/>
  <c r="BR54" i="28"/>
  <c r="BO54" i="19"/>
  <c r="BQ56" i="15"/>
  <c r="CM68" i="28"/>
  <c r="CI68" i="19"/>
  <c r="CK70" i="15"/>
  <c r="AB75" i="28"/>
  <c r="AA75" i="19"/>
  <c r="AC77" i="15"/>
  <c r="FG77"/>
  <c r="AC101" i="28"/>
  <c r="AB101" i="19"/>
  <c r="AD103" i="15"/>
  <c r="AE103" s="1"/>
  <c r="DH69" i="28"/>
  <c r="DC69" i="19"/>
  <c r="DE71" i="15"/>
  <c r="CM64" i="28"/>
  <c r="CI64" i="19"/>
  <c r="CK66" i="15"/>
  <c r="EC65" i="28"/>
  <c r="DW65" i="19"/>
  <c r="DY67" i="15"/>
  <c r="EC85" i="28"/>
  <c r="DW85" i="19"/>
  <c r="DY87" i="15"/>
  <c r="CM82" i="28"/>
  <c r="CI82" i="19"/>
  <c r="CK84" i="15"/>
  <c r="CN103" i="28"/>
  <c r="CJ103" i="19"/>
  <c r="CL105" i="15"/>
  <c r="CM105" s="1"/>
  <c r="AW88" i="28"/>
  <c r="AU88" i="19"/>
  <c r="AW90" i="15"/>
  <c r="BR98" i="28"/>
  <c r="BO98" i="19"/>
  <c r="BQ100" i="15"/>
  <c r="CN26" i="28"/>
  <c r="CJ26" i="19"/>
  <c r="CL28" i="15"/>
  <c r="CM28" s="1"/>
  <c r="BR18" i="28"/>
  <c r="BO18" i="19"/>
  <c r="BQ20" i="15"/>
  <c r="EC30" i="28"/>
  <c r="DW30" i="19"/>
  <c r="DY32" i="15"/>
  <c r="AW43" i="28"/>
  <c r="AU43" i="19"/>
  <c r="AW45" i="15"/>
  <c r="EC10" i="28"/>
  <c r="DW10" i="19"/>
  <c r="DY12" i="15"/>
  <c r="CM36" i="28"/>
  <c r="CI36" i="19"/>
  <c r="CK38" i="15"/>
  <c r="BR53" i="28"/>
  <c r="BO53" i="19"/>
  <c r="BQ55" i="15"/>
  <c r="CM15" i="28"/>
  <c r="CI15" i="19"/>
  <c r="CK17" i="15"/>
  <c r="AW12" i="28"/>
  <c r="AU12" i="19"/>
  <c r="AW14" i="15"/>
  <c r="AW8" i="28"/>
  <c r="AU8" i="19"/>
  <c r="AW10" i="15"/>
  <c r="BR95" i="28"/>
  <c r="BO95" i="19"/>
  <c r="BQ97" i="15"/>
  <c r="CN51" i="28"/>
  <c r="CJ51" i="19"/>
  <c r="CL53" i="15"/>
  <c r="CM53" s="1"/>
  <c r="EC68" i="28"/>
  <c r="DW68" i="19"/>
  <c r="DY70" i="15"/>
  <c r="EC61" i="28"/>
  <c r="DW61" i="19"/>
  <c r="DY63" i="15"/>
  <c r="AW103" i="28"/>
  <c r="AU103" i="19"/>
  <c r="AW105" i="15"/>
  <c r="CM63" i="28"/>
  <c r="CI63" i="19"/>
  <c r="CK65" i="15"/>
  <c r="CM102" i="28"/>
  <c r="CI102" i="19"/>
  <c r="CK104" i="15"/>
  <c r="BR87" i="28"/>
  <c r="BO87" i="19"/>
  <c r="BQ89" i="15"/>
  <c r="EC90" i="28"/>
  <c r="DW90" i="19"/>
  <c r="DY92" i="15"/>
  <c r="EC101" i="28"/>
  <c r="DY103" i="15"/>
  <c r="DW101" i="19"/>
  <c r="BR82" i="28"/>
  <c r="BO82" i="19"/>
  <c r="BQ84" i="15"/>
  <c r="DH90" i="28"/>
  <c r="DC90" i="19"/>
  <c r="DE92" i="15"/>
  <c r="AB98" i="28"/>
  <c r="AA98" i="19"/>
  <c r="AC100" i="15"/>
  <c r="FG100"/>
  <c r="FG17"/>
  <c r="FG37"/>
  <c r="FF35" i="28" s="1"/>
  <c r="N17" i="25"/>
  <c r="DY41" i="15"/>
  <c r="DE46"/>
  <c r="DE108"/>
  <c r="DY93"/>
  <c r="DY81"/>
  <c r="DE99"/>
  <c r="BQ103"/>
  <c r="DE26"/>
  <c r="DY36"/>
  <c r="BQ25"/>
  <c r="DY65"/>
  <c r="DE59"/>
  <c r="AW77"/>
  <c r="FG80"/>
  <c r="AW54"/>
  <c r="DE103"/>
  <c r="AW89"/>
  <c r="EC9" i="28"/>
  <c r="DW9" i="19"/>
  <c r="DY11" i="15"/>
  <c r="EC28" i="28"/>
  <c r="DW28" i="19"/>
  <c r="DY30" i="15"/>
  <c r="CN34" i="28"/>
  <c r="CJ34" i="19"/>
  <c r="CL36" i="15"/>
  <c r="CM36" s="1"/>
  <c r="O1009" i="26" s="1"/>
  <c r="ED40" i="28"/>
  <c r="DX40" i="19"/>
  <c r="DZ42" i="15"/>
  <c r="EA42" s="1"/>
  <c r="CM80" i="28"/>
  <c r="CI80" i="19"/>
  <c r="CK82" i="15"/>
  <c r="CM20" i="28"/>
  <c r="CI20" i="19"/>
  <c r="CK22" i="15"/>
  <c r="EC35" i="28"/>
  <c r="DW35" i="19"/>
  <c r="DY37" i="15"/>
  <c r="EC27" i="28"/>
  <c r="DW27" i="19"/>
  <c r="DY29" i="15"/>
  <c r="AW42" i="28"/>
  <c r="AU42" i="19"/>
  <c r="AW44" i="15"/>
  <c r="AX67" i="28"/>
  <c r="AV67" i="19"/>
  <c r="AX69" i="15"/>
  <c r="AY69" s="1"/>
  <c r="CM59" i="28"/>
  <c r="CI59" i="19"/>
  <c r="CK61" i="15"/>
  <c r="CN76" i="28"/>
  <c r="CJ76" i="19"/>
  <c r="CL78" i="15"/>
  <c r="CM78" s="1"/>
  <c r="AB84" i="28"/>
  <c r="AA84" i="19"/>
  <c r="FG86" i="15"/>
  <c r="AC86"/>
  <c r="CM69" i="28"/>
  <c r="CI69" i="19"/>
  <c r="CK71" i="15"/>
  <c r="CM48" i="28"/>
  <c r="CI48" i="19"/>
  <c r="CK50" i="15"/>
  <c r="AC81" i="28"/>
  <c r="AB81" i="19"/>
  <c r="AD83" i="15"/>
  <c r="AE83" s="1"/>
  <c r="AW85" i="28"/>
  <c r="AU85" i="19"/>
  <c r="AW87" i="15"/>
  <c r="AB103" i="28"/>
  <c r="AA103" i="19"/>
  <c r="AC105" i="15"/>
  <c r="FG105"/>
  <c r="DI85" i="28"/>
  <c r="DD85" i="19"/>
  <c r="DF87" i="15"/>
  <c r="DG87" s="1"/>
  <c r="AB99" i="28"/>
  <c r="AA99" i="19"/>
  <c r="FG101" i="15"/>
  <c r="AC101"/>
  <c r="CM17" i="28"/>
  <c r="CI17" i="19"/>
  <c r="CK19" i="15"/>
  <c r="CM52" i="28"/>
  <c r="CI52" i="19"/>
  <c r="CK54" i="15"/>
  <c r="FG54"/>
  <c r="BR28" i="28"/>
  <c r="BO28" i="19"/>
  <c r="BQ30" i="15"/>
  <c r="DI34" i="28"/>
  <c r="DD34" i="19"/>
  <c r="DF36" i="15"/>
  <c r="DG36" s="1"/>
  <c r="O1010" i="26" s="1"/>
  <c r="EC49" i="28"/>
  <c r="DW49" i="19"/>
  <c r="DY51" i="15"/>
  <c r="BS65" i="28"/>
  <c r="BP65" i="19"/>
  <c r="BR67" i="15"/>
  <c r="BS67" s="1"/>
  <c r="EC62" i="28"/>
  <c r="DW62" i="19"/>
  <c r="DY64" i="15"/>
  <c r="CM74" i="28"/>
  <c r="CI74" i="19"/>
  <c r="CK76" i="15"/>
  <c r="BR69" i="28"/>
  <c r="BO69" i="19"/>
  <c r="BQ71" i="15"/>
  <c r="BS77" i="28"/>
  <c r="BP77" i="19"/>
  <c r="BR79" i="15"/>
  <c r="BS79" s="1"/>
  <c r="AC89" i="28"/>
  <c r="AB89" i="19"/>
  <c r="AD91" i="15"/>
  <c r="AE91" s="1"/>
  <c r="EC97" i="28"/>
  <c r="DW97" i="19"/>
  <c r="DY99" i="15"/>
  <c r="AB95" i="28"/>
  <c r="AA95" i="19"/>
  <c r="FG97" i="15"/>
  <c r="AC97"/>
  <c r="CM106" i="28"/>
  <c r="CI106" i="19"/>
  <c r="CK108" i="15"/>
  <c r="N14" i="25"/>
  <c r="K14"/>
  <c r="BS25" i="28"/>
  <c r="BP25" i="19"/>
  <c r="BR27" i="15"/>
  <c r="BS27" s="1"/>
  <c r="ED24" i="28"/>
  <c r="DX24" i="19"/>
  <c r="DZ26" i="15"/>
  <c r="EA26" s="1"/>
  <c r="AX40" i="28"/>
  <c r="AV40" i="19"/>
  <c r="AX42" i="15"/>
  <c r="AY42" s="1"/>
  <c r="DI26" i="28"/>
  <c r="DD26" i="19"/>
  <c r="DF28" i="15"/>
  <c r="DG28" s="1"/>
  <c r="BR27" i="28"/>
  <c r="BO27" i="19"/>
  <c r="BQ29" i="15"/>
  <c r="BS26" i="28"/>
  <c r="BP26" i="19"/>
  <c r="BR28" i="15"/>
  <c r="BS28" s="1"/>
  <c r="ED64" i="28"/>
  <c r="DX64" i="19"/>
  <c r="DZ66" i="15"/>
  <c r="EA66" s="1"/>
  <c r="BS78" i="28"/>
  <c r="BP78" i="19"/>
  <c r="BR80" i="15"/>
  <c r="BS80" s="1"/>
  <c r="AX63" i="28"/>
  <c r="AV63" i="19"/>
  <c r="AX65" i="15"/>
  <c r="AY65" s="1"/>
  <c r="BS81" i="28"/>
  <c r="BP81" i="19"/>
  <c r="BR83" i="15"/>
  <c r="BS83" s="1"/>
  <c r="ED59" i="28"/>
  <c r="DX59" i="19"/>
  <c r="DZ61" i="15"/>
  <c r="EA61" s="1"/>
  <c r="O1927" i="26" s="1"/>
  <c r="DI77" i="28"/>
  <c r="DD77" i="19"/>
  <c r="DF79" i="15"/>
  <c r="DG79" s="1"/>
  <c r="AX83" i="28"/>
  <c r="AV83" i="19"/>
  <c r="AX85" i="15"/>
  <c r="AY85" s="1"/>
  <c r="EC94" i="28"/>
  <c r="DW94" i="19"/>
  <c r="DY96" i="15"/>
  <c r="EC106" i="28"/>
  <c r="DY108" i="15"/>
  <c r="DW106" i="19"/>
  <c r="DH82" i="28"/>
  <c r="DC82" i="19"/>
  <c r="DE84" i="15"/>
  <c r="BR94" i="28"/>
  <c r="BO94" i="19"/>
  <c r="BQ96" i="15"/>
  <c r="EC12" i="28"/>
  <c r="DW12" i="19"/>
  <c r="DY14" i="15"/>
  <c r="DH41" i="28"/>
  <c r="DC41" i="19"/>
  <c r="DE43" i="15"/>
  <c r="BS21" i="28"/>
  <c r="BP21" i="19"/>
  <c r="BR23" i="15"/>
  <c r="BS23" s="1"/>
  <c r="O531" i="26" s="1"/>
  <c r="CN32" i="28"/>
  <c r="CJ32" i="19"/>
  <c r="CL34" i="15"/>
  <c r="CM34" s="1"/>
  <c r="CN37" i="28"/>
  <c r="CJ37" i="19"/>
  <c r="CL39" i="15"/>
  <c r="CM39" s="1"/>
  <c r="EC47" i="28"/>
  <c r="DW47" i="19"/>
  <c r="DY49" i="15"/>
  <c r="BR11" i="28"/>
  <c r="BO11" i="19"/>
  <c r="BQ13" i="15"/>
  <c r="ED87" i="28"/>
  <c r="DX87" i="19"/>
  <c r="DZ89" i="15"/>
  <c r="EA89" s="1"/>
  <c r="AW69" i="28"/>
  <c r="AU69" i="19"/>
  <c r="AW71" i="15"/>
  <c r="CM65" i="28"/>
  <c r="CI65" i="19"/>
  <c r="CK67" i="15"/>
  <c r="AW74" i="28"/>
  <c r="AU74" i="19"/>
  <c r="AW76" i="15"/>
  <c r="DH84" i="28"/>
  <c r="DC84" i="19"/>
  <c r="DE86" i="15"/>
  <c r="EC51" i="28"/>
  <c r="DW51" i="19"/>
  <c r="DY53" i="15"/>
  <c r="AX59" i="28"/>
  <c r="AV59" i="19"/>
  <c r="AX61" i="15"/>
  <c r="AY61" s="1"/>
  <c r="O1923" i="26" s="1"/>
  <c r="AW98" i="28"/>
  <c r="AU98" i="19"/>
  <c r="AW100" i="15"/>
  <c r="DI81" i="28"/>
  <c r="DD81" i="19"/>
  <c r="DF83" i="15"/>
  <c r="DG83" s="1"/>
  <c r="AW89" i="28"/>
  <c r="AU89" i="19"/>
  <c r="AW91" i="15"/>
  <c r="DH92" i="28"/>
  <c r="DC92" i="19"/>
  <c r="DE94" i="15"/>
  <c r="CM98" i="28"/>
  <c r="CI98" i="19"/>
  <c r="CK100" i="15"/>
  <c r="AB94" i="28"/>
  <c r="AA94" i="19"/>
  <c r="AC96" i="15"/>
  <c r="FG96"/>
  <c r="AX39" i="28"/>
  <c r="AV39" i="19"/>
  <c r="AX41" i="15"/>
  <c r="AY41" s="1"/>
  <c r="AB74" i="28"/>
  <c r="AA74" i="19"/>
  <c r="FG76" i="15"/>
  <c r="AC76"/>
  <c r="BR12" i="28"/>
  <c r="BO12" i="19"/>
  <c r="BQ14" i="15"/>
  <c r="CN21" i="28"/>
  <c r="CJ21" i="19"/>
  <c r="CL23" i="15"/>
  <c r="CM23" s="1"/>
  <c r="O532" i="26" s="1"/>
  <c r="AW28" i="28"/>
  <c r="AU28" i="19"/>
  <c r="AW30" i="15"/>
  <c r="ED29" i="28"/>
  <c r="DX29" i="19"/>
  <c r="DZ31" i="15"/>
  <c r="EA31" s="1"/>
  <c r="DI32" i="28"/>
  <c r="DD32" i="19"/>
  <c r="DF34" i="15"/>
  <c r="DG34" s="1"/>
  <c r="CN40" i="28"/>
  <c r="CJ40" i="19"/>
  <c r="CL42" i="15"/>
  <c r="CM42" s="1"/>
  <c r="DI66" i="28"/>
  <c r="DD66" i="19"/>
  <c r="DF68" i="15"/>
  <c r="DG68" s="1"/>
  <c r="DH6" i="28"/>
  <c r="DC6" i="19"/>
  <c r="AW9" i="28"/>
  <c r="AU9" i="19"/>
  <c r="AW11" i="15"/>
  <c r="FG11"/>
  <c r="BR19" i="28"/>
  <c r="BO19" i="19"/>
  <c r="BQ21" i="15"/>
  <c r="AW35" i="28"/>
  <c r="AU35" i="19"/>
  <c r="AW37" i="15"/>
  <c r="BR15" i="28"/>
  <c r="BO15" i="19"/>
  <c r="BQ17" i="15"/>
  <c r="CM94" i="28"/>
  <c r="CI94" i="19"/>
  <c r="CK96" i="15"/>
  <c r="AW11" i="28"/>
  <c r="AU11" i="19"/>
  <c r="AW13" i="15"/>
  <c r="BS58" i="28"/>
  <c r="BP58" i="19"/>
  <c r="BR60" i="15"/>
  <c r="BS60" s="1"/>
  <c r="O1888" i="26" s="1"/>
  <c r="AW38" i="28"/>
  <c r="AU38" i="19"/>
  <c r="AW40" i="15"/>
  <c r="BR61" i="28"/>
  <c r="BO61" i="19"/>
  <c r="BQ63" i="15"/>
  <c r="ED57" i="28"/>
  <c r="DX57" i="19"/>
  <c r="DZ59" i="15"/>
  <c r="EA59" s="1"/>
  <c r="O1854" i="26" s="1"/>
  <c r="ED75" i="28"/>
  <c r="DX75" i="19"/>
  <c r="DZ77" i="15"/>
  <c r="EA77" s="1"/>
  <c r="CM57" i="28"/>
  <c r="CI57" i="19"/>
  <c r="CK59" i="15"/>
  <c r="DH54" i="28"/>
  <c r="DC54" i="19"/>
  <c r="DE56" i="15"/>
  <c r="EC74" i="28"/>
  <c r="DW74" i="19"/>
  <c r="DY76" i="15"/>
  <c r="BR80" i="28"/>
  <c r="BO80" i="19"/>
  <c r="BQ82" i="15"/>
  <c r="FF81" i="28"/>
  <c r="EZ81" i="19"/>
  <c r="BS106" i="28"/>
  <c r="BP106" i="19"/>
  <c r="BR108" i="15"/>
  <c r="BS108" s="1"/>
  <c r="O3648" i="26" s="1"/>
  <c r="EC80" i="28"/>
  <c r="DW80" i="19"/>
  <c r="DY82" i="15"/>
  <c r="CN99" i="28"/>
  <c r="CJ99" i="19"/>
  <c r="CL101" i="15"/>
  <c r="CM101" s="1"/>
  <c r="AW54" i="28"/>
  <c r="AU54" i="19"/>
  <c r="AW56" i="15"/>
  <c r="DH63" i="28"/>
  <c r="DC63" i="19"/>
  <c r="DE65" i="15"/>
  <c r="AX95" i="28"/>
  <c r="AV95" i="19"/>
  <c r="AX97" i="15"/>
  <c r="AY97" s="1"/>
  <c r="EC102" i="28"/>
  <c r="DW102" i="19"/>
  <c r="DY104" i="15"/>
  <c r="CM84" i="28"/>
  <c r="CI84" i="19"/>
  <c r="CK86" i="15"/>
  <c r="EC92" i="28"/>
  <c r="DW92" i="19"/>
  <c r="DY94" i="15"/>
  <c r="AX15" i="28"/>
  <c r="AV15" i="19"/>
  <c r="AX17" i="15"/>
  <c r="AY17" s="1"/>
  <c r="O310" i="26" s="1"/>
  <c r="BS16" i="28"/>
  <c r="BP16" i="19"/>
  <c r="BR18" i="15"/>
  <c r="BS18" s="1"/>
  <c r="O348" i="26" s="1"/>
  <c r="EC18" i="28"/>
  <c r="DW18" i="19"/>
  <c r="DY20" i="15"/>
  <c r="BR33" i="28"/>
  <c r="BO33" i="19"/>
  <c r="BQ35" i="15"/>
  <c r="ED67" i="28"/>
  <c r="DX67" i="19"/>
  <c r="DZ69" i="15"/>
  <c r="EA69" s="1"/>
  <c r="BS39" i="28"/>
  <c r="BP39" i="19"/>
  <c r="BR41" i="15"/>
  <c r="BS41" s="1"/>
  <c r="ED76" i="28"/>
  <c r="DX76" i="19"/>
  <c r="DZ78" i="15"/>
  <c r="EA78" s="1"/>
  <c r="EC86" i="28"/>
  <c r="DW86" i="19"/>
  <c r="DY88" i="15"/>
  <c r="EC6" i="28"/>
  <c r="DW6" i="19"/>
  <c r="DH31" i="28"/>
  <c r="DC31" i="19"/>
  <c r="DE33" i="15"/>
  <c r="CN39" i="28"/>
  <c r="CJ39" i="19"/>
  <c r="CL41" i="15"/>
  <c r="CM41" s="1"/>
  <c r="DH10" i="28"/>
  <c r="DC10" i="19"/>
  <c r="DE12" i="15"/>
  <c r="CM9" i="28"/>
  <c r="CI9" i="19"/>
  <c r="CK11" i="15"/>
  <c r="BR42" i="28"/>
  <c r="BO42" i="19"/>
  <c r="BQ44" i="15"/>
  <c r="EC22" i="28"/>
  <c r="DW22" i="19"/>
  <c r="DY24" i="15"/>
  <c r="AX64" i="28"/>
  <c r="AV64" i="19"/>
  <c r="AX66" i="15"/>
  <c r="AY66" s="1"/>
  <c r="DH49" i="28"/>
  <c r="DC49" i="19"/>
  <c r="DE51" i="15"/>
  <c r="CM60" i="28"/>
  <c r="CI60" i="19"/>
  <c r="CK62" i="15"/>
  <c r="DH88" i="28"/>
  <c r="DC88" i="19"/>
  <c r="DE90" i="15"/>
  <c r="EC103" i="28"/>
  <c r="DW103" i="19"/>
  <c r="DY105" i="15"/>
  <c r="AW68" i="28"/>
  <c r="AU68" i="19"/>
  <c r="AW70" i="15"/>
  <c r="FG70"/>
  <c r="AW61" i="28"/>
  <c r="AU61" i="19"/>
  <c r="AW63" i="15"/>
  <c r="AW81" i="28"/>
  <c r="AU81" i="19"/>
  <c r="AW83" i="15"/>
  <c r="AW82" i="28"/>
  <c r="AU82" i="19"/>
  <c r="AW84" i="15"/>
  <c r="AW86" i="28"/>
  <c r="AU86" i="19"/>
  <c r="AW88" i="15"/>
  <c r="BR55" i="28"/>
  <c r="BO55" i="19"/>
  <c r="BQ57" i="15"/>
  <c r="DH72" i="28"/>
  <c r="DC72" i="19"/>
  <c r="DE74" i="15"/>
  <c r="BR100" i="28"/>
  <c r="BO100" i="19"/>
  <c r="BQ102" i="15"/>
  <c r="DH96" i="28"/>
  <c r="DC96" i="19"/>
  <c r="DE98" i="15"/>
  <c r="EC104" i="28"/>
  <c r="DW104" i="19"/>
  <c r="DY106" i="15"/>
  <c r="CM88" i="28"/>
  <c r="CI88" i="19"/>
  <c r="CK90" i="15"/>
  <c r="AB57" i="19"/>
  <c r="AD59" i="15"/>
  <c r="AE59" s="1"/>
  <c r="O1849" i="26" s="1"/>
  <c r="AC57" i="28"/>
  <c r="CN31"/>
  <c r="CJ31" i="19"/>
  <c r="CL33" i="15"/>
  <c r="CM33" s="1"/>
  <c r="CN24" i="28"/>
  <c r="CJ24" i="19"/>
  <c r="CL26" i="15"/>
  <c r="CM26" s="1"/>
  <c r="DH33" i="28"/>
  <c r="DC33" i="19"/>
  <c r="DE35" i="15"/>
  <c r="BS73" i="28"/>
  <c r="BP73" i="19"/>
  <c r="BR75" i="15"/>
  <c r="BS75" s="1"/>
  <c r="DH17" i="28"/>
  <c r="DC17" i="19"/>
  <c r="DE19" i="15"/>
  <c r="CM12" i="28"/>
  <c r="CI12" i="19"/>
  <c r="CK14" i="15"/>
  <c r="CM35" i="28"/>
  <c r="CI35" i="19"/>
  <c r="CK37" i="15"/>
  <c r="DH25" i="28"/>
  <c r="DC25" i="19"/>
  <c r="DE27" i="15"/>
  <c r="AX23" i="28"/>
  <c r="AV23" i="19"/>
  <c r="AX25" i="15"/>
  <c r="AY25" s="1"/>
  <c r="FG19"/>
  <c r="AB17" i="28"/>
  <c r="AA17" i="19"/>
  <c r="AC19" i="15"/>
  <c r="BR45" i="28"/>
  <c r="BO45" i="19"/>
  <c r="BQ47" i="15"/>
  <c r="AB104" i="28"/>
  <c r="AA104" i="19"/>
  <c r="AC106" i="15"/>
  <c r="FG106"/>
  <c r="DH61" i="28"/>
  <c r="DC61" i="19"/>
  <c r="DE63" i="15"/>
  <c r="DH87" i="28"/>
  <c r="DE89" i="15"/>
  <c r="DC87" i="19"/>
  <c r="AW62" i="28"/>
  <c r="AU62" i="19"/>
  <c r="AW64" i="15"/>
  <c r="AB80" i="28"/>
  <c r="AA80" i="19"/>
  <c r="AC82" i="15"/>
  <c r="FG82"/>
  <c r="BR76" i="28"/>
  <c r="BO76" i="19"/>
  <c r="BQ78" i="15"/>
  <c r="BR92" i="28"/>
  <c r="BO92" i="19"/>
  <c r="BQ94" i="15"/>
  <c r="AW102" i="28"/>
  <c r="AU102" i="19"/>
  <c r="AW104" i="15"/>
  <c r="AW92" i="28"/>
  <c r="AU92" i="19"/>
  <c r="AW94" i="15"/>
  <c r="EC100" i="28"/>
  <c r="DW100" i="19"/>
  <c r="DY102" i="15"/>
  <c r="CM10" i="28"/>
  <c r="CI10" i="19"/>
  <c r="CK12" i="15"/>
  <c r="BR41" i="28"/>
  <c r="BO41" i="19"/>
  <c r="BQ43" i="15"/>
  <c r="CM18" i="28"/>
  <c r="CI18" i="19"/>
  <c r="CK20" i="15"/>
  <c r="DH28" i="28"/>
  <c r="DC28" i="19"/>
  <c r="DE30" i="15"/>
  <c r="DH46" i="28"/>
  <c r="DC46" i="19"/>
  <c r="DE48" i="15"/>
  <c r="AB6" i="28"/>
  <c r="AA6" i="19"/>
  <c r="FF14" i="15"/>
  <c r="F202" i="25" s="1"/>
  <c r="FF12" i="15"/>
  <c r="F130" i="25" s="1"/>
  <c r="FF9" i="15"/>
  <c r="FF13"/>
  <c r="F169" i="26" s="1"/>
  <c r="FF11" i="15"/>
  <c r="FF10"/>
  <c r="F58" i="25" s="1"/>
  <c r="FF15" i="15"/>
  <c r="F243" i="26" s="1"/>
  <c r="CK8" i="15"/>
  <c r="AC8"/>
  <c r="AC38"/>
  <c r="BQ8"/>
  <c r="AW8"/>
  <c r="DY8"/>
  <c r="DE8"/>
  <c r="AC22"/>
  <c r="AC70"/>
  <c r="AC11"/>
  <c r="AC35"/>
  <c r="AC51"/>
  <c r="AC67"/>
  <c r="AW19" i="28"/>
  <c r="AU19" i="19"/>
  <c r="AW21" i="15"/>
  <c r="DH36" i="28"/>
  <c r="DC36" i="19"/>
  <c r="DE38" i="15"/>
  <c r="CM43" i="28"/>
  <c r="CI43" i="19"/>
  <c r="CK45" i="15"/>
  <c r="CM25" i="28"/>
  <c r="CI25" i="19"/>
  <c r="CK27" i="15"/>
  <c r="EC17" i="28"/>
  <c r="DW17" i="19"/>
  <c r="DY19" i="15"/>
  <c r="EC8" i="28"/>
  <c r="DW8" i="19"/>
  <c r="DY10" i="15"/>
  <c r="CM7" i="28"/>
  <c r="CI7" i="19"/>
  <c r="CK9" i="15"/>
  <c r="CN75" i="28"/>
  <c r="CJ75" i="19"/>
  <c r="CL77" i="15"/>
  <c r="CM77" s="1"/>
  <c r="EC82" i="28"/>
  <c r="DW82" i="19"/>
  <c r="DY84" i="15"/>
  <c r="CM22" i="28"/>
  <c r="CI22" i="19"/>
  <c r="CK24" i="15"/>
  <c r="CN95" i="28"/>
  <c r="CJ95" i="19"/>
  <c r="CL97" i="15"/>
  <c r="CM97" s="1"/>
  <c r="BR62" i="28"/>
  <c r="BO62" i="19"/>
  <c r="BQ64" i="15"/>
  <c r="CM78" i="28"/>
  <c r="CI78" i="19"/>
  <c r="CK80" i="15"/>
  <c r="BR59" i="28"/>
  <c r="BO59" i="19"/>
  <c r="BQ61" i="15"/>
  <c r="BR63" i="28"/>
  <c r="BO63" i="19"/>
  <c r="BQ65" i="15"/>
  <c r="CM73" i="28"/>
  <c r="CI73" i="19"/>
  <c r="CK75" i="15"/>
  <c r="DH76" i="28"/>
  <c r="DC76" i="19"/>
  <c r="DE78" i="15"/>
  <c r="CN58" i="28"/>
  <c r="CJ58" i="19"/>
  <c r="CL60" i="15"/>
  <c r="CM60" s="1"/>
  <c r="O1889" i="26" s="1"/>
  <c r="CM93" i="28"/>
  <c r="CI93" i="19"/>
  <c r="CK95" i="15"/>
  <c r="CN87" i="28"/>
  <c r="CJ87" i="19"/>
  <c r="CL89" i="15"/>
  <c r="CM89" s="1"/>
  <c r="AB92" i="28"/>
  <c r="AA92" i="19"/>
  <c r="FG94" i="15"/>
  <c r="AC94"/>
  <c r="AB83" i="28"/>
  <c r="FG85" i="15"/>
  <c r="AC85"/>
  <c r="AA83" i="19"/>
  <c r="BR91" i="28"/>
  <c r="BO91" i="19"/>
  <c r="BQ93" i="15"/>
  <c r="AW106" i="28"/>
  <c r="AW108" i="15"/>
  <c r="AU106" i="19"/>
  <c r="EC84" i="28"/>
  <c r="DW84" i="19"/>
  <c r="DY86" i="15"/>
  <c r="CM100" i="28"/>
  <c r="CI100" i="19"/>
  <c r="CK102" i="15"/>
  <c r="FG49"/>
  <c r="DE95"/>
  <c r="FG99"/>
  <c r="FG87"/>
  <c r="DE47"/>
  <c r="DE80"/>
  <c r="FG79"/>
  <c r="FG91"/>
  <c r="DE107"/>
  <c r="DE31"/>
  <c r="DE39"/>
  <c r="DY52"/>
  <c r="DE15"/>
  <c r="BQ50"/>
  <c r="DE61"/>
  <c r="AW74"/>
  <c r="AW72"/>
  <c r="AW34"/>
  <c r="BQ39"/>
  <c r="DY28"/>
  <c r="AW59"/>
  <c r="DY54"/>
  <c r="AC80"/>
  <c r="DY97"/>
  <c r="AC108"/>
  <c r="FF31" i="28"/>
  <c r="EZ31" i="19"/>
  <c r="AB18" i="28"/>
  <c r="AC20" i="15"/>
  <c r="AA18" i="19"/>
  <c r="FG20" i="15"/>
  <c r="AD52" i="28"/>
  <c r="AC52" i="19"/>
  <c r="AC63" i="28"/>
  <c r="AB63" i="19"/>
  <c r="AD65" i="15"/>
  <c r="AE65" s="1"/>
  <c r="AB14" i="28"/>
  <c r="AC16" i="15"/>
  <c r="AA14" i="19"/>
  <c r="FG16" i="15"/>
  <c r="AC13" i="28"/>
  <c r="AD15" i="15"/>
  <c r="AB13" i="19"/>
  <c r="FF61" i="28"/>
  <c r="EZ61" i="19"/>
  <c r="FF21" i="28"/>
  <c r="EZ21" i="19"/>
  <c r="FF37" i="28"/>
  <c r="EZ37" i="19"/>
  <c r="AB48" i="28"/>
  <c r="AA48" i="19"/>
  <c r="AC50" i="15"/>
  <c r="FG50"/>
  <c r="AB64" i="28"/>
  <c r="AA64" i="19"/>
  <c r="AC66" i="15"/>
  <c r="FG66"/>
  <c r="AB50" i="28"/>
  <c r="AC52" i="15"/>
  <c r="AA50" i="19"/>
  <c r="FG52" i="15"/>
  <c r="AB19" i="28"/>
  <c r="FG21" i="15"/>
  <c r="AA19" i="19"/>
  <c r="AC21" i="15"/>
  <c r="FF71" i="28"/>
  <c r="EZ71" i="19"/>
  <c r="AB28" i="28"/>
  <c r="AA28" i="19"/>
  <c r="FG30" i="15"/>
  <c r="AC30"/>
  <c r="AB39" i="28"/>
  <c r="FG41" i="15"/>
  <c r="AC41"/>
  <c r="AA39" i="19"/>
  <c r="FF55" i="28"/>
  <c r="EZ55" i="19"/>
  <c r="AB23" i="28"/>
  <c r="FG25" i="15"/>
  <c r="AA23" i="19"/>
  <c r="AC25" i="15"/>
  <c r="FF13" i="28"/>
  <c r="EZ13" i="19"/>
  <c r="AC45" i="28"/>
  <c r="AD47" i="15"/>
  <c r="AE47" s="1"/>
  <c r="AB45" i="19"/>
  <c r="AB66" i="28"/>
  <c r="AC68" i="15"/>
  <c r="AA66" i="19"/>
  <c r="FG68" i="15"/>
  <c r="AB56" i="28"/>
  <c r="AA56" i="19"/>
  <c r="FG58" i="15"/>
  <c r="AC58"/>
  <c r="AB34" i="28"/>
  <c r="AC36" i="15"/>
  <c r="AA34" i="19"/>
  <c r="FG36" i="15"/>
  <c r="AC69" i="28"/>
  <c r="AD71" i="15"/>
  <c r="AE71" s="1"/>
  <c r="AB69" i="19"/>
  <c r="AB26" i="28"/>
  <c r="AC28" i="15"/>
  <c r="FG28"/>
  <c r="AA26" i="19"/>
  <c r="AC53" i="28"/>
  <c r="AD55" i="15"/>
  <c r="AE55" s="1"/>
  <c r="AB53" i="19"/>
  <c r="AB67" i="28"/>
  <c r="FG69" i="15"/>
  <c r="AA67" i="19"/>
  <c r="AC69" i="15"/>
  <c r="AC47" i="28"/>
  <c r="AB47" i="19"/>
  <c r="AD49" i="15"/>
  <c r="AE49" s="1"/>
  <c r="AB22" i="28"/>
  <c r="AC24" i="15"/>
  <c r="FG24"/>
  <c r="AA22" i="19"/>
  <c r="FF69" i="28"/>
  <c r="EZ69" i="19"/>
  <c r="AC31" i="28"/>
  <c r="AB31" i="19"/>
  <c r="AD33" i="15"/>
  <c r="AE33" s="1"/>
  <c r="AC21" i="28"/>
  <c r="AD23" i="15"/>
  <c r="AE23" s="1"/>
  <c r="O529" i="26" s="1"/>
  <c r="AB21" i="19"/>
  <c r="AC37" i="28"/>
  <c r="AD39" i="15"/>
  <c r="AE39" s="1"/>
  <c r="AB37" i="19"/>
  <c r="AB10" i="28"/>
  <c r="AC12" i="15"/>
  <c r="FG12"/>
  <c r="H130" i="25" s="1"/>
  <c r="AA10" i="19"/>
  <c r="AB12" i="28"/>
  <c r="AA12" i="19"/>
  <c r="FG14" i="15"/>
  <c r="H202" i="25" s="1"/>
  <c r="AC14" i="15"/>
  <c r="AB38" i="28"/>
  <c r="AC40" i="15"/>
  <c r="AA38" i="19"/>
  <c r="FG40" i="15"/>
  <c r="AB32" i="28"/>
  <c r="AA32" i="19"/>
  <c r="AC34" i="15"/>
  <c r="FG34"/>
  <c r="FF44" i="28"/>
  <c r="EZ44" i="19"/>
  <c r="FF15" i="28"/>
  <c r="EZ15" i="19"/>
  <c r="AC71" i="28"/>
  <c r="AB71" i="19"/>
  <c r="AD73" i="15"/>
  <c r="AE73" s="1"/>
  <c r="AC55" i="28"/>
  <c r="AB55" i="19"/>
  <c r="AD57" i="15"/>
  <c r="AE57" s="1"/>
  <c r="AB54" i="28"/>
  <c r="AC56" i="15"/>
  <c r="AA54" i="19"/>
  <c r="FG56" i="15"/>
  <c r="AB27" i="28"/>
  <c r="FG29" i="15"/>
  <c r="AA27" i="19"/>
  <c r="AC29" i="15"/>
  <c r="FF45" i="28"/>
  <c r="EZ45" i="19"/>
  <c r="AB24" i="28"/>
  <c r="FG26" i="15"/>
  <c r="AA24" i="19"/>
  <c r="AC26" i="15"/>
  <c r="AB16" i="28"/>
  <c r="AC18" i="15"/>
  <c r="FG18"/>
  <c r="AA16" i="19"/>
  <c r="AB59" i="28"/>
  <c r="FG61" i="15"/>
  <c r="AC61"/>
  <c r="AA59" i="19"/>
  <c r="AC11" i="28"/>
  <c r="AB11" i="19"/>
  <c r="AD13" i="15"/>
  <c r="AC25" i="28"/>
  <c r="AD27" i="15"/>
  <c r="AE27" s="1"/>
  <c r="AB25" i="19"/>
  <c r="FF29" i="28"/>
  <c r="EZ29" i="19"/>
  <c r="AC60" i="28"/>
  <c r="AB60" i="19"/>
  <c r="AD62" i="15"/>
  <c r="AE62" s="1"/>
  <c r="AB42" i="28"/>
  <c r="AC44" i="15"/>
  <c r="AA42" i="19"/>
  <c r="FG44" i="15"/>
  <c r="AB30" i="28"/>
  <c r="AC32" i="15"/>
  <c r="AA30" i="19"/>
  <c r="FG32" i="15"/>
  <c r="AB43" i="28"/>
  <c r="FG45" i="15"/>
  <c r="AA43" i="19"/>
  <c r="AC45" i="15"/>
  <c r="FF53" i="28"/>
  <c r="EZ53" i="19"/>
  <c r="AB8" i="28"/>
  <c r="AC10" i="15"/>
  <c r="FG10"/>
  <c r="H58" i="25" s="1"/>
  <c r="AA8" i="19"/>
  <c r="FF25" i="28"/>
  <c r="EZ25" i="19"/>
  <c r="AC44" i="28"/>
  <c r="AB44" i="19"/>
  <c r="AD46" i="15"/>
  <c r="AE46" s="1"/>
  <c r="AB58" i="28"/>
  <c r="AC60" i="15"/>
  <c r="AA58" i="19"/>
  <c r="FG60" i="15"/>
  <c r="FF63" i="28"/>
  <c r="EZ63" i="19"/>
  <c r="AC15" i="28"/>
  <c r="AB15" i="19"/>
  <c r="AD17" i="15"/>
  <c r="AE17" s="1"/>
  <c r="O309" i="26" s="1"/>
  <c r="FF47" i="28"/>
  <c r="EZ47" i="19"/>
  <c r="AB70" i="28"/>
  <c r="AC72" i="15"/>
  <c r="AA70" i="19"/>
  <c r="FG72" i="15"/>
  <c r="AC29" i="28"/>
  <c r="AD31" i="15"/>
  <c r="AE31" s="1"/>
  <c r="AB29" i="19"/>
  <c r="AC61" i="28"/>
  <c r="AD63" i="15"/>
  <c r="AE63" s="1"/>
  <c r="AB61" i="19"/>
  <c r="FF60" i="28"/>
  <c r="EZ60" i="19"/>
  <c r="AB46" i="28"/>
  <c r="AC48" i="15"/>
  <c r="AA46" i="19"/>
  <c r="FG48" i="15"/>
  <c r="AB62" i="28"/>
  <c r="AC64" i="15"/>
  <c r="AA62" i="19"/>
  <c r="FG64" i="15"/>
  <c r="AB40" i="28"/>
  <c r="AA40" i="19"/>
  <c r="FG42" i="15"/>
  <c r="AC42"/>
  <c r="AB51" i="28"/>
  <c r="FG53" i="15"/>
  <c r="AA51" i="19"/>
  <c r="AC53" i="15"/>
  <c r="AC35" i="28"/>
  <c r="AB35" i="19"/>
  <c r="AD37" i="15"/>
  <c r="AE37" s="1"/>
  <c r="AB7" i="19"/>
  <c r="AC7" i="28"/>
  <c r="AD9" i="15"/>
  <c r="H22" i="26"/>
  <c r="EZ7" i="19"/>
  <c r="H22" i="25"/>
  <c r="FF7" i="28"/>
  <c r="H94" i="25" l="1"/>
  <c r="H96" i="26"/>
  <c r="H133"/>
  <c r="K274"/>
  <c r="H206"/>
  <c r="FF11" i="28"/>
  <c r="H169" i="26"/>
  <c r="K53" i="25"/>
  <c r="H348" i="26"/>
  <c r="H130"/>
  <c r="H347"/>
  <c r="F166" i="25"/>
  <c r="N349" i="26"/>
  <c r="K349"/>
  <c r="EY78" i="19"/>
  <c r="FE78" i="28"/>
  <c r="EY17" i="19"/>
  <c r="FE17" i="28"/>
  <c r="FE44"/>
  <c r="EY44" i="19"/>
  <c r="EY56"/>
  <c r="FE56" i="28"/>
  <c r="EY73" i="19"/>
  <c r="FE73" i="28"/>
  <c r="EY91" i="19"/>
  <c r="FE91" i="28"/>
  <c r="FE105"/>
  <c r="EY105" i="19"/>
  <c r="F3616" i="26"/>
  <c r="EY27" i="19"/>
  <c r="FE27" i="28"/>
  <c r="F976" i="26"/>
  <c r="EY33" i="19"/>
  <c r="FE33" i="28"/>
  <c r="EY69" i="19"/>
  <c r="FE69" i="28"/>
  <c r="EY79" i="19"/>
  <c r="FE79" i="28"/>
  <c r="FE95"/>
  <c r="EY95" i="19"/>
  <c r="EY47"/>
  <c r="FE47" i="28"/>
  <c r="EY57" i="19"/>
  <c r="FE57" i="28"/>
  <c r="F1856" i="26"/>
  <c r="EY76" i="19"/>
  <c r="FE76" i="28"/>
  <c r="EY94" i="19"/>
  <c r="FE94" i="28"/>
  <c r="EY19" i="19"/>
  <c r="FE19" i="28"/>
  <c r="FE31"/>
  <c r="EY31" i="19"/>
  <c r="FE40" i="28"/>
  <c r="EY40" i="19"/>
  <c r="FE49" i="28"/>
  <c r="EY49" i="19"/>
  <c r="FE63" i="28"/>
  <c r="EY63" i="19"/>
  <c r="EY70"/>
  <c r="FE70" i="28"/>
  <c r="FE87"/>
  <c r="EY87" i="19"/>
  <c r="FE104" i="28"/>
  <c r="EY104" i="19"/>
  <c r="H1010" i="26"/>
  <c r="F238" i="25"/>
  <c r="EY21" i="19"/>
  <c r="FE21" i="28"/>
  <c r="F536" i="26"/>
  <c r="FE60" i="28"/>
  <c r="EY60" i="19"/>
  <c r="EY18"/>
  <c r="FE18" i="28"/>
  <c r="FE36"/>
  <c r="EY36" i="19"/>
  <c r="EY71"/>
  <c r="FE71" i="28"/>
  <c r="EY102" i="19"/>
  <c r="FE102" i="28"/>
  <c r="FE80"/>
  <c r="EY80" i="19"/>
  <c r="EY22"/>
  <c r="FE22" i="28"/>
  <c r="EY34" i="19"/>
  <c r="FE34" i="28"/>
  <c r="EY52" i="19"/>
  <c r="FE52" i="28"/>
  <c r="EY89" i="19"/>
  <c r="FE89" i="28"/>
  <c r="F94" i="25"/>
  <c r="F96" i="26"/>
  <c r="FE16" i="28"/>
  <c r="EY16" i="19"/>
  <c r="FE37" i="28"/>
  <c r="EY37" i="19"/>
  <c r="EY54"/>
  <c r="FE54" i="28"/>
  <c r="EY67" i="19"/>
  <c r="FE67" i="28"/>
  <c r="EY88" i="19"/>
  <c r="FE88" i="28"/>
  <c r="FE100"/>
  <c r="EY100" i="19"/>
  <c r="EY23"/>
  <c r="FE23" i="28"/>
  <c r="EY32" i="19"/>
  <c r="FE32" i="28"/>
  <c r="FE58"/>
  <c r="EY58" i="19"/>
  <c r="F1893" i="26"/>
  <c r="FE77" i="28"/>
  <c r="EY77" i="19"/>
  <c r="EY92"/>
  <c r="FE92" i="28"/>
  <c r="EY43" i="19"/>
  <c r="FE43" i="28"/>
  <c r="FE51"/>
  <c r="EY51" i="19"/>
  <c r="EY74"/>
  <c r="FE74" i="28"/>
  <c r="EY85" i="19"/>
  <c r="FE85" i="28"/>
  <c r="FE103"/>
  <c r="EY103" i="19"/>
  <c r="FE26" i="28"/>
  <c r="EY26" i="19"/>
  <c r="FE38" i="28"/>
  <c r="EY38" i="19"/>
  <c r="EY45"/>
  <c r="FE45" i="28"/>
  <c r="EY62" i="19"/>
  <c r="FE62" i="28"/>
  <c r="EY68" i="19"/>
  <c r="FE68" i="28"/>
  <c r="FE84"/>
  <c r="EY84" i="19"/>
  <c r="EY101"/>
  <c r="FE101" i="28"/>
  <c r="H200" i="26"/>
  <c r="H1927"/>
  <c r="F206"/>
  <c r="EY14" i="19"/>
  <c r="FE14" i="28"/>
  <c r="F280" i="26"/>
  <c r="FE46" i="28"/>
  <c r="EY46" i="19"/>
  <c r="FE75" i="28"/>
  <c r="EY75" i="19"/>
  <c r="EY93"/>
  <c r="FE93" i="28"/>
  <c r="EY29" i="19"/>
  <c r="FE29" i="28"/>
  <c r="EY81" i="19"/>
  <c r="FE81" i="28"/>
  <c r="EY48" i="19"/>
  <c r="FE48" i="28"/>
  <c r="FE59"/>
  <c r="EY59" i="19"/>
  <c r="FE96" i="28"/>
  <c r="EY96" i="19"/>
  <c r="EY41"/>
  <c r="FE41" i="28"/>
  <c r="EY64" i="19"/>
  <c r="FE64" i="28"/>
  <c r="FE106"/>
  <c r="EY106" i="19"/>
  <c r="EY15"/>
  <c r="FE15" i="28"/>
  <c r="F316" i="26"/>
  <c r="FE25" i="28"/>
  <c r="EY25" i="19"/>
  <c r="EY53"/>
  <c r="FE53" i="28"/>
  <c r="FE66"/>
  <c r="EY66" i="19"/>
  <c r="EY86"/>
  <c r="FE86" i="28"/>
  <c r="EY98" i="19"/>
  <c r="FE98" i="28"/>
  <c r="EY20" i="19"/>
  <c r="FE20" i="28"/>
  <c r="FE30"/>
  <c r="EY30" i="19"/>
  <c r="EY39"/>
  <c r="FE39" i="28"/>
  <c r="EY72" i="19"/>
  <c r="FE72" i="28"/>
  <c r="EY90" i="19"/>
  <c r="FE90" i="28"/>
  <c r="EY28" i="19"/>
  <c r="FE28" i="28"/>
  <c r="FE50"/>
  <c r="EY50" i="19"/>
  <c r="EY61"/>
  <c r="FE61" i="28"/>
  <c r="EY83" i="19"/>
  <c r="FE83" i="28"/>
  <c r="EY97" i="19"/>
  <c r="FE97" i="28"/>
  <c r="EY24" i="19"/>
  <c r="FE24" i="28"/>
  <c r="EY35" i="19"/>
  <c r="FE35" i="28"/>
  <c r="EY42" i="19"/>
  <c r="FE42" i="28"/>
  <c r="FE55"/>
  <c r="EY55" i="19"/>
  <c r="FE65" i="28"/>
  <c r="EY65" i="19"/>
  <c r="EY82"/>
  <c r="FE82" i="28"/>
  <c r="EY99" i="19"/>
  <c r="FE99" i="28"/>
  <c r="F573" i="26"/>
  <c r="H1925"/>
  <c r="F3653"/>
  <c r="F133"/>
  <c r="I336" i="25"/>
  <c r="I333"/>
  <c r="A361"/>
  <c r="I334"/>
  <c r="I332"/>
  <c r="I331"/>
  <c r="L328"/>
  <c r="K51"/>
  <c r="H162"/>
  <c r="H236"/>
  <c r="K56"/>
  <c r="K54"/>
  <c r="N195"/>
  <c r="K195"/>
  <c r="N197"/>
  <c r="K197"/>
  <c r="I298"/>
  <c r="I295"/>
  <c r="I300"/>
  <c r="I296"/>
  <c r="L292"/>
  <c r="I297"/>
  <c r="H233"/>
  <c r="K196"/>
  <c r="N196"/>
  <c r="N236"/>
  <c r="K236"/>
  <c r="K198"/>
  <c r="N198"/>
  <c r="H231"/>
  <c r="F280"/>
  <c r="M275"/>
  <c r="I272"/>
  <c r="E272"/>
  <c r="L271"/>
  <c r="G271"/>
  <c r="I270"/>
  <c r="E270"/>
  <c r="L269"/>
  <c r="G269"/>
  <c r="I268"/>
  <c r="E268"/>
  <c r="L267"/>
  <c r="G267"/>
  <c r="I280"/>
  <c r="F279"/>
  <c r="F278"/>
  <c r="M276"/>
  <c r="F274"/>
  <c r="F272"/>
  <c r="F270"/>
  <c r="F268"/>
  <c r="B254"/>
  <c r="I279"/>
  <c r="I278"/>
  <c r="N276"/>
  <c r="H274"/>
  <c r="L272"/>
  <c r="G272"/>
  <c r="I271"/>
  <c r="E271"/>
  <c r="L270"/>
  <c r="G270"/>
  <c r="I269"/>
  <c r="E269"/>
  <c r="L268"/>
  <c r="G268"/>
  <c r="I267"/>
  <c r="E267"/>
  <c r="F271"/>
  <c r="F269"/>
  <c r="F267"/>
  <c r="N199"/>
  <c r="K199"/>
  <c r="H234"/>
  <c r="K200"/>
  <c r="N200"/>
  <c r="H232"/>
  <c r="H235"/>
  <c r="N123"/>
  <c r="K123"/>
  <c r="N125"/>
  <c r="K125"/>
  <c r="H160"/>
  <c r="H163"/>
  <c r="K126"/>
  <c r="N126"/>
  <c r="H161"/>
  <c r="N127"/>
  <c r="K127"/>
  <c r="H164"/>
  <c r="H159"/>
  <c r="N162"/>
  <c r="K162"/>
  <c r="K87"/>
  <c r="N87"/>
  <c r="N90"/>
  <c r="K90"/>
  <c r="K89"/>
  <c r="N89"/>
  <c r="N88"/>
  <c r="K88"/>
  <c r="N92"/>
  <c r="K92"/>
  <c r="K91"/>
  <c r="N91"/>
  <c r="H3647" i="26"/>
  <c r="K3647" s="1"/>
  <c r="N3611"/>
  <c r="H3651"/>
  <c r="H3646"/>
  <c r="K3610"/>
  <c r="N3610"/>
  <c r="N3613"/>
  <c r="K3613"/>
  <c r="H204"/>
  <c r="N204" s="1"/>
  <c r="H3649"/>
  <c r="K3614"/>
  <c r="N3614"/>
  <c r="H3650"/>
  <c r="K3612"/>
  <c r="N3612"/>
  <c r="H3648"/>
  <c r="N200"/>
  <c r="K200"/>
  <c r="N1849"/>
  <c r="K1849"/>
  <c r="I1990"/>
  <c r="A2019"/>
  <c r="I1991"/>
  <c r="I1988"/>
  <c r="I1993"/>
  <c r="I1989"/>
  <c r="L1985"/>
  <c r="K1888"/>
  <c r="N1888"/>
  <c r="K1925"/>
  <c r="N1925"/>
  <c r="N1887"/>
  <c r="K1887"/>
  <c r="N1889"/>
  <c r="K1889"/>
  <c r="K1890"/>
  <c r="N1890"/>
  <c r="K1923"/>
  <c r="N1923"/>
  <c r="H1926"/>
  <c r="F1963"/>
  <c r="F1961"/>
  <c r="F1959"/>
  <c r="F1972"/>
  <c r="M1967"/>
  <c r="O1964"/>
  <c r="I1964"/>
  <c r="E1964"/>
  <c r="L1963"/>
  <c r="G1963"/>
  <c r="I1962"/>
  <c r="E1962"/>
  <c r="L1961"/>
  <c r="G1961"/>
  <c r="O1960"/>
  <c r="I1960"/>
  <c r="E1960"/>
  <c r="L1959"/>
  <c r="G1959"/>
  <c r="I1972"/>
  <c r="F1971"/>
  <c r="F1970"/>
  <c r="M1968"/>
  <c r="F1966"/>
  <c r="F1964"/>
  <c r="F1962"/>
  <c r="F1960"/>
  <c r="B1946"/>
  <c r="I1971"/>
  <c r="I1970"/>
  <c r="N1968"/>
  <c r="H1966"/>
  <c r="L1964"/>
  <c r="G1964"/>
  <c r="I1963"/>
  <c r="E1963"/>
  <c r="H1963" s="1"/>
  <c r="L1962"/>
  <c r="G1962"/>
  <c r="I1961"/>
  <c r="E1961"/>
  <c r="L1960"/>
  <c r="G1960"/>
  <c r="O1959"/>
  <c r="I1959"/>
  <c r="E1959"/>
  <c r="N1851"/>
  <c r="K1851"/>
  <c r="N1853"/>
  <c r="K1853"/>
  <c r="N1891"/>
  <c r="K1891"/>
  <c r="H1924"/>
  <c r="K1927"/>
  <c r="N1927"/>
  <c r="H1922"/>
  <c r="K351"/>
  <c r="N351"/>
  <c r="K311"/>
  <c r="H1007"/>
  <c r="I1071"/>
  <c r="I1076"/>
  <c r="I1072"/>
  <c r="L1068"/>
  <c r="I1073"/>
  <c r="A1102"/>
  <c r="I1074"/>
  <c r="K1010"/>
  <c r="N1010"/>
  <c r="I1055"/>
  <c r="F1054"/>
  <c r="F1053"/>
  <c r="M1051"/>
  <c r="F1049"/>
  <c r="F1047"/>
  <c r="F1045"/>
  <c r="F1043"/>
  <c r="B1029"/>
  <c r="I1054"/>
  <c r="I1053"/>
  <c r="N1051"/>
  <c r="H1049"/>
  <c r="L1047"/>
  <c r="G1047"/>
  <c r="I1046"/>
  <c r="E1046"/>
  <c r="L1045"/>
  <c r="G1045"/>
  <c r="I1044"/>
  <c r="E1044"/>
  <c r="L1043"/>
  <c r="G1043"/>
  <c r="O1042"/>
  <c r="I1042"/>
  <c r="E1042"/>
  <c r="F1046"/>
  <c r="F1044"/>
  <c r="F1042"/>
  <c r="F1055"/>
  <c r="M1050"/>
  <c r="I1047"/>
  <c r="E1047"/>
  <c r="L1046"/>
  <c r="G1046"/>
  <c r="I1045"/>
  <c r="E1045"/>
  <c r="L1044"/>
  <c r="G1044"/>
  <c r="I1043"/>
  <c r="E1043"/>
  <c r="L1042"/>
  <c r="G1042"/>
  <c r="K204"/>
  <c r="H1008"/>
  <c r="H1011"/>
  <c r="H567"/>
  <c r="N567" s="1"/>
  <c r="H569"/>
  <c r="K569" s="1"/>
  <c r="H1006"/>
  <c r="H1009"/>
  <c r="H571"/>
  <c r="K571" s="1"/>
  <c r="N533"/>
  <c r="K533"/>
  <c r="N569"/>
  <c r="N531"/>
  <c r="K531"/>
  <c r="H568"/>
  <c r="K534"/>
  <c r="N534"/>
  <c r="A662"/>
  <c r="I634"/>
  <c r="I631"/>
  <c r="I633"/>
  <c r="L628"/>
  <c r="I636"/>
  <c r="I632"/>
  <c r="K202"/>
  <c r="N165"/>
  <c r="H566"/>
  <c r="N529"/>
  <c r="K529"/>
  <c r="K532"/>
  <c r="N532"/>
  <c r="F615"/>
  <c r="M610"/>
  <c r="O607"/>
  <c r="I607"/>
  <c r="E607"/>
  <c r="L606"/>
  <c r="G606"/>
  <c r="O605"/>
  <c r="I605"/>
  <c r="E605"/>
  <c r="L604"/>
  <c r="G604"/>
  <c r="O603"/>
  <c r="I603"/>
  <c r="E603"/>
  <c r="L602"/>
  <c r="G602"/>
  <c r="I615"/>
  <c r="F614"/>
  <c r="F613"/>
  <c r="M611"/>
  <c r="F609"/>
  <c r="F607"/>
  <c r="F605"/>
  <c r="F603"/>
  <c r="B589"/>
  <c r="N611"/>
  <c r="H609"/>
  <c r="G607"/>
  <c r="I606"/>
  <c r="F604"/>
  <c r="L603"/>
  <c r="E602"/>
  <c r="G605"/>
  <c r="I604"/>
  <c r="F602"/>
  <c r="I614"/>
  <c r="L607"/>
  <c r="E606"/>
  <c r="G603"/>
  <c r="I602"/>
  <c r="I613"/>
  <c r="F606"/>
  <c r="L605"/>
  <c r="E604"/>
  <c r="H570"/>
  <c r="H131"/>
  <c r="I416"/>
  <c r="I411"/>
  <c r="I413"/>
  <c r="I414"/>
  <c r="L408"/>
  <c r="A442"/>
  <c r="I412"/>
  <c r="F395"/>
  <c r="I387"/>
  <c r="G384"/>
  <c r="L382"/>
  <c r="F393"/>
  <c r="F387"/>
  <c r="I394"/>
  <c r="H389"/>
  <c r="I386"/>
  <c r="G383"/>
  <c r="F384"/>
  <c r="G386"/>
  <c r="L384"/>
  <c r="E383"/>
  <c r="F394"/>
  <c r="F389"/>
  <c r="B369"/>
  <c r="G385"/>
  <c r="L383"/>
  <c r="E382"/>
  <c r="F386"/>
  <c r="L386"/>
  <c r="E385"/>
  <c r="I383"/>
  <c r="I395"/>
  <c r="F383"/>
  <c r="N391"/>
  <c r="G387"/>
  <c r="L385"/>
  <c r="E384"/>
  <c r="I382"/>
  <c r="M390"/>
  <c r="E387"/>
  <c r="I385"/>
  <c r="G382"/>
  <c r="M391"/>
  <c r="F385"/>
  <c r="I393"/>
  <c r="L387"/>
  <c r="E386"/>
  <c r="I384"/>
  <c r="F382"/>
  <c r="N347"/>
  <c r="K347"/>
  <c r="K346"/>
  <c r="N346"/>
  <c r="K348"/>
  <c r="N348"/>
  <c r="K166"/>
  <c r="K350"/>
  <c r="N350"/>
  <c r="K312"/>
  <c r="N312"/>
  <c r="N313"/>
  <c r="K313"/>
  <c r="K310"/>
  <c r="N310"/>
  <c r="K314"/>
  <c r="N314"/>
  <c r="K278"/>
  <c r="K89"/>
  <c r="K167"/>
  <c r="N167"/>
  <c r="N276"/>
  <c r="K276"/>
  <c r="K273"/>
  <c r="N273"/>
  <c r="K275"/>
  <c r="N275"/>
  <c r="H127"/>
  <c r="N127" s="1"/>
  <c r="K277"/>
  <c r="N277"/>
  <c r="N199"/>
  <c r="K199"/>
  <c r="N201"/>
  <c r="K201"/>
  <c r="N203"/>
  <c r="K203"/>
  <c r="FO33" i="15"/>
  <c r="GO33"/>
  <c r="AE31" i="28"/>
  <c r="AD31" i="19"/>
  <c r="GO49" i="15"/>
  <c r="FO49"/>
  <c r="AD47" i="19"/>
  <c r="AE47" i="28"/>
  <c r="AE53"/>
  <c r="GO55" i="15"/>
  <c r="FO55"/>
  <c r="AD53" i="19"/>
  <c r="GO65" i="15"/>
  <c r="FO65"/>
  <c r="AD63" i="19"/>
  <c r="AE63" i="28"/>
  <c r="GR60" i="15"/>
  <c r="FR60"/>
  <c r="CP58" i="28"/>
  <c r="CL58" i="19"/>
  <c r="CP24" i="28"/>
  <c r="FR26" i="15"/>
  <c r="GR26"/>
  <c r="CL24" i="19"/>
  <c r="FO59" i="15"/>
  <c r="AE57" i="28"/>
  <c r="AD57" i="19"/>
  <c r="GO59" i="15"/>
  <c r="GP66"/>
  <c r="FP66"/>
  <c r="AX64" i="19"/>
  <c r="AZ64" i="28"/>
  <c r="BR39" i="19"/>
  <c r="BU39" i="28"/>
  <c r="FQ41" i="15"/>
  <c r="GQ41"/>
  <c r="BR16" i="19"/>
  <c r="BU16" i="28"/>
  <c r="GQ18" i="15"/>
  <c r="FQ18"/>
  <c r="FQ108"/>
  <c r="GQ108"/>
  <c r="BU106" i="28"/>
  <c r="BR106" i="19"/>
  <c r="FT59" i="15"/>
  <c r="GT59"/>
  <c r="DZ57" i="19"/>
  <c r="EF57" i="28"/>
  <c r="FR42" i="15"/>
  <c r="GR42"/>
  <c r="CL40" i="19"/>
  <c r="CP40" i="28"/>
  <c r="GQ83" i="15"/>
  <c r="FQ83"/>
  <c r="BR81" i="19"/>
  <c r="BU81" i="28"/>
  <c r="AZ40"/>
  <c r="GP42" i="15"/>
  <c r="FP42"/>
  <c r="AX40" i="19"/>
  <c r="FR36" i="15"/>
  <c r="CL34" i="19"/>
  <c r="CP34" i="28"/>
  <c r="GR36" i="15"/>
  <c r="FR28"/>
  <c r="CL26" i="19"/>
  <c r="CP26" i="28"/>
  <c r="GR28" i="15"/>
  <c r="GR69"/>
  <c r="FR69"/>
  <c r="CL67" i="19"/>
  <c r="CP67" i="28"/>
  <c r="GQ95" i="15"/>
  <c r="FQ95"/>
  <c r="BR93" i="19"/>
  <c r="BU93" i="28"/>
  <c r="BU97"/>
  <c r="FQ99" i="15"/>
  <c r="GQ99"/>
  <c r="BR97" i="19"/>
  <c r="FS70" i="15"/>
  <c r="DF68" i="19"/>
  <c r="DK68" i="28"/>
  <c r="GS70" i="15"/>
  <c r="BR24" i="19"/>
  <c r="FQ26" i="15"/>
  <c r="GQ26"/>
  <c r="BU24" i="28"/>
  <c r="GR107" i="15"/>
  <c r="CL105" i="19"/>
  <c r="CP105" i="28"/>
  <c r="FR107" i="15"/>
  <c r="FR72"/>
  <c r="CP70" i="28"/>
  <c r="GR72" i="15"/>
  <c r="CL70" i="19"/>
  <c r="GP33" i="15"/>
  <c r="FP33"/>
  <c r="AX31" i="19"/>
  <c r="AZ31" i="28"/>
  <c r="DK39"/>
  <c r="GS41" i="15"/>
  <c r="FS41"/>
  <c r="DF39" i="19"/>
  <c r="GR64" i="15"/>
  <c r="CP62" i="28"/>
  <c r="FR64" i="15"/>
  <c r="CL62" i="19"/>
  <c r="FP101" i="15"/>
  <c r="AZ99" i="28"/>
  <c r="GP101" i="15"/>
  <c r="AX99" i="19"/>
  <c r="AE93" i="28"/>
  <c r="FO95" i="15"/>
  <c r="AD93" i="19"/>
  <c r="GO95" i="15"/>
  <c r="AD44" i="19"/>
  <c r="AE44" i="28"/>
  <c r="GO46" i="15"/>
  <c r="FO46"/>
  <c r="FO57"/>
  <c r="AD55" i="19"/>
  <c r="GO57" i="15"/>
  <c r="AE55" i="28"/>
  <c r="GO39" i="15"/>
  <c r="AD37" i="19"/>
  <c r="FO39" i="15"/>
  <c r="AE37" i="28"/>
  <c r="AX23" i="19"/>
  <c r="FP25" i="15"/>
  <c r="AZ23" i="28"/>
  <c r="GP25" i="15"/>
  <c r="CP31" i="28"/>
  <c r="GR33" i="15"/>
  <c r="FR33"/>
  <c r="CL31" i="19"/>
  <c r="CL39"/>
  <c r="GR41" i="15"/>
  <c r="CP39" i="28"/>
  <c r="FR41" i="15"/>
  <c r="FT69"/>
  <c r="GT69"/>
  <c r="DZ67" i="19"/>
  <c r="EF67" i="28"/>
  <c r="GR101" i="15"/>
  <c r="CL99" i="19"/>
  <c r="FR101" i="15"/>
  <c r="CP99" i="28"/>
  <c r="DF32" i="19"/>
  <c r="DK32" i="28"/>
  <c r="GS34" i="15"/>
  <c r="FS34"/>
  <c r="GR23"/>
  <c r="CL21" i="19"/>
  <c r="FR23" i="15"/>
  <c r="CP21" i="28"/>
  <c r="GP61" i="15"/>
  <c r="AZ59" i="28"/>
  <c r="FP61" i="15"/>
  <c r="AX59" i="19"/>
  <c r="GR39" i="15"/>
  <c r="FR39"/>
  <c r="CL37" i="19"/>
  <c r="CP37" i="28"/>
  <c r="GS79" i="15"/>
  <c r="DK77" i="28"/>
  <c r="FS79" i="15"/>
  <c r="DF77" i="19"/>
  <c r="AZ63" i="28"/>
  <c r="AX63" i="19"/>
  <c r="FP65" i="15"/>
  <c r="GP65"/>
  <c r="GQ28"/>
  <c r="BR26" i="19"/>
  <c r="BU26" i="28"/>
  <c r="FQ28" i="15"/>
  <c r="EF24" i="28"/>
  <c r="GT26" i="15"/>
  <c r="FT26"/>
  <c r="DZ24" i="19"/>
  <c r="AE89" i="28"/>
  <c r="GO91" i="15"/>
  <c r="AD89" i="19"/>
  <c r="FO91" i="15"/>
  <c r="FQ79"/>
  <c r="GQ79"/>
  <c r="BU77" i="28"/>
  <c r="BR77" i="19"/>
  <c r="DF34"/>
  <c r="FS36" i="15"/>
  <c r="DK34" i="28"/>
  <c r="GS36" i="15"/>
  <c r="GO83"/>
  <c r="AD81" i="19"/>
  <c r="AE81" i="28"/>
  <c r="FO83" i="15"/>
  <c r="FP69"/>
  <c r="GP69"/>
  <c r="AZ67" i="28"/>
  <c r="AX67" i="19"/>
  <c r="CL51"/>
  <c r="FR53" i="15"/>
  <c r="GR53"/>
  <c r="CP51" i="28"/>
  <c r="AX16" i="19"/>
  <c r="AZ16" i="28"/>
  <c r="GP18" i="15"/>
  <c r="FP18"/>
  <c r="GQ31"/>
  <c r="BR29" i="19"/>
  <c r="BU29" i="28"/>
  <c r="FQ31" i="15"/>
  <c r="AX55" i="19"/>
  <c r="AZ55" i="28"/>
  <c r="FP57" i="15"/>
  <c r="GP57"/>
  <c r="DZ99" i="19"/>
  <c r="GT101" i="15"/>
  <c r="EF99" i="28"/>
  <c r="FT101" i="15"/>
  <c r="GR74"/>
  <c r="FR74"/>
  <c r="CL72" i="19"/>
  <c r="CP72" i="28"/>
  <c r="FT57" i="15"/>
  <c r="GT57"/>
  <c r="DZ55" i="19"/>
  <c r="EF55" i="28"/>
  <c r="FQ54" i="15"/>
  <c r="GQ54"/>
  <c r="BU52" i="28"/>
  <c r="BR52" i="19"/>
  <c r="AE73" i="28"/>
  <c r="FO75" i="15"/>
  <c r="GO75"/>
  <c r="AD73" i="19"/>
  <c r="GP39" i="15"/>
  <c r="FP39"/>
  <c r="AX37" i="19"/>
  <c r="AZ37" i="28"/>
  <c r="GP23" i="15"/>
  <c r="AX21" i="19"/>
  <c r="FP23" i="15"/>
  <c r="AZ21" i="28"/>
  <c r="GT62" i="15"/>
  <c r="DZ60" i="19"/>
  <c r="EF60" i="28"/>
  <c r="FT62" i="15"/>
  <c r="GR25"/>
  <c r="CL23" i="19"/>
  <c r="FR25" i="15"/>
  <c r="CP23" i="28"/>
  <c r="GQ46" i="15"/>
  <c r="FQ46"/>
  <c r="BR44" i="19"/>
  <c r="BU44" i="28"/>
  <c r="FP62" i="15"/>
  <c r="AX60" i="19"/>
  <c r="AZ60" i="28"/>
  <c r="GP62" i="15"/>
  <c r="GP73"/>
  <c r="FP73"/>
  <c r="AZ71" i="28"/>
  <c r="AX71" i="19"/>
  <c r="GT72" i="15"/>
  <c r="DZ70" i="19"/>
  <c r="EF70" i="28"/>
  <c r="FT72" i="15"/>
  <c r="BR40" i="19"/>
  <c r="GQ42" i="15"/>
  <c r="BU40" i="28"/>
  <c r="FQ42" i="15"/>
  <c r="AX26" i="19"/>
  <c r="AZ26" i="28"/>
  <c r="GP28" i="15"/>
  <c r="FP28"/>
  <c r="GR93"/>
  <c r="FR93"/>
  <c r="CL91" i="19"/>
  <c r="CP91" i="28"/>
  <c r="FR73" i="15"/>
  <c r="CL71" i="19"/>
  <c r="CP71" i="28"/>
  <c r="GR73" i="15"/>
  <c r="GP31"/>
  <c r="AZ29" i="28"/>
  <c r="FP31" i="15"/>
  <c r="AX29" i="19"/>
  <c r="FP27" i="15"/>
  <c r="AZ25" i="28"/>
  <c r="GP27" i="15"/>
  <c r="AX25" i="19"/>
  <c r="FQ91" i="15"/>
  <c r="GQ91"/>
  <c r="BR89" i="19"/>
  <c r="BU89" i="28"/>
  <c r="GO63" i="15"/>
  <c r="AD61" i="19"/>
  <c r="FO63" i="15"/>
  <c r="AE61" i="28"/>
  <c r="FO73" i="15"/>
  <c r="GO73"/>
  <c r="AD71" i="19"/>
  <c r="AE71" i="28"/>
  <c r="GO23" i="15"/>
  <c r="AE21" i="28"/>
  <c r="FO23" i="15"/>
  <c r="AD21" i="19"/>
  <c r="AE45" i="28"/>
  <c r="GO47" i="15"/>
  <c r="AD45" i="19"/>
  <c r="FO47" i="15"/>
  <c r="GR89"/>
  <c r="CL87" i="19"/>
  <c r="FR89" i="15"/>
  <c r="CP87" i="28"/>
  <c r="GR77" i="15"/>
  <c r="CP75" i="28"/>
  <c r="FR77" i="15"/>
  <c r="CL75" i="19"/>
  <c r="GQ75" i="15"/>
  <c r="FQ75"/>
  <c r="BR73" i="19"/>
  <c r="BU73" i="28"/>
  <c r="AZ95"/>
  <c r="AX95" i="19"/>
  <c r="FP97" i="15"/>
  <c r="GP97"/>
  <c r="EF87" i="28"/>
  <c r="GT89" i="15"/>
  <c r="DZ87" i="19"/>
  <c r="FT89" i="15"/>
  <c r="CP32" i="28"/>
  <c r="GR34" i="15"/>
  <c r="FR34"/>
  <c r="CL32" i="19"/>
  <c r="DZ59"/>
  <c r="FT61" i="15"/>
  <c r="GT61"/>
  <c r="EF59" i="28"/>
  <c r="FQ80" i="15"/>
  <c r="GQ80"/>
  <c r="BR78" i="19"/>
  <c r="BU78" i="28"/>
  <c r="BR25" i="19"/>
  <c r="BU25" i="28"/>
  <c r="FQ27" i="15"/>
  <c r="GQ27"/>
  <c r="FR105"/>
  <c r="GR105"/>
  <c r="CL103" i="19"/>
  <c r="CP103" i="28"/>
  <c r="AE101"/>
  <c r="FO103" i="15"/>
  <c r="AD101" i="19"/>
  <c r="GO103" i="15"/>
  <c r="AE105" i="28"/>
  <c r="GO107" i="15"/>
  <c r="AD105" i="19"/>
  <c r="FO107" i="15"/>
  <c r="GQ34"/>
  <c r="BR32" i="19"/>
  <c r="BU32" i="28"/>
  <c r="FQ34" i="15"/>
  <c r="EF16" i="28"/>
  <c r="GT18" i="15"/>
  <c r="FT18"/>
  <c r="DZ16" i="19"/>
  <c r="AE85" i="28"/>
  <c r="FO87" i="15"/>
  <c r="AD85" i="19"/>
  <c r="GO87" i="15"/>
  <c r="GT23"/>
  <c r="FT23"/>
  <c r="DZ21" i="19"/>
  <c r="EF21" i="28"/>
  <c r="FO43" i="15"/>
  <c r="AE41" i="28"/>
  <c r="AD41" i="19"/>
  <c r="GO43" i="15"/>
  <c r="GR85"/>
  <c r="FR85"/>
  <c r="CL83" i="19"/>
  <c r="CP83" i="28"/>
  <c r="AZ34"/>
  <c r="FP36" i="15"/>
  <c r="GP36"/>
  <c r="AX34" i="19"/>
  <c r="GQ105" i="15"/>
  <c r="FQ105"/>
  <c r="BR103" i="19"/>
  <c r="BU103" i="28"/>
  <c r="AX24" i="19"/>
  <c r="AZ24" i="28"/>
  <c r="GP26" i="15"/>
  <c r="FP26"/>
  <c r="FS64"/>
  <c r="GS64"/>
  <c r="DK62" i="28"/>
  <c r="DF62" i="19"/>
  <c r="AD35"/>
  <c r="AE35" i="28"/>
  <c r="GO37" i="15"/>
  <c r="FO37"/>
  <c r="GO31"/>
  <c r="AE29" i="28"/>
  <c r="AD29" i="19"/>
  <c r="FO31" i="15"/>
  <c r="AE60" i="28"/>
  <c r="AD60" i="19"/>
  <c r="GO62" i="15"/>
  <c r="FO62"/>
  <c r="AE25" i="28"/>
  <c r="AD25" i="19"/>
  <c r="GO27" i="15"/>
  <c r="FO27"/>
  <c r="GO71"/>
  <c r="AD69" i="19"/>
  <c r="FO71" i="15"/>
  <c r="AE69" i="28"/>
  <c r="GR97" i="15"/>
  <c r="CL95" i="19"/>
  <c r="CP95" i="28"/>
  <c r="FR97" i="15"/>
  <c r="GT78"/>
  <c r="FT78"/>
  <c r="DZ76" i="19"/>
  <c r="EF76" i="28"/>
  <c r="GT77" i="15"/>
  <c r="FT77"/>
  <c r="DZ75" i="19"/>
  <c r="EF75" i="28"/>
  <c r="GQ60" i="15"/>
  <c r="FQ60"/>
  <c r="BR58" i="19"/>
  <c r="BU58" i="28"/>
  <c r="GS68" i="15"/>
  <c r="FS68"/>
  <c r="DF66" i="19"/>
  <c r="DK66" i="28"/>
  <c r="EF29"/>
  <c r="FT31" i="15"/>
  <c r="GT31"/>
  <c r="DZ29" i="19"/>
  <c r="FP41" i="15"/>
  <c r="AZ39" i="28"/>
  <c r="GP41" i="15"/>
  <c r="AX39" i="19"/>
  <c r="GS83" i="15"/>
  <c r="DF81" i="19"/>
  <c r="FS83" i="15"/>
  <c r="DK81" i="28"/>
  <c r="GQ23" i="15"/>
  <c r="BR21" i="19"/>
  <c r="BU21" i="28"/>
  <c r="FQ23" i="15"/>
  <c r="FP85"/>
  <c r="AX83" i="19"/>
  <c r="GP85" i="15"/>
  <c r="AZ83" i="28"/>
  <c r="GT66" i="15"/>
  <c r="EF64" i="28"/>
  <c r="FT66" i="15"/>
  <c r="DZ64" i="19"/>
  <c r="GS28" i="15"/>
  <c r="FS28"/>
  <c r="DF26" i="19"/>
  <c r="DK26" i="28"/>
  <c r="FQ67" i="15"/>
  <c r="BR65" i="19"/>
  <c r="BU65" i="28"/>
  <c r="GQ67" i="15"/>
  <c r="DK85" i="28"/>
  <c r="FS87" i="15"/>
  <c r="GS87"/>
  <c r="DF85" i="19"/>
  <c r="GR78" i="15"/>
  <c r="FR78"/>
  <c r="CL76" i="19"/>
  <c r="CP76" i="28"/>
  <c r="FT42" i="15"/>
  <c r="DZ40" i="19"/>
  <c r="EF40" i="28"/>
  <c r="GT42" i="15"/>
  <c r="GQ36"/>
  <c r="BU34" i="28"/>
  <c r="FQ36" i="15"/>
  <c r="BR34" i="19"/>
  <c r="CP54" i="28"/>
  <c r="CL54" i="19"/>
  <c r="FR56" i="15"/>
  <c r="GR56"/>
  <c r="EF23" i="28"/>
  <c r="DZ23" i="19"/>
  <c r="GT25" i="15"/>
  <c r="FT25"/>
  <c r="CP29" i="28"/>
  <c r="FR31" i="15"/>
  <c r="GR31"/>
  <c r="CL29" i="19"/>
  <c r="GR29" i="15"/>
  <c r="CL27" i="19"/>
  <c r="FR29" i="15"/>
  <c r="CP27" i="28"/>
  <c r="GP78" i="15"/>
  <c r="FP78"/>
  <c r="AZ76" i="28"/>
  <c r="AX76" i="19"/>
  <c r="GR18" i="15"/>
  <c r="CL16" i="19"/>
  <c r="CP16" i="28"/>
  <c r="FR18" i="15"/>
  <c r="GO79"/>
  <c r="AD77" i="19"/>
  <c r="AE77" i="28"/>
  <c r="FO79" i="15"/>
  <c r="AE97" i="28"/>
  <c r="GO99" i="15"/>
  <c r="FO99"/>
  <c r="AD97" i="19"/>
  <c r="GR81" i="15"/>
  <c r="CL79" i="19"/>
  <c r="CP79" i="28"/>
  <c r="FR81" i="15"/>
  <c r="FQ87"/>
  <c r="GQ87"/>
  <c r="BR85" i="19"/>
  <c r="BU85" i="28"/>
  <c r="FS45" i="15"/>
  <c r="DK43" i="28"/>
  <c r="GS45" i="15"/>
  <c r="DF43" i="19"/>
  <c r="FT74" i="15"/>
  <c r="GT74"/>
  <c r="DZ72" i="19"/>
  <c r="EF72" i="28"/>
  <c r="FG52" i="19"/>
  <c r="FM52" i="28"/>
  <c r="H128" i="26"/>
  <c r="K128" s="1"/>
  <c r="N131"/>
  <c r="K131"/>
  <c r="N91"/>
  <c r="N90"/>
  <c r="K90"/>
  <c r="K94"/>
  <c r="N94"/>
  <c r="K126"/>
  <c r="N126"/>
  <c r="N129"/>
  <c r="K129"/>
  <c r="K130"/>
  <c r="N130"/>
  <c r="FF105" i="28"/>
  <c r="FP17" i="15"/>
  <c r="AX15" i="19"/>
  <c r="AZ15" i="28"/>
  <c r="GP17" i="15"/>
  <c r="AD15" i="19"/>
  <c r="FO17" i="15"/>
  <c r="GO17"/>
  <c r="AE15" i="28"/>
  <c r="EZ11" i="19"/>
  <c r="CO58" i="28"/>
  <c r="CK58" i="19"/>
  <c r="CN22" i="28"/>
  <c r="CJ22" i="19"/>
  <c r="CL24" i="15"/>
  <c r="CM24" s="1"/>
  <c r="O569" i="26" s="1"/>
  <c r="DI36" i="28"/>
  <c r="DD36" i="19"/>
  <c r="DF38" i="15"/>
  <c r="DG38" s="1"/>
  <c r="FE10" i="28"/>
  <c r="EY10" i="19"/>
  <c r="CN10" i="28"/>
  <c r="CJ10" i="19"/>
  <c r="CL12" i="15"/>
  <c r="FF80" i="28"/>
  <c r="EZ80" i="19"/>
  <c r="AC104" i="28"/>
  <c r="AB104" i="19"/>
  <c r="AD106" i="15"/>
  <c r="AE106" s="1"/>
  <c r="DI33" i="28"/>
  <c r="DD33" i="19"/>
  <c r="DF35" i="15"/>
  <c r="DG35" s="1"/>
  <c r="O973" i="26" s="1"/>
  <c r="AD57" i="28"/>
  <c r="AC57" i="19"/>
  <c r="DI31" i="28"/>
  <c r="DD31" i="19"/>
  <c r="DF33" i="15"/>
  <c r="DG33" s="1"/>
  <c r="EE76" i="28"/>
  <c r="DY76" i="19"/>
  <c r="ED80" i="28"/>
  <c r="DX80" i="19"/>
  <c r="DZ82" i="15"/>
  <c r="EA82" s="1"/>
  <c r="BS61" i="28"/>
  <c r="BP61" i="19"/>
  <c r="BR63" i="15"/>
  <c r="BS63" s="1"/>
  <c r="FF74" i="28"/>
  <c r="EZ74" i="19"/>
  <c r="AX89" i="28"/>
  <c r="AV89" i="19"/>
  <c r="AX91" i="15"/>
  <c r="AY91" s="1"/>
  <c r="BS11" i="28"/>
  <c r="BP11" i="19"/>
  <c r="BR13" i="15"/>
  <c r="BT21" i="28"/>
  <c r="BQ21" i="19"/>
  <c r="DI82" i="28"/>
  <c r="DF84" i="15"/>
  <c r="DG84" s="1"/>
  <c r="DD82" i="19"/>
  <c r="BT26" i="28"/>
  <c r="BQ26" i="19"/>
  <c r="EE24" i="28"/>
  <c r="DY24" i="19"/>
  <c r="CN106" i="28"/>
  <c r="CJ106" i="19"/>
  <c r="CL108" i="15"/>
  <c r="CM108" s="1"/>
  <c r="O3649" i="26" s="1"/>
  <c r="FF95" i="28"/>
  <c r="EZ95" i="19"/>
  <c r="ED35" i="28"/>
  <c r="DX35" i="19"/>
  <c r="DZ37" i="15"/>
  <c r="EA37" s="1"/>
  <c r="O1047" i="26" s="1"/>
  <c r="ED85" i="28"/>
  <c r="DX85" i="19"/>
  <c r="DZ87" i="15"/>
  <c r="EA87" s="1"/>
  <c r="AD101" i="28"/>
  <c r="AC101" i="19"/>
  <c r="AC75" i="28"/>
  <c r="AB75" i="19"/>
  <c r="AD77" i="15"/>
  <c r="AE77" s="1"/>
  <c r="DI60" i="28"/>
  <c r="DD60" i="19"/>
  <c r="DF62" i="15"/>
  <c r="DG62" s="1"/>
  <c r="O1963" i="26" s="1"/>
  <c r="DI15" i="28"/>
  <c r="DD15" i="19"/>
  <c r="DF17" i="15"/>
  <c r="DG17" s="1"/>
  <c r="O313" i="26" s="1"/>
  <c r="AY16" i="28"/>
  <c r="AW16" i="19"/>
  <c r="AX94" i="28"/>
  <c r="AV94" i="19"/>
  <c r="AX96" i="15"/>
  <c r="AY96" s="1"/>
  <c r="ED58" i="28"/>
  <c r="DX58" i="19"/>
  <c r="DZ60" i="15"/>
  <c r="EA60" s="1"/>
  <c r="O1891" i="26" s="1"/>
  <c r="BS35" i="28"/>
  <c r="BP35" i="19"/>
  <c r="BR37" i="15"/>
  <c r="BS37" s="1"/>
  <c r="O1044" i="26" s="1"/>
  <c r="AX93" i="28"/>
  <c r="AV93" i="19"/>
  <c r="AX95" i="15"/>
  <c r="AY95" s="1"/>
  <c r="AY37" i="28"/>
  <c r="AW37" i="19"/>
  <c r="AD97" i="28"/>
  <c r="AC97" i="19"/>
  <c r="DI102" i="28"/>
  <c r="DD102" i="19"/>
  <c r="DF104" i="15"/>
  <c r="DG104" s="1"/>
  <c r="DI16" i="28"/>
  <c r="DD16" i="19"/>
  <c r="DF18" i="15"/>
  <c r="DG18" s="1"/>
  <c r="O350" i="26" s="1"/>
  <c r="CN101" i="28"/>
  <c r="CJ101" i="19"/>
  <c r="CL103" i="15"/>
  <c r="CM103" s="1"/>
  <c r="BT40" i="28"/>
  <c r="BQ40" i="19"/>
  <c r="BS88" i="28"/>
  <c r="BP88" i="19"/>
  <c r="BR90" i="15"/>
  <c r="BS90" s="1"/>
  <c r="CN47" i="28"/>
  <c r="CJ47" i="19"/>
  <c r="CL49" i="15"/>
  <c r="CM49" s="1"/>
  <c r="CN41" i="28"/>
  <c r="CJ41" i="19"/>
  <c r="CL43" i="15"/>
  <c r="CM43" s="1"/>
  <c r="FF96" i="28"/>
  <c r="EZ96" i="19"/>
  <c r="DI71" i="28"/>
  <c r="DD71" i="19"/>
  <c r="DF73" i="15"/>
  <c r="DG73" s="1"/>
  <c r="DI53" i="28"/>
  <c r="DD53" i="19"/>
  <c r="DF55" i="15"/>
  <c r="DG55" s="1"/>
  <c r="AC106" i="28"/>
  <c r="AB106" i="19"/>
  <c r="AD108" i="15"/>
  <c r="AE108" s="1"/>
  <c r="O3646" i="26" s="1"/>
  <c r="AX57" i="28"/>
  <c r="AV57" i="19"/>
  <c r="AX59" i="15"/>
  <c r="AY59" s="1"/>
  <c r="O1850" i="26" s="1"/>
  <c r="AX70" i="28"/>
  <c r="AV70" i="19"/>
  <c r="AX72" i="15"/>
  <c r="AY72" s="1"/>
  <c r="DI13" i="28"/>
  <c r="DD13" i="19"/>
  <c r="DF15" i="15"/>
  <c r="DI105" i="28"/>
  <c r="DD105" i="19"/>
  <c r="DF107" i="15"/>
  <c r="DG107" s="1"/>
  <c r="O3613" i="26" s="1"/>
  <c r="DI45" i="28"/>
  <c r="DD45" i="19"/>
  <c r="DF47" i="15"/>
  <c r="DG47" s="1"/>
  <c r="BS91" i="28"/>
  <c r="BP91" i="19"/>
  <c r="BR93" i="15"/>
  <c r="BS93" s="1"/>
  <c r="AC83" i="28"/>
  <c r="AB83" i="19"/>
  <c r="AD85" i="15"/>
  <c r="AE85" s="1"/>
  <c r="FF92" i="28"/>
  <c r="EZ92" i="19"/>
  <c r="DI76" i="28"/>
  <c r="DD76" i="19"/>
  <c r="DF78" i="15"/>
  <c r="DG78" s="1"/>
  <c r="CN78" i="28"/>
  <c r="CJ78" i="19"/>
  <c r="CL80" i="15"/>
  <c r="CM80" s="1"/>
  <c r="ED82" i="28"/>
  <c r="DX82" i="19"/>
  <c r="DZ84" i="15"/>
  <c r="EA84" s="1"/>
  <c r="ED17" i="28"/>
  <c r="DX17" i="19"/>
  <c r="DZ19" i="15"/>
  <c r="EA19" s="1"/>
  <c r="O387" i="26" s="1"/>
  <c r="AX19" i="28"/>
  <c r="AV19" i="19"/>
  <c r="AX21" i="15"/>
  <c r="AY21" s="1"/>
  <c r="AB49" i="19"/>
  <c r="AD51" i="15"/>
  <c r="AE51" s="1"/>
  <c r="AC49" i="28"/>
  <c r="AD22" i="15"/>
  <c r="AE22" s="1"/>
  <c r="AB20" i="19"/>
  <c r="AC20" i="28"/>
  <c r="FE13"/>
  <c r="EY13" i="19"/>
  <c r="FE7" i="28"/>
  <c r="EY7" i="19"/>
  <c r="F22" i="26"/>
  <c r="F22" i="25"/>
  <c r="DI28" i="28"/>
  <c r="DD28" i="19"/>
  <c r="DF30" i="15"/>
  <c r="DG30" s="1"/>
  <c r="ED100" i="28"/>
  <c r="DZ102" i="15"/>
  <c r="EA102" s="1"/>
  <c r="DX100" i="19"/>
  <c r="FF104" i="28"/>
  <c r="EZ104" i="19"/>
  <c r="BS45" i="28"/>
  <c r="BP45" i="19"/>
  <c r="BR47" i="15"/>
  <c r="BS47" s="1"/>
  <c r="CN12" i="28"/>
  <c r="CJ12" i="19"/>
  <c r="CL14" i="15"/>
  <c r="CO24" i="28"/>
  <c r="CK24" i="19"/>
  <c r="BS100" i="28"/>
  <c r="BP100" i="19"/>
  <c r="BR102" i="15"/>
  <c r="BS102" s="1"/>
  <c r="BS55" i="28"/>
  <c r="BP55" i="19"/>
  <c r="BR57" i="15"/>
  <c r="BS57" s="1"/>
  <c r="AX61" i="28"/>
  <c r="AV61" i="19"/>
  <c r="AX63" i="15"/>
  <c r="AY63" s="1"/>
  <c r="AX68" i="28"/>
  <c r="AV68" i="19"/>
  <c r="AX70" i="15"/>
  <c r="AY70" s="1"/>
  <c r="DI49" i="28"/>
  <c r="DD49" i="19"/>
  <c r="DF51" i="15"/>
  <c r="DG51" s="1"/>
  <c r="CN9" i="28"/>
  <c r="CJ9" i="19"/>
  <c r="CL11" i="15"/>
  <c r="BT39" i="28"/>
  <c r="BQ39" i="19"/>
  <c r="BT16" i="28"/>
  <c r="BQ16" i="19"/>
  <c r="ED92" i="28"/>
  <c r="DX92" i="19"/>
  <c r="DZ94" i="15"/>
  <c r="EA94" s="1"/>
  <c r="DI63" i="28"/>
  <c r="DD63" i="19"/>
  <c r="DF65" i="15"/>
  <c r="DG65" s="1"/>
  <c r="BT106" i="28"/>
  <c r="BQ106" i="19"/>
  <c r="CN57" i="28"/>
  <c r="CJ57" i="19"/>
  <c r="CL59" i="15"/>
  <c r="CM59" s="1"/>
  <c r="O1852" i="26" s="1"/>
  <c r="AX38" i="28"/>
  <c r="AV38" i="19"/>
  <c r="AX40" i="15"/>
  <c r="AY40" s="1"/>
  <c r="BS15" i="28"/>
  <c r="BP15" i="19"/>
  <c r="BR17" i="15"/>
  <c r="BS17" s="1"/>
  <c r="O311" i="26" s="1"/>
  <c r="EE29" i="28"/>
  <c r="DY29" i="19"/>
  <c r="AC74" i="28"/>
  <c r="AB74" i="19"/>
  <c r="AD76" i="15"/>
  <c r="AE76" s="1"/>
  <c r="AY39" i="28"/>
  <c r="AW39" i="19"/>
  <c r="DJ81" i="28"/>
  <c r="DE81" i="19"/>
  <c r="DI84" i="28"/>
  <c r="DD84" i="19"/>
  <c r="DF86" i="15"/>
  <c r="DG86" s="1"/>
  <c r="CN65" i="28"/>
  <c r="CJ65" i="19"/>
  <c r="CL67" i="15"/>
  <c r="CM67" s="1"/>
  <c r="ED47" i="28"/>
  <c r="DX47" i="19"/>
  <c r="DZ49" i="15"/>
  <c r="EA49" s="1"/>
  <c r="DI41" i="28"/>
  <c r="DD41" i="19"/>
  <c r="DF43" i="15"/>
  <c r="DG43" s="1"/>
  <c r="AY83" i="28"/>
  <c r="AW83" i="19"/>
  <c r="AY63" i="28"/>
  <c r="AW63" i="19"/>
  <c r="BS27" i="28"/>
  <c r="BP27" i="19"/>
  <c r="BR29" i="15"/>
  <c r="BS29" s="1"/>
  <c r="BT25" i="28"/>
  <c r="BQ25" i="19"/>
  <c r="AC95" i="28"/>
  <c r="AB95" i="19"/>
  <c r="AD97" i="15"/>
  <c r="AE97" s="1"/>
  <c r="ED97" i="28"/>
  <c r="DX97" i="19"/>
  <c r="DZ99" i="15"/>
  <c r="EA99" s="1"/>
  <c r="BT77" i="28"/>
  <c r="BQ77" i="19"/>
  <c r="BT65" i="28"/>
  <c r="BQ65" i="19"/>
  <c r="FF52" i="28"/>
  <c r="EZ52" i="19"/>
  <c r="CN17" i="28"/>
  <c r="CJ17" i="19"/>
  <c r="CL19" i="15"/>
  <c r="CM19" s="1"/>
  <c r="O385" i="26" s="1"/>
  <c r="FF103" i="28"/>
  <c r="EZ103" i="19"/>
  <c r="AX85" i="28"/>
  <c r="AV85" i="19"/>
  <c r="AX87" i="15"/>
  <c r="AY87" s="1"/>
  <c r="AC84" i="28"/>
  <c r="AB84" i="19"/>
  <c r="AD86" i="15"/>
  <c r="AE86" s="1"/>
  <c r="AY67" i="28"/>
  <c r="AW67" i="19"/>
  <c r="CN20" i="28"/>
  <c r="CJ20" i="19"/>
  <c r="CL22" i="15"/>
  <c r="CM22" s="1"/>
  <c r="ED28" i="28"/>
  <c r="DX28" i="19"/>
  <c r="DZ30" i="15"/>
  <c r="EA30" s="1"/>
  <c r="AX52" i="28"/>
  <c r="AV52" i="19"/>
  <c r="AX54" i="15"/>
  <c r="AY54" s="1"/>
  <c r="ED63" i="28"/>
  <c r="DX63" i="19"/>
  <c r="DZ65" i="15"/>
  <c r="EA65" s="1"/>
  <c r="BS101" i="28"/>
  <c r="BP101" i="19"/>
  <c r="BR103" i="15"/>
  <c r="BS103" s="1"/>
  <c r="DI106" i="28"/>
  <c r="DD106" i="19"/>
  <c r="DF108" i="15"/>
  <c r="DG108" s="1"/>
  <c r="O3650" i="26" s="1"/>
  <c r="BS82" i="28"/>
  <c r="BP82" i="19"/>
  <c r="BR84" i="15"/>
  <c r="BS84" s="1"/>
  <c r="ED101" i="28"/>
  <c r="DX101" i="19"/>
  <c r="DZ103" i="15"/>
  <c r="EA103" s="1"/>
  <c r="CN102" i="28"/>
  <c r="CJ102" i="19"/>
  <c r="CL104" i="15"/>
  <c r="CM104" s="1"/>
  <c r="ED68" i="28"/>
  <c r="DX68" i="19"/>
  <c r="DZ70" i="15"/>
  <c r="EA70" s="1"/>
  <c r="AX12" i="28"/>
  <c r="AV12" i="19"/>
  <c r="AX14" i="15"/>
  <c r="ED10" i="28"/>
  <c r="DX10" i="19"/>
  <c r="DZ12" i="15"/>
  <c r="CO26" i="28"/>
  <c r="CK26" i="19"/>
  <c r="AX88" i="28"/>
  <c r="AV88" i="19"/>
  <c r="AX90" i="15"/>
  <c r="AY90" s="1"/>
  <c r="ED65" i="28"/>
  <c r="DX65" i="19"/>
  <c r="DZ67" i="15"/>
  <c r="EA67" s="1"/>
  <c r="FF75" i="28"/>
  <c r="EZ75" i="19"/>
  <c r="CN68" i="28"/>
  <c r="CJ68" i="19"/>
  <c r="CL70" i="15"/>
  <c r="CM70" s="1"/>
  <c r="BS57" i="28"/>
  <c r="BP57" i="19"/>
  <c r="BR59" i="15"/>
  <c r="BS59" s="1"/>
  <c r="O1851" i="26" s="1"/>
  <c r="AX47" i="28"/>
  <c r="AV47" i="19"/>
  <c r="AX49" i="15"/>
  <c r="AY49" s="1"/>
  <c r="AX45" i="28"/>
  <c r="AV45" i="19"/>
  <c r="AX47" i="15"/>
  <c r="AY47" s="1"/>
  <c r="CN61" i="28"/>
  <c r="CJ61" i="19"/>
  <c r="CL63" i="15"/>
  <c r="CM63" s="1"/>
  <c r="FF86" i="28"/>
  <c r="EZ86" i="19"/>
  <c r="DI103" i="28"/>
  <c r="DD103" i="19"/>
  <c r="DF105" i="15"/>
  <c r="DG105" s="1"/>
  <c r="BT93" i="28"/>
  <c r="BQ93" i="19"/>
  <c r="CN56" i="28"/>
  <c r="CJ56" i="19"/>
  <c r="CL58" i="15"/>
  <c r="CM58" s="1"/>
  <c r="AX22" i="28"/>
  <c r="AV22" i="19"/>
  <c r="AX24" i="15"/>
  <c r="AY24" s="1"/>
  <c r="O567" i="26" s="1"/>
  <c r="AY55" i="28"/>
  <c r="AW55" i="19"/>
  <c r="ED41" i="28"/>
  <c r="DX41" i="19"/>
  <c r="DZ43" i="15"/>
  <c r="EA43" s="1"/>
  <c r="ED14" i="28"/>
  <c r="DX14" i="19"/>
  <c r="DZ16" i="15"/>
  <c r="EA16" s="1"/>
  <c r="O278" i="26" s="1"/>
  <c r="CN53" i="28"/>
  <c r="CJ53" i="19"/>
  <c r="CL55" i="15"/>
  <c r="CM55" s="1"/>
  <c r="BT52" i="28"/>
  <c r="BQ52" i="19"/>
  <c r="BS56" i="28"/>
  <c r="BP56" i="19"/>
  <c r="BR58" i="15"/>
  <c r="BS58" s="1"/>
  <c r="AY13" i="28"/>
  <c r="AW13" i="19"/>
  <c r="AY15" i="15"/>
  <c r="ED7" i="28"/>
  <c r="DX7" i="19"/>
  <c r="DZ9" i="15"/>
  <c r="BT32" i="28"/>
  <c r="BQ32" i="19"/>
  <c r="FF49" i="28"/>
  <c r="EZ49" i="19"/>
  <c r="EE16" i="28"/>
  <c r="DY16" i="19"/>
  <c r="DI86" i="28"/>
  <c r="DF88" i="15"/>
  <c r="DG88" s="1"/>
  <c r="DD86" i="19"/>
  <c r="DI83" i="28"/>
  <c r="DD83" i="19"/>
  <c r="DF85" i="15"/>
  <c r="DG85" s="1"/>
  <c r="EE60" i="28"/>
  <c r="DY60" i="19"/>
  <c r="AY76" i="28"/>
  <c r="AW76" i="19"/>
  <c r="ED19" i="28"/>
  <c r="DX19" i="19"/>
  <c r="DZ21" i="15"/>
  <c r="EA21" s="1"/>
  <c r="AX105" i="28"/>
  <c r="AV105" i="19"/>
  <c r="AX107" i="15"/>
  <c r="AY107" s="1"/>
  <c r="O3610" i="26" s="1"/>
  <c r="FF91" i="28"/>
  <c r="EZ91" i="19"/>
  <c r="AY60" i="28"/>
  <c r="AW60" i="19"/>
  <c r="CN50" i="28"/>
  <c r="CJ50" i="19"/>
  <c r="CL52" i="15"/>
  <c r="CM52" s="1"/>
  <c r="ED33" i="28"/>
  <c r="DX33" i="19"/>
  <c r="DZ35" i="15"/>
  <c r="EA35" s="1"/>
  <c r="O974" i="26" s="1"/>
  <c r="AD77" i="28"/>
  <c r="AC77" i="19"/>
  <c r="DI38" i="28"/>
  <c r="DD38" i="19"/>
  <c r="DF40" i="15"/>
  <c r="DG40" s="1"/>
  <c r="ED15" i="28"/>
  <c r="DX15" i="19"/>
  <c r="DZ17" i="15"/>
  <c r="EA17" s="1"/>
  <c r="O314" i="26" s="1"/>
  <c r="AY31" i="28"/>
  <c r="AW31" i="19"/>
  <c r="BS86" i="28"/>
  <c r="BP86" i="19"/>
  <c r="BR88" i="15"/>
  <c r="BS88" s="1"/>
  <c r="ED105" i="28"/>
  <c r="DX105" i="19"/>
  <c r="DZ107" i="15"/>
  <c r="EA107" s="1"/>
  <c r="O3614" i="26" s="1"/>
  <c r="DI104" i="28"/>
  <c r="DD104" i="19"/>
  <c r="DF106" i="15"/>
  <c r="DG106" s="1"/>
  <c r="DI75" i="28"/>
  <c r="DD75" i="19"/>
  <c r="DF77" i="15"/>
  <c r="DG77" s="1"/>
  <c r="CN77" i="28"/>
  <c r="CJ77" i="19"/>
  <c r="CL79" i="15"/>
  <c r="CM79" s="1"/>
  <c r="DI18" i="28"/>
  <c r="DD18" i="19"/>
  <c r="DF20" i="15"/>
  <c r="DG20" s="1"/>
  <c r="ED71" i="28"/>
  <c r="DX71" i="19"/>
  <c r="DZ73" i="15"/>
  <c r="EA73" s="1"/>
  <c r="DI21" i="28"/>
  <c r="DD21" i="19"/>
  <c r="DF23" i="15"/>
  <c r="DG23" s="1"/>
  <c r="O533" i="26" s="1"/>
  <c r="DI51" i="28"/>
  <c r="DD51" i="19"/>
  <c r="DF53" i="15"/>
  <c r="DG53" s="1"/>
  <c r="DI73" i="28"/>
  <c r="DD73" i="19"/>
  <c r="DF75" i="15"/>
  <c r="DG75" s="1"/>
  <c r="DI64" i="28"/>
  <c r="DD64" i="19"/>
  <c r="DF66" i="15"/>
  <c r="DG66" s="1"/>
  <c r="AX104" i="28"/>
  <c r="AV104" i="19"/>
  <c r="AX106" i="15"/>
  <c r="AY106" s="1"/>
  <c r="FF100" i="28"/>
  <c r="EZ100" i="19"/>
  <c r="CN55" i="28"/>
  <c r="CJ55" i="19"/>
  <c r="CL57" i="15"/>
  <c r="CM57" s="1"/>
  <c r="DI8" i="28"/>
  <c r="DD8" i="19"/>
  <c r="DF10" i="15"/>
  <c r="BS20" i="28"/>
  <c r="BP20" i="19"/>
  <c r="BR22" i="15"/>
  <c r="BS22" s="1"/>
  <c r="CO79" i="28"/>
  <c r="CK79" i="19"/>
  <c r="AX65" i="28"/>
  <c r="AV65" i="19"/>
  <c r="AX67" i="15"/>
  <c r="AY67" s="1"/>
  <c r="AX73" i="28"/>
  <c r="AV73" i="19"/>
  <c r="AX75" i="15"/>
  <c r="AY75" s="1"/>
  <c r="DI58" i="28"/>
  <c r="DD58" i="19"/>
  <c r="DF60" i="15"/>
  <c r="DG60" s="1"/>
  <c r="O1890" i="26" s="1"/>
  <c r="CN8" i="28"/>
  <c r="CJ8" i="19"/>
  <c r="CL10" i="15"/>
  <c r="AY34" i="28"/>
  <c r="AW34" i="19"/>
  <c r="DI7" i="28"/>
  <c r="DD7" i="19"/>
  <c r="DF9" i="15"/>
  <c r="CN104" i="28"/>
  <c r="CL106" i="15"/>
  <c r="CM106" s="1"/>
  <c r="CJ104" i="19"/>
  <c r="BS71" i="28"/>
  <c r="BP71" i="19"/>
  <c r="BR73" i="15"/>
  <c r="BS73" s="1"/>
  <c r="ED66" i="28"/>
  <c r="DX66" i="19"/>
  <c r="DZ68" i="15"/>
  <c r="EA68" s="1"/>
  <c r="ED11" i="28"/>
  <c r="DX11" i="19"/>
  <c r="DZ13" i="15"/>
  <c r="DI20" i="28"/>
  <c r="DD20" i="19"/>
  <c r="DF22" i="15"/>
  <c r="DG22" s="1"/>
  <c r="DI14" i="28"/>
  <c r="DD14" i="19"/>
  <c r="DF16" i="15"/>
  <c r="DG16" s="1"/>
  <c r="O277" i="26" s="1"/>
  <c r="AC96" i="28"/>
  <c r="AB96" i="19"/>
  <c r="AD98" i="15"/>
  <c r="AE98" s="1"/>
  <c r="CO91" i="28"/>
  <c r="CK91" i="19"/>
  <c r="CO71" i="28"/>
  <c r="CK71" i="19"/>
  <c r="BS67" i="28"/>
  <c r="BP67" i="19"/>
  <c r="BR69" i="15"/>
  <c r="BS69" s="1"/>
  <c r="ED69" i="28"/>
  <c r="DX69" i="19"/>
  <c r="DZ71" i="15"/>
  <c r="EA71" s="1"/>
  <c r="DI74" i="28"/>
  <c r="DD74" i="19"/>
  <c r="DF76" i="15"/>
  <c r="DG76" s="1"/>
  <c r="BS14" i="28"/>
  <c r="BP14" i="19"/>
  <c r="BR16" i="15"/>
  <c r="BS16" s="1"/>
  <c r="O275" i="26" s="1"/>
  <c r="AY29" i="28"/>
  <c r="AW29" i="19"/>
  <c r="AY25" i="28"/>
  <c r="AW25" i="19"/>
  <c r="DJ62" i="28"/>
  <c r="DE62" i="19"/>
  <c r="EZ35"/>
  <c r="ED95" i="28"/>
  <c r="DX95" i="19"/>
  <c r="DZ97" i="15"/>
  <c r="EA97" s="1"/>
  <c r="AX72" i="28"/>
  <c r="AV72" i="19"/>
  <c r="AX74" i="15"/>
  <c r="AY74" s="1"/>
  <c r="FF89" i="28"/>
  <c r="EZ89" i="19"/>
  <c r="BS59" i="28"/>
  <c r="BP59" i="19"/>
  <c r="BR61" i="15"/>
  <c r="BS61" s="1"/>
  <c r="O1924" i="26" s="1"/>
  <c r="ED8" i="28"/>
  <c r="DX8" i="19"/>
  <c r="DZ10" i="15"/>
  <c r="AC33" i="28"/>
  <c r="AB33" i="19"/>
  <c r="AD35" i="15"/>
  <c r="AE35" s="1"/>
  <c r="O969" i="26" s="1"/>
  <c r="FE8" i="28"/>
  <c r="EY8" i="19"/>
  <c r="F59" i="26"/>
  <c r="DI87" i="28"/>
  <c r="DD87" i="19"/>
  <c r="DF89" i="15"/>
  <c r="DG89" s="1"/>
  <c r="CN35" i="28"/>
  <c r="CJ35" i="19"/>
  <c r="CL37" i="15"/>
  <c r="CM37" s="1"/>
  <c r="O1045" i="26" s="1"/>
  <c r="DI96" i="28"/>
  <c r="DD96" i="19"/>
  <c r="DF98" i="15"/>
  <c r="DG98" s="1"/>
  <c r="AX81" i="28"/>
  <c r="AV81" i="19"/>
  <c r="AX83" i="15"/>
  <c r="AY83" s="1"/>
  <c r="CN60" i="28"/>
  <c r="CJ60" i="19"/>
  <c r="CL62" i="15"/>
  <c r="CM62" s="1"/>
  <c r="O1962" i="26" s="1"/>
  <c r="ED18" i="28"/>
  <c r="DX18" i="19"/>
  <c r="DZ20" i="15"/>
  <c r="EA20" s="1"/>
  <c r="AY95" i="28"/>
  <c r="AW95" i="19"/>
  <c r="DI54" i="28"/>
  <c r="DD54" i="19"/>
  <c r="DF56" i="15"/>
  <c r="DG56" s="1"/>
  <c r="AX74" i="28"/>
  <c r="AV74" i="19"/>
  <c r="AX76" i="15"/>
  <c r="AY76" s="1"/>
  <c r="ED106" i="28"/>
  <c r="DX106" i="19"/>
  <c r="DZ108" i="15"/>
  <c r="EA108" s="1"/>
  <c r="O3651" i="26" s="1"/>
  <c r="BT81" i="28"/>
  <c r="BQ81" i="19"/>
  <c r="ED62" i="28"/>
  <c r="DX62" i="19"/>
  <c r="DZ64" i="15"/>
  <c r="EA64" s="1"/>
  <c r="CN52" i="28"/>
  <c r="CJ52" i="19"/>
  <c r="CL54" i="15"/>
  <c r="CM54" s="1"/>
  <c r="AC99" i="28"/>
  <c r="AB99" i="19"/>
  <c r="AD101" i="15"/>
  <c r="AE101" s="1"/>
  <c r="AC103" i="28"/>
  <c r="AB103" i="19"/>
  <c r="AD105" i="15"/>
  <c r="AE105" s="1"/>
  <c r="CN69" i="28"/>
  <c r="CJ69" i="19"/>
  <c r="CL71" i="15"/>
  <c r="CM71" s="1"/>
  <c r="CN59" i="28"/>
  <c r="CJ59" i="19"/>
  <c r="CL61" i="15"/>
  <c r="CM61" s="1"/>
  <c r="O1925" i="26" s="1"/>
  <c r="CO34" i="28"/>
  <c r="CK34" i="19"/>
  <c r="BS23" i="28"/>
  <c r="BP23" i="19"/>
  <c r="BR25" i="15"/>
  <c r="BS25" s="1"/>
  <c r="O604" i="26" s="1"/>
  <c r="DI44" i="28"/>
  <c r="DD44" i="19"/>
  <c r="DF46" i="15"/>
  <c r="DG46" s="1"/>
  <c r="FF98" i="28"/>
  <c r="EZ98" i="19"/>
  <c r="CO67" i="28"/>
  <c r="CK67" i="19"/>
  <c r="BS10" i="28"/>
  <c r="BP10" i="19"/>
  <c r="BR12" i="15"/>
  <c r="AC72" i="28"/>
  <c r="AB72" i="19"/>
  <c r="AD74" i="15"/>
  <c r="AE74" s="1"/>
  <c r="DI27" i="28"/>
  <c r="DD27" i="19"/>
  <c r="DF29" i="15"/>
  <c r="DG29" s="1"/>
  <c r="BS70" i="28"/>
  <c r="BP70" i="19"/>
  <c r="BR72" i="15"/>
  <c r="BS72" s="1"/>
  <c r="AX46" i="28"/>
  <c r="AV46" i="19"/>
  <c r="AX48" i="15"/>
  <c r="AY48" s="1"/>
  <c r="DI11" i="28"/>
  <c r="DD11" i="19"/>
  <c r="DF13" i="15"/>
  <c r="AX49" i="28"/>
  <c r="AV49" i="19"/>
  <c r="AX51" i="15"/>
  <c r="AY51" s="1"/>
  <c r="EZ36" i="19"/>
  <c r="FF36" i="28"/>
  <c r="CN85"/>
  <c r="CJ85" i="19"/>
  <c r="CL87" i="15"/>
  <c r="CM87" s="1"/>
  <c r="BS46" i="28"/>
  <c r="BP46" i="19"/>
  <c r="BR48" i="15"/>
  <c r="BS48" s="1"/>
  <c r="EZ41" i="19"/>
  <c r="FF41" i="28"/>
  <c r="AX96"/>
  <c r="AV96" i="19"/>
  <c r="AX98" i="15"/>
  <c r="AY98" s="1"/>
  <c r="CN86" i="28"/>
  <c r="CJ86" i="19"/>
  <c r="CL88" i="15"/>
  <c r="CM88" s="1"/>
  <c r="ED54" i="28"/>
  <c r="DX54" i="19"/>
  <c r="DZ56" i="15"/>
  <c r="EA56" s="1"/>
  <c r="ED44" i="28"/>
  <c r="DX44" i="19"/>
  <c r="DZ46" i="15"/>
  <c r="EA46" s="1"/>
  <c r="AX7" i="28"/>
  <c r="AV7" i="19"/>
  <c r="AX9" i="15"/>
  <c r="AX18" i="28"/>
  <c r="AV18" i="19"/>
  <c r="AX20" i="15"/>
  <c r="AY20" s="1"/>
  <c r="CO83" i="28"/>
  <c r="CK83" i="19"/>
  <c r="ED78" i="28"/>
  <c r="DX78" i="19"/>
  <c r="DZ80" i="15"/>
  <c r="EA80" s="1"/>
  <c r="CN42" i="28"/>
  <c r="CJ42" i="19"/>
  <c r="CL44" i="15"/>
  <c r="CM44" s="1"/>
  <c r="AC87" i="28"/>
  <c r="AB87" i="19"/>
  <c r="AD89" i="15"/>
  <c r="AE89" s="1"/>
  <c r="DI80" i="28"/>
  <c r="DD80" i="19"/>
  <c r="DF82" i="15"/>
  <c r="DG82" s="1"/>
  <c r="DI50" i="28"/>
  <c r="DD50" i="19"/>
  <c r="DF52" i="15"/>
  <c r="DG52" s="1"/>
  <c r="AY99" i="28"/>
  <c r="AW99" i="19"/>
  <c r="AD93" i="28"/>
  <c r="AC93" i="19"/>
  <c r="DI48" i="28"/>
  <c r="DD48" i="19"/>
  <c r="DF50" i="15"/>
  <c r="DG50" s="1"/>
  <c r="AX14" i="28"/>
  <c r="AV14" i="19"/>
  <c r="AX16" i="15"/>
  <c r="AY16" s="1"/>
  <c r="O274" i="26" s="1"/>
  <c r="ED52" i="28"/>
  <c r="DX52" i="19"/>
  <c r="DZ54" i="15"/>
  <c r="EA54" s="1"/>
  <c r="AX32" i="28"/>
  <c r="AV32" i="19"/>
  <c r="AX34" i="15"/>
  <c r="AY34" s="1"/>
  <c r="BS48" i="28"/>
  <c r="BP48" i="19"/>
  <c r="BR50" i="15"/>
  <c r="BS50" s="1"/>
  <c r="DI29" i="28"/>
  <c r="DD29" i="19"/>
  <c r="DF31" i="15"/>
  <c r="DG31" s="1"/>
  <c r="DI78" i="28"/>
  <c r="DD78" i="19"/>
  <c r="DF80" i="15"/>
  <c r="DG80" s="1"/>
  <c r="DI93" i="28"/>
  <c r="DD93" i="19"/>
  <c r="DF95" i="15"/>
  <c r="DG95" s="1"/>
  <c r="CN100" i="28"/>
  <c r="CL102" i="15"/>
  <c r="CM102" s="1"/>
  <c r="CJ100" i="19"/>
  <c r="AC92" i="28"/>
  <c r="AB92" i="19"/>
  <c r="AD94" i="15"/>
  <c r="AE94" s="1"/>
  <c r="CO87" i="28"/>
  <c r="CK87" i="19"/>
  <c r="CN73" i="28"/>
  <c r="CJ73" i="19"/>
  <c r="CL75" i="15"/>
  <c r="CM75" s="1"/>
  <c r="BS62" i="28"/>
  <c r="BP62" i="19"/>
  <c r="BR64" i="15"/>
  <c r="BS64" s="1"/>
  <c r="CO75" i="28"/>
  <c r="CK75" i="19"/>
  <c r="CN25" i="28"/>
  <c r="CJ25" i="19"/>
  <c r="CL27" i="15"/>
  <c r="CM27" s="1"/>
  <c r="AB65" i="19"/>
  <c r="AC65" i="28"/>
  <c r="AD67" i="15"/>
  <c r="AE67" s="1"/>
  <c r="AC68" i="28"/>
  <c r="AD70" i="15"/>
  <c r="AE70" s="1"/>
  <c r="AB68" i="19"/>
  <c r="FE11" i="28"/>
  <c r="EY11" i="19"/>
  <c r="CN18" i="28"/>
  <c r="CJ18" i="19"/>
  <c r="CL20" i="15"/>
  <c r="CM20" s="1"/>
  <c r="AX92" i="28"/>
  <c r="AV92" i="19"/>
  <c r="AX94" i="15"/>
  <c r="AY94" s="1"/>
  <c r="BS92" i="28"/>
  <c r="BP92" i="19"/>
  <c r="BR94" i="15"/>
  <c r="BS94" s="1"/>
  <c r="DI61" i="28"/>
  <c r="DD61" i="19"/>
  <c r="DF63" i="15"/>
  <c r="DG63" s="1"/>
  <c r="AC17" i="28"/>
  <c r="AD19" i="15"/>
  <c r="AE19" s="1"/>
  <c r="O382" i="26" s="1"/>
  <c r="AB17" i="19"/>
  <c r="AY23" i="28"/>
  <c r="AW23" i="19"/>
  <c r="DI17" i="28"/>
  <c r="DD17" i="19"/>
  <c r="DF19" i="15"/>
  <c r="DG19" s="1"/>
  <c r="O386" i="26" s="1"/>
  <c r="CO31" i="28"/>
  <c r="CK31" i="19"/>
  <c r="CN88" i="28"/>
  <c r="CJ88" i="19"/>
  <c r="CL90" i="15"/>
  <c r="CM90" s="1"/>
  <c r="DI72" i="28"/>
  <c r="DD72" i="19"/>
  <c r="DF74" i="15"/>
  <c r="DG74" s="1"/>
  <c r="AX86" i="28"/>
  <c r="AV86" i="19"/>
  <c r="AX88" i="15"/>
  <c r="AY88" s="1"/>
  <c r="FF68" i="28"/>
  <c r="EZ68" i="19"/>
  <c r="ED103" i="28"/>
  <c r="DX103" i="19"/>
  <c r="DZ105" i="15"/>
  <c r="EA105" s="1"/>
  <c r="AY64" i="28"/>
  <c r="AW64" i="19"/>
  <c r="DI10" i="28"/>
  <c r="DD10" i="19"/>
  <c r="DF12" i="15"/>
  <c r="EE67" i="28"/>
  <c r="DY67" i="19"/>
  <c r="AY15" i="28"/>
  <c r="AW15" i="19"/>
  <c r="CN84" i="28"/>
  <c r="CJ84" i="19"/>
  <c r="CL86" i="15"/>
  <c r="CM86" s="1"/>
  <c r="AX54" i="28"/>
  <c r="AV54" i="19"/>
  <c r="AX56" i="15"/>
  <c r="AY56" s="1"/>
  <c r="BS80" i="28"/>
  <c r="BP80" i="19"/>
  <c r="BR82" i="15"/>
  <c r="BS82" s="1"/>
  <c r="EE75" i="28"/>
  <c r="DY75" i="19"/>
  <c r="BT58" i="28"/>
  <c r="BQ58" i="19"/>
  <c r="AX35" i="28"/>
  <c r="AV35" i="19"/>
  <c r="AX37" i="15"/>
  <c r="AY37" s="1"/>
  <c r="O1043" i="26" s="1"/>
  <c r="DJ66" i="28"/>
  <c r="DE66" i="19"/>
  <c r="AX28" i="28"/>
  <c r="AV28" i="19"/>
  <c r="AX30" i="15"/>
  <c r="AY30" s="1"/>
  <c r="CN98" i="28"/>
  <c r="CJ98" i="19"/>
  <c r="CL100" i="15"/>
  <c r="CM100" s="1"/>
  <c r="AX98" i="28"/>
  <c r="AV98" i="19"/>
  <c r="AX100" i="15"/>
  <c r="AY100" s="1"/>
  <c r="AX69" i="28"/>
  <c r="AV69" i="19"/>
  <c r="AX71" i="15"/>
  <c r="AY71" s="1"/>
  <c r="CO37" i="28"/>
  <c r="CK37" i="19"/>
  <c r="ED12" i="28"/>
  <c r="DX12" i="19"/>
  <c r="DZ14" i="15"/>
  <c r="ED94" i="28"/>
  <c r="DX94" i="19"/>
  <c r="DZ96" i="15"/>
  <c r="EA96" s="1"/>
  <c r="DJ77" i="28"/>
  <c r="DE77" i="19"/>
  <c r="BT78" i="28"/>
  <c r="BQ78" i="19"/>
  <c r="DJ26" i="28"/>
  <c r="DE26" i="19"/>
  <c r="AD89" i="28"/>
  <c r="AC89" i="19"/>
  <c r="BS69" i="28"/>
  <c r="BP69" i="19"/>
  <c r="BR71" i="15"/>
  <c r="BS71" s="1"/>
  <c r="ED49" i="28"/>
  <c r="DX49" i="19"/>
  <c r="DZ51" i="15"/>
  <c r="EA51" s="1"/>
  <c r="AD81" i="28"/>
  <c r="AC81" i="19"/>
  <c r="AX42" i="28"/>
  <c r="AV42" i="19"/>
  <c r="AX44" i="15"/>
  <c r="AY44" s="1"/>
  <c r="CN80" i="28"/>
  <c r="CJ80" i="19"/>
  <c r="CL82" i="15"/>
  <c r="CM82" s="1"/>
  <c r="ED9" i="28"/>
  <c r="DX9" i="19"/>
  <c r="DZ11" i="15"/>
  <c r="DI101" i="28"/>
  <c r="DD101" i="19"/>
  <c r="DF103" i="15"/>
  <c r="DG103" s="1"/>
  <c r="DI57" i="28"/>
  <c r="DD57" i="19"/>
  <c r="DF59" i="15"/>
  <c r="DG59" s="1"/>
  <c r="O1853" i="26" s="1"/>
  <c r="DI24" i="28"/>
  <c r="DD24" i="19"/>
  <c r="DF26" i="15"/>
  <c r="DG26" s="1"/>
  <c r="ED91" i="28"/>
  <c r="DX91" i="19"/>
  <c r="DZ93" i="15"/>
  <c r="EA93" s="1"/>
  <c r="CN63" i="28"/>
  <c r="CJ63" i="19"/>
  <c r="CL65" i="15"/>
  <c r="CM65" s="1"/>
  <c r="CO51" i="28"/>
  <c r="CK51" i="19"/>
  <c r="CN15" i="28"/>
  <c r="CJ15" i="19"/>
  <c r="CL17" i="15"/>
  <c r="CM17" s="1"/>
  <c r="O312" i="26" s="1"/>
  <c r="AX43" i="28"/>
  <c r="AV43" i="19"/>
  <c r="AX45" i="15"/>
  <c r="AY45" s="1"/>
  <c r="CO103" i="28"/>
  <c r="CK103" i="19"/>
  <c r="CN64" i="28"/>
  <c r="CJ64" i="19"/>
  <c r="CL66" i="15"/>
  <c r="CM66" s="1"/>
  <c r="BS54" i="28"/>
  <c r="BP54" i="19"/>
  <c r="BR56" i="15"/>
  <c r="BS56" s="1"/>
  <c r="FF57" i="28"/>
  <c r="EZ57" i="19"/>
  <c r="BS43" i="28"/>
  <c r="BP43" i="19"/>
  <c r="BR45" i="15"/>
  <c r="BS45" s="1"/>
  <c r="ED20" i="28"/>
  <c r="DX20" i="19"/>
  <c r="DZ22" i="15"/>
  <c r="EA22" s="1"/>
  <c r="BT34" i="28"/>
  <c r="BQ34" i="19"/>
  <c r="BS105" i="28"/>
  <c r="BP105" i="19"/>
  <c r="BR107" i="15"/>
  <c r="BS107" s="1"/>
  <c r="O3611" i="26" s="1"/>
  <c r="ED98" i="28"/>
  <c r="DX98" i="19"/>
  <c r="DZ100" i="15"/>
  <c r="EA100" s="1"/>
  <c r="AC79" i="28"/>
  <c r="AB79" i="19"/>
  <c r="AD81" i="15"/>
  <c r="AE81" s="1"/>
  <c r="DI12" i="28"/>
  <c r="DD12" i="19"/>
  <c r="DF14" i="15"/>
  <c r="AX17" i="28"/>
  <c r="AV17" i="19"/>
  <c r="AX19" i="15"/>
  <c r="AY19" s="1"/>
  <c r="O383" i="26" s="1"/>
  <c r="BS90" i="28"/>
  <c r="BP90" i="19"/>
  <c r="BR92" i="15"/>
  <c r="BS92" s="1"/>
  <c r="AC82" i="28"/>
  <c r="AD84" i="15"/>
  <c r="AE84" s="1"/>
  <c r="AB82" i="19"/>
  <c r="ED89" i="28"/>
  <c r="DX89" i="19"/>
  <c r="DZ91" i="15"/>
  <c r="EA91" s="1"/>
  <c r="BS99" i="28"/>
  <c r="BP99" i="19"/>
  <c r="BR101" i="15"/>
  <c r="BS101" s="1"/>
  <c r="FF76" i="28"/>
  <c r="EZ76" i="19"/>
  <c r="ED73" i="28"/>
  <c r="DX73" i="19"/>
  <c r="DZ75" i="15"/>
  <c r="EA75" s="1"/>
  <c r="CN49" i="28"/>
  <c r="CJ49" i="19"/>
  <c r="CL51" i="15"/>
  <c r="CM51" s="1"/>
  <c r="AX58" i="28"/>
  <c r="AV58" i="19"/>
  <c r="AX60" i="15"/>
  <c r="AY60" s="1"/>
  <c r="O1887" i="26" s="1"/>
  <c r="EE23" i="28"/>
  <c r="DY23" i="19"/>
  <c r="CN46" i="28"/>
  <c r="CJ46" i="19"/>
  <c r="CL48" i="15"/>
  <c r="CM48" s="1"/>
  <c r="CO29" i="28"/>
  <c r="CK29" i="19"/>
  <c r="CO27" i="28"/>
  <c r="CK27" i="19"/>
  <c r="BS38" i="28"/>
  <c r="BP38" i="19"/>
  <c r="BR40" i="15"/>
  <c r="BS40" s="1"/>
  <c r="CN11" i="28"/>
  <c r="CJ11" i="19"/>
  <c r="CL13" i="15"/>
  <c r="BS47" i="28"/>
  <c r="BP47" i="19"/>
  <c r="BR49" i="15"/>
  <c r="BS49" s="1"/>
  <c r="EE13" i="28"/>
  <c r="DY13" i="19"/>
  <c r="EA15" i="15"/>
  <c r="AC91" i="28"/>
  <c r="AB91" i="19"/>
  <c r="AD93" i="15"/>
  <c r="AE93" s="1"/>
  <c r="CN30" i="28"/>
  <c r="CJ30" i="19"/>
  <c r="CL32" i="15"/>
  <c r="CM32" s="1"/>
  <c r="DI98" i="28"/>
  <c r="DD98" i="19"/>
  <c r="DF100" i="15"/>
  <c r="DG100" s="1"/>
  <c r="AC90" i="28"/>
  <c r="AD92" i="15"/>
  <c r="AE92" s="1"/>
  <c r="AB90" i="19"/>
  <c r="CO70" i="28"/>
  <c r="CK70" i="19"/>
  <c r="ED43" i="28"/>
  <c r="DX43" i="19"/>
  <c r="DZ45" i="15"/>
  <c r="EA45" s="1"/>
  <c r="CN19" i="28"/>
  <c r="CJ19" i="19"/>
  <c r="CL21" i="15"/>
  <c r="CM21" s="1"/>
  <c r="EE70" i="28"/>
  <c r="DY70" i="19"/>
  <c r="CN66" i="28"/>
  <c r="CJ66" i="19"/>
  <c r="CL68" i="15"/>
  <c r="CM68" s="1"/>
  <c r="ED38" i="28"/>
  <c r="DX38" i="19"/>
  <c r="DZ40" i="15"/>
  <c r="EA40" s="1"/>
  <c r="DJ39" i="28"/>
  <c r="DE39" i="19"/>
  <c r="BS60" i="28"/>
  <c r="BP60" i="19"/>
  <c r="BR62" i="15"/>
  <c r="BS62" s="1"/>
  <c r="O1961" i="26" s="1"/>
  <c r="ED32" i="28"/>
  <c r="DX32" i="19"/>
  <c r="DZ34" i="15"/>
  <c r="EA34" s="1"/>
  <c r="FF101" i="28"/>
  <c r="EZ101" i="19"/>
  <c r="DI89" i="28"/>
  <c r="DD89" i="19"/>
  <c r="DF91" i="15"/>
  <c r="DG91" s="1"/>
  <c r="DI23" i="28"/>
  <c r="DD23" i="19"/>
  <c r="DF25" i="15"/>
  <c r="DG25" s="1"/>
  <c r="O606" i="26" s="1"/>
  <c r="AX90" i="28"/>
  <c r="AV90" i="19"/>
  <c r="AX92" i="15"/>
  <c r="AY92" s="1"/>
  <c r="AC100" i="28"/>
  <c r="AB100" i="19"/>
  <c r="AD102" i="15"/>
  <c r="AE102" s="1"/>
  <c r="BS75" i="28"/>
  <c r="BP75" i="19"/>
  <c r="BR77" i="15"/>
  <c r="BS77" s="1"/>
  <c r="CO62" i="28"/>
  <c r="CK62" i="19"/>
  <c r="BS79" i="28"/>
  <c r="BP79" i="19"/>
  <c r="BR81" i="15"/>
  <c r="BS81" s="1"/>
  <c r="BS8" i="28"/>
  <c r="BP8" i="19"/>
  <c r="BR10" i="15"/>
  <c r="CN81" i="28"/>
  <c r="CJ81" i="19"/>
  <c r="CL83" i="15"/>
  <c r="CM83" s="1"/>
  <c r="EZ65" i="19"/>
  <c r="FF65" i="28"/>
  <c r="BS50"/>
  <c r="BP50" i="19"/>
  <c r="BR52" i="15"/>
  <c r="BS52" s="1"/>
  <c r="AX44" i="28"/>
  <c r="AV44" i="19"/>
  <c r="AX46" i="15"/>
  <c r="AY46" s="1"/>
  <c r="AX56" i="28"/>
  <c r="AV56" i="19"/>
  <c r="AX58" i="15"/>
  <c r="AY58" s="1"/>
  <c r="AV50" i="19"/>
  <c r="AX50" i="28"/>
  <c r="AX52" i="15"/>
  <c r="AY52" s="1"/>
  <c r="CN45" i="28"/>
  <c r="CJ45" i="19"/>
  <c r="CL47" i="15"/>
  <c r="CM47" s="1"/>
  <c r="AX20" i="28"/>
  <c r="AV20" i="19"/>
  <c r="AX22" i="15"/>
  <c r="AY22" s="1"/>
  <c r="DI30" i="28"/>
  <c r="DD30" i="19"/>
  <c r="DF32" i="15"/>
  <c r="DG32" s="1"/>
  <c r="CN28" i="28"/>
  <c r="CJ28" i="19"/>
  <c r="CL30" i="15"/>
  <c r="CM30" s="1"/>
  <c r="CN92" i="28"/>
  <c r="CJ92" i="19"/>
  <c r="CL94" i="15"/>
  <c r="CM94" s="1"/>
  <c r="AX101" i="28"/>
  <c r="AV101" i="19"/>
  <c r="AX103" i="15"/>
  <c r="AY103" s="1"/>
  <c r="DI95" i="28"/>
  <c r="DD95" i="19"/>
  <c r="DF97" i="15"/>
  <c r="DG97" s="1"/>
  <c r="CN90" i="28"/>
  <c r="CJ90" i="19"/>
  <c r="CL92" i="15"/>
  <c r="CM92" s="1"/>
  <c r="DI52" i="28"/>
  <c r="DD52" i="19"/>
  <c r="DF54" i="15"/>
  <c r="DG54" s="1"/>
  <c r="AC102" i="28"/>
  <c r="AB102" i="19"/>
  <c r="AD104" i="15"/>
  <c r="AE104" s="1"/>
  <c r="ED53" i="28"/>
  <c r="DX53" i="19"/>
  <c r="DZ55" i="15"/>
  <c r="EA55" s="1"/>
  <c r="AX10" i="28"/>
  <c r="AV10" i="19"/>
  <c r="AX12" i="15"/>
  <c r="BS30" i="28"/>
  <c r="BP30" i="19"/>
  <c r="BR32" i="15"/>
  <c r="BS32" s="1"/>
  <c r="AX100" i="28"/>
  <c r="AX102" i="15"/>
  <c r="AY102" s="1"/>
  <c r="AV100" i="19"/>
  <c r="BT103" i="28"/>
  <c r="BQ103" i="19"/>
  <c r="AX51" i="28"/>
  <c r="AV51" i="19"/>
  <c r="AX53" i="15"/>
  <c r="AY53" s="1"/>
  <c r="AX53" i="28"/>
  <c r="AV53" i="19"/>
  <c r="AX55" i="15"/>
  <c r="AY55" s="1"/>
  <c r="CN89" i="28"/>
  <c r="CJ89" i="19"/>
  <c r="CL91" i="15"/>
  <c r="CM91" s="1"/>
  <c r="ED42" i="28"/>
  <c r="DX42" i="19"/>
  <c r="DZ44" i="15"/>
  <c r="EA44" s="1"/>
  <c r="ED46" i="28"/>
  <c r="DX46" i="19"/>
  <c r="DZ48" i="15"/>
  <c r="EA48" s="1"/>
  <c r="AY24" i="28"/>
  <c r="AW24" i="19"/>
  <c r="EE72" i="28"/>
  <c r="DY72" i="19"/>
  <c r="EF110"/>
  <c r="ET110"/>
  <c r="ED26" i="28"/>
  <c r="DX26" i="19"/>
  <c r="DZ28" i="15"/>
  <c r="EA28" s="1"/>
  <c r="ED50" i="28"/>
  <c r="DX50" i="19"/>
  <c r="DZ52" i="15"/>
  <c r="EA52" s="1"/>
  <c r="FF85" i="28"/>
  <c r="EZ85" i="19"/>
  <c r="FF83" i="28"/>
  <c r="EZ83" i="19"/>
  <c r="AC36" i="28"/>
  <c r="AD38" i="15"/>
  <c r="AE38" s="1"/>
  <c r="AB36" i="19"/>
  <c r="DI46" i="28"/>
  <c r="DD46" i="19"/>
  <c r="DF48" i="15"/>
  <c r="DG48" s="1"/>
  <c r="AX62" i="28"/>
  <c r="AV62" i="19"/>
  <c r="AX64" i="15"/>
  <c r="AY64" s="1"/>
  <c r="BS42" i="28"/>
  <c r="BP42" i="19"/>
  <c r="BR44" i="15"/>
  <c r="BS44" s="1"/>
  <c r="CN94" i="28"/>
  <c r="CJ94" i="19"/>
  <c r="CL96" i="15"/>
  <c r="CM96" s="1"/>
  <c r="FF9" i="28"/>
  <c r="EZ9" i="19"/>
  <c r="DJ32" i="28"/>
  <c r="DE32" i="19"/>
  <c r="BS12" i="28"/>
  <c r="BP12" i="19"/>
  <c r="BR14" i="15"/>
  <c r="FF94" i="28"/>
  <c r="EZ94" i="19"/>
  <c r="ED51" i="28"/>
  <c r="DX51" i="19"/>
  <c r="DZ53" i="15"/>
  <c r="EA53" s="1"/>
  <c r="BS28" i="28"/>
  <c r="BP28" i="19"/>
  <c r="BR30" i="15"/>
  <c r="BS30" s="1"/>
  <c r="DJ85" i="28"/>
  <c r="DE85" i="19"/>
  <c r="FF84" i="28"/>
  <c r="EZ84" i="19"/>
  <c r="FF78" i="28"/>
  <c r="EZ78" i="19"/>
  <c r="DI97" i="28"/>
  <c r="DD97" i="19"/>
  <c r="DF99" i="15"/>
  <c r="DG99" s="1"/>
  <c r="DI90" i="28"/>
  <c r="DF92" i="15"/>
  <c r="DG92" s="1"/>
  <c r="DD90" i="19"/>
  <c r="BS87" i="28"/>
  <c r="BP87" i="19"/>
  <c r="BR89" i="15"/>
  <c r="BS89" s="1"/>
  <c r="ED61" i="28"/>
  <c r="DX61" i="19"/>
  <c r="DZ63" i="15"/>
  <c r="EA63" s="1"/>
  <c r="AX8" i="28"/>
  <c r="AV8" i="19"/>
  <c r="AX10" i="15"/>
  <c r="CN36" i="28"/>
  <c r="CJ36" i="19"/>
  <c r="CL38" i="15"/>
  <c r="CM38" s="1"/>
  <c r="BS18" i="28"/>
  <c r="BP18" i="19"/>
  <c r="BR20" i="15"/>
  <c r="BS20" s="1"/>
  <c r="BS98" i="28"/>
  <c r="BP98" i="19"/>
  <c r="BR100" i="15"/>
  <c r="BS100" s="1"/>
  <c r="BT29" i="28"/>
  <c r="BQ29" i="19"/>
  <c r="DI94" i="28"/>
  <c r="DF96" i="15"/>
  <c r="DG96" s="1"/>
  <c r="DD94" i="19"/>
  <c r="AC86" i="28"/>
  <c r="AD88" i="15"/>
  <c r="AE88" s="1"/>
  <c r="AB86" i="19"/>
  <c r="BT97" i="28"/>
  <c r="BQ97" i="19"/>
  <c r="DI67" i="28"/>
  <c r="DD67" i="19"/>
  <c r="DF69" i="15"/>
  <c r="DG69" s="1"/>
  <c r="ED77" i="28"/>
  <c r="DX77" i="19"/>
  <c r="DZ79" i="15"/>
  <c r="EA79" s="1"/>
  <c r="CO13" i="28"/>
  <c r="CK13" i="19"/>
  <c r="CM15" i="15"/>
  <c r="EE99" i="28"/>
  <c r="DY99" i="19"/>
  <c r="CO72" i="28"/>
  <c r="CK72" i="19"/>
  <c r="DI91" i="28"/>
  <c r="DD91" i="19"/>
  <c r="DF93" i="15"/>
  <c r="DG93" s="1"/>
  <c r="AD73" i="28"/>
  <c r="AC73" i="19"/>
  <c r="AY21" i="28"/>
  <c r="AW21" i="19"/>
  <c r="CO105" i="28"/>
  <c r="CK105" i="19"/>
  <c r="AX27" i="28"/>
  <c r="AV27" i="19"/>
  <c r="AX29" i="15"/>
  <c r="AY29" s="1"/>
  <c r="DI35" i="28"/>
  <c r="DD35" i="19"/>
  <c r="DF37" i="15"/>
  <c r="DG37" s="1"/>
  <c r="O1046" i="26" s="1"/>
  <c r="AC88" i="28"/>
  <c r="AB88" i="19"/>
  <c r="AD90" i="15"/>
  <c r="AE90" s="1"/>
  <c r="BS96" i="28"/>
  <c r="BP96" i="19"/>
  <c r="BR98" i="15"/>
  <c r="BS98" s="1"/>
  <c r="DI19" i="28"/>
  <c r="DD19" i="19"/>
  <c r="DF21" i="15"/>
  <c r="DG21" s="1"/>
  <c r="DI79" i="28"/>
  <c r="DD79" i="19"/>
  <c r="DF81" i="15"/>
  <c r="DG81" s="1"/>
  <c r="AX77" i="28"/>
  <c r="AV77" i="19"/>
  <c r="AX79" i="15"/>
  <c r="AY79" s="1"/>
  <c r="EE21" i="28"/>
  <c r="DY21" i="19"/>
  <c r="BS68" i="28"/>
  <c r="BP68" i="19"/>
  <c r="BR70" i="15"/>
  <c r="BS70" s="1"/>
  <c r="AX91" i="28"/>
  <c r="AV91" i="19"/>
  <c r="AX93" i="15"/>
  <c r="AY93" s="1"/>
  <c r="DI40" i="28"/>
  <c r="DD40" i="19"/>
  <c r="DF42" i="15"/>
  <c r="DG42" s="1"/>
  <c r="DI55" i="28"/>
  <c r="DD55" i="19"/>
  <c r="DF57" i="15"/>
  <c r="DG57" s="1"/>
  <c r="BS36" i="28"/>
  <c r="BP36" i="19"/>
  <c r="BR38" i="15"/>
  <c r="BS38" s="1"/>
  <c r="ED96" i="28"/>
  <c r="DX96" i="19"/>
  <c r="DZ98" i="15"/>
  <c r="EA98" s="1"/>
  <c r="AY26" i="28"/>
  <c r="AW26" i="19"/>
  <c r="BS104" i="28"/>
  <c r="BP104" i="19"/>
  <c r="BR106" i="15"/>
  <c r="BS106" s="1"/>
  <c r="BT89" i="28"/>
  <c r="BQ89" i="19"/>
  <c r="AC78" i="28"/>
  <c r="AB78" i="19"/>
  <c r="AD80" i="15"/>
  <c r="AE80" s="1"/>
  <c r="BS37" i="28"/>
  <c r="BP37" i="19"/>
  <c r="BR39" i="15"/>
  <c r="BS39" s="1"/>
  <c r="DI59" i="28"/>
  <c r="DD59" i="19"/>
  <c r="DF61" i="15"/>
  <c r="DG61" s="1"/>
  <c r="O1926" i="26" s="1"/>
  <c r="DI37" i="28"/>
  <c r="DD37" i="19"/>
  <c r="DF39" i="15"/>
  <c r="DG39" s="1"/>
  <c r="FF77" i="28"/>
  <c r="EZ77" i="19"/>
  <c r="FF97" i="28"/>
  <c r="EZ97" i="19"/>
  <c r="ED84" i="28"/>
  <c r="DX84" i="19"/>
  <c r="DZ86" i="15"/>
  <c r="EA86" s="1"/>
  <c r="AX106" i="28"/>
  <c r="AV106" i="19"/>
  <c r="AX108" i="15"/>
  <c r="AY108" s="1"/>
  <c r="O3647" i="26" s="1"/>
  <c r="CN93" i="28"/>
  <c r="CJ93" i="19"/>
  <c r="CL95" i="15"/>
  <c r="CM95" s="1"/>
  <c r="BS63" i="28"/>
  <c r="BP63" i="19"/>
  <c r="BR65" i="15"/>
  <c r="BS65" s="1"/>
  <c r="CO95" i="28"/>
  <c r="CK95" i="19"/>
  <c r="CN7" i="28"/>
  <c r="CJ7" i="19"/>
  <c r="CL9" i="15"/>
  <c r="CN43" i="28"/>
  <c r="CJ43" i="19"/>
  <c r="CL45" i="15"/>
  <c r="CM45" s="1"/>
  <c r="AC9" i="28"/>
  <c r="AD11" i="15"/>
  <c r="AB9" i="19"/>
  <c r="FE9" i="28"/>
  <c r="EY9" i="19"/>
  <c r="FE12" i="28"/>
  <c r="EY12" i="19"/>
  <c r="BS41" i="28"/>
  <c r="BP41" i="19"/>
  <c r="BR43" i="15"/>
  <c r="BS43" s="1"/>
  <c r="AX102" i="28"/>
  <c r="AV102" i="19"/>
  <c r="AX104" i="15"/>
  <c r="AY104" s="1"/>
  <c r="BS76" i="28"/>
  <c r="BP76" i="19"/>
  <c r="BR78" i="15"/>
  <c r="BS78" s="1"/>
  <c r="AC80" i="28"/>
  <c r="AB80" i="19"/>
  <c r="AD82" i="15"/>
  <c r="AE82" s="1"/>
  <c r="EZ17" i="19"/>
  <c r="FF17" i="28"/>
  <c r="DI25"/>
  <c r="DD25" i="19"/>
  <c r="DF27" i="15"/>
  <c r="DG27" s="1"/>
  <c r="BT73" i="28"/>
  <c r="BQ73" i="19"/>
  <c r="ED104" i="28"/>
  <c r="DZ106" i="15"/>
  <c r="EA106" s="1"/>
  <c r="DX104" i="19"/>
  <c r="AX82" i="28"/>
  <c r="AX84" i="15"/>
  <c r="AY84" s="1"/>
  <c r="AV82" i="19"/>
  <c r="DI88" i="28"/>
  <c r="DD88" i="19"/>
  <c r="DF90" i="15"/>
  <c r="DG90" s="1"/>
  <c r="ED22" i="28"/>
  <c r="DX22" i="19"/>
  <c r="DZ24" i="15"/>
  <c r="EA24" s="1"/>
  <c r="O571" i="26" s="1"/>
  <c r="CO39" i="28"/>
  <c r="CK39" i="19"/>
  <c r="ED86" i="28"/>
  <c r="DX86" i="19"/>
  <c r="DZ88" i="15"/>
  <c r="EA88" s="1"/>
  <c r="BS33" i="28"/>
  <c r="BP33" i="19"/>
  <c r="BR35" i="15"/>
  <c r="BS35" s="1"/>
  <c r="O971" i="26" s="1"/>
  <c r="ED102" i="28"/>
  <c r="DX102" i="19"/>
  <c r="DZ104" i="15"/>
  <c r="EA104" s="1"/>
  <c r="CO99" i="28"/>
  <c r="CK99" i="19"/>
  <c r="ED74" i="28"/>
  <c r="DX74" i="19"/>
  <c r="DZ76" i="15"/>
  <c r="EA76" s="1"/>
  <c r="EE57" i="28"/>
  <c r="DY57" i="19"/>
  <c r="AX11" i="28"/>
  <c r="AV11" i="19"/>
  <c r="AX13" i="15"/>
  <c r="BS19" i="28"/>
  <c r="BP19" i="19"/>
  <c r="BR21" i="15"/>
  <c r="BS21" s="1"/>
  <c r="AX9" i="28"/>
  <c r="AV9" i="19"/>
  <c r="AX11" i="15"/>
  <c r="CO40" i="28"/>
  <c r="CK40" i="19"/>
  <c r="CO21" i="28"/>
  <c r="CK21" i="19"/>
  <c r="AC94" i="28"/>
  <c r="AD96" i="15"/>
  <c r="AE96" s="1"/>
  <c r="AB94" i="19"/>
  <c r="DI92" i="28"/>
  <c r="DD92" i="19"/>
  <c r="DF94" i="15"/>
  <c r="DG94" s="1"/>
  <c r="AY59" i="28"/>
  <c r="AW59" i="19"/>
  <c r="EE87" i="28"/>
  <c r="DY87" i="19"/>
  <c r="CO32" i="28"/>
  <c r="CK32" i="19"/>
  <c r="BS94" i="28"/>
  <c r="BP94" i="19"/>
  <c r="BR96" i="15"/>
  <c r="BS96" s="1"/>
  <c r="EE59" i="28"/>
  <c r="DY59" i="19"/>
  <c r="EE64" i="28"/>
  <c r="DY64" i="19"/>
  <c r="AY40" i="28"/>
  <c r="AW40" i="19"/>
  <c r="CN74" i="28"/>
  <c r="CJ74" i="19"/>
  <c r="CL76" i="15"/>
  <c r="CM76" s="1"/>
  <c r="DJ34" i="28"/>
  <c r="DE34" i="19"/>
  <c r="FF99" i="28"/>
  <c r="EZ99" i="19"/>
  <c r="CN48" i="28"/>
  <c r="CJ48" i="19"/>
  <c r="CL50" i="15"/>
  <c r="CM50" s="1"/>
  <c r="CO76" i="28"/>
  <c r="CK76" i="19"/>
  <c r="ED27" i="28"/>
  <c r="DX27" i="19"/>
  <c r="DZ29" i="15"/>
  <c r="EA29" s="1"/>
  <c r="EE40" i="28"/>
  <c r="DY40" i="19"/>
  <c r="AX87" i="28"/>
  <c r="AV87" i="19"/>
  <c r="AX89" i="15"/>
  <c r="AY89" s="1"/>
  <c r="AX75" i="28"/>
  <c r="AV75" i="19"/>
  <c r="AX77" i="15"/>
  <c r="AY77" s="1"/>
  <c r="ED34" i="28"/>
  <c r="DX34" i="19"/>
  <c r="DZ36" i="15"/>
  <c r="EA36" s="1"/>
  <c r="O1011" i="26" s="1"/>
  <c r="ED79" i="28"/>
  <c r="DX79" i="19"/>
  <c r="DZ81" i="15"/>
  <c r="EA81" s="1"/>
  <c r="ED39" i="28"/>
  <c r="DX39" i="19"/>
  <c r="DZ41" i="15"/>
  <c r="EA41" s="1"/>
  <c r="AC98" i="28"/>
  <c r="AB98" i="19"/>
  <c r="AD100" i="15"/>
  <c r="AE100" s="1"/>
  <c r="ED90" i="28"/>
  <c r="DX90" i="19"/>
  <c r="DZ92" i="15"/>
  <c r="EA92" s="1"/>
  <c r="AX103" i="28"/>
  <c r="AV103" i="19"/>
  <c r="AX105" i="15"/>
  <c r="AY105" s="1"/>
  <c r="BS95" i="28"/>
  <c r="BP95" i="19"/>
  <c r="BR97" i="15"/>
  <c r="BS97" s="1"/>
  <c r="BS53" i="28"/>
  <c r="BP53" i="19"/>
  <c r="BR55" i="15"/>
  <c r="BS55" s="1"/>
  <c r="ED30" i="28"/>
  <c r="DX30" i="19"/>
  <c r="DZ32" i="15"/>
  <c r="EA32" s="1"/>
  <c r="CN82" i="28"/>
  <c r="CJ82" i="19"/>
  <c r="CL84" i="15"/>
  <c r="CM84" s="1"/>
  <c r="DI69" i="28"/>
  <c r="DD69" i="19"/>
  <c r="DF71" i="15"/>
  <c r="DG71" s="1"/>
  <c r="AX80" i="28"/>
  <c r="AV80" i="19"/>
  <c r="AX82" i="15"/>
  <c r="AY82" s="1"/>
  <c r="DI47" i="28"/>
  <c r="DD47" i="19"/>
  <c r="DF49" i="15"/>
  <c r="DG49" s="1"/>
  <c r="BS17" i="28"/>
  <c r="BP17" i="19"/>
  <c r="BR19" i="15"/>
  <c r="BS19" s="1"/>
  <c r="O384" i="26" s="1"/>
  <c r="CN33" i="28"/>
  <c r="CJ33" i="19"/>
  <c r="CL35" i="15"/>
  <c r="CM35" s="1"/>
  <c r="O972" i="26" s="1"/>
  <c r="CN97" i="28"/>
  <c r="CJ97" i="19"/>
  <c r="CL99" i="15"/>
  <c r="CM99" s="1"/>
  <c r="FF72" i="28"/>
  <c r="EZ72" i="19"/>
  <c r="BS83" i="28"/>
  <c r="BP83" i="19"/>
  <c r="BR85" i="15"/>
  <c r="BS85" s="1"/>
  <c r="FF79" i="28"/>
  <c r="EZ79" i="19"/>
  <c r="ED56" i="28"/>
  <c r="DX56" i="19"/>
  <c r="DZ58" i="15"/>
  <c r="EA58" s="1"/>
  <c r="CO54" i="28"/>
  <c r="CK54" i="19"/>
  <c r="CN14" i="28"/>
  <c r="CJ14" i="19"/>
  <c r="CL16" i="15"/>
  <c r="CM16" s="1"/>
  <c r="O276" i="26" s="1"/>
  <c r="AX33" i="28"/>
  <c r="AV33" i="19"/>
  <c r="AX35" i="15"/>
  <c r="AY35" s="1"/>
  <c r="O970" i="26" s="1"/>
  <c r="FF82" i="28"/>
  <c r="EZ82" i="19"/>
  <c r="AD105" i="28"/>
  <c r="AC105" i="19"/>
  <c r="BS72" i="28"/>
  <c r="BP72" i="19"/>
  <c r="BR74" i="15"/>
  <c r="BS74" s="1"/>
  <c r="AC76" i="28"/>
  <c r="AB76" i="19"/>
  <c r="AD78" i="15"/>
  <c r="AE78" s="1"/>
  <c r="EE55" i="28"/>
  <c r="DY55" i="19"/>
  <c r="BS74" i="28"/>
  <c r="BP74" i="19"/>
  <c r="BR76" i="15"/>
  <c r="BS76" s="1"/>
  <c r="BS22" i="28"/>
  <c r="BP22" i="19"/>
  <c r="BR24" i="15"/>
  <c r="BS24" s="1"/>
  <c r="O568" i="26" s="1"/>
  <c r="DJ68" i="28"/>
  <c r="DE68" i="19"/>
  <c r="ED48" i="28"/>
  <c r="DX48" i="19"/>
  <c r="DZ50" i="15"/>
  <c r="EA50" s="1"/>
  <c r="BT24" i="28"/>
  <c r="BQ24" i="19"/>
  <c r="BS64" i="28"/>
  <c r="BP64" i="19"/>
  <c r="BR66" i="15"/>
  <c r="BS66" s="1"/>
  <c r="DI42" i="28"/>
  <c r="DD42" i="19"/>
  <c r="DF44" i="15"/>
  <c r="DG44" s="1"/>
  <c r="CO23" i="28"/>
  <c r="CK23" i="19"/>
  <c r="ED36" i="28"/>
  <c r="DX36" i="19"/>
  <c r="DZ38" i="15"/>
  <c r="EA38" s="1"/>
  <c r="BT44" i="28"/>
  <c r="BQ44" i="19"/>
  <c r="ED93" i="28"/>
  <c r="DX93" i="19"/>
  <c r="DZ95" i="15"/>
  <c r="EA95" s="1"/>
  <c r="FF88" i="28"/>
  <c r="EZ88" i="19"/>
  <c r="DI22" i="28"/>
  <c r="DD22" i="19"/>
  <c r="DF24" i="15"/>
  <c r="DG24" s="1"/>
  <c r="O570" i="26" s="1"/>
  <c r="AX36" i="28"/>
  <c r="AV36" i="19"/>
  <c r="AX38" i="15"/>
  <c r="AY38" s="1"/>
  <c r="CO16" i="28"/>
  <c r="CK16" i="19"/>
  <c r="FF90" i="28"/>
  <c r="EZ90" i="19"/>
  <c r="DI99" i="28"/>
  <c r="DD99" i="19"/>
  <c r="DF101" i="15"/>
  <c r="DG101" s="1"/>
  <c r="AY71" i="28"/>
  <c r="AW71" i="19"/>
  <c r="BT13" i="28"/>
  <c r="BQ13" i="19"/>
  <c r="BS15" i="15"/>
  <c r="BS9" i="28"/>
  <c r="BP9" i="19"/>
  <c r="BR11" i="15"/>
  <c r="AX41" i="28"/>
  <c r="AV41" i="19"/>
  <c r="AX43" i="15"/>
  <c r="AY43" s="1"/>
  <c r="AD85" i="28"/>
  <c r="AC85" i="19"/>
  <c r="DI65" i="28"/>
  <c r="DD65" i="19"/>
  <c r="DF67" i="15"/>
  <c r="DG67" s="1"/>
  <c r="AX30" i="28"/>
  <c r="AV30" i="19"/>
  <c r="AX32" i="15"/>
  <c r="AY32" s="1"/>
  <c r="AX79" i="28"/>
  <c r="AV79" i="19"/>
  <c r="AX81" i="15"/>
  <c r="AY81" s="1"/>
  <c r="ED37" i="28"/>
  <c r="DX37" i="19"/>
  <c r="DZ39" i="15"/>
  <c r="EA39" s="1"/>
  <c r="ED83" i="28"/>
  <c r="DX83" i="19"/>
  <c r="DZ85" i="15"/>
  <c r="EA85" s="1"/>
  <c r="BS66" i="28"/>
  <c r="BP66" i="19"/>
  <c r="BR68" i="15"/>
  <c r="BS68" s="1"/>
  <c r="DI56" i="28"/>
  <c r="DD56" i="19"/>
  <c r="DF58" i="15"/>
  <c r="DG58" s="1"/>
  <c r="CN96" i="28"/>
  <c r="CJ96" i="19"/>
  <c r="CL98" i="15"/>
  <c r="CM98" s="1"/>
  <c r="DI100" i="28"/>
  <c r="DD100" i="19"/>
  <c r="DF102" i="15"/>
  <c r="DG102" s="1"/>
  <c r="AX66" i="28"/>
  <c r="AV66" i="19"/>
  <c r="AX68" i="15"/>
  <c r="AY68" s="1"/>
  <c r="ED45" i="28"/>
  <c r="DX45" i="19"/>
  <c r="DZ47" i="15"/>
  <c r="EA47" s="1"/>
  <c r="BS49" i="28"/>
  <c r="BP49" i="19"/>
  <c r="BR51" i="15"/>
  <c r="BS51" s="1"/>
  <c r="DI70" i="28"/>
  <c r="DD70" i="19"/>
  <c r="DF72" i="15"/>
  <c r="DG72" s="1"/>
  <c r="AC41" i="19"/>
  <c r="AD41" i="28"/>
  <c r="BS102"/>
  <c r="BP102" i="19"/>
  <c r="BR104" i="15"/>
  <c r="BS104" s="1"/>
  <c r="ED81" i="28"/>
  <c r="DX81" i="19"/>
  <c r="DZ83" i="15"/>
  <c r="EA83" s="1"/>
  <c r="BS51" i="28"/>
  <c r="BP51" i="19"/>
  <c r="BR53" i="15"/>
  <c r="BS53" s="1"/>
  <c r="CN38" i="28"/>
  <c r="CJ38" i="19"/>
  <c r="CL40" i="15"/>
  <c r="CM40" s="1"/>
  <c r="BS31" i="28"/>
  <c r="BP31" i="19"/>
  <c r="BR33" i="15"/>
  <c r="BS33" s="1"/>
  <c r="EZ20" i="19"/>
  <c r="FF20" i="28"/>
  <c r="AX48"/>
  <c r="AV48" i="19"/>
  <c r="AX50" i="15"/>
  <c r="AY50" s="1"/>
  <c r="AX84" i="28"/>
  <c r="AV84" i="19"/>
  <c r="AX86" i="15"/>
  <c r="AY86" s="1"/>
  <c r="FF87" i="28"/>
  <c r="EZ87" i="19"/>
  <c r="BT85" i="28"/>
  <c r="BQ85" i="19"/>
  <c r="FF102" i="28"/>
  <c r="EZ102" i="19"/>
  <c r="CN44" i="28"/>
  <c r="CJ44" i="19"/>
  <c r="CL46" i="15"/>
  <c r="CM46" s="1"/>
  <c r="ED25" i="28"/>
  <c r="DX25" i="19"/>
  <c r="DZ27" i="15"/>
  <c r="EA27" s="1"/>
  <c r="BS7" i="28"/>
  <c r="BP7" i="19"/>
  <c r="BR9" i="15"/>
  <c r="DI9" i="28"/>
  <c r="DD9" i="19"/>
  <c r="DF11" i="15"/>
  <c r="ED88" i="28"/>
  <c r="DX88" i="19"/>
  <c r="DZ90" i="15"/>
  <c r="EA90" s="1"/>
  <c r="BS84" i="28"/>
  <c r="BP84" i="19"/>
  <c r="BR86" i="15"/>
  <c r="BS86" s="1"/>
  <c r="AX97" i="28"/>
  <c r="AV97" i="19"/>
  <c r="AX99" i="15"/>
  <c r="AY99" s="1"/>
  <c r="AX78" i="28"/>
  <c r="AV78" i="19"/>
  <c r="AX80" i="15"/>
  <c r="AY80" s="1"/>
  <c r="ED31" i="28"/>
  <c r="DX31" i="19"/>
  <c r="DZ33" i="15"/>
  <c r="EA33" s="1"/>
  <c r="DJ43" i="28"/>
  <c r="DE43" i="19"/>
  <c r="EM110"/>
  <c r="AC62" i="28"/>
  <c r="AB62" i="19"/>
  <c r="AD64" i="15"/>
  <c r="AE64" s="1"/>
  <c r="AC46" i="28"/>
  <c r="AB46" i="19"/>
  <c r="AD48" i="15"/>
  <c r="AE48" s="1"/>
  <c r="FF43" i="28"/>
  <c r="EZ43" i="19"/>
  <c r="AC16" i="28"/>
  <c r="AB16" i="19"/>
  <c r="AD18" i="15"/>
  <c r="AE18" s="1"/>
  <c r="O346" i="26" s="1"/>
  <c r="FF54" i="28"/>
  <c r="EZ54" i="19"/>
  <c r="FF38" i="28"/>
  <c r="EZ38" i="19"/>
  <c r="FF22" i="28"/>
  <c r="EZ22" i="19"/>
  <c r="FF26" i="28"/>
  <c r="EZ26" i="19"/>
  <c r="AC34" i="28"/>
  <c r="AB34" i="19"/>
  <c r="AD36" i="15"/>
  <c r="AE36" s="1"/>
  <c r="O1006" i="26" s="1"/>
  <c r="FF66" i="28"/>
  <c r="EZ66" i="19"/>
  <c r="FF14" i="28"/>
  <c r="EZ14" i="19"/>
  <c r="AD63" i="28"/>
  <c r="AC63" i="19"/>
  <c r="FF40" i="28"/>
  <c r="EZ40" i="19"/>
  <c r="AD61" i="28"/>
  <c r="AC61" i="19"/>
  <c r="AC58" i="28"/>
  <c r="AD60" i="15"/>
  <c r="AE60" s="1"/>
  <c r="O1886" i="26" s="1"/>
  <c r="AB58" i="19"/>
  <c r="AD44" i="28"/>
  <c r="AC44" i="19"/>
  <c r="AC30" i="28"/>
  <c r="AD32" i="15"/>
  <c r="AE32" s="1"/>
  <c r="AB30" i="19"/>
  <c r="AC42" i="28"/>
  <c r="AD44" i="15"/>
  <c r="AE44" s="1"/>
  <c r="AB42" i="19"/>
  <c r="AD25" i="28"/>
  <c r="AC25" i="19"/>
  <c r="AD11" i="28"/>
  <c r="AC11" i="19"/>
  <c r="AE13" i="15"/>
  <c r="FF16" i="28"/>
  <c r="EZ16" i="19"/>
  <c r="AD71" i="28"/>
  <c r="AC71" i="19"/>
  <c r="FF12" i="28"/>
  <c r="EZ12" i="19"/>
  <c r="AD47" i="28"/>
  <c r="AC47" i="19"/>
  <c r="FF56" i="28"/>
  <c r="EZ56" i="19"/>
  <c r="AC23" i="28"/>
  <c r="AB23" i="19"/>
  <c r="AD25" i="15"/>
  <c r="AE25" s="1"/>
  <c r="O602" i="26" s="1"/>
  <c r="FF39" i="28"/>
  <c r="EZ39" i="19"/>
  <c r="FF19" i="28"/>
  <c r="EZ19" i="19"/>
  <c r="AC50" i="28"/>
  <c r="AB50" i="19"/>
  <c r="AD52" i="15"/>
  <c r="AE52" s="1"/>
  <c r="AC18" i="28"/>
  <c r="AD20" i="15"/>
  <c r="AE20" s="1"/>
  <c r="AB18" i="19"/>
  <c r="AC70" i="28"/>
  <c r="AB70" i="19"/>
  <c r="AD72" i="15"/>
  <c r="AE72" s="1"/>
  <c r="FF32" i="28"/>
  <c r="EZ32" i="19"/>
  <c r="AC51" i="28"/>
  <c r="AB51" i="19"/>
  <c r="AD53" i="15"/>
  <c r="AE53" s="1"/>
  <c r="AC40" i="28"/>
  <c r="AB40" i="19"/>
  <c r="AD42" i="15"/>
  <c r="AE42" s="1"/>
  <c r="FF62" i="28"/>
  <c r="EZ62" i="19"/>
  <c r="FF46" i="28"/>
  <c r="EZ46" i="19"/>
  <c r="AD29" i="28"/>
  <c r="AC29" i="19"/>
  <c r="FF70" i="28"/>
  <c r="EZ70" i="19"/>
  <c r="AD15" i="28"/>
  <c r="AC15" i="19"/>
  <c r="AC8" i="28"/>
  <c r="AB8" i="19"/>
  <c r="AD10" i="15"/>
  <c r="AC43" i="28"/>
  <c r="AD45" i="15"/>
  <c r="AE45" s="1"/>
  <c r="AB43" i="19"/>
  <c r="FF59" i="28"/>
  <c r="EZ59" i="19"/>
  <c r="FF24" i="28"/>
  <c r="EZ24" i="19"/>
  <c r="AC27" i="28"/>
  <c r="AB27" i="19"/>
  <c r="AD29" i="15"/>
  <c r="AE29" s="1"/>
  <c r="AC54" i="28"/>
  <c r="AB54" i="19"/>
  <c r="AD56" i="15"/>
  <c r="AE56" s="1"/>
  <c r="AC38" i="28"/>
  <c r="AB38" i="19"/>
  <c r="AD40" i="15"/>
  <c r="AE40" s="1"/>
  <c r="AC12" i="28"/>
  <c r="AB12" i="19"/>
  <c r="AD14" i="15"/>
  <c r="AC10" i="28"/>
  <c r="AD12" i="15"/>
  <c r="AB10" i="19"/>
  <c r="AD31" i="28"/>
  <c r="AC31" i="19"/>
  <c r="FF67" i="28"/>
  <c r="EZ67" i="19"/>
  <c r="AD69" i="28"/>
  <c r="AC69" i="19"/>
  <c r="FF34" i="28"/>
  <c r="EZ34" i="19"/>
  <c r="AC56" i="28"/>
  <c r="AB56" i="19"/>
  <c r="AD58" i="15"/>
  <c r="AE58" s="1"/>
  <c r="AC66" i="28"/>
  <c r="AB66" i="19"/>
  <c r="AD68" i="15"/>
  <c r="AE68" s="1"/>
  <c r="AC39" i="28"/>
  <c r="AB39" i="19"/>
  <c r="AD41" i="15"/>
  <c r="AE41" s="1"/>
  <c r="FF28" i="28"/>
  <c r="EZ28" i="19"/>
  <c r="AC64" i="28"/>
  <c r="AB64" i="19"/>
  <c r="AD66" i="15"/>
  <c r="AE66" s="1"/>
  <c r="AC48" i="28"/>
  <c r="AB48" i="19"/>
  <c r="AD50" i="15"/>
  <c r="AE50" s="1"/>
  <c r="AD13" i="28"/>
  <c r="AE15" i="15"/>
  <c r="AC13" i="19"/>
  <c r="AC14" i="28"/>
  <c r="AD16" i="15"/>
  <c r="AE16" s="1"/>
  <c r="O273" i="26" s="1"/>
  <c r="AB14" i="19"/>
  <c r="FF51" i="28"/>
  <c r="EZ51" i="19"/>
  <c r="AC24" i="28"/>
  <c r="AB24" i="19"/>
  <c r="AD26" i="15"/>
  <c r="AE26" s="1"/>
  <c r="FF27" i="28"/>
  <c r="EZ27" i="19"/>
  <c r="AD55" i="28"/>
  <c r="AC55" i="19"/>
  <c r="AD21" i="28"/>
  <c r="AC21" i="19"/>
  <c r="AC67" i="28"/>
  <c r="AB67" i="19"/>
  <c r="AD69" i="15"/>
  <c r="AE69" s="1"/>
  <c r="AD35" i="28"/>
  <c r="AC35" i="19"/>
  <c r="FF58" i="28"/>
  <c r="EZ58" i="19"/>
  <c r="FF8" i="28"/>
  <c r="EZ8" i="19"/>
  <c r="H59" i="26"/>
  <c r="FF30" i="28"/>
  <c r="EZ30" i="19"/>
  <c r="FF42" i="28"/>
  <c r="EZ42" i="19"/>
  <c r="AD60" i="28"/>
  <c r="AC60" i="19"/>
  <c r="AC59" i="28"/>
  <c r="AD61" i="15"/>
  <c r="AE61" s="1"/>
  <c r="O1922" i="26" s="1"/>
  <c r="AB59" i="19"/>
  <c r="AC32" i="28"/>
  <c r="AB32" i="19"/>
  <c r="AD34" i="15"/>
  <c r="AE34" s="1"/>
  <c r="FF10" i="28"/>
  <c r="EZ10" i="19"/>
  <c r="AD37" i="28"/>
  <c r="AC37" i="19"/>
  <c r="AC22" i="28"/>
  <c r="AB22" i="19"/>
  <c r="AD24" i="15"/>
  <c r="AE24" s="1"/>
  <c r="O566" i="26" s="1"/>
  <c r="AD53" i="28"/>
  <c r="AC53" i="19"/>
  <c r="AC26" i="28"/>
  <c r="AB26" i="19"/>
  <c r="AD28" i="15"/>
  <c r="AE28" s="1"/>
  <c r="AD45" i="28"/>
  <c r="AC45" i="19"/>
  <c r="FF23" i="28"/>
  <c r="EZ23" i="19"/>
  <c r="AC28" i="28"/>
  <c r="AB28" i="19"/>
  <c r="AD30" i="15"/>
  <c r="AE30" s="1"/>
  <c r="AC19" i="28"/>
  <c r="AB19" i="19"/>
  <c r="AD21" i="15"/>
  <c r="AE21" s="1"/>
  <c r="FF50" i="28"/>
  <c r="EZ50" i="19"/>
  <c r="FF64" i="28"/>
  <c r="EZ64" i="19"/>
  <c r="FF48" i="28"/>
  <c r="EZ48" i="19"/>
  <c r="FF18" i="28"/>
  <c r="EZ18" i="19"/>
  <c r="AC7"/>
  <c r="AE9" i="15"/>
  <c r="AD7" i="28"/>
  <c r="O237" i="26" l="1"/>
  <c r="O232" i="25"/>
  <c r="O271"/>
  <c r="O268"/>
  <c r="O239" i="26"/>
  <c r="O234" i="25"/>
  <c r="O241" i="26"/>
  <c r="O236" i="25"/>
  <c r="O269"/>
  <c r="O238" i="26"/>
  <c r="O233" i="25"/>
  <c r="O272"/>
  <c r="O270"/>
  <c r="K567" i="26"/>
  <c r="O236"/>
  <c r="O231" i="25"/>
  <c r="O162" i="26"/>
  <c r="O159" i="25"/>
  <c r="H1045" i="26"/>
  <c r="H384"/>
  <c r="H1961"/>
  <c r="O267" i="25"/>
  <c r="N571" i="26"/>
  <c r="N3647"/>
  <c r="M347" i="25"/>
  <c r="E344"/>
  <c r="I342"/>
  <c r="O340"/>
  <c r="G339"/>
  <c r="M348"/>
  <c r="F342"/>
  <c r="I350"/>
  <c r="L344"/>
  <c r="E343"/>
  <c r="I341"/>
  <c r="O339"/>
  <c r="F339"/>
  <c r="F352"/>
  <c r="I344"/>
  <c r="O342"/>
  <c r="G341"/>
  <c r="L339"/>
  <c r="F350"/>
  <c r="F344"/>
  <c r="I351"/>
  <c r="H346"/>
  <c r="I343"/>
  <c r="O341"/>
  <c r="G340"/>
  <c r="F341"/>
  <c r="O344"/>
  <c r="G343"/>
  <c r="L341"/>
  <c r="E340"/>
  <c r="F351"/>
  <c r="F346"/>
  <c r="B326"/>
  <c r="O343"/>
  <c r="G342"/>
  <c r="L340"/>
  <c r="E339"/>
  <c r="H339" s="1"/>
  <c r="F343"/>
  <c r="L343"/>
  <c r="E342"/>
  <c r="I340"/>
  <c r="I352"/>
  <c r="F340"/>
  <c r="N348"/>
  <c r="G344"/>
  <c r="L342"/>
  <c r="E341"/>
  <c r="H341" s="1"/>
  <c r="I339"/>
  <c r="I372"/>
  <c r="I367"/>
  <c r="I369"/>
  <c r="I370"/>
  <c r="L364"/>
  <c r="A397"/>
  <c r="I368"/>
  <c r="H271"/>
  <c r="N271" s="1"/>
  <c r="I315"/>
  <c r="I314"/>
  <c r="N312"/>
  <c r="H310"/>
  <c r="L308"/>
  <c r="G308"/>
  <c r="O307"/>
  <c r="I307"/>
  <c r="E307"/>
  <c r="L306"/>
  <c r="G306"/>
  <c r="O305"/>
  <c r="I305"/>
  <c r="E305"/>
  <c r="L304"/>
  <c r="G304"/>
  <c r="O303"/>
  <c r="I303"/>
  <c r="E303"/>
  <c r="F307"/>
  <c r="F305"/>
  <c r="F303"/>
  <c r="F316"/>
  <c r="M311"/>
  <c r="O308"/>
  <c r="I308"/>
  <c r="E308"/>
  <c r="L307"/>
  <c r="G307"/>
  <c r="O306"/>
  <c r="I306"/>
  <c r="E306"/>
  <c r="L305"/>
  <c r="G305"/>
  <c r="O304"/>
  <c r="I304"/>
  <c r="E304"/>
  <c r="L303"/>
  <c r="G303"/>
  <c r="I316"/>
  <c r="F315"/>
  <c r="F314"/>
  <c r="M312"/>
  <c r="F310"/>
  <c r="F308"/>
  <c r="F306"/>
  <c r="F304"/>
  <c r="B290"/>
  <c r="H269"/>
  <c r="H270"/>
  <c r="N232"/>
  <c r="K232"/>
  <c r="K231"/>
  <c r="N231"/>
  <c r="H267"/>
  <c r="H268"/>
  <c r="K235"/>
  <c r="N235"/>
  <c r="N234"/>
  <c r="K234"/>
  <c r="K233"/>
  <c r="N233"/>
  <c r="K271"/>
  <c r="H272"/>
  <c r="K159"/>
  <c r="N159"/>
  <c r="K161"/>
  <c r="N161"/>
  <c r="N160"/>
  <c r="K160"/>
  <c r="K163"/>
  <c r="N163"/>
  <c r="N164"/>
  <c r="K164"/>
  <c r="K3650" i="26"/>
  <c r="N3650"/>
  <c r="N3651"/>
  <c r="K3651"/>
  <c r="K3646"/>
  <c r="N3646"/>
  <c r="K3648"/>
  <c r="N3648"/>
  <c r="N3649"/>
  <c r="K3649"/>
  <c r="H1964"/>
  <c r="N1924"/>
  <c r="K1924"/>
  <c r="K1961"/>
  <c r="N1961"/>
  <c r="H1043"/>
  <c r="H1962"/>
  <c r="I2025"/>
  <c r="I2030"/>
  <c r="I2026"/>
  <c r="L2022"/>
  <c r="I2027"/>
  <c r="A2055"/>
  <c r="I2028"/>
  <c r="H1959"/>
  <c r="H1960"/>
  <c r="I2009"/>
  <c r="F2008"/>
  <c r="F2007"/>
  <c r="M2005"/>
  <c r="F2003"/>
  <c r="F2001"/>
  <c r="F1999"/>
  <c r="F1997"/>
  <c r="B1983"/>
  <c r="I2008"/>
  <c r="I2007"/>
  <c r="N2005"/>
  <c r="H2003"/>
  <c r="L2001"/>
  <c r="G2001"/>
  <c r="O2000"/>
  <c r="I2000"/>
  <c r="E2000"/>
  <c r="L1999"/>
  <c r="G1999"/>
  <c r="O1998"/>
  <c r="I1998"/>
  <c r="E1998"/>
  <c r="L1997"/>
  <c r="G1997"/>
  <c r="O1996"/>
  <c r="I1996"/>
  <c r="E1996"/>
  <c r="F2000"/>
  <c r="F1998"/>
  <c r="F1996"/>
  <c r="F2009"/>
  <c r="M2004"/>
  <c r="O2001"/>
  <c r="I2001"/>
  <c r="E2001"/>
  <c r="L2000"/>
  <c r="G2000"/>
  <c r="O1999"/>
  <c r="I1999"/>
  <c r="E1999"/>
  <c r="L1998"/>
  <c r="G1998"/>
  <c r="O1997"/>
  <c r="I1997"/>
  <c r="E1997"/>
  <c r="H1997" s="1"/>
  <c r="L1996"/>
  <c r="G1996"/>
  <c r="N1922"/>
  <c r="K1922"/>
  <c r="K1963"/>
  <c r="N1963"/>
  <c r="N1964"/>
  <c r="K1964"/>
  <c r="N1926"/>
  <c r="K1926"/>
  <c r="K1006"/>
  <c r="N1006"/>
  <c r="K1008"/>
  <c r="N1008"/>
  <c r="K1043"/>
  <c r="N1043"/>
  <c r="H1046"/>
  <c r="N1009"/>
  <c r="K1009"/>
  <c r="N1011"/>
  <c r="K1011"/>
  <c r="I1110"/>
  <c r="A1139"/>
  <c r="I1111"/>
  <c r="I1108"/>
  <c r="I1113"/>
  <c r="I1109"/>
  <c r="L1105"/>
  <c r="H1044"/>
  <c r="H1047"/>
  <c r="H1042"/>
  <c r="K1045"/>
  <c r="N1045"/>
  <c r="F1083"/>
  <c r="F1081"/>
  <c r="F1079"/>
  <c r="F1092"/>
  <c r="M1087"/>
  <c r="O1084"/>
  <c r="I1084"/>
  <c r="E1084"/>
  <c r="L1083"/>
  <c r="G1083"/>
  <c r="O1082"/>
  <c r="I1082"/>
  <c r="E1082"/>
  <c r="L1081"/>
  <c r="G1081"/>
  <c r="O1080"/>
  <c r="I1080"/>
  <c r="E1080"/>
  <c r="L1079"/>
  <c r="G1079"/>
  <c r="I1092"/>
  <c r="F1091"/>
  <c r="F1090"/>
  <c r="M1088"/>
  <c r="F1086"/>
  <c r="F1084"/>
  <c r="F1082"/>
  <c r="F1080"/>
  <c r="B1066"/>
  <c r="I1091"/>
  <c r="I1090"/>
  <c r="N1088"/>
  <c r="H1086"/>
  <c r="L1084"/>
  <c r="G1084"/>
  <c r="O1083"/>
  <c r="I1083"/>
  <c r="E1083"/>
  <c r="H1083" s="1"/>
  <c r="L1082"/>
  <c r="G1082"/>
  <c r="O1081"/>
  <c r="I1081"/>
  <c r="E1081"/>
  <c r="H1081" s="1"/>
  <c r="L1080"/>
  <c r="G1080"/>
  <c r="O1079"/>
  <c r="I1079"/>
  <c r="E1079"/>
  <c r="N1007"/>
  <c r="K1007"/>
  <c r="K566"/>
  <c r="N566"/>
  <c r="K568"/>
  <c r="N568"/>
  <c r="H604"/>
  <c r="H606"/>
  <c r="H607"/>
  <c r="K570"/>
  <c r="N570"/>
  <c r="H605"/>
  <c r="H602"/>
  <c r="H603"/>
  <c r="I651"/>
  <c r="I650"/>
  <c r="N648"/>
  <c r="H646"/>
  <c r="L644"/>
  <c r="G644"/>
  <c r="O643"/>
  <c r="I643"/>
  <c r="E643"/>
  <c r="L642"/>
  <c r="G642"/>
  <c r="O641"/>
  <c r="I641"/>
  <c r="E641"/>
  <c r="L640"/>
  <c r="G640"/>
  <c r="O639"/>
  <c r="I639"/>
  <c r="E639"/>
  <c r="F643"/>
  <c r="F641"/>
  <c r="F639"/>
  <c r="F651"/>
  <c r="I644"/>
  <c r="F642"/>
  <c r="L641"/>
  <c r="O640"/>
  <c r="E640"/>
  <c r="F650"/>
  <c r="G643"/>
  <c r="I642"/>
  <c r="F640"/>
  <c r="L639"/>
  <c r="B626"/>
  <c r="F652"/>
  <c r="M647"/>
  <c r="O644"/>
  <c r="E644"/>
  <c r="G641"/>
  <c r="I640"/>
  <c r="I652"/>
  <c r="M648"/>
  <c r="F646"/>
  <c r="F644"/>
  <c r="L643"/>
  <c r="O642"/>
  <c r="E642"/>
  <c r="G639"/>
  <c r="I673"/>
  <c r="I669"/>
  <c r="L665"/>
  <c r="I670"/>
  <c r="I668"/>
  <c r="I671"/>
  <c r="A699"/>
  <c r="N128"/>
  <c r="K384"/>
  <c r="N384"/>
  <c r="I431"/>
  <c r="H426"/>
  <c r="I423"/>
  <c r="O421"/>
  <c r="G420"/>
  <c r="F421"/>
  <c r="L423"/>
  <c r="E422"/>
  <c r="I420"/>
  <c r="I432"/>
  <c r="F420"/>
  <c r="O423"/>
  <c r="G422"/>
  <c r="L420"/>
  <c r="E419"/>
  <c r="F423"/>
  <c r="M427"/>
  <c r="E424"/>
  <c r="I422"/>
  <c r="O420"/>
  <c r="G419"/>
  <c r="M428"/>
  <c r="F422"/>
  <c r="N428"/>
  <c r="G424"/>
  <c r="L422"/>
  <c r="E421"/>
  <c r="I419"/>
  <c r="F432"/>
  <c r="I424"/>
  <c r="O422"/>
  <c r="G421"/>
  <c r="L419"/>
  <c r="F430"/>
  <c r="F424"/>
  <c r="I430"/>
  <c r="L424"/>
  <c r="E423"/>
  <c r="I421"/>
  <c r="O419"/>
  <c r="F419"/>
  <c r="O424"/>
  <c r="G423"/>
  <c r="L421"/>
  <c r="E420"/>
  <c r="F431"/>
  <c r="F426"/>
  <c r="B406"/>
  <c r="H386"/>
  <c r="H387"/>
  <c r="H385"/>
  <c r="H382"/>
  <c r="H383"/>
  <c r="L445"/>
  <c r="I448"/>
  <c r="I449"/>
  <c r="I451"/>
  <c r="I453"/>
  <c r="A479"/>
  <c r="I450"/>
  <c r="K127"/>
  <c r="GP50" i="15"/>
  <c r="FP50"/>
  <c r="AX48" i="19"/>
  <c r="AZ48" i="28"/>
  <c r="GQ68" i="15"/>
  <c r="FQ68"/>
  <c r="BR66" i="19"/>
  <c r="BU66" i="28"/>
  <c r="GT95" i="15"/>
  <c r="DZ93" i="19"/>
  <c r="EF93" i="28"/>
  <c r="FT95" i="15"/>
  <c r="GR84"/>
  <c r="CL82" i="19"/>
  <c r="CP82" i="28"/>
  <c r="FR84" i="15"/>
  <c r="GT86"/>
  <c r="FT86"/>
  <c r="EF84" i="28"/>
  <c r="DZ84" i="19"/>
  <c r="AZ77" i="28"/>
  <c r="FP79" i="15"/>
  <c r="GP79"/>
  <c r="AX77" i="19"/>
  <c r="FS69" i="15"/>
  <c r="DF67" i="19"/>
  <c r="DK67" i="28"/>
  <c r="GS69" i="15"/>
  <c r="GQ20"/>
  <c r="BR18" i="19"/>
  <c r="BU18" i="28"/>
  <c r="FQ20" i="15"/>
  <c r="DK90" i="28"/>
  <c r="GS92" i="15"/>
  <c r="DF90" i="19"/>
  <c r="FS92" i="15"/>
  <c r="GT53"/>
  <c r="DZ51" i="19"/>
  <c r="FT53" i="15"/>
  <c r="EF51" i="28"/>
  <c r="GT48" i="15"/>
  <c r="FT48"/>
  <c r="DZ46" i="19"/>
  <c r="EF46" i="28"/>
  <c r="GS54" i="15"/>
  <c r="FS54"/>
  <c r="DF52" i="19"/>
  <c r="DK52" i="28"/>
  <c r="CL45" i="19"/>
  <c r="CP45" i="28"/>
  <c r="FR47" i="15"/>
  <c r="GR47"/>
  <c r="FQ81"/>
  <c r="GQ81"/>
  <c r="BR79" i="19"/>
  <c r="BU79" i="28"/>
  <c r="AE90"/>
  <c r="FO92" i="15"/>
  <c r="AD90" i="19"/>
  <c r="GO92" i="15"/>
  <c r="GP60"/>
  <c r="AX58" i="19"/>
  <c r="AZ58" i="28"/>
  <c r="FP60" i="15"/>
  <c r="FP19"/>
  <c r="GP19"/>
  <c r="AX17" i="19"/>
  <c r="AZ17" i="28"/>
  <c r="GR82" i="15"/>
  <c r="FR82"/>
  <c r="CP80" i="28"/>
  <c r="CL80" i="19"/>
  <c r="GP37" i="15"/>
  <c r="FP37"/>
  <c r="AZ35" i="28"/>
  <c r="AX35" i="19"/>
  <c r="GO19" i="15"/>
  <c r="AD17" i="19"/>
  <c r="FO19" i="15"/>
  <c r="AE17" i="28"/>
  <c r="FO67" i="15"/>
  <c r="AD65" i="19"/>
  <c r="GO67" i="15"/>
  <c r="AE65" i="28"/>
  <c r="AE92"/>
  <c r="FO94" i="15"/>
  <c r="AD92" i="19"/>
  <c r="GO94" i="15"/>
  <c r="GO89"/>
  <c r="AD87" i="19"/>
  <c r="AE87" i="28"/>
  <c r="FO89" i="15"/>
  <c r="GQ48"/>
  <c r="BR46" i="19"/>
  <c r="BU46" i="28"/>
  <c r="FQ48" i="15"/>
  <c r="FO101"/>
  <c r="GO101"/>
  <c r="AE99" i="28"/>
  <c r="AD99" i="19"/>
  <c r="AZ65" i="28"/>
  <c r="GP67" i="15"/>
  <c r="FP67"/>
  <c r="AX65" i="19"/>
  <c r="FS106" i="15"/>
  <c r="DF104" i="19"/>
  <c r="DK104" i="28"/>
  <c r="GS106" i="15"/>
  <c r="DF86" i="19"/>
  <c r="FS88" i="15"/>
  <c r="DK86" i="28"/>
  <c r="GS88" i="15"/>
  <c r="AD24" i="19"/>
  <c r="AE24" i="28"/>
  <c r="FO26" i="15"/>
  <c r="GO26"/>
  <c r="FO68"/>
  <c r="AD66" i="19"/>
  <c r="AE66" i="28"/>
  <c r="GO68" i="15"/>
  <c r="AD40" i="19"/>
  <c r="AE40" i="28"/>
  <c r="FO42" i="15"/>
  <c r="GO42"/>
  <c r="AE23" i="28"/>
  <c r="GO25" i="15"/>
  <c r="AD23" i="19"/>
  <c r="FO25" i="15"/>
  <c r="BU84" i="28"/>
  <c r="GQ86" i="15"/>
  <c r="FQ86"/>
  <c r="BR84" i="19"/>
  <c r="FT83" i="15"/>
  <c r="GT83"/>
  <c r="DZ81" i="19"/>
  <c r="EF81" i="28"/>
  <c r="DF100" i="19"/>
  <c r="FS102" i="15"/>
  <c r="DK100" i="28"/>
  <c r="GS102" i="15"/>
  <c r="FP38"/>
  <c r="AZ36" i="28"/>
  <c r="AX36" i="19"/>
  <c r="GP38" i="15"/>
  <c r="GS49"/>
  <c r="FS49"/>
  <c r="DF47" i="19"/>
  <c r="DK47" i="28"/>
  <c r="DZ34" i="19"/>
  <c r="EF34" i="28"/>
  <c r="FT36" i="15"/>
  <c r="GT36"/>
  <c r="GR76"/>
  <c r="CL74" i="19"/>
  <c r="CP74" i="28"/>
  <c r="FR76" i="15"/>
  <c r="GT104"/>
  <c r="FT104"/>
  <c r="DZ102" i="19"/>
  <c r="EF102" i="28"/>
  <c r="CL43" i="19"/>
  <c r="CP43" i="28"/>
  <c r="FR45" i="15"/>
  <c r="GR45"/>
  <c r="GQ39"/>
  <c r="BR37" i="19"/>
  <c r="BU37" i="28"/>
  <c r="FQ39" i="15"/>
  <c r="FQ38"/>
  <c r="GQ38"/>
  <c r="BR36" i="19"/>
  <c r="BU36" i="28"/>
  <c r="FS37" i="15"/>
  <c r="DF35" i="19"/>
  <c r="DK35" i="28"/>
  <c r="GS37" i="15"/>
  <c r="GR38"/>
  <c r="CL36" i="19"/>
  <c r="CP36" i="28"/>
  <c r="FR38" i="15"/>
  <c r="AD36" i="19"/>
  <c r="AE36" i="28"/>
  <c r="GO38" i="15"/>
  <c r="FO38"/>
  <c r="DZ42" i="19"/>
  <c r="EF42" i="28"/>
  <c r="GT44" i="15"/>
  <c r="FT44"/>
  <c r="GR92"/>
  <c r="CP90" i="28"/>
  <c r="FR92" i="15"/>
  <c r="CL90" i="19"/>
  <c r="GP52" i="15"/>
  <c r="FP52"/>
  <c r="AX50" i="19"/>
  <c r="AZ50" i="28"/>
  <c r="FP92" i="15"/>
  <c r="GP92"/>
  <c r="AX90" i="19"/>
  <c r="AZ90" i="28"/>
  <c r="GT40" i="15"/>
  <c r="FT40"/>
  <c r="EF38" i="28"/>
  <c r="DZ38" i="19"/>
  <c r="GR21" i="15"/>
  <c r="FR21"/>
  <c r="CL19" i="19"/>
  <c r="CP19" i="28"/>
  <c r="FR48" i="15"/>
  <c r="CP46" i="28"/>
  <c r="CL46" i="19"/>
  <c r="GR48" i="15"/>
  <c r="CP49" i="28"/>
  <c r="FR51" i="15"/>
  <c r="GR51"/>
  <c r="CL49" i="19"/>
  <c r="GT91" i="15"/>
  <c r="DZ89" i="19"/>
  <c r="EF89" i="28"/>
  <c r="FT91" i="15"/>
  <c r="FO84"/>
  <c r="AD82" i="19"/>
  <c r="AE82" i="28"/>
  <c r="GO84" i="15"/>
  <c r="FS59"/>
  <c r="GS59"/>
  <c r="DF57" i="19"/>
  <c r="DK57" i="28"/>
  <c r="GP44" i="15"/>
  <c r="FP44"/>
  <c r="AX42" i="19"/>
  <c r="AZ42" i="28"/>
  <c r="BR69" i="19"/>
  <c r="BU69" i="28"/>
  <c r="GQ71" i="15"/>
  <c r="FQ71"/>
  <c r="AX28" i="19"/>
  <c r="AZ28" i="28"/>
  <c r="FP30" i="15"/>
  <c r="GP30"/>
  <c r="GQ82"/>
  <c r="BR80" i="19"/>
  <c r="BU80" i="28"/>
  <c r="FQ82" i="15"/>
  <c r="GP88"/>
  <c r="FP88"/>
  <c r="AX86" i="19"/>
  <c r="AZ86" i="28"/>
  <c r="GR20" i="15"/>
  <c r="FR20"/>
  <c r="CL18" i="19"/>
  <c r="CP18" i="28"/>
  <c r="GR27" i="15"/>
  <c r="FR27"/>
  <c r="CL25" i="19"/>
  <c r="CP25" i="28"/>
  <c r="GQ50" i="15"/>
  <c r="BR48" i="19"/>
  <c r="BU48" i="28"/>
  <c r="FQ50" i="15"/>
  <c r="FP20"/>
  <c r="AX18" i="19"/>
  <c r="AZ18" i="28"/>
  <c r="GP20" i="15"/>
  <c r="GR88"/>
  <c r="CP86" i="28"/>
  <c r="FR88" i="15"/>
  <c r="CL86" i="19"/>
  <c r="CL85"/>
  <c r="CP85" i="28"/>
  <c r="FR87" i="15"/>
  <c r="GR87"/>
  <c r="AE19" i="28"/>
  <c r="FO21" i="15"/>
  <c r="AD19" i="19"/>
  <c r="GO21" i="15"/>
  <c r="AD22" i="19"/>
  <c r="AE22" i="28"/>
  <c r="GO24" i="15"/>
  <c r="FO24"/>
  <c r="AD32" i="19"/>
  <c r="FO34" i="15"/>
  <c r="AE32" i="28"/>
  <c r="GO34" i="15"/>
  <c r="GO61"/>
  <c r="AE59" i="28"/>
  <c r="FO61" i="15"/>
  <c r="AD59" i="19"/>
  <c r="AD64"/>
  <c r="FO66" i="15"/>
  <c r="AE64" i="28"/>
  <c r="GO66" i="15"/>
  <c r="AD56" i="19"/>
  <c r="AE56" i="28"/>
  <c r="FO58" i="15"/>
  <c r="GO58"/>
  <c r="FO53"/>
  <c r="AD51" i="19"/>
  <c r="GO53" i="15"/>
  <c r="AE51" i="28"/>
  <c r="FO52" i="15"/>
  <c r="GO52"/>
  <c r="AD50" i="19"/>
  <c r="AE50" i="28"/>
  <c r="FT33" i="15"/>
  <c r="GT33"/>
  <c r="DZ31" i="19"/>
  <c r="EF31" i="28"/>
  <c r="EF88"/>
  <c r="GT90" i="15"/>
  <c r="FT90"/>
  <c r="DZ88" i="19"/>
  <c r="CP44" i="28"/>
  <c r="GR46" i="15"/>
  <c r="FR46"/>
  <c r="CL44" i="19"/>
  <c r="BR31"/>
  <c r="BU31" i="28"/>
  <c r="FQ33" i="15"/>
  <c r="GQ33"/>
  <c r="GQ104"/>
  <c r="FQ104"/>
  <c r="BR102" i="19"/>
  <c r="BU102" i="28"/>
  <c r="FQ51" i="15"/>
  <c r="BR49" i="19"/>
  <c r="GQ51" i="15"/>
  <c r="BU49" i="28"/>
  <c r="FR98" i="15"/>
  <c r="GR98"/>
  <c r="CL96" i="19"/>
  <c r="CP96" i="28"/>
  <c r="GT39" i="15"/>
  <c r="FT39"/>
  <c r="DZ37" i="19"/>
  <c r="EF37" i="28"/>
  <c r="GS24" i="15"/>
  <c r="DF22" i="19"/>
  <c r="DK22" i="28"/>
  <c r="FS24" i="15"/>
  <c r="FS44"/>
  <c r="GS44"/>
  <c r="DF42" i="19"/>
  <c r="DK42" i="28"/>
  <c r="DZ48" i="19"/>
  <c r="EF48" i="28"/>
  <c r="GT50" i="15"/>
  <c r="FT50"/>
  <c r="GQ76"/>
  <c r="FQ76"/>
  <c r="BR74" i="19"/>
  <c r="BU74" i="28"/>
  <c r="GQ74" i="15"/>
  <c r="BR72" i="19"/>
  <c r="FQ74" i="15"/>
  <c r="BU72" i="28"/>
  <c r="GP35" i="15"/>
  <c r="FP35"/>
  <c r="AX33" i="19"/>
  <c r="AZ33" i="28"/>
  <c r="FT58" i="15"/>
  <c r="GT58"/>
  <c r="DZ56" i="19"/>
  <c r="EF56" i="28"/>
  <c r="GR99" i="15"/>
  <c r="CL97" i="19"/>
  <c r="CP97" i="28"/>
  <c r="FR99" i="15"/>
  <c r="GP82"/>
  <c r="FP82"/>
  <c r="AX80" i="19"/>
  <c r="AZ80" i="28"/>
  <c r="BU53"/>
  <c r="GQ55" i="15"/>
  <c r="FQ55"/>
  <c r="BR53" i="19"/>
  <c r="AD98"/>
  <c r="AE98" i="28"/>
  <c r="FO100" i="15"/>
  <c r="GO100"/>
  <c r="GP77"/>
  <c r="FP77"/>
  <c r="AX75" i="19"/>
  <c r="AZ75" i="28"/>
  <c r="FT29" i="15"/>
  <c r="EF27" i="28"/>
  <c r="GT29" i="15"/>
  <c r="DZ27" i="19"/>
  <c r="GQ21" i="15"/>
  <c r="BR19" i="19"/>
  <c r="BU19" i="28"/>
  <c r="FQ21" i="15"/>
  <c r="FT76"/>
  <c r="GT76"/>
  <c r="DZ74" i="19"/>
  <c r="EF74" i="28"/>
  <c r="BR33" i="19"/>
  <c r="BU33" i="28"/>
  <c r="GQ35" i="15"/>
  <c r="FQ35"/>
  <c r="GT24"/>
  <c r="FT24"/>
  <c r="DZ22" i="19"/>
  <c r="EF22" i="28"/>
  <c r="FO82" i="15"/>
  <c r="AD80" i="19"/>
  <c r="AE80" i="28"/>
  <c r="GO82" i="15"/>
  <c r="GR95"/>
  <c r="CL93" i="19"/>
  <c r="CP93" i="28"/>
  <c r="FR95" i="15"/>
  <c r="AE78" i="28"/>
  <c r="GO80" i="15"/>
  <c r="FO80"/>
  <c r="AD78" i="19"/>
  <c r="DF55"/>
  <c r="DK55" i="28"/>
  <c r="FS57" i="15"/>
  <c r="GS57"/>
  <c r="FS21"/>
  <c r="DF19" i="19"/>
  <c r="DK19" i="28"/>
  <c r="GS21" i="15"/>
  <c r="FP29"/>
  <c r="AZ27" i="28"/>
  <c r="GP29" i="15"/>
  <c r="AX27" i="19"/>
  <c r="AD86"/>
  <c r="GO88" i="15"/>
  <c r="AE86" i="28"/>
  <c r="FO88" i="15"/>
  <c r="DK97" i="28"/>
  <c r="FS99" i="15"/>
  <c r="DF97" i="19"/>
  <c r="GS99" i="15"/>
  <c r="GR96"/>
  <c r="FR96"/>
  <c r="CL94" i="19"/>
  <c r="CP94" i="28"/>
  <c r="FT28" i="15"/>
  <c r="EF26" i="28"/>
  <c r="DZ26" i="19"/>
  <c r="GT28" i="15"/>
  <c r="GR91"/>
  <c r="CL89" i="19"/>
  <c r="CP89" i="28"/>
  <c r="FR91" i="15"/>
  <c r="AX100" i="19"/>
  <c r="GP102" i="15"/>
  <c r="AZ100" i="28"/>
  <c r="FP102" i="15"/>
  <c r="GT55"/>
  <c r="DZ53" i="19"/>
  <c r="EF53" i="28"/>
  <c r="FT55" i="15"/>
  <c r="GS97"/>
  <c r="DF95" i="19"/>
  <c r="FS97" i="15"/>
  <c r="DK95" i="28"/>
  <c r="FS32" i="15"/>
  <c r="GS32"/>
  <c r="DF30" i="19"/>
  <c r="DK30" i="28"/>
  <c r="GP58" i="15"/>
  <c r="AX56" i="19"/>
  <c r="AZ56" i="28"/>
  <c r="FP58" i="15"/>
  <c r="CP81" i="28"/>
  <c r="FR83" i="15"/>
  <c r="GR83"/>
  <c r="CL81" i="19"/>
  <c r="DK23" i="28"/>
  <c r="GS25" i="15"/>
  <c r="FS25"/>
  <c r="DF23" i="19"/>
  <c r="FQ62" i="15"/>
  <c r="BR60" i="19"/>
  <c r="BU60" i="28"/>
  <c r="GQ62" i="15"/>
  <c r="CL66" i="19"/>
  <c r="CP66" i="28"/>
  <c r="FR68" i="15"/>
  <c r="GR68"/>
  <c r="GT45"/>
  <c r="FT45"/>
  <c r="DZ43" i="19"/>
  <c r="EF43" i="28"/>
  <c r="FS100" i="15"/>
  <c r="DF98" i="19"/>
  <c r="GS100" i="15"/>
  <c r="DK98" i="28"/>
  <c r="GQ49" i="15"/>
  <c r="FQ49"/>
  <c r="BR47" i="19"/>
  <c r="BU47" i="28"/>
  <c r="DZ73" i="19"/>
  <c r="EF73" i="28"/>
  <c r="FT75" i="15"/>
  <c r="GT75"/>
  <c r="GO81"/>
  <c r="FO81"/>
  <c r="AD79" i="19"/>
  <c r="AE79" i="28"/>
  <c r="FQ56" i="15"/>
  <c r="BU54" i="28"/>
  <c r="GQ56" i="15"/>
  <c r="BR54" i="19"/>
  <c r="FP45" i="15"/>
  <c r="GP45"/>
  <c r="AX43" i="19"/>
  <c r="AZ43" i="28"/>
  <c r="CP63"/>
  <c r="FR65" i="15"/>
  <c r="GR65"/>
  <c r="CL63" i="19"/>
  <c r="DK101" i="28"/>
  <c r="GS103" i="15"/>
  <c r="DF101" i="19"/>
  <c r="FS103" i="15"/>
  <c r="FT96"/>
  <c r="GT96"/>
  <c r="DZ94" i="19"/>
  <c r="EF94" i="28"/>
  <c r="GP71" i="15"/>
  <c r="AX69" i="19"/>
  <c r="FP71" i="15"/>
  <c r="AZ69" i="28"/>
  <c r="AZ54"/>
  <c r="GP56" i="15"/>
  <c r="FP56"/>
  <c r="AX54" i="19"/>
  <c r="DK72" i="28"/>
  <c r="FS74" i="15"/>
  <c r="DF72" i="19"/>
  <c r="GS74" i="15"/>
  <c r="DF17" i="19"/>
  <c r="DK17" i="28"/>
  <c r="FS19" i="15"/>
  <c r="GS19"/>
  <c r="DF61" i="19"/>
  <c r="FS63" i="15"/>
  <c r="GS63"/>
  <c r="DK61" i="28"/>
  <c r="AD68" i="19"/>
  <c r="AE68" i="28"/>
  <c r="GO70" i="15"/>
  <c r="FO70"/>
  <c r="DK93" i="28"/>
  <c r="FS95" i="15"/>
  <c r="GS95"/>
  <c r="DF93" i="19"/>
  <c r="AZ32" i="28"/>
  <c r="FP34" i="15"/>
  <c r="GP34"/>
  <c r="AX32" i="19"/>
  <c r="DK50" i="28"/>
  <c r="DF50" i="19"/>
  <c r="FS52" i="15"/>
  <c r="GS52"/>
  <c r="FT80"/>
  <c r="DZ78" i="19"/>
  <c r="EF78" i="28"/>
  <c r="GT80" i="15"/>
  <c r="GP98"/>
  <c r="FP98"/>
  <c r="AX96" i="19"/>
  <c r="AZ96" i="28"/>
  <c r="GQ72" i="15"/>
  <c r="BU70" i="28"/>
  <c r="FQ72" i="15"/>
  <c r="BR70" i="19"/>
  <c r="BU23" i="28"/>
  <c r="FQ25" i="15"/>
  <c r="GQ25"/>
  <c r="BR23" i="19"/>
  <c r="GR71" i="15"/>
  <c r="FR71"/>
  <c r="CP69" i="28"/>
  <c r="CL69" i="19"/>
  <c r="FT64" i="15"/>
  <c r="GT64"/>
  <c r="DZ62" i="19"/>
  <c r="EF62" i="28"/>
  <c r="GP76" i="15"/>
  <c r="AZ74" i="28"/>
  <c r="FP76" i="15"/>
  <c r="AX74" i="19"/>
  <c r="FT20" i="15"/>
  <c r="DZ18" i="19"/>
  <c r="EF18" i="28"/>
  <c r="GT20" i="15"/>
  <c r="GR37"/>
  <c r="FR37"/>
  <c r="CP35" i="28"/>
  <c r="CL35" i="19"/>
  <c r="BU59" i="28"/>
  <c r="FQ61" i="15"/>
  <c r="GQ61"/>
  <c r="BR59" i="19"/>
  <c r="BU67" i="28"/>
  <c r="FQ69" i="15"/>
  <c r="GQ69"/>
  <c r="BR67" i="19"/>
  <c r="GS60" i="15"/>
  <c r="DF58" i="19"/>
  <c r="DK58" i="28"/>
  <c r="FS60" i="15"/>
  <c r="GS53"/>
  <c r="FS53"/>
  <c r="DK51" i="28"/>
  <c r="DF51" i="19"/>
  <c r="GR79" i="15"/>
  <c r="FR79"/>
  <c r="CL77" i="19"/>
  <c r="CP77" i="28"/>
  <c r="GQ88" i="15"/>
  <c r="FQ88"/>
  <c r="BU86" i="28"/>
  <c r="BR86" i="19"/>
  <c r="DF38"/>
  <c r="DK38" i="28"/>
  <c r="FS40" i="15"/>
  <c r="GS40"/>
  <c r="FR52"/>
  <c r="CL50" i="19"/>
  <c r="CP50" i="28"/>
  <c r="GR52" i="15"/>
  <c r="AX105" i="19"/>
  <c r="AZ105" i="28"/>
  <c r="FP107" i="15"/>
  <c r="GP107"/>
  <c r="DZ41" i="19"/>
  <c r="FT43" i="15"/>
  <c r="EF41" i="28"/>
  <c r="GT43" i="15"/>
  <c r="GR58"/>
  <c r="CL56" i="19"/>
  <c r="CP56" i="28"/>
  <c r="FR58" i="15"/>
  <c r="GQ59"/>
  <c r="BU57" i="28"/>
  <c r="FQ59" i="15"/>
  <c r="BR57" i="19"/>
  <c r="GP90" i="15"/>
  <c r="FP90"/>
  <c r="AZ88" i="28"/>
  <c r="AX88" i="19"/>
  <c r="GQ84" i="15"/>
  <c r="FQ84"/>
  <c r="BR82" i="19"/>
  <c r="BU82" i="28"/>
  <c r="AZ52"/>
  <c r="FP54" i="15"/>
  <c r="GP54"/>
  <c r="AX52" i="19"/>
  <c r="GR19" i="15"/>
  <c r="FR19"/>
  <c r="CP17" i="28"/>
  <c r="CL17" i="19"/>
  <c r="EF47" i="28"/>
  <c r="FT49" i="15"/>
  <c r="GT49"/>
  <c r="DZ47" i="19"/>
  <c r="FR59" i="15"/>
  <c r="GR59"/>
  <c r="CL57" i="19"/>
  <c r="CP57" i="28"/>
  <c r="GT94" i="15"/>
  <c r="FT94"/>
  <c r="EF92" i="28"/>
  <c r="DZ92" i="19"/>
  <c r="GP63" i="15"/>
  <c r="AZ61" i="28"/>
  <c r="AX61" i="19"/>
  <c r="FP63" i="15"/>
  <c r="GR80"/>
  <c r="CL78" i="19"/>
  <c r="FR80" i="15"/>
  <c r="CP78" i="28"/>
  <c r="FQ93" i="15"/>
  <c r="GQ93"/>
  <c r="BR91" i="19"/>
  <c r="BU91" i="28"/>
  <c r="GP72" i="15"/>
  <c r="AX70" i="19"/>
  <c r="AZ70" i="28"/>
  <c r="FP72" i="15"/>
  <c r="GS73"/>
  <c r="FS73"/>
  <c r="DK71" i="28"/>
  <c r="DF71" i="19"/>
  <c r="BU88" i="28"/>
  <c r="BR88" i="19"/>
  <c r="GQ90" i="15"/>
  <c r="FQ90"/>
  <c r="FS18"/>
  <c r="DF16" i="19"/>
  <c r="GS18" i="15"/>
  <c r="DK16" i="28"/>
  <c r="DZ58" i="19"/>
  <c r="EF58" i="28"/>
  <c r="FT60" i="15"/>
  <c r="GT60"/>
  <c r="CL106" i="19"/>
  <c r="GR108" i="15"/>
  <c r="CP106" i="28"/>
  <c r="FR108" i="15"/>
  <c r="FS84"/>
  <c r="DF82" i="19"/>
  <c r="GS84" i="15"/>
  <c r="DK82" i="28"/>
  <c r="EF80"/>
  <c r="GT82" i="15"/>
  <c r="FT82"/>
  <c r="DZ80" i="19"/>
  <c r="GR24" i="15"/>
  <c r="FR24"/>
  <c r="CP22" i="28"/>
  <c r="CL22" i="19"/>
  <c r="FG77"/>
  <c r="FM77" i="28"/>
  <c r="FG29" i="19"/>
  <c r="FM29" i="28"/>
  <c r="FM35"/>
  <c r="FG35" i="19"/>
  <c r="FG105"/>
  <c r="FM105" i="28"/>
  <c r="FG45" i="19"/>
  <c r="FM45" i="28"/>
  <c r="FM89"/>
  <c r="FG89" i="19"/>
  <c r="FG63"/>
  <c r="FM63" i="28"/>
  <c r="FM53"/>
  <c r="FG53" i="19"/>
  <c r="FM31" i="28"/>
  <c r="FG31" i="19"/>
  <c r="GO41" i="15"/>
  <c r="AD39" i="19"/>
  <c r="FO41" i="15"/>
  <c r="AE39" i="28"/>
  <c r="FO56" i="15"/>
  <c r="AD54" i="19"/>
  <c r="AE54" i="28"/>
  <c r="GO56" i="15"/>
  <c r="FO72"/>
  <c r="AD70" i="19"/>
  <c r="GO72" i="15"/>
  <c r="AE70" i="28"/>
  <c r="FO36" i="15"/>
  <c r="FW36" s="1"/>
  <c r="AD34" i="19"/>
  <c r="AE34" i="28"/>
  <c r="GO36" i="15"/>
  <c r="GO64"/>
  <c r="FO64"/>
  <c r="AD62" i="19"/>
  <c r="AE62" i="28"/>
  <c r="BR51" i="19"/>
  <c r="BU51" i="28"/>
  <c r="FQ53" i="15"/>
  <c r="GQ53"/>
  <c r="FP32"/>
  <c r="GP32"/>
  <c r="AX30" i="19"/>
  <c r="AZ30" i="28"/>
  <c r="FQ19" i="15"/>
  <c r="GQ19"/>
  <c r="BR17" i="19"/>
  <c r="BU17" i="28"/>
  <c r="AZ103"/>
  <c r="FP105" i="15"/>
  <c r="GP105"/>
  <c r="AX103" i="19"/>
  <c r="GQ96" i="15"/>
  <c r="FQ96"/>
  <c r="BR94" i="19"/>
  <c r="BU94" i="28"/>
  <c r="GT106" i="15"/>
  <c r="FT106"/>
  <c r="DZ104" i="19"/>
  <c r="EF104" i="28"/>
  <c r="FP104" i="15"/>
  <c r="GP104"/>
  <c r="AZ102" i="28"/>
  <c r="AX102" i="19"/>
  <c r="FT98" i="15"/>
  <c r="GT98"/>
  <c r="DZ96" i="19"/>
  <c r="EF96" i="28"/>
  <c r="AE88"/>
  <c r="FO90" i="15"/>
  <c r="GO90"/>
  <c r="AD88" i="19"/>
  <c r="BU87" i="28"/>
  <c r="FQ89" i="15"/>
  <c r="GQ89"/>
  <c r="BR87" i="19"/>
  <c r="GQ32" i="15"/>
  <c r="BU30" i="28"/>
  <c r="FQ32" i="15"/>
  <c r="BR30" i="19"/>
  <c r="BU38" i="28"/>
  <c r="GQ40" i="15"/>
  <c r="FQ40"/>
  <c r="BR38" i="19"/>
  <c r="GQ107" i="15"/>
  <c r="BU105" i="28"/>
  <c r="BR105" i="19"/>
  <c r="FQ107" i="15"/>
  <c r="FT51"/>
  <c r="DZ49" i="19"/>
  <c r="EF49" i="28"/>
  <c r="GT51" i="15"/>
  <c r="FO74"/>
  <c r="GO74"/>
  <c r="AD72" i="19"/>
  <c r="AE72" i="28"/>
  <c r="AX81" i="19"/>
  <c r="AZ81" i="28"/>
  <c r="FP83" i="15"/>
  <c r="GP83"/>
  <c r="GU83" s="1"/>
  <c r="GP74"/>
  <c r="FP74"/>
  <c r="AX72" i="19"/>
  <c r="AZ72" i="28"/>
  <c r="FR106" i="15"/>
  <c r="GR106"/>
  <c r="CL104" i="19"/>
  <c r="CP104" i="28"/>
  <c r="FT73" i="15"/>
  <c r="GT73"/>
  <c r="EF71" i="28"/>
  <c r="DZ71" i="19"/>
  <c r="CP53" i="28"/>
  <c r="GR55" i="15"/>
  <c r="CL53" i="19"/>
  <c r="FR55" i="15"/>
  <c r="AE48" i="28"/>
  <c r="AD48" i="19"/>
  <c r="FO50" i="15"/>
  <c r="GO50"/>
  <c r="GO29"/>
  <c r="AD27" i="19"/>
  <c r="FO29" i="15"/>
  <c r="AE27" i="28"/>
  <c r="AE16"/>
  <c r="AD16" i="19"/>
  <c r="FO18" i="15"/>
  <c r="GO18"/>
  <c r="FS72"/>
  <c r="DK70" i="28"/>
  <c r="DF70" i="19"/>
  <c r="GS72" i="15"/>
  <c r="EF83" i="28"/>
  <c r="GT85" i="15"/>
  <c r="DZ83" i="19"/>
  <c r="FT85" i="15"/>
  <c r="GS101"/>
  <c r="DF99" i="19"/>
  <c r="DK99" i="28"/>
  <c r="FS101" i="15"/>
  <c r="BU22" i="28"/>
  <c r="GQ24" i="15"/>
  <c r="FQ24"/>
  <c r="BR22" i="19"/>
  <c r="GT92" i="15"/>
  <c r="FT92"/>
  <c r="EF90" i="28"/>
  <c r="DZ90" i="19"/>
  <c r="FR50" i="15"/>
  <c r="CP48" i="28"/>
  <c r="GR50" i="15"/>
  <c r="CL48" i="19"/>
  <c r="FQ106" i="15"/>
  <c r="GQ106"/>
  <c r="BR104" i="19"/>
  <c r="BU104" i="28"/>
  <c r="FS81" i="15"/>
  <c r="GS81"/>
  <c r="DF79" i="19"/>
  <c r="DK79" i="28"/>
  <c r="FS93" i="15"/>
  <c r="GS93"/>
  <c r="DF91" i="19"/>
  <c r="DK91" i="28"/>
  <c r="AE28"/>
  <c r="AD28" i="19"/>
  <c r="GO30" i="15"/>
  <c r="FO30"/>
  <c r="GO28"/>
  <c r="FO28"/>
  <c r="AD26" i="19"/>
  <c r="AE26" i="28"/>
  <c r="FO69" i="15"/>
  <c r="AD67" i="19"/>
  <c r="AE67" i="28"/>
  <c r="GO69" i="15"/>
  <c r="GO40"/>
  <c r="FO40"/>
  <c r="AD38" i="19"/>
  <c r="AE38" i="28"/>
  <c r="GO45" i="15"/>
  <c r="AE43" i="28"/>
  <c r="AD43" i="19"/>
  <c r="FO45" i="15"/>
  <c r="AD42" i="19"/>
  <c r="AE42" i="28"/>
  <c r="FO44" i="15"/>
  <c r="GO44"/>
  <c r="GO60"/>
  <c r="AD58" i="19"/>
  <c r="FO60" i="15"/>
  <c r="AE58" i="28"/>
  <c r="FO48" i="15"/>
  <c r="GO48"/>
  <c r="AD46" i="19"/>
  <c r="AE46" i="28"/>
  <c r="GP80" i="15"/>
  <c r="AZ78" i="28"/>
  <c r="FP80" i="15"/>
  <c r="AX78" i="19"/>
  <c r="GP86" i="15"/>
  <c r="FP86"/>
  <c r="AX84" i="19"/>
  <c r="AZ84" i="28"/>
  <c r="GR40" i="15"/>
  <c r="FR40"/>
  <c r="CL38" i="19"/>
  <c r="CP38" i="28"/>
  <c r="FT47" i="15"/>
  <c r="DZ45" i="19"/>
  <c r="EF45" i="28"/>
  <c r="GT47" i="15"/>
  <c r="GS58"/>
  <c r="DF56" i="19"/>
  <c r="DK56" i="28"/>
  <c r="FS58" i="15"/>
  <c r="GP81"/>
  <c r="FP81"/>
  <c r="AX79" i="19"/>
  <c r="AZ79" i="28"/>
  <c r="FT38" i="15"/>
  <c r="EF36" i="28"/>
  <c r="DZ36" i="19"/>
  <c r="GT38" i="15"/>
  <c r="GQ66"/>
  <c r="FQ66"/>
  <c r="BR64" i="19"/>
  <c r="BU64" i="28"/>
  <c r="GR35" i="15"/>
  <c r="FR35"/>
  <c r="CL33" i="19"/>
  <c r="CP33" i="28"/>
  <c r="FS71" i="15"/>
  <c r="DK69" i="28"/>
  <c r="DF69" i="19"/>
  <c r="GS71" i="15"/>
  <c r="BU95" i="28"/>
  <c r="FQ97" i="15"/>
  <c r="GQ97"/>
  <c r="BR95" i="19"/>
  <c r="EF39" i="28"/>
  <c r="GT41" i="15"/>
  <c r="FT41"/>
  <c r="DZ39" i="19"/>
  <c r="AX87"/>
  <c r="FP89" i="15"/>
  <c r="AZ87" i="28"/>
  <c r="GP89" i="15"/>
  <c r="DF92" i="19"/>
  <c r="DK92" i="28"/>
  <c r="FS94" i="15"/>
  <c r="GS94"/>
  <c r="AD94" i="19"/>
  <c r="GO96" i="15"/>
  <c r="AE94" i="28"/>
  <c r="FO96" i="15"/>
  <c r="GT88"/>
  <c r="FT88"/>
  <c r="EF86" i="28"/>
  <c r="DZ86" i="19"/>
  <c r="DK88" i="28"/>
  <c r="FS90" i="15"/>
  <c r="GS90"/>
  <c r="DF88" i="19"/>
  <c r="GP84" i="15"/>
  <c r="FP84"/>
  <c r="AX82" i="19"/>
  <c r="AZ82" i="28"/>
  <c r="BU76"/>
  <c r="FQ78" i="15"/>
  <c r="GQ78"/>
  <c r="BR76" i="19"/>
  <c r="GP108" i="15"/>
  <c r="FP108"/>
  <c r="AZ106" i="28"/>
  <c r="AX106" i="19"/>
  <c r="GS39" i="15"/>
  <c r="DF37" i="19"/>
  <c r="DK37" i="28"/>
  <c r="FS39" i="15"/>
  <c r="FW39" s="1"/>
  <c r="DK40" i="28"/>
  <c r="FS42" i="15"/>
  <c r="GS42"/>
  <c r="DF40" i="19"/>
  <c r="GQ98" i="15"/>
  <c r="BR96" i="19"/>
  <c r="BU96" i="28"/>
  <c r="FQ98" i="15"/>
  <c r="GT79"/>
  <c r="GU79" s="1"/>
  <c r="DZ77" i="19"/>
  <c r="EF77" i="28"/>
  <c r="FT79" i="15"/>
  <c r="FY79" s="1"/>
  <c r="DK94" i="28"/>
  <c r="GS96" i="15"/>
  <c r="FS96"/>
  <c r="DF94" i="19"/>
  <c r="GQ100" i="15"/>
  <c r="FQ100"/>
  <c r="BR98" i="19"/>
  <c r="BU98" i="28"/>
  <c r="FT63" i="15"/>
  <c r="DZ61" i="19"/>
  <c r="GT63" i="15"/>
  <c r="EF61" i="28"/>
  <c r="FQ30" i="15"/>
  <c r="GQ30"/>
  <c r="BR28" i="19"/>
  <c r="BU28" i="28"/>
  <c r="FQ44" i="15"/>
  <c r="BU42" i="28"/>
  <c r="GQ44" i="15"/>
  <c r="BR42" i="19"/>
  <c r="FP55" i="15"/>
  <c r="GP55"/>
  <c r="AZ53" i="28"/>
  <c r="AX53" i="19"/>
  <c r="AD102"/>
  <c r="GO104" i="15"/>
  <c r="AE102" i="28"/>
  <c r="FO104" i="15"/>
  <c r="AZ101" i="28"/>
  <c r="FP103" i="15"/>
  <c r="GP103"/>
  <c r="AX101" i="19"/>
  <c r="FP22" i="15"/>
  <c r="AX20" i="19"/>
  <c r="AZ20" i="28"/>
  <c r="GP22" i="15"/>
  <c r="AX44" i="19"/>
  <c r="AZ44" i="28"/>
  <c r="FP46" i="15"/>
  <c r="GP46"/>
  <c r="BR75" i="19"/>
  <c r="BU75" i="28"/>
  <c r="FQ77" i="15"/>
  <c r="GQ77"/>
  <c r="DK89" i="28"/>
  <c r="GS91" i="15"/>
  <c r="FS91"/>
  <c r="DF89" i="19"/>
  <c r="FR32" i="15"/>
  <c r="CL30" i="19"/>
  <c r="CP30" i="28"/>
  <c r="GR32" i="15"/>
  <c r="GQ92"/>
  <c r="FQ92"/>
  <c r="BR90" i="19"/>
  <c r="BU90" i="28"/>
  <c r="GT100" i="15"/>
  <c r="FT100"/>
  <c r="DZ98" i="19"/>
  <c r="EF98" i="28"/>
  <c r="FT22" i="15"/>
  <c r="DZ20" i="19"/>
  <c r="EF20" i="28"/>
  <c r="GT22" i="15"/>
  <c r="CL64" i="19"/>
  <c r="FR66" i="15"/>
  <c r="CP64" i="28"/>
  <c r="GR66" i="15"/>
  <c r="EF91" i="28"/>
  <c r="GT93" i="15"/>
  <c r="DZ91" i="19"/>
  <c r="FT93" i="15"/>
  <c r="GP100"/>
  <c r="FP100"/>
  <c r="AX98" i="19"/>
  <c r="AZ98" i="28"/>
  <c r="CP84"/>
  <c r="GR86" i="15"/>
  <c r="FR86"/>
  <c r="CL84" i="19"/>
  <c r="EF103" i="28"/>
  <c r="GT105" i="15"/>
  <c r="FT105"/>
  <c r="DZ103" i="19"/>
  <c r="CP88" i="28"/>
  <c r="GR90" i="15"/>
  <c r="FR90"/>
  <c r="CL88" i="19"/>
  <c r="GQ94" i="15"/>
  <c r="FQ94"/>
  <c r="BU92" i="28"/>
  <c r="BR92" i="19"/>
  <c r="DK78" i="28"/>
  <c r="FS80" i="15"/>
  <c r="DF78" i="19"/>
  <c r="GS80" i="15"/>
  <c r="FT54"/>
  <c r="EF52" i="28"/>
  <c r="GT54" i="15"/>
  <c r="DZ52" i="19"/>
  <c r="FS82" i="15"/>
  <c r="GS82"/>
  <c r="DF80" i="19"/>
  <c r="DK80" i="28"/>
  <c r="FT46" i="15"/>
  <c r="DZ44" i="19"/>
  <c r="EF44" i="28"/>
  <c r="GT46" i="15"/>
  <c r="FP51"/>
  <c r="AX49" i="19"/>
  <c r="AZ49" i="28"/>
  <c r="GP51" i="15"/>
  <c r="GS29"/>
  <c r="FS29"/>
  <c r="DF27" i="19"/>
  <c r="DK27" i="28"/>
  <c r="FO105" i="15"/>
  <c r="AD103" i="19"/>
  <c r="GO105" i="15"/>
  <c r="AE103" i="28"/>
  <c r="GS56" i="15"/>
  <c r="FS56"/>
  <c r="DF54" i="19"/>
  <c r="DK54" i="28"/>
  <c r="FR62" i="15"/>
  <c r="CL60" i="19"/>
  <c r="CP60" i="28"/>
  <c r="GR62" i="15"/>
  <c r="DK87" i="28"/>
  <c r="FS89" i="15"/>
  <c r="GS89"/>
  <c r="DF87" i="19"/>
  <c r="AE96" i="28"/>
  <c r="FO98" i="15"/>
  <c r="AD96" i="19"/>
  <c r="GO98" i="15"/>
  <c r="GT68"/>
  <c r="DZ66" i="19"/>
  <c r="EF66" i="28"/>
  <c r="FT68" i="15"/>
  <c r="FP75"/>
  <c r="GP75"/>
  <c r="AX73" i="19"/>
  <c r="AZ73" i="28"/>
  <c r="BU20"/>
  <c r="FQ22" i="15"/>
  <c r="GQ22"/>
  <c r="BR20" i="19"/>
  <c r="GP106" i="15"/>
  <c r="FP106"/>
  <c r="AX104" i="19"/>
  <c r="AZ104" i="28"/>
  <c r="GS23" i="15"/>
  <c r="GU23" s="1"/>
  <c r="DF21" i="19"/>
  <c r="DK21" i="28"/>
  <c r="FS23" i="15"/>
  <c r="FU23" s="1"/>
  <c r="GS77"/>
  <c r="FS77"/>
  <c r="DF75" i="19"/>
  <c r="DK75" i="28"/>
  <c r="FT21" i="15"/>
  <c r="GT21"/>
  <c r="DZ19" i="19"/>
  <c r="EF19" i="28"/>
  <c r="FR63" i="15"/>
  <c r="CL61" i="19"/>
  <c r="GR63" i="15"/>
  <c r="CP61" i="28"/>
  <c r="FR70" i="15"/>
  <c r="CL68" i="19"/>
  <c r="CP68" i="28"/>
  <c r="GR70" i="15"/>
  <c r="GT70"/>
  <c r="DZ68" i="19"/>
  <c r="EF68" i="28"/>
  <c r="FT70" i="15"/>
  <c r="DK106" i="28"/>
  <c r="GS108" i="15"/>
  <c r="DF106" i="19"/>
  <c r="FS108" i="15"/>
  <c r="DZ28" i="19"/>
  <c r="EF28" i="28"/>
  <c r="FT30" i="15"/>
  <c r="GT30"/>
  <c r="AE84" i="28"/>
  <c r="FO86" i="15"/>
  <c r="AD84" i="19"/>
  <c r="GO86" i="15"/>
  <c r="GR67"/>
  <c r="FR67"/>
  <c r="CL65" i="19"/>
  <c r="CP65" i="28"/>
  <c r="GQ57" i="15"/>
  <c r="FQ57"/>
  <c r="BR55" i="19"/>
  <c r="BU55" i="28"/>
  <c r="DK28"/>
  <c r="GS30" i="15"/>
  <c r="FS30"/>
  <c r="DF28" i="19"/>
  <c r="AE20" i="28"/>
  <c r="AD20" i="19"/>
  <c r="GO22" i="15"/>
  <c r="FO22"/>
  <c r="GP21"/>
  <c r="FP21"/>
  <c r="AZ19" i="28"/>
  <c r="AX19" i="19"/>
  <c r="GS78" i="15"/>
  <c r="FS78"/>
  <c r="DF76" i="19"/>
  <c r="DK76" i="28"/>
  <c r="GS47" i="15"/>
  <c r="DF45" i="19"/>
  <c r="DK45" i="28"/>
  <c r="FS47" i="15"/>
  <c r="GP59"/>
  <c r="GW59" s="1"/>
  <c r="AZ57" i="28"/>
  <c r="FP59" i="15"/>
  <c r="AX57" i="19"/>
  <c r="FS104" i="15"/>
  <c r="DF102" i="19"/>
  <c r="DK102" i="28"/>
  <c r="GS104" i="15"/>
  <c r="GP96"/>
  <c r="FP96"/>
  <c r="AX94" i="19"/>
  <c r="AZ94" i="28"/>
  <c r="FS62" i="15"/>
  <c r="DF60" i="19"/>
  <c r="DK60" i="28"/>
  <c r="GS62" i="15"/>
  <c r="GU62" s="1"/>
  <c r="EF85" i="28"/>
  <c r="FT87" i="15"/>
  <c r="GT87"/>
  <c r="DZ85" i="19"/>
  <c r="AX89"/>
  <c r="AZ89" i="28"/>
  <c r="FP91" i="15"/>
  <c r="FX91" s="1"/>
  <c r="GP91"/>
  <c r="GW91" s="1"/>
  <c r="GV62"/>
  <c r="FG85" i="19"/>
  <c r="FM85" i="28"/>
  <c r="FG101" i="19"/>
  <c r="FM101" i="28"/>
  <c r="FM61"/>
  <c r="FG61" i="19"/>
  <c r="FM37" i="28"/>
  <c r="FG37" i="19"/>
  <c r="FM44" i="28"/>
  <c r="FG44" i="19"/>
  <c r="FG93"/>
  <c r="FM93" i="28"/>
  <c r="GX59" i="15"/>
  <c r="CP102" i="28"/>
  <c r="FR104" i="15"/>
  <c r="CL102" i="19"/>
  <c r="GR104" i="15"/>
  <c r="BU101" i="28"/>
  <c r="FQ103" i="15"/>
  <c r="GQ103"/>
  <c r="BR101" i="19"/>
  <c r="GR22" i="15"/>
  <c r="CL20" i="19"/>
  <c r="FR22" i="15"/>
  <c r="CP20" i="28"/>
  <c r="FP87" i="15"/>
  <c r="GP87"/>
  <c r="AZ85" i="28"/>
  <c r="AX85" i="19"/>
  <c r="GT99" i="15"/>
  <c r="DZ97" i="19"/>
  <c r="EF97" i="28"/>
  <c r="FT99" i="15"/>
  <c r="GQ29"/>
  <c r="BR27" i="19"/>
  <c r="BU27" i="28"/>
  <c r="FQ29" i="15"/>
  <c r="FS86"/>
  <c r="DF84" i="19"/>
  <c r="DK84" i="28"/>
  <c r="GS86" i="15"/>
  <c r="FS51"/>
  <c r="GS51"/>
  <c r="DF49" i="19"/>
  <c r="DK49" i="28"/>
  <c r="GQ102" i="15"/>
  <c r="FQ102"/>
  <c r="BR100" i="19"/>
  <c r="BU100" i="28"/>
  <c r="BR45" i="19"/>
  <c r="FQ47" i="15"/>
  <c r="GQ47"/>
  <c r="BU45" i="28"/>
  <c r="GT19" i="15"/>
  <c r="FT19"/>
  <c r="DZ17" i="19"/>
  <c r="EF17" i="28"/>
  <c r="DK105"/>
  <c r="FS107" i="15"/>
  <c r="GS107"/>
  <c r="DF105" i="19"/>
  <c r="FO108" i="15"/>
  <c r="AE106" i="28"/>
  <c r="GO108" i="15"/>
  <c r="AD106" i="19"/>
  <c r="CL41"/>
  <c r="CP41" i="28"/>
  <c r="GR43" i="15"/>
  <c r="FR43"/>
  <c r="AZ93" i="28"/>
  <c r="FP95" i="15"/>
  <c r="FY95" s="1"/>
  <c r="GP95"/>
  <c r="GX95" s="1"/>
  <c r="AX93" i="19"/>
  <c r="GO77" i="15"/>
  <c r="AD75" i="19"/>
  <c r="AE75" i="28"/>
  <c r="FO77" i="15"/>
  <c r="FT37"/>
  <c r="GT37"/>
  <c r="DZ35" i="19"/>
  <c r="EF35" i="28"/>
  <c r="FS35" i="15"/>
  <c r="DF33" i="19"/>
  <c r="DK33" i="28"/>
  <c r="GS35" i="15"/>
  <c r="FG69" i="19"/>
  <c r="FM69" i="28"/>
  <c r="FM60"/>
  <c r="FG60" i="19"/>
  <c r="FV62" i="15"/>
  <c r="FG41" i="19"/>
  <c r="FM41" i="28"/>
  <c r="FV23" i="15"/>
  <c r="FG21" i="19"/>
  <c r="FM21" i="28"/>
  <c r="FX23" i="15"/>
  <c r="FW23"/>
  <c r="GU91"/>
  <c r="GX91"/>
  <c r="GV91"/>
  <c r="FG55" i="19"/>
  <c r="FM55" i="28"/>
  <c r="FW59" i="15"/>
  <c r="FG57" i="19"/>
  <c r="FY59" i="15"/>
  <c r="FV59"/>
  <c r="FU59"/>
  <c r="FM57" i="28"/>
  <c r="FX59" i="15"/>
  <c r="FG47" i="19"/>
  <c r="FM47" i="28"/>
  <c r="FO20" i="15"/>
  <c r="AE18" i="28"/>
  <c r="GO20" i="15"/>
  <c r="AD18" i="19"/>
  <c r="FO32" i="15"/>
  <c r="GO32"/>
  <c r="AD30" i="19"/>
  <c r="AE30" i="28"/>
  <c r="AX97" i="19"/>
  <c r="AZ97" i="28"/>
  <c r="FP99" i="15"/>
  <c r="GP99"/>
  <c r="GV99" s="1"/>
  <c r="AZ66" i="28"/>
  <c r="FP68" i="15"/>
  <c r="GP68"/>
  <c r="AX66" i="19"/>
  <c r="AX41"/>
  <c r="AZ41" i="28"/>
  <c r="FP43" i="15"/>
  <c r="GP43"/>
  <c r="BU83" i="28"/>
  <c r="FQ85" i="15"/>
  <c r="BR83" i="19"/>
  <c r="GQ85" i="15"/>
  <c r="FT81"/>
  <c r="GT81"/>
  <c r="DZ79" i="19"/>
  <c r="EF79" i="28"/>
  <c r="GS27" i="15"/>
  <c r="FS27"/>
  <c r="DF25" i="19"/>
  <c r="DK25" i="28"/>
  <c r="GS61" i="15"/>
  <c r="FS61"/>
  <c r="DF59" i="19"/>
  <c r="DK59" i="28"/>
  <c r="AX91" i="19"/>
  <c r="FP93" i="15"/>
  <c r="AZ91" i="28"/>
  <c r="GP93" i="15"/>
  <c r="GP64"/>
  <c r="FP64"/>
  <c r="AX62" i="19"/>
  <c r="AZ62" i="28"/>
  <c r="GP53" i="15"/>
  <c r="FP53"/>
  <c r="AX51" i="19"/>
  <c r="AZ51" i="28"/>
  <c r="CP92"/>
  <c r="GR94" i="15"/>
  <c r="FR94"/>
  <c r="CL92" i="19"/>
  <c r="GQ52" i="15"/>
  <c r="FQ52"/>
  <c r="BU50" i="28"/>
  <c r="BR50" i="19"/>
  <c r="AD100"/>
  <c r="FO102" i="15"/>
  <c r="AE100" i="28"/>
  <c r="GO102" i="15"/>
  <c r="AE91" i="28"/>
  <c r="FO93" i="15"/>
  <c r="GO93"/>
  <c r="AD91" i="19"/>
  <c r="BR99"/>
  <c r="BU99" i="28"/>
  <c r="GQ101" i="15"/>
  <c r="FQ101"/>
  <c r="GQ45"/>
  <c r="BR43" i="19"/>
  <c r="FQ45" i="15"/>
  <c r="BU43" i="28"/>
  <c r="DF24" i="19"/>
  <c r="FS26" i="15"/>
  <c r="DK24" i="28"/>
  <c r="GS26" i="15"/>
  <c r="CP98" i="28"/>
  <c r="CL98" i="19"/>
  <c r="GR100" i="15"/>
  <c r="FR100"/>
  <c r="FP94"/>
  <c r="GP94"/>
  <c r="AX92" i="19"/>
  <c r="AZ92" i="28"/>
  <c r="GQ64" i="15"/>
  <c r="BR62" i="19"/>
  <c r="BU62" i="28"/>
  <c r="FQ64" i="15"/>
  <c r="FR102"/>
  <c r="GR102"/>
  <c r="CL100" i="19"/>
  <c r="CP100" i="28"/>
  <c r="GS31" i="15"/>
  <c r="GX31" s="1"/>
  <c r="DF29" i="19"/>
  <c r="DK29" i="28"/>
  <c r="FS31" i="15"/>
  <c r="FY31" s="1"/>
  <c r="EF54" i="28"/>
  <c r="GT56" i="15"/>
  <c r="FT56"/>
  <c r="DZ54" i="19"/>
  <c r="AE33" i="28"/>
  <c r="FO35" i="15"/>
  <c r="AD33" i="19"/>
  <c r="GO35" i="15"/>
  <c r="DF74" i="19"/>
  <c r="FS76" i="15"/>
  <c r="DK74" i="28"/>
  <c r="GS76" i="15"/>
  <c r="GQ73"/>
  <c r="GU73" s="1"/>
  <c r="BR71" i="19"/>
  <c r="FQ73" i="15"/>
  <c r="FU73" s="1"/>
  <c r="BU71" i="28"/>
  <c r="FS66" i="15"/>
  <c r="GS66"/>
  <c r="DF64" i="19"/>
  <c r="DK64" i="28"/>
  <c r="GS85" i="15"/>
  <c r="DK83" i="28"/>
  <c r="FS85" i="15"/>
  <c r="DF83" i="19"/>
  <c r="GP47" i="15"/>
  <c r="AZ45" i="28"/>
  <c r="FP47" i="15"/>
  <c r="AX45" i="19"/>
  <c r="FT27" i="15"/>
  <c r="FW27" s="1"/>
  <c r="GT27"/>
  <c r="DZ25" i="19"/>
  <c r="EF25" i="28"/>
  <c r="FS67" i="15"/>
  <c r="GS67"/>
  <c r="DK65" i="28"/>
  <c r="DF65" i="19"/>
  <c r="GO78" i="15"/>
  <c r="AD76" i="19"/>
  <c r="AE76" i="28"/>
  <c r="FO78" i="15"/>
  <c r="FT32"/>
  <c r="DZ30" i="19"/>
  <c r="EF30" i="28"/>
  <c r="GT32" i="15"/>
  <c r="GQ43"/>
  <c r="FQ43"/>
  <c r="BR41" i="19"/>
  <c r="BU41" i="28"/>
  <c r="GQ65" i="15"/>
  <c r="FQ65"/>
  <c r="BU63" i="28"/>
  <c r="BR63" i="19"/>
  <c r="GQ70" i="15"/>
  <c r="BR68" i="19"/>
  <c r="BU68" i="28"/>
  <c r="FQ70" i="15"/>
  <c r="FS48"/>
  <c r="DK46" i="28"/>
  <c r="GS48" i="15"/>
  <c r="DF46" i="19"/>
  <c r="FT52" i="15"/>
  <c r="GT52"/>
  <c r="DZ50" i="19"/>
  <c r="EF50" i="28"/>
  <c r="GR30" i="15"/>
  <c r="CL28" i="19"/>
  <c r="FR30" i="15"/>
  <c r="CP28" i="28"/>
  <c r="EF32"/>
  <c r="FT34" i="15"/>
  <c r="GT34"/>
  <c r="DZ32" i="19"/>
  <c r="CP73" i="28"/>
  <c r="FR75" i="15"/>
  <c r="GR75"/>
  <c r="CL73" i="19"/>
  <c r="DK48" i="28"/>
  <c r="FS50" i="15"/>
  <c r="GS50"/>
  <c r="DF48" i="19"/>
  <c r="GR44" i="15"/>
  <c r="FR44"/>
  <c r="CL42" i="19"/>
  <c r="CP42" i="28"/>
  <c r="AX46" i="19"/>
  <c r="FP48" i="15"/>
  <c r="AZ46" i="28"/>
  <c r="GP48" i="15"/>
  <c r="GS46"/>
  <c r="GX46" s="1"/>
  <c r="FS46"/>
  <c r="FU46" s="1"/>
  <c r="DF44" i="19"/>
  <c r="DK44" i="28"/>
  <c r="CL59" i="19"/>
  <c r="CP59" i="28"/>
  <c r="FR61" i="15"/>
  <c r="GR61"/>
  <c r="GR54"/>
  <c r="FR54"/>
  <c r="CP52" i="28"/>
  <c r="CL52" i="19"/>
  <c r="FT108" i="15"/>
  <c r="EF106" i="28"/>
  <c r="GT108" i="15"/>
  <c r="DZ106" i="19"/>
  <c r="FS98" i="15"/>
  <c r="DF96" i="19"/>
  <c r="GS98" i="15"/>
  <c r="DK96" i="28"/>
  <c r="EF95"/>
  <c r="DZ95" i="19"/>
  <c r="GT97" i="15"/>
  <c r="FT97"/>
  <c r="GT71"/>
  <c r="FT71"/>
  <c r="FU71" s="1"/>
  <c r="DZ69" i="19"/>
  <c r="EF69" i="28"/>
  <c r="GS22" i="15"/>
  <c r="FS22"/>
  <c r="DF20" i="19"/>
  <c r="DK20" i="28"/>
  <c r="CL55" i="19"/>
  <c r="CP55" i="28"/>
  <c r="FR57" i="15"/>
  <c r="GR57"/>
  <c r="GS75"/>
  <c r="GU75" s="1"/>
  <c r="DF73" i="19"/>
  <c r="DK73" i="28"/>
  <c r="FS75" i="15"/>
  <c r="GS20"/>
  <c r="DF18" i="19"/>
  <c r="DK18" i="28"/>
  <c r="FS20" i="15"/>
  <c r="EF105" i="28"/>
  <c r="FT107" i="15"/>
  <c r="GT107"/>
  <c r="GU107" s="1"/>
  <c r="DZ105" i="19"/>
  <c r="FT35" i="15"/>
  <c r="GT35"/>
  <c r="EF33" i="28"/>
  <c r="DZ33" i="19"/>
  <c r="FQ58" i="15"/>
  <c r="GQ58"/>
  <c r="BR56" i="19"/>
  <c r="BU56" i="28"/>
  <c r="GP24" i="15"/>
  <c r="FP24"/>
  <c r="AX22" i="19"/>
  <c r="AZ22" i="28"/>
  <c r="DF103" i="19"/>
  <c r="DK103" i="28"/>
  <c r="FS105" i="15"/>
  <c r="FV105" s="1"/>
  <c r="GS105"/>
  <c r="AZ47" i="28"/>
  <c r="FP49" i="15"/>
  <c r="AX47" i="19"/>
  <c r="GP49" i="15"/>
  <c r="EF65" i="28"/>
  <c r="GT67" i="15"/>
  <c r="FT67"/>
  <c r="DZ65" i="19"/>
  <c r="GT103" i="15"/>
  <c r="DZ101" i="19"/>
  <c r="EF101" i="28"/>
  <c r="FT103" i="15"/>
  <c r="EF63" i="28"/>
  <c r="DZ63" i="19"/>
  <c r="GT65" i="15"/>
  <c r="FT65"/>
  <c r="GO97"/>
  <c r="FO97"/>
  <c r="AD95" i="19"/>
  <c r="AE95" i="28"/>
  <c r="GS43" i="15"/>
  <c r="FS43"/>
  <c r="DK41" i="28"/>
  <c r="DF41" i="19"/>
  <c r="AD74"/>
  <c r="AE74" i="28"/>
  <c r="FO76" i="15"/>
  <c r="GO76"/>
  <c r="GP40"/>
  <c r="AX38" i="19"/>
  <c r="FP40" i="15"/>
  <c r="AZ38" i="28"/>
  <c r="FS65" i="15"/>
  <c r="GS65"/>
  <c r="GW65" s="1"/>
  <c r="DF63" i="19"/>
  <c r="DK63" i="28"/>
  <c r="AX68" i="19"/>
  <c r="AZ68" i="28"/>
  <c r="FP70" i="15"/>
  <c r="GP70"/>
  <c r="GT102"/>
  <c r="FT102"/>
  <c r="DZ100" i="19"/>
  <c r="EF100" i="28"/>
  <c r="FO51" i="15"/>
  <c r="AE49" i="28"/>
  <c r="AD49" i="19"/>
  <c r="GO51" i="15"/>
  <c r="GT84"/>
  <c r="FT84"/>
  <c r="DZ82" i="19"/>
  <c r="EF82" i="28"/>
  <c r="GO85" i="15"/>
  <c r="FO85"/>
  <c r="AE83" i="28"/>
  <c r="AD83" i="19"/>
  <c r="GS55" i="15"/>
  <c r="GW55" s="1"/>
  <c r="DK53" i="28"/>
  <c r="DF53" i="19"/>
  <c r="FS55" i="15"/>
  <c r="FY55" s="1"/>
  <c r="GR49"/>
  <c r="FR49"/>
  <c r="CL47" i="19"/>
  <c r="CP47" i="28"/>
  <c r="GR103" i="15"/>
  <c r="GX103" s="1"/>
  <c r="CL101" i="19"/>
  <c r="FR103" i="15"/>
  <c r="CP101" i="28"/>
  <c r="GQ37" i="15"/>
  <c r="GV37" s="1"/>
  <c r="BR35" i="19"/>
  <c r="BU35" i="28"/>
  <c r="FQ37" i="15"/>
  <c r="BU61" i="28"/>
  <c r="GQ63" i="15"/>
  <c r="GW63" s="1"/>
  <c r="FQ63"/>
  <c r="FW63" s="1"/>
  <c r="BR61" i="19"/>
  <c r="GS33" i="15"/>
  <c r="GW33" s="1"/>
  <c r="DF31" i="19"/>
  <c r="DK31" i="28"/>
  <c r="FS33" i="15"/>
  <c r="FX33" s="1"/>
  <c r="GO106"/>
  <c r="FO106"/>
  <c r="AE104" i="28"/>
  <c r="AD104" i="19"/>
  <c r="GS38" i="15"/>
  <c r="FS38"/>
  <c r="DF36" i="19"/>
  <c r="DK36" i="28"/>
  <c r="FM97"/>
  <c r="FX99" i="15"/>
  <c r="FV99"/>
  <c r="FG97" i="19"/>
  <c r="FM25" i="28"/>
  <c r="FG25" i="19"/>
  <c r="FU27" i="15"/>
  <c r="GW87"/>
  <c r="GU87"/>
  <c r="GU103"/>
  <c r="FM71" i="28"/>
  <c r="FG71" i="19"/>
  <c r="FY73" i="15"/>
  <c r="FG73" i="19"/>
  <c r="FY75" i="15"/>
  <c r="FM73" i="28"/>
  <c r="FG81" i="19"/>
  <c r="FU83" i="15"/>
  <c r="FM81" i="28"/>
  <c r="FX83" i="15"/>
  <c r="FW83"/>
  <c r="FV83"/>
  <c r="FY83"/>
  <c r="GW39"/>
  <c r="GU39"/>
  <c r="GV39"/>
  <c r="GX39"/>
  <c r="GU95"/>
  <c r="GW95"/>
  <c r="GV55"/>
  <c r="GU55"/>
  <c r="FW57"/>
  <c r="FT17"/>
  <c r="GT17"/>
  <c r="DZ15" i="19"/>
  <c r="EF15" i="28"/>
  <c r="GR17" i="15"/>
  <c r="CP15" i="28"/>
  <c r="FR17" i="15"/>
  <c r="CL15" i="19"/>
  <c r="BU15" i="28"/>
  <c r="FQ17" i="15"/>
  <c r="GQ17"/>
  <c r="BR15" i="19"/>
  <c r="GS17" i="15"/>
  <c r="GW17" s="1"/>
  <c r="DF15" i="19"/>
  <c r="DK15" i="28"/>
  <c r="FS17" i="15"/>
  <c r="FM15" i="28"/>
  <c r="FG15" i="19"/>
  <c r="FP16" i="15"/>
  <c r="AX14" i="19"/>
  <c r="AZ14" i="28"/>
  <c r="GP16" i="15"/>
  <c r="GS16"/>
  <c r="DK14" i="28"/>
  <c r="FS16" i="15"/>
  <c r="DF14" i="19"/>
  <c r="GO16" i="15"/>
  <c r="FO16"/>
  <c r="AD14" i="19"/>
  <c r="AE14" i="28"/>
  <c r="FT16" i="15"/>
  <c r="EF14" i="28"/>
  <c r="GT16" i="15"/>
  <c r="DZ14" i="19"/>
  <c r="GR16" i="15"/>
  <c r="FR16"/>
  <c r="CL14" i="19"/>
  <c r="CP14" i="28"/>
  <c r="GQ16" i="15"/>
  <c r="BR14" i="19"/>
  <c r="FQ16" i="15"/>
  <c r="BU14" i="28"/>
  <c r="BT84"/>
  <c r="BQ84" i="19"/>
  <c r="AY66" i="28"/>
  <c r="AW66" i="19"/>
  <c r="AY30" i="28"/>
  <c r="AW30" i="19"/>
  <c r="EE48" i="28"/>
  <c r="DY48" i="19"/>
  <c r="CO14" i="28"/>
  <c r="CK14" i="19"/>
  <c r="BT83" i="28"/>
  <c r="BQ83" i="19"/>
  <c r="BT19" i="28"/>
  <c r="BQ19" i="19"/>
  <c r="BT33" i="28"/>
  <c r="BQ33" i="19"/>
  <c r="CO43" i="28"/>
  <c r="CK43" i="19"/>
  <c r="BT63" i="28"/>
  <c r="BQ63" i="19"/>
  <c r="DJ37" i="28"/>
  <c r="DE37" i="19"/>
  <c r="DJ40" i="28"/>
  <c r="DE40" i="19"/>
  <c r="EE77" i="28"/>
  <c r="DY77" i="19"/>
  <c r="DJ94" i="28"/>
  <c r="DE94" i="19"/>
  <c r="EE42" i="28"/>
  <c r="DY42" i="19"/>
  <c r="CO90" i="28"/>
  <c r="CK90" i="19"/>
  <c r="AY50" i="28"/>
  <c r="AW50" i="19"/>
  <c r="DJ23" i="28"/>
  <c r="DE23" i="19"/>
  <c r="CO11" i="28"/>
  <c r="CK11" i="19"/>
  <c r="CM13" i="15"/>
  <c r="BT99" i="28"/>
  <c r="BQ99" i="19"/>
  <c r="BT43" i="28"/>
  <c r="BQ43" i="19"/>
  <c r="DJ57" i="28"/>
  <c r="DE57" i="19"/>
  <c r="AY28" i="28"/>
  <c r="AW28" i="19"/>
  <c r="BT80" i="28"/>
  <c r="BQ80" i="19"/>
  <c r="DJ17" i="28"/>
  <c r="DE17" i="19"/>
  <c r="DJ78" i="28"/>
  <c r="DE78" i="19"/>
  <c r="DJ80" i="28"/>
  <c r="DE80" i="19"/>
  <c r="BT46" i="28"/>
  <c r="BQ46" i="19"/>
  <c r="AY46" i="28"/>
  <c r="AW46" i="19"/>
  <c r="EE66" i="28"/>
  <c r="DY66" i="19"/>
  <c r="AY73" i="28"/>
  <c r="AW73" i="19"/>
  <c r="DJ64" i="28"/>
  <c r="DE64" i="19"/>
  <c r="DJ104" i="28"/>
  <c r="DE104" i="19"/>
  <c r="EE92" i="28"/>
  <c r="DY92" i="19"/>
  <c r="DJ53" i="28"/>
  <c r="DE53" i="19"/>
  <c r="DJ16" i="28"/>
  <c r="DE16" i="19"/>
  <c r="CO22" i="28"/>
  <c r="CK22" i="19"/>
  <c r="EE31" i="28"/>
  <c r="DY31" i="19"/>
  <c r="EE88" i="28"/>
  <c r="DY88" i="19"/>
  <c r="CO44" i="28"/>
  <c r="CK44" i="19"/>
  <c r="AY48" i="28"/>
  <c r="AW48" i="19"/>
  <c r="EE81" i="28"/>
  <c r="DY81" i="19"/>
  <c r="DJ70" i="28"/>
  <c r="DE70" i="19"/>
  <c r="DJ100" i="28"/>
  <c r="DE100" i="19"/>
  <c r="EE83" i="28"/>
  <c r="DY83" i="19"/>
  <c r="DJ65" i="28"/>
  <c r="DE65" i="19"/>
  <c r="BT9" i="28"/>
  <c r="BQ9" i="19"/>
  <c r="BS11" i="15"/>
  <c r="DJ99" i="28"/>
  <c r="DE99" i="19"/>
  <c r="DJ22" i="28"/>
  <c r="DE22" i="19"/>
  <c r="EE36" i="28"/>
  <c r="DY36" i="19"/>
  <c r="BT64" i="28"/>
  <c r="BQ64" i="19"/>
  <c r="CO97" i="28"/>
  <c r="CK97" i="19"/>
  <c r="AY80" i="28"/>
  <c r="AW80" i="19"/>
  <c r="BT53" i="28"/>
  <c r="BQ53" i="19"/>
  <c r="AD98" i="28"/>
  <c r="AC98" i="19"/>
  <c r="AY75" i="28"/>
  <c r="AW75" i="19"/>
  <c r="EE27" i="28"/>
  <c r="DY27" i="19"/>
  <c r="DJ92" i="28"/>
  <c r="DE92" i="19"/>
  <c r="AD94" i="28"/>
  <c r="AC94" i="19"/>
  <c r="AY11" i="28"/>
  <c r="AW11" i="19"/>
  <c r="AY13" i="15"/>
  <c r="EE86" i="28"/>
  <c r="DY86" i="19"/>
  <c r="DJ88" i="28"/>
  <c r="DE88" i="19"/>
  <c r="AY82" i="28"/>
  <c r="AW82" i="19"/>
  <c r="AY102" i="28"/>
  <c r="AW102" i="19"/>
  <c r="CO7" i="28"/>
  <c r="CK7" i="19"/>
  <c r="CM9" i="15"/>
  <c r="CO93" i="28"/>
  <c r="CK93" i="19"/>
  <c r="DJ59" i="28"/>
  <c r="DE59" i="19"/>
  <c r="EE96" i="28"/>
  <c r="DY96" i="19"/>
  <c r="AY91" i="28"/>
  <c r="AW91" i="19"/>
  <c r="AY77" i="28"/>
  <c r="AW77" i="19"/>
  <c r="AD88" i="28"/>
  <c r="AC88" i="19"/>
  <c r="DJ67" i="28"/>
  <c r="DE67" i="19"/>
  <c r="BT18" i="28"/>
  <c r="BQ18" i="19"/>
  <c r="BT87" i="28"/>
  <c r="BQ87" i="19"/>
  <c r="DJ90" i="28"/>
  <c r="DE90" i="19"/>
  <c r="AY62" i="28"/>
  <c r="AW62" i="19"/>
  <c r="EE26" i="28"/>
  <c r="DY26" i="19"/>
  <c r="CO89" i="28"/>
  <c r="CK89" i="19"/>
  <c r="AY100" i="28"/>
  <c r="AW100" i="19"/>
  <c r="EE53" i="28"/>
  <c r="DY53" i="19"/>
  <c r="DJ95" i="28"/>
  <c r="DE95" i="19"/>
  <c r="DJ30" i="28"/>
  <c r="DE30" i="19"/>
  <c r="AY56" i="28"/>
  <c r="AW56" i="19"/>
  <c r="BT8" i="28"/>
  <c r="BQ8" i="19"/>
  <c r="BS10" i="15"/>
  <c r="O53" i="25" s="1"/>
  <c r="BT75" i="28"/>
  <c r="BQ75" i="19"/>
  <c r="DJ89" i="28"/>
  <c r="DE89" i="19"/>
  <c r="AD90" i="28"/>
  <c r="AC90" i="19"/>
  <c r="AD91" i="28"/>
  <c r="AC91" i="19"/>
  <c r="BT38" i="28"/>
  <c r="BQ38" i="19"/>
  <c r="AY58" i="28"/>
  <c r="AW58" i="19"/>
  <c r="EE89" i="28"/>
  <c r="DY89" i="19"/>
  <c r="AD82" i="28"/>
  <c r="AC82" i="19"/>
  <c r="DJ12" i="28"/>
  <c r="DE12" i="19"/>
  <c r="DG14" i="15"/>
  <c r="BT54" i="28"/>
  <c r="BQ54" i="19"/>
  <c r="AY43" i="28"/>
  <c r="AW43" i="19"/>
  <c r="CO63" i="28"/>
  <c r="CK63" i="19"/>
  <c r="DJ101" i="28"/>
  <c r="DE101" i="19"/>
  <c r="EE94" i="28"/>
  <c r="DY94" i="19"/>
  <c r="AY69" i="28"/>
  <c r="AW69" i="19"/>
  <c r="AY54" i="28"/>
  <c r="AW54" i="19"/>
  <c r="CO88" i="28"/>
  <c r="CK88" i="19"/>
  <c r="BT92" i="28"/>
  <c r="BQ92" i="19"/>
  <c r="AC65"/>
  <c r="AD65" i="28"/>
  <c r="BT62"/>
  <c r="BQ62" i="19"/>
  <c r="AD92" i="28"/>
  <c r="AC92" i="19"/>
  <c r="CO100" i="28"/>
  <c r="CK100" i="19"/>
  <c r="DJ29" i="28"/>
  <c r="DE29" i="19"/>
  <c r="AY14" i="28"/>
  <c r="AW14" i="19"/>
  <c r="AD87" i="28"/>
  <c r="AC87" i="19"/>
  <c r="EE54" i="28"/>
  <c r="DY54" i="19"/>
  <c r="CO85" i="28"/>
  <c r="CK85" i="19"/>
  <c r="BT70" i="28"/>
  <c r="BQ70" i="19"/>
  <c r="AD103" i="28"/>
  <c r="AC103" i="19"/>
  <c r="DJ54" i="28"/>
  <c r="DE54" i="19"/>
  <c r="CO60" i="28"/>
  <c r="CK60" i="19"/>
  <c r="DJ87" i="28"/>
  <c r="DE87" i="19"/>
  <c r="AY72" i="28"/>
  <c r="AW72" i="19"/>
  <c r="DJ74" i="28"/>
  <c r="DE74" i="19"/>
  <c r="DJ14" i="28"/>
  <c r="DE14" i="19"/>
  <c r="BT71" i="28"/>
  <c r="BQ71" i="19"/>
  <c r="CO104" i="28"/>
  <c r="CK104" i="19"/>
  <c r="AY65" i="28"/>
  <c r="AW65" i="19"/>
  <c r="DJ8" i="28"/>
  <c r="DE8" i="19"/>
  <c r="DG10" i="15"/>
  <c r="O55" i="25" s="1"/>
  <c r="DJ73" i="28"/>
  <c r="DE73" i="19"/>
  <c r="DJ18" i="28"/>
  <c r="DE18" i="19"/>
  <c r="EE105" i="28"/>
  <c r="DY105" i="19"/>
  <c r="EE15" i="28"/>
  <c r="DY15" i="19"/>
  <c r="EE33" i="28"/>
  <c r="DY33" i="19"/>
  <c r="AY105" i="28"/>
  <c r="AW105" i="19"/>
  <c r="EE7" i="28"/>
  <c r="DY7" i="19"/>
  <c r="EA9" i="15"/>
  <c r="AY45" i="28"/>
  <c r="AW45" i="19"/>
  <c r="EE65" i="28"/>
  <c r="DY65" i="19"/>
  <c r="EE10" i="28"/>
  <c r="DY10" i="19"/>
  <c r="EA12" i="15"/>
  <c r="EE101" i="28"/>
  <c r="DY101" i="19"/>
  <c r="EE63" i="28"/>
  <c r="DY63" i="19"/>
  <c r="CO17" i="28"/>
  <c r="CK17" i="19"/>
  <c r="CO65" i="28"/>
  <c r="CK65" i="19"/>
  <c r="CO9" i="28"/>
  <c r="CK9" i="19"/>
  <c r="CM11" i="15"/>
  <c r="BT55" i="28"/>
  <c r="BQ55" i="19"/>
  <c r="CO12" i="28"/>
  <c r="CK12" i="19"/>
  <c r="CM14" i="15"/>
  <c r="AC49" i="19"/>
  <c r="AD49" i="28"/>
  <c r="EE82"/>
  <c r="DY82" i="19"/>
  <c r="BT91" i="28"/>
  <c r="BQ91" i="19"/>
  <c r="AY70" i="28"/>
  <c r="AW70" i="19"/>
  <c r="DJ71" i="28"/>
  <c r="DE71" i="19"/>
  <c r="DJ102" i="28"/>
  <c r="DE102" i="19"/>
  <c r="AY94" i="28"/>
  <c r="AW94" i="19"/>
  <c r="DJ60" i="28"/>
  <c r="DE60" i="19"/>
  <c r="EE85" i="28"/>
  <c r="DY85" i="19"/>
  <c r="BT61" i="28"/>
  <c r="BQ61" i="19"/>
  <c r="DJ31" i="28"/>
  <c r="DE31" i="19"/>
  <c r="AD104" i="28"/>
  <c r="AC104" i="19"/>
  <c r="EE25" i="28"/>
  <c r="DY25" i="19"/>
  <c r="AY84" i="28"/>
  <c r="AW84" i="19"/>
  <c r="AY41" i="28"/>
  <c r="AW41" i="19"/>
  <c r="AY36" i="28"/>
  <c r="AW36" i="19"/>
  <c r="BT72" i="28"/>
  <c r="BQ72" i="19"/>
  <c r="EE30" i="28"/>
  <c r="DY30" i="19"/>
  <c r="EE34" i="28"/>
  <c r="DY34" i="19"/>
  <c r="EE74" i="28"/>
  <c r="DY74" i="19"/>
  <c r="BT96" i="28"/>
  <c r="BQ96" i="19"/>
  <c r="EE61" i="28"/>
  <c r="DY61" i="19"/>
  <c r="EE50" i="28"/>
  <c r="DY50" i="19"/>
  <c r="CO28" i="28"/>
  <c r="CK28" i="19"/>
  <c r="BT105" i="28"/>
  <c r="BQ105" i="19"/>
  <c r="BT69" i="28"/>
  <c r="BQ69" i="19"/>
  <c r="DJ72" i="28"/>
  <c r="DE72" i="19"/>
  <c r="DJ61" i="28"/>
  <c r="DE61" i="19"/>
  <c r="EE52" i="28"/>
  <c r="DY52" i="19"/>
  <c r="EE44" i="28"/>
  <c r="DY44" i="19"/>
  <c r="BT23" i="28"/>
  <c r="BQ23" i="19"/>
  <c r="EE62" i="28"/>
  <c r="DY62" i="19"/>
  <c r="EE18" i="28"/>
  <c r="DY18" i="19"/>
  <c r="BT14" i="28"/>
  <c r="BQ14" i="19"/>
  <c r="CO56" i="28"/>
  <c r="CK56" i="19"/>
  <c r="CO61" i="28"/>
  <c r="CK61" i="19"/>
  <c r="CO68" i="28"/>
  <c r="CK68" i="19"/>
  <c r="CO102" i="28"/>
  <c r="CK102" i="19"/>
  <c r="CO20" i="28"/>
  <c r="CK20" i="19"/>
  <c r="CO57" i="28"/>
  <c r="CK57" i="19"/>
  <c r="AY61" i="28"/>
  <c r="AW61" i="19"/>
  <c r="AD83" i="28"/>
  <c r="AC83" i="19"/>
  <c r="AY78" i="28"/>
  <c r="AW78" i="19"/>
  <c r="DJ9" i="28"/>
  <c r="DE9" i="19"/>
  <c r="DG11" i="15"/>
  <c r="BT31" i="28"/>
  <c r="BQ31" i="19"/>
  <c r="BT102" i="28"/>
  <c r="BQ102" i="19"/>
  <c r="BT49" i="28"/>
  <c r="BQ49" i="19"/>
  <c r="CO96" i="28"/>
  <c r="CK96" i="19"/>
  <c r="EE37" i="28"/>
  <c r="DY37" i="19"/>
  <c r="BU13" i="28"/>
  <c r="BR13" i="19"/>
  <c r="FQ15" i="15"/>
  <c r="GQ15"/>
  <c r="EE93" i="28"/>
  <c r="DY93" i="19"/>
  <c r="CO33" i="28"/>
  <c r="CK33" i="19"/>
  <c r="DJ69" i="28"/>
  <c r="DE69" i="19"/>
  <c r="BT95" i="28"/>
  <c r="BQ95" i="19"/>
  <c r="EE39" i="28"/>
  <c r="DY39" i="19"/>
  <c r="AY87" i="28"/>
  <c r="AW87" i="19"/>
  <c r="BT94" i="28"/>
  <c r="BQ94" i="19"/>
  <c r="EE104" i="28"/>
  <c r="DY104" i="19"/>
  <c r="DJ25" i="28"/>
  <c r="DE25" i="19"/>
  <c r="BT41" i="28"/>
  <c r="BQ41" i="19"/>
  <c r="AE11" i="15"/>
  <c r="AD9" i="28"/>
  <c r="AC9" i="19"/>
  <c r="AY106" i="28"/>
  <c r="AW106" i="19"/>
  <c r="BT37" i="28"/>
  <c r="BQ37" i="19"/>
  <c r="BT104" i="28"/>
  <c r="BQ104" i="19"/>
  <c r="BT36" i="28"/>
  <c r="BQ36" i="19"/>
  <c r="BT68" i="28"/>
  <c r="BQ68" i="19"/>
  <c r="DJ79" i="28"/>
  <c r="DE79" i="19"/>
  <c r="DJ35" i="28"/>
  <c r="DE35" i="19"/>
  <c r="DJ91" i="28"/>
  <c r="DE91" i="19"/>
  <c r="CO36" i="28"/>
  <c r="CK36" i="19"/>
  <c r="BT28" i="28"/>
  <c r="BQ28" i="19"/>
  <c r="DJ46" i="28"/>
  <c r="DE46" i="19"/>
  <c r="AD36" i="28"/>
  <c r="AC36" i="19"/>
  <c r="AY53" i="28"/>
  <c r="AW53" i="19"/>
  <c r="AD102" i="28"/>
  <c r="AC102" i="19"/>
  <c r="AY101" i="28"/>
  <c r="AW101" i="19"/>
  <c r="AY20" i="28"/>
  <c r="AW20" i="19"/>
  <c r="AY44" i="28"/>
  <c r="AW44" i="19"/>
  <c r="BT79" i="28"/>
  <c r="BQ79" i="19"/>
  <c r="AD100" i="28"/>
  <c r="AC100" i="19"/>
  <c r="EE32" i="28"/>
  <c r="DY32" i="19"/>
  <c r="EE38" i="28"/>
  <c r="DY38" i="19"/>
  <c r="CO19" i="28"/>
  <c r="CK19" i="19"/>
  <c r="EF13" i="28"/>
  <c r="DZ13" i="19"/>
  <c r="FT15" i="15"/>
  <c r="GT15"/>
  <c r="CO46" i="28"/>
  <c r="CK46" i="19"/>
  <c r="CO49" i="28"/>
  <c r="CK49" i="19"/>
  <c r="AD79" i="28"/>
  <c r="AC79" i="19"/>
  <c r="CO64" i="28"/>
  <c r="CK64" i="19"/>
  <c r="CO15" i="28"/>
  <c r="CK15" i="19"/>
  <c r="EE91" i="28"/>
  <c r="DY91" i="19"/>
  <c r="EE9" i="28"/>
  <c r="DY9" i="19"/>
  <c r="EA11" i="15"/>
  <c r="EE12" i="28"/>
  <c r="DY12" i="19"/>
  <c r="EA14" i="15"/>
  <c r="AY98" i="28"/>
  <c r="AW98" i="19"/>
  <c r="CO84" i="28"/>
  <c r="CK84" i="19"/>
  <c r="EE103" i="28"/>
  <c r="DY103" i="19"/>
  <c r="AC17"/>
  <c r="AD17" i="28"/>
  <c r="AY92"/>
  <c r="AW92" i="19"/>
  <c r="CO25" i="28"/>
  <c r="CK25" i="19"/>
  <c r="CO73" i="28"/>
  <c r="CK73" i="19"/>
  <c r="BT48" i="28"/>
  <c r="BQ48" i="19"/>
  <c r="DJ48" i="28"/>
  <c r="DE48" i="19"/>
  <c r="CO42" i="28"/>
  <c r="CK42" i="19"/>
  <c r="AY18" i="28"/>
  <c r="AW18" i="19"/>
  <c r="CO86" i="28"/>
  <c r="CK86" i="19"/>
  <c r="AY49" i="28"/>
  <c r="AW49" i="19"/>
  <c r="DJ27" i="28"/>
  <c r="DE27" i="19"/>
  <c r="AD99" i="28"/>
  <c r="AC99" i="19"/>
  <c r="AY81" i="28"/>
  <c r="AW81" i="19"/>
  <c r="AD33" i="28"/>
  <c r="AC33" i="19"/>
  <c r="EE95" i="28"/>
  <c r="DY95" i="19"/>
  <c r="EE69" i="28"/>
  <c r="DY69" i="19"/>
  <c r="DJ20" i="28"/>
  <c r="DE20" i="19"/>
  <c r="CO8" i="28"/>
  <c r="CK8" i="19"/>
  <c r="CM10" i="15"/>
  <c r="O54" i="25" s="1"/>
  <c r="CO55" i="28"/>
  <c r="CK55" i="19"/>
  <c r="DJ51" i="28"/>
  <c r="DE51" i="19"/>
  <c r="CO77" i="28"/>
  <c r="CK77" i="19"/>
  <c r="BT86" i="28"/>
  <c r="BQ86" i="19"/>
  <c r="DJ38" i="28"/>
  <c r="DE38" i="19"/>
  <c r="CO50" i="28"/>
  <c r="CK50" i="19"/>
  <c r="EE19" i="28"/>
  <c r="DY19" i="19"/>
  <c r="AZ13" i="28"/>
  <c r="AX13" i="19"/>
  <c r="FP15" i="15"/>
  <c r="GP15"/>
  <c r="CO53" i="28"/>
  <c r="CK53" i="19"/>
  <c r="AY47" i="28"/>
  <c r="AW47" i="19"/>
  <c r="AY88" i="28"/>
  <c r="AW88" i="19"/>
  <c r="AY12" i="28"/>
  <c r="AW12" i="19"/>
  <c r="AY14" i="15"/>
  <c r="BT82" i="28"/>
  <c r="BQ82" i="19"/>
  <c r="AY52" i="28"/>
  <c r="AW52" i="19"/>
  <c r="EE97" i="28"/>
  <c r="DY97" i="19"/>
  <c r="BT27" i="28"/>
  <c r="BQ27" i="19"/>
  <c r="DJ84" i="28"/>
  <c r="DE84" i="19"/>
  <c r="BT15" i="28"/>
  <c r="BQ15" i="19"/>
  <c r="DJ49" i="28"/>
  <c r="DE49" i="19"/>
  <c r="BT100" i="28"/>
  <c r="BQ100" i="19"/>
  <c r="BT45" i="28"/>
  <c r="BQ45" i="19"/>
  <c r="EE100" i="28"/>
  <c r="DY100" i="19"/>
  <c r="CO78" i="28"/>
  <c r="CK78" i="19"/>
  <c r="DJ45" i="28"/>
  <c r="DE45" i="19"/>
  <c r="AY57" i="28"/>
  <c r="AW57" i="19"/>
  <c r="CO41" i="28"/>
  <c r="CK41" i="19"/>
  <c r="AY93" i="28"/>
  <c r="AW93" i="19"/>
  <c r="AD75" i="28"/>
  <c r="AC75" i="19"/>
  <c r="EE35" i="28"/>
  <c r="DY35" i="19"/>
  <c r="EE80" i="28"/>
  <c r="DY80" i="19"/>
  <c r="CO10" i="28"/>
  <c r="CK10" i="19"/>
  <c r="CM12" i="15"/>
  <c r="BT51" i="28"/>
  <c r="BQ51" i="19"/>
  <c r="BT66" i="28"/>
  <c r="BQ66" i="19"/>
  <c r="DJ42" i="28"/>
  <c r="DE42" i="19"/>
  <c r="BT74" i="28"/>
  <c r="BQ74" i="19"/>
  <c r="DJ47" i="28"/>
  <c r="DE47" i="19"/>
  <c r="EE90" i="28"/>
  <c r="DY90" i="19"/>
  <c r="CO48" i="28"/>
  <c r="CK48" i="19"/>
  <c r="EE22" i="28"/>
  <c r="DY22" i="19"/>
  <c r="BT76" i="28"/>
  <c r="BQ76" i="19"/>
  <c r="BT98" i="28"/>
  <c r="BQ98" i="19"/>
  <c r="BT12" i="28"/>
  <c r="BQ12" i="19"/>
  <c r="BS14" i="15"/>
  <c r="BT42" i="28"/>
  <c r="BQ42" i="19"/>
  <c r="AY10" i="28"/>
  <c r="AW10" i="19"/>
  <c r="AY12" i="15"/>
  <c r="CO81" i="28"/>
  <c r="CK81" i="19"/>
  <c r="CO30" i="28"/>
  <c r="CK30" i="19"/>
  <c r="AY17" i="28"/>
  <c r="AW17" i="19"/>
  <c r="AY42" i="28"/>
  <c r="AW42" i="19"/>
  <c r="BT10" i="28"/>
  <c r="BQ10" i="19"/>
  <c r="BS12" i="15"/>
  <c r="CO69" i="28"/>
  <c r="CK69" i="19"/>
  <c r="AY74" i="28"/>
  <c r="AW74" i="19"/>
  <c r="CO35" i="28"/>
  <c r="CK35" i="19"/>
  <c r="BT59" i="28"/>
  <c r="BQ59" i="19"/>
  <c r="AD96" i="28"/>
  <c r="AC96" i="19"/>
  <c r="BT20" i="28"/>
  <c r="BQ20" i="19"/>
  <c r="EE71" i="28"/>
  <c r="DY71" i="19"/>
  <c r="EE41" i="28"/>
  <c r="DY41" i="19"/>
  <c r="BT101" i="28"/>
  <c r="BQ101" i="19"/>
  <c r="AY85" i="28"/>
  <c r="AW85" i="19"/>
  <c r="EE47" i="28"/>
  <c r="DY47" i="19"/>
  <c r="DJ28" i="28"/>
  <c r="DE28" i="19"/>
  <c r="EE17" i="28"/>
  <c r="DY17" i="19"/>
  <c r="DJ13" i="28"/>
  <c r="DE13" i="19"/>
  <c r="DG15" i="15"/>
  <c r="BT88" i="28"/>
  <c r="BQ88" i="19"/>
  <c r="EE58" i="28"/>
  <c r="DY58" i="19"/>
  <c r="DJ15" i="28"/>
  <c r="DE15" i="19"/>
  <c r="AY89" i="28"/>
  <c r="AW89" i="19"/>
  <c r="DJ33" i="28"/>
  <c r="DE33" i="19"/>
  <c r="AY97" i="28"/>
  <c r="AW97" i="19"/>
  <c r="BT7" i="28"/>
  <c r="BQ7" i="19"/>
  <c r="BS9" i="15"/>
  <c r="CO38" i="28"/>
  <c r="CK38" i="19"/>
  <c r="EE45" i="28"/>
  <c r="DY45" i="19"/>
  <c r="DJ56" i="28"/>
  <c r="DE56" i="19"/>
  <c r="AY79" i="28"/>
  <c r="AW79" i="19"/>
  <c r="BT22" i="28"/>
  <c r="BQ22" i="19"/>
  <c r="AD76" i="28"/>
  <c r="AC76" i="19"/>
  <c r="AY33" i="28"/>
  <c r="AW33" i="19"/>
  <c r="EE56" i="28"/>
  <c r="DY56" i="19"/>
  <c r="BT17" i="28"/>
  <c r="BQ17" i="19"/>
  <c r="CO82" i="28"/>
  <c r="CK82" i="19"/>
  <c r="AY103" i="28"/>
  <c r="AW103" i="19"/>
  <c r="EE79" i="28"/>
  <c r="DY79" i="19"/>
  <c r="CO74" i="28"/>
  <c r="CK74" i="19"/>
  <c r="AY9" i="28"/>
  <c r="AW9" i="19"/>
  <c r="AY11" i="15"/>
  <c r="EE102" i="28"/>
  <c r="DY102" i="19"/>
  <c r="AD80" i="28"/>
  <c r="AC80" i="19"/>
  <c r="EE84" i="28"/>
  <c r="DY84" i="19"/>
  <c r="AD78" i="28"/>
  <c r="AC78" i="19"/>
  <c r="DJ55" i="28"/>
  <c r="DE55" i="19"/>
  <c r="DJ19" i="28"/>
  <c r="DE19" i="19"/>
  <c r="AY27" i="28"/>
  <c r="AW27" i="19"/>
  <c r="CP13" i="28"/>
  <c r="CL13" i="19"/>
  <c r="GR15" i="15"/>
  <c r="FR15"/>
  <c r="AD86" i="28"/>
  <c r="AC86" i="19"/>
  <c r="AY8" i="28"/>
  <c r="AW8" i="19"/>
  <c r="AY10" i="15"/>
  <c r="O52" i="25" s="1"/>
  <c r="DJ97" i="28"/>
  <c r="DE97" i="19"/>
  <c r="EE51" i="28"/>
  <c r="DY51" i="19"/>
  <c r="CO94" i="28"/>
  <c r="CK94" i="19"/>
  <c r="EE46" i="28"/>
  <c r="DY46" i="19"/>
  <c r="AY51" i="28"/>
  <c r="AW51" i="19"/>
  <c r="BT30" i="28"/>
  <c r="BQ30" i="19"/>
  <c r="DJ52" i="28"/>
  <c r="DE52" i="19"/>
  <c r="CO92" i="28"/>
  <c r="CK92" i="19"/>
  <c r="CO45" i="28"/>
  <c r="CK45" i="19"/>
  <c r="BT50" i="28"/>
  <c r="BQ50" i="19"/>
  <c r="AY90" i="28"/>
  <c r="AW90" i="19"/>
  <c r="BT60" i="28"/>
  <c r="BQ60" i="19"/>
  <c r="CO66" i="28"/>
  <c r="CK66" i="19"/>
  <c r="EE43" i="28"/>
  <c r="DY43" i="19"/>
  <c r="DJ98" i="28"/>
  <c r="DE98" i="19"/>
  <c r="BT47" i="28"/>
  <c r="BQ47" i="19"/>
  <c r="EE73" i="28"/>
  <c r="DY73" i="19"/>
  <c r="BT90" i="28"/>
  <c r="BQ90" i="19"/>
  <c r="EE98" i="28"/>
  <c r="DY98" i="19"/>
  <c r="EE20" i="28"/>
  <c r="DY20" i="19"/>
  <c r="DJ24" i="28"/>
  <c r="DE24" i="19"/>
  <c r="CO80" i="28"/>
  <c r="CK80" i="19"/>
  <c r="EE49" i="28"/>
  <c r="DY49" i="19"/>
  <c r="CO98" i="28"/>
  <c r="CK98" i="19"/>
  <c r="AY35" i="28"/>
  <c r="AW35" i="19"/>
  <c r="DJ10" i="28"/>
  <c r="DE10" i="19"/>
  <c r="DG12" i="15"/>
  <c r="AY86" i="28"/>
  <c r="AW86" i="19"/>
  <c r="CO18" i="28"/>
  <c r="CK18" i="19"/>
  <c r="AD68" i="28"/>
  <c r="AC68" i="19"/>
  <c r="DJ93" i="28"/>
  <c r="DE93" i="19"/>
  <c r="AY32" i="28"/>
  <c r="AW32" i="19"/>
  <c r="DJ50" i="28"/>
  <c r="DE50" i="19"/>
  <c r="EE78" i="28"/>
  <c r="DY78" i="19"/>
  <c r="AY7" i="28"/>
  <c r="AW7" i="19"/>
  <c r="AY9" i="15"/>
  <c r="AY96" i="28"/>
  <c r="AW96" i="19"/>
  <c r="DJ11" i="28"/>
  <c r="DE11" i="19"/>
  <c r="DG13" i="15"/>
  <c r="AD72" i="28"/>
  <c r="AC72" i="19"/>
  <c r="DJ44" i="28"/>
  <c r="DE44" i="19"/>
  <c r="CO59" i="28"/>
  <c r="CK59" i="19"/>
  <c r="CO52" i="28"/>
  <c r="CK52" i="19"/>
  <c r="EE106" i="28"/>
  <c r="DY106" i="19"/>
  <c r="DJ96" i="28"/>
  <c r="DE96" i="19"/>
  <c r="EE8" i="28"/>
  <c r="DY8" i="19"/>
  <c r="EA10" i="15"/>
  <c r="O56" i="25" s="1"/>
  <c r="BT67" i="28"/>
  <c r="BQ67" i="19"/>
  <c r="EE11" i="28"/>
  <c r="DY11" i="19"/>
  <c r="EA13" i="15"/>
  <c r="DJ7" i="28"/>
  <c r="DE7" i="19"/>
  <c r="DG9" i="15"/>
  <c r="DJ58" i="28"/>
  <c r="DE58" i="19"/>
  <c r="AY104" i="28"/>
  <c r="AW104" i="19"/>
  <c r="DJ21" i="28"/>
  <c r="DE21" i="19"/>
  <c r="DJ75" i="28"/>
  <c r="DE75" i="19"/>
  <c r="DJ83" i="28"/>
  <c r="DE83" i="19"/>
  <c r="DJ86" i="28"/>
  <c r="DE86" i="19"/>
  <c r="BT56" i="28"/>
  <c r="BQ56" i="19"/>
  <c r="EE14" i="28"/>
  <c r="DY14" i="19"/>
  <c r="AY22" i="28"/>
  <c r="AW22" i="19"/>
  <c r="DJ103" i="28"/>
  <c r="DE103" i="19"/>
  <c r="BT57" i="28"/>
  <c r="BQ57" i="19"/>
  <c r="EE68" i="28"/>
  <c r="DY68" i="19"/>
  <c r="DJ106" i="28"/>
  <c r="DE106" i="19"/>
  <c r="EE28" i="28"/>
  <c r="DY28" i="19"/>
  <c r="AD84" i="28"/>
  <c r="AC84" i="19"/>
  <c r="AD95" i="28"/>
  <c r="AC95" i="19"/>
  <c r="DJ41" i="28"/>
  <c r="DE41" i="19"/>
  <c r="AD74" i="28"/>
  <c r="AC74" i="19"/>
  <c r="AY38" i="28"/>
  <c r="AW38" i="19"/>
  <c r="DJ63" i="28"/>
  <c r="DE63" i="19"/>
  <c r="AY68" i="28"/>
  <c r="AW68" i="19"/>
  <c r="AC20"/>
  <c r="AD20" i="28"/>
  <c r="AY19"/>
  <c r="AW19" i="19"/>
  <c r="DJ76" i="28"/>
  <c r="DE76" i="19"/>
  <c r="DJ105" i="28"/>
  <c r="DE105" i="19"/>
  <c r="AD106" i="28"/>
  <c r="AC106" i="19"/>
  <c r="CO47" i="28"/>
  <c r="CK47" i="19"/>
  <c r="CO101" i="28"/>
  <c r="CK101" i="19"/>
  <c r="BT35" i="28"/>
  <c r="BQ35" i="19"/>
  <c r="CO106" i="28"/>
  <c r="CK106" i="19"/>
  <c r="DJ82" i="28"/>
  <c r="DE82" i="19"/>
  <c r="BT11" i="28"/>
  <c r="BQ11" i="19"/>
  <c r="BS13" i="15"/>
  <c r="DJ36" i="28"/>
  <c r="DE36" i="19"/>
  <c r="AD24" i="28"/>
  <c r="AC24" i="19"/>
  <c r="AD30" i="28"/>
  <c r="AC30" i="19"/>
  <c r="AD32" i="28"/>
  <c r="AC32" i="19"/>
  <c r="AE13" i="28"/>
  <c r="AD13" i="19"/>
  <c r="FO15" i="15"/>
  <c r="GO15"/>
  <c r="AD39" i="28"/>
  <c r="AC39" i="19"/>
  <c r="AD12" i="28"/>
  <c r="AE14" i="15"/>
  <c r="AC12" i="19"/>
  <c r="AD70" i="28"/>
  <c r="AC70" i="19"/>
  <c r="AD18" i="28"/>
  <c r="AC18" i="19"/>
  <c r="AE11" i="28"/>
  <c r="GO13" i="15"/>
  <c r="FO13"/>
  <c r="AD11" i="19"/>
  <c r="AD58" i="28"/>
  <c r="AC58" i="19"/>
  <c r="AD46" i="28"/>
  <c r="AC46" i="19"/>
  <c r="AD28" i="28"/>
  <c r="AC28" i="19"/>
  <c r="AD51" i="28"/>
  <c r="AC51" i="19"/>
  <c r="AD23" i="28"/>
  <c r="AC23" i="19"/>
  <c r="AD16" i="28"/>
  <c r="AC16" i="19"/>
  <c r="AD59" i="28"/>
  <c r="AC59" i="19"/>
  <c r="AD22" i="28"/>
  <c r="AC22" i="19"/>
  <c r="AD66" i="28"/>
  <c r="AC66" i="19"/>
  <c r="AD38" i="28"/>
  <c r="AC38" i="19"/>
  <c r="AD8" i="28"/>
  <c r="AE10" i="15"/>
  <c r="O51" i="25" s="1"/>
  <c r="AC8" i="19"/>
  <c r="AD62" i="28"/>
  <c r="AC62" i="19"/>
  <c r="AD14" i="28"/>
  <c r="AC14" i="19"/>
  <c r="AD64" i="28"/>
  <c r="AC64" i="19"/>
  <c r="AD27" i="28"/>
  <c r="AC27" i="19"/>
  <c r="AD43" i="28"/>
  <c r="AC43" i="19"/>
  <c r="AD19" i="28"/>
  <c r="AC19" i="19"/>
  <c r="AD26" i="28"/>
  <c r="AC26" i="19"/>
  <c r="AD67" i="28"/>
  <c r="AC67" i="19"/>
  <c r="AD48" i="28"/>
  <c r="AC48" i="19"/>
  <c r="AD56" i="28"/>
  <c r="AC56" i="19"/>
  <c r="AD10" i="28"/>
  <c r="AC10" i="19"/>
  <c r="AE12" i="15"/>
  <c r="AD54" i="28"/>
  <c r="AC54" i="19"/>
  <c r="AD40" i="28"/>
  <c r="AC40" i="19"/>
  <c r="AD50" i="28"/>
  <c r="AC50" i="19"/>
  <c r="AD42" i="28"/>
  <c r="AC42" i="19"/>
  <c r="AD34" i="28"/>
  <c r="AC34" i="19"/>
  <c r="O15" i="25"/>
  <c r="GO9" i="15"/>
  <c r="O15" i="26"/>
  <c r="AE7" i="28"/>
  <c r="FO9" i="15"/>
  <c r="AD7" i="19"/>
  <c r="H2001" i="26" l="1"/>
  <c r="H1999"/>
  <c r="O164"/>
  <c r="O161" i="25"/>
  <c r="O196"/>
  <c r="O200" i="26"/>
  <c r="GV87" i="15"/>
  <c r="GW62"/>
  <c r="O167" i="26"/>
  <c r="O164" i="25"/>
  <c r="O166" i="26"/>
  <c r="O163" i="25"/>
  <c r="O92" i="26"/>
  <c r="O90" i="25"/>
  <c r="O125"/>
  <c r="O128" i="26"/>
  <c r="O197" i="25"/>
  <c r="O201" i="26"/>
  <c r="O204"/>
  <c r="O200" i="25"/>
  <c r="O198"/>
  <c r="O202" i="26"/>
  <c r="O128" i="25"/>
  <c r="O131" i="26"/>
  <c r="O163"/>
  <c r="O160" i="25"/>
  <c r="O165" i="26"/>
  <c r="O162" i="25"/>
  <c r="O127"/>
  <c r="O130" i="26"/>
  <c r="O90"/>
  <c r="O88" i="25"/>
  <c r="O240" i="26"/>
  <c r="O235" i="25"/>
  <c r="O124"/>
  <c r="O127" i="26"/>
  <c r="O126" i="25"/>
  <c r="O129" i="26"/>
  <c r="O94"/>
  <c r="O92" i="25"/>
  <c r="O91"/>
  <c r="O93" i="26"/>
  <c r="O199" i="25"/>
  <c r="O203" i="26"/>
  <c r="O89" i="25"/>
  <c r="O91" i="26"/>
  <c r="GW103" i="15"/>
  <c r="FV43"/>
  <c r="H342" i="25"/>
  <c r="H1079" i="26"/>
  <c r="N1079" s="1"/>
  <c r="GV101" i="15"/>
  <c r="FY101"/>
  <c r="H642" i="26"/>
  <c r="O123" i="25"/>
  <c r="O126" i="26"/>
  <c r="O195" i="25"/>
  <c r="O199" i="26"/>
  <c r="O89"/>
  <c r="O87" i="25"/>
  <c r="H343"/>
  <c r="H344"/>
  <c r="N384"/>
  <c r="G380"/>
  <c r="L378"/>
  <c r="E377"/>
  <c r="I375"/>
  <c r="F388"/>
  <c r="I380"/>
  <c r="O378"/>
  <c r="G377"/>
  <c r="L375"/>
  <c r="F386"/>
  <c r="F380"/>
  <c r="I386"/>
  <c r="L380"/>
  <c r="E379"/>
  <c r="I377"/>
  <c r="O375"/>
  <c r="F375"/>
  <c r="O380"/>
  <c r="G379"/>
  <c r="L377"/>
  <c r="E376"/>
  <c r="F387"/>
  <c r="F382"/>
  <c r="B362"/>
  <c r="I387"/>
  <c r="H382"/>
  <c r="I379"/>
  <c r="O377"/>
  <c r="G376"/>
  <c r="F377"/>
  <c r="L379"/>
  <c r="E378"/>
  <c r="I376"/>
  <c r="I388"/>
  <c r="F376"/>
  <c r="O379"/>
  <c r="G378"/>
  <c r="L376"/>
  <c r="E375"/>
  <c r="F379"/>
  <c r="M383"/>
  <c r="E380"/>
  <c r="I378"/>
  <c r="O376"/>
  <c r="G375"/>
  <c r="M384"/>
  <c r="F378"/>
  <c r="I405"/>
  <c r="L400"/>
  <c r="I403"/>
  <c r="I404"/>
  <c r="I406"/>
  <c r="I408"/>
  <c r="A433"/>
  <c r="N341"/>
  <c r="K341"/>
  <c r="K342"/>
  <c r="N342"/>
  <c r="N339"/>
  <c r="K339"/>
  <c r="H340"/>
  <c r="H308"/>
  <c r="N308" s="1"/>
  <c r="K270"/>
  <c r="N270"/>
  <c r="N267"/>
  <c r="K267"/>
  <c r="H303"/>
  <c r="H306"/>
  <c r="K268"/>
  <c r="N268"/>
  <c r="H304"/>
  <c r="H307"/>
  <c r="K272"/>
  <c r="N272"/>
  <c r="N269"/>
  <c r="K269"/>
  <c r="H305"/>
  <c r="K2001" i="26"/>
  <c r="N2001"/>
  <c r="H1996"/>
  <c r="K1999"/>
  <c r="N1999"/>
  <c r="K1959"/>
  <c r="N1959"/>
  <c r="F2037"/>
  <c r="F2035"/>
  <c r="F2033"/>
  <c r="F2046"/>
  <c r="M2041"/>
  <c r="O2038"/>
  <c r="I2038"/>
  <c r="E2038"/>
  <c r="L2037"/>
  <c r="G2037"/>
  <c r="O2036"/>
  <c r="I2036"/>
  <c r="E2036"/>
  <c r="L2035"/>
  <c r="G2035"/>
  <c r="O2034"/>
  <c r="I2034"/>
  <c r="E2034"/>
  <c r="L2033"/>
  <c r="G2033"/>
  <c r="I2046"/>
  <c r="F2045"/>
  <c r="F2044"/>
  <c r="M2042"/>
  <c r="F2040"/>
  <c r="F2038"/>
  <c r="F2036"/>
  <c r="F2034"/>
  <c r="B2020"/>
  <c r="I2045"/>
  <c r="I2044"/>
  <c r="N2042"/>
  <c r="H2040"/>
  <c r="L2038"/>
  <c r="G2038"/>
  <c r="O2037"/>
  <c r="I2037"/>
  <c r="E2037"/>
  <c r="H2037" s="1"/>
  <c r="L2036"/>
  <c r="G2036"/>
  <c r="O2035"/>
  <c r="I2035"/>
  <c r="E2035"/>
  <c r="H2035" s="1"/>
  <c r="L2034"/>
  <c r="G2034"/>
  <c r="O2033"/>
  <c r="I2033"/>
  <c r="E2033"/>
  <c r="H2033" s="1"/>
  <c r="N1962"/>
  <c r="K1962"/>
  <c r="K1997"/>
  <c r="N1997"/>
  <c r="N1960"/>
  <c r="K1960"/>
  <c r="H2000"/>
  <c r="I2063"/>
  <c r="A2092"/>
  <c r="I2064"/>
  <c r="I2061"/>
  <c r="I2066"/>
  <c r="I2062"/>
  <c r="L2058"/>
  <c r="H1998"/>
  <c r="H1082"/>
  <c r="K1082" s="1"/>
  <c r="N1042"/>
  <c r="K1042"/>
  <c r="I1145"/>
  <c r="I1150"/>
  <c r="I1146"/>
  <c r="L1142"/>
  <c r="I1147"/>
  <c r="A1175"/>
  <c r="I1148"/>
  <c r="H1080"/>
  <c r="I1129"/>
  <c r="F1128"/>
  <c r="F1127"/>
  <c r="M1125"/>
  <c r="F1123"/>
  <c r="F1121"/>
  <c r="F1119"/>
  <c r="F1117"/>
  <c r="B1103"/>
  <c r="I1128"/>
  <c r="I1127"/>
  <c r="N1125"/>
  <c r="H1123"/>
  <c r="L1121"/>
  <c r="G1121"/>
  <c r="O1120"/>
  <c r="I1120"/>
  <c r="E1120"/>
  <c r="L1119"/>
  <c r="G1119"/>
  <c r="O1118"/>
  <c r="I1118"/>
  <c r="E1118"/>
  <c r="L1117"/>
  <c r="G1117"/>
  <c r="O1116"/>
  <c r="I1116"/>
  <c r="E1116"/>
  <c r="F1120"/>
  <c r="F1118"/>
  <c r="F1116"/>
  <c r="F1129"/>
  <c r="M1124"/>
  <c r="O1121"/>
  <c r="I1121"/>
  <c r="E1121"/>
  <c r="H1121" s="1"/>
  <c r="L1120"/>
  <c r="G1120"/>
  <c r="O1119"/>
  <c r="I1119"/>
  <c r="E1119"/>
  <c r="L1118"/>
  <c r="G1118"/>
  <c r="O1117"/>
  <c r="I1117"/>
  <c r="E1117"/>
  <c r="L1116"/>
  <c r="G1116"/>
  <c r="K1083"/>
  <c r="N1083"/>
  <c r="N1044"/>
  <c r="K1044"/>
  <c r="N1046"/>
  <c r="K1046"/>
  <c r="H1084"/>
  <c r="K1081"/>
  <c r="N1081"/>
  <c r="K1047"/>
  <c r="N1047"/>
  <c r="H641"/>
  <c r="K641" s="1"/>
  <c r="H644"/>
  <c r="N644" s="1"/>
  <c r="A735"/>
  <c r="I708"/>
  <c r="I705"/>
  <c r="I710"/>
  <c r="I706"/>
  <c r="I707"/>
  <c r="L702"/>
  <c r="F689"/>
  <c r="M684"/>
  <c r="O681"/>
  <c r="I681"/>
  <c r="E681"/>
  <c r="L680"/>
  <c r="G680"/>
  <c r="O679"/>
  <c r="I679"/>
  <c r="E679"/>
  <c r="L678"/>
  <c r="G678"/>
  <c r="O677"/>
  <c r="I677"/>
  <c r="E677"/>
  <c r="L676"/>
  <c r="G676"/>
  <c r="I689"/>
  <c r="F688"/>
  <c r="F687"/>
  <c r="M685"/>
  <c r="F683"/>
  <c r="F681"/>
  <c r="F679"/>
  <c r="F677"/>
  <c r="B663"/>
  <c r="I688"/>
  <c r="L681"/>
  <c r="O680"/>
  <c r="E680"/>
  <c r="G677"/>
  <c r="I676"/>
  <c r="I687"/>
  <c r="F680"/>
  <c r="L679"/>
  <c r="O678"/>
  <c r="E678"/>
  <c r="N685"/>
  <c r="H683"/>
  <c r="G681"/>
  <c r="I680"/>
  <c r="F678"/>
  <c r="L677"/>
  <c r="O676"/>
  <c r="E676"/>
  <c r="G679"/>
  <c r="I678"/>
  <c r="F676"/>
  <c r="N642"/>
  <c r="K642"/>
  <c r="N604"/>
  <c r="K604"/>
  <c r="H640"/>
  <c r="K605"/>
  <c r="N605"/>
  <c r="N606"/>
  <c r="K606"/>
  <c r="H643"/>
  <c r="N602"/>
  <c r="K602"/>
  <c r="K607"/>
  <c r="N607"/>
  <c r="K603"/>
  <c r="N603"/>
  <c r="H639"/>
  <c r="GU17" i="15"/>
  <c r="FW43"/>
  <c r="FX47"/>
  <c r="FW95"/>
  <c r="FV95"/>
  <c r="GX83"/>
  <c r="H422" i="26"/>
  <c r="N422" s="1"/>
  <c r="GV103" i="15"/>
  <c r="GW49"/>
  <c r="FX65"/>
  <c r="FU87"/>
  <c r="GV71"/>
  <c r="GX17"/>
  <c r="FU17"/>
  <c r="FK39"/>
  <c r="N1123" i="26" s="1"/>
  <c r="FY99" i="15"/>
  <c r="FU95"/>
  <c r="GX57"/>
  <c r="FV49"/>
  <c r="FY85"/>
  <c r="GX27"/>
  <c r="FV57"/>
  <c r="N383" i="26"/>
  <c r="K383"/>
  <c r="K386"/>
  <c r="N386"/>
  <c r="H420"/>
  <c r="H423"/>
  <c r="H421"/>
  <c r="H419"/>
  <c r="O461"/>
  <c r="G460"/>
  <c r="L458"/>
  <c r="E457"/>
  <c r="F468"/>
  <c r="F463"/>
  <c r="B443"/>
  <c r="O460"/>
  <c r="G459"/>
  <c r="L457"/>
  <c r="E456"/>
  <c r="F460"/>
  <c r="L460"/>
  <c r="E459"/>
  <c r="I457"/>
  <c r="I469"/>
  <c r="F457"/>
  <c r="N465"/>
  <c r="G461"/>
  <c r="L459"/>
  <c r="E458"/>
  <c r="I456"/>
  <c r="M464"/>
  <c r="E461"/>
  <c r="I459"/>
  <c r="O457"/>
  <c r="G456"/>
  <c r="M465"/>
  <c r="F459"/>
  <c r="I467"/>
  <c r="L461"/>
  <c r="E460"/>
  <c r="I458"/>
  <c r="O456"/>
  <c r="F456"/>
  <c r="F469"/>
  <c r="I461"/>
  <c r="O459"/>
  <c r="G458"/>
  <c r="L456"/>
  <c r="F467"/>
  <c r="F461"/>
  <c r="I468"/>
  <c r="H463"/>
  <c r="I460"/>
  <c r="O458"/>
  <c r="G457"/>
  <c r="F458"/>
  <c r="K387"/>
  <c r="N387"/>
  <c r="I485"/>
  <c r="I487"/>
  <c r="I488"/>
  <c r="L482"/>
  <c r="I486"/>
  <c r="I490"/>
  <c r="N385"/>
  <c r="K385"/>
  <c r="N382"/>
  <c r="K382"/>
  <c r="K422"/>
  <c r="H424"/>
  <c r="FX105" i="15"/>
  <c r="GV65"/>
  <c r="GV95"/>
  <c r="FK95" s="1"/>
  <c r="FW73"/>
  <c r="FX73"/>
  <c r="GX87"/>
  <c r="GX37"/>
  <c r="FU99"/>
  <c r="FW99"/>
  <c r="FU63"/>
  <c r="FV37"/>
  <c r="GX97"/>
  <c r="GX47"/>
  <c r="FY43"/>
  <c r="FY23"/>
  <c r="FX39"/>
  <c r="FV63"/>
  <c r="GX62"/>
  <c r="FV33"/>
  <c r="GV43"/>
  <c r="GX99"/>
  <c r="FX103"/>
  <c r="GV67"/>
  <c r="FX75"/>
  <c r="FW62"/>
  <c r="FW51"/>
  <c r="FW46"/>
  <c r="FY107"/>
  <c r="FW91"/>
  <c r="FX31"/>
  <c r="FV16"/>
  <c r="FV73"/>
  <c r="FX57"/>
  <c r="FW47"/>
  <c r="GV47"/>
  <c r="FX62"/>
  <c r="GU99"/>
  <c r="FW87"/>
  <c r="GV33"/>
  <c r="GX79"/>
  <c r="GW57"/>
  <c r="GV75"/>
  <c r="GW46"/>
  <c r="GV23"/>
  <c r="GV63"/>
  <c r="GU59"/>
  <c r="GW107"/>
  <c r="GW45"/>
  <c r="GX49"/>
  <c r="FX71"/>
  <c r="FV55"/>
  <c r="FU91"/>
  <c r="FM95" i="28"/>
  <c r="FG95" i="19"/>
  <c r="FW97" i="15"/>
  <c r="FU97"/>
  <c r="FV97"/>
  <c r="GW20"/>
  <c r="GV20"/>
  <c r="GX20"/>
  <c r="GU20"/>
  <c r="FM75" i="28"/>
  <c r="FV77" i="15"/>
  <c r="FU77"/>
  <c r="FY77"/>
  <c r="FX77"/>
  <c r="FG75" i="19"/>
  <c r="FW77" i="15"/>
  <c r="FG84" i="19"/>
  <c r="FV86" i="15"/>
  <c r="FW86"/>
  <c r="FU86"/>
  <c r="FM84" i="28"/>
  <c r="FY86" i="15"/>
  <c r="FX86"/>
  <c r="GV104"/>
  <c r="GU104"/>
  <c r="GW104"/>
  <c r="GX104"/>
  <c r="GW96"/>
  <c r="GV96"/>
  <c r="GU96"/>
  <c r="GX96"/>
  <c r="FY48"/>
  <c r="FG46" i="19"/>
  <c r="FM46" i="28"/>
  <c r="FX48" i="15"/>
  <c r="FW48"/>
  <c r="FU48"/>
  <c r="FY45"/>
  <c r="FW45"/>
  <c r="FU45"/>
  <c r="FM43" i="28"/>
  <c r="FG43" i="19"/>
  <c r="FV45" i="15"/>
  <c r="FX45"/>
  <c r="GW40"/>
  <c r="GU40"/>
  <c r="GV40"/>
  <c r="GX40"/>
  <c r="GX30"/>
  <c r="GU30"/>
  <c r="GW30"/>
  <c r="GV30"/>
  <c r="FW29"/>
  <c r="FU29"/>
  <c r="FX29"/>
  <c r="FV29"/>
  <c r="FM27" i="28"/>
  <c r="FG27" i="19"/>
  <c r="FY29" i="15"/>
  <c r="GW74"/>
  <c r="GX74"/>
  <c r="GX64"/>
  <c r="GV64"/>
  <c r="GU64"/>
  <c r="GX41"/>
  <c r="GU41"/>
  <c r="GV41"/>
  <c r="GW41"/>
  <c r="FX54"/>
  <c r="FW54"/>
  <c r="FV54"/>
  <c r="FU54"/>
  <c r="FY54"/>
  <c r="FW70"/>
  <c r="FM68" i="28"/>
  <c r="FX70" i="15"/>
  <c r="FG68" i="19"/>
  <c r="FU70" i="15"/>
  <c r="FY70"/>
  <c r="FV70"/>
  <c r="GX88"/>
  <c r="GW88"/>
  <c r="GV88"/>
  <c r="GU88"/>
  <c r="GV80"/>
  <c r="GX80"/>
  <c r="GU80"/>
  <c r="GW80"/>
  <c r="GW82"/>
  <c r="GU82"/>
  <c r="GV82"/>
  <c r="GX82"/>
  <c r="GV52"/>
  <c r="GX52"/>
  <c r="GU52"/>
  <c r="GW52"/>
  <c r="FG56" i="19"/>
  <c r="FU58" i="15"/>
  <c r="FY58"/>
  <c r="FW58"/>
  <c r="FX58"/>
  <c r="FM56" i="28"/>
  <c r="FV58" i="15"/>
  <c r="FY38"/>
  <c r="FV38"/>
  <c r="FW38"/>
  <c r="FG36" i="19"/>
  <c r="FM36" i="28"/>
  <c r="FU38" i="15"/>
  <c r="FX38"/>
  <c r="GW25"/>
  <c r="GX25"/>
  <c r="GU25"/>
  <c r="GV25"/>
  <c r="FW42"/>
  <c r="FX42"/>
  <c r="FM40" i="28"/>
  <c r="FV42" i="15"/>
  <c r="FG40" i="19"/>
  <c r="FU42" i="15"/>
  <c r="FY42"/>
  <c r="GU26"/>
  <c r="GX26"/>
  <c r="GV26"/>
  <c r="GW26"/>
  <c r="FG99" i="19"/>
  <c r="FM99" i="28"/>
  <c r="FU101" i="15"/>
  <c r="FV101"/>
  <c r="FW101"/>
  <c r="GW94"/>
  <c r="GV94"/>
  <c r="GU94"/>
  <c r="GX94"/>
  <c r="FX67"/>
  <c r="FW67"/>
  <c r="FU67"/>
  <c r="FV67"/>
  <c r="FG65" i="19"/>
  <c r="FM65" i="28"/>
  <c r="FY67" i="15"/>
  <c r="GU19"/>
  <c r="GV19"/>
  <c r="GX19"/>
  <c r="GW19"/>
  <c r="FU49"/>
  <c r="GX43"/>
  <c r="GX65"/>
  <c r="FW103"/>
  <c r="GU31"/>
  <c r="GV73"/>
  <c r="FW107"/>
  <c r="FU107"/>
  <c r="FU37"/>
  <c r="FV79"/>
  <c r="FX79"/>
  <c r="FW52"/>
  <c r="GX61"/>
  <c r="GV74"/>
  <c r="GU74"/>
  <c r="FY82"/>
  <c r="GX71"/>
  <c r="FL39"/>
  <c r="FH39"/>
  <c r="J1123" i="26" s="1"/>
  <c r="FD37" i="19"/>
  <c r="FJ37" i="28"/>
  <c r="FG104" i="19"/>
  <c r="FM104" i="28"/>
  <c r="FW106" i="15"/>
  <c r="FY106"/>
  <c r="FV106"/>
  <c r="FU106"/>
  <c r="GU85"/>
  <c r="GV85"/>
  <c r="GX85"/>
  <c r="GX76"/>
  <c r="GU76"/>
  <c r="GW76"/>
  <c r="GV76"/>
  <c r="FM100" i="28"/>
  <c r="FY102" i="15"/>
  <c r="FX102"/>
  <c r="FW102"/>
  <c r="FV102"/>
  <c r="FG100" i="19"/>
  <c r="FU102" i="15"/>
  <c r="GX105"/>
  <c r="GV105"/>
  <c r="GW105"/>
  <c r="GU105"/>
  <c r="FG83" i="19"/>
  <c r="FM83" i="28"/>
  <c r="FW85" i="15"/>
  <c r="FV85"/>
  <c r="FU85"/>
  <c r="GV51"/>
  <c r="GX51"/>
  <c r="GW51"/>
  <c r="GU51"/>
  <c r="GW35"/>
  <c r="GU35"/>
  <c r="GX35"/>
  <c r="GV35"/>
  <c r="FY93"/>
  <c r="FX93"/>
  <c r="FW93"/>
  <c r="FG91" i="19"/>
  <c r="FV93" i="15"/>
  <c r="FM91" i="28"/>
  <c r="FU93" i="15"/>
  <c r="FX20"/>
  <c r="FG18" i="19"/>
  <c r="FM18" i="28"/>
  <c r="FU20" i="15"/>
  <c r="FY20"/>
  <c r="FV20"/>
  <c r="GX77"/>
  <c r="GW77"/>
  <c r="GV77"/>
  <c r="GU77"/>
  <c r="GW108"/>
  <c r="GV108"/>
  <c r="GU108"/>
  <c r="GX108"/>
  <c r="GX98"/>
  <c r="GW98"/>
  <c r="GV98"/>
  <c r="GU98"/>
  <c r="GV48"/>
  <c r="GX48"/>
  <c r="GW48"/>
  <c r="GU48"/>
  <c r="FG58" i="19"/>
  <c r="FW60" i="15"/>
  <c r="FM58" i="28"/>
  <c r="FX60" i="15"/>
  <c r="FY60"/>
  <c r="FV60"/>
  <c r="FU60"/>
  <c r="FY44"/>
  <c r="FV44"/>
  <c r="FG42" i="19"/>
  <c r="FW44" i="15"/>
  <c r="FU44"/>
  <c r="FM42" i="28"/>
  <c r="FX44" i="15"/>
  <c r="GU45"/>
  <c r="GX45"/>
  <c r="FG38" i="19"/>
  <c r="FM38" i="28"/>
  <c r="FW40" i="15"/>
  <c r="FY40"/>
  <c r="FU40"/>
  <c r="FX40"/>
  <c r="FV40"/>
  <c r="FG28" i="19"/>
  <c r="FY30" i="15"/>
  <c r="FW30"/>
  <c r="FX30"/>
  <c r="FM28" i="28"/>
  <c r="FU30" i="15"/>
  <c r="FV30"/>
  <c r="GX50"/>
  <c r="GV50"/>
  <c r="GU50"/>
  <c r="GW50"/>
  <c r="FX64"/>
  <c r="FY64"/>
  <c r="FW64"/>
  <c r="FG62" i="19"/>
  <c r="FM62" i="28"/>
  <c r="FU64" i="15"/>
  <c r="GX72"/>
  <c r="GV72"/>
  <c r="GU72"/>
  <c r="GW72"/>
  <c r="GW56"/>
  <c r="GV56"/>
  <c r="GU56"/>
  <c r="GX56"/>
  <c r="FG54" i="19"/>
  <c r="FX56" i="15"/>
  <c r="FM54" i="28"/>
  <c r="FW56" i="15"/>
  <c r="FU56"/>
  <c r="FY56"/>
  <c r="FV56"/>
  <c r="GU54"/>
  <c r="GW54"/>
  <c r="GV54"/>
  <c r="GX54"/>
  <c r="GW81"/>
  <c r="GV81"/>
  <c r="GU81"/>
  <c r="FV80"/>
  <c r="FY80"/>
  <c r="FG78" i="19"/>
  <c r="FX80" i="15"/>
  <c r="FM78" i="28"/>
  <c r="FU80" i="15"/>
  <c r="FW80"/>
  <c r="FU82"/>
  <c r="FG80" i="19"/>
  <c r="FM80" i="28"/>
  <c r="FW82" i="15"/>
  <c r="FX82"/>
  <c r="FV82"/>
  <c r="FY100"/>
  <c r="FX100"/>
  <c r="FG98" i="19"/>
  <c r="FW100" i="15"/>
  <c r="FM98" i="28"/>
  <c r="FV100" i="15"/>
  <c r="FU100"/>
  <c r="GV53"/>
  <c r="GX53"/>
  <c r="GW53"/>
  <c r="GU53"/>
  <c r="GV58"/>
  <c r="GX58"/>
  <c r="GW58"/>
  <c r="GU58"/>
  <c r="FX66"/>
  <c r="FU66"/>
  <c r="FW66"/>
  <c r="FG64" i="19"/>
  <c r="FM64" i="28"/>
  <c r="FV66" i="15"/>
  <c r="FY66"/>
  <c r="FG22" i="19"/>
  <c r="FX24" i="15"/>
  <c r="FM22" i="28"/>
  <c r="FW24" i="15"/>
  <c r="FU24"/>
  <c r="FY24"/>
  <c r="FV24"/>
  <c r="FX21"/>
  <c r="FW21"/>
  <c r="FM19" i="28"/>
  <c r="FV21" i="15"/>
  <c r="FY21"/>
  <c r="FG19" i="19"/>
  <c r="FU21" i="15"/>
  <c r="GW68"/>
  <c r="GX68"/>
  <c r="GU68"/>
  <c r="GV68"/>
  <c r="FG66" i="19"/>
  <c r="FM66" i="28"/>
  <c r="FY68" i="15"/>
  <c r="FV68"/>
  <c r="FX68"/>
  <c r="GW101"/>
  <c r="GX101"/>
  <c r="GU101"/>
  <c r="FY89"/>
  <c r="FX89"/>
  <c r="FW89"/>
  <c r="FG87" i="19"/>
  <c r="FV89" i="15"/>
  <c r="FM87" i="28"/>
  <c r="FU89" i="15"/>
  <c r="GX92"/>
  <c r="GW92"/>
  <c r="GV92"/>
  <c r="GU92"/>
  <c r="GW27"/>
  <c r="FY97"/>
  <c r="FW75"/>
  <c r="FK87"/>
  <c r="GU37"/>
  <c r="FV27"/>
  <c r="FX27"/>
  <c r="FU65"/>
  <c r="FV64"/>
  <c r="FW49"/>
  <c r="FY49"/>
  <c r="FY57"/>
  <c r="GU63"/>
  <c r="GW47"/>
  <c r="GX107"/>
  <c r="FU43"/>
  <c r="GU43"/>
  <c r="FY62"/>
  <c r="FV71"/>
  <c r="FW71"/>
  <c r="GW99"/>
  <c r="GX33"/>
  <c r="FX95"/>
  <c r="FV46"/>
  <c r="FY63"/>
  <c r="FV103"/>
  <c r="FU103"/>
  <c r="FY87"/>
  <c r="GW31"/>
  <c r="GV27"/>
  <c r="GW79"/>
  <c r="GX29"/>
  <c r="FV32"/>
  <c r="FW33"/>
  <c r="FY33"/>
  <c r="FW55"/>
  <c r="FW65"/>
  <c r="GV46"/>
  <c r="GU57"/>
  <c r="FV91"/>
  <c r="GW83"/>
  <c r="GX75"/>
  <c r="GW73"/>
  <c r="GX23"/>
  <c r="FY47"/>
  <c r="FU47"/>
  <c r="FX107"/>
  <c r="FX37"/>
  <c r="FY37"/>
  <c r="FW31"/>
  <c r="GW71"/>
  <c r="FW79"/>
  <c r="FX52"/>
  <c r="GV45"/>
  <c r="FY81"/>
  <c r="FX51"/>
  <c r="FM49" i="28"/>
  <c r="FU51" i="15"/>
  <c r="FG49" i="19"/>
  <c r="FV51" i="15"/>
  <c r="FY51"/>
  <c r="FG76" i="19"/>
  <c r="FV78" i="15"/>
  <c r="FM76" i="28"/>
  <c r="FU78" i="15"/>
  <c r="FY78"/>
  <c r="FX78"/>
  <c r="FW78"/>
  <c r="GV78"/>
  <c r="GU78"/>
  <c r="GX78"/>
  <c r="GW78"/>
  <c r="GW93"/>
  <c r="GV93"/>
  <c r="GU93"/>
  <c r="GX93"/>
  <c r="FM30" i="28"/>
  <c r="FY32" i="15"/>
  <c r="FG30" i="19"/>
  <c r="FW32" i="15"/>
  <c r="FX32"/>
  <c r="FU32"/>
  <c r="FW108"/>
  <c r="FU108"/>
  <c r="FG106" i="19"/>
  <c r="FY108" i="15"/>
  <c r="FM106" i="28"/>
  <c r="FX108" i="15"/>
  <c r="FV108"/>
  <c r="GX22"/>
  <c r="GV22"/>
  <c r="GW22"/>
  <c r="GU22"/>
  <c r="GV86"/>
  <c r="GU86"/>
  <c r="GX86"/>
  <c r="GW86"/>
  <c r="FG103" i="19"/>
  <c r="FM103" i="28"/>
  <c r="FW105" i="15"/>
  <c r="FU105"/>
  <c r="FG102" i="19"/>
  <c r="FW104" i="15"/>
  <c r="FM102" i="28"/>
  <c r="FV104" i="15"/>
  <c r="FU104"/>
  <c r="FY104"/>
  <c r="FX104"/>
  <c r="FM94" i="28"/>
  <c r="FV96" i="15"/>
  <c r="FU96"/>
  <c r="FY96"/>
  <c r="FX96"/>
  <c r="FG94" i="19"/>
  <c r="FW96" i="15"/>
  <c r="GV44"/>
  <c r="GX44"/>
  <c r="GU44"/>
  <c r="GW44"/>
  <c r="GX69"/>
  <c r="GU69"/>
  <c r="GW69"/>
  <c r="GV69"/>
  <c r="GV28"/>
  <c r="GW28"/>
  <c r="GU28"/>
  <c r="GX28"/>
  <c r="FM16" i="28"/>
  <c r="FY18" i="15"/>
  <c r="FX18"/>
  <c r="FV18"/>
  <c r="FU18"/>
  <c r="FW18"/>
  <c r="FG16" i="19"/>
  <c r="GV29" i="15"/>
  <c r="GW29"/>
  <c r="GU29"/>
  <c r="FW90"/>
  <c r="FU90"/>
  <c r="FM88" i="28"/>
  <c r="FY90" i="15"/>
  <c r="FX90"/>
  <c r="FG88" i="19"/>
  <c r="FV90" i="15"/>
  <c r="GW36"/>
  <c r="GX36"/>
  <c r="GV36"/>
  <c r="GU36"/>
  <c r="FG70" i="19"/>
  <c r="FX72" i="15"/>
  <c r="FM70" i="28"/>
  <c r="FW72" i="15"/>
  <c r="FU72"/>
  <c r="FY72"/>
  <c r="FV72"/>
  <c r="FM39" i="28"/>
  <c r="FW41" i="15"/>
  <c r="FV41"/>
  <c r="FG39" i="19"/>
  <c r="FU41" i="15"/>
  <c r="FX41"/>
  <c r="FY41"/>
  <c r="GX70"/>
  <c r="GV70"/>
  <c r="GW70"/>
  <c r="GU70"/>
  <c r="FX81"/>
  <c r="FG79" i="19"/>
  <c r="FM79" i="28"/>
  <c r="FU81" i="15"/>
  <c r="FV81"/>
  <c r="FW81"/>
  <c r="FU88"/>
  <c r="FY88"/>
  <c r="FX88"/>
  <c r="FG86" i="19"/>
  <c r="FW88" i="15"/>
  <c r="FM86" i="28"/>
  <c r="FV88" i="15"/>
  <c r="GU100"/>
  <c r="GX100"/>
  <c r="GW100"/>
  <c r="GV100"/>
  <c r="FY61"/>
  <c r="FW61"/>
  <c r="FG59" i="19"/>
  <c r="FV61" i="15"/>
  <c r="FX61"/>
  <c r="FU61"/>
  <c r="FM59" i="28"/>
  <c r="GU34" i="15"/>
  <c r="GV34"/>
  <c r="GW34"/>
  <c r="GX34"/>
  <c r="GU84"/>
  <c r="GX84"/>
  <c r="GW84"/>
  <c r="GV84"/>
  <c r="FM23" i="28"/>
  <c r="FW25" i="15"/>
  <c r="FV25"/>
  <c r="FX25"/>
  <c r="FU25"/>
  <c r="FG23" i="19"/>
  <c r="FY25" i="15"/>
  <c r="GX42"/>
  <c r="GU42"/>
  <c r="GW42"/>
  <c r="GV42"/>
  <c r="FU26"/>
  <c r="FX26"/>
  <c r="FW26"/>
  <c r="FG24" i="19"/>
  <c r="FM24" i="28"/>
  <c r="FY26" i="15"/>
  <c r="FV26"/>
  <c r="GV89"/>
  <c r="GU89"/>
  <c r="GX89"/>
  <c r="GW89"/>
  <c r="FX94"/>
  <c r="FG92" i="19"/>
  <c r="FV94" i="15"/>
  <c r="FW94"/>
  <c r="FU94"/>
  <c r="FM92" i="28"/>
  <c r="FY94" i="15"/>
  <c r="GU67"/>
  <c r="GX67"/>
  <c r="GW67"/>
  <c r="FV19"/>
  <c r="FW19"/>
  <c r="FU19"/>
  <c r="FY19"/>
  <c r="FM17" i="28"/>
  <c r="FG17" i="19"/>
  <c r="FX19" i="15"/>
  <c r="FK103"/>
  <c r="FV75"/>
  <c r="FU75"/>
  <c r="GW37"/>
  <c r="FY27"/>
  <c r="GV49"/>
  <c r="GW64"/>
  <c r="FX49"/>
  <c r="FU57"/>
  <c r="GU47"/>
  <c r="GV107"/>
  <c r="FK107" s="1"/>
  <c r="N3616" i="26" s="1"/>
  <c r="GW43" i="15"/>
  <c r="FU62"/>
  <c r="FY71"/>
  <c r="GU33"/>
  <c r="GV59"/>
  <c r="FK59" s="1"/>
  <c r="N1856" i="26" s="1"/>
  <c r="FY46" i="15"/>
  <c r="FU39"/>
  <c r="FY39"/>
  <c r="FX63"/>
  <c r="FY103"/>
  <c r="FV87"/>
  <c r="GV31"/>
  <c r="FK62"/>
  <c r="N1966" i="26" s="1"/>
  <c r="GU27" i="15"/>
  <c r="FK27" s="1"/>
  <c r="N683" i="26" s="1"/>
  <c r="GV79" i="15"/>
  <c r="FK79" s="1"/>
  <c r="GX63"/>
  <c r="FX106"/>
  <c r="FU33"/>
  <c r="FU55"/>
  <c r="FY65"/>
  <c r="GU46"/>
  <c r="GV57"/>
  <c r="FY91"/>
  <c r="GV83"/>
  <c r="FK83" s="1"/>
  <c r="GW75"/>
  <c r="GX73"/>
  <c r="GW23"/>
  <c r="FK23" s="1"/>
  <c r="N536" i="26" s="1"/>
  <c r="FV47" i="15"/>
  <c r="FV107"/>
  <c r="FV31"/>
  <c r="FU31"/>
  <c r="FU79"/>
  <c r="FU68"/>
  <c r="FX74"/>
  <c r="GX81"/>
  <c r="FW20"/>
  <c r="FW68"/>
  <c r="GU106"/>
  <c r="GV106"/>
  <c r="GW106"/>
  <c r="FM74" i="28"/>
  <c r="FX76" i="15"/>
  <c r="FW76"/>
  <c r="FV76"/>
  <c r="FU76"/>
  <c r="FG74" i="19"/>
  <c r="FY76" i="15"/>
  <c r="GU97"/>
  <c r="GW97"/>
  <c r="GV97"/>
  <c r="FW35"/>
  <c r="FY35"/>
  <c r="FG33" i="19"/>
  <c r="FM33" i="28"/>
  <c r="FV35" i="15"/>
  <c r="FX35"/>
  <c r="FU35"/>
  <c r="GV102"/>
  <c r="GU102"/>
  <c r="GX102"/>
  <c r="GW102"/>
  <c r="GW32"/>
  <c r="GU32"/>
  <c r="GX32"/>
  <c r="GV32"/>
  <c r="FU22"/>
  <c r="FY22"/>
  <c r="FV22"/>
  <c r="FW22"/>
  <c r="FG20" i="19"/>
  <c r="FM20" i="28"/>
  <c r="FX22" i="15"/>
  <c r="FW98"/>
  <c r="FV98"/>
  <c r="FG96" i="19"/>
  <c r="FU98" i="15"/>
  <c r="FM96" i="28"/>
  <c r="FY98" i="15"/>
  <c r="FX98"/>
  <c r="GU60"/>
  <c r="GX60"/>
  <c r="GV60"/>
  <c r="GW60"/>
  <c r="FM67" i="28"/>
  <c r="FY69" i="15"/>
  <c r="FU69"/>
  <c r="FG67" i="19"/>
  <c r="FW69" i="15"/>
  <c r="FX69"/>
  <c r="FV69"/>
  <c r="FG26" i="19"/>
  <c r="FV28" i="15"/>
  <c r="FM26" i="28"/>
  <c r="FX28" i="15"/>
  <c r="FU28"/>
  <c r="FY28"/>
  <c r="FW28"/>
  <c r="GV18"/>
  <c r="GU18"/>
  <c r="GW18"/>
  <c r="GX18"/>
  <c r="FM48" i="28"/>
  <c r="FG48" i="19"/>
  <c r="FY50" i="15"/>
  <c r="FX50"/>
  <c r="FV50"/>
  <c r="FW50"/>
  <c r="FU50"/>
  <c r="FY74"/>
  <c r="FG72" i="19"/>
  <c r="FM72" i="28"/>
  <c r="FV74" i="15"/>
  <c r="FW74"/>
  <c r="FU74"/>
  <c r="GU90"/>
  <c r="GX90"/>
  <c r="GW90"/>
  <c r="GV90"/>
  <c r="FM34" i="28"/>
  <c r="FX36" i="15"/>
  <c r="FY36"/>
  <c r="FG34" i="19"/>
  <c r="FV36" i="15"/>
  <c r="FU36"/>
  <c r="FG50" i="19"/>
  <c r="FM50" i="28"/>
  <c r="FY52" i="15"/>
  <c r="FU52"/>
  <c r="FV52"/>
  <c r="FU53"/>
  <c r="FG51" i="19"/>
  <c r="FW53" i="15"/>
  <c r="FM51" i="28"/>
  <c r="FX53" i="15"/>
  <c r="FV53"/>
  <c r="FY53"/>
  <c r="GV66"/>
  <c r="GU66"/>
  <c r="GX66"/>
  <c r="GW66"/>
  <c r="GW61"/>
  <c r="GV61"/>
  <c r="GU61"/>
  <c r="FU34"/>
  <c r="FW34"/>
  <c r="FV34"/>
  <c r="FM32" i="28"/>
  <c r="FG32" i="19"/>
  <c r="FX34" i="15"/>
  <c r="FY34"/>
  <c r="GX24"/>
  <c r="GW24"/>
  <c r="GV24"/>
  <c r="GU24"/>
  <c r="GW21"/>
  <c r="GV21"/>
  <c r="GU21"/>
  <c r="GX21"/>
  <c r="FY84"/>
  <c r="FX84"/>
  <c r="FG82" i="19"/>
  <c r="FW84" i="15"/>
  <c r="FM82" i="28"/>
  <c r="FV84" i="15"/>
  <c r="FU84"/>
  <c r="GX38"/>
  <c r="GV38"/>
  <c r="GW38"/>
  <c r="GU38"/>
  <c r="FM90" i="28"/>
  <c r="FV92" i="15"/>
  <c r="FU92"/>
  <c r="FY92"/>
  <c r="FX92"/>
  <c r="FG90" i="19"/>
  <c r="FW92" i="15"/>
  <c r="FX17"/>
  <c r="FX101"/>
  <c r="GU65"/>
  <c r="FK65" s="1"/>
  <c r="FX97"/>
  <c r="FX85"/>
  <c r="FK91"/>
  <c r="FX43"/>
  <c r="FK99"/>
  <c r="GW85"/>
  <c r="GU49"/>
  <c r="FK49" s="1"/>
  <c r="FX46"/>
  <c r="FV39"/>
  <c r="FX87"/>
  <c r="FY105"/>
  <c r="GX55"/>
  <c r="FK55" s="1"/>
  <c r="GX106"/>
  <c r="FV65"/>
  <c r="FW37"/>
  <c r="GU71"/>
  <c r="FK71" s="1"/>
  <c r="FX55"/>
  <c r="FV48"/>
  <c r="FW17"/>
  <c r="FV17"/>
  <c r="GV17"/>
  <c r="FK17" s="1"/>
  <c r="FY17"/>
  <c r="GU16"/>
  <c r="GW16"/>
  <c r="GX16"/>
  <c r="FY16"/>
  <c r="FG14" i="19"/>
  <c r="FM14" i="28"/>
  <c r="FX16" i="15"/>
  <c r="FW16"/>
  <c r="FU16"/>
  <c r="GV16"/>
  <c r="X6" i="21"/>
  <c r="K6"/>
  <c r="DK7" i="28"/>
  <c r="S10" i="21"/>
  <c r="O19" i="25"/>
  <c r="T10" i="21"/>
  <c r="DF7" i="19"/>
  <c r="FS9" i="15"/>
  <c r="GS9"/>
  <c r="O19" i="26"/>
  <c r="AZ7" i="28"/>
  <c r="S6" i="21"/>
  <c r="T6"/>
  <c r="AX7" i="19"/>
  <c r="GP9" i="15"/>
  <c r="FP9"/>
  <c r="O16" i="26"/>
  <c r="O16" i="25"/>
  <c r="BU7" i="28"/>
  <c r="AG6" i="21"/>
  <c r="AH6"/>
  <c r="BR7" i="19"/>
  <c r="GQ9" i="15"/>
  <c r="FQ9"/>
  <c r="O17" i="26"/>
  <c r="O17" i="25"/>
  <c r="BU12" i="28"/>
  <c r="BR12" i="19"/>
  <c r="GQ14" i="15"/>
  <c r="FQ14"/>
  <c r="BU11" i="28"/>
  <c r="BR11" i="19"/>
  <c r="FQ13" i="15"/>
  <c r="GQ13"/>
  <c r="EF11" i="28"/>
  <c r="DZ11" i="19"/>
  <c r="FT13" i="15"/>
  <c r="GT13"/>
  <c r="DK11" i="28"/>
  <c r="DF11" i="19"/>
  <c r="GS13" i="15"/>
  <c r="FS13"/>
  <c r="AZ9" i="28"/>
  <c r="AX9" i="19"/>
  <c r="FP11" i="15"/>
  <c r="GP11"/>
  <c r="DK13" i="28"/>
  <c r="DF13" i="19"/>
  <c r="GS15" i="15"/>
  <c r="GW15" s="1"/>
  <c r="FS15"/>
  <c r="AZ10" i="28"/>
  <c r="AX10" i="19"/>
  <c r="GP12" i="15"/>
  <c r="FP12"/>
  <c r="CP10" i="28"/>
  <c r="CL10" i="19"/>
  <c r="FR12" i="15"/>
  <c r="GR12"/>
  <c r="CP8" i="28"/>
  <c r="CL8" i="19"/>
  <c r="GR10" i="15"/>
  <c r="FR10"/>
  <c r="O55" i="26"/>
  <c r="CP9" i="28"/>
  <c r="CL9" i="19"/>
  <c r="GR11" i="15"/>
  <c r="FR11"/>
  <c r="CP7" i="28"/>
  <c r="E10" i="21"/>
  <c r="AM10"/>
  <c r="X10"/>
  <c r="F10"/>
  <c r="O18" i="25"/>
  <c r="Y10" i="21"/>
  <c r="J10"/>
  <c r="K10"/>
  <c r="CL7" i="19"/>
  <c r="AL10" i="21"/>
  <c r="GR9" i="15"/>
  <c r="FR9"/>
  <c r="O18" i="26"/>
  <c r="EF8" i="28"/>
  <c r="DZ8" i="19"/>
  <c r="FT10" i="15"/>
  <c r="GT10"/>
  <c r="O57" i="26"/>
  <c r="GO11" i="15"/>
  <c r="AE9" i="28"/>
  <c r="FO11" i="15"/>
  <c r="AD9" i="19"/>
  <c r="DK8" i="28"/>
  <c r="O56" i="26"/>
  <c r="DF8" i="19"/>
  <c r="GS10" i="15"/>
  <c r="FS10"/>
  <c r="AZ8" i="28"/>
  <c r="AX8" i="19"/>
  <c r="FP10" i="15"/>
  <c r="GP10"/>
  <c r="O53" i="26"/>
  <c r="AZ12" i="28"/>
  <c r="AX12" i="19"/>
  <c r="GP14" i="15"/>
  <c r="FP14"/>
  <c r="EF12" i="28"/>
  <c r="DZ12" i="19"/>
  <c r="GT14" i="15"/>
  <c r="FT14"/>
  <c r="CP12" i="28"/>
  <c r="CL12" i="19"/>
  <c r="GR14" i="15"/>
  <c r="FR14"/>
  <c r="EF10" i="28"/>
  <c r="DZ10" i="19"/>
  <c r="GT12" i="15"/>
  <c r="FT12"/>
  <c r="AZ11" i="28"/>
  <c r="AX11" i="19"/>
  <c r="FP13" i="15"/>
  <c r="GP13"/>
  <c r="CP11" i="28"/>
  <c r="CL11" i="19"/>
  <c r="FR13" i="15"/>
  <c r="GR13"/>
  <c r="AL6" i="21"/>
  <c r="J6"/>
  <c r="BU10" i="28"/>
  <c r="BR10" i="19"/>
  <c r="GQ12" i="15"/>
  <c r="FQ12"/>
  <c r="BU8" i="28"/>
  <c r="O54" i="26"/>
  <c r="BR8" i="19"/>
  <c r="FQ10" i="15"/>
  <c r="GQ10"/>
  <c r="DK10" i="28"/>
  <c r="DF10" i="19"/>
  <c r="FS12" i="15"/>
  <c r="GS12"/>
  <c r="EF9" i="28"/>
  <c r="DZ9" i="19"/>
  <c r="GT11" i="15"/>
  <c r="FT11"/>
  <c r="DK9" i="28"/>
  <c r="DF9" i="19"/>
  <c r="GS11" i="15"/>
  <c r="FS11"/>
  <c r="EF7" i="28"/>
  <c r="AG10" i="21"/>
  <c r="AH10"/>
  <c r="DZ7" i="19"/>
  <c r="FT9" i="15"/>
  <c r="FW9" s="1"/>
  <c r="GT9"/>
  <c r="O20" i="25"/>
  <c r="O20" i="26"/>
  <c r="DK12" i="28"/>
  <c r="DF12" i="19"/>
  <c r="FS14" i="15"/>
  <c r="GS14"/>
  <c r="BU9" i="28"/>
  <c r="BR9" i="19"/>
  <c r="FQ11" i="15"/>
  <c r="GQ11"/>
  <c r="E6" i="21"/>
  <c r="F6"/>
  <c r="Y6"/>
  <c r="AM6"/>
  <c r="FM11" i="28"/>
  <c r="FG11" i="19"/>
  <c r="GX15" i="15"/>
  <c r="FM13" i="28"/>
  <c r="FV15" i="15"/>
  <c r="FX15"/>
  <c r="FY15"/>
  <c r="FW15"/>
  <c r="FU15"/>
  <c r="FG13" i="19"/>
  <c r="AE10" i="28"/>
  <c r="AD10" i="19"/>
  <c r="GO12" i="15"/>
  <c r="FO12"/>
  <c r="AE8" i="28"/>
  <c r="GO10" i="15"/>
  <c r="FO10"/>
  <c r="AD8" i="19"/>
  <c r="O52" i="26"/>
  <c r="AE12" i="28"/>
  <c r="GO14" i="15"/>
  <c r="FO14"/>
  <c r="AD12" i="19"/>
  <c r="FG7"/>
  <c r="FM7" i="28"/>
  <c r="FY9" i="15" l="1"/>
  <c r="FK47"/>
  <c r="K644" i="26"/>
  <c r="K1079"/>
  <c r="FK60" i="15"/>
  <c r="N1893" i="26" s="1"/>
  <c r="FK97" i="15"/>
  <c r="FK33"/>
  <c r="FK19"/>
  <c r="N389" i="26" s="1"/>
  <c r="N1082"/>
  <c r="H380" i="25"/>
  <c r="FK75" i="15"/>
  <c r="FK46"/>
  <c r="H375" i="25"/>
  <c r="K375" s="1"/>
  <c r="N382"/>
  <c r="N316" i="26"/>
  <c r="N310" i="25"/>
  <c r="FK30" i="15"/>
  <c r="K343" i="25"/>
  <c r="N343"/>
  <c r="N340"/>
  <c r="K340"/>
  <c r="F424"/>
  <c r="I416"/>
  <c r="O414"/>
  <c r="G413"/>
  <c r="L411"/>
  <c r="F422"/>
  <c r="F416"/>
  <c r="I423"/>
  <c r="H418"/>
  <c r="I415"/>
  <c r="O413"/>
  <c r="G412"/>
  <c r="F413"/>
  <c r="O416"/>
  <c r="G415"/>
  <c r="L413"/>
  <c r="E412"/>
  <c r="F423"/>
  <c r="F418"/>
  <c r="B398"/>
  <c r="O415"/>
  <c r="G414"/>
  <c r="L412"/>
  <c r="E411"/>
  <c r="F415"/>
  <c r="L415"/>
  <c r="E414"/>
  <c r="I412"/>
  <c r="I424"/>
  <c r="F412"/>
  <c r="N420"/>
  <c r="G416"/>
  <c r="L414"/>
  <c r="E413"/>
  <c r="I411"/>
  <c r="M419"/>
  <c r="E416"/>
  <c r="I414"/>
  <c r="O412"/>
  <c r="G411"/>
  <c r="M420"/>
  <c r="F414"/>
  <c r="I422"/>
  <c r="L416"/>
  <c r="E415"/>
  <c r="I413"/>
  <c r="O411"/>
  <c r="F411"/>
  <c r="K344"/>
  <c r="N344"/>
  <c r="H376"/>
  <c r="H379"/>
  <c r="H377"/>
  <c r="A469"/>
  <c r="I440"/>
  <c r="I444"/>
  <c r="I439"/>
  <c r="I441"/>
  <c r="I442"/>
  <c r="L436"/>
  <c r="N380"/>
  <c r="K380"/>
  <c r="H378"/>
  <c r="N375"/>
  <c r="K308"/>
  <c r="K305"/>
  <c r="N305"/>
  <c r="N306"/>
  <c r="K306"/>
  <c r="K303"/>
  <c r="N303"/>
  <c r="N304"/>
  <c r="K304"/>
  <c r="K307"/>
  <c r="N307"/>
  <c r="K2033" i="26"/>
  <c r="N2033"/>
  <c r="H677"/>
  <c r="H1117"/>
  <c r="N1117" s="1"/>
  <c r="H2034"/>
  <c r="A2128"/>
  <c r="I2098"/>
  <c r="I2103"/>
  <c r="I2099"/>
  <c r="L2095"/>
  <c r="I2100"/>
  <c r="I2101"/>
  <c r="I2082"/>
  <c r="F2081"/>
  <c r="F2080"/>
  <c r="M2078"/>
  <c r="F2076"/>
  <c r="F2074"/>
  <c r="F2072"/>
  <c r="F2070"/>
  <c r="B2056"/>
  <c r="I2081"/>
  <c r="I2080"/>
  <c r="N2078"/>
  <c r="N2076"/>
  <c r="H2076"/>
  <c r="L2074"/>
  <c r="G2074"/>
  <c r="O2073"/>
  <c r="I2073"/>
  <c r="E2073"/>
  <c r="L2072"/>
  <c r="G2072"/>
  <c r="O2071"/>
  <c r="I2071"/>
  <c r="E2071"/>
  <c r="L2070"/>
  <c r="G2070"/>
  <c r="O2069"/>
  <c r="I2069"/>
  <c r="E2069"/>
  <c r="F2073"/>
  <c r="F2071"/>
  <c r="F2069"/>
  <c r="F2082"/>
  <c r="M2077"/>
  <c r="O2074"/>
  <c r="I2074"/>
  <c r="E2074"/>
  <c r="L2073"/>
  <c r="G2073"/>
  <c r="O2072"/>
  <c r="I2072"/>
  <c r="E2072"/>
  <c r="L2071"/>
  <c r="G2071"/>
  <c r="O2070"/>
  <c r="I2070"/>
  <c r="E2070"/>
  <c r="L2069"/>
  <c r="G2069"/>
  <c r="K2037"/>
  <c r="N2037"/>
  <c r="N1996"/>
  <c r="K1996"/>
  <c r="H2038"/>
  <c r="N1998"/>
  <c r="K1998"/>
  <c r="N2000"/>
  <c r="K2000"/>
  <c r="K2035"/>
  <c r="N2035"/>
  <c r="H2036"/>
  <c r="N1084"/>
  <c r="K1084"/>
  <c r="H676"/>
  <c r="K676" s="1"/>
  <c r="H678"/>
  <c r="N678" s="1"/>
  <c r="H1118"/>
  <c r="K1121"/>
  <c r="N1121"/>
  <c r="A1212"/>
  <c r="I1183"/>
  <c r="I1184"/>
  <c r="I1181"/>
  <c r="I1186"/>
  <c r="I1182"/>
  <c r="L1178"/>
  <c r="H1116"/>
  <c r="H1119"/>
  <c r="N1080"/>
  <c r="K1080"/>
  <c r="F1157"/>
  <c r="F1155"/>
  <c r="F1153"/>
  <c r="F1166"/>
  <c r="M1161"/>
  <c r="O1158"/>
  <c r="I1158"/>
  <c r="E1158"/>
  <c r="L1157"/>
  <c r="G1157"/>
  <c r="O1156"/>
  <c r="I1156"/>
  <c r="E1156"/>
  <c r="L1155"/>
  <c r="G1155"/>
  <c r="O1154"/>
  <c r="I1154"/>
  <c r="E1154"/>
  <c r="L1153"/>
  <c r="G1153"/>
  <c r="I1166"/>
  <c r="F1165"/>
  <c r="F1164"/>
  <c r="M1162"/>
  <c r="F1160"/>
  <c r="F1158"/>
  <c r="F1156"/>
  <c r="F1154"/>
  <c r="B1140"/>
  <c r="I1165"/>
  <c r="I1164"/>
  <c r="N1162"/>
  <c r="H1160"/>
  <c r="L1158"/>
  <c r="G1158"/>
  <c r="O1157"/>
  <c r="I1157"/>
  <c r="E1157"/>
  <c r="H1157" s="1"/>
  <c r="L1156"/>
  <c r="G1156"/>
  <c r="O1155"/>
  <c r="I1155"/>
  <c r="E1155"/>
  <c r="H1155" s="1"/>
  <c r="L1154"/>
  <c r="G1154"/>
  <c r="O1153"/>
  <c r="I1153"/>
  <c r="E1153"/>
  <c r="H1120"/>
  <c r="H680"/>
  <c r="K680" s="1"/>
  <c r="N641"/>
  <c r="I746"/>
  <c r="I742"/>
  <c r="L738"/>
  <c r="I743"/>
  <c r="A772"/>
  <c r="I741"/>
  <c r="I744"/>
  <c r="H681"/>
  <c r="K639"/>
  <c r="N639"/>
  <c r="N640"/>
  <c r="K640"/>
  <c r="H679"/>
  <c r="K643"/>
  <c r="N643"/>
  <c r="K677"/>
  <c r="N677"/>
  <c r="I725"/>
  <c r="I724"/>
  <c r="N722"/>
  <c r="H720"/>
  <c r="L718"/>
  <c r="G718"/>
  <c r="O717"/>
  <c r="I717"/>
  <c r="E717"/>
  <c r="L716"/>
  <c r="G716"/>
  <c r="O715"/>
  <c r="I715"/>
  <c r="E715"/>
  <c r="L714"/>
  <c r="G714"/>
  <c r="O713"/>
  <c r="I713"/>
  <c r="E713"/>
  <c r="F717"/>
  <c r="F715"/>
  <c r="F713"/>
  <c r="F726"/>
  <c r="M721"/>
  <c r="O718"/>
  <c r="E718"/>
  <c r="G715"/>
  <c r="I714"/>
  <c r="I726"/>
  <c r="M722"/>
  <c r="F720"/>
  <c r="F718"/>
  <c r="L717"/>
  <c r="O716"/>
  <c r="E716"/>
  <c r="G713"/>
  <c r="F725"/>
  <c r="I718"/>
  <c r="F716"/>
  <c r="L715"/>
  <c r="O714"/>
  <c r="E714"/>
  <c r="F724"/>
  <c r="G717"/>
  <c r="I716"/>
  <c r="F714"/>
  <c r="L713"/>
  <c r="B700"/>
  <c r="K678"/>
  <c r="FL95" i="15"/>
  <c r="FM95" s="1"/>
  <c r="FD93" i="19"/>
  <c r="FJ93" i="28"/>
  <c r="FH95" i="15"/>
  <c r="FK104"/>
  <c r="FK20"/>
  <c r="N426" i="26" s="1"/>
  <c r="FK61" i="15"/>
  <c r="N1929" i="26" s="1"/>
  <c r="FK50" i="15"/>
  <c r="FK35"/>
  <c r="N976" i="26" s="1"/>
  <c r="FK76" i="15"/>
  <c r="FK52"/>
  <c r="FK80"/>
  <c r="H460" i="26"/>
  <c r="H461"/>
  <c r="H459"/>
  <c r="FK67" i="15"/>
  <c r="FK100"/>
  <c r="FK36"/>
  <c r="N1013" i="26" s="1"/>
  <c r="FK73" i="15"/>
  <c r="O497" i="26"/>
  <c r="G496"/>
  <c r="L494"/>
  <c r="E493"/>
  <c r="F497"/>
  <c r="M501"/>
  <c r="E498"/>
  <c r="I496"/>
  <c r="O494"/>
  <c r="G493"/>
  <c r="M502"/>
  <c r="F496"/>
  <c r="N502"/>
  <c r="G498"/>
  <c r="L496"/>
  <c r="E495"/>
  <c r="I493"/>
  <c r="F506"/>
  <c r="I498"/>
  <c r="O496"/>
  <c r="G495"/>
  <c r="L493"/>
  <c r="F504"/>
  <c r="F498"/>
  <c r="I504"/>
  <c r="L498"/>
  <c r="E497"/>
  <c r="I495"/>
  <c r="O493"/>
  <c r="F493"/>
  <c r="O498"/>
  <c r="G497"/>
  <c r="L495"/>
  <c r="E494"/>
  <c r="F505"/>
  <c r="F500"/>
  <c r="B480"/>
  <c r="I505"/>
  <c r="H500"/>
  <c r="I497"/>
  <c r="O495"/>
  <c r="G494"/>
  <c r="F495"/>
  <c r="L497"/>
  <c r="E496"/>
  <c r="I494"/>
  <c r="I506"/>
  <c r="F494"/>
  <c r="K424"/>
  <c r="N424"/>
  <c r="K420"/>
  <c r="N420"/>
  <c r="H458"/>
  <c r="N423"/>
  <c r="K423"/>
  <c r="N421"/>
  <c r="K421"/>
  <c r="N419"/>
  <c r="K419"/>
  <c r="H456"/>
  <c r="H457"/>
  <c r="FL83" i="15"/>
  <c r="FH83"/>
  <c r="FD81" i="19"/>
  <c r="FJ81" i="28"/>
  <c r="FJ105"/>
  <c r="FL107" i="15"/>
  <c r="FH107"/>
  <c r="J3616" i="26" s="1"/>
  <c r="FD105" i="19"/>
  <c r="FL73" i="15"/>
  <c r="FJ71" i="28"/>
  <c r="FH73" i="15"/>
  <c r="FD71" i="19"/>
  <c r="FJ57" i="28"/>
  <c r="FH59" i="15"/>
  <c r="J1856" i="26" s="1"/>
  <c r="FD57" i="19"/>
  <c r="FL59" i="15"/>
  <c r="FL75"/>
  <c r="FH75"/>
  <c r="FD73" i="19"/>
  <c r="FJ73" i="28"/>
  <c r="FL55" i="15"/>
  <c r="FH55"/>
  <c r="FD53" i="19"/>
  <c r="FJ53" i="28"/>
  <c r="FL23" i="15"/>
  <c r="FH23"/>
  <c r="J536" i="26" s="1"/>
  <c r="FD21" i="19"/>
  <c r="FJ21" i="28"/>
  <c r="FH79" i="15"/>
  <c r="FL79"/>
  <c r="FD77" i="19"/>
  <c r="FJ77" i="28"/>
  <c r="FH99" i="15"/>
  <c r="FL99"/>
  <c r="FD97" i="19"/>
  <c r="FJ97" i="28"/>
  <c r="FD58" i="19"/>
  <c r="FJ58" i="28"/>
  <c r="FH60" i="15"/>
  <c r="J1893" i="26" s="1"/>
  <c r="FL60" i="15"/>
  <c r="FL97"/>
  <c r="FM97" s="1"/>
  <c r="FH97"/>
  <c r="FD95" i="19"/>
  <c r="FJ95" i="28"/>
  <c r="FD31" i="19"/>
  <c r="FJ31" i="28"/>
  <c r="FH33" i="15"/>
  <c r="FL33"/>
  <c r="FL87"/>
  <c r="FH87"/>
  <c r="FD85" i="19"/>
  <c r="FJ85" i="28"/>
  <c r="FL104" i="15"/>
  <c r="FD102" i="19"/>
  <c r="FJ102" i="28"/>
  <c r="FH104" i="15"/>
  <c r="FD18" i="19"/>
  <c r="FH20" i="15"/>
  <c r="J426" i="26" s="1"/>
  <c r="FL20" i="15"/>
  <c r="FJ18" i="28"/>
  <c r="FN95" i="15"/>
  <c r="FA93" i="19"/>
  <c r="FG93" i="28"/>
  <c r="FJ95" i="15"/>
  <c r="FI95"/>
  <c r="FK42"/>
  <c r="FK84"/>
  <c r="FK34"/>
  <c r="FK86"/>
  <c r="FK93"/>
  <c r="FK54"/>
  <c r="FK48"/>
  <c r="FK98"/>
  <c r="FK77"/>
  <c r="FK31"/>
  <c r="FK94"/>
  <c r="FK25"/>
  <c r="N609" i="26" s="1"/>
  <c r="FL67" i="15"/>
  <c r="FH67"/>
  <c r="FD65" i="19"/>
  <c r="FJ65" i="28"/>
  <c r="FJ98"/>
  <c r="FH100" i="15"/>
  <c r="FL100"/>
  <c r="FD98" i="19"/>
  <c r="FD34"/>
  <c r="FJ34" i="28"/>
  <c r="FH36" i="15"/>
  <c r="J1013" i="26" s="1"/>
  <c r="FL36" i="15"/>
  <c r="FL50"/>
  <c r="FD48" i="19"/>
  <c r="FH50" i="15"/>
  <c r="FJ48" i="28"/>
  <c r="FL35" i="15"/>
  <c r="FM35" s="1"/>
  <c r="O976" i="26" s="1"/>
  <c r="FH35" i="15"/>
  <c r="J976" i="26" s="1"/>
  <c r="FD33" i="19"/>
  <c r="FJ33" i="28"/>
  <c r="FL76" i="15"/>
  <c r="FJ74" i="28"/>
  <c r="FD74" i="19"/>
  <c r="FH76" i="15"/>
  <c r="FL93" i="28"/>
  <c r="FF93" i="19"/>
  <c r="FJ17" i="28"/>
  <c r="FL19" i="15"/>
  <c r="FH19"/>
  <c r="FD17" i="19"/>
  <c r="FJ28" i="28"/>
  <c r="FH30" i="15"/>
  <c r="FL30"/>
  <c r="FD28" i="19"/>
  <c r="FK38" i="15"/>
  <c r="N1086" i="26" s="1"/>
  <c r="FK21" i="15"/>
  <c r="N463" i="26" s="1"/>
  <c r="FK37" i="15"/>
  <c r="N1049" i="26" s="1"/>
  <c r="FK85" i="15"/>
  <c r="FK26"/>
  <c r="N646" i="26" s="1"/>
  <c r="FK82" i="15"/>
  <c r="FK41"/>
  <c r="FK40"/>
  <c r="N1160" i="26" s="1"/>
  <c r="FK96" i="15"/>
  <c r="FD47" i="19"/>
  <c r="FH49" i="15"/>
  <c r="FL49"/>
  <c r="FJ47" i="28"/>
  <c r="FL91" i="15"/>
  <c r="FH91"/>
  <c r="FJ89" i="28"/>
  <c r="FD89" i="19"/>
  <c r="FL62" i="15"/>
  <c r="FD60" i="19"/>
  <c r="FH62" i="15"/>
  <c r="J1966" i="26" s="1"/>
  <c r="FJ60" i="28"/>
  <c r="FL47" i="15"/>
  <c r="FD45" i="19"/>
  <c r="FJ45" i="28"/>
  <c r="FH47" i="15"/>
  <c r="FK37" i="28"/>
  <c r="FE37" i="19"/>
  <c r="FD50"/>
  <c r="FJ50" i="28"/>
  <c r="FH52" i="15"/>
  <c r="FL52"/>
  <c r="FD78" i="19"/>
  <c r="FJ78" i="28"/>
  <c r="FH80" i="15"/>
  <c r="FL80"/>
  <c r="FK24"/>
  <c r="N573" i="26" s="1"/>
  <c r="FK66" i="15"/>
  <c r="FM50"/>
  <c r="FK106"/>
  <c r="FK29"/>
  <c r="FK69"/>
  <c r="FK22"/>
  <c r="N500" i="26" s="1"/>
  <c r="FK57" i="15"/>
  <c r="FK92"/>
  <c r="FK68"/>
  <c r="FK58"/>
  <c r="FK53"/>
  <c r="FK81"/>
  <c r="FK105"/>
  <c r="FM39"/>
  <c r="O1123" i="26" s="1"/>
  <c r="FL71" i="15"/>
  <c r="FH71"/>
  <c r="FJ69" i="28"/>
  <c r="FD69" i="19"/>
  <c r="FL65" i="15"/>
  <c r="FJ63" i="28"/>
  <c r="FH65" i="15"/>
  <c r="J2076" i="26" s="1"/>
  <c r="FD63" i="19"/>
  <c r="FL61" i="15"/>
  <c r="FH61"/>
  <c r="J1929" i="26" s="1"/>
  <c r="FD59" i="19"/>
  <c r="FJ59" i="28"/>
  <c r="FJ44"/>
  <c r="FH46" i="15"/>
  <c r="FL46"/>
  <c r="FD44" i="19"/>
  <c r="FJ25" i="28"/>
  <c r="FH27" i="15"/>
  <c r="J683" i="26" s="1"/>
  <c r="FD25" i="19"/>
  <c r="FL27" i="15"/>
  <c r="FL103"/>
  <c r="FH103"/>
  <c r="FJ101" i="28"/>
  <c r="FD101" i="19"/>
  <c r="FG37" i="28"/>
  <c r="FA37" i="19"/>
  <c r="FN39" i="15"/>
  <c r="M1126" i="26" s="1"/>
  <c r="FI39" i="15"/>
  <c r="L1123" i="26" s="1"/>
  <c r="FJ39" i="15"/>
  <c r="M1123" i="26" s="1"/>
  <c r="FE93" i="19"/>
  <c r="FK93" i="28"/>
  <c r="FK90" i="15"/>
  <c r="FK18"/>
  <c r="FK32"/>
  <c r="FK102"/>
  <c r="FK89"/>
  <c r="FK70"/>
  <c r="FK28"/>
  <c r="N720" i="26" s="1"/>
  <c r="FK44" i="15"/>
  <c r="FK78"/>
  <c r="FK43"/>
  <c r="FK63"/>
  <c r="N2003" i="26" s="1"/>
  <c r="FK101" i="15"/>
  <c r="FK56"/>
  <c r="FK72"/>
  <c r="FK45"/>
  <c r="FK108"/>
  <c r="N3653" i="26" s="1"/>
  <c r="FK51" i="15"/>
  <c r="FK74"/>
  <c r="FM67"/>
  <c r="FK88"/>
  <c r="FK64"/>
  <c r="N2040" i="26" s="1"/>
  <c r="FH17" i="15"/>
  <c r="FL17"/>
  <c r="FD15" i="19"/>
  <c r="FJ15" i="28"/>
  <c r="FK16" i="15"/>
  <c r="GV13"/>
  <c r="FW13"/>
  <c r="FY13"/>
  <c r="FX13"/>
  <c r="FU13"/>
  <c r="FV13"/>
  <c r="Y110" i="19"/>
  <c r="M6" i="21" s="1"/>
  <c r="CU110" i="19"/>
  <c r="V10" i="21" s="1"/>
  <c r="GU13" i="15"/>
  <c r="GX9"/>
  <c r="DH114" i="19"/>
  <c r="GU9" i="15"/>
  <c r="FU9"/>
  <c r="W110" i="19"/>
  <c r="L6" i="21" s="1"/>
  <c r="GW11" i="15"/>
  <c r="GX11"/>
  <c r="GU11"/>
  <c r="GV11"/>
  <c r="DS110" i="19"/>
  <c r="AN10" i="21" s="1"/>
  <c r="DU110" i="19"/>
  <c r="AO10" i="21" s="1"/>
  <c r="DM110" i="19"/>
  <c r="DG114"/>
  <c r="DO110"/>
  <c r="AJ10" i="21" s="1"/>
  <c r="DQ110" i="19"/>
  <c r="AK10" i="21" s="1"/>
  <c r="CC110" i="19"/>
  <c r="I10" i="21" s="1"/>
  <c r="CE110" i="19"/>
  <c r="L10" i="21" s="1"/>
  <c r="BS114" i="19"/>
  <c r="CG110"/>
  <c r="M10" i="21" s="1"/>
  <c r="BY110" i="19"/>
  <c r="BT114"/>
  <c r="GW9" i="15"/>
  <c r="FX9"/>
  <c r="FV9"/>
  <c r="GX13"/>
  <c r="GV15"/>
  <c r="BG110" i="19"/>
  <c r="AJ6" i="21" s="1"/>
  <c r="AF114" i="19"/>
  <c r="CA110"/>
  <c r="H10" i="21" s="1"/>
  <c r="CM114" i="19"/>
  <c r="CY110"/>
  <c r="Z10" i="21" s="1"/>
  <c r="CS110" i="19"/>
  <c r="DA110"/>
  <c r="AA10" i="21" s="1"/>
  <c r="CN114" i="19"/>
  <c r="CW110"/>
  <c r="W10" i="21" s="1"/>
  <c r="GV9" i="15"/>
  <c r="GW13"/>
  <c r="K114" i="19"/>
  <c r="GU15" i="15"/>
  <c r="FM9" i="28"/>
  <c r="FG9" i="19"/>
  <c r="FX11" i="15"/>
  <c r="FW11"/>
  <c r="FU11"/>
  <c r="FY11"/>
  <c r="FV11"/>
  <c r="BM110" i="19"/>
  <c r="AO6" i="21" s="1"/>
  <c r="BK110" i="19"/>
  <c r="AN6" i="21" s="1"/>
  <c r="BE110" i="19"/>
  <c r="BI110"/>
  <c r="AK6" i="21" s="1"/>
  <c r="AY114" i="19"/>
  <c r="AZ114"/>
  <c r="AM110"/>
  <c r="V6" i="21" s="1"/>
  <c r="AS110" i="19"/>
  <c r="AA6" i="21" s="1"/>
  <c r="AK110" i="19"/>
  <c r="AQ110"/>
  <c r="Z6" i="21" s="1"/>
  <c r="AE114" i="19"/>
  <c r="AO110"/>
  <c r="W6" i="21" s="1"/>
  <c r="FM12" i="28"/>
  <c r="FW14" i="15"/>
  <c r="FG12" i="19"/>
  <c r="FV14" i="15"/>
  <c r="FX14"/>
  <c r="FY14"/>
  <c r="FU14"/>
  <c r="L114" i="19"/>
  <c r="GW10" i="15"/>
  <c r="GU10"/>
  <c r="GV10"/>
  <c r="GX10"/>
  <c r="GU12"/>
  <c r="GX12"/>
  <c r="GV12"/>
  <c r="GW12"/>
  <c r="Q110" i="19"/>
  <c r="U110"/>
  <c r="I6" i="21" s="1"/>
  <c r="GW14" i="15"/>
  <c r="GU14"/>
  <c r="GV14"/>
  <c r="GX14"/>
  <c r="FM8" i="28"/>
  <c r="FW10" i="15"/>
  <c r="FX10"/>
  <c r="FY10"/>
  <c r="FU10"/>
  <c r="FG8" i="19"/>
  <c r="FV10" i="15"/>
  <c r="FM10" i="28"/>
  <c r="FG10" i="19"/>
  <c r="FY12" i="15"/>
  <c r="FU12"/>
  <c r="FV12"/>
  <c r="FW12"/>
  <c r="FX12"/>
  <c r="S110" i="19"/>
  <c r="H6" i="21" s="1"/>
  <c r="H1153" i="26" l="1"/>
  <c r="H2074"/>
  <c r="H416" i="25"/>
  <c r="N676" i="26"/>
  <c r="K1117"/>
  <c r="H413" i="25"/>
  <c r="H2070" i="26"/>
  <c r="N280"/>
  <c r="N274" i="25"/>
  <c r="J316" i="26"/>
  <c r="J310" i="25"/>
  <c r="N353" i="26"/>
  <c r="N346" i="25"/>
  <c r="J389" i="26"/>
  <c r="J382" i="25"/>
  <c r="N418"/>
  <c r="J418"/>
  <c r="K378"/>
  <c r="N378"/>
  <c r="K376"/>
  <c r="N376"/>
  <c r="N454"/>
  <c r="O451"/>
  <c r="G450"/>
  <c r="L448"/>
  <c r="E447"/>
  <c r="F451"/>
  <c r="M455"/>
  <c r="E452"/>
  <c r="I450"/>
  <c r="O448"/>
  <c r="G447"/>
  <c r="M456"/>
  <c r="F450"/>
  <c r="N456"/>
  <c r="G452"/>
  <c r="L450"/>
  <c r="E449"/>
  <c r="I447"/>
  <c r="F460"/>
  <c r="I452"/>
  <c r="O450"/>
  <c r="G449"/>
  <c r="L447"/>
  <c r="F458"/>
  <c r="F452"/>
  <c r="I458"/>
  <c r="L452"/>
  <c r="E451"/>
  <c r="I449"/>
  <c r="O447"/>
  <c r="F447"/>
  <c r="O452"/>
  <c r="G451"/>
  <c r="L449"/>
  <c r="E448"/>
  <c r="F459"/>
  <c r="F454"/>
  <c r="B434"/>
  <c r="I459"/>
  <c r="H454"/>
  <c r="I451"/>
  <c r="O449"/>
  <c r="G448"/>
  <c r="F449"/>
  <c r="L451"/>
  <c r="E450"/>
  <c r="H450" s="1"/>
  <c r="I448"/>
  <c r="I460"/>
  <c r="F448"/>
  <c r="K379"/>
  <c r="N379"/>
  <c r="N416"/>
  <c r="K416"/>
  <c r="K413"/>
  <c r="N413"/>
  <c r="H415"/>
  <c r="H414"/>
  <c r="H411"/>
  <c r="H412"/>
  <c r="N377"/>
  <c r="K377"/>
  <c r="I477"/>
  <c r="L472"/>
  <c r="I475"/>
  <c r="I476"/>
  <c r="I478"/>
  <c r="I480"/>
  <c r="A505"/>
  <c r="N2034" i="26"/>
  <c r="K2034"/>
  <c r="H2071"/>
  <c r="N2036"/>
  <c r="K2036"/>
  <c r="K2074"/>
  <c r="N2074"/>
  <c r="I2118"/>
  <c r="I2117"/>
  <c r="I2119"/>
  <c r="F2110"/>
  <c r="F2108"/>
  <c r="F2106"/>
  <c r="F2118"/>
  <c r="M2114"/>
  <c r="O2111"/>
  <c r="I2111"/>
  <c r="E2111"/>
  <c r="L2110"/>
  <c r="G2110"/>
  <c r="O2109"/>
  <c r="I2109"/>
  <c r="E2109"/>
  <c r="L2108"/>
  <c r="G2108"/>
  <c r="O2107"/>
  <c r="I2107"/>
  <c r="E2107"/>
  <c r="L2106"/>
  <c r="G2106"/>
  <c r="F2117"/>
  <c r="M2115"/>
  <c r="F2113"/>
  <c r="F2111"/>
  <c r="F2109"/>
  <c r="F2107"/>
  <c r="B2093"/>
  <c r="F2119"/>
  <c r="N2115"/>
  <c r="N2113"/>
  <c r="H2113"/>
  <c r="L2111"/>
  <c r="G2111"/>
  <c r="O2110"/>
  <c r="I2110"/>
  <c r="E2110"/>
  <c r="H2110" s="1"/>
  <c r="L2109"/>
  <c r="G2109"/>
  <c r="O2108"/>
  <c r="I2108"/>
  <c r="E2108"/>
  <c r="H2108" s="1"/>
  <c r="L2107"/>
  <c r="G2107"/>
  <c r="O2106"/>
  <c r="I2106"/>
  <c r="E2106"/>
  <c r="A2165"/>
  <c r="I2139"/>
  <c r="I2135"/>
  <c r="L2131"/>
  <c r="I2137"/>
  <c r="I2134"/>
  <c r="I2136"/>
  <c r="H2069"/>
  <c r="N2038"/>
  <c r="K2038"/>
  <c r="H2072"/>
  <c r="K2070"/>
  <c r="N2070"/>
  <c r="H2073"/>
  <c r="H1154"/>
  <c r="N1154" s="1"/>
  <c r="H1158"/>
  <c r="K1155"/>
  <c r="N1155"/>
  <c r="N1118"/>
  <c r="K1118"/>
  <c r="H714"/>
  <c r="H716"/>
  <c r="K716" s="1"/>
  <c r="H1156"/>
  <c r="K1153"/>
  <c r="N1153"/>
  <c r="K1154"/>
  <c r="I1202"/>
  <c r="F1201"/>
  <c r="F1200"/>
  <c r="I1201"/>
  <c r="I1200"/>
  <c r="M1198"/>
  <c r="F1196"/>
  <c r="F1194"/>
  <c r="F1192"/>
  <c r="F1190"/>
  <c r="B1176"/>
  <c r="N1198"/>
  <c r="N1196"/>
  <c r="H1196"/>
  <c r="L1194"/>
  <c r="G1194"/>
  <c r="O1193"/>
  <c r="I1193"/>
  <c r="E1193"/>
  <c r="L1192"/>
  <c r="G1192"/>
  <c r="O1191"/>
  <c r="I1191"/>
  <c r="E1191"/>
  <c r="L1190"/>
  <c r="G1190"/>
  <c r="O1189"/>
  <c r="I1189"/>
  <c r="E1189"/>
  <c r="F1193"/>
  <c r="F1191"/>
  <c r="F1189"/>
  <c r="F1202"/>
  <c r="M1197"/>
  <c r="O1194"/>
  <c r="I1194"/>
  <c r="E1194"/>
  <c r="L1193"/>
  <c r="G1193"/>
  <c r="O1192"/>
  <c r="I1192"/>
  <c r="E1192"/>
  <c r="L1191"/>
  <c r="G1191"/>
  <c r="O1190"/>
  <c r="I1190"/>
  <c r="E1190"/>
  <c r="L1189"/>
  <c r="G1189"/>
  <c r="N1120"/>
  <c r="K1120"/>
  <c r="N1116"/>
  <c r="K1116"/>
  <c r="K1157"/>
  <c r="N1157"/>
  <c r="N1158"/>
  <c r="K1158"/>
  <c r="K1119"/>
  <c r="N1119"/>
  <c r="I1218"/>
  <c r="I1223"/>
  <c r="I1219"/>
  <c r="L1215"/>
  <c r="I1220"/>
  <c r="A1248"/>
  <c r="I1221"/>
  <c r="H718"/>
  <c r="K718" s="1"/>
  <c r="N680"/>
  <c r="K679"/>
  <c r="N679"/>
  <c r="A808"/>
  <c r="I781"/>
  <c r="I778"/>
  <c r="I780"/>
  <c r="L775"/>
  <c r="I783"/>
  <c r="I779"/>
  <c r="H713"/>
  <c r="N718"/>
  <c r="F762"/>
  <c r="M757"/>
  <c r="O754"/>
  <c r="I754"/>
  <c r="E754"/>
  <c r="L753"/>
  <c r="G753"/>
  <c r="O752"/>
  <c r="I752"/>
  <c r="E752"/>
  <c r="L751"/>
  <c r="G751"/>
  <c r="O750"/>
  <c r="I750"/>
  <c r="E750"/>
  <c r="L749"/>
  <c r="G749"/>
  <c r="I762"/>
  <c r="F761"/>
  <c r="F760"/>
  <c r="M758"/>
  <c r="F756"/>
  <c r="F754"/>
  <c r="F752"/>
  <c r="F750"/>
  <c r="B736"/>
  <c r="N758"/>
  <c r="H756"/>
  <c r="G754"/>
  <c r="I753"/>
  <c r="F751"/>
  <c r="L750"/>
  <c r="O749"/>
  <c r="E749"/>
  <c r="G752"/>
  <c r="I751"/>
  <c r="F749"/>
  <c r="I761"/>
  <c r="N756"/>
  <c r="L754"/>
  <c r="O753"/>
  <c r="E753"/>
  <c r="G750"/>
  <c r="I749"/>
  <c r="I760"/>
  <c r="F753"/>
  <c r="L752"/>
  <c r="O751"/>
  <c r="E751"/>
  <c r="H717"/>
  <c r="N714"/>
  <c r="K714"/>
  <c r="N716"/>
  <c r="K681"/>
  <c r="N681"/>
  <c r="H715"/>
  <c r="K460"/>
  <c r="N460"/>
  <c r="H496"/>
  <c r="K461"/>
  <c r="N461"/>
  <c r="N459"/>
  <c r="K459"/>
  <c r="H498"/>
  <c r="H494"/>
  <c r="H497"/>
  <c r="H495"/>
  <c r="H493"/>
  <c r="N456"/>
  <c r="K456"/>
  <c r="K457"/>
  <c r="N457"/>
  <c r="K458"/>
  <c r="N458"/>
  <c r="FH51" i="15"/>
  <c r="FL51"/>
  <c r="FD49" i="19"/>
  <c r="FJ49" i="28"/>
  <c r="FH56" i="15"/>
  <c r="FL56"/>
  <c r="FD54" i="19"/>
  <c r="FJ54" i="28"/>
  <c r="FH70" i="15"/>
  <c r="FL70"/>
  <c r="FD68" i="19"/>
  <c r="FJ68" i="28"/>
  <c r="FH32" i="15"/>
  <c r="FD30" i="19"/>
  <c r="FL32" i="15"/>
  <c r="FJ30" i="28"/>
  <c r="FE101" i="19"/>
  <c r="FK101" i="28"/>
  <c r="FM103" i="15"/>
  <c r="FG25" i="28"/>
  <c r="FA25" i="19"/>
  <c r="FI27" i="15"/>
  <c r="L683" i="26" s="1"/>
  <c r="FN27" i="15"/>
  <c r="M686" i="26" s="1"/>
  <c r="FJ27" i="15"/>
  <c r="M683" i="26" s="1"/>
  <c r="FD62" i="19"/>
  <c r="FJ62" i="28"/>
  <c r="FH64" i="15"/>
  <c r="J2040" i="26" s="1"/>
  <c r="FL64" i="15"/>
  <c r="FL74"/>
  <c r="FD72" i="19"/>
  <c r="FH74" i="15"/>
  <c r="FJ72" i="28"/>
  <c r="FD70" i="19"/>
  <c r="FJ70" i="28"/>
  <c r="FH72" i="15"/>
  <c r="FL72"/>
  <c r="FL63"/>
  <c r="FD61" i="19"/>
  <c r="FJ61" i="28"/>
  <c r="FH63" i="15"/>
  <c r="J2003" i="26" s="1"/>
  <c r="FL28" i="15"/>
  <c r="FJ26" i="28"/>
  <c r="FD26" i="19"/>
  <c r="FH28" i="15"/>
  <c r="J720" i="26" s="1"/>
  <c r="FJ100" i="28"/>
  <c r="FD100" i="19"/>
  <c r="FL102" i="15"/>
  <c r="FH102"/>
  <c r="FL90"/>
  <c r="FH90"/>
  <c r="FD88" i="19"/>
  <c r="FJ88" i="28"/>
  <c r="FB37" i="19"/>
  <c r="FH37" i="28"/>
  <c r="FA101" i="19"/>
  <c r="FG101" i="28"/>
  <c r="FJ103" i="15"/>
  <c r="FI103"/>
  <c r="FN103"/>
  <c r="FE44" i="19"/>
  <c r="FM46" i="15"/>
  <c r="FK44" i="28"/>
  <c r="FE59" i="19"/>
  <c r="FK59" i="28"/>
  <c r="FL53" i="15"/>
  <c r="FH53"/>
  <c r="FD51" i="19"/>
  <c r="FJ51" i="28"/>
  <c r="FL57" i="15"/>
  <c r="FH57"/>
  <c r="FD55" i="19"/>
  <c r="FJ55" i="28"/>
  <c r="FD104" i="19"/>
  <c r="FJ104" i="28"/>
  <c r="FH106" i="15"/>
  <c r="FL106"/>
  <c r="FD22" i="19"/>
  <c r="FH24" i="15"/>
  <c r="J573" i="26" s="1"/>
  <c r="FL24" i="15"/>
  <c r="FJ22" i="28"/>
  <c r="FG78"/>
  <c r="FJ80" i="15"/>
  <c r="FI80"/>
  <c r="FN80"/>
  <c r="FA78" i="19"/>
  <c r="FG50" i="28"/>
  <c r="FI52" i="15"/>
  <c r="FA50" i="19"/>
  <c r="FN52" i="15"/>
  <c r="FJ52"/>
  <c r="FN62"/>
  <c r="M1969" i="26" s="1"/>
  <c r="FA60" i="19"/>
  <c r="FG60" i="28"/>
  <c r="FJ62" i="15"/>
  <c r="M1966" i="26" s="1"/>
  <c r="FI62" i="15"/>
  <c r="L1966" i="26" s="1"/>
  <c r="FK89" i="28"/>
  <c r="FE89" i="19"/>
  <c r="FM91" i="15"/>
  <c r="FJ49"/>
  <c r="FN49"/>
  <c r="FA47" i="19"/>
  <c r="FI49" i="15"/>
  <c r="FG47" i="28"/>
  <c r="FL40" i="15"/>
  <c r="FJ38" i="28"/>
  <c r="FH40" i="15"/>
  <c r="J1160" i="26" s="1"/>
  <c r="FD38" i="19"/>
  <c r="FH26" i="15"/>
  <c r="J646" i="26" s="1"/>
  <c r="FL26" i="15"/>
  <c r="FD24" i="19"/>
  <c r="FJ24" i="28"/>
  <c r="FE74" i="19"/>
  <c r="FK74" i="28"/>
  <c r="FM76" i="15"/>
  <c r="FG33" i="28"/>
  <c r="FJ35" i="15"/>
  <c r="M976" i="26" s="1"/>
  <c r="FI35" i="15"/>
  <c r="L976" i="26" s="1"/>
  <c r="FA33" i="19"/>
  <c r="FN35" i="15"/>
  <c r="M979" i="26" s="1"/>
  <c r="FJ67" i="15"/>
  <c r="FI67"/>
  <c r="FN67"/>
  <c r="FG65" i="28"/>
  <c r="FA65" i="19"/>
  <c r="FL94" i="15"/>
  <c r="FD92" i="19"/>
  <c r="FH94" i="15"/>
  <c r="FJ92" i="28"/>
  <c r="FL54" i="15"/>
  <c r="FH54"/>
  <c r="FJ52" i="28"/>
  <c r="FD52" i="19"/>
  <c r="FL34" i="15"/>
  <c r="FD32" i="19"/>
  <c r="FJ32" i="28"/>
  <c r="FH34" i="15"/>
  <c r="FE18" i="19"/>
  <c r="FK18" i="28"/>
  <c r="FM20" i="15"/>
  <c r="FN104"/>
  <c r="FA102" i="19"/>
  <c r="FG102" i="28"/>
  <c r="FJ104" i="15"/>
  <c r="FI104"/>
  <c r="FK85" i="28"/>
  <c r="FE85" i="19"/>
  <c r="FM87" i="15"/>
  <c r="FJ60"/>
  <c r="M1893" i="26" s="1"/>
  <c r="FN60" i="15"/>
  <c r="M1896" i="26" s="1"/>
  <c r="FI60" i="15"/>
  <c r="L1893" i="26" s="1"/>
  <c r="FG58" i="28"/>
  <c r="FA58" i="19"/>
  <c r="FG97" i="28"/>
  <c r="FJ99" i="15"/>
  <c r="FI99"/>
  <c r="FN99"/>
  <c r="FA97" i="19"/>
  <c r="FE77"/>
  <c r="FK77" i="28"/>
  <c r="FM79" i="15"/>
  <c r="FM75"/>
  <c r="FK73" i="28"/>
  <c r="FE73" i="19"/>
  <c r="FG57" i="28"/>
  <c r="FA57" i="19"/>
  <c r="FN59" i="15"/>
  <c r="M1859" i="26" s="1"/>
  <c r="FI59" i="15"/>
  <c r="L1856" i="26" s="1"/>
  <c r="FJ59" i="15"/>
  <c r="M1856" i="26" s="1"/>
  <c r="FA71" i="19"/>
  <c r="FJ73" i="15"/>
  <c r="FI73"/>
  <c r="FG71" i="28"/>
  <c r="FN73" i="15"/>
  <c r="FE81" i="19"/>
  <c r="FK81" i="28"/>
  <c r="FM83" i="15"/>
  <c r="FH88"/>
  <c r="FL88"/>
  <c r="FD86" i="19"/>
  <c r="FJ86" i="28"/>
  <c r="FF65" i="19"/>
  <c r="FL65" i="28"/>
  <c r="FD43" i="19"/>
  <c r="FL45" i="15"/>
  <c r="FH45"/>
  <c r="FJ43" i="28"/>
  <c r="FL101" i="15"/>
  <c r="FH101"/>
  <c r="FD99" i="19"/>
  <c r="FJ99" i="28"/>
  <c r="FD42" i="19"/>
  <c r="FJ42" i="28"/>
  <c r="FH44" i="15"/>
  <c r="FL44"/>
  <c r="FL89"/>
  <c r="FH89"/>
  <c r="FD87" i="19"/>
  <c r="FJ87" i="28"/>
  <c r="FI37"/>
  <c r="FC37" i="19"/>
  <c r="FE25"/>
  <c r="FK25" i="28"/>
  <c r="FM27" i="15"/>
  <c r="O683" i="26" s="1"/>
  <c r="FA59" i="19"/>
  <c r="FG59" i="28"/>
  <c r="FJ61" i="15"/>
  <c r="M1929" i="26" s="1"/>
  <c r="FN61" i="15"/>
  <c r="M1932" i="26" s="1"/>
  <c r="FI61" i="15"/>
  <c r="L1929" i="26" s="1"/>
  <c r="FI65" i="15"/>
  <c r="L2076" i="26" s="1"/>
  <c r="FA63" i="19"/>
  <c r="FG63" i="28"/>
  <c r="FJ65" i="15"/>
  <c r="M2076" i="26" s="1"/>
  <c r="FN65" i="15"/>
  <c r="M2079" i="26" s="1"/>
  <c r="FH81" i="15"/>
  <c r="FL81"/>
  <c r="FD79" i="19"/>
  <c r="FJ79" i="28"/>
  <c r="FL92" i="15"/>
  <c r="FD90" i="19"/>
  <c r="FJ90" i="28"/>
  <c r="FH92" i="15"/>
  <c r="FL29"/>
  <c r="FJ27" i="28"/>
  <c r="FD27" i="19"/>
  <c r="FH29" i="15"/>
  <c r="J756" i="26" s="1"/>
  <c r="FL66" i="15"/>
  <c r="FD64" i="19"/>
  <c r="FJ64" i="28"/>
  <c r="FH66" i="15"/>
  <c r="J2113" i="26" s="1"/>
  <c r="FM80" i="15"/>
  <c r="FK78" i="28"/>
  <c r="FE78" i="19"/>
  <c r="FE50"/>
  <c r="FM52" i="15"/>
  <c r="FK50" i="28"/>
  <c r="FE60" i="19"/>
  <c r="FK60" i="28"/>
  <c r="FM62" i="15"/>
  <c r="O1966" i="26" s="1"/>
  <c r="FN91" i="15"/>
  <c r="FA89" i="19"/>
  <c r="FI91" i="15"/>
  <c r="FG89" i="28"/>
  <c r="FJ91" i="15"/>
  <c r="FE47" i="19"/>
  <c r="FM49" i="15"/>
  <c r="FK47" i="28"/>
  <c r="FH96" i="15"/>
  <c r="FL96"/>
  <c r="FD94" i="19"/>
  <c r="FJ94" i="28"/>
  <c r="FD35" i="19"/>
  <c r="FL37" i="15"/>
  <c r="FH37"/>
  <c r="J1049" i="26" s="1"/>
  <c r="FJ35" i="28"/>
  <c r="FK17"/>
  <c r="FE17" i="19"/>
  <c r="FJ50" i="15"/>
  <c r="FG48" i="28"/>
  <c r="FI50" i="15"/>
  <c r="FN50"/>
  <c r="FA48" i="19"/>
  <c r="FE34"/>
  <c r="FK34" i="28"/>
  <c r="FM36" i="15"/>
  <c r="O1013" i="26" s="1"/>
  <c r="FA98" i="19"/>
  <c r="FG98" i="28"/>
  <c r="FJ100" i="15"/>
  <c r="FI100"/>
  <c r="FN100"/>
  <c r="FD46" i="19"/>
  <c r="FH48" i="15"/>
  <c r="FL48"/>
  <c r="FJ46" i="28"/>
  <c r="FK102"/>
  <c r="FE102" i="19"/>
  <c r="FM104" i="15"/>
  <c r="FN87"/>
  <c r="FA85" i="19"/>
  <c r="FI87" i="15"/>
  <c r="FG85" i="28"/>
  <c r="FJ87" i="15"/>
  <c r="FG31" i="28"/>
  <c r="FA31" i="19"/>
  <c r="FI33" i="15"/>
  <c r="FJ33"/>
  <c r="FN33"/>
  <c r="FE58" i="19"/>
  <c r="FM60" i="15"/>
  <c r="O1893" i="26" s="1"/>
  <c r="FK58" i="28"/>
  <c r="FE97" i="19"/>
  <c r="FK97" i="28"/>
  <c r="FM99" i="15"/>
  <c r="FK53" i="28"/>
  <c r="FE53" i="19"/>
  <c r="FM55" i="15"/>
  <c r="FI75"/>
  <c r="FA73" i="19"/>
  <c r="FN75" i="15"/>
  <c r="FG73" i="28"/>
  <c r="FJ75" i="15"/>
  <c r="FA81" i="19"/>
  <c r="FG81" i="28"/>
  <c r="FJ83" i="15"/>
  <c r="FI83"/>
  <c r="FN83"/>
  <c r="FM19"/>
  <c r="FL43"/>
  <c r="FD41" i="19"/>
  <c r="FJ41" i="28"/>
  <c r="FH43" i="15"/>
  <c r="FL108"/>
  <c r="FD106" i="19"/>
  <c r="FH108" i="15"/>
  <c r="J3653" i="26" s="1"/>
  <c r="FJ106" i="28"/>
  <c r="FL78" i="15"/>
  <c r="FD76" i="19"/>
  <c r="FJ76" i="28"/>
  <c r="FH78" i="15"/>
  <c r="FL18"/>
  <c r="FD16" i="19"/>
  <c r="FJ16" i="28"/>
  <c r="FH18" i="15"/>
  <c r="FA44" i="19"/>
  <c r="FG44" i="28"/>
  <c r="FN46" i="15"/>
  <c r="FJ46"/>
  <c r="FI46"/>
  <c r="FE69" i="19"/>
  <c r="FK69" i="28"/>
  <c r="FM71" i="15"/>
  <c r="FL105"/>
  <c r="FD103" i="19"/>
  <c r="FJ103" i="28"/>
  <c r="FH105" i="15"/>
  <c r="FD66" i="19"/>
  <c r="FJ66" i="28"/>
  <c r="FH68" i="15"/>
  <c r="FL68"/>
  <c r="FL69"/>
  <c r="FH69"/>
  <c r="FJ67" i="28"/>
  <c r="FD67" i="19"/>
  <c r="FL48" i="28"/>
  <c r="FF48" i="19"/>
  <c r="FN47" i="15"/>
  <c r="FG45" i="28"/>
  <c r="FA45" i="19"/>
  <c r="FJ47" i="15"/>
  <c r="FI47"/>
  <c r="FE45" i="19"/>
  <c r="FM47" i="15"/>
  <c r="FK45" i="28"/>
  <c r="FL82" i="15"/>
  <c r="FD80" i="19"/>
  <c r="FJ80" i="28"/>
  <c r="FH82" i="15"/>
  <c r="FH38"/>
  <c r="J1086" i="26" s="1"/>
  <c r="FL38" i="15"/>
  <c r="FJ36" i="28"/>
  <c r="FD36" i="19"/>
  <c r="FA28"/>
  <c r="FG28" i="28"/>
  <c r="FJ30" i="15"/>
  <c r="FI30"/>
  <c r="FN30"/>
  <c r="FA17" i="19"/>
  <c r="FN19" i="15"/>
  <c r="M385" i="25" s="1"/>
  <c r="FG17" i="28"/>
  <c r="FJ19" i="15"/>
  <c r="FI19"/>
  <c r="FE48" i="19"/>
  <c r="FK48" i="28"/>
  <c r="FE98" i="19"/>
  <c r="FM100" i="15"/>
  <c r="FK98" i="28"/>
  <c r="FL95"/>
  <c r="FF95" i="19"/>
  <c r="FD23"/>
  <c r="FJ23" i="28"/>
  <c r="FH25" i="15"/>
  <c r="J609" i="26" s="1"/>
  <c r="FL25" i="15"/>
  <c r="FJ96" i="28"/>
  <c r="FL98" i="15"/>
  <c r="FH98"/>
  <c r="FD96" i="19"/>
  <c r="FL86" i="15"/>
  <c r="FD84" i="19"/>
  <c r="FJ84" i="28"/>
  <c r="FH86" i="15"/>
  <c r="FH42"/>
  <c r="FL42"/>
  <c r="FD40" i="19"/>
  <c r="FJ40" i="28"/>
  <c r="FC93" i="19"/>
  <c r="FI93" i="28"/>
  <c r="FE31" i="19"/>
  <c r="FK31" i="28"/>
  <c r="FM33" i="15"/>
  <c r="FK95" i="28"/>
  <c r="FE95" i="19"/>
  <c r="FM23" i="15"/>
  <c r="O536" i="26" s="1"/>
  <c r="FE21" i="19"/>
  <c r="FK21" i="28"/>
  <c r="FA53" i="19"/>
  <c r="FJ55" i="15"/>
  <c r="FI55"/>
  <c r="FN55"/>
  <c r="FG53" i="28"/>
  <c r="FE71" i="19"/>
  <c r="FK71" i="28"/>
  <c r="FM73" i="15"/>
  <c r="FE105" i="19"/>
  <c r="FK105" i="28"/>
  <c r="FM107" i="15"/>
  <c r="O3616" i="26" s="1"/>
  <c r="FM61" i="15"/>
  <c r="O1929" i="26" s="1"/>
  <c r="FM65" i="15"/>
  <c r="O2076" i="26" s="1"/>
  <c r="FK63" i="28"/>
  <c r="FE63" i="19"/>
  <c r="FJ71" i="15"/>
  <c r="FA69" i="19"/>
  <c r="FN71" i="15"/>
  <c r="FG69" i="28"/>
  <c r="FI71" i="15"/>
  <c r="FL37" i="28"/>
  <c r="FF37" i="19"/>
  <c r="FH58" i="15"/>
  <c r="FL58"/>
  <c r="FD56" i="19"/>
  <c r="FJ56" i="28"/>
  <c r="FH22" i="15"/>
  <c r="J500" i="26" s="1"/>
  <c r="FL22" i="15"/>
  <c r="FD20" i="19"/>
  <c r="FJ20" i="28"/>
  <c r="FF33" i="19"/>
  <c r="FL33" i="28"/>
  <c r="FL41" i="15"/>
  <c r="FD39" i="19"/>
  <c r="FJ39" i="28"/>
  <c r="FH41" i="15"/>
  <c r="J1196" i="26" s="1"/>
  <c r="FL85" i="15"/>
  <c r="FH85"/>
  <c r="FD83" i="19"/>
  <c r="FJ83" i="28"/>
  <c r="FL21" i="15"/>
  <c r="FH21"/>
  <c r="J463" i="26" s="1"/>
  <c r="FD19" i="19"/>
  <c r="FJ19" i="28"/>
  <c r="FM30" i="15"/>
  <c r="FE28" i="19"/>
  <c r="FK28" i="28"/>
  <c r="FI76" i="15"/>
  <c r="FN76"/>
  <c r="FA74" i="19"/>
  <c r="FG74" i="28"/>
  <c r="FJ76" i="15"/>
  <c r="FE33" i="19"/>
  <c r="FK33" i="28"/>
  <c r="FA34" i="19"/>
  <c r="FN36" i="15"/>
  <c r="M1016" i="26" s="1"/>
  <c r="FJ36" i="15"/>
  <c r="M1013" i="26" s="1"/>
  <c r="FG34" i="28"/>
  <c r="FI36" i="15"/>
  <c r="L1013" i="26" s="1"/>
  <c r="FE65" i="19"/>
  <c r="FK65" i="28"/>
  <c r="FJ29"/>
  <c r="FL31" i="15"/>
  <c r="FD29" i="19"/>
  <c r="FH31" i="15"/>
  <c r="FL77"/>
  <c r="FD75" i="19"/>
  <c r="FJ75" i="28"/>
  <c r="FH77" i="15"/>
  <c r="FL93"/>
  <c r="FD91" i="19"/>
  <c r="FH93" i="15"/>
  <c r="FJ91" i="28"/>
  <c r="FJ82"/>
  <c r="FH84" i="15"/>
  <c r="FL84"/>
  <c r="FD82" i="19"/>
  <c r="FB93"/>
  <c r="FH93" i="28"/>
  <c r="FG18"/>
  <c r="FJ20" i="15"/>
  <c r="FI20"/>
  <c r="FN20"/>
  <c r="M421" i="25" s="1"/>
  <c r="FA18" i="19"/>
  <c r="FA95"/>
  <c r="FG95" i="28"/>
  <c r="FJ97" i="15"/>
  <c r="FI97"/>
  <c r="FN97"/>
  <c r="FI79"/>
  <c r="FA77" i="19"/>
  <c r="FG77" i="28"/>
  <c r="FJ79" i="15"/>
  <c r="FN79"/>
  <c r="FJ23"/>
  <c r="M536" i="26" s="1"/>
  <c r="FA21" i="19"/>
  <c r="FG21" i="28"/>
  <c r="FN23" i="15"/>
  <c r="M539" i="26" s="1"/>
  <c r="FI23" i="15"/>
  <c r="L536" i="26" s="1"/>
  <c r="FE57" i="19"/>
  <c r="FK57" i="28"/>
  <c r="FM59" i="15"/>
  <c r="O1856" i="26" s="1"/>
  <c r="FI107" i="15"/>
  <c r="L3616" i="26" s="1"/>
  <c r="FA105" i="19"/>
  <c r="FG105" i="28"/>
  <c r="FN107" i="15"/>
  <c r="M3619" i="26" s="1"/>
  <c r="FJ107" i="15"/>
  <c r="M3616" i="26" s="1"/>
  <c r="FI17" i="15"/>
  <c r="FN17"/>
  <c r="FA15" i="19"/>
  <c r="FJ17" i="15"/>
  <c r="FG15" i="28"/>
  <c r="FK15"/>
  <c r="FE15" i="19"/>
  <c r="FM17" i="15"/>
  <c r="FD14" i="19"/>
  <c r="FJ14" i="28"/>
  <c r="FH16" i="15"/>
  <c r="FL16"/>
  <c r="FK13"/>
  <c r="FK9"/>
  <c r="FJ7" i="28" s="1"/>
  <c r="AA110" i="19"/>
  <c r="AU110"/>
  <c r="U6" i="21"/>
  <c r="AD6" s="1"/>
  <c r="FK15" i="15"/>
  <c r="U10" i="21"/>
  <c r="AD10" s="1"/>
  <c r="DC110" i="19"/>
  <c r="N10" i="21"/>
  <c r="P10" s="1"/>
  <c r="CI110" i="19"/>
  <c r="AI10" i="21"/>
  <c r="AR10" s="1"/>
  <c r="DW110" i="19"/>
  <c r="FK11" i="15"/>
  <c r="AI6" i="21"/>
  <c r="AR6" s="1"/>
  <c r="BO110" i="19"/>
  <c r="FD11"/>
  <c r="G6" i="21"/>
  <c r="P6" s="1"/>
  <c r="FK12" i="15"/>
  <c r="FK14"/>
  <c r="FK10"/>
  <c r="N58" i="25" s="1"/>
  <c r="M316" i="26" l="1"/>
  <c r="M310" i="25"/>
  <c r="N94"/>
  <c r="N96" i="26"/>
  <c r="N130" i="25"/>
  <c r="N133" i="26"/>
  <c r="N243"/>
  <c r="N238" i="25"/>
  <c r="M319" i="26"/>
  <c r="M313" i="25"/>
  <c r="M426" i="26"/>
  <c r="M418" i="25"/>
  <c r="J454"/>
  <c r="N202"/>
  <c r="N206" i="26"/>
  <c r="J280"/>
  <c r="J274" i="25"/>
  <c r="L426" i="26"/>
  <c r="L418" i="25"/>
  <c r="M389" i="26"/>
  <c r="M382" i="25"/>
  <c r="L389" i="26"/>
  <c r="L382" i="25"/>
  <c r="J353" i="26"/>
  <c r="J346" i="25"/>
  <c r="O389" i="26"/>
  <c r="O382" i="25"/>
  <c r="O316" i="26"/>
  <c r="O310" i="25"/>
  <c r="FJ11" i="28"/>
  <c r="N169" i="26"/>
  <c r="N166" i="25"/>
  <c r="L316" i="26"/>
  <c r="L310" i="25"/>
  <c r="O426" i="26"/>
  <c r="O418" i="25"/>
  <c r="I511"/>
  <c r="I513"/>
  <c r="I514"/>
  <c r="L508"/>
  <c r="A541"/>
  <c r="I512"/>
  <c r="I516"/>
  <c r="K415"/>
  <c r="N415"/>
  <c r="H448"/>
  <c r="H451"/>
  <c r="H449"/>
  <c r="H447"/>
  <c r="N414"/>
  <c r="K414"/>
  <c r="N450"/>
  <c r="K450"/>
  <c r="K411"/>
  <c r="N411"/>
  <c r="M491"/>
  <c r="E488"/>
  <c r="I486"/>
  <c r="O484"/>
  <c r="G483"/>
  <c r="M492"/>
  <c r="F486"/>
  <c r="I494"/>
  <c r="L488"/>
  <c r="E487"/>
  <c r="I485"/>
  <c r="O483"/>
  <c r="F483"/>
  <c r="F496"/>
  <c r="I488"/>
  <c r="O486"/>
  <c r="G485"/>
  <c r="L483"/>
  <c r="F494"/>
  <c r="F488"/>
  <c r="I495"/>
  <c r="H490"/>
  <c r="I487"/>
  <c r="O485"/>
  <c r="G484"/>
  <c r="F485"/>
  <c r="O488"/>
  <c r="G487"/>
  <c r="L485"/>
  <c r="E484"/>
  <c r="F495"/>
  <c r="F490"/>
  <c r="B470"/>
  <c r="N490"/>
  <c r="O487"/>
  <c r="G486"/>
  <c r="L484"/>
  <c r="E483"/>
  <c r="H483" s="1"/>
  <c r="F487"/>
  <c r="L487"/>
  <c r="E486"/>
  <c r="I484"/>
  <c r="I496"/>
  <c r="F484"/>
  <c r="N492"/>
  <c r="G488"/>
  <c r="L486"/>
  <c r="E485"/>
  <c r="H485" s="1"/>
  <c r="I483"/>
  <c r="J490"/>
  <c r="N412"/>
  <c r="K412"/>
  <c r="H452"/>
  <c r="N2069" i="26"/>
  <c r="K2069"/>
  <c r="I2154"/>
  <c r="I2153"/>
  <c r="N2151"/>
  <c r="N2149"/>
  <c r="H2149"/>
  <c r="L2147"/>
  <c r="G2147"/>
  <c r="O2146"/>
  <c r="I2146"/>
  <c r="E2146"/>
  <c r="L2145"/>
  <c r="G2145"/>
  <c r="O2144"/>
  <c r="I2144"/>
  <c r="E2144"/>
  <c r="L2143"/>
  <c r="G2143"/>
  <c r="M2152"/>
  <c r="O2149"/>
  <c r="J2149"/>
  <c r="F2146"/>
  <c r="F2144"/>
  <c r="F2142"/>
  <c r="F2155"/>
  <c r="M2150"/>
  <c r="L2149"/>
  <c r="O2147"/>
  <c r="I2147"/>
  <c r="E2147"/>
  <c r="L2146"/>
  <c r="G2146"/>
  <c r="O2145"/>
  <c r="I2145"/>
  <c r="E2145"/>
  <c r="L2144"/>
  <c r="G2144"/>
  <c r="O2143"/>
  <c r="I2143"/>
  <c r="E2143"/>
  <c r="L2142"/>
  <c r="G2142"/>
  <c r="I2155"/>
  <c r="F2154"/>
  <c r="F2153"/>
  <c r="M2151"/>
  <c r="M2149"/>
  <c r="F2149"/>
  <c r="F2147"/>
  <c r="F2145"/>
  <c r="F2143"/>
  <c r="E2142"/>
  <c r="H2142" s="1"/>
  <c r="B2129"/>
  <c r="I2142"/>
  <c r="O2142"/>
  <c r="H749"/>
  <c r="H2106"/>
  <c r="I2176"/>
  <c r="I2172"/>
  <c r="L2168"/>
  <c r="I2173"/>
  <c r="A2202"/>
  <c r="I2174"/>
  <c r="I2171"/>
  <c r="H2111"/>
  <c r="N2073"/>
  <c r="K2073"/>
  <c r="K2110"/>
  <c r="N2110"/>
  <c r="N2071"/>
  <c r="K2071"/>
  <c r="H1192"/>
  <c r="N1192" s="1"/>
  <c r="H2109"/>
  <c r="K2072"/>
  <c r="N2072"/>
  <c r="K2108"/>
  <c r="N2108"/>
  <c r="H2107"/>
  <c r="I1256"/>
  <c r="A1285"/>
  <c r="I1257"/>
  <c r="I1254"/>
  <c r="I1255"/>
  <c r="L1251"/>
  <c r="I1259"/>
  <c r="H1194"/>
  <c r="H1189"/>
  <c r="K1192"/>
  <c r="J1233"/>
  <c r="F1230"/>
  <c r="F1228"/>
  <c r="F1226"/>
  <c r="F1239"/>
  <c r="M1234"/>
  <c r="O1231"/>
  <c r="I1231"/>
  <c r="E1231"/>
  <c r="L1230"/>
  <c r="G1230"/>
  <c r="O1229"/>
  <c r="I1229"/>
  <c r="E1229"/>
  <c r="L1228"/>
  <c r="G1228"/>
  <c r="O1227"/>
  <c r="I1227"/>
  <c r="E1227"/>
  <c r="L1226"/>
  <c r="G1226"/>
  <c r="N1235"/>
  <c r="H1233"/>
  <c r="G1231"/>
  <c r="F1229"/>
  <c r="I1228"/>
  <c r="L1227"/>
  <c r="B1213"/>
  <c r="I1239"/>
  <c r="O1230"/>
  <c r="E1230"/>
  <c r="G1229"/>
  <c r="F1227"/>
  <c r="I1226"/>
  <c r="F1238"/>
  <c r="F1237"/>
  <c r="N1233"/>
  <c r="L1231"/>
  <c r="O1228"/>
  <c r="E1228"/>
  <c r="G1227"/>
  <c r="I1238"/>
  <c r="I1237"/>
  <c r="M1235"/>
  <c r="F1233"/>
  <c r="F1231"/>
  <c r="I1230"/>
  <c r="L1229"/>
  <c r="O1226"/>
  <c r="E1226"/>
  <c r="N1156"/>
  <c r="K1156"/>
  <c r="H1190"/>
  <c r="H1193"/>
  <c r="H1191"/>
  <c r="H751"/>
  <c r="N751" s="1"/>
  <c r="K717"/>
  <c r="N717"/>
  <c r="K715"/>
  <c r="N715"/>
  <c r="K713"/>
  <c r="N713"/>
  <c r="H753"/>
  <c r="H754"/>
  <c r="I798"/>
  <c r="I797"/>
  <c r="N795"/>
  <c r="N793"/>
  <c r="H793"/>
  <c r="L791"/>
  <c r="G791"/>
  <c r="O790"/>
  <c r="I790"/>
  <c r="E790"/>
  <c r="L789"/>
  <c r="G789"/>
  <c r="O788"/>
  <c r="I788"/>
  <c r="E788"/>
  <c r="L787"/>
  <c r="G787"/>
  <c r="O786"/>
  <c r="I786"/>
  <c r="E786"/>
  <c r="M796"/>
  <c r="O793"/>
  <c r="J793"/>
  <c r="F790"/>
  <c r="F788"/>
  <c r="F786"/>
  <c r="F798"/>
  <c r="L793"/>
  <c r="I791"/>
  <c r="F789"/>
  <c r="L788"/>
  <c r="O787"/>
  <c r="E787"/>
  <c r="F797"/>
  <c r="M793"/>
  <c r="G790"/>
  <c r="I789"/>
  <c r="F787"/>
  <c r="L786"/>
  <c r="B773"/>
  <c r="F799"/>
  <c r="M794"/>
  <c r="O791"/>
  <c r="E791"/>
  <c r="G788"/>
  <c r="I787"/>
  <c r="I799"/>
  <c r="M795"/>
  <c r="F793"/>
  <c r="F791"/>
  <c r="L790"/>
  <c r="O789"/>
  <c r="E789"/>
  <c r="G786"/>
  <c r="I819"/>
  <c r="I815"/>
  <c r="L811"/>
  <c r="I816"/>
  <c r="I814"/>
  <c r="I817"/>
  <c r="A845"/>
  <c r="H752"/>
  <c r="N749"/>
  <c r="K749"/>
  <c r="H750"/>
  <c r="M429"/>
  <c r="K496"/>
  <c r="N496"/>
  <c r="M392"/>
  <c r="N495"/>
  <c r="K495"/>
  <c r="N493"/>
  <c r="K493"/>
  <c r="K498"/>
  <c r="N498"/>
  <c r="K494"/>
  <c r="N494"/>
  <c r="N497"/>
  <c r="K497"/>
  <c r="FE91" i="19"/>
  <c r="FK91" i="28"/>
  <c r="FM93" i="15"/>
  <c r="FE39" i="19"/>
  <c r="FK39" i="28"/>
  <c r="FM41" i="15"/>
  <c r="O1196" i="26" s="1"/>
  <c r="FG20" i="28"/>
  <c r="FN22" i="15"/>
  <c r="M493" i="25" s="1"/>
  <c r="FI22" i="15"/>
  <c r="L500" i="26" s="1"/>
  <c r="FJ22" i="15"/>
  <c r="M500" i="26" s="1"/>
  <c r="FA20" i="19"/>
  <c r="FK56" i="28"/>
  <c r="FE56" i="19"/>
  <c r="FM58" i="15"/>
  <c r="FE67" i="19"/>
  <c r="FM69" i="15"/>
  <c r="FK67" i="28"/>
  <c r="FK41"/>
  <c r="FE41" i="19"/>
  <c r="FM43" i="15"/>
  <c r="FB81" i="19"/>
  <c r="FH81" i="28"/>
  <c r="FI73"/>
  <c r="FC73" i="19"/>
  <c r="FI31" i="28"/>
  <c r="FC31" i="19"/>
  <c r="FH85" i="28"/>
  <c r="FB85" i="19"/>
  <c r="FB98"/>
  <c r="FH98" i="28"/>
  <c r="FM96" i="15"/>
  <c r="FK94" i="28"/>
  <c r="FE94" i="19"/>
  <c r="FB89"/>
  <c r="FH89" i="28"/>
  <c r="FM66" i="15"/>
  <c r="O2113" i="26" s="1"/>
  <c r="FK64" i="28"/>
  <c r="FE64" i="19"/>
  <c r="FL25" i="28"/>
  <c r="FF25" i="19"/>
  <c r="FK99" i="28"/>
  <c r="FE99" i="19"/>
  <c r="FM101" i="15"/>
  <c r="FE43" i="19"/>
  <c r="FK43" i="28"/>
  <c r="FM45" i="15"/>
  <c r="FM88"/>
  <c r="FK86" i="28"/>
  <c r="FE86" i="19"/>
  <c r="FC57"/>
  <c r="FI57" i="28"/>
  <c r="FF73" i="19"/>
  <c r="FL73" i="28"/>
  <c r="FC97" i="19"/>
  <c r="FI97" i="28"/>
  <c r="FH58"/>
  <c r="FB58" i="19"/>
  <c r="FF85"/>
  <c r="FL85" i="28"/>
  <c r="FC102" i="19"/>
  <c r="FI102" i="28"/>
  <c r="FE32" i="19"/>
  <c r="FK32" i="28"/>
  <c r="FM34" i="15"/>
  <c r="FA52" i="19"/>
  <c r="FJ54" i="15"/>
  <c r="FG52" i="28"/>
  <c r="FN54" i="15"/>
  <c r="FI54"/>
  <c r="FG92" i="28"/>
  <c r="FI94" i="15"/>
  <c r="FN94"/>
  <c r="FJ94"/>
  <c r="FA92" i="19"/>
  <c r="FB33"/>
  <c r="FH33" i="28"/>
  <c r="FN40" i="15"/>
  <c r="M1163" i="26" s="1"/>
  <c r="FA38" i="19"/>
  <c r="FG38" i="28"/>
  <c r="FJ40" i="15"/>
  <c r="M1160" i="26" s="1"/>
  <c r="FI40" i="15"/>
  <c r="L1160" i="26" s="1"/>
  <c r="FI78" i="28"/>
  <c r="FC78" i="19"/>
  <c r="FE22"/>
  <c r="FM24" i="15"/>
  <c r="O573" i="26" s="1"/>
  <c r="FK22" i="28"/>
  <c r="FJ57" i="15"/>
  <c r="FG55" i="28"/>
  <c r="FN57" i="15"/>
  <c r="FI57"/>
  <c r="FA55" i="19"/>
  <c r="FN90" i="15"/>
  <c r="FG88" i="28"/>
  <c r="FI90" i="15"/>
  <c r="FJ90"/>
  <c r="FA88" i="19"/>
  <c r="FE100"/>
  <c r="FK100" i="28"/>
  <c r="FM102" i="15"/>
  <c r="FN28"/>
  <c r="M723" i="26" s="1"/>
  <c r="FG26" i="28"/>
  <c r="FJ28" i="15"/>
  <c r="M720" i="26" s="1"/>
  <c r="FA26" i="19"/>
  <c r="FI28" i="15"/>
  <c r="L720" i="26" s="1"/>
  <c r="FK61" i="28"/>
  <c r="FE61" i="19"/>
  <c r="FM63" i="15"/>
  <c r="O2003" i="26" s="1"/>
  <c r="FN74" i="15"/>
  <c r="FJ74"/>
  <c r="FA72" i="19"/>
  <c r="FG72" i="28"/>
  <c r="FI74" i="15"/>
  <c r="FA62" i="19"/>
  <c r="FG62" i="28"/>
  <c r="FN64" i="15"/>
  <c r="M2043" i="26" s="1"/>
  <c r="FI64" i="15"/>
  <c r="L2040" i="26" s="1"/>
  <c r="FJ64" i="15"/>
  <c r="M2040" i="26" s="1"/>
  <c r="FC25" i="19"/>
  <c r="FI25" i="28"/>
  <c r="FG49"/>
  <c r="FA49" i="19"/>
  <c r="FJ51" i="15"/>
  <c r="FN51"/>
  <c r="FI51"/>
  <c r="FH21" i="28"/>
  <c r="FB21" i="19"/>
  <c r="FC77"/>
  <c r="FI77" i="28"/>
  <c r="FH53"/>
  <c r="FB53" i="19"/>
  <c r="FF31"/>
  <c r="FL31" i="28"/>
  <c r="FA84" i="19"/>
  <c r="FG84" i="28"/>
  <c r="FN86" i="15"/>
  <c r="FI86"/>
  <c r="FJ86"/>
  <c r="FG80" i="28"/>
  <c r="FN82" i="15"/>
  <c r="FI82"/>
  <c r="FJ82"/>
  <c r="FA80" i="19"/>
  <c r="FB77"/>
  <c r="FH77" i="28"/>
  <c r="FC34" i="19"/>
  <c r="FI34" i="28"/>
  <c r="FE83" i="19"/>
  <c r="FK83" i="28"/>
  <c r="FM85" i="15"/>
  <c r="FM22"/>
  <c r="O500" i="26" s="1"/>
  <c r="FE20" i="19"/>
  <c r="FK20" i="28"/>
  <c r="FF105" i="19"/>
  <c r="FL105" i="28"/>
  <c r="FK84"/>
  <c r="FE84" i="19"/>
  <c r="FM86" i="15"/>
  <c r="FE96" i="19"/>
  <c r="FK96" i="28"/>
  <c r="FM98" i="15"/>
  <c r="FJ25"/>
  <c r="M609" i="26" s="1"/>
  <c r="FG23" i="28"/>
  <c r="FN25" i="15"/>
  <c r="M612" i="26" s="1"/>
  <c r="FI25" i="15"/>
  <c r="L609" i="26" s="1"/>
  <c r="FA23" i="19"/>
  <c r="FC17"/>
  <c r="FI17" i="28"/>
  <c r="FK80"/>
  <c r="FE80" i="19"/>
  <c r="FM82" i="15"/>
  <c r="FB45" i="19"/>
  <c r="FH45" i="28"/>
  <c r="FJ69" i="15"/>
  <c r="FI69"/>
  <c r="FN69"/>
  <c r="FA67" i="19"/>
  <c r="FG67" i="28"/>
  <c r="FG66"/>
  <c r="FJ68" i="15"/>
  <c r="FI68"/>
  <c r="FA66" i="19"/>
  <c r="FN68" i="15"/>
  <c r="FI105"/>
  <c r="FN105"/>
  <c r="FG103" i="28"/>
  <c r="FJ105" i="15"/>
  <c r="FA103" i="19"/>
  <c r="FF69"/>
  <c r="FL69" i="28"/>
  <c r="FI44"/>
  <c r="FC44" i="19"/>
  <c r="FG76" i="28"/>
  <c r="FN78" i="15"/>
  <c r="FJ78"/>
  <c r="FI78"/>
  <c r="FA76" i="19"/>
  <c r="FK106" i="28"/>
  <c r="FM108" i="15"/>
  <c r="O3653" i="26" s="1"/>
  <c r="FE106" i="19"/>
  <c r="FF102"/>
  <c r="FL102" i="28"/>
  <c r="FE46" i="19"/>
  <c r="FK46" i="28"/>
  <c r="FM48" i="15"/>
  <c r="FB48" i="19"/>
  <c r="FH48" i="28"/>
  <c r="FE35" i="19"/>
  <c r="FK35" i="28"/>
  <c r="FM37" i="15"/>
  <c r="O1049" i="26" s="1"/>
  <c r="FF47" i="19"/>
  <c r="FL47" i="28"/>
  <c r="FF60" i="19"/>
  <c r="FL60" i="28"/>
  <c r="FL50"/>
  <c r="FF50" i="19"/>
  <c r="FL78" i="28"/>
  <c r="FF78" i="19"/>
  <c r="FJ92" i="15"/>
  <c r="FG90" i="28"/>
  <c r="FI92" i="15"/>
  <c r="FN92"/>
  <c r="FA90" i="19"/>
  <c r="FN81" i="15"/>
  <c r="FA79" i="19"/>
  <c r="FJ81" i="15"/>
  <c r="FG79" i="28"/>
  <c r="FI81" i="15"/>
  <c r="FE42" i="19"/>
  <c r="FK42" i="28"/>
  <c r="FM44" i="15"/>
  <c r="FA99" i="19"/>
  <c r="FG99" i="28"/>
  <c r="FJ101" i="15"/>
  <c r="FI101"/>
  <c r="FN101"/>
  <c r="FA43" i="19"/>
  <c r="FJ45" i="15"/>
  <c r="FG43" i="28"/>
  <c r="FN45" i="15"/>
  <c r="FI45"/>
  <c r="FF81" i="19"/>
  <c r="FL81" i="28"/>
  <c r="FB97" i="19"/>
  <c r="FH97" i="28"/>
  <c r="FB102" i="19"/>
  <c r="FH102" i="28"/>
  <c r="FI65"/>
  <c r="FC65" i="19"/>
  <c r="FF74"/>
  <c r="FL74" i="28"/>
  <c r="FM40" i="15"/>
  <c r="O1160" i="26" s="1"/>
  <c r="FE38" i="19"/>
  <c r="FK38" i="28"/>
  <c r="FI50"/>
  <c r="FC50" i="19"/>
  <c r="FB50"/>
  <c r="FH50" i="28"/>
  <c r="FB78" i="19"/>
  <c r="FH78" i="28"/>
  <c r="FC101" i="19"/>
  <c r="FI101" i="28"/>
  <c r="FA100" i="19"/>
  <c r="FN102" i="15"/>
  <c r="FG100" i="28"/>
  <c r="FI102" i="15"/>
  <c r="FJ102"/>
  <c r="FK26" i="28"/>
  <c r="FE26" i="19"/>
  <c r="FM28" i="15"/>
  <c r="O720" i="26" s="1"/>
  <c r="FG70" i="28"/>
  <c r="FJ72" i="15"/>
  <c r="FI72"/>
  <c r="FA70" i="19"/>
  <c r="FN72" i="15"/>
  <c r="FK62" i="28"/>
  <c r="FM64" i="15"/>
  <c r="O2040" i="26" s="1"/>
  <c r="FE62" i="19"/>
  <c r="FM51" i="15"/>
  <c r="FE49" i="19"/>
  <c r="FK49" i="28"/>
  <c r="FB105" i="19"/>
  <c r="FH105" i="28"/>
  <c r="FH18"/>
  <c r="FB18" i="19"/>
  <c r="FC95"/>
  <c r="FI95" i="28"/>
  <c r="FG82"/>
  <c r="FJ84" i="15"/>
  <c r="FI84"/>
  <c r="FN84"/>
  <c r="FA82" i="19"/>
  <c r="FI93" i="15"/>
  <c r="FN93"/>
  <c r="FA91" i="19"/>
  <c r="FG91" i="28"/>
  <c r="FJ93" i="15"/>
  <c r="FN77"/>
  <c r="FA75" i="19"/>
  <c r="FG75" i="28"/>
  <c r="FJ77" i="15"/>
  <c r="FI77"/>
  <c r="FN31"/>
  <c r="FJ31"/>
  <c r="FG29" i="28"/>
  <c r="FA29" i="19"/>
  <c r="FI31" i="15"/>
  <c r="FE19" i="19"/>
  <c r="FK19" i="28"/>
  <c r="FM21" i="15"/>
  <c r="FI85"/>
  <c r="FN85"/>
  <c r="FA83" i="19"/>
  <c r="FG83" i="28"/>
  <c r="FJ85" i="15"/>
  <c r="FI69" i="28"/>
  <c r="FC69" i="19"/>
  <c r="FL59" i="28"/>
  <c r="FF59" i="19"/>
  <c r="FF71"/>
  <c r="FL71" i="28"/>
  <c r="FI42" i="15"/>
  <c r="L1233" i="26" s="1"/>
  <c r="FJ42" i="15"/>
  <c r="M1233" i="26" s="1"/>
  <c r="FN42" i="15"/>
  <c r="M1236" i="26" s="1"/>
  <c r="FG40" i="28"/>
  <c r="FA40" i="19"/>
  <c r="FN98" i="15"/>
  <c r="FJ98"/>
  <c r="FA96" i="19"/>
  <c r="FG96" i="28"/>
  <c r="FI98" i="15"/>
  <c r="FK23" i="28"/>
  <c r="FM25" i="15"/>
  <c r="O609" i="26" s="1"/>
  <c r="FE23" i="19"/>
  <c r="FL98" i="28"/>
  <c r="FF98" i="19"/>
  <c r="FH17" i="28"/>
  <c r="FB17" i="19"/>
  <c r="FI28" i="28"/>
  <c r="FC28" i="19"/>
  <c r="FA36"/>
  <c r="FI38" i="15"/>
  <c r="L1086" i="26" s="1"/>
  <c r="FJ38" i="15"/>
  <c r="M1086" i="26" s="1"/>
  <c r="FG36" i="28"/>
  <c r="FN38" i="15"/>
  <c r="M1089" i="26" s="1"/>
  <c r="FK103" i="28"/>
  <c r="FE103" i="19"/>
  <c r="FM105" i="15"/>
  <c r="FH44" i="28"/>
  <c r="FB44" i="19"/>
  <c r="FM78" i="15"/>
  <c r="FK76" i="28"/>
  <c r="FE76" i="19"/>
  <c r="FL53" i="28"/>
  <c r="FF53" i="19"/>
  <c r="FC85"/>
  <c r="FI85" i="28"/>
  <c r="FJ37" i="15"/>
  <c r="M1049" i="26" s="1"/>
  <c r="FI37" i="15"/>
  <c r="L1049" i="26" s="1"/>
  <c r="FN37" i="15"/>
  <c r="M1052" i="26" s="1"/>
  <c r="FA35" i="19"/>
  <c r="FG35" i="28"/>
  <c r="FC89" i="19"/>
  <c r="FI89" i="28"/>
  <c r="FA27" i="19"/>
  <c r="FG27" i="28"/>
  <c r="FJ29" i="15"/>
  <c r="M756" i="26" s="1"/>
  <c r="FI29" i="15"/>
  <c r="L756" i="26" s="1"/>
  <c r="FN29" i="15"/>
  <c r="M759" i="26" s="1"/>
  <c r="FE90" i="19"/>
  <c r="FM92" i="15"/>
  <c r="FK90" i="28"/>
  <c r="FM81" i="15"/>
  <c r="FE79" i="19"/>
  <c r="FK79" i="28"/>
  <c r="FH59"/>
  <c r="FB59" i="19"/>
  <c r="FM89" i="15"/>
  <c r="FE87" i="19"/>
  <c r="FK87" i="28"/>
  <c r="FI71"/>
  <c r="FC71" i="19"/>
  <c r="FI58" i="28"/>
  <c r="FC58" i="19"/>
  <c r="FE92"/>
  <c r="FM94" i="15"/>
  <c r="FK92" i="28"/>
  <c r="FB65" i="19"/>
  <c r="FH65" i="28"/>
  <c r="FI26" i="15"/>
  <c r="L646" i="26" s="1"/>
  <c r="FJ26" i="15"/>
  <c r="M646" i="26" s="1"/>
  <c r="FG24" i="28"/>
  <c r="FN26" i="15"/>
  <c r="M649" i="26" s="1"/>
  <c r="FA24" i="19"/>
  <c r="FL89" i="28"/>
  <c r="FF89" i="19"/>
  <c r="FI60" i="28"/>
  <c r="FC60" i="19"/>
  <c r="FG104" i="28"/>
  <c r="FN106" i="15"/>
  <c r="FJ106"/>
  <c r="FI106"/>
  <c r="FA104" i="19"/>
  <c r="FE51"/>
  <c r="FK51" i="28"/>
  <c r="FM53" i="15"/>
  <c r="FL44" i="28"/>
  <c r="FF44" i="19"/>
  <c r="FB101"/>
  <c r="FH101" i="28"/>
  <c r="FE72" i="19"/>
  <c r="FK72" i="28"/>
  <c r="FM74" i="15"/>
  <c r="FB25" i="19"/>
  <c r="FH25" i="28"/>
  <c r="FF101" i="19"/>
  <c r="FL101" i="28"/>
  <c r="FE30" i="19"/>
  <c r="FK30" i="28"/>
  <c r="FM32" i="15"/>
  <c r="FA68" i="19"/>
  <c r="FJ70" i="15"/>
  <c r="FN70"/>
  <c r="FI70"/>
  <c r="FG68" i="28"/>
  <c r="FI56" i="15"/>
  <c r="FN56"/>
  <c r="FA54" i="19"/>
  <c r="FJ56" i="15"/>
  <c r="FG54" i="28"/>
  <c r="FC105" i="19"/>
  <c r="FI105" i="28"/>
  <c r="FL57"/>
  <c r="FF57" i="19"/>
  <c r="FI21" i="28"/>
  <c r="FC21" i="19"/>
  <c r="FB95"/>
  <c r="FH95" i="28"/>
  <c r="FC18" i="19"/>
  <c r="FI18" i="28"/>
  <c r="FE82" i="19"/>
  <c r="FM84" i="15"/>
  <c r="FK82" i="28"/>
  <c r="FK75"/>
  <c r="FE75" i="19"/>
  <c r="FM77" i="15"/>
  <c r="FE29" i="19"/>
  <c r="FM31" i="15"/>
  <c r="FK29" i="28"/>
  <c r="FB34" i="19"/>
  <c r="FH34" i="28"/>
  <c r="FI74"/>
  <c r="FC74" i="19"/>
  <c r="FB74"/>
  <c r="FH74" i="28"/>
  <c r="FL28"/>
  <c r="FF28" i="19"/>
  <c r="FJ21" i="15"/>
  <c r="FN21"/>
  <c r="M457" i="25" s="1"/>
  <c r="FI21" i="15"/>
  <c r="FA19" i="19"/>
  <c r="FG19" i="28"/>
  <c r="FA39" i="19"/>
  <c r="FG39" i="28"/>
  <c r="FN41" i="15"/>
  <c r="M1199" i="26" s="1"/>
  <c r="FJ41" i="15"/>
  <c r="M1196" i="26" s="1"/>
  <c r="FI41" i="15"/>
  <c r="L1196" i="26" s="1"/>
  <c r="FI58" i="15"/>
  <c r="FA56" i="19"/>
  <c r="FN58" i="15"/>
  <c r="FJ58"/>
  <c r="FG56" i="28"/>
  <c r="FB69" i="19"/>
  <c r="FH69" i="28"/>
  <c r="FF63" i="19"/>
  <c r="FL63" i="28"/>
  <c r="FC53" i="19"/>
  <c r="FI53" i="28"/>
  <c r="FF21" i="19"/>
  <c r="FL21" i="28"/>
  <c r="FE40" i="19"/>
  <c r="FK40" i="28"/>
  <c r="FM42" i="15"/>
  <c r="O1233" i="26" s="1"/>
  <c r="FB28" i="19"/>
  <c r="FH28" i="28"/>
  <c r="FE36" i="19"/>
  <c r="FK36" i="28"/>
  <c r="FM38" i="15"/>
  <c r="O1086" i="26" s="1"/>
  <c r="FF45" i="19"/>
  <c r="FL45" i="28"/>
  <c r="FC45" i="19"/>
  <c r="FI45" i="28"/>
  <c r="FE66" i="19"/>
  <c r="FK66" i="28"/>
  <c r="FM68" i="15"/>
  <c r="FJ18"/>
  <c r="FA16" i="19"/>
  <c r="FG16" i="28"/>
  <c r="FI18" i="15"/>
  <c r="FN18"/>
  <c r="FK16" i="28"/>
  <c r="FE16" i="19"/>
  <c r="FM18" i="15"/>
  <c r="FG106" i="28"/>
  <c r="FN108" i="15"/>
  <c r="M3656" i="26" s="1"/>
  <c r="FJ108" i="15"/>
  <c r="M3653" i="26" s="1"/>
  <c r="FA106" i="19"/>
  <c r="FI108" i="15"/>
  <c r="L3653" i="26" s="1"/>
  <c r="FN43" i="15"/>
  <c r="FG41" i="28"/>
  <c r="FA41" i="19"/>
  <c r="FI43" i="15"/>
  <c r="FJ43"/>
  <c r="FF17" i="19"/>
  <c r="FL17" i="28"/>
  <c r="FC81" i="19"/>
  <c r="FI81" i="28"/>
  <c r="FB73" i="19"/>
  <c r="FH73" i="28"/>
  <c r="FL97"/>
  <c r="FF97" i="19"/>
  <c r="FF58"/>
  <c r="FL58" i="28"/>
  <c r="FB31" i="19"/>
  <c r="FH31" i="28"/>
  <c r="FG46"/>
  <c r="FN48" i="15"/>
  <c r="FI48"/>
  <c r="FJ48"/>
  <c r="FA46" i="19"/>
  <c r="FC98"/>
  <c r="FI98" i="28"/>
  <c r="FL34"/>
  <c r="FF34" i="19"/>
  <c r="FC48"/>
  <c r="FI48" i="28"/>
  <c r="FA94" i="19"/>
  <c r="FG94" i="28"/>
  <c r="FJ96" i="15"/>
  <c r="FI96"/>
  <c r="FN96"/>
  <c r="FN66"/>
  <c r="M2116" i="26" s="1"/>
  <c r="FA64" i="19"/>
  <c r="FG64" i="28"/>
  <c r="FJ66" i="15"/>
  <c r="M2113" i="26" s="1"/>
  <c r="FI66" i="15"/>
  <c r="L2113" i="26" s="1"/>
  <c r="FE27" i="19"/>
  <c r="FK27" i="28"/>
  <c r="FM29" i="15"/>
  <c r="O756" i="26" s="1"/>
  <c r="FC63" i="19"/>
  <c r="FI63" i="28"/>
  <c r="FB63" i="19"/>
  <c r="FH63" i="28"/>
  <c r="FC59" i="19"/>
  <c r="FI59" i="28"/>
  <c r="FA87" i="19"/>
  <c r="FG87" i="28"/>
  <c r="FJ89" i="15"/>
  <c r="FI89"/>
  <c r="FN89"/>
  <c r="FJ44"/>
  <c r="FI44"/>
  <c r="FN44"/>
  <c r="FG42" i="28"/>
  <c r="FA42" i="19"/>
  <c r="FG86" i="28"/>
  <c r="FI88" i="15"/>
  <c r="FN88"/>
  <c r="FA86" i="19"/>
  <c r="FJ88" i="15"/>
  <c r="FH71" i="28"/>
  <c r="FB71" i="19"/>
  <c r="FB57"/>
  <c r="FH57" i="28"/>
  <c r="FL77"/>
  <c r="FF77" i="19"/>
  <c r="FL18" i="28"/>
  <c r="FF18" i="19"/>
  <c r="FG32" i="28"/>
  <c r="FI34" i="15"/>
  <c r="FN34"/>
  <c r="FA32" i="19"/>
  <c r="FJ34" i="15"/>
  <c r="FE52" i="19"/>
  <c r="FK52" i="28"/>
  <c r="FM54" i="15"/>
  <c r="FC33" i="19"/>
  <c r="FI33" i="28"/>
  <c r="FM26" i="15"/>
  <c r="O646" i="26" s="1"/>
  <c r="FE24" i="19"/>
  <c r="FK24" i="28"/>
  <c r="FB47" i="19"/>
  <c r="FH47" i="28"/>
  <c r="FI47"/>
  <c r="FC47" i="19"/>
  <c r="FH60" i="28"/>
  <c r="FB60" i="19"/>
  <c r="FA22"/>
  <c r="FG22" i="28"/>
  <c r="FJ24" i="15"/>
  <c r="M573" i="26" s="1"/>
  <c r="FN24" i="15"/>
  <c r="M576" i="26" s="1"/>
  <c r="FI24" i="15"/>
  <c r="L573" i="26" s="1"/>
  <c r="FK104" i="28"/>
  <c r="FE104" i="19"/>
  <c r="FM106" i="15"/>
  <c r="FE55" i="19"/>
  <c r="FK55" i="28"/>
  <c r="FM57" i="15"/>
  <c r="FA51" i="19"/>
  <c r="FG51" i="28"/>
  <c r="FJ53" i="15"/>
  <c r="FI53"/>
  <c r="FN53"/>
  <c r="FE88" i="19"/>
  <c r="FK88" i="28"/>
  <c r="FM90" i="15"/>
  <c r="FN63"/>
  <c r="M2006" i="26" s="1"/>
  <c r="FA61" i="19"/>
  <c r="FG61" i="28"/>
  <c r="FJ63" i="15"/>
  <c r="M2003" i="26" s="1"/>
  <c r="FI63" i="15"/>
  <c r="L2003" i="26" s="1"/>
  <c r="FM72" i="15"/>
  <c r="FK70" i="28"/>
  <c r="FE70" i="19"/>
  <c r="FA30"/>
  <c r="FI32" i="15"/>
  <c r="FJ32"/>
  <c r="FG30" i="28"/>
  <c r="FN32" i="15"/>
  <c r="FE68" i="19"/>
  <c r="FK68" i="28"/>
  <c r="FM70" i="15"/>
  <c r="FM56"/>
  <c r="FK54" i="28"/>
  <c r="FE54" i="19"/>
  <c r="FC15"/>
  <c r="FI15" i="28"/>
  <c r="FF15" i="19"/>
  <c r="FL15" i="28"/>
  <c r="FB15" i="19"/>
  <c r="FH15" i="28"/>
  <c r="FA14" i="19"/>
  <c r="FN16" i="15"/>
  <c r="FJ16"/>
  <c r="FG14" i="28"/>
  <c r="FI16" i="15"/>
  <c r="FK14" i="28"/>
  <c r="FE14" i="19"/>
  <c r="FM16" i="15"/>
  <c r="FH13"/>
  <c r="FH9"/>
  <c r="FG7" i="28" s="1"/>
  <c r="N22" i="25"/>
  <c r="FD7" i="19"/>
  <c r="N22" i="26"/>
  <c r="FD9" i="19"/>
  <c r="FJ9" i="28"/>
  <c r="FH11" i="15"/>
  <c r="FH15"/>
  <c r="FL15" s="1"/>
  <c r="FJ13" i="28"/>
  <c r="FD13" i="19"/>
  <c r="FJ12" i="28"/>
  <c r="FD12" i="19"/>
  <c r="FH14" i="15"/>
  <c r="FI13"/>
  <c r="FJ8" i="28"/>
  <c r="FD8" i="19"/>
  <c r="FH10" i="15"/>
  <c r="N59" i="26"/>
  <c r="FJ10" i="28"/>
  <c r="FH12" i="15"/>
  <c r="FD10" i="19"/>
  <c r="H1226" i="26" l="1"/>
  <c r="H486" i="25"/>
  <c r="J130"/>
  <c r="J133" i="26"/>
  <c r="FL10" i="15"/>
  <c r="J58" i="25"/>
  <c r="FL14" i="15"/>
  <c r="J202" i="25"/>
  <c r="J206" i="26"/>
  <c r="O280"/>
  <c r="O274" i="25"/>
  <c r="L490"/>
  <c r="J94"/>
  <c r="J96" i="26"/>
  <c r="FN13" i="15"/>
  <c r="J169" i="26"/>
  <c r="J166" i="25"/>
  <c r="M463" i="26"/>
  <c r="M454" i="25"/>
  <c r="O463" i="26"/>
  <c r="O454" i="25"/>
  <c r="M490"/>
  <c r="L280" i="26"/>
  <c r="L274" i="25"/>
  <c r="J243" i="26"/>
  <c r="J238" i="25"/>
  <c r="M283" i="26"/>
  <c r="M277" i="25"/>
  <c r="O353" i="26"/>
  <c r="O346" i="25"/>
  <c r="L353" i="26"/>
  <c r="L346" i="25"/>
  <c r="FL11" i="15"/>
  <c r="L169" i="26"/>
  <c r="L166" i="25"/>
  <c r="M280" i="26"/>
  <c r="M274" i="25"/>
  <c r="M356" i="26"/>
  <c r="M349" i="25"/>
  <c r="M353" i="26"/>
  <c r="M346" i="25"/>
  <c r="L463" i="26"/>
  <c r="L454" i="25"/>
  <c r="FL12" i="15"/>
  <c r="O490" i="25"/>
  <c r="N447"/>
  <c r="K447"/>
  <c r="L544"/>
  <c r="I547"/>
  <c r="I548"/>
  <c r="I550"/>
  <c r="I552"/>
  <c r="A577"/>
  <c r="I549"/>
  <c r="H487"/>
  <c r="H488"/>
  <c r="K448"/>
  <c r="N448"/>
  <c r="K485"/>
  <c r="N485"/>
  <c r="K486"/>
  <c r="N486"/>
  <c r="K483"/>
  <c r="N483"/>
  <c r="N451"/>
  <c r="K451"/>
  <c r="H484"/>
  <c r="K452"/>
  <c r="N452"/>
  <c r="N449"/>
  <c r="K449"/>
  <c r="I530"/>
  <c r="L524"/>
  <c r="E523"/>
  <c r="I521"/>
  <c r="O519"/>
  <c r="O526"/>
  <c r="F519"/>
  <c r="O524"/>
  <c r="G523"/>
  <c r="L521"/>
  <c r="E520"/>
  <c r="F531"/>
  <c r="F526"/>
  <c r="B506"/>
  <c r="I531"/>
  <c r="H526"/>
  <c r="I523"/>
  <c r="O521"/>
  <c r="G520"/>
  <c r="M529"/>
  <c r="F521"/>
  <c r="L526"/>
  <c r="L523"/>
  <c r="E522"/>
  <c r="I520"/>
  <c r="I532"/>
  <c r="M526"/>
  <c r="F520"/>
  <c r="N526"/>
  <c r="O523"/>
  <c r="G522"/>
  <c r="L520"/>
  <c r="E519"/>
  <c r="F523"/>
  <c r="M527"/>
  <c r="E524"/>
  <c r="I522"/>
  <c r="O520"/>
  <c r="G519"/>
  <c r="M528"/>
  <c r="F522"/>
  <c r="N528"/>
  <c r="G524"/>
  <c r="L522"/>
  <c r="E521"/>
  <c r="I519"/>
  <c r="J526"/>
  <c r="F532"/>
  <c r="I524"/>
  <c r="O522"/>
  <c r="G521"/>
  <c r="L519"/>
  <c r="F530"/>
  <c r="F524"/>
  <c r="H2145" i="26"/>
  <c r="F2192"/>
  <c r="M2187"/>
  <c r="L2186"/>
  <c r="O2184"/>
  <c r="I2184"/>
  <c r="E2184"/>
  <c r="L2183"/>
  <c r="G2183"/>
  <c r="O2182"/>
  <c r="I2182"/>
  <c r="E2182"/>
  <c r="L2181"/>
  <c r="G2181"/>
  <c r="O2180"/>
  <c r="I2180"/>
  <c r="E2180"/>
  <c r="L2179"/>
  <c r="G2179"/>
  <c r="I2192"/>
  <c r="F2191"/>
  <c r="F2190"/>
  <c r="M2188"/>
  <c r="M2186"/>
  <c r="F2186"/>
  <c r="F2184"/>
  <c r="F2182"/>
  <c r="F2180"/>
  <c r="B2166"/>
  <c r="I2191"/>
  <c r="I2190"/>
  <c r="N2188"/>
  <c r="N2186"/>
  <c r="H2186"/>
  <c r="L2184"/>
  <c r="G2184"/>
  <c r="O2183"/>
  <c r="I2183"/>
  <c r="E2183"/>
  <c r="L2182"/>
  <c r="G2182"/>
  <c r="O2181"/>
  <c r="I2181"/>
  <c r="E2181"/>
  <c r="L2180"/>
  <c r="G2180"/>
  <c r="O2179"/>
  <c r="I2179"/>
  <c r="E2179"/>
  <c r="M2189"/>
  <c r="O2186"/>
  <c r="J2186"/>
  <c r="F2183"/>
  <c r="F2181"/>
  <c r="F2179"/>
  <c r="K2142"/>
  <c r="N2142"/>
  <c r="H1230"/>
  <c r="N1230" s="1"/>
  <c r="H2143"/>
  <c r="H2144"/>
  <c r="N2109"/>
  <c r="K2109"/>
  <c r="N2111"/>
  <c r="K2111"/>
  <c r="K2106"/>
  <c r="N2106"/>
  <c r="N2107"/>
  <c r="K2107"/>
  <c r="A2239"/>
  <c r="I2211"/>
  <c r="I2208"/>
  <c r="I2213"/>
  <c r="I2209"/>
  <c r="L2205"/>
  <c r="I2210"/>
  <c r="H2147"/>
  <c r="N2145"/>
  <c r="K2145"/>
  <c r="H2146"/>
  <c r="H1229"/>
  <c r="N1193"/>
  <c r="K1193"/>
  <c r="K1226"/>
  <c r="N1226"/>
  <c r="N1189"/>
  <c r="K1189"/>
  <c r="H790"/>
  <c r="H1227"/>
  <c r="N1191"/>
  <c r="K1191"/>
  <c r="K1230"/>
  <c r="I1275"/>
  <c r="F1274"/>
  <c r="F1273"/>
  <c r="M1271"/>
  <c r="M1269"/>
  <c r="F1269"/>
  <c r="F1267"/>
  <c r="F1265"/>
  <c r="F1263"/>
  <c r="B1249"/>
  <c r="I1274"/>
  <c r="I1273"/>
  <c r="N1271"/>
  <c r="N1269"/>
  <c r="H1269"/>
  <c r="L1267"/>
  <c r="G1267"/>
  <c r="O1266"/>
  <c r="I1266"/>
  <c r="E1266"/>
  <c r="L1265"/>
  <c r="G1265"/>
  <c r="O1264"/>
  <c r="I1264"/>
  <c r="E1264"/>
  <c r="L1263"/>
  <c r="G1263"/>
  <c r="O1262"/>
  <c r="I1262"/>
  <c r="E1262"/>
  <c r="M1272"/>
  <c r="J1269"/>
  <c r="O1265"/>
  <c r="E1265"/>
  <c r="G1264"/>
  <c r="F1262"/>
  <c r="F1275"/>
  <c r="L1269"/>
  <c r="I1267"/>
  <c r="L1266"/>
  <c r="O1263"/>
  <c r="E1263"/>
  <c r="G1262"/>
  <c r="O1269"/>
  <c r="F1266"/>
  <c r="I1265"/>
  <c r="L1264"/>
  <c r="M1270"/>
  <c r="O1267"/>
  <c r="E1267"/>
  <c r="H1267" s="1"/>
  <c r="G1266"/>
  <c r="F1264"/>
  <c r="I1263"/>
  <c r="L1262"/>
  <c r="I1291"/>
  <c r="I1296"/>
  <c r="I1292"/>
  <c r="L1288"/>
  <c r="A1322"/>
  <c r="I1294"/>
  <c r="I1293"/>
  <c r="H1228"/>
  <c r="H1231"/>
  <c r="K1190"/>
  <c r="N1190"/>
  <c r="N1229"/>
  <c r="K1229"/>
  <c r="K1194"/>
  <c r="N1194"/>
  <c r="K751"/>
  <c r="H789"/>
  <c r="K789" s="1"/>
  <c r="H787"/>
  <c r="K787" s="1"/>
  <c r="N753"/>
  <c r="K753"/>
  <c r="H788"/>
  <c r="K752"/>
  <c r="N752"/>
  <c r="K790"/>
  <c r="N790"/>
  <c r="K754"/>
  <c r="N754"/>
  <c r="H791"/>
  <c r="H786"/>
  <c r="K750"/>
  <c r="N750"/>
  <c r="A882"/>
  <c r="I854"/>
  <c r="I851"/>
  <c r="I856"/>
  <c r="I852"/>
  <c r="I853"/>
  <c r="L848"/>
  <c r="F835"/>
  <c r="M830"/>
  <c r="L829"/>
  <c r="O827"/>
  <c r="I827"/>
  <c r="E827"/>
  <c r="L826"/>
  <c r="G826"/>
  <c r="O825"/>
  <c r="I825"/>
  <c r="E825"/>
  <c r="L824"/>
  <c r="G824"/>
  <c r="O823"/>
  <c r="I823"/>
  <c r="E823"/>
  <c r="L822"/>
  <c r="G822"/>
  <c r="I835"/>
  <c r="F834"/>
  <c r="F833"/>
  <c r="M831"/>
  <c r="M829"/>
  <c r="F829"/>
  <c r="F827"/>
  <c r="F825"/>
  <c r="F823"/>
  <c r="B809"/>
  <c r="I834"/>
  <c r="N829"/>
  <c r="L827"/>
  <c r="O826"/>
  <c r="E826"/>
  <c r="G823"/>
  <c r="I822"/>
  <c r="I833"/>
  <c r="O829"/>
  <c r="F826"/>
  <c r="L825"/>
  <c r="O824"/>
  <c r="E824"/>
  <c r="N831"/>
  <c r="H829"/>
  <c r="G827"/>
  <c r="I826"/>
  <c r="F824"/>
  <c r="L823"/>
  <c r="O822"/>
  <c r="E822"/>
  <c r="M832"/>
  <c r="J829"/>
  <c r="G825"/>
  <c r="I824"/>
  <c r="F822"/>
  <c r="N789"/>
  <c r="N787"/>
  <c r="M466"/>
  <c r="M503"/>
  <c r="FC61" i="19"/>
  <c r="FI61" i="28"/>
  <c r="FL24"/>
  <c r="FF24" i="19"/>
  <c r="FF52"/>
  <c r="FL52" i="28"/>
  <c r="FF27" i="19"/>
  <c r="FL27" i="28"/>
  <c r="FB64" i="19"/>
  <c r="FH64" i="28"/>
  <c r="FI41"/>
  <c r="FC41" i="19"/>
  <c r="FH24" i="28"/>
  <c r="FB24" i="19"/>
  <c r="FF76"/>
  <c r="FL76" i="28"/>
  <c r="FL103"/>
  <c r="FF103" i="19"/>
  <c r="FC96"/>
  <c r="FI96" i="28"/>
  <c r="FH91"/>
  <c r="FB91" i="19"/>
  <c r="FB70"/>
  <c r="FH70" i="28"/>
  <c r="FF26" i="19"/>
  <c r="FL26" i="28"/>
  <c r="FC79" i="19"/>
  <c r="FI79" i="28"/>
  <c r="FI90"/>
  <c r="FC90" i="19"/>
  <c r="FI76" i="28"/>
  <c r="FC76" i="19"/>
  <c r="FC62"/>
  <c r="FI62" i="28"/>
  <c r="FC92" i="19"/>
  <c r="FI92" i="28"/>
  <c r="FB20" i="19"/>
  <c r="FH20" i="28"/>
  <c r="FC30" i="19"/>
  <c r="FI30" i="28"/>
  <c r="FB61" i="19"/>
  <c r="FH61" i="28"/>
  <c r="FB22" i="19"/>
  <c r="FH22" i="28"/>
  <c r="FB32" i="19"/>
  <c r="FH32" i="28"/>
  <c r="FC42" i="19"/>
  <c r="FI42" i="28"/>
  <c r="FC87" i="19"/>
  <c r="FI87" i="28"/>
  <c r="FC94" i="19"/>
  <c r="FI94" i="28"/>
  <c r="FB46" i="19"/>
  <c r="FH46" i="28"/>
  <c r="FF36" i="19"/>
  <c r="FL36" i="28"/>
  <c r="FC39" i="19"/>
  <c r="FI39" i="28"/>
  <c r="FF29" i="19"/>
  <c r="FL29" i="28"/>
  <c r="FC54" i="19"/>
  <c r="FI54" i="28"/>
  <c r="FB54" i="19"/>
  <c r="FH54" i="28"/>
  <c r="FI68"/>
  <c r="FC68" i="19"/>
  <c r="FF72"/>
  <c r="FL72" i="28"/>
  <c r="FC24" i="19"/>
  <c r="FI24" i="28"/>
  <c r="FF87" i="19"/>
  <c r="FL87" i="28"/>
  <c r="FL90"/>
  <c r="FF90" i="19"/>
  <c r="FC27"/>
  <c r="FI27" i="28"/>
  <c r="FI35"/>
  <c r="FC35" i="19"/>
  <c r="FB36"/>
  <c r="FH36" i="28"/>
  <c r="FF23" i="19"/>
  <c r="FL23" i="28"/>
  <c r="FH40"/>
  <c r="FB40" i="19"/>
  <c r="FB29"/>
  <c r="FH29" i="28"/>
  <c r="FH82"/>
  <c r="FB82" i="19"/>
  <c r="FC100"/>
  <c r="FI100" i="28"/>
  <c r="FF38" i="19"/>
  <c r="FL38" i="28"/>
  <c r="FH43"/>
  <c r="FB43" i="19"/>
  <c r="FC43"/>
  <c r="FI43" i="28"/>
  <c r="FC99" i="19"/>
  <c r="FI99" i="28"/>
  <c r="FL42"/>
  <c r="FF42" i="19"/>
  <c r="FF106"/>
  <c r="FL106" i="28"/>
  <c r="FH76"/>
  <c r="FB76" i="19"/>
  <c r="FB26"/>
  <c r="FH26" i="28"/>
  <c r="FB55" i="19"/>
  <c r="FH55" i="28"/>
  <c r="FI55"/>
  <c r="FC55" i="19"/>
  <c r="FI38" i="28"/>
  <c r="FC38" i="19"/>
  <c r="FL32" i="28"/>
  <c r="FF32" i="19"/>
  <c r="FF43"/>
  <c r="FL43" i="28"/>
  <c r="FL39"/>
  <c r="FF39" i="19"/>
  <c r="FB30"/>
  <c r="FH30" i="28"/>
  <c r="FL88"/>
  <c r="FF88" i="19"/>
  <c r="FI32" i="28"/>
  <c r="FC32" i="19"/>
  <c r="FL51" i="28"/>
  <c r="FF51" i="19"/>
  <c r="FL19" i="28"/>
  <c r="FF19" i="19"/>
  <c r="FC91"/>
  <c r="FI91" i="28"/>
  <c r="FC82" i="19"/>
  <c r="FI82" i="28"/>
  <c r="FF62" i="19"/>
  <c r="FL62" i="28"/>
  <c r="FB100" i="19"/>
  <c r="FH100" i="28"/>
  <c r="FL46"/>
  <c r="FF46" i="19"/>
  <c r="FI80" i="28"/>
  <c r="FC80" i="19"/>
  <c r="FB49"/>
  <c r="FH49" i="28"/>
  <c r="FF61" i="19"/>
  <c r="FL61" i="28"/>
  <c r="FL94"/>
  <c r="FF94" i="19"/>
  <c r="FL41" i="28"/>
  <c r="FF41" i="19"/>
  <c r="FF67"/>
  <c r="FL67" i="28"/>
  <c r="FF68" i="19"/>
  <c r="FL68" i="28"/>
  <c r="FB42" i="19"/>
  <c r="FH42" i="28"/>
  <c r="FB87" i="19"/>
  <c r="FH87" i="28"/>
  <c r="FB94" i="19"/>
  <c r="FH94" i="28"/>
  <c r="FB106" i="19"/>
  <c r="FH106" i="28"/>
  <c r="FH16"/>
  <c r="FB16" i="19"/>
  <c r="FL66" i="28"/>
  <c r="FF66" i="19"/>
  <c r="FB39"/>
  <c r="FH39" i="28"/>
  <c r="FH19"/>
  <c r="FB19" i="19"/>
  <c r="FF30"/>
  <c r="FL30" i="28"/>
  <c r="FH27"/>
  <c r="FB27" i="19"/>
  <c r="FB35"/>
  <c r="FH35" i="28"/>
  <c r="FI36"/>
  <c r="FC36" i="19"/>
  <c r="FI40" i="28"/>
  <c r="FC40" i="19"/>
  <c r="FC83"/>
  <c r="FI83" i="28"/>
  <c r="FB83" i="19"/>
  <c r="FH83" i="28"/>
  <c r="FC29" i="19"/>
  <c r="FI29" i="28"/>
  <c r="FI75"/>
  <c r="FC75" i="19"/>
  <c r="FF49"/>
  <c r="FL49" i="28"/>
  <c r="FB99" i="19"/>
  <c r="FH99" i="28"/>
  <c r="FB79" i="19"/>
  <c r="FH79" i="28"/>
  <c r="FB90" i="19"/>
  <c r="FH90" i="28"/>
  <c r="FF35" i="19"/>
  <c r="FL35" i="28"/>
  <c r="FC103" i="19"/>
  <c r="FI103" i="28"/>
  <c r="FC66" i="19"/>
  <c r="FI66" i="28"/>
  <c r="FI67"/>
  <c r="FC67" i="19"/>
  <c r="FF80"/>
  <c r="FL80" i="28"/>
  <c r="FH23"/>
  <c r="FB23" i="19"/>
  <c r="FL96" i="28"/>
  <c r="FF96" i="19"/>
  <c r="FF83"/>
  <c r="FL83" i="28"/>
  <c r="FH84"/>
  <c r="FB84" i="19"/>
  <c r="FI49" i="28"/>
  <c r="FC49" i="19"/>
  <c r="FB72"/>
  <c r="FH72" i="28"/>
  <c r="FH88"/>
  <c r="FB88" i="19"/>
  <c r="FB38"/>
  <c r="FH38" i="28"/>
  <c r="FB92" i="19"/>
  <c r="FH92" i="28"/>
  <c r="FL86"/>
  <c r="FF86" i="19"/>
  <c r="FF99"/>
  <c r="FL99" i="28"/>
  <c r="FL64"/>
  <c r="FF64" i="19"/>
  <c r="FL56" i="28"/>
  <c r="FF56" i="19"/>
  <c r="FC20"/>
  <c r="FI20" i="28"/>
  <c r="FL91"/>
  <c r="FF91" i="19"/>
  <c r="FH51" i="28"/>
  <c r="FB51" i="19"/>
  <c r="FL104" i="28"/>
  <c r="FF104" i="19"/>
  <c r="FL16" i="28"/>
  <c r="FF16" i="19"/>
  <c r="FB104"/>
  <c r="FH104" i="28"/>
  <c r="FL54"/>
  <c r="FF54" i="19"/>
  <c r="FF70"/>
  <c r="FL70" i="28"/>
  <c r="FC51" i="19"/>
  <c r="FI51" i="28"/>
  <c r="FF55" i="19"/>
  <c r="FL55" i="28"/>
  <c r="FC22" i="19"/>
  <c r="FI22" i="28"/>
  <c r="FI86"/>
  <c r="FC86" i="19"/>
  <c r="FB86"/>
  <c r="FH86" i="28"/>
  <c r="FI64"/>
  <c r="FC64" i="19"/>
  <c r="FI46" i="28"/>
  <c r="FC46" i="19"/>
  <c r="FH41" i="28"/>
  <c r="FB41" i="19"/>
  <c r="FC106"/>
  <c r="FI106" i="28"/>
  <c r="FI16"/>
  <c r="FC16" i="19"/>
  <c r="FL40" i="28"/>
  <c r="FF40" i="19"/>
  <c r="FC56"/>
  <c r="FI56" i="28"/>
  <c r="FB56" i="19"/>
  <c r="FH56" i="28"/>
  <c r="FC19" i="19"/>
  <c r="FI19" i="28"/>
  <c r="FL75"/>
  <c r="FF75" i="19"/>
  <c r="FL82" i="28"/>
  <c r="FF82" i="19"/>
  <c r="FB68"/>
  <c r="FH68" i="28"/>
  <c r="FC104" i="19"/>
  <c r="FI104" i="28"/>
  <c r="FF92" i="19"/>
  <c r="FL92" i="28"/>
  <c r="FF79" i="19"/>
  <c r="FL79" i="28"/>
  <c r="FB96" i="19"/>
  <c r="FH96" i="28"/>
  <c r="FB75" i="19"/>
  <c r="FH75" i="28"/>
  <c r="FC70" i="19"/>
  <c r="FI70" i="28"/>
  <c r="FB103" i="19"/>
  <c r="FH103" i="28"/>
  <c r="FB66" i="19"/>
  <c r="FH66" i="28"/>
  <c r="FH67"/>
  <c r="FB67" i="19"/>
  <c r="FC23"/>
  <c r="FI23" i="28"/>
  <c r="FL84"/>
  <c r="FF84" i="19"/>
  <c r="FF20"/>
  <c r="FL20" i="28"/>
  <c r="FB80" i="19"/>
  <c r="FH80" i="28"/>
  <c r="FC84" i="19"/>
  <c r="FI84" i="28"/>
  <c r="FB62" i="19"/>
  <c r="FH62" i="28"/>
  <c r="FI72"/>
  <c r="FC72" i="19"/>
  <c r="FC26"/>
  <c r="FI26" i="28"/>
  <c r="FL100"/>
  <c r="FF100" i="19"/>
  <c r="FC88"/>
  <c r="FI88" i="28"/>
  <c r="FL22"/>
  <c r="FF22" i="19"/>
  <c r="FB52"/>
  <c r="FH52" i="28"/>
  <c r="FC52" i="19"/>
  <c r="FI52" i="28"/>
  <c r="FC14" i="19"/>
  <c r="FI14" i="28"/>
  <c r="FF14" i="19"/>
  <c r="FL14" i="28"/>
  <c r="FB14" i="19"/>
  <c r="FH14" i="28"/>
  <c r="FL13" i="15"/>
  <c r="FJ13"/>
  <c r="FG11" i="28"/>
  <c r="FA11" i="19"/>
  <c r="FI9" i="15"/>
  <c r="FH7" i="28" s="1"/>
  <c r="J22" i="25"/>
  <c r="FA7" i="19"/>
  <c r="FJ9" i="15"/>
  <c r="J22" i="26"/>
  <c r="FN9" i="15"/>
  <c r="FL9"/>
  <c r="FE7" i="19" s="1"/>
  <c r="FE13"/>
  <c r="FK13" i="28"/>
  <c r="FJ15" i="15"/>
  <c r="FI15"/>
  <c r="FN15"/>
  <c r="FG13" i="28"/>
  <c r="FA13" i="19"/>
  <c r="FK9" i="28"/>
  <c r="FE9" i="19"/>
  <c r="FJ11" i="15"/>
  <c r="FN11"/>
  <c r="FG9" i="28"/>
  <c r="FI11" i="15"/>
  <c r="FA9" i="19"/>
  <c r="FG8" i="28"/>
  <c r="FJ10" i="15"/>
  <c r="M58" i="25" s="1"/>
  <c r="J59" i="26"/>
  <c r="FN10" i="15"/>
  <c r="M61" i="25" s="1"/>
  <c r="FI10" i="15"/>
  <c r="L58" i="25" s="1"/>
  <c r="FA8" i="19"/>
  <c r="FK12" i="28"/>
  <c r="FE12" i="19"/>
  <c r="FK10" i="28"/>
  <c r="FE10" i="19"/>
  <c r="FK8" i="28"/>
  <c r="FE8" i="19"/>
  <c r="FG12" i="28"/>
  <c r="FJ14" i="15"/>
  <c r="FA12" i="19"/>
  <c r="FN14" i="15"/>
  <c r="FI14"/>
  <c r="FG10" i="28"/>
  <c r="FN12" i="15"/>
  <c r="FJ12"/>
  <c r="FI12"/>
  <c r="FA10" i="19"/>
  <c r="FH11" i="28"/>
  <c r="FB11" i="19"/>
  <c r="FM9" i="15"/>
  <c r="H521" i="25" l="1"/>
  <c r="H1265" i="26"/>
  <c r="FM10" i="15"/>
  <c r="O58" i="25" s="1"/>
  <c r="FM11" i="15"/>
  <c r="O94" i="25" s="1"/>
  <c r="FM15" i="15"/>
  <c r="O243" i="26" s="1"/>
  <c r="M246"/>
  <c r="M241" i="25"/>
  <c r="M202"/>
  <c r="M206" i="26"/>
  <c r="L96"/>
  <c r="L94" i="25"/>
  <c r="FC11" i="19"/>
  <c r="M169" i="26"/>
  <c r="M166" i="25"/>
  <c r="M172" i="26"/>
  <c r="M169" i="25"/>
  <c r="M96" i="26"/>
  <c r="M94" i="25"/>
  <c r="M243" i="26"/>
  <c r="M238" i="25"/>
  <c r="H519"/>
  <c r="N519" s="1"/>
  <c r="L130"/>
  <c r="L133" i="26"/>
  <c r="L202" i="25"/>
  <c r="L206" i="26"/>
  <c r="M133" i="25"/>
  <c r="M136" i="26"/>
  <c r="M130" i="25"/>
  <c r="M133" i="26"/>
  <c r="M205" i="25"/>
  <c r="M209" i="26"/>
  <c r="M97" i="25"/>
  <c r="M99" i="26"/>
  <c r="L243"/>
  <c r="L238" i="25"/>
  <c r="H520"/>
  <c r="H523"/>
  <c r="N484"/>
  <c r="K484"/>
  <c r="N487"/>
  <c r="K487"/>
  <c r="H524"/>
  <c r="H522"/>
  <c r="N521"/>
  <c r="K521"/>
  <c r="K488"/>
  <c r="N488"/>
  <c r="O560"/>
  <c r="G559"/>
  <c r="L557"/>
  <c r="E556"/>
  <c r="F567"/>
  <c r="F562"/>
  <c r="B542"/>
  <c r="N562"/>
  <c r="O559"/>
  <c r="G558"/>
  <c r="L556"/>
  <c r="E555"/>
  <c r="F559"/>
  <c r="L562"/>
  <c r="L559"/>
  <c r="E558"/>
  <c r="I556"/>
  <c r="I568"/>
  <c r="M562"/>
  <c r="F556"/>
  <c r="N564"/>
  <c r="G560"/>
  <c r="L558"/>
  <c r="E557"/>
  <c r="I555"/>
  <c r="J562"/>
  <c r="M563"/>
  <c r="E560"/>
  <c r="I558"/>
  <c r="O556"/>
  <c r="G555"/>
  <c r="M564"/>
  <c r="F558"/>
  <c r="I566"/>
  <c r="L560"/>
  <c r="E559"/>
  <c r="I557"/>
  <c r="O555"/>
  <c r="O562"/>
  <c r="F555"/>
  <c r="F568"/>
  <c r="I560"/>
  <c r="O558"/>
  <c r="G557"/>
  <c r="L555"/>
  <c r="F566"/>
  <c r="F560"/>
  <c r="I567"/>
  <c r="H562"/>
  <c r="I559"/>
  <c r="O557"/>
  <c r="G556"/>
  <c r="M565"/>
  <c r="F557"/>
  <c r="A613"/>
  <c r="I586"/>
  <c r="L580"/>
  <c r="I584"/>
  <c r="I588"/>
  <c r="I583"/>
  <c r="I585"/>
  <c r="I2228" i="26"/>
  <c r="I2227"/>
  <c r="N2225"/>
  <c r="N2223"/>
  <c r="H2223"/>
  <c r="L2221"/>
  <c r="G2221"/>
  <c r="O2220"/>
  <c r="I2220"/>
  <c r="E2220"/>
  <c r="L2219"/>
  <c r="G2219"/>
  <c r="O2218"/>
  <c r="I2218"/>
  <c r="E2218"/>
  <c r="L2217"/>
  <c r="G2217"/>
  <c r="O2216"/>
  <c r="I2216"/>
  <c r="E2216"/>
  <c r="M2226"/>
  <c r="O2223"/>
  <c r="J2223"/>
  <c r="F2220"/>
  <c r="F2218"/>
  <c r="F2216"/>
  <c r="F2229"/>
  <c r="M2224"/>
  <c r="L2223"/>
  <c r="O2221"/>
  <c r="I2221"/>
  <c r="E2221"/>
  <c r="L2220"/>
  <c r="G2220"/>
  <c r="O2219"/>
  <c r="I2219"/>
  <c r="E2219"/>
  <c r="L2218"/>
  <c r="G2218"/>
  <c r="O2217"/>
  <c r="I2217"/>
  <c r="E2217"/>
  <c r="L2216"/>
  <c r="G2216"/>
  <c r="I2229"/>
  <c r="F2228"/>
  <c r="F2227"/>
  <c r="M2225"/>
  <c r="M2223"/>
  <c r="F2223"/>
  <c r="F2221"/>
  <c r="F2219"/>
  <c r="F2217"/>
  <c r="B2203"/>
  <c r="H1263"/>
  <c r="N1263" s="1"/>
  <c r="K2146"/>
  <c r="N2146"/>
  <c r="N2143"/>
  <c r="K2143"/>
  <c r="H2183"/>
  <c r="H2184"/>
  <c r="N2147"/>
  <c r="K2147"/>
  <c r="K2144"/>
  <c r="N2144"/>
  <c r="H2181"/>
  <c r="H2182"/>
  <c r="I2250"/>
  <c r="I2246"/>
  <c r="L2242"/>
  <c r="I2247"/>
  <c r="A2275"/>
  <c r="I2248"/>
  <c r="I2245"/>
  <c r="H2179"/>
  <c r="H2180"/>
  <c r="H1266"/>
  <c r="N1266" s="1"/>
  <c r="H1262"/>
  <c r="K1262" s="1"/>
  <c r="H1264"/>
  <c r="K1228"/>
  <c r="N1228"/>
  <c r="K1267"/>
  <c r="N1267"/>
  <c r="K1265"/>
  <c r="N1265"/>
  <c r="N1262"/>
  <c r="M1309"/>
  <c r="O1306"/>
  <c r="J1306"/>
  <c r="F1303"/>
  <c r="F1301"/>
  <c r="F1299"/>
  <c r="F1312"/>
  <c r="M1307"/>
  <c r="L1306"/>
  <c r="O1304"/>
  <c r="I1304"/>
  <c r="E1304"/>
  <c r="L1303"/>
  <c r="G1303"/>
  <c r="O1302"/>
  <c r="I1302"/>
  <c r="E1302"/>
  <c r="L1301"/>
  <c r="G1301"/>
  <c r="O1300"/>
  <c r="I1300"/>
  <c r="E1300"/>
  <c r="L1299"/>
  <c r="G1299"/>
  <c r="F1311"/>
  <c r="F1310"/>
  <c r="N1306"/>
  <c r="L1304"/>
  <c r="O1301"/>
  <c r="E1301"/>
  <c r="G1300"/>
  <c r="I1311"/>
  <c r="I1310"/>
  <c r="M1308"/>
  <c r="F1306"/>
  <c r="F1304"/>
  <c r="I1303"/>
  <c r="L1302"/>
  <c r="O1299"/>
  <c r="E1299"/>
  <c r="N1308"/>
  <c r="H1306"/>
  <c r="G1304"/>
  <c r="F1302"/>
  <c r="I1301"/>
  <c r="L1300"/>
  <c r="B1286"/>
  <c r="I1312"/>
  <c r="M1306"/>
  <c r="O1303"/>
  <c r="E1303"/>
  <c r="G1302"/>
  <c r="F1300"/>
  <c r="I1299"/>
  <c r="N1231"/>
  <c r="K1231"/>
  <c r="I1330"/>
  <c r="A1359"/>
  <c r="I1331"/>
  <c r="I1333"/>
  <c r="I1328"/>
  <c r="I1329"/>
  <c r="L1325"/>
  <c r="N1227"/>
  <c r="K1227"/>
  <c r="H825"/>
  <c r="N825" s="1"/>
  <c r="I871"/>
  <c r="I870"/>
  <c r="N868"/>
  <c r="N866"/>
  <c r="H866"/>
  <c r="L864"/>
  <c r="G864"/>
  <c r="O863"/>
  <c r="I863"/>
  <c r="E863"/>
  <c r="L862"/>
  <c r="G862"/>
  <c r="O861"/>
  <c r="I861"/>
  <c r="E861"/>
  <c r="L860"/>
  <c r="G860"/>
  <c r="O859"/>
  <c r="I859"/>
  <c r="E859"/>
  <c r="M869"/>
  <c r="O866"/>
  <c r="J866"/>
  <c r="F863"/>
  <c r="F861"/>
  <c r="F859"/>
  <c r="F872"/>
  <c r="M867"/>
  <c r="O864"/>
  <c r="E864"/>
  <c r="G861"/>
  <c r="I860"/>
  <c r="I872"/>
  <c r="M868"/>
  <c r="F866"/>
  <c r="F864"/>
  <c r="L863"/>
  <c r="O862"/>
  <c r="E862"/>
  <c r="G859"/>
  <c r="F871"/>
  <c r="L866"/>
  <c r="I864"/>
  <c r="F862"/>
  <c r="L861"/>
  <c r="O860"/>
  <c r="E860"/>
  <c r="F870"/>
  <c r="M866"/>
  <c r="G863"/>
  <c r="I862"/>
  <c r="F860"/>
  <c r="L859"/>
  <c r="B846"/>
  <c r="H822"/>
  <c r="H824"/>
  <c r="H826"/>
  <c r="I893"/>
  <c r="I889"/>
  <c r="L885"/>
  <c r="I890"/>
  <c r="A919"/>
  <c r="I888"/>
  <c r="I891"/>
  <c r="N791"/>
  <c r="K791"/>
  <c r="H823"/>
  <c r="H827"/>
  <c r="K786"/>
  <c r="N786"/>
  <c r="K788"/>
  <c r="N788"/>
  <c r="O22"/>
  <c r="FE11" i="19"/>
  <c r="FK11" i="28"/>
  <c r="FM13" i="15"/>
  <c r="FM14"/>
  <c r="FM12"/>
  <c r="O130" i="25" s="1"/>
  <c r="FI11" i="28"/>
  <c r="L22" i="25"/>
  <c r="L22" i="26"/>
  <c r="M25"/>
  <c r="M25" i="25"/>
  <c r="M22" i="26"/>
  <c r="M22" i="25"/>
  <c r="FI7" i="28"/>
  <c r="FC7" i="19"/>
  <c r="FB7"/>
  <c r="FK7" i="28"/>
  <c r="FB9" i="19"/>
  <c r="FH9" i="28"/>
  <c r="FI9"/>
  <c r="FC9" i="19"/>
  <c r="FF9"/>
  <c r="FL9" i="28"/>
  <c r="FI13"/>
  <c r="FC13" i="19"/>
  <c r="FB13"/>
  <c r="FH13" i="28"/>
  <c r="FH10"/>
  <c r="FB10" i="19"/>
  <c r="FH8" i="28"/>
  <c r="FB8" i="19"/>
  <c r="L59" i="26"/>
  <c r="AF15" i="21"/>
  <c r="AC15"/>
  <c r="FI8" i="28"/>
  <c r="M59" i="26"/>
  <c r="FC8" i="19"/>
  <c r="O22" i="25"/>
  <c r="FH12" i="28"/>
  <c r="FB12" i="19"/>
  <c r="FL8" i="28"/>
  <c r="O59" i="26"/>
  <c r="FF8" i="19"/>
  <c r="FL7" i="28"/>
  <c r="FI10"/>
  <c r="FC10" i="19"/>
  <c r="M62" i="26"/>
  <c r="FI12" i="28"/>
  <c r="FC12" i="19"/>
  <c r="FF7"/>
  <c r="K1263" i="26" l="1"/>
  <c r="FL13" i="28"/>
  <c r="K1266" i="26"/>
  <c r="H1299"/>
  <c r="H1303"/>
  <c r="O96"/>
  <c r="K519" i="25"/>
  <c r="H559"/>
  <c r="O238"/>
  <c r="FF13" i="19"/>
  <c r="O206" i="26"/>
  <c r="O202" i="25"/>
  <c r="O169" i="26"/>
  <c r="O166" i="25"/>
  <c r="I624"/>
  <c r="I621"/>
  <c r="I620"/>
  <c r="L616"/>
  <c r="I619"/>
  <c r="A649"/>
  <c r="I622"/>
  <c r="K520"/>
  <c r="N520"/>
  <c r="K559"/>
  <c r="N559"/>
  <c r="N523"/>
  <c r="K523"/>
  <c r="H560"/>
  <c r="H557"/>
  <c r="H558"/>
  <c r="H555"/>
  <c r="H556"/>
  <c r="I602"/>
  <c r="L596"/>
  <c r="E595"/>
  <c r="I593"/>
  <c r="O591"/>
  <c r="O598"/>
  <c r="F591"/>
  <c r="O596"/>
  <c r="G595"/>
  <c r="L593"/>
  <c r="E592"/>
  <c r="F603"/>
  <c r="F598"/>
  <c r="B578"/>
  <c r="I603"/>
  <c r="H598"/>
  <c r="I595"/>
  <c r="O593"/>
  <c r="G592"/>
  <c r="M601"/>
  <c r="F593"/>
  <c r="L598"/>
  <c r="L595"/>
  <c r="E594"/>
  <c r="I592"/>
  <c r="I604"/>
  <c r="M598"/>
  <c r="F592"/>
  <c r="N598"/>
  <c r="O595"/>
  <c r="G594"/>
  <c r="L592"/>
  <c r="E591"/>
  <c r="F595"/>
  <c r="M599"/>
  <c r="E596"/>
  <c r="I594"/>
  <c r="O592"/>
  <c r="G591"/>
  <c r="M600"/>
  <c r="F594"/>
  <c r="N600"/>
  <c r="G596"/>
  <c r="L594"/>
  <c r="E593"/>
  <c r="I591"/>
  <c r="J598"/>
  <c r="F604"/>
  <c r="I596"/>
  <c r="O594"/>
  <c r="G593"/>
  <c r="L591"/>
  <c r="F602"/>
  <c r="F596"/>
  <c r="K524"/>
  <c r="N524"/>
  <c r="K522"/>
  <c r="N522"/>
  <c r="H2217" i="26"/>
  <c r="H2221"/>
  <c r="K2184"/>
  <c r="N2184"/>
  <c r="H2219"/>
  <c r="F2266"/>
  <c r="M2261"/>
  <c r="L2260"/>
  <c r="O2258"/>
  <c r="I2258"/>
  <c r="E2258"/>
  <c r="L2257"/>
  <c r="G2257"/>
  <c r="O2256"/>
  <c r="I2256"/>
  <c r="E2256"/>
  <c r="L2255"/>
  <c r="G2255"/>
  <c r="O2254"/>
  <c r="I2254"/>
  <c r="E2254"/>
  <c r="L2253"/>
  <c r="G2253"/>
  <c r="I2266"/>
  <c r="F2265"/>
  <c r="F2264"/>
  <c r="M2262"/>
  <c r="M2260"/>
  <c r="F2260"/>
  <c r="F2258"/>
  <c r="F2256"/>
  <c r="F2254"/>
  <c r="B2240"/>
  <c r="I2265"/>
  <c r="I2264"/>
  <c r="N2262"/>
  <c r="N2260"/>
  <c r="H2260"/>
  <c r="L2258"/>
  <c r="G2258"/>
  <c r="O2257"/>
  <c r="I2257"/>
  <c r="E2257"/>
  <c r="L2256"/>
  <c r="G2256"/>
  <c r="O2255"/>
  <c r="I2255"/>
  <c r="E2255"/>
  <c r="L2254"/>
  <c r="G2254"/>
  <c r="O2253"/>
  <c r="I2253"/>
  <c r="E2253"/>
  <c r="M2263"/>
  <c r="O2260"/>
  <c r="J2260"/>
  <c r="F2257"/>
  <c r="F2255"/>
  <c r="F2253"/>
  <c r="N2181"/>
  <c r="K2181"/>
  <c r="N2217"/>
  <c r="K2217"/>
  <c r="H2220"/>
  <c r="N2179"/>
  <c r="K2179"/>
  <c r="K2182"/>
  <c r="N2182"/>
  <c r="H2218"/>
  <c r="K2180"/>
  <c r="N2180"/>
  <c r="A2312"/>
  <c r="I2284"/>
  <c r="I2281"/>
  <c r="I2286"/>
  <c r="I2282"/>
  <c r="L2278"/>
  <c r="I2283"/>
  <c r="N2183"/>
  <c r="K2183"/>
  <c r="N2221"/>
  <c r="K2221"/>
  <c r="H2216"/>
  <c r="H1302"/>
  <c r="K1302" s="1"/>
  <c r="I1365"/>
  <c r="I1370"/>
  <c r="I1366"/>
  <c r="L1362"/>
  <c r="I1367"/>
  <c r="A1395"/>
  <c r="I1368"/>
  <c r="N1264"/>
  <c r="K1264"/>
  <c r="H1301"/>
  <c r="H1300"/>
  <c r="K1303"/>
  <c r="N1303"/>
  <c r="I1349"/>
  <c r="F1348"/>
  <c r="F1347"/>
  <c r="M1345"/>
  <c r="M1343"/>
  <c r="F1343"/>
  <c r="F1341"/>
  <c r="F1339"/>
  <c r="F1337"/>
  <c r="B1323"/>
  <c r="I1348"/>
  <c r="I1347"/>
  <c r="N1345"/>
  <c r="N1343"/>
  <c r="H1343"/>
  <c r="L1341"/>
  <c r="G1341"/>
  <c r="O1340"/>
  <c r="I1340"/>
  <c r="E1340"/>
  <c r="L1339"/>
  <c r="G1339"/>
  <c r="O1338"/>
  <c r="I1338"/>
  <c r="E1338"/>
  <c r="L1337"/>
  <c r="G1337"/>
  <c r="O1336"/>
  <c r="I1336"/>
  <c r="E1336"/>
  <c r="O1343"/>
  <c r="F1340"/>
  <c r="I1339"/>
  <c r="L1338"/>
  <c r="M1344"/>
  <c r="O1341"/>
  <c r="E1341"/>
  <c r="H1341" s="1"/>
  <c r="G1340"/>
  <c r="F1338"/>
  <c r="I1337"/>
  <c r="L1336"/>
  <c r="M1346"/>
  <c r="J1343"/>
  <c r="O1339"/>
  <c r="E1339"/>
  <c r="H1339" s="1"/>
  <c r="G1338"/>
  <c r="F1336"/>
  <c r="F1349"/>
  <c r="L1343"/>
  <c r="I1341"/>
  <c r="L1340"/>
  <c r="O1337"/>
  <c r="E1337"/>
  <c r="H1337" s="1"/>
  <c r="G1336"/>
  <c r="K1299"/>
  <c r="N1299"/>
  <c r="H1304"/>
  <c r="K825"/>
  <c r="H860"/>
  <c r="N860" s="1"/>
  <c r="H862"/>
  <c r="N862" s="1"/>
  <c r="I928"/>
  <c r="I925"/>
  <c r="I927"/>
  <c r="L922"/>
  <c r="I930"/>
  <c r="I926"/>
  <c r="K823"/>
  <c r="N823"/>
  <c r="N826"/>
  <c r="K826"/>
  <c r="H861"/>
  <c r="N822"/>
  <c r="K822"/>
  <c r="N824"/>
  <c r="K824"/>
  <c r="K827"/>
  <c r="N827"/>
  <c r="F909"/>
  <c r="M904"/>
  <c r="L903"/>
  <c r="O901"/>
  <c r="I901"/>
  <c r="E901"/>
  <c r="L900"/>
  <c r="G900"/>
  <c r="O899"/>
  <c r="I899"/>
  <c r="E899"/>
  <c r="L898"/>
  <c r="G898"/>
  <c r="O897"/>
  <c r="I897"/>
  <c r="E897"/>
  <c r="L896"/>
  <c r="G896"/>
  <c r="I909"/>
  <c r="F908"/>
  <c r="F907"/>
  <c r="M905"/>
  <c r="M903"/>
  <c r="F903"/>
  <c r="F901"/>
  <c r="F899"/>
  <c r="F897"/>
  <c r="B883"/>
  <c r="N905"/>
  <c r="H903"/>
  <c r="G901"/>
  <c r="I900"/>
  <c r="F898"/>
  <c r="L897"/>
  <c r="O896"/>
  <c r="E896"/>
  <c r="M906"/>
  <c r="J903"/>
  <c r="G899"/>
  <c r="I898"/>
  <c r="F896"/>
  <c r="I908"/>
  <c r="N903"/>
  <c r="L901"/>
  <c r="O900"/>
  <c r="E900"/>
  <c r="G897"/>
  <c r="I896"/>
  <c r="I907"/>
  <c r="O903"/>
  <c r="F900"/>
  <c r="L899"/>
  <c r="O898"/>
  <c r="E898"/>
  <c r="H859"/>
  <c r="H864"/>
  <c r="H863"/>
  <c r="FL10" i="28"/>
  <c r="O133" i="26"/>
  <c r="FL12" i="28"/>
  <c r="FF10" i="19"/>
  <c r="FF12"/>
  <c r="FF11"/>
  <c r="FL11" i="28"/>
  <c r="AK15" i="21"/>
  <c r="EZ109" i="19"/>
  <c r="FA109"/>
  <c r="O15" i="21" s="1"/>
  <c r="FB109" i="19"/>
  <c r="R15" i="21" s="1"/>
  <c r="H595" i="25" l="1"/>
  <c r="K556"/>
  <c r="N556"/>
  <c r="N560"/>
  <c r="K560"/>
  <c r="I660"/>
  <c r="I655"/>
  <c r="I657"/>
  <c r="I658"/>
  <c r="L652"/>
  <c r="A685"/>
  <c r="I656"/>
  <c r="H592"/>
  <c r="H596"/>
  <c r="H594"/>
  <c r="N557"/>
  <c r="K557"/>
  <c r="H593"/>
  <c r="H591"/>
  <c r="N595"/>
  <c r="K595"/>
  <c r="K555"/>
  <c r="N555"/>
  <c r="K558"/>
  <c r="N558"/>
  <c r="O632"/>
  <c r="G631"/>
  <c r="L629"/>
  <c r="E628"/>
  <c r="F639"/>
  <c r="F634"/>
  <c r="B614"/>
  <c r="N634"/>
  <c r="O631"/>
  <c r="G630"/>
  <c r="L628"/>
  <c r="E627"/>
  <c r="F631"/>
  <c r="L634"/>
  <c r="L631"/>
  <c r="E630"/>
  <c r="I628"/>
  <c r="I640"/>
  <c r="M634"/>
  <c r="F628"/>
  <c r="N636"/>
  <c r="G632"/>
  <c r="L630"/>
  <c r="E629"/>
  <c r="I627"/>
  <c r="J634"/>
  <c r="M635"/>
  <c r="E632"/>
  <c r="I630"/>
  <c r="O628"/>
  <c r="G627"/>
  <c r="M636"/>
  <c r="F630"/>
  <c r="I638"/>
  <c r="L632"/>
  <c r="E631"/>
  <c r="I629"/>
  <c r="O627"/>
  <c r="O634"/>
  <c r="F627"/>
  <c r="F640"/>
  <c r="I632"/>
  <c r="O630"/>
  <c r="G629"/>
  <c r="L627"/>
  <c r="F638"/>
  <c r="F632"/>
  <c r="I639"/>
  <c r="H634"/>
  <c r="I631"/>
  <c r="O629"/>
  <c r="G628"/>
  <c r="M637"/>
  <c r="F629"/>
  <c r="N1302" i="26"/>
  <c r="H2253"/>
  <c r="N2253" s="1"/>
  <c r="K2216"/>
  <c r="N2216"/>
  <c r="H2257"/>
  <c r="H2258"/>
  <c r="I2323"/>
  <c r="I2319"/>
  <c r="L2315"/>
  <c r="I2320"/>
  <c r="A2348"/>
  <c r="I2321"/>
  <c r="I2318"/>
  <c r="K2220"/>
  <c r="N2220"/>
  <c r="K860"/>
  <c r="H2255"/>
  <c r="H2256"/>
  <c r="I2301"/>
  <c r="I2300"/>
  <c r="N2298"/>
  <c r="N2296"/>
  <c r="H2296"/>
  <c r="L2294"/>
  <c r="G2294"/>
  <c r="O2293"/>
  <c r="I2293"/>
  <c r="E2293"/>
  <c r="L2292"/>
  <c r="G2292"/>
  <c r="O2291"/>
  <c r="I2291"/>
  <c r="E2291"/>
  <c r="L2290"/>
  <c r="G2290"/>
  <c r="O2289"/>
  <c r="I2289"/>
  <c r="E2289"/>
  <c r="M2299"/>
  <c r="O2296"/>
  <c r="J2296"/>
  <c r="F2293"/>
  <c r="F2291"/>
  <c r="F2289"/>
  <c r="F2302"/>
  <c r="M2297"/>
  <c r="L2296"/>
  <c r="O2294"/>
  <c r="I2294"/>
  <c r="E2294"/>
  <c r="L2293"/>
  <c r="G2293"/>
  <c r="O2292"/>
  <c r="I2292"/>
  <c r="E2292"/>
  <c r="L2291"/>
  <c r="G2291"/>
  <c r="O2290"/>
  <c r="I2290"/>
  <c r="E2290"/>
  <c r="L2289"/>
  <c r="G2289"/>
  <c r="I2302"/>
  <c r="F2301"/>
  <c r="F2300"/>
  <c r="M2298"/>
  <c r="M2296"/>
  <c r="F2296"/>
  <c r="F2294"/>
  <c r="F2292"/>
  <c r="F2290"/>
  <c r="B2276"/>
  <c r="K2218"/>
  <c r="N2218"/>
  <c r="K2253"/>
  <c r="N2219"/>
  <c r="K2219"/>
  <c r="K862"/>
  <c r="H2254"/>
  <c r="N1304"/>
  <c r="K1304"/>
  <c r="N1300"/>
  <c r="K1300"/>
  <c r="H900"/>
  <c r="H1336"/>
  <c r="M1383"/>
  <c r="O1380"/>
  <c r="J1380"/>
  <c r="F1377"/>
  <c r="F1375"/>
  <c r="F1373"/>
  <c r="F1386"/>
  <c r="M1381"/>
  <c r="L1380"/>
  <c r="O1378"/>
  <c r="I1378"/>
  <c r="E1378"/>
  <c r="L1377"/>
  <c r="G1377"/>
  <c r="O1376"/>
  <c r="I1376"/>
  <c r="E1376"/>
  <c r="L1375"/>
  <c r="G1375"/>
  <c r="O1374"/>
  <c r="I1374"/>
  <c r="E1374"/>
  <c r="L1373"/>
  <c r="G1373"/>
  <c r="N1382"/>
  <c r="H1380"/>
  <c r="G1378"/>
  <c r="F1376"/>
  <c r="I1375"/>
  <c r="L1374"/>
  <c r="B1360"/>
  <c r="I1386"/>
  <c r="M1380"/>
  <c r="O1377"/>
  <c r="E1377"/>
  <c r="G1376"/>
  <c r="F1374"/>
  <c r="I1373"/>
  <c r="F1385"/>
  <c r="F1384"/>
  <c r="N1380"/>
  <c r="L1378"/>
  <c r="O1375"/>
  <c r="E1375"/>
  <c r="H1375" s="1"/>
  <c r="G1374"/>
  <c r="I1385"/>
  <c r="I1384"/>
  <c r="M1382"/>
  <c r="F1380"/>
  <c r="F1378"/>
  <c r="I1377"/>
  <c r="L1376"/>
  <c r="O1373"/>
  <c r="E1373"/>
  <c r="H1373" s="1"/>
  <c r="H1340"/>
  <c r="K1337"/>
  <c r="N1337"/>
  <c r="K1339"/>
  <c r="N1339"/>
  <c r="K1341"/>
  <c r="N1341"/>
  <c r="K1301"/>
  <c r="N1301"/>
  <c r="I1403"/>
  <c r="A1432"/>
  <c r="I1404"/>
  <c r="I1401"/>
  <c r="I1402"/>
  <c r="L1398"/>
  <c r="I1406"/>
  <c r="H1338"/>
  <c r="H898"/>
  <c r="K898" s="1"/>
  <c r="K859"/>
  <c r="N859"/>
  <c r="N864"/>
  <c r="K864"/>
  <c r="H896"/>
  <c r="H897"/>
  <c r="N900"/>
  <c r="K900"/>
  <c r="K863"/>
  <c r="N863"/>
  <c r="K861"/>
  <c r="N861"/>
  <c r="H901"/>
  <c r="I945"/>
  <c r="I944"/>
  <c r="N942"/>
  <c r="N940"/>
  <c r="H940"/>
  <c r="L938"/>
  <c r="G938"/>
  <c r="O937"/>
  <c r="I937"/>
  <c r="E937"/>
  <c r="L936"/>
  <c r="G936"/>
  <c r="O935"/>
  <c r="I935"/>
  <c r="E935"/>
  <c r="L934"/>
  <c r="G934"/>
  <c r="O933"/>
  <c r="I933"/>
  <c r="E933"/>
  <c r="M943"/>
  <c r="O940"/>
  <c r="J940"/>
  <c r="F937"/>
  <c r="F935"/>
  <c r="F933"/>
  <c r="F945"/>
  <c r="L940"/>
  <c r="I938"/>
  <c r="F936"/>
  <c r="L935"/>
  <c r="O934"/>
  <c r="E934"/>
  <c r="F944"/>
  <c r="M940"/>
  <c r="G937"/>
  <c r="I936"/>
  <c r="F934"/>
  <c r="L933"/>
  <c r="B920"/>
  <c r="F946"/>
  <c r="M941"/>
  <c r="O938"/>
  <c r="E938"/>
  <c r="G935"/>
  <c r="I934"/>
  <c r="I946"/>
  <c r="M942"/>
  <c r="F940"/>
  <c r="F938"/>
  <c r="L937"/>
  <c r="O936"/>
  <c r="E936"/>
  <c r="G933"/>
  <c r="H899"/>
  <c r="FD109" i="19"/>
  <c r="L15" i="21"/>
  <c r="W15" s="1"/>
  <c r="AQ15" s="1"/>
  <c r="H934" i="26" l="1"/>
  <c r="H2290"/>
  <c r="N593" i="25"/>
  <c r="K593"/>
  <c r="K596"/>
  <c r="N596"/>
  <c r="I674"/>
  <c r="L668"/>
  <c r="E667"/>
  <c r="I665"/>
  <c r="O663"/>
  <c r="O670"/>
  <c r="F663"/>
  <c r="O668"/>
  <c r="G667"/>
  <c r="L665"/>
  <c r="E664"/>
  <c r="F675"/>
  <c r="F670"/>
  <c r="B650"/>
  <c r="I675"/>
  <c r="H670"/>
  <c r="I667"/>
  <c r="O665"/>
  <c r="G664"/>
  <c r="M673"/>
  <c r="F665"/>
  <c r="L670"/>
  <c r="L667"/>
  <c r="E666"/>
  <c r="I664"/>
  <c r="I676"/>
  <c r="M670"/>
  <c r="F664"/>
  <c r="N670"/>
  <c r="O667"/>
  <c r="G666"/>
  <c r="L664"/>
  <c r="E663"/>
  <c r="F667"/>
  <c r="M671"/>
  <c r="E668"/>
  <c r="I666"/>
  <c r="O664"/>
  <c r="G663"/>
  <c r="M672"/>
  <c r="F666"/>
  <c r="N672"/>
  <c r="G668"/>
  <c r="L666"/>
  <c r="E665"/>
  <c r="I663"/>
  <c r="J670"/>
  <c r="F676"/>
  <c r="I668"/>
  <c r="O666"/>
  <c r="G665"/>
  <c r="L663"/>
  <c r="F674"/>
  <c r="F668"/>
  <c r="N591"/>
  <c r="K591"/>
  <c r="K594"/>
  <c r="N594"/>
  <c r="I692"/>
  <c r="I694"/>
  <c r="I696"/>
  <c r="A721"/>
  <c r="I693"/>
  <c r="L688"/>
  <c r="I691"/>
  <c r="K592"/>
  <c r="N592"/>
  <c r="H631"/>
  <c r="H632"/>
  <c r="H629"/>
  <c r="H630"/>
  <c r="H627"/>
  <c r="H628"/>
  <c r="A2385" i="26"/>
  <c r="I2357"/>
  <c r="I2354"/>
  <c r="I2359"/>
  <c r="I2355"/>
  <c r="L2351"/>
  <c r="I2356"/>
  <c r="H2292"/>
  <c r="K2254"/>
  <c r="N2254"/>
  <c r="N2290"/>
  <c r="K2290"/>
  <c r="H2293"/>
  <c r="N2255"/>
  <c r="K2255"/>
  <c r="F2339"/>
  <c r="M2334"/>
  <c r="L2333"/>
  <c r="O2331"/>
  <c r="I2331"/>
  <c r="E2331"/>
  <c r="L2330"/>
  <c r="G2330"/>
  <c r="O2329"/>
  <c r="I2329"/>
  <c r="E2329"/>
  <c r="L2328"/>
  <c r="G2328"/>
  <c r="O2327"/>
  <c r="I2327"/>
  <c r="E2327"/>
  <c r="L2326"/>
  <c r="G2326"/>
  <c r="I2339"/>
  <c r="F2338"/>
  <c r="F2337"/>
  <c r="M2335"/>
  <c r="M2333"/>
  <c r="F2333"/>
  <c r="F2331"/>
  <c r="F2329"/>
  <c r="F2327"/>
  <c r="B2313"/>
  <c r="I2338"/>
  <c r="I2337"/>
  <c r="N2335"/>
  <c r="N2333"/>
  <c r="H2333"/>
  <c r="L2331"/>
  <c r="G2331"/>
  <c r="O2330"/>
  <c r="I2330"/>
  <c r="E2330"/>
  <c r="L2329"/>
  <c r="G2329"/>
  <c r="O2328"/>
  <c r="I2328"/>
  <c r="E2328"/>
  <c r="L2327"/>
  <c r="G2327"/>
  <c r="O2326"/>
  <c r="I2326"/>
  <c r="E2326"/>
  <c r="M2336"/>
  <c r="O2333"/>
  <c r="J2333"/>
  <c r="F2330"/>
  <c r="F2328"/>
  <c r="F2326"/>
  <c r="N2257"/>
  <c r="K2257"/>
  <c r="H2291"/>
  <c r="K2256"/>
  <c r="N2256"/>
  <c r="K2258"/>
  <c r="N2258"/>
  <c r="H2294"/>
  <c r="H2289"/>
  <c r="H1374"/>
  <c r="N1374" s="1"/>
  <c r="K1373"/>
  <c r="N1373"/>
  <c r="N1338"/>
  <c r="K1338"/>
  <c r="N1340"/>
  <c r="K1340"/>
  <c r="H1377"/>
  <c r="K1375"/>
  <c r="N1375"/>
  <c r="N1336"/>
  <c r="K1336"/>
  <c r="F1422"/>
  <c r="M1417"/>
  <c r="L1416"/>
  <c r="O1414"/>
  <c r="I1422"/>
  <c r="O1416"/>
  <c r="H1416"/>
  <c r="F1414"/>
  <c r="F1412"/>
  <c r="F1410"/>
  <c r="B1396"/>
  <c r="F1421"/>
  <c r="F1420"/>
  <c r="M1418"/>
  <c r="J1416"/>
  <c r="L1414"/>
  <c r="G1414"/>
  <c r="O1413"/>
  <c r="I1413"/>
  <c r="E1413"/>
  <c r="L1412"/>
  <c r="G1412"/>
  <c r="O1411"/>
  <c r="I1411"/>
  <c r="E1411"/>
  <c r="L1410"/>
  <c r="G1410"/>
  <c r="O1409"/>
  <c r="I1409"/>
  <c r="E1409"/>
  <c r="I1421"/>
  <c r="M1416"/>
  <c r="O1412"/>
  <c r="E1412"/>
  <c r="G1411"/>
  <c r="F1409"/>
  <c r="I1420"/>
  <c r="N1416"/>
  <c r="I1414"/>
  <c r="L1413"/>
  <c r="O1410"/>
  <c r="E1410"/>
  <c r="G1409"/>
  <c r="N1418"/>
  <c r="F1413"/>
  <c r="I1412"/>
  <c r="L1411"/>
  <c r="M1419"/>
  <c r="F1416"/>
  <c r="E1414"/>
  <c r="G1413"/>
  <c r="F1411"/>
  <c r="I1410"/>
  <c r="L1409"/>
  <c r="A1468"/>
  <c r="I1441"/>
  <c r="I1443"/>
  <c r="I1438"/>
  <c r="I1439"/>
  <c r="L1435"/>
  <c r="I1440"/>
  <c r="H1378"/>
  <c r="H1376"/>
  <c r="N898"/>
  <c r="H938"/>
  <c r="N938" s="1"/>
  <c r="H933"/>
  <c r="N933" s="1"/>
  <c r="K897"/>
  <c r="N897"/>
  <c r="H937"/>
  <c r="K933"/>
  <c r="K901"/>
  <c r="N901"/>
  <c r="N896"/>
  <c r="K896"/>
  <c r="N934"/>
  <c r="K934"/>
  <c r="K899"/>
  <c r="N899"/>
  <c r="H936"/>
  <c r="H935"/>
  <c r="K1374" l="1"/>
  <c r="N628" i="25"/>
  <c r="K628"/>
  <c r="N632"/>
  <c r="K632"/>
  <c r="H665"/>
  <c r="H663"/>
  <c r="K629"/>
  <c r="N629"/>
  <c r="I732"/>
  <c r="I727"/>
  <c r="I729"/>
  <c r="I730"/>
  <c r="L724"/>
  <c r="A757"/>
  <c r="I728"/>
  <c r="N630"/>
  <c r="K630"/>
  <c r="H664"/>
  <c r="H667"/>
  <c r="N627"/>
  <c r="K627"/>
  <c r="K631"/>
  <c r="N631"/>
  <c r="M707"/>
  <c r="E704"/>
  <c r="I702"/>
  <c r="O700"/>
  <c r="G699"/>
  <c r="M708"/>
  <c r="F702"/>
  <c r="I710"/>
  <c r="L704"/>
  <c r="E703"/>
  <c r="I701"/>
  <c r="O699"/>
  <c r="O706"/>
  <c r="F699"/>
  <c r="F712"/>
  <c r="I704"/>
  <c r="O702"/>
  <c r="G701"/>
  <c r="L699"/>
  <c r="F710"/>
  <c r="F704"/>
  <c r="I711"/>
  <c r="H706"/>
  <c r="I703"/>
  <c r="O701"/>
  <c r="G700"/>
  <c r="M709"/>
  <c r="F701"/>
  <c r="O704"/>
  <c r="G703"/>
  <c r="L701"/>
  <c r="E700"/>
  <c r="F711"/>
  <c r="F706"/>
  <c r="B686"/>
  <c r="N706"/>
  <c r="O703"/>
  <c r="G702"/>
  <c r="L700"/>
  <c r="E699"/>
  <c r="F703"/>
  <c r="L706"/>
  <c r="L703"/>
  <c r="E702"/>
  <c r="I700"/>
  <c r="I712"/>
  <c r="M706"/>
  <c r="F700"/>
  <c r="N708"/>
  <c r="G704"/>
  <c r="L702"/>
  <c r="E701"/>
  <c r="I699"/>
  <c r="J706"/>
  <c r="H668"/>
  <c r="H666"/>
  <c r="H2326" i="26"/>
  <c r="H2328"/>
  <c r="K2328" s="1"/>
  <c r="N2294"/>
  <c r="K2294"/>
  <c r="K2293"/>
  <c r="N2293"/>
  <c r="I2396"/>
  <c r="I2392"/>
  <c r="L2388"/>
  <c r="I2393"/>
  <c r="A2422"/>
  <c r="I2394"/>
  <c r="I2391"/>
  <c r="H2330"/>
  <c r="H2331"/>
  <c r="K2289"/>
  <c r="N2289"/>
  <c r="N2328"/>
  <c r="I2374"/>
  <c r="I2373"/>
  <c r="N2371"/>
  <c r="N2369"/>
  <c r="H2369"/>
  <c r="L2367"/>
  <c r="G2367"/>
  <c r="O2366"/>
  <c r="I2366"/>
  <c r="E2366"/>
  <c r="L2365"/>
  <c r="G2365"/>
  <c r="O2364"/>
  <c r="I2364"/>
  <c r="E2364"/>
  <c r="L2363"/>
  <c r="G2363"/>
  <c r="O2362"/>
  <c r="I2362"/>
  <c r="E2362"/>
  <c r="M2372"/>
  <c r="O2369"/>
  <c r="J2369"/>
  <c r="F2366"/>
  <c r="F2364"/>
  <c r="F2362"/>
  <c r="F2375"/>
  <c r="M2370"/>
  <c r="L2369"/>
  <c r="O2367"/>
  <c r="I2367"/>
  <c r="E2367"/>
  <c r="L2366"/>
  <c r="G2366"/>
  <c r="O2365"/>
  <c r="I2365"/>
  <c r="E2365"/>
  <c r="L2364"/>
  <c r="G2364"/>
  <c r="O2363"/>
  <c r="I2363"/>
  <c r="E2363"/>
  <c r="L2362"/>
  <c r="G2362"/>
  <c r="I2375"/>
  <c r="F2374"/>
  <c r="F2373"/>
  <c r="M2371"/>
  <c r="M2369"/>
  <c r="F2369"/>
  <c r="F2367"/>
  <c r="F2365"/>
  <c r="F2363"/>
  <c r="B2349"/>
  <c r="H2329"/>
  <c r="N2326"/>
  <c r="K2326"/>
  <c r="H2327"/>
  <c r="K2291"/>
  <c r="N2291"/>
  <c r="N2292"/>
  <c r="K2292"/>
  <c r="H1411"/>
  <c r="N1376"/>
  <c r="K1376"/>
  <c r="I1479"/>
  <c r="I1475"/>
  <c r="L1471"/>
  <c r="I1477"/>
  <c r="A1505"/>
  <c r="I1474"/>
  <c r="I1476"/>
  <c r="I1458"/>
  <c r="I1457"/>
  <c r="N1455"/>
  <c r="N1453"/>
  <c r="H1453"/>
  <c r="L1451"/>
  <c r="G1451"/>
  <c r="O1450"/>
  <c r="I1450"/>
  <c r="E1450"/>
  <c r="L1449"/>
  <c r="G1449"/>
  <c r="O1448"/>
  <c r="I1448"/>
  <c r="E1448"/>
  <c r="L1447"/>
  <c r="G1447"/>
  <c r="O1446"/>
  <c r="I1446"/>
  <c r="E1446"/>
  <c r="I1459"/>
  <c r="M1456"/>
  <c r="M1453"/>
  <c r="O1451"/>
  <c r="G1450"/>
  <c r="F1449"/>
  <c r="L1448"/>
  <c r="F1448"/>
  <c r="E1447"/>
  <c r="F1458"/>
  <c r="O1453"/>
  <c r="F1453"/>
  <c r="I1451"/>
  <c r="O1449"/>
  <c r="G1448"/>
  <c r="F1447"/>
  <c r="L1446"/>
  <c r="F1446"/>
  <c r="F1459"/>
  <c r="F1457"/>
  <c r="L1453"/>
  <c r="F1451"/>
  <c r="I1449"/>
  <c r="G1446"/>
  <c r="M1454"/>
  <c r="L1450"/>
  <c r="I1447"/>
  <c r="M1455"/>
  <c r="O1447"/>
  <c r="B1433"/>
  <c r="J1453"/>
  <c r="E1451"/>
  <c r="F1450"/>
  <c r="E1449"/>
  <c r="H1449" s="1"/>
  <c r="K1377"/>
  <c r="N1377"/>
  <c r="K938"/>
  <c r="H1413"/>
  <c r="N1411"/>
  <c r="K1411"/>
  <c r="N1378"/>
  <c r="K1378"/>
  <c r="H1414"/>
  <c r="H1410"/>
  <c r="H1412"/>
  <c r="H1409"/>
  <c r="K937"/>
  <c r="N937"/>
  <c r="N936"/>
  <c r="K936"/>
  <c r="K935"/>
  <c r="N935"/>
  <c r="H1447" l="1"/>
  <c r="H701" i="25"/>
  <c r="H702"/>
  <c r="H699"/>
  <c r="N742"/>
  <c r="O739"/>
  <c r="G738"/>
  <c r="L736"/>
  <c r="E735"/>
  <c r="F739"/>
  <c r="M743"/>
  <c r="E740"/>
  <c r="I738"/>
  <c r="O736"/>
  <c r="G735"/>
  <c r="M744"/>
  <c r="F738"/>
  <c r="N744"/>
  <c r="G740"/>
  <c r="L738"/>
  <c r="E737"/>
  <c r="I735"/>
  <c r="J742"/>
  <c r="F748"/>
  <c r="I740"/>
  <c r="O738"/>
  <c r="G737"/>
  <c r="L735"/>
  <c r="F746"/>
  <c r="F740"/>
  <c r="I746"/>
  <c r="L740"/>
  <c r="E739"/>
  <c r="I737"/>
  <c r="O735"/>
  <c r="O742"/>
  <c r="F735"/>
  <c r="O740"/>
  <c r="G739"/>
  <c r="L737"/>
  <c r="E736"/>
  <c r="F747"/>
  <c r="F742"/>
  <c r="B722"/>
  <c r="I747"/>
  <c r="H742"/>
  <c r="I739"/>
  <c r="O737"/>
  <c r="G736"/>
  <c r="M745"/>
  <c r="F737"/>
  <c r="L742"/>
  <c r="L739"/>
  <c r="E738"/>
  <c r="H738" s="1"/>
  <c r="I736"/>
  <c r="I748"/>
  <c r="M742"/>
  <c r="F736"/>
  <c r="N665"/>
  <c r="K665"/>
  <c r="H703"/>
  <c r="H704"/>
  <c r="K668"/>
  <c r="N668"/>
  <c r="K664"/>
  <c r="N664"/>
  <c r="I768"/>
  <c r="I766"/>
  <c r="A793"/>
  <c r="I765"/>
  <c r="L760"/>
  <c r="I764"/>
  <c r="I763"/>
  <c r="N663"/>
  <c r="K663"/>
  <c r="K666"/>
  <c r="N666"/>
  <c r="K701"/>
  <c r="N701"/>
  <c r="N702"/>
  <c r="K702"/>
  <c r="K699"/>
  <c r="N699"/>
  <c r="K667"/>
  <c r="N667"/>
  <c r="H700"/>
  <c r="K2331" i="26"/>
  <c r="N2331"/>
  <c r="A2459"/>
  <c r="I2431"/>
  <c r="I2428"/>
  <c r="I2433"/>
  <c r="I2429"/>
  <c r="L2425"/>
  <c r="I2430"/>
  <c r="H2367"/>
  <c r="H2362"/>
  <c r="H2365"/>
  <c r="K2327"/>
  <c r="N2327"/>
  <c r="F2412"/>
  <c r="M2407"/>
  <c r="L2406"/>
  <c r="O2404"/>
  <c r="I2404"/>
  <c r="E2404"/>
  <c r="L2403"/>
  <c r="G2403"/>
  <c r="O2402"/>
  <c r="I2402"/>
  <c r="E2402"/>
  <c r="L2401"/>
  <c r="G2401"/>
  <c r="O2400"/>
  <c r="I2400"/>
  <c r="E2400"/>
  <c r="L2399"/>
  <c r="G2399"/>
  <c r="I2412"/>
  <c r="F2411"/>
  <c r="F2410"/>
  <c r="M2408"/>
  <c r="M2406"/>
  <c r="F2406"/>
  <c r="F2404"/>
  <c r="F2402"/>
  <c r="F2400"/>
  <c r="B2386"/>
  <c r="I2411"/>
  <c r="I2410"/>
  <c r="N2408"/>
  <c r="N2406"/>
  <c r="H2406"/>
  <c r="L2404"/>
  <c r="G2404"/>
  <c r="O2403"/>
  <c r="I2403"/>
  <c r="E2403"/>
  <c r="L2402"/>
  <c r="G2402"/>
  <c r="O2401"/>
  <c r="I2401"/>
  <c r="E2401"/>
  <c r="L2400"/>
  <c r="G2400"/>
  <c r="O2399"/>
  <c r="I2399"/>
  <c r="E2399"/>
  <c r="M2409"/>
  <c r="O2406"/>
  <c r="J2406"/>
  <c r="F2403"/>
  <c r="F2401"/>
  <c r="F2399"/>
  <c r="H2363"/>
  <c r="H2366"/>
  <c r="K2329"/>
  <c r="N2329"/>
  <c r="N2330"/>
  <c r="K2330"/>
  <c r="H2364"/>
  <c r="K1410"/>
  <c r="N1410"/>
  <c r="F1495"/>
  <c r="M1490"/>
  <c r="L1489"/>
  <c r="O1487"/>
  <c r="I1487"/>
  <c r="E1487"/>
  <c r="L1486"/>
  <c r="G1486"/>
  <c r="O1485"/>
  <c r="I1485"/>
  <c r="E1485"/>
  <c r="L1484"/>
  <c r="G1484"/>
  <c r="O1483"/>
  <c r="I1483"/>
  <c r="E1483"/>
  <c r="L1482"/>
  <c r="G1482"/>
  <c r="I1494"/>
  <c r="I1493"/>
  <c r="N1491"/>
  <c r="M1489"/>
  <c r="G1487"/>
  <c r="F1486"/>
  <c r="L1485"/>
  <c r="F1485"/>
  <c r="E1484"/>
  <c r="I1482"/>
  <c r="M1492"/>
  <c r="N1489"/>
  <c r="F1489"/>
  <c r="O1486"/>
  <c r="G1485"/>
  <c r="F1484"/>
  <c r="L1483"/>
  <c r="F1483"/>
  <c r="E1482"/>
  <c r="B1469"/>
  <c r="I1495"/>
  <c r="O1489"/>
  <c r="I1486"/>
  <c r="G1483"/>
  <c r="M1491"/>
  <c r="L1487"/>
  <c r="I1484"/>
  <c r="F1494"/>
  <c r="H1489"/>
  <c r="O1484"/>
  <c r="O1482"/>
  <c r="F1493"/>
  <c r="J1489"/>
  <c r="F1487"/>
  <c r="E1486"/>
  <c r="F1482"/>
  <c r="H1448"/>
  <c r="H1451"/>
  <c r="H1446"/>
  <c r="K1414"/>
  <c r="N1414"/>
  <c r="K1412"/>
  <c r="N1412"/>
  <c r="K1447"/>
  <c r="N1447"/>
  <c r="N1409"/>
  <c r="K1409"/>
  <c r="N1413"/>
  <c r="K1413"/>
  <c r="N1449"/>
  <c r="K1449"/>
  <c r="A1542"/>
  <c r="I1514"/>
  <c r="I1513"/>
  <c r="I1512"/>
  <c r="L1508"/>
  <c r="I1516"/>
  <c r="I1511"/>
  <c r="H1450"/>
  <c r="I802" i="25" l="1"/>
  <c r="I799"/>
  <c r="A829"/>
  <c r="L796"/>
  <c r="I800"/>
  <c r="I804"/>
  <c r="I801"/>
  <c r="K703"/>
  <c r="N703"/>
  <c r="H736"/>
  <c r="H739"/>
  <c r="H737"/>
  <c r="H735"/>
  <c r="N700"/>
  <c r="K700"/>
  <c r="N704"/>
  <c r="K704"/>
  <c r="K738"/>
  <c r="N738"/>
  <c r="F783"/>
  <c r="I776"/>
  <c r="O774"/>
  <c r="G773"/>
  <c r="L771"/>
  <c r="M778"/>
  <c r="F772"/>
  <c r="N778"/>
  <c r="O775"/>
  <c r="G774"/>
  <c r="L772"/>
  <c r="E771"/>
  <c r="F775"/>
  <c r="I782"/>
  <c r="O776"/>
  <c r="G775"/>
  <c r="L773"/>
  <c r="E772"/>
  <c r="M780"/>
  <c r="F774"/>
  <c r="N780"/>
  <c r="G776"/>
  <c r="L774"/>
  <c r="E773"/>
  <c r="I771"/>
  <c r="J778"/>
  <c r="I783"/>
  <c r="L778"/>
  <c r="L775"/>
  <c r="E774"/>
  <c r="H774" s="1"/>
  <c r="I772"/>
  <c r="F782"/>
  <c r="F776"/>
  <c r="I784"/>
  <c r="L776"/>
  <c r="E775"/>
  <c r="H775" s="1"/>
  <c r="I773"/>
  <c r="O771"/>
  <c r="O778"/>
  <c r="F771"/>
  <c r="F784"/>
  <c r="M779"/>
  <c r="E776"/>
  <c r="I774"/>
  <c r="O772"/>
  <c r="G771"/>
  <c r="F778"/>
  <c r="B758"/>
  <c r="H778"/>
  <c r="I775"/>
  <c r="O773"/>
  <c r="G772"/>
  <c r="M781"/>
  <c r="F773"/>
  <c r="H740"/>
  <c r="N2363" i="26"/>
  <c r="K2363"/>
  <c r="H2401"/>
  <c r="H2402"/>
  <c r="K2366"/>
  <c r="N2366"/>
  <c r="N2367"/>
  <c r="K2367"/>
  <c r="H2399"/>
  <c r="H2400"/>
  <c r="K2364"/>
  <c r="N2364"/>
  <c r="K2362"/>
  <c r="N2362"/>
  <c r="A2495"/>
  <c r="I2470"/>
  <c r="I2466"/>
  <c r="L2462"/>
  <c r="I2467"/>
  <c r="I2468"/>
  <c r="I2465"/>
  <c r="N2365"/>
  <c r="K2365"/>
  <c r="I2448"/>
  <c r="I2447"/>
  <c r="N2445"/>
  <c r="N2443"/>
  <c r="H2443"/>
  <c r="L2441"/>
  <c r="G2441"/>
  <c r="O2440"/>
  <c r="I2440"/>
  <c r="E2440"/>
  <c r="L2439"/>
  <c r="G2439"/>
  <c r="O2438"/>
  <c r="I2438"/>
  <c r="E2438"/>
  <c r="L2437"/>
  <c r="G2437"/>
  <c r="O2436"/>
  <c r="I2436"/>
  <c r="E2436"/>
  <c r="M2446"/>
  <c r="O2443"/>
  <c r="J2443"/>
  <c r="F2440"/>
  <c r="F2438"/>
  <c r="F2436"/>
  <c r="F2449"/>
  <c r="M2444"/>
  <c r="L2443"/>
  <c r="O2441"/>
  <c r="I2441"/>
  <c r="E2441"/>
  <c r="L2440"/>
  <c r="G2440"/>
  <c r="O2439"/>
  <c r="I2439"/>
  <c r="E2439"/>
  <c r="L2438"/>
  <c r="G2438"/>
  <c r="O2437"/>
  <c r="I2437"/>
  <c r="E2437"/>
  <c r="L2436"/>
  <c r="G2436"/>
  <c r="I2449"/>
  <c r="F2448"/>
  <c r="F2447"/>
  <c r="M2445"/>
  <c r="M2443"/>
  <c r="F2443"/>
  <c r="F2441"/>
  <c r="F2439"/>
  <c r="F2437"/>
  <c r="B2423"/>
  <c r="H2403"/>
  <c r="H2404"/>
  <c r="I1531"/>
  <c r="I1530"/>
  <c r="N1528"/>
  <c r="N1526"/>
  <c r="H1526"/>
  <c r="L1524"/>
  <c r="G1524"/>
  <c r="O1523"/>
  <c r="I1523"/>
  <c r="E1523"/>
  <c r="L1522"/>
  <c r="G1522"/>
  <c r="O1521"/>
  <c r="I1521"/>
  <c r="E1521"/>
  <c r="L1520"/>
  <c r="G1520"/>
  <c r="O1519"/>
  <c r="I1519"/>
  <c r="E1519"/>
  <c r="M1529"/>
  <c r="O1526"/>
  <c r="J1526"/>
  <c r="F1523"/>
  <c r="F1532"/>
  <c r="M1527"/>
  <c r="O1524"/>
  <c r="E1524"/>
  <c r="O1520"/>
  <c r="G1519"/>
  <c r="B1506"/>
  <c r="I1532"/>
  <c r="M1528"/>
  <c r="F1526"/>
  <c r="F1524"/>
  <c r="L1523"/>
  <c r="O1522"/>
  <c r="E1522"/>
  <c r="I1520"/>
  <c r="L1526"/>
  <c r="F1522"/>
  <c r="G1521"/>
  <c r="L1519"/>
  <c r="M1526"/>
  <c r="I1522"/>
  <c r="L1521"/>
  <c r="F1531"/>
  <c r="I1524"/>
  <c r="E1520"/>
  <c r="F1519"/>
  <c r="F1530"/>
  <c r="G1523"/>
  <c r="F1521"/>
  <c r="F1520"/>
  <c r="I1553"/>
  <c r="I1549"/>
  <c r="L1545"/>
  <c r="I1550"/>
  <c r="A1579"/>
  <c r="I1548"/>
  <c r="I1551"/>
  <c r="N1448"/>
  <c r="K1448"/>
  <c r="H1487"/>
  <c r="H1484"/>
  <c r="H1485"/>
  <c r="K1451"/>
  <c r="N1451"/>
  <c r="N1450"/>
  <c r="K1450"/>
  <c r="K1446"/>
  <c r="N1446"/>
  <c r="H1483"/>
  <c r="H1486"/>
  <c r="H1482"/>
  <c r="N774" i="25" l="1"/>
  <c r="K774"/>
  <c r="N735"/>
  <c r="K735"/>
  <c r="H772"/>
  <c r="N740"/>
  <c r="K740"/>
  <c r="K736"/>
  <c r="N736"/>
  <c r="H776"/>
  <c r="N775"/>
  <c r="K775"/>
  <c r="N739"/>
  <c r="K739"/>
  <c r="I840"/>
  <c r="I838"/>
  <c r="A865"/>
  <c r="L832"/>
  <c r="I837"/>
  <c r="I836"/>
  <c r="I835"/>
  <c r="H773"/>
  <c r="H771"/>
  <c r="N737"/>
  <c r="K737"/>
  <c r="N816"/>
  <c r="G812"/>
  <c r="L810"/>
  <c r="E809"/>
  <c r="I807"/>
  <c r="L814"/>
  <c r="L811"/>
  <c r="E810"/>
  <c r="I808"/>
  <c r="F819"/>
  <c r="O814"/>
  <c r="M816"/>
  <c r="M817"/>
  <c r="I818"/>
  <c r="L812"/>
  <c r="E811"/>
  <c r="I809"/>
  <c r="O807"/>
  <c r="M815"/>
  <c r="E812"/>
  <c r="I810"/>
  <c r="O808"/>
  <c r="G807"/>
  <c r="F818"/>
  <c r="I820"/>
  <c r="F808"/>
  <c r="B794"/>
  <c r="I819"/>
  <c r="H814"/>
  <c r="I811"/>
  <c r="O809"/>
  <c r="G808"/>
  <c r="F820"/>
  <c r="I812"/>
  <c r="O810"/>
  <c r="G809"/>
  <c r="L807"/>
  <c r="F810"/>
  <c r="F807"/>
  <c r="F812"/>
  <c r="F809"/>
  <c r="N814"/>
  <c r="O811"/>
  <c r="G810"/>
  <c r="L808"/>
  <c r="E807"/>
  <c r="O812"/>
  <c r="G811"/>
  <c r="L809"/>
  <c r="E808"/>
  <c r="H808" s="1"/>
  <c r="M814"/>
  <c r="F811"/>
  <c r="F814"/>
  <c r="J814"/>
  <c r="H2439" i="26"/>
  <c r="K2439" s="1"/>
  <c r="N2399"/>
  <c r="K2399"/>
  <c r="H1522"/>
  <c r="H2437"/>
  <c r="H2440"/>
  <c r="N2403"/>
  <c r="K2403"/>
  <c r="M2483"/>
  <c r="O2480"/>
  <c r="J2480"/>
  <c r="I2486"/>
  <c r="F2485"/>
  <c r="F2484"/>
  <c r="M2482"/>
  <c r="M2480"/>
  <c r="F2480"/>
  <c r="F2478"/>
  <c r="N2482"/>
  <c r="H2480"/>
  <c r="G2478"/>
  <c r="L2477"/>
  <c r="G2477"/>
  <c r="O2476"/>
  <c r="I2476"/>
  <c r="E2476"/>
  <c r="L2475"/>
  <c r="G2475"/>
  <c r="O2474"/>
  <c r="I2474"/>
  <c r="E2474"/>
  <c r="L2473"/>
  <c r="G2473"/>
  <c r="I2485"/>
  <c r="L2480"/>
  <c r="I2478"/>
  <c r="O2477"/>
  <c r="F2476"/>
  <c r="F2474"/>
  <c r="B2460"/>
  <c r="I2484"/>
  <c r="N2480"/>
  <c r="L2478"/>
  <c r="I2477"/>
  <c r="E2477"/>
  <c r="L2476"/>
  <c r="G2476"/>
  <c r="O2475"/>
  <c r="I2475"/>
  <c r="E2475"/>
  <c r="L2474"/>
  <c r="G2474"/>
  <c r="O2473"/>
  <c r="I2473"/>
  <c r="E2473"/>
  <c r="F2486"/>
  <c r="M2481"/>
  <c r="O2478"/>
  <c r="E2478"/>
  <c r="F2477"/>
  <c r="F2475"/>
  <c r="F2473"/>
  <c r="K2400"/>
  <c r="N2400"/>
  <c r="H2438"/>
  <c r="K2404"/>
  <c r="N2404"/>
  <c r="I2503"/>
  <c r="I2501"/>
  <c r="I2506"/>
  <c r="A2532"/>
  <c r="I2502"/>
  <c r="I2504"/>
  <c r="L2498"/>
  <c r="N2401"/>
  <c r="K2401"/>
  <c r="H2441"/>
  <c r="H2436"/>
  <c r="K2402"/>
  <c r="N2402"/>
  <c r="H1524"/>
  <c r="N1524" s="1"/>
  <c r="N1486"/>
  <c r="K1486"/>
  <c r="N1487"/>
  <c r="K1487"/>
  <c r="K1483"/>
  <c r="N1483"/>
  <c r="K1484"/>
  <c r="N1484"/>
  <c r="F1569"/>
  <c r="M1564"/>
  <c r="L1563"/>
  <c r="O1561"/>
  <c r="I1561"/>
  <c r="E1561"/>
  <c r="L1560"/>
  <c r="G1560"/>
  <c r="O1559"/>
  <c r="I1559"/>
  <c r="E1559"/>
  <c r="L1558"/>
  <c r="G1558"/>
  <c r="O1557"/>
  <c r="I1557"/>
  <c r="E1557"/>
  <c r="L1556"/>
  <c r="G1556"/>
  <c r="I1569"/>
  <c r="F1568"/>
  <c r="F1567"/>
  <c r="M1565"/>
  <c r="M1563"/>
  <c r="F1563"/>
  <c r="F1561"/>
  <c r="F1559"/>
  <c r="F1557"/>
  <c r="B1543"/>
  <c r="N1565"/>
  <c r="H1563"/>
  <c r="G1561"/>
  <c r="I1560"/>
  <c r="F1558"/>
  <c r="L1557"/>
  <c r="O1556"/>
  <c r="E1556"/>
  <c r="M1566"/>
  <c r="J1563"/>
  <c r="G1559"/>
  <c r="I1558"/>
  <c r="F1556"/>
  <c r="N1563"/>
  <c r="O1560"/>
  <c r="L1559"/>
  <c r="G1557"/>
  <c r="O1563"/>
  <c r="O1558"/>
  <c r="I1556"/>
  <c r="I1568"/>
  <c r="L1561"/>
  <c r="E1560"/>
  <c r="I1567"/>
  <c r="F1560"/>
  <c r="E1558"/>
  <c r="H1519"/>
  <c r="H1520"/>
  <c r="N1485"/>
  <c r="K1485"/>
  <c r="N1522"/>
  <c r="K1522"/>
  <c r="K1482"/>
  <c r="N1482"/>
  <c r="A1615"/>
  <c r="I1588"/>
  <c r="I1585"/>
  <c r="I1587"/>
  <c r="L1582"/>
  <c r="I1586"/>
  <c r="I1590"/>
  <c r="H1523"/>
  <c r="H1521"/>
  <c r="K1524" l="1"/>
  <c r="N2439"/>
  <c r="H2478"/>
  <c r="H1558"/>
  <c r="H807" i="25"/>
  <c r="I876"/>
  <c r="I871"/>
  <c r="I873"/>
  <c r="I874"/>
  <c r="L868"/>
  <c r="A901"/>
  <c r="I872"/>
  <c r="N772"/>
  <c r="K772"/>
  <c r="H812"/>
  <c r="H811"/>
  <c r="H810"/>
  <c r="H809"/>
  <c r="K773"/>
  <c r="N773"/>
  <c r="F856"/>
  <c r="I848"/>
  <c r="O846"/>
  <c r="G845"/>
  <c r="L843"/>
  <c r="F854"/>
  <c r="I855"/>
  <c r="H850"/>
  <c r="I847"/>
  <c r="O845"/>
  <c r="G844"/>
  <c r="F846"/>
  <c r="O850"/>
  <c r="F845"/>
  <c r="O848"/>
  <c r="G847"/>
  <c r="L845"/>
  <c r="E844"/>
  <c r="F855"/>
  <c r="F850"/>
  <c r="N850"/>
  <c r="O847"/>
  <c r="G846"/>
  <c r="L844"/>
  <c r="E843"/>
  <c r="F843"/>
  <c r="M853"/>
  <c r="L850"/>
  <c r="L847"/>
  <c r="E846"/>
  <c r="H846" s="1"/>
  <c r="I844"/>
  <c r="I856"/>
  <c r="M850"/>
  <c r="N852"/>
  <c r="G848"/>
  <c r="L846"/>
  <c r="E845"/>
  <c r="I843"/>
  <c r="F847"/>
  <c r="F844"/>
  <c r="M851"/>
  <c r="E848"/>
  <c r="I846"/>
  <c r="O844"/>
  <c r="G843"/>
  <c r="M852"/>
  <c r="I854"/>
  <c r="L848"/>
  <c r="E847"/>
  <c r="H847" s="1"/>
  <c r="I845"/>
  <c r="O843"/>
  <c r="J850"/>
  <c r="F848"/>
  <c r="B830"/>
  <c r="N776"/>
  <c r="K776"/>
  <c r="N808"/>
  <c r="K808"/>
  <c r="K807"/>
  <c r="N807"/>
  <c r="N771"/>
  <c r="K771"/>
  <c r="H2473" i="26"/>
  <c r="H2477"/>
  <c r="K2436"/>
  <c r="N2436"/>
  <c r="I2522"/>
  <c r="F2521"/>
  <c r="F2520"/>
  <c r="M2518"/>
  <c r="M2516"/>
  <c r="F2516"/>
  <c r="F2514"/>
  <c r="F2512"/>
  <c r="F2510"/>
  <c r="B2496"/>
  <c r="M2519"/>
  <c r="O2516"/>
  <c r="J2516"/>
  <c r="F2513"/>
  <c r="F2511"/>
  <c r="F2509"/>
  <c r="I2520"/>
  <c r="N2516"/>
  <c r="L2514"/>
  <c r="G2513"/>
  <c r="L2512"/>
  <c r="G2511"/>
  <c r="L2510"/>
  <c r="G2509"/>
  <c r="F2522"/>
  <c r="M2517"/>
  <c r="O2514"/>
  <c r="E2514"/>
  <c r="I2513"/>
  <c r="O2512"/>
  <c r="E2512"/>
  <c r="I2511"/>
  <c r="O2510"/>
  <c r="E2510"/>
  <c r="I2509"/>
  <c r="N2518"/>
  <c r="H2516"/>
  <c r="G2514"/>
  <c r="L2513"/>
  <c r="G2512"/>
  <c r="L2511"/>
  <c r="G2510"/>
  <c r="L2509"/>
  <c r="I2521"/>
  <c r="L2516"/>
  <c r="I2514"/>
  <c r="O2513"/>
  <c r="E2513"/>
  <c r="H2513" s="1"/>
  <c r="I2512"/>
  <c r="O2511"/>
  <c r="E2511"/>
  <c r="H2511" s="1"/>
  <c r="I2510"/>
  <c r="O2509"/>
  <c r="E2509"/>
  <c r="K2440"/>
  <c r="N2440"/>
  <c r="H2475"/>
  <c r="H2476"/>
  <c r="I2538"/>
  <c r="I2540"/>
  <c r="A2568"/>
  <c r="I2539"/>
  <c r="I2541"/>
  <c r="L2535"/>
  <c r="I2543"/>
  <c r="N2478"/>
  <c r="K2478"/>
  <c r="N2473"/>
  <c r="K2473"/>
  <c r="H2474"/>
  <c r="N2441"/>
  <c r="K2441"/>
  <c r="K2438"/>
  <c r="N2438"/>
  <c r="N2477"/>
  <c r="K2477"/>
  <c r="N2437"/>
  <c r="K2437"/>
  <c r="H1561"/>
  <c r="H1556"/>
  <c r="N1556" s="1"/>
  <c r="H1557"/>
  <c r="N1558"/>
  <c r="K1558"/>
  <c r="K1521"/>
  <c r="N1521"/>
  <c r="I1605"/>
  <c r="I1604"/>
  <c r="N1602"/>
  <c r="N1600"/>
  <c r="H1600"/>
  <c r="L1598"/>
  <c r="G1598"/>
  <c r="O1597"/>
  <c r="I1597"/>
  <c r="E1597"/>
  <c r="L1596"/>
  <c r="G1596"/>
  <c r="O1595"/>
  <c r="I1595"/>
  <c r="E1595"/>
  <c r="L1594"/>
  <c r="G1594"/>
  <c r="O1593"/>
  <c r="I1593"/>
  <c r="E1593"/>
  <c r="M1603"/>
  <c r="O1600"/>
  <c r="J1600"/>
  <c r="F1597"/>
  <c r="F1595"/>
  <c r="F1593"/>
  <c r="F1605"/>
  <c r="L1600"/>
  <c r="I1598"/>
  <c r="F1596"/>
  <c r="L1595"/>
  <c r="O1594"/>
  <c r="E1594"/>
  <c r="F1604"/>
  <c r="M1600"/>
  <c r="G1597"/>
  <c r="I1596"/>
  <c r="F1594"/>
  <c r="L1593"/>
  <c r="B1580"/>
  <c r="F1606"/>
  <c r="O1598"/>
  <c r="L1597"/>
  <c r="G1595"/>
  <c r="I1606"/>
  <c r="F1600"/>
  <c r="O1596"/>
  <c r="I1594"/>
  <c r="M1601"/>
  <c r="E1598"/>
  <c r="G1593"/>
  <c r="M1602"/>
  <c r="F1598"/>
  <c r="E1596"/>
  <c r="H1596" s="1"/>
  <c r="I1626"/>
  <c r="I1622"/>
  <c r="L1618"/>
  <c r="I1623"/>
  <c r="I1621"/>
  <c r="I1624"/>
  <c r="A1652"/>
  <c r="N1519"/>
  <c r="K1519"/>
  <c r="H1560"/>
  <c r="H1559"/>
  <c r="K1557"/>
  <c r="N1557"/>
  <c r="K1520"/>
  <c r="N1520"/>
  <c r="K1556"/>
  <c r="K1523"/>
  <c r="N1523"/>
  <c r="K1561"/>
  <c r="N1561"/>
  <c r="H2509" l="1"/>
  <c r="K2509" s="1"/>
  <c r="H845" i="25"/>
  <c r="H844"/>
  <c r="N844" s="1"/>
  <c r="N846"/>
  <c r="K846"/>
  <c r="N809"/>
  <c r="K809"/>
  <c r="N886"/>
  <c r="O883"/>
  <c r="G882"/>
  <c r="L880"/>
  <c r="E879"/>
  <c r="F883"/>
  <c r="M887"/>
  <c r="E884"/>
  <c r="I882"/>
  <c r="O880"/>
  <c r="G879"/>
  <c r="B866"/>
  <c r="F882"/>
  <c r="N888"/>
  <c r="G884"/>
  <c r="L882"/>
  <c r="E881"/>
  <c r="I879"/>
  <c r="J886"/>
  <c r="F892"/>
  <c r="I884"/>
  <c r="O882"/>
  <c r="G881"/>
  <c r="L879"/>
  <c r="F880"/>
  <c r="F886"/>
  <c r="I890"/>
  <c r="L884"/>
  <c r="E883"/>
  <c r="I881"/>
  <c r="O879"/>
  <c r="O886"/>
  <c r="F879"/>
  <c r="O884"/>
  <c r="G883"/>
  <c r="L881"/>
  <c r="E880"/>
  <c r="F884"/>
  <c r="F890"/>
  <c r="M886"/>
  <c r="I891"/>
  <c r="H886"/>
  <c r="I883"/>
  <c r="O881"/>
  <c r="G880"/>
  <c r="M889"/>
  <c r="F881"/>
  <c r="L886"/>
  <c r="L883"/>
  <c r="E882"/>
  <c r="H882" s="1"/>
  <c r="I880"/>
  <c r="M888"/>
  <c r="F891"/>
  <c r="I892"/>
  <c r="H848"/>
  <c r="N812"/>
  <c r="K812"/>
  <c r="I912"/>
  <c r="A937"/>
  <c r="I909"/>
  <c r="L904"/>
  <c r="I907"/>
  <c r="I908"/>
  <c r="I910"/>
  <c r="K811"/>
  <c r="N811"/>
  <c r="K847"/>
  <c r="N847"/>
  <c r="N845"/>
  <c r="K845"/>
  <c r="N810"/>
  <c r="K810"/>
  <c r="H843"/>
  <c r="N2511" i="26"/>
  <c r="K2511"/>
  <c r="H2512"/>
  <c r="M2556"/>
  <c r="O2553"/>
  <c r="J2553"/>
  <c r="F2550"/>
  <c r="F2548"/>
  <c r="F2546"/>
  <c r="I2559"/>
  <c r="F2558"/>
  <c r="F2557"/>
  <c r="M2555"/>
  <c r="M2553"/>
  <c r="F2553"/>
  <c r="F2551"/>
  <c r="F2549"/>
  <c r="F2547"/>
  <c r="B2533"/>
  <c r="N2555"/>
  <c r="H2553"/>
  <c r="G2551"/>
  <c r="L2550"/>
  <c r="G2549"/>
  <c r="L2548"/>
  <c r="G2547"/>
  <c r="L2546"/>
  <c r="I2558"/>
  <c r="L2553"/>
  <c r="I2551"/>
  <c r="O2550"/>
  <c r="E2550"/>
  <c r="I2549"/>
  <c r="O2548"/>
  <c r="E2548"/>
  <c r="I2547"/>
  <c r="O2546"/>
  <c r="E2546"/>
  <c r="I2557"/>
  <c r="N2553"/>
  <c r="L2551"/>
  <c r="G2550"/>
  <c r="L2549"/>
  <c r="G2548"/>
  <c r="L2547"/>
  <c r="G2546"/>
  <c r="F2559"/>
  <c r="M2554"/>
  <c r="O2551"/>
  <c r="E2551"/>
  <c r="I2550"/>
  <c r="O2549"/>
  <c r="E2549"/>
  <c r="I2548"/>
  <c r="O2547"/>
  <c r="E2547"/>
  <c r="H2547" s="1"/>
  <c r="I2546"/>
  <c r="N2513"/>
  <c r="K2513"/>
  <c r="H2514"/>
  <c r="I2576"/>
  <c r="A2605"/>
  <c r="I2577"/>
  <c r="I2574"/>
  <c r="I2579"/>
  <c r="I2575"/>
  <c r="L2571"/>
  <c r="N2475"/>
  <c r="K2475"/>
  <c r="K2474"/>
  <c r="N2474"/>
  <c r="K2476"/>
  <c r="N2476"/>
  <c r="H2510"/>
  <c r="H1598"/>
  <c r="K1598" s="1"/>
  <c r="K1559"/>
  <c r="N1559"/>
  <c r="A1688"/>
  <c r="I1661"/>
  <c r="I1658"/>
  <c r="I1663"/>
  <c r="I1659"/>
  <c r="L1655"/>
  <c r="I1660"/>
  <c r="F1642"/>
  <c r="M1637"/>
  <c r="L1636"/>
  <c r="O1634"/>
  <c r="I1634"/>
  <c r="E1634"/>
  <c r="L1633"/>
  <c r="G1633"/>
  <c r="O1632"/>
  <c r="I1632"/>
  <c r="E1632"/>
  <c r="L1631"/>
  <c r="G1631"/>
  <c r="O1630"/>
  <c r="I1630"/>
  <c r="E1630"/>
  <c r="L1629"/>
  <c r="G1629"/>
  <c r="I1642"/>
  <c r="F1641"/>
  <c r="F1640"/>
  <c r="M1638"/>
  <c r="M1636"/>
  <c r="F1636"/>
  <c r="F1634"/>
  <c r="F1632"/>
  <c r="F1630"/>
  <c r="B1616"/>
  <c r="I1641"/>
  <c r="N1636"/>
  <c r="L1634"/>
  <c r="O1633"/>
  <c r="E1633"/>
  <c r="G1630"/>
  <c r="I1629"/>
  <c r="I1640"/>
  <c r="O1636"/>
  <c r="F1633"/>
  <c r="L1632"/>
  <c r="O1631"/>
  <c r="E1631"/>
  <c r="H1636"/>
  <c r="G1632"/>
  <c r="O1629"/>
  <c r="J1636"/>
  <c r="F1631"/>
  <c r="N1638"/>
  <c r="G1634"/>
  <c r="I1631"/>
  <c r="L1630"/>
  <c r="E1629"/>
  <c r="M1639"/>
  <c r="I1633"/>
  <c r="F1629"/>
  <c r="H1594"/>
  <c r="N1596"/>
  <c r="K1596"/>
  <c r="H1597"/>
  <c r="N1598"/>
  <c r="H1595"/>
  <c r="N1560"/>
  <c r="K1560"/>
  <c r="H1593"/>
  <c r="N2509" l="1"/>
  <c r="H2551"/>
  <c r="K844" i="25"/>
  <c r="H883"/>
  <c r="A973"/>
  <c r="I944"/>
  <c r="I948"/>
  <c r="I943"/>
  <c r="I945"/>
  <c r="I946"/>
  <c r="L940"/>
  <c r="N848"/>
  <c r="K848"/>
  <c r="H884"/>
  <c r="K843"/>
  <c r="N843"/>
  <c r="M923"/>
  <c r="E920"/>
  <c r="I918"/>
  <c r="O916"/>
  <c r="G915"/>
  <c r="M924"/>
  <c r="F918"/>
  <c r="I926"/>
  <c r="L920"/>
  <c r="E919"/>
  <c r="I917"/>
  <c r="O915"/>
  <c r="O922"/>
  <c r="F915"/>
  <c r="F928"/>
  <c r="I920"/>
  <c r="O918"/>
  <c r="G917"/>
  <c r="L915"/>
  <c r="F926"/>
  <c r="F920"/>
  <c r="I927"/>
  <c r="H922"/>
  <c r="I919"/>
  <c r="O917"/>
  <c r="G916"/>
  <c r="M925"/>
  <c r="F917"/>
  <c r="O920"/>
  <c r="G919"/>
  <c r="L917"/>
  <c r="E916"/>
  <c r="F927"/>
  <c r="F922"/>
  <c r="B902"/>
  <c r="N922"/>
  <c r="O919"/>
  <c r="G918"/>
  <c r="L916"/>
  <c r="E915"/>
  <c r="H915" s="1"/>
  <c r="F919"/>
  <c r="L922"/>
  <c r="L919"/>
  <c r="E918"/>
  <c r="I916"/>
  <c r="I928"/>
  <c r="M922"/>
  <c r="F916"/>
  <c r="N924"/>
  <c r="G920"/>
  <c r="L918"/>
  <c r="E917"/>
  <c r="H917" s="1"/>
  <c r="I915"/>
  <c r="J922"/>
  <c r="N883"/>
  <c r="K883"/>
  <c r="H880"/>
  <c r="H881"/>
  <c r="H879"/>
  <c r="N882"/>
  <c r="K882"/>
  <c r="H2550" i="26"/>
  <c r="N2550" s="1"/>
  <c r="K2510"/>
  <c r="N2510"/>
  <c r="N2547"/>
  <c r="K2547"/>
  <c r="H2549"/>
  <c r="I2611"/>
  <c r="I2616"/>
  <c r="I2612"/>
  <c r="L2608"/>
  <c r="I2613"/>
  <c r="I2614"/>
  <c r="A2642"/>
  <c r="N2551"/>
  <c r="K2551"/>
  <c r="I2595"/>
  <c r="F2594"/>
  <c r="F2593"/>
  <c r="M2591"/>
  <c r="M2589"/>
  <c r="F2589"/>
  <c r="F2587"/>
  <c r="F2585"/>
  <c r="F2583"/>
  <c r="B2569"/>
  <c r="I2594"/>
  <c r="I2593"/>
  <c r="N2591"/>
  <c r="N2589"/>
  <c r="H2589"/>
  <c r="L2587"/>
  <c r="G2587"/>
  <c r="O2586"/>
  <c r="I2586"/>
  <c r="E2586"/>
  <c r="L2585"/>
  <c r="G2585"/>
  <c r="O2584"/>
  <c r="I2584"/>
  <c r="E2584"/>
  <c r="L2583"/>
  <c r="G2583"/>
  <c r="O2582"/>
  <c r="I2582"/>
  <c r="E2582"/>
  <c r="M2592"/>
  <c r="O2589"/>
  <c r="J2589"/>
  <c r="F2586"/>
  <c r="F2584"/>
  <c r="F2582"/>
  <c r="O2587"/>
  <c r="L2586"/>
  <c r="I2585"/>
  <c r="G2584"/>
  <c r="E2583"/>
  <c r="H2583" s="1"/>
  <c r="L2589"/>
  <c r="O2585"/>
  <c r="L2584"/>
  <c r="I2583"/>
  <c r="G2582"/>
  <c r="M2590"/>
  <c r="E2587"/>
  <c r="H2587" s="1"/>
  <c r="O2583"/>
  <c r="L2582"/>
  <c r="F2595"/>
  <c r="I2587"/>
  <c r="G2586"/>
  <c r="E2585"/>
  <c r="H2585" s="1"/>
  <c r="K2512"/>
  <c r="N2512"/>
  <c r="H2546"/>
  <c r="H2548"/>
  <c r="K2514"/>
  <c r="N2514"/>
  <c r="H1629"/>
  <c r="N1629" s="1"/>
  <c r="H1631"/>
  <c r="N1631" s="1"/>
  <c r="H1633"/>
  <c r="K1633" s="1"/>
  <c r="K1593"/>
  <c r="N1593"/>
  <c r="H1632"/>
  <c r="H1630"/>
  <c r="K1595"/>
  <c r="N1595"/>
  <c r="K1597"/>
  <c r="N1597"/>
  <c r="I1699"/>
  <c r="I1695"/>
  <c r="L1691"/>
  <c r="I1696"/>
  <c r="A1725"/>
  <c r="I1697"/>
  <c r="I1694"/>
  <c r="H1634"/>
  <c r="N1594"/>
  <c r="K1594"/>
  <c r="I1678"/>
  <c r="I1677"/>
  <c r="N1675"/>
  <c r="N1673"/>
  <c r="H1673"/>
  <c r="L1671"/>
  <c r="G1671"/>
  <c r="O1670"/>
  <c r="I1670"/>
  <c r="E1670"/>
  <c r="L1669"/>
  <c r="G1669"/>
  <c r="O1668"/>
  <c r="I1668"/>
  <c r="E1668"/>
  <c r="L1667"/>
  <c r="G1667"/>
  <c r="O1666"/>
  <c r="I1666"/>
  <c r="E1666"/>
  <c r="M1676"/>
  <c r="O1673"/>
  <c r="J1673"/>
  <c r="F1670"/>
  <c r="F1668"/>
  <c r="F1666"/>
  <c r="F1679"/>
  <c r="M1674"/>
  <c r="O1671"/>
  <c r="E1671"/>
  <c r="G1668"/>
  <c r="I1667"/>
  <c r="I1679"/>
  <c r="M1675"/>
  <c r="F1673"/>
  <c r="F1671"/>
  <c r="L1670"/>
  <c r="O1669"/>
  <c r="E1669"/>
  <c r="G1666"/>
  <c r="M1673"/>
  <c r="I1669"/>
  <c r="L1668"/>
  <c r="E1667"/>
  <c r="F1678"/>
  <c r="I1671"/>
  <c r="F1667"/>
  <c r="B1653"/>
  <c r="F1677"/>
  <c r="G1670"/>
  <c r="O1667"/>
  <c r="L1666"/>
  <c r="L1673"/>
  <c r="F1669"/>
  <c r="K1629" l="1"/>
  <c r="H1667"/>
  <c r="K880" i="25"/>
  <c r="N880"/>
  <c r="L976"/>
  <c r="I979"/>
  <c r="I980"/>
  <c r="I982"/>
  <c r="I984"/>
  <c r="A1009"/>
  <c r="I981"/>
  <c r="K881"/>
  <c r="N881"/>
  <c r="N884"/>
  <c r="K884"/>
  <c r="H919"/>
  <c r="H920"/>
  <c r="K879"/>
  <c r="N879"/>
  <c r="N960"/>
  <c r="G956"/>
  <c r="L954"/>
  <c r="E953"/>
  <c r="I951"/>
  <c r="J958"/>
  <c r="F964"/>
  <c r="I956"/>
  <c r="O954"/>
  <c r="G953"/>
  <c r="L951"/>
  <c r="F962"/>
  <c r="F956"/>
  <c r="I962"/>
  <c r="L956"/>
  <c r="E955"/>
  <c r="I953"/>
  <c r="O951"/>
  <c r="O958"/>
  <c r="F951"/>
  <c r="O956"/>
  <c r="G955"/>
  <c r="L953"/>
  <c r="E952"/>
  <c r="F963"/>
  <c r="F958"/>
  <c r="B938"/>
  <c r="I963"/>
  <c r="H958"/>
  <c r="I955"/>
  <c r="O953"/>
  <c r="G952"/>
  <c r="M961"/>
  <c r="F953"/>
  <c r="L958"/>
  <c r="L955"/>
  <c r="E954"/>
  <c r="I952"/>
  <c r="I964"/>
  <c r="M958"/>
  <c r="F952"/>
  <c r="N958"/>
  <c r="O955"/>
  <c r="G954"/>
  <c r="L952"/>
  <c r="E951"/>
  <c r="F955"/>
  <c r="M959"/>
  <c r="E956"/>
  <c r="I954"/>
  <c r="O952"/>
  <c r="G951"/>
  <c r="M960"/>
  <c r="F954"/>
  <c r="K917"/>
  <c r="N917"/>
  <c r="K915"/>
  <c r="N915"/>
  <c r="H918"/>
  <c r="H916"/>
  <c r="N1633" i="26"/>
  <c r="K1631"/>
  <c r="K2550"/>
  <c r="K2546"/>
  <c r="N2546"/>
  <c r="K2583"/>
  <c r="N2583"/>
  <c r="H2584"/>
  <c r="K2548"/>
  <c r="N2548"/>
  <c r="K2585"/>
  <c r="N2585"/>
  <c r="I2650"/>
  <c r="A2679"/>
  <c r="I2651"/>
  <c r="I2648"/>
  <c r="I2649"/>
  <c r="L2645"/>
  <c r="I2653"/>
  <c r="H2582"/>
  <c r="M2629"/>
  <c r="O2626"/>
  <c r="J2626"/>
  <c r="F2623"/>
  <c r="F2621"/>
  <c r="F2619"/>
  <c r="F2632"/>
  <c r="M2627"/>
  <c r="L2626"/>
  <c r="O2624"/>
  <c r="I2624"/>
  <c r="E2624"/>
  <c r="L2623"/>
  <c r="G2623"/>
  <c r="O2622"/>
  <c r="I2622"/>
  <c r="E2622"/>
  <c r="L2621"/>
  <c r="G2621"/>
  <c r="O2620"/>
  <c r="I2620"/>
  <c r="E2620"/>
  <c r="L2619"/>
  <c r="G2619"/>
  <c r="I2632"/>
  <c r="F2631"/>
  <c r="F2630"/>
  <c r="M2628"/>
  <c r="M2626"/>
  <c r="F2626"/>
  <c r="F2624"/>
  <c r="F2622"/>
  <c r="F2620"/>
  <c r="B2606"/>
  <c r="I2631"/>
  <c r="L2624"/>
  <c r="I2623"/>
  <c r="G2622"/>
  <c r="E2621"/>
  <c r="H2621" s="1"/>
  <c r="I2630"/>
  <c r="H2626"/>
  <c r="O2623"/>
  <c r="L2622"/>
  <c r="I2621"/>
  <c r="G2620"/>
  <c r="E2619"/>
  <c r="N2626"/>
  <c r="O2621"/>
  <c r="L2620"/>
  <c r="I2619"/>
  <c r="N2628"/>
  <c r="G2624"/>
  <c r="E2623"/>
  <c r="O2619"/>
  <c r="N2549"/>
  <c r="K2549"/>
  <c r="K2587"/>
  <c r="N2587"/>
  <c r="H2586"/>
  <c r="N1667"/>
  <c r="K1667"/>
  <c r="F1715"/>
  <c r="M1710"/>
  <c r="L1709"/>
  <c r="O1707"/>
  <c r="I1707"/>
  <c r="E1707"/>
  <c r="L1706"/>
  <c r="G1706"/>
  <c r="O1705"/>
  <c r="I1705"/>
  <c r="E1705"/>
  <c r="L1704"/>
  <c r="G1704"/>
  <c r="O1703"/>
  <c r="I1703"/>
  <c r="E1703"/>
  <c r="L1702"/>
  <c r="G1702"/>
  <c r="I1715"/>
  <c r="F1714"/>
  <c r="F1713"/>
  <c r="M1711"/>
  <c r="M1709"/>
  <c r="F1709"/>
  <c r="F1707"/>
  <c r="F1705"/>
  <c r="F1703"/>
  <c r="B1689"/>
  <c r="N1711"/>
  <c r="H1709"/>
  <c r="G1707"/>
  <c r="I1706"/>
  <c r="F1704"/>
  <c r="L1703"/>
  <c r="O1702"/>
  <c r="E1702"/>
  <c r="M1712"/>
  <c r="J1709"/>
  <c r="G1705"/>
  <c r="I1704"/>
  <c r="F1702"/>
  <c r="O1709"/>
  <c r="O1704"/>
  <c r="I1702"/>
  <c r="I1714"/>
  <c r="L1707"/>
  <c r="E1706"/>
  <c r="I1713"/>
  <c r="F1706"/>
  <c r="E1704"/>
  <c r="N1709"/>
  <c r="O1706"/>
  <c r="L1705"/>
  <c r="G1703"/>
  <c r="K1632"/>
  <c r="N1632"/>
  <c r="H1666"/>
  <c r="K1634"/>
  <c r="N1634"/>
  <c r="K1630"/>
  <c r="N1630"/>
  <c r="H1671"/>
  <c r="A1762"/>
  <c r="I1734"/>
  <c r="I1731"/>
  <c r="I1733"/>
  <c r="L1728"/>
  <c r="I1736"/>
  <c r="I1732"/>
  <c r="H1670"/>
  <c r="H1669"/>
  <c r="H1668"/>
  <c r="H951" i="25" l="1"/>
  <c r="N920"/>
  <c r="K920"/>
  <c r="F1000"/>
  <c r="I992"/>
  <c r="O990"/>
  <c r="G989"/>
  <c r="L987"/>
  <c r="F998"/>
  <c r="F992"/>
  <c r="I999"/>
  <c r="H994"/>
  <c r="I991"/>
  <c r="O989"/>
  <c r="G988"/>
  <c r="M997"/>
  <c r="F989"/>
  <c r="M995"/>
  <c r="E992"/>
  <c r="G987"/>
  <c r="I998"/>
  <c r="E991"/>
  <c r="O994"/>
  <c r="O992"/>
  <c r="G991"/>
  <c r="L989"/>
  <c r="E988"/>
  <c r="F999"/>
  <c r="F994"/>
  <c r="B974"/>
  <c r="N994"/>
  <c r="O991"/>
  <c r="G990"/>
  <c r="L988"/>
  <c r="E987"/>
  <c r="F991"/>
  <c r="I990"/>
  <c r="M996"/>
  <c r="L992"/>
  <c r="O987"/>
  <c r="L994"/>
  <c r="L991"/>
  <c r="E990"/>
  <c r="I988"/>
  <c r="I1000"/>
  <c r="M994"/>
  <c r="F988"/>
  <c r="N996"/>
  <c r="G992"/>
  <c r="L990"/>
  <c r="E989"/>
  <c r="I987"/>
  <c r="J994"/>
  <c r="O988"/>
  <c r="F990"/>
  <c r="I989"/>
  <c r="F987"/>
  <c r="N918"/>
  <c r="K918"/>
  <c r="K916"/>
  <c r="N916"/>
  <c r="H952"/>
  <c r="H955"/>
  <c r="H953"/>
  <c r="N951"/>
  <c r="K951"/>
  <c r="I1018"/>
  <c r="L1012"/>
  <c r="I1017"/>
  <c r="A1045"/>
  <c r="I1016"/>
  <c r="I1020"/>
  <c r="I1015"/>
  <c r="K919"/>
  <c r="N919"/>
  <c r="H956"/>
  <c r="H954"/>
  <c r="H2619" i="26"/>
  <c r="N2619" s="1"/>
  <c r="H2620"/>
  <c r="K2620" s="1"/>
  <c r="N2586"/>
  <c r="K2586"/>
  <c r="N2582"/>
  <c r="K2582"/>
  <c r="N2584"/>
  <c r="K2584"/>
  <c r="H2624"/>
  <c r="H1702"/>
  <c r="K1702" s="1"/>
  <c r="H2623"/>
  <c r="H2622"/>
  <c r="K2619"/>
  <c r="F2669"/>
  <c r="M2664"/>
  <c r="L2663"/>
  <c r="O2661"/>
  <c r="I2661"/>
  <c r="E2661"/>
  <c r="L2660"/>
  <c r="G2660"/>
  <c r="O2659"/>
  <c r="I2659"/>
  <c r="E2659"/>
  <c r="L2658"/>
  <c r="G2658"/>
  <c r="O2657"/>
  <c r="I2657"/>
  <c r="I2669"/>
  <c r="F2668"/>
  <c r="F2667"/>
  <c r="M2665"/>
  <c r="M2663"/>
  <c r="F2663"/>
  <c r="F2661"/>
  <c r="F2659"/>
  <c r="F2657"/>
  <c r="B2643"/>
  <c r="I2668"/>
  <c r="I2667"/>
  <c r="N2665"/>
  <c r="N2663"/>
  <c r="H2663"/>
  <c r="L2661"/>
  <c r="G2661"/>
  <c r="O2660"/>
  <c r="I2660"/>
  <c r="E2660"/>
  <c r="L2659"/>
  <c r="G2659"/>
  <c r="O2658"/>
  <c r="I2658"/>
  <c r="E2658"/>
  <c r="L2657"/>
  <c r="G2657"/>
  <c r="O2656"/>
  <c r="I2656"/>
  <c r="E2656"/>
  <c r="M2666"/>
  <c r="O2663"/>
  <c r="J2663"/>
  <c r="F2660"/>
  <c r="F2658"/>
  <c r="F2656"/>
  <c r="L2656"/>
  <c r="E2657"/>
  <c r="G2656"/>
  <c r="A2715"/>
  <c r="I2688"/>
  <c r="I2685"/>
  <c r="I2690"/>
  <c r="I2686"/>
  <c r="L2682"/>
  <c r="I2687"/>
  <c r="K2621"/>
  <c r="N2621"/>
  <c r="H1704"/>
  <c r="K1704" s="1"/>
  <c r="H1707"/>
  <c r="K1707" s="1"/>
  <c r="K1668"/>
  <c r="N1668"/>
  <c r="N1671"/>
  <c r="K1671"/>
  <c r="N1669"/>
  <c r="K1669"/>
  <c r="I1751"/>
  <c r="I1750"/>
  <c r="N1748"/>
  <c r="N1746"/>
  <c r="H1746"/>
  <c r="L1744"/>
  <c r="G1744"/>
  <c r="O1743"/>
  <c r="I1743"/>
  <c r="E1743"/>
  <c r="L1742"/>
  <c r="G1742"/>
  <c r="O1741"/>
  <c r="I1741"/>
  <c r="E1741"/>
  <c r="L1740"/>
  <c r="G1740"/>
  <c r="O1739"/>
  <c r="I1739"/>
  <c r="E1739"/>
  <c r="M1749"/>
  <c r="O1746"/>
  <c r="J1746"/>
  <c r="F1743"/>
  <c r="F1741"/>
  <c r="F1739"/>
  <c r="F1751"/>
  <c r="L1746"/>
  <c r="I1744"/>
  <c r="F1742"/>
  <c r="L1741"/>
  <c r="O1740"/>
  <c r="E1740"/>
  <c r="F1750"/>
  <c r="M1746"/>
  <c r="G1743"/>
  <c r="I1742"/>
  <c r="F1740"/>
  <c r="L1739"/>
  <c r="B1726"/>
  <c r="I1752"/>
  <c r="F1746"/>
  <c r="O1742"/>
  <c r="I1740"/>
  <c r="M1747"/>
  <c r="E1744"/>
  <c r="G1739"/>
  <c r="M1748"/>
  <c r="F1744"/>
  <c r="E1742"/>
  <c r="F1752"/>
  <c r="O1744"/>
  <c r="L1743"/>
  <c r="G1741"/>
  <c r="I1773"/>
  <c r="I1769"/>
  <c r="L1765"/>
  <c r="I1770"/>
  <c r="A1799"/>
  <c r="I1768"/>
  <c r="I1771"/>
  <c r="H1706"/>
  <c r="H1705"/>
  <c r="H1703"/>
  <c r="N1702"/>
  <c r="K1666"/>
  <c r="N1666"/>
  <c r="K1670"/>
  <c r="N1670"/>
  <c r="N1707"/>
  <c r="H2657" l="1"/>
  <c r="N2657" s="1"/>
  <c r="H989" i="25"/>
  <c r="K989" s="1"/>
  <c r="N1704" i="26"/>
  <c r="L1048" i="25"/>
  <c r="I1051"/>
  <c r="I1052"/>
  <c r="I1054"/>
  <c r="I1056"/>
  <c r="A1081"/>
  <c r="I1053"/>
  <c r="K952"/>
  <c r="N952"/>
  <c r="H991"/>
  <c r="K955"/>
  <c r="N955"/>
  <c r="N989"/>
  <c r="H990"/>
  <c r="H987"/>
  <c r="H988"/>
  <c r="H992"/>
  <c r="K956"/>
  <c r="N956"/>
  <c r="N1032"/>
  <c r="G1028"/>
  <c r="L1026"/>
  <c r="E1025"/>
  <c r="I1023"/>
  <c r="J1030"/>
  <c r="F1036"/>
  <c r="I1028"/>
  <c r="O1026"/>
  <c r="G1025"/>
  <c r="L1023"/>
  <c r="F1034"/>
  <c r="F1028"/>
  <c r="I1034"/>
  <c r="L1028"/>
  <c r="E1027"/>
  <c r="I1025"/>
  <c r="O1023"/>
  <c r="O1030"/>
  <c r="F1023"/>
  <c r="O1028"/>
  <c r="G1027"/>
  <c r="L1025"/>
  <c r="E1024"/>
  <c r="F1035"/>
  <c r="F1030"/>
  <c r="B1010"/>
  <c r="I1035"/>
  <c r="H1030"/>
  <c r="I1027"/>
  <c r="O1025"/>
  <c r="G1024"/>
  <c r="M1033"/>
  <c r="F1025"/>
  <c r="L1030"/>
  <c r="L1027"/>
  <c r="E1026"/>
  <c r="I1024"/>
  <c r="I1036"/>
  <c r="M1030"/>
  <c r="F1024"/>
  <c r="N1030"/>
  <c r="O1027"/>
  <c r="G1026"/>
  <c r="L1024"/>
  <c r="E1023"/>
  <c r="F1027"/>
  <c r="M1031"/>
  <c r="E1028"/>
  <c r="I1026"/>
  <c r="O1024"/>
  <c r="G1023"/>
  <c r="M1032"/>
  <c r="F1026"/>
  <c r="K953"/>
  <c r="N953"/>
  <c r="N954"/>
  <c r="K954"/>
  <c r="H2656" i="26"/>
  <c r="N2620"/>
  <c r="I2726"/>
  <c r="I2722"/>
  <c r="L2718"/>
  <c r="I2723"/>
  <c r="A2752"/>
  <c r="I2724"/>
  <c r="I2721"/>
  <c r="K2623"/>
  <c r="N2623"/>
  <c r="H1742"/>
  <c r="K1742" s="1"/>
  <c r="H1744"/>
  <c r="H2660"/>
  <c r="H2659"/>
  <c r="K2657"/>
  <c r="I2705"/>
  <c r="I2704"/>
  <c r="N2702"/>
  <c r="N2700"/>
  <c r="H2700"/>
  <c r="L2698"/>
  <c r="G2698"/>
  <c r="O2697"/>
  <c r="I2697"/>
  <c r="E2697"/>
  <c r="L2696"/>
  <c r="G2696"/>
  <c r="O2695"/>
  <c r="I2695"/>
  <c r="E2695"/>
  <c r="L2694"/>
  <c r="G2694"/>
  <c r="O2693"/>
  <c r="I2693"/>
  <c r="E2693"/>
  <c r="M2703"/>
  <c r="O2700"/>
  <c r="J2700"/>
  <c r="F2697"/>
  <c r="F2695"/>
  <c r="F2693"/>
  <c r="F2706"/>
  <c r="M2701"/>
  <c r="L2700"/>
  <c r="O2698"/>
  <c r="I2698"/>
  <c r="E2698"/>
  <c r="L2697"/>
  <c r="G2697"/>
  <c r="O2696"/>
  <c r="I2696"/>
  <c r="E2696"/>
  <c r="L2695"/>
  <c r="G2695"/>
  <c r="O2694"/>
  <c r="I2694"/>
  <c r="E2694"/>
  <c r="L2693"/>
  <c r="G2693"/>
  <c r="I2706"/>
  <c r="F2705"/>
  <c r="F2704"/>
  <c r="M2702"/>
  <c r="M2700"/>
  <c r="F2700"/>
  <c r="F2698"/>
  <c r="F2696"/>
  <c r="F2694"/>
  <c r="B2680"/>
  <c r="N2622"/>
  <c r="K2622"/>
  <c r="H2658"/>
  <c r="N2656"/>
  <c r="K2656"/>
  <c r="N2624"/>
  <c r="K2624"/>
  <c r="H2661"/>
  <c r="F1789"/>
  <c r="M1784"/>
  <c r="L1783"/>
  <c r="O1781"/>
  <c r="I1781"/>
  <c r="E1781"/>
  <c r="L1780"/>
  <c r="G1780"/>
  <c r="O1779"/>
  <c r="I1779"/>
  <c r="E1779"/>
  <c r="L1778"/>
  <c r="G1778"/>
  <c r="O1777"/>
  <c r="I1777"/>
  <c r="E1777"/>
  <c r="L1776"/>
  <c r="G1776"/>
  <c r="I1789"/>
  <c r="F1788"/>
  <c r="F1787"/>
  <c r="M1785"/>
  <c r="M1783"/>
  <c r="F1783"/>
  <c r="F1781"/>
  <c r="F1779"/>
  <c r="F1777"/>
  <c r="B1763"/>
  <c r="I1788"/>
  <c r="I1787"/>
  <c r="N1783"/>
  <c r="L1781"/>
  <c r="O1780"/>
  <c r="E1780"/>
  <c r="G1777"/>
  <c r="I1776"/>
  <c r="O1783"/>
  <c r="F1780"/>
  <c r="L1779"/>
  <c r="O1778"/>
  <c r="E1778"/>
  <c r="J1783"/>
  <c r="F1778"/>
  <c r="N1785"/>
  <c r="G1781"/>
  <c r="I1778"/>
  <c r="L1777"/>
  <c r="E1776"/>
  <c r="M1786"/>
  <c r="I1780"/>
  <c r="F1776"/>
  <c r="H1783"/>
  <c r="G1779"/>
  <c r="O1776"/>
  <c r="H1740"/>
  <c r="N1744"/>
  <c r="K1744"/>
  <c r="H1743"/>
  <c r="N1706"/>
  <c r="K1706"/>
  <c r="N1742"/>
  <c r="K1705"/>
  <c r="N1705"/>
  <c r="I1808"/>
  <c r="I1805"/>
  <c r="I1810"/>
  <c r="I1806"/>
  <c r="L1802"/>
  <c r="I1807"/>
  <c r="H1741"/>
  <c r="K1703"/>
  <c r="N1703"/>
  <c r="H1739"/>
  <c r="H1028" i="25" l="1"/>
  <c r="K1028" s="1"/>
  <c r="K988"/>
  <c r="N988"/>
  <c r="L1066"/>
  <c r="L1063"/>
  <c r="E1062"/>
  <c r="I1060"/>
  <c r="I1072"/>
  <c r="M1066"/>
  <c r="F1060"/>
  <c r="N1068"/>
  <c r="G1064"/>
  <c r="L1062"/>
  <c r="E1061"/>
  <c r="I1059"/>
  <c r="J1066"/>
  <c r="M1067"/>
  <c r="E1064"/>
  <c r="I1062"/>
  <c r="O1060"/>
  <c r="G1059"/>
  <c r="M1068"/>
  <c r="F1062"/>
  <c r="I1070"/>
  <c r="L1064"/>
  <c r="E1063"/>
  <c r="I1061"/>
  <c r="O1059"/>
  <c r="O1066"/>
  <c r="F1059"/>
  <c r="F1072"/>
  <c r="I1064"/>
  <c r="O1062"/>
  <c r="G1061"/>
  <c r="L1059"/>
  <c r="F1070"/>
  <c r="F1064"/>
  <c r="I1071"/>
  <c r="H1066"/>
  <c r="I1063"/>
  <c r="O1061"/>
  <c r="G1060"/>
  <c r="M1069"/>
  <c r="F1061"/>
  <c r="O1064"/>
  <c r="G1063"/>
  <c r="L1061"/>
  <c r="E1060"/>
  <c r="H1060" s="1"/>
  <c r="F1071"/>
  <c r="F1066"/>
  <c r="B1046"/>
  <c r="N1066"/>
  <c r="O1063"/>
  <c r="G1062"/>
  <c r="L1060"/>
  <c r="E1059"/>
  <c r="H1059" s="1"/>
  <c r="F1063"/>
  <c r="H1026"/>
  <c r="K992"/>
  <c r="N992"/>
  <c r="K991"/>
  <c r="N991"/>
  <c r="I1087"/>
  <c r="I1089"/>
  <c r="I1090"/>
  <c r="L1084"/>
  <c r="A1117"/>
  <c r="I1088"/>
  <c r="I1092"/>
  <c r="H1023"/>
  <c r="N990"/>
  <c r="K990"/>
  <c r="K987"/>
  <c r="N987"/>
  <c r="H1024"/>
  <c r="H1027"/>
  <c r="H1025"/>
  <c r="K2661" i="26"/>
  <c r="N2661"/>
  <c r="K2659"/>
  <c r="N2659"/>
  <c r="A2788"/>
  <c r="I2761"/>
  <c r="I2758"/>
  <c r="I2763"/>
  <c r="I2759"/>
  <c r="L2755"/>
  <c r="I2760"/>
  <c r="H2694"/>
  <c r="H2697"/>
  <c r="H2695"/>
  <c r="F2742"/>
  <c r="M2737"/>
  <c r="L2736"/>
  <c r="O2734"/>
  <c r="I2734"/>
  <c r="E2734"/>
  <c r="L2733"/>
  <c r="G2733"/>
  <c r="O2732"/>
  <c r="I2732"/>
  <c r="E2732"/>
  <c r="L2731"/>
  <c r="G2731"/>
  <c r="O2730"/>
  <c r="I2730"/>
  <c r="E2730"/>
  <c r="L2729"/>
  <c r="G2729"/>
  <c r="I2742"/>
  <c r="F2741"/>
  <c r="F2740"/>
  <c r="M2738"/>
  <c r="M2736"/>
  <c r="F2736"/>
  <c r="F2734"/>
  <c r="F2732"/>
  <c r="F2730"/>
  <c r="B2716"/>
  <c r="I2741"/>
  <c r="I2740"/>
  <c r="N2738"/>
  <c r="N2736"/>
  <c r="H2736"/>
  <c r="L2734"/>
  <c r="G2734"/>
  <c r="O2733"/>
  <c r="I2733"/>
  <c r="E2733"/>
  <c r="L2732"/>
  <c r="G2732"/>
  <c r="O2731"/>
  <c r="I2731"/>
  <c r="E2731"/>
  <c r="L2730"/>
  <c r="G2730"/>
  <c r="O2729"/>
  <c r="I2729"/>
  <c r="E2729"/>
  <c r="M2739"/>
  <c r="O2736"/>
  <c r="J2736"/>
  <c r="F2733"/>
  <c r="F2731"/>
  <c r="F2729"/>
  <c r="H2698"/>
  <c r="H2693"/>
  <c r="N2658"/>
  <c r="K2658"/>
  <c r="N2660"/>
  <c r="K2660"/>
  <c r="H1779"/>
  <c r="K1779" s="1"/>
  <c r="H2696"/>
  <c r="I1825"/>
  <c r="I1824"/>
  <c r="N1822"/>
  <c r="N1820"/>
  <c r="H1820"/>
  <c r="L1818"/>
  <c r="G1818"/>
  <c r="O1817"/>
  <c r="I1817"/>
  <c r="E1817"/>
  <c r="L1816"/>
  <c r="G1816"/>
  <c r="O1815"/>
  <c r="I1815"/>
  <c r="E1815"/>
  <c r="L1814"/>
  <c r="G1814"/>
  <c r="O1813"/>
  <c r="I1813"/>
  <c r="E1813"/>
  <c r="M1823"/>
  <c r="O1820"/>
  <c r="J1820"/>
  <c r="F1817"/>
  <c r="F1815"/>
  <c r="F1813"/>
  <c r="F1826"/>
  <c r="M1821"/>
  <c r="L1820"/>
  <c r="O1818"/>
  <c r="I1818"/>
  <c r="E1818"/>
  <c r="L1817"/>
  <c r="G1817"/>
  <c r="O1816"/>
  <c r="I1816"/>
  <c r="E1816"/>
  <c r="L1815"/>
  <c r="G1815"/>
  <c r="O1814"/>
  <c r="I1814"/>
  <c r="E1814"/>
  <c r="L1813"/>
  <c r="G1813"/>
  <c r="M1822"/>
  <c r="F1818"/>
  <c r="F1814"/>
  <c r="B1800"/>
  <c r="F1825"/>
  <c r="F1820"/>
  <c r="M1820"/>
  <c r="I1826"/>
  <c r="F1824"/>
  <c r="F1816"/>
  <c r="H1778"/>
  <c r="K1741"/>
  <c r="N1741"/>
  <c r="N1740"/>
  <c r="K1740"/>
  <c r="K1739"/>
  <c r="N1739"/>
  <c r="K1743"/>
  <c r="N1743"/>
  <c r="H1776"/>
  <c r="H1777"/>
  <c r="H1780"/>
  <c r="H1781"/>
  <c r="N1028" i="25" l="1"/>
  <c r="K1027"/>
  <c r="N1027"/>
  <c r="K1059"/>
  <c r="N1059"/>
  <c r="K1060"/>
  <c r="N1060"/>
  <c r="N1025"/>
  <c r="K1025"/>
  <c r="K1023"/>
  <c r="N1023"/>
  <c r="N1104"/>
  <c r="G1100"/>
  <c r="L1098"/>
  <c r="E1097"/>
  <c r="I1095"/>
  <c r="J1102"/>
  <c r="F1108"/>
  <c r="I1100"/>
  <c r="O1098"/>
  <c r="G1097"/>
  <c r="L1095"/>
  <c r="F1106"/>
  <c r="F1100"/>
  <c r="I1106"/>
  <c r="L1100"/>
  <c r="E1099"/>
  <c r="I1097"/>
  <c r="O1095"/>
  <c r="O1102"/>
  <c r="F1095"/>
  <c r="O1100"/>
  <c r="G1099"/>
  <c r="L1097"/>
  <c r="E1096"/>
  <c r="B1082"/>
  <c r="I1107"/>
  <c r="H1102"/>
  <c r="I1099"/>
  <c r="O1097"/>
  <c r="G1096"/>
  <c r="M1105"/>
  <c r="F1097"/>
  <c r="L1102"/>
  <c r="L1099"/>
  <c r="E1098"/>
  <c r="I1096"/>
  <c r="I1108"/>
  <c r="M1102"/>
  <c r="F1096"/>
  <c r="F1107"/>
  <c r="N1102"/>
  <c r="O1099"/>
  <c r="G1098"/>
  <c r="L1096"/>
  <c r="E1095"/>
  <c r="F1099"/>
  <c r="M1103"/>
  <c r="E1100"/>
  <c r="H1100" s="1"/>
  <c r="I1098"/>
  <c r="O1096"/>
  <c r="G1095"/>
  <c r="M1104"/>
  <c r="F1098"/>
  <c r="F1102"/>
  <c r="K1026"/>
  <c r="N1026"/>
  <c r="H1063"/>
  <c r="H1064"/>
  <c r="H1061"/>
  <c r="H1062"/>
  <c r="K1024"/>
  <c r="N1024"/>
  <c r="I1125"/>
  <c r="L1120"/>
  <c r="I1123"/>
  <c r="I1124"/>
  <c r="I1126"/>
  <c r="I1128"/>
  <c r="A1153"/>
  <c r="N1779" i="26"/>
  <c r="H2729"/>
  <c r="H2730"/>
  <c r="H2734"/>
  <c r="K2734" s="1"/>
  <c r="N2696"/>
  <c r="K2696"/>
  <c r="N2694"/>
  <c r="K2694"/>
  <c r="N2698"/>
  <c r="K2698"/>
  <c r="K2697"/>
  <c r="N2697"/>
  <c r="I2799"/>
  <c r="I2795"/>
  <c r="L2791"/>
  <c r="I2796"/>
  <c r="A2825"/>
  <c r="I2797"/>
  <c r="I2794"/>
  <c r="H2733"/>
  <c r="H2731"/>
  <c r="H2732"/>
  <c r="K2693"/>
  <c r="N2693"/>
  <c r="K2730"/>
  <c r="N2730"/>
  <c r="N2729"/>
  <c r="K2729"/>
  <c r="K2695"/>
  <c r="N2695"/>
  <c r="I2778"/>
  <c r="I2777"/>
  <c r="N2775"/>
  <c r="N2773"/>
  <c r="H2773"/>
  <c r="L2771"/>
  <c r="G2771"/>
  <c r="O2770"/>
  <c r="I2770"/>
  <c r="E2770"/>
  <c r="L2769"/>
  <c r="G2769"/>
  <c r="O2768"/>
  <c r="I2768"/>
  <c r="E2768"/>
  <c r="L2767"/>
  <c r="G2767"/>
  <c r="O2766"/>
  <c r="I2766"/>
  <c r="E2766"/>
  <c r="M2776"/>
  <c r="O2773"/>
  <c r="J2773"/>
  <c r="F2770"/>
  <c r="F2768"/>
  <c r="F2766"/>
  <c r="F2779"/>
  <c r="M2774"/>
  <c r="L2773"/>
  <c r="O2771"/>
  <c r="I2771"/>
  <c r="E2771"/>
  <c r="L2770"/>
  <c r="G2770"/>
  <c r="O2769"/>
  <c r="I2769"/>
  <c r="E2769"/>
  <c r="L2768"/>
  <c r="G2768"/>
  <c r="O2767"/>
  <c r="I2767"/>
  <c r="E2767"/>
  <c r="L2766"/>
  <c r="G2766"/>
  <c r="I2779"/>
  <c r="F2778"/>
  <c r="F2777"/>
  <c r="M2775"/>
  <c r="M2773"/>
  <c r="F2773"/>
  <c r="F2771"/>
  <c r="F2769"/>
  <c r="F2767"/>
  <c r="B2753"/>
  <c r="H1816"/>
  <c r="N1816" s="1"/>
  <c r="K1777"/>
  <c r="N1777"/>
  <c r="N1780"/>
  <c r="K1780"/>
  <c r="K1781"/>
  <c r="N1781"/>
  <c r="N1778"/>
  <c r="K1778"/>
  <c r="H1814"/>
  <c r="H1817"/>
  <c r="H1815"/>
  <c r="N1776"/>
  <c r="K1776"/>
  <c r="H1818"/>
  <c r="H1813"/>
  <c r="N2734" l="1"/>
  <c r="K1061" i="25"/>
  <c r="N1061"/>
  <c r="H1098"/>
  <c r="F1144"/>
  <c r="I1136"/>
  <c r="O1134"/>
  <c r="G1133"/>
  <c r="L1131"/>
  <c r="F1142"/>
  <c r="F1136"/>
  <c r="I1143"/>
  <c r="H1138"/>
  <c r="I1135"/>
  <c r="O1133"/>
  <c r="G1132"/>
  <c r="M1141"/>
  <c r="F1133"/>
  <c r="O1136"/>
  <c r="G1135"/>
  <c r="L1133"/>
  <c r="E1132"/>
  <c r="F1143"/>
  <c r="F1138"/>
  <c r="B1118"/>
  <c r="N1138"/>
  <c r="O1135"/>
  <c r="G1134"/>
  <c r="L1132"/>
  <c r="E1131"/>
  <c r="F1135"/>
  <c r="L1138"/>
  <c r="L1135"/>
  <c r="E1134"/>
  <c r="I1132"/>
  <c r="I1144"/>
  <c r="M1138"/>
  <c r="F1132"/>
  <c r="N1140"/>
  <c r="G1136"/>
  <c r="L1134"/>
  <c r="E1133"/>
  <c r="I1131"/>
  <c r="J1138"/>
  <c r="M1139"/>
  <c r="E1136"/>
  <c r="I1134"/>
  <c r="O1132"/>
  <c r="G1131"/>
  <c r="M1140"/>
  <c r="F1134"/>
  <c r="I1142"/>
  <c r="L1136"/>
  <c r="E1135"/>
  <c r="I1133"/>
  <c r="O1131"/>
  <c r="O1138"/>
  <c r="F1131"/>
  <c r="N1062"/>
  <c r="K1062"/>
  <c r="K1100"/>
  <c r="N1100"/>
  <c r="H1096"/>
  <c r="H1099"/>
  <c r="H1097"/>
  <c r="A1189"/>
  <c r="I1160"/>
  <c r="I1164"/>
  <c r="I1159"/>
  <c r="I1161"/>
  <c r="I1162"/>
  <c r="L1156"/>
  <c r="N1063"/>
  <c r="K1063"/>
  <c r="H1095"/>
  <c r="N1064"/>
  <c r="K1064"/>
  <c r="K1816" i="26"/>
  <c r="H2771"/>
  <c r="N2771" s="1"/>
  <c r="H2767"/>
  <c r="F2815"/>
  <c r="M2810"/>
  <c r="L2809"/>
  <c r="O2807"/>
  <c r="I2807"/>
  <c r="E2807"/>
  <c r="L2806"/>
  <c r="G2806"/>
  <c r="O2805"/>
  <c r="I2805"/>
  <c r="E2805"/>
  <c r="L2804"/>
  <c r="G2804"/>
  <c r="O2803"/>
  <c r="I2803"/>
  <c r="E2803"/>
  <c r="L2802"/>
  <c r="G2802"/>
  <c r="I2815"/>
  <c r="F2814"/>
  <c r="F2813"/>
  <c r="M2811"/>
  <c r="M2809"/>
  <c r="F2809"/>
  <c r="F2807"/>
  <c r="F2805"/>
  <c r="F2803"/>
  <c r="B2789"/>
  <c r="I2814"/>
  <c r="I2813"/>
  <c r="N2811"/>
  <c r="N2809"/>
  <c r="H2809"/>
  <c r="L2807"/>
  <c r="G2807"/>
  <c r="O2806"/>
  <c r="I2806"/>
  <c r="E2806"/>
  <c r="L2805"/>
  <c r="G2805"/>
  <c r="O2804"/>
  <c r="I2804"/>
  <c r="E2804"/>
  <c r="L2803"/>
  <c r="G2803"/>
  <c r="O2802"/>
  <c r="I2802"/>
  <c r="E2802"/>
  <c r="M2812"/>
  <c r="O2809"/>
  <c r="J2809"/>
  <c r="F2806"/>
  <c r="F2804"/>
  <c r="F2802"/>
  <c r="H2766"/>
  <c r="H2769"/>
  <c r="N2733"/>
  <c r="K2733"/>
  <c r="N2767"/>
  <c r="K2767"/>
  <c r="N2731"/>
  <c r="K2731"/>
  <c r="A2862"/>
  <c r="I2834"/>
  <c r="I2831"/>
  <c r="I2836"/>
  <c r="I2832"/>
  <c r="L2828"/>
  <c r="I2833"/>
  <c r="H2770"/>
  <c r="H2768"/>
  <c r="K2771"/>
  <c r="K2732"/>
  <c r="N2732"/>
  <c r="N1814"/>
  <c r="K1814"/>
  <c r="N1818"/>
  <c r="K1818"/>
  <c r="K1817"/>
  <c r="N1817"/>
  <c r="K1813"/>
  <c r="N1813"/>
  <c r="K1815"/>
  <c r="N1815"/>
  <c r="I1200" i="25" l="1"/>
  <c r="I1197"/>
  <c r="I1198"/>
  <c r="A1225"/>
  <c r="I1195"/>
  <c r="I1196"/>
  <c r="L1192"/>
  <c r="H1135"/>
  <c r="H1136"/>
  <c r="H1133"/>
  <c r="H1134"/>
  <c r="H1131"/>
  <c r="H1132"/>
  <c r="N1099"/>
  <c r="K1099"/>
  <c r="N1097"/>
  <c r="K1097"/>
  <c r="N1095"/>
  <c r="K1095"/>
  <c r="K1096"/>
  <c r="N1096"/>
  <c r="N1174"/>
  <c r="O1171"/>
  <c r="G1170"/>
  <c r="L1168"/>
  <c r="E1167"/>
  <c r="F1171"/>
  <c r="M1175"/>
  <c r="E1172"/>
  <c r="I1170"/>
  <c r="O1168"/>
  <c r="G1167"/>
  <c r="M1176"/>
  <c r="F1170"/>
  <c r="N1176"/>
  <c r="G1172"/>
  <c r="L1170"/>
  <c r="E1169"/>
  <c r="I1167"/>
  <c r="J1174"/>
  <c r="F1180"/>
  <c r="I1172"/>
  <c r="O1170"/>
  <c r="G1169"/>
  <c r="L1167"/>
  <c r="F1178"/>
  <c r="F1172"/>
  <c r="I1178"/>
  <c r="L1172"/>
  <c r="E1171"/>
  <c r="H1171" s="1"/>
  <c r="I1169"/>
  <c r="O1167"/>
  <c r="O1174"/>
  <c r="F1167"/>
  <c r="O1172"/>
  <c r="G1171"/>
  <c r="L1169"/>
  <c r="E1168"/>
  <c r="F1179"/>
  <c r="F1174"/>
  <c r="B1154"/>
  <c r="I1179"/>
  <c r="H1174"/>
  <c r="I1171"/>
  <c r="O1169"/>
  <c r="G1168"/>
  <c r="M1177"/>
  <c r="F1169"/>
  <c r="L1174"/>
  <c r="L1171"/>
  <c r="E1170"/>
  <c r="H1170" s="1"/>
  <c r="I1168"/>
  <c r="I1180"/>
  <c r="M1174"/>
  <c r="F1168"/>
  <c r="K1098"/>
  <c r="N1098"/>
  <c r="H2806" i="26"/>
  <c r="H2807"/>
  <c r="K2770"/>
  <c r="N2770"/>
  <c r="K2768"/>
  <c r="N2768"/>
  <c r="A2899"/>
  <c r="I2873"/>
  <c r="I2869"/>
  <c r="L2865"/>
  <c r="I2870"/>
  <c r="I2871"/>
  <c r="I2868"/>
  <c r="K2766"/>
  <c r="N2766"/>
  <c r="H2804"/>
  <c r="H2805"/>
  <c r="I2851"/>
  <c r="I2850"/>
  <c r="N2848"/>
  <c r="N2846"/>
  <c r="H2846"/>
  <c r="L2844"/>
  <c r="G2844"/>
  <c r="O2843"/>
  <c r="I2843"/>
  <c r="E2843"/>
  <c r="L2842"/>
  <c r="G2842"/>
  <c r="O2841"/>
  <c r="I2841"/>
  <c r="E2841"/>
  <c r="L2840"/>
  <c r="G2840"/>
  <c r="O2839"/>
  <c r="I2839"/>
  <c r="E2839"/>
  <c r="M2849"/>
  <c r="O2846"/>
  <c r="J2846"/>
  <c r="F2843"/>
  <c r="F2841"/>
  <c r="F2839"/>
  <c r="F2852"/>
  <c r="M2847"/>
  <c r="L2846"/>
  <c r="O2844"/>
  <c r="I2844"/>
  <c r="E2844"/>
  <c r="L2843"/>
  <c r="G2843"/>
  <c r="O2842"/>
  <c r="I2842"/>
  <c r="E2842"/>
  <c r="L2841"/>
  <c r="G2841"/>
  <c r="O2840"/>
  <c r="I2840"/>
  <c r="E2840"/>
  <c r="L2839"/>
  <c r="G2839"/>
  <c r="I2852"/>
  <c r="F2851"/>
  <c r="F2850"/>
  <c r="M2848"/>
  <c r="M2846"/>
  <c r="F2846"/>
  <c r="F2844"/>
  <c r="F2842"/>
  <c r="F2840"/>
  <c r="B2826"/>
  <c r="N2769"/>
  <c r="K2769"/>
  <c r="H2802"/>
  <c r="H2803"/>
  <c r="K1132" i="25" l="1"/>
  <c r="N1132"/>
  <c r="N1136"/>
  <c r="K1136"/>
  <c r="H1172"/>
  <c r="N1171"/>
  <c r="K1171"/>
  <c r="K1133"/>
  <c r="N1133"/>
  <c r="H1168"/>
  <c r="H1169"/>
  <c r="H1167"/>
  <c r="N1170"/>
  <c r="K1170"/>
  <c r="N1134"/>
  <c r="K1134"/>
  <c r="F1216"/>
  <c r="I1208"/>
  <c r="O1206"/>
  <c r="G1205"/>
  <c r="L1203"/>
  <c r="F1214"/>
  <c r="F1208"/>
  <c r="I1215"/>
  <c r="E1207"/>
  <c r="O1210"/>
  <c r="E1205"/>
  <c r="I1207"/>
  <c r="E1203"/>
  <c r="I1205"/>
  <c r="O1208"/>
  <c r="G1207"/>
  <c r="L1205"/>
  <c r="E1204"/>
  <c r="F1215"/>
  <c r="F1210"/>
  <c r="B1190"/>
  <c r="O1207"/>
  <c r="I1214"/>
  <c r="O1205"/>
  <c r="G1208"/>
  <c r="O1203"/>
  <c r="G1206"/>
  <c r="L1210"/>
  <c r="L1207"/>
  <c r="E1206"/>
  <c r="I1204"/>
  <c r="I1216"/>
  <c r="M1210"/>
  <c r="F1204"/>
  <c r="L1208"/>
  <c r="I1203"/>
  <c r="L1206"/>
  <c r="H1210"/>
  <c r="L1204"/>
  <c r="J1210"/>
  <c r="M1211"/>
  <c r="E1208"/>
  <c r="H1208" s="1"/>
  <c r="I1206"/>
  <c r="O1204"/>
  <c r="G1203"/>
  <c r="M1212"/>
  <c r="F1206"/>
  <c r="N1210"/>
  <c r="G1204"/>
  <c r="F1207"/>
  <c r="N1212"/>
  <c r="F1205"/>
  <c r="M1213"/>
  <c r="F1203"/>
  <c r="K1131"/>
  <c r="N1131"/>
  <c r="K1135"/>
  <c r="N1135"/>
  <c r="I1236"/>
  <c r="I1232"/>
  <c r="I1234"/>
  <c r="A1261"/>
  <c r="I1233"/>
  <c r="L1228"/>
  <c r="I1231"/>
  <c r="H2842" i="26"/>
  <c r="K2842" s="1"/>
  <c r="K2805"/>
  <c r="N2805"/>
  <c r="N2806"/>
  <c r="K2806"/>
  <c r="H2844"/>
  <c r="H2839"/>
  <c r="N2802"/>
  <c r="K2802"/>
  <c r="N2842"/>
  <c r="F2889"/>
  <c r="M2884"/>
  <c r="L2883"/>
  <c r="O2881"/>
  <c r="I2881"/>
  <c r="E2881"/>
  <c r="I2888"/>
  <c r="I2887"/>
  <c r="N2885"/>
  <c r="N2883"/>
  <c r="H2883"/>
  <c r="L2881"/>
  <c r="G2881"/>
  <c r="O2880"/>
  <c r="I2880"/>
  <c r="E2880"/>
  <c r="L2879"/>
  <c r="I2889"/>
  <c r="M2885"/>
  <c r="F2883"/>
  <c r="F2881"/>
  <c r="I2879"/>
  <c r="E2879"/>
  <c r="L2878"/>
  <c r="G2878"/>
  <c r="O2877"/>
  <c r="I2877"/>
  <c r="E2877"/>
  <c r="L2876"/>
  <c r="G2876"/>
  <c r="M2886"/>
  <c r="J2883"/>
  <c r="L2880"/>
  <c r="F2880"/>
  <c r="F2879"/>
  <c r="F2877"/>
  <c r="B2863"/>
  <c r="F2888"/>
  <c r="M2883"/>
  <c r="G2880"/>
  <c r="G2879"/>
  <c r="O2878"/>
  <c r="I2878"/>
  <c r="E2878"/>
  <c r="L2877"/>
  <c r="G2877"/>
  <c r="O2876"/>
  <c r="I2876"/>
  <c r="E2876"/>
  <c r="F2887"/>
  <c r="O2883"/>
  <c r="O2879"/>
  <c r="F2878"/>
  <c r="F2876"/>
  <c r="K2807"/>
  <c r="N2807"/>
  <c r="A2935"/>
  <c r="I2908"/>
  <c r="I2910"/>
  <c r="I2906"/>
  <c r="L2902"/>
  <c r="I2905"/>
  <c r="I2907"/>
  <c r="H2840"/>
  <c r="H2843"/>
  <c r="K2803"/>
  <c r="N2803"/>
  <c r="N2804"/>
  <c r="K2804"/>
  <c r="H2841"/>
  <c r="H2876" l="1"/>
  <c r="K1172" i="25"/>
  <c r="N1172"/>
  <c r="H1203"/>
  <c r="H1207"/>
  <c r="L1264"/>
  <c r="I1270"/>
  <c r="I1268"/>
  <c r="I1267"/>
  <c r="I1272"/>
  <c r="A1297"/>
  <c r="I1269"/>
  <c r="K1208"/>
  <c r="N1208"/>
  <c r="N1168"/>
  <c r="K1168"/>
  <c r="H1206"/>
  <c r="H1204"/>
  <c r="K1169"/>
  <c r="N1169"/>
  <c r="H1205"/>
  <c r="N1248"/>
  <c r="G1244"/>
  <c r="L1242"/>
  <c r="E1241"/>
  <c r="I1239"/>
  <c r="J1246"/>
  <c r="F1252"/>
  <c r="G1241"/>
  <c r="F1246"/>
  <c r="E1242"/>
  <c r="I1244"/>
  <c r="E1240"/>
  <c r="I1242"/>
  <c r="I1250"/>
  <c r="L1244"/>
  <c r="E1243"/>
  <c r="I1241"/>
  <c r="O1239"/>
  <c r="O1246"/>
  <c r="F1239"/>
  <c r="E1244"/>
  <c r="M1248"/>
  <c r="O1242"/>
  <c r="L1246"/>
  <c r="O1240"/>
  <c r="G1243"/>
  <c r="B1226"/>
  <c r="I1251"/>
  <c r="H1246"/>
  <c r="I1243"/>
  <c r="O1241"/>
  <c r="G1240"/>
  <c r="M1249"/>
  <c r="F1241"/>
  <c r="O1244"/>
  <c r="I1252"/>
  <c r="L1243"/>
  <c r="F1251"/>
  <c r="L1241"/>
  <c r="M1246"/>
  <c r="L1239"/>
  <c r="N1246"/>
  <c r="O1243"/>
  <c r="G1242"/>
  <c r="L1240"/>
  <c r="E1239"/>
  <c r="F1243"/>
  <c r="M1247"/>
  <c r="I1240"/>
  <c r="F1244"/>
  <c r="G1239"/>
  <c r="F1242"/>
  <c r="F1250"/>
  <c r="F1240"/>
  <c r="N1167"/>
  <c r="K1167"/>
  <c r="N2844" i="26"/>
  <c r="K2844"/>
  <c r="H2879"/>
  <c r="K2843"/>
  <c r="N2843"/>
  <c r="I2925"/>
  <c r="I2924"/>
  <c r="N2922"/>
  <c r="N2920"/>
  <c r="H2920"/>
  <c r="L2918"/>
  <c r="G2918"/>
  <c r="O2917"/>
  <c r="I2917"/>
  <c r="E2917"/>
  <c r="L2916"/>
  <c r="G2916"/>
  <c r="O2915"/>
  <c r="I2915"/>
  <c r="E2915"/>
  <c r="L2914"/>
  <c r="G2914"/>
  <c r="O2913"/>
  <c r="I2913"/>
  <c r="E2913"/>
  <c r="F2926"/>
  <c r="M2921"/>
  <c r="L2920"/>
  <c r="O2918"/>
  <c r="I2918"/>
  <c r="E2918"/>
  <c r="L2917"/>
  <c r="G2917"/>
  <c r="O2916"/>
  <c r="I2916"/>
  <c r="E2916"/>
  <c r="L2915"/>
  <c r="G2915"/>
  <c r="O2914"/>
  <c r="I2914"/>
  <c r="E2914"/>
  <c r="L2913"/>
  <c r="G2913"/>
  <c r="I2926"/>
  <c r="M2922"/>
  <c r="F2920"/>
  <c r="F2918"/>
  <c r="F2914"/>
  <c r="M2923"/>
  <c r="J2920"/>
  <c r="F2915"/>
  <c r="B2900"/>
  <c r="F2925"/>
  <c r="M2920"/>
  <c r="F2916"/>
  <c r="F2924"/>
  <c r="O2920"/>
  <c r="F2917"/>
  <c r="F2913"/>
  <c r="I2946"/>
  <c r="I2942"/>
  <c r="L2938"/>
  <c r="A2972"/>
  <c r="I2944"/>
  <c r="I2941"/>
  <c r="I2943"/>
  <c r="N2876"/>
  <c r="K2876"/>
  <c r="K2841"/>
  <c r="N2841"/>
  <c r="N2840"/>
  <c r="K2840"/>
  <c r="K2839"/>
  <c r="N2839"/>
  <c r="H2881"/>
  <c r="H2878"/>
  <c r="H2877"/>
  <c r="H2880"/>
  <c r="N1204" i="25" l="1"/>
  <c r="K1204"/>
  <c r="L1282"/>
  <c r="L1279"/>
  <c r="E1278"/>
  <c r="I1276"/>
  <c r="I1288"/>
  <c r="M1282"/>
  <c r="F1276"/>
  <c r="G1280"/>
  <c r="O1275"/>
  <c r="G1278"/>
  <c r="N1282"/>
  <c r="G1276"/>
  <c r="F1279"/>
  <c r="M1283"/>
  <c r="E1280"/>
  <c r="I1278"/>
  <c r="O1276"/>
  <c r="G1275"/>
  <c r="M1284"/>
  <c r="F1278"/>
  <c r="H1282"/>
  <c r="L1276"/>
  <c r="J1282"/>
  <c r="I1287"/>
  <c r="E1279"/>
  <c r="O1282"/>
  <c r="E1277"/>
  <c r="F1288"/>
  <c r="I1280"/>
  <c r="O1278"/>
  <c r="G1277"/>
  <c r="L1275"/>
  <c r="F1286"/>
  <c r="F1280"/>
  <c r="N1284"/>
  <c r="F1277"/>
  <c r="M1285"/>
  <c r="F1275"/>
  <c r="O1279"/>
  <c r="I1286"/>
  <c r="O1277"/>
  <c r="O1280"/>
  <c r="G1279"/>
  <c r="L1277"/>
  <c r="E1276"/>
  <c r="H1276" s="1"/>
  <c r="F1287"/>
  <c r="F1282"/>
  <c r="B1262"/>
  <c r="I1279"/>
  <c r="E1275"/>
  <c r="H1275" s="1"/>
  <c r="I1277"/>
  <c r="L1280"/>
  <c r="I1275"/>
  <c r="L1278"/>
  <c r="H1244"/>
  <c r="I1305"/>
  <c r="I1303"/>
  <c r="I1304"/>
  <c r="I1306"/>
  <c r="I1308"/>
  <c r="A1333"/>
  <c r="L1300"/>
  <c r="H1239"/>
  <c r="H1242"/>
  <c r="N1203"/>
  <c r="K1203"/>
  <c r="K1205"/>
  <c r="N1205"/>
  <c r="N1206"/>
  <c r="K1206"/>
  <c r="N1207"/>
  <c r="K1207"/>
  <c r="H1243"/>
  <c r="H1240"/>
  <c r="H1241"/>
  <c r="H2914" i="26"/>
  <c r="H2913"/>
  <c r="N2913" s="1"/>
  <c r="K2877"/>
  <c r="N2877"/>
  <c r="K2914"/>
  <c r="N2914"/>
  <c r="K2880"/>
  <c r="N2880"/>
  <c r="F2962"/>
  <c r="M2957"/>
  <c r="L2956"/>
  <c r="O2954"/>
  <c r="I2954"/>
  <c r="E2954"/>
  <c r="L2953"/>
  <c r="G2953"/>
  <c r="O2952"/>
  <c r="I2952"/>
  <c r="E2952"/>
  <c r="L2951"/>
  <c r="G2951"/>
  <c r="O2950"/>
  <c r="I2950"/>
  <c r="E2950"/>
  <c r="L2949"/>
  <c r="G2949"/>
  <c r="I2961"/>
  <c r="I2960"/>
  <c r="N2958"/>
  <c r="N2956"/>
  <c r="H2956"/>
  <c r="L2954"/>
  <c r="G2954"/>
  <c r="O2953"/>
  <c r="I2953"/>
  <c r="E2953"/>
  <c r="L2952"/>
  <c r="G2952"/>
  <c r="O2951"/>
  <c r="I2951"/>
  <c r="E2951"/>
  <c r="L2950"/>
  <c r="G2950"/>
  <c r="O2949"/>
  <c r="I2949"/>
  <c r="E2949"/>
  <c r="I2962"/>
  <c r="M2958"/>
  <c r="F2956"/>
  <c r="F2954"/>
  <c r="F2950"/>
  <c r="M2959"/>
  <c r="J2956"/>
  <c r="F2951"/>
  <c r="B2936"/>
  <c r="F2961"/>
  <c r="M2956"/>
  <c r="F2952"/>
  <c r="F2960"/>
  <c r="O2956"/>
  <c r="F2953"/>
  <c r="F2949"/>
  <c r="K2881"/>
  <c r="N2881"/>
  <c r="A3008"/>
  <c r="I2981"/>
  <c r="I2983"/>
  <c r="I2979"/>
  <c r="L2975"/>
  <c r="I2978"/>
  <c r="I2980"/>
  <c r="K2879"/>
  <c r="N2879"/>
  <c r="N2878"/>
  <c r="K2878"/>
  <c r="H2918"/>
  <c r="H2917"/>
  <c r="H2916"/>
  <c r="H2915"/>
  <c r="N1241" i="25" l="1"/>
  <c r="K1241"/>
  <c r="K1239"/>
  <c r="N1239"/>
  <c r="K1244"/>
  <c r="N1244"/>
  <c r="H1277"/>
  <c r="H1280"/>
  <c r="H1278"/>
  <c r="I1323"/>
  <c r="H1318"/>
  <c r="I1315"/>
  <c r="O1313"/>
  <c r="G1312"/>
  <c r="M1321"/>
  <c r="F1313"/>
  <c r="I1316"/>
  <c r="E1312"/>
  <c r="I1314"/>
  <c r="F1324"/>
  <c r="G1313"/>
  <c r="F1318"/>
  <c r="E1314"/>
  <c r="N1318"/>
  <c r="O1315"/>
  <c r="G1314"/>
  <c r="L1312"/>
  <c r="E1311"/>
  <c r="F1315"/>
  <c r="L1318"/>
  <c r="O1312"/>
  <c r="G1315"/>
  <c r="B1298"/>
  <c r="E1316"/>
  <c r="M1320"/>
  <c r="O1314"/>
  <c r="N1320"/>
  <c r="G1316"/>
  <c r="L1314"/>
  <c r="E1313"/>
  <c r="H1313" s="1"/>
  <c r="I1311"/>
  <c r="J1318"/>
  <c r="F1323"/>
  <c r="L1313"/>
  <c r="M1318"/>
  <c r="L1311"/>
  <c r="O1316"/>
  <c r="I1324"/>
  <c r="L1315"/>
  <c r="I1322"/>
  <c r="L1316"/>
  <c r="E1315"/>
  <c r="H1315" s="1"/>
  <c r="I1313"/>
  <c r="O1311"/>
  <c r="O1318"/>
  <c r="F1311"/>
  <c r="F1314"/>
  <c r="F1322"/>
  <c r="F1312"/>
  <c r="M1319"/>
  <c r="I1312"/>
  <c r="F1316"/>
  <c r="G1311"/>
  <c r="K1242"/>
  <c r="N1242"/>
  <c r="N1243"/>
  <c r="K1243"/>
  <c r="L1336"/>
  <c r="A1369"/>
  <c r="I1340"/>
  <c r="I1342"/>
  <c r="I1344"/>
  <c r="I1339"/>
  <c r="I1341"/>
  <c r="N1276"/>
  <c r="K1276"/>
  <c r="H1279"/>
  <c r="N1240"/>
  <c r="K1240"/>
  <c r="K1275"/>
  <c r="N1275"/>
  <c r="H2951" i="26"/>
  <c r="N2951" s="1"/>
  <c r="K2913"/>
  <c r="K2917"/>
  <c r="N2917"/>
  <c r="H2954"/>
  <c r="K2916"/>
  <c r="N2916"/>
  <c r="N2915"/>
  <c r="K2915"/>
  <c r="H2949"/>
  <c r="I2998"/>
  <c r="I2997"/>
  <c r="N2995"/>
  <c r="N2993"/>
  <c r="H2993"/>
  <c r="L2991"/>
  <c r="G2991"/>
  <c r="O2990"/>
  <c r="I2990"/>
  <c r="E2990"/>
  <c r="L2989"/>
  <c r="G2989"/>
  <c r="O2988"/>
  <c r="I2988"/>
  <c r="E2988"/>
  <c r="L2987"/>
  <c r="G2987"/>
  <c r="O2986"/>
  <c r="I2986"/>
  <c r="E2986"/>
  <c r="F2999"/>
  <c r="M2994"/>
  <c r="L2993"/>
  <c r="O2991"/>
  <c r="I2991"/>
  <c r="E2991"/>
  <c r="L2990"/>
  <c r="G2990"/>
  <c r="O2989"/>
  <c r="I2989"/>
  <c r="E2989"/>
  <c r="L2988"/>
  <c r="G2988"/>
  <c r="O2987"/>
  <c r="I2987"/>
  <c r="E2987"/>
  <c r="L2986"/>
  <c r="G2986"/>
  <c r="I2999"/>
  <c r="M2995"/>
  <c r="F2993"/>
  <c r="F2991"/>
  <c r="F2987"/>
  <c r="M2996"/>
  <c r="J2993"/>
  <c r="F2988"/>
  <c r="B2973"/>
  <c r="F2998"/>
  <c r="M2993"/>
  <c r="F2989"/>
  <c r="F2997"/>
  <c r="O2993"/>
  <c r="F2990"/>
  <c r="F2986"/>
  <c r="I3019"/>
  <c r="I3015"/>
  <c r="L3011"/>
  <c r="A3045"/>
  <c r="I3017"/>
  <c r="I3014"/>
  <c r="I3016"/>
  <c r="K2951"/>
  <c r="K2918"/>
  <c r="N2918"/>
  <c r="H2952"/>
  <c r="H2953"/>
  <c r="H2950"/>
  <c r="H1314" i="25" l="1"/>
  <c r="N1314" s="1"/>
  <c r="N1313"/>
  <c r="K1313"/>
  <c r="N1279"/>
  <c r="K1279"/>
  <c r="I1380"/>
  <c r="I1375"/>
  <c r="L1372"/>
  <c r="I1378"/>
  <c r="I1377"/>
  <c r="A1405"/>
  <c r="I1376"/>
  <c r="N1278"/>
  <c r="K1278"/>
  <c r="F1360"/>
  <c r="I1352"/>
  <c r="O1350"/>
  <c r="G1349"/>
  <c r="L1347"/>
  <c r="F1358"/>
  <c r="F1352"/>
  <c r="I1359"/>
  <c r="E1351"/>
  <c r="O1354"/>
  <c r="E1349"/>
  <c r="I1351"/>
  <c r="E1347"/>
  <c r="I1349"/>
  <c r="O1352"/>
  <c r="G1351"/>
  <c r="L1349"/>
  <c r="E1348"/>
  <c r="F1359"/>
  <c r="F1354"/>
  <c r="B1334"/>
  <c r="O1351"/>
  <c r="I1358"/>
  <c r="O1349"/>
  <c r="G1352"/>
  <c r="O1347"/>
  <c r="G1350"/>
  <c r="L1354"/>
  <c r="L1351"/>
  <c r="E1350"/>
  <c r="I1348"/>
  <c r="I1360"/>
  <c r="M1354"/>
  <c r="F1348"/>
  <c r="L1352"/>
  <c r="I1347"/>
  <c r="L1350"/>
  <c r="H1354"/>
  <c r="L1348"/>
  <c r="J1354"/>
  <c r="M1355"/>
  <c r="E1352"/>
  <c r="H1352" s="1"/>
  <c r="I1350"/>
  <c r="O1348"/>
  <c r="G1347"/>
  <c r="M1356"/>
  <c r="F1350"/>
  <c r="N1354"/>
  <c r="G1348"/>
  <c r="F1351"/>
  <c r="N1356"/>
  <c r="F1349"/>
  <c r="M1357"/>
  <c r="F1347"/>
  <c r="K1315"/>
  <c r="N1315"/>
  <c r="N1280"/>
  <c r="K1280"/>
  <c r="H1311"/>
  <c r="H1316"/>
  <c r="H1312"/>
  <c r="K1277"/>
  <c r="N1277"/>
  <c r="F3035" i="26"/>
  <c r="M3030"/>
  <c r="L3029"/>
  <c r="O3027"/>
  <c r="I3027"/>
  <c r="E3027"/>
  <c r="L3026"/>
  <c r="G3026"/>
  <c r="O3025"/>
  <c r="I3025"/>
  <c r="E3025"/>
  <c r="L3024"/>
  <c r="G3024"/>
  <c r="O3023"/>
  <c r="I3023"/>
  <c r="E3023"/>
  <c r="L3022"/>
  <c r="G3022"/>
  <c r="I3034"/>
  <c r="I3033"/>
  <c r="N3031"/>
  <c r="N3029"/>
  <c r="H3029"/>
  <c r="L3027"/>
  <c r="G3027"/>
  <c r="O3026"/>
  <c r="I3026"/>
  <c r="E3026"/>
  <c r="L3025"/>
  <c r="G3025"/>
  <c r="O3024"/>
  <c r="I3024"/>
  <c r="E3024"/>
  <c r="L3023"/>
  <c r="G3023"/>
  <c r="O3022"/>
  <c r="I3022"/>
  <c r="E3022"/>
  <c r="I3035"/>
  <c r="M3031"/>
  <c r="F3029"/>
  <c r="F3027"/>
  <c r="F3023"/>
  <c r="M3032"/>
  <c r="J3029"/>
  <c r="F3024"/>
  <c r="B3009"/>
  <c r="F3034"/>
  <c r="M3029"/>
  <c r="F3025"/>
  <c r="F3033"/>
  <c r="O3029"/>
  <c r="F3026"/>
  <c r="F3022"/>
  <c r="A3082"/>
  <c r="I3054"/>
  <c r="I3056"/>
  <c r="I3052"/>
  <c r="L3048"/>
  <c r="I3051"/>
  <c r="I3053"/>
  <c r="H2991"/>
  <c r="H2990"/>
  <c r="K2953"/>
  <c r="N2953"/>
  <c r="K2954"/>
  <c r="N2954"/>
  <c r="H2989"/>
  <c r="H2988"/>
  <c r="K2952"/>
  <c r="N2952"/>
  <c r="K2950"/>
  <c r="N2950"/>
  <c r="K2949"/>
  <c r="N2949"/>
  <c r="H2987"/>
  <c r="H2986"/>
  <c r="K1314" i="25" l="1"/>
  <c r="N1352"/>
  <c r="K1352"/>
  <c r="N1390"/>
  <c r="O1387"/>
  <c r="G1386"/>
  <c r="L1384"/>
  <c r="E1383"/>
  <c r="F1387"/>
  <c r="M1391"/>
  <c r="I1384"/>
  <c r="F1388"/>
  <c r="G1383"/>
  <c r="F1386"/>
  <c r="F1394"/>
  <c r="F1384"/>
  <c r="N1392"/>
  <c r="G1388"/>
  <c r="L1386"/>
  <c r="E1385"/>
  <c r="I1383"/>
  <c r="J1390"/>
  <c r="F1396"/>
  <c r="G1385"/>
  <c r="F1390"/>
  <c r="E1386"/>
  <c r="H1386" s="1"/>
  <c r="I1388"/>
  <c r="E1384"/>
  <c r="I1386"/>
  <c r="I1394"/>
  <c r="L1388"/>
  <c r="E1387"/>
  <c r="I1385"/>
  <c r="O1383"/>
  <c r="O1390"/>
  <c r="F1383"/>
  <c r="E1388"/>
  <c r="M1392"/>
  <c r="O1386"/>
  <c r="L1390"/>
  <c r="O1384"/>
  <c r="G1387"/>
  <c r="B1370"/>
  <c r="I1395"/>
  <c r="H1390"/>
  <c r="I1387"/>
  <c r="O1385"/>
  <c r="G1384"/>
  <c r="M1393"/>
  <c r="F1385"/>
  <c r="O1388"/>
  <c r="I1396"/>
  <c r="L1387"/>
  <c r="F1395"/>
  <c r="L1385"/>
  <c r="M1390"/>
  <c r="L1383"/>
  <c r="H1350"/>
  <c r="H1348"/>
  <c r="N1311"/>
  <c r="K1311"/>
  <c r="H1349"/>
  <c r="K1316"/>
  <c r="N1316"/>
  <c r="K1312"/>
  <c r="N1312"/>
  <c r="I1412"/>
  <c r="I1414"/>
  <c r="I1416"/>
  <c r="I1411"/>
  <c r="A1441"/>
  <c r="I1413"/>
  <c r="L1408"/>
  <c r="H1347"/>
  <c r="H1351"/>
  <c r="H3024" i="26"/>
  <c r="K3024" s="1"/>
  <c r="H3022"/>
  <c r="H3027"/>
  <c r="K2986"/>
  <c r="N2986"/>
  <c r="K2990"/>
  <c r="N2990"/>
  <c r="I3071"/>
  <c r="I3070"/>
  <c r="N3068"/>
  <c r="N3066"/>
  <c r="H3066"/>
  <c r="L3064"/>
  <c r="G3064"/>
  <c r="O3063"/>
  <c r="I3063"/>
  <c r="E3063"/>
  <c r="L3062"/>
  <c r="G3062"/>
  <c r="O3061"/>
  <c r="I3061"/>
  <c r="E3061"/>
  <c r="L3060"/>
  <c r="G3060"/>
  <c r="O3059"/>
  <c r="I3059"/>
  <c r="E3059"/>
  <c r="F3072"/>
  <c r="M3067"/>
  <c r="L3066"/>
  <c r="O3064"/>
  <c r="I3064"/>
  <c r="E3064"/>
  <c r="L3063"/>
  <c r="G3063"/>
  <c r="O3062"/>
  <c r="I3062"/>
  <c r="E3062"/>
  <c r="L3061"/>
  <c r="G3061"/>
  <c r="O3060"/>
  <c r="I3060"/>
  <c r="E3060"/>
  <c r="L3059"/>
  <c r="G3059"/>
  <c r="I3072"/>
  <c r="M3068"/>
  <c r="F3066"/>
  <c r="F3064"/>
  <c r="F3060"/>
  <c r="M3069"/>
  <c r="J3066"/>
  <c r="F3061"/>
  <c r="B3046"/>
  <c r="F3071"/>
  <c r="M3066"/>
  <c r="F3062"/>
  <c r="F3070"/>
  <c r="O3066"/>
  <c r="F3063"/>
  <c r="F3059"/>
  <c r="I3093"/>
  <c r="I3089"/>
  <c r="L3085"/>
  <c r="A3119"/>
  <c r="I3091"/>
  <c r="I3088"/>
  <c r="I3090"/>
  <c r="H3025"/>
  <c r="N2988"/>
  <c r="K2988"/>
  <c r="K2991"/>
  <c r="N2991"/>
  <c r="K2987"/>
  <c r="N2987"/>
  <c r="K2989"/>
  <c r="N2989"/>
  <c r="H3026"/>
  <c r="H3023"/>
  <c r="N3024" l="1"/>
  <c r="H1387" i="25"/>
  <c r="I1431"/>
  <c r="H1426"/>
  <c r="I1423"/>
  <c r="O1424"/>
  <c r="G1423"/>
  <c r="L1421"/>
  <c r="E1420"/>
  <c r="F1431"/>
  <c r="F1426"/>
  <c r="B1406"/>
  <c r="O1419"/>
  <c r="I1421"/>
  <c r="G1420"/>
  <c r="O1421"/>
  <c r="N1426"/>
  <c r="O1423"/>
  <c r="L1426"/>
  <c r="L1423"/>
  <c r="E1422"/>
  <c r="I1420"/>
  <c r="I1432"/>
  <c r="M1426"/>
  <c r="F1420"/>
  <c r="L1420"/>
  <c r="G1422"/>
  <c r="E1423"/>
  <c r="L1422"/>
  <c r="N1428"/>
  <c r="G1424"/>
  <c r="M1427"/>
  <c r="E1424"/>
  <c r="I1422"/>
  <c r="O1420"/>
  <c r="G1419"/>
  <c r="M1428"/>
  <c r="F1422"/>
  <c r="F1421"/>
  <c r="O1426"/>
  <c r="M1429"/>
  <c r="F1423"/>
  <c r="I1430"/>
  <c r="L1424"/>
  <c r="F1432"/>
  <c r="I1424"/>
  <c r="O1422"/>
  <c r="G1421"/>
  <c r="L1419"/>
  <c r="F1430"/>
  <c r="F1424"/>
  <c r="J1426"/>
  <c r="E1419"/>
  <c r="F1419"/>
  <c r="I1419"/>
  <c r="E1421"/>
  <c r="H1421" s="1"/>
  <c r="K1347"/>
  <c r="N1347"/>
  <c r="K1349"/>
  <c r="N1349"/>
  <c r="K1350"/>
  <c r="N1350"/>
  <c r="K1386"/>
  <c r="N1386"/>
  <c r="K1351"/>
  <c r="N1351"/>
  <c r="I1448"/>
  <c r="I1447"/>
  <c r="I1452"/>
  <c r="I1450"/>
  <c r="A1477"/>
  <c r="L1444"/>
  <c r="I1449"/>
  <c r="N1348"/>
  <c r="K1348"/>
  <c r="N1387"/>
  <c r="K1387"/>
  <c r="H1384"/>
  <c r="H1385"/>
  <c r="H1383"/>
  <c r="H1388"/>
  <c r="K3025" i="26"/>
  <c r="N3025"/>
  <c r="I3127"/>
  <c r="A3155"/>
  <c r="I3128"/>
  <c r="I3125"/>
  <c r="I3130"/>
  <c r="I3126"/>
  <c r="L3122"/>
  <c r="H3064"/>
  <c r="H3063"/>
  <c r="K3026"/>
  <c r="N3026"/>
  <c r="K3022"/>
  <c r="N3022"/>
  <c r="H3062"/>
  <c r="H3061"/>
  <c r="M3106"/>
  <c r="O3103"/>
  <c r="J3103"/>
  <c r="F3109"/>
  <c r="M3104"/>
  <c r="L3103"/>
  <c r="O3101"/>
  <c r="I3101"/>
  <c r="E3101"/>
  <c r="L3100"/>
  <c r="G3100"/>
  <c r="O3099"/>
  <c r="I3099"/>
  <c r="E3099"/>
  <c r="L3098"/>
  <c r="G3098"/>
  <c r="O3097"/>
  <c r="I3097"/>
  <c r="E3097"/>
  <c r="L3096"/>
  <c r="G3096"/>
  <c r="I3109"/>
  <c r="F3108"/>
  <c r="F3107"/>
  <c r="M3105"/>
  <c r="M3103"/>
  <c r="F3103"/>
  <c r="F3101"/>
  <c r="I3108"/>
  <c r="I3107"/>
  <c r="N3105"/>
  <c r="N3103"/>
  <c r="H3103"/>
  <c r="L3101"/>
  <c r="G3101"/>
  <c r="O3100"/>
  <c r="I3100"/>
  <c r="E3100"/>
  <c r="L3099"/>
  <c r="G3099"/>
  <c r="O3098"/>
  <c r="I3098"/>
  <c r="E3098"/>
  <c r="L3097"/>
  <c r="G3097"/>
  <c r="O3096"/>
  <c r="I3096"/>
  <c r="E3096"/>
  <c r="F3097"/>
  <c r="F3098"/>
  <c r="B3083"/>
  <c r="F3099"/>
  <c r="F3100"/>
  <c r="F3096"/>
  <c r="K3023"/>
  <c r="N3023"/>
  <c r="K3027"/>
  <c r="N3027"/>
  <c r="H3060"/>
  <c r="H3059"/>
  <c r="H1419" i="25" l="1"/>
  <c r="H1423"/>
  <c r="N1385"/>
  <c r="K1385"/>
  <c r="I1484"/>
  <c r="I1488"/>
  <c r="I1483"/>
  <c r="I1486"/>
  <c r="I1485"/>
  <c r="A1513"/>
  <c r="L1480"/>
  <c r="N1383"/>
  <c r="K1383"/>
  <c r="L1462"/>
  <c r="L1459"/>
  <c r="E1458"/>
  <c r="I1456"/>
  <c r="I1467"/>
  <c r="H1462"/>
  <c r="I1459"/>
  <c r="O1457"/>
  <c r="G1456"/>
  <c r="M1465"/>
  <c r="F1457"/>
  <c r="F1462"/>
  <c r="M1464"/>
  <c r="M1463"/>
  <c r="E1460"/>
  <c r="I1458"/>
  <c r="O1456"/>
  <c r="G1455"/>
  <c r="N1462"/>
  <c r="O1459"/>
  <c r="G1458"/>
  <c r="L1456"/>
  <c r="E1455"/>
  <c r="F1459"/>
  <c r="F1466"/>
  <c r="M1462"/>
  <c r="B1442"/>
  <c r="F1468"/>
  <c r="I1460"/>
  <c r="O1458"/>
  <c r="G1457"/>
  <c r="L1455"/>
  <c r="N1464"/>
  <c r="G1460"/>
  <c r="L1458"/>
  <c r="E1457"/>
  <c r="H1457" s="1"/>
  <c r="I1455"/>
  <c r="J1462"/>
  <c r="F1467"/>
  <c r="I1468"/>
  <c r="F1456"/>
  <c r="O1460"/>
  <c r="G1459"/>
  <c r="L1457"/>
  <c r="E1456"/>
  <c r="H1456" s="1"/>
  <c r="I1466"/>
  <c r="L1460"/>
  <c r="E1459"/>
  <c r="H1459" s="1"/>
  <c r="I1457"/>
  <c r="O1455"/>
  <c r="O1462"/>
  <c r="F1455"/>
  <c r="F1458"/>
  <c r="F1460"/>
  <c r="N1421"/>
  <c r="K1421"/>
  <c r="K1423"/>
  <c r="N1423"/>
  <c r="K1419"/>
  <c r="N1419"/>
  <c r="H1424"/>
  <c r="H1422"/>
  <c r="H1420"/>
  <c r="K1388"/>
  <c r="N1388"/>
  <c r="N1384"/>
  <c r="K1384"/>
  <c r="H3096" i="26"/>
  <c r="H3100"/>
  <c r="N3100" s="1"/>
  <c r="H3097"/>
  <c r="N3061"/>
  <c r="K3061"/>
  <c r="I3146"/>
  <c r="F3145"/>
  <c r="F3144"/>
  <c r="M3142"/>
  <c r="M3140"/>
  <c r="F3140"/>
  <c r="F3138"/>
  <c r="F3136"/>
  <c r="F3134"/>
  <c r="B3120"/>
  <c r="I3145"/>
  <c r="I3144"/>
  <c r="N3142"/>
  <c r="N3140"/>
  <c r="H3140"/>
  <c r="L3138"/>
  <c r="G3138"/>
  <c r="O3137"/>
  <c r="I3137"/>
  <c r="E3137"/>
  <c r="L3136"/>
  <c r="G3136"/>
  <c r="O3135"/>
  <c r="I3135"/>
  <c r="E3135"/>
  <c r="L3134"/>
  <c r="G3134"/>
  <c r="O3133"/>
  <c r="I3133"/>
  <c r="E3133"/>
  <c r="M3143"/>
  <c r="O3140"/>
  <c r="J3140"/>
  <c r="F3137"/>
  <c r="F3135"/>
  <c r="F3133"/>
  <c r="F3146"/>
  <c r="M3141"/>
  <c r="L3140"/>
  <c r="O3138"/>
  <c r="I3138"/>
  <c r="E3138"/>
  <c r="L3137"/>
  <c r="G3137"/>
  <c r="O3136"/>
  <c r="I3136"/>
  <c r="E3136"/>
  <c r="L3135"/>
  <c r="G3135"/>
  <c r="O3134"/>
  <c r="I3134"/>
  <c r="E3134"/>
  <c r="L3133"/>
  <c r="G3133"/>
  <c r="K3064"/>
  <c r="N3064"/>
  <c r="H3101"/>
  <c r="K3096"/>
  <c r="N3096"/>
  <c r="K3100"/>
  <c r="K3063"/>
  <c r="N3063"/>
  <c r="H3099"/>
  <c r="K3059"/>
  <c r="N3059"/>
  <c r="K3060"/>
  <c r="N3060"/>
  <c r="K3097"/>
  <c r="N3097"/>
  <c r="K3062"/>
  <c r="N3062"/>
  <c r="I3161"/>
  <c r="I3166"/>
  <c r="I3162"/>
  <c r="L3158"/>
  <c r="I3163"/>
  <c r="A3192"/>
  <c r="I3164"/>
  <c r="H3098"/>
  <c r="N1422" i="25" l="1"/>
  <c r="K1422"/>
  <c r="N1498"/>
  <c r="O1495"/>
  <c r="G1494"/>
  <c r="L1492"/>
  <c r="E1491"/>
  <c r="O1496"/>
  <c r="G1495"/>
  <c r="L1493"/>
  <c r="E1492"/>
  <c r="F1503"/>
  <c r="F1498"/>
  <c r="B1478"/>
  <c r="M1501"/>
  <c r="N1500"/>
  <c r="G1496"/>
  <c r="L1494"/>
  <c r="E1493"/>
  <c r="I1491"/>
  <c r="L1498"/>
  <c r="L1495"/>
  <c r="E1494"/>
  <c r="I1492"/>
  <c r="I1504"/>
  <c r="M1498"/>
  <c r="F1492"/>
  <c r="F1493"/>
  <c r="I1502"/>
  <c r="L1496"/>
  <c r="E1495"/>
  <c r="I1493"/>
  <c r="O1491"/>
  <c r="M1499"/>
  <c r="E1496"/>
  <c r="I1494"/>
  <c r="O1492"/>
  <c r="G1491"/>
  <c r="M1500"/>
  <c r="F1494"/>
  <c r="O1498"/>
  <c r="F1491"/>
  <c r="I1503"/>
  <c r="H1498"/>
  <c r="I1495"/>
  <c r="O1493"/>
  <c r="G1492"/>
  <c r="F1504"/>
  <c r="I1496"/>
  <c r="O1494"/>
  <c r="G1493"/>
  <c r="L1491"/>
  <c r="F1502"/>
  <c r="F1496"/>
  <c r="J1498"/>
  <c r="F1495"/>
  <c r="K1420"/>
  <c r="N1420"/>
  <c r="H1455"/>
  <c r="H1460"/>
  <c r="H1458"/>
  <c r="N1459"/>
  <c r="K1459"/>
  <c r="N1457"/>
  <c r="K1457"/>
  <c r="N1424"/>
  <c r="K1424"/>
  <c r="K1456"/>
  <c r="N1456"/>
  <c r="I1520"/>
  <c r="I1519"/>
  <c r="I1524"/>
  <c r="I1522"/>
  <c r="A1549"/>
  <c r="L1516"/>
  <c r="I1521"/>
  <c r="H3138" i="26"/>
  <c r="N3138" s="1"/>
  <c r="A3228"/>
  <c r="I3201"/>
  <c r="I3200"/>
  <c r="I3203"/>
  <c r="I3198"/>
  <c r="I3199"/>
  <c r="L3195"/>
  <c r="N3098"/>
  <c r="K3098"/>
  <c r="F3182"/>
  <c r="M3177"/>
  <c r="L3176"/>
  <c r="O3174"/>
  <c r="I3181"/>
  <c r="I3180"/>
  <c r="N3178"/>
  <c r="M3176"/>
  <c r="F3173"/>
  <c r="F3171"/>
  <c r="F3169"/>
  <c r="M3179"/>
  <c r="N3176"/>
  <c r="F3176"/>
  <c r="I3174"/>
  <c r="E3174"/>
  <c r="L3173"/>
  <c r="G3173"/>
  <c r="O3172"/>
  <c r="I3172"/>
  <c r="E3172"/>
  <c r="L3171"/>
  <c r="G3171"/>
  <c r="O3170"/>
  <c r="I3170"/>
  <c r="E3170"/>
  <c r="L3169"/>
  <c r="G3169"/>
  <c r="I3182"/>
  <c r="O3176"/>
  <c r="H3176"/>
  <c r="F3174"/>
  <c r="F3172"/>
  <c r="F3170"/>
  <c r="B3156"/>
  <c r="F3181"/>
  <c r="F3180"/>
  <c r="M3178"/>
  <c r="J3176"/>
  <c r="L3174"/>
  <c r="G3174"/>
  <c r="O3173"/>
  <c r="I3173"/>
  <c r="E3173"/>
  <c r="H3173" s="1"/>
  <c r="L3172"/>
  <c r="G3172"/>
  <c r="O3171"/>
  <c r="I3171"/>
  <c r="E3171"/>
  <c r="L3170"/>
  <c r="G3170"/>
  <c r="O3169"/>
  <c r="I3169"/>
  <c r="E3169"/>
  <c r="K3099"/>
  <c r="N3099"/>
  <c r="H3134"/>
  <c r="H3137"/>
  <c r="K3138"/>
  <c r="N3101"/>
  <c r="K3101"/>
  <c r="H3133"/>
  <c r="H3136"/>
  <c r="H3135"/>
  <c r="I1558" i="25" l="1"/>
  <c r="L1552"/>
  <c r="A1585"/>
  <c r="I1556"/>
  <c r="I1560"/>
  <c r="I1555"/>
  <c r="I1557"/>
  <c r="O1532"/>
  <c r="G1531"/>
  <c r="L1529"/>
  <c r="E1528"/>
  <c r="F1539"/>
  <c r="F1534"/>
  <c r="I1539"/>
  <c r="H1534"/>
  <c r="I1531"/>
  <c r="O1529"/>
  <c r="G1528"/>
  <c r="M1537"/>
  <c r="F1529"/>
  <c r="L1534"/>
  <c r="L1531"/>
  <c r="E1530"/>
  <c r="I1528"/>
  <c r="I1540"/>
  <c r="M1534"/>
  <c r="F1528"/>
  <c r="N1534"/>
  <c r="O1531"/>
  <c r="G1530"/>
  <c r="L1528"/>
  <c r="E1527"/>
  <c r="F1531"/>
  <c r="M1535"/>
  <c r="E1532"/>
  <c r="I1530"/>
  <c r="O1528"/>
  <c r="G1527"/>
  <c r="M1536"/>
  <c r="F1530"/>
  <c r="N1536"/>
  <c r="G1532"/>
  <c r="L1530"/>
  <c r="E1529"/>
  <c r="I1527"/>
  <c r="J1534"/>
  <c r="B1514"/>
  <c r="F1540"/>
  <c r="I1532"/>
  <c r="O1530"/>
  <c r="G1529"/>
  <c r="L1527"/>
  <c r="F1538"/>
  <c r="F1532"/>
  <c r="I1538"/>
  <c r="L1532"/>
  <c r="E1531"/>
  <c r="H1531" s="1"/>
  <c r="I1529"/>
  <c r="O1527"/>
  <c r="O1534"/>
  <c r="F1527"/>
  <c r="N1455"/>
  <c r="K1455"/>
  <c r="H1496"/>
  <c r="H1495"/>
  <c r="H1494"/>
  <c r="H1493"/>
  <c r="H1492"/>
  <c r="H1491"/>
  <c r="N1458"/>
  <c r="K1458"/>
  <c r="K1460"/>
  <c r="N1460"/>
  <c r="H3171" i="26"/>
  <c r="N3171" s="1"/>
  <c r="K3136"/>
  <c r="N3136"/>
  <c r="I3239"/>
  <c r="I3235"/>
  <c r="L3231"/>
  <c r="I3234"/>
  <c r="I3236"/>
  <c r="A3265"/>
  <c r="I3237"/>
  <c r="K3134"/>
  <c r="N3134"/>
  <c r="K3171"/>
  <c r="I3218"/>
  <c r="I3217"/>
  <c r="N3215"/>
  <c r="N3213"/>
  <c r="H3213"/>
  <c r="L3211"/>
  <c r="G3211"/>
  <c r="O3210"/>
  <c r="I3210"/>
  <c r="E3210"/>
  <c r="L3209"/>
  <c r="G3209"/>
  <c r="O3208"/>
  <c r="I3208"/>
  <c r="E3208"/>
  <c r="L3207"/>
  <c r="G3207"/>
  <c r="O3206"/>
  <c r="I3206"/>
  <c r="E3206"/>
  <c r="I3219"/>
  <c r="F3218"/>
  <c r="F3217"/>
  <c r="M3215"/>
  <c r="M3213"/>
  <c r="F3213"/>
  <c r="F3211"/>
  <c r="F3219"/>
  <c r="L3213"/>
  <c r="I3211"/>
  <c r="L3210"/>
  <c r="I3209"/>
  <c r="O3207"/>
  <c r="G3206"/>
  <c r="B3193"/>
  <c r="O3213"/>
  <c r="F3210"/>
  <c r="E3209"/>
  <c r="I3207"/>
  <c r="M3214"/>
  <c r="O3211"/>
  <c r="E3211"/>
  <c r="G3210"/>
  <c r="F3209"/>
  <c r="L3208"/>
  <c r="F3208"/>
  <c r="E3207"/>
  <c r="M3216"/>
  <c r="J3213"/>
  <c r="O3209"/>
  <c r="G3208"/>
  <c r="F3207"/>
  <c r="L3206"/>
  <c r="F3206"/>
  <c r="H3169"/>
  <c r="K3173"/>
  <c r="N3173"/>
  <c r="N3135"/>
  <c r="K3135"/>
  <c r="N3137"/>
  <c r="K3137"/>
  <c r="N3133"/>
  <c r="K3133"/>
  <c r="H3174"/>
  <c r="H3172"/>
  <c r="H3170"/>
  <c r="K1531" i="25" l="1"/>
  <c r="N1531"/>
  <c r="K1495"/>
  <c r="N1495"/>
  <c r="N1494"/>
  <c r="K1494"/>
  <c r="N1570"/>
  <c r="O1567"/>
  <c r="G1566"/>
  <c r="L1564"/>
  <c r="E1563"/>
  <c r="F1567"/>
  <c r="M1571"/>
  <c r="E1568"/>
  <c r="I1566"/>
  <c r="O1564"/>
  <c r="G1563"/>
  <c r="M1572"/>
  <c r="F1566"/>
  <c r="N1572"/>
  <c r="G1568"/>
  <c r="L1566"/>
  <c r="E1565"/>
  <c r="I1563"/>
  <c r="J1570"/>
  <c r="F1576"/>
  <c r="I1568"/>
  <c r="O1566"/>
  <c r="G1565"/>
  <c r="L1563"/>
  <c r="F1574"/>
  <c r="F1568"/>
  <c r="I1574"/>
  <c r="L1568"/>
  <c r="E1567"/>
  <c r="I1565"/>
  <c r="O1563"/>
  <c r="O1570"/>
  <c r="F1563"/>
  <c r="O1568"/>
  <c r="G1567"/>
  <c r="L1565"/>
  <c r="E1564"/>
  <c r="F1575"/>
  <c r="F1570"/>
  <c r="B1550"/>
  <c r="I1575"/>
  <c r="H1570"/>
  <c r="I1567"/>
  <c r="O1565"/>
  <c r="G1564"/>
  <c r="M1573"/>
  <c r="F1565"/>
  <c r="L1570"/>
  <c r="L1567"/>
  <c r="E1566"/>
  <c r="I1564"/>
  <c r="I1576"/>
  <c r="M1570"/>
  <c r="F1564"/>
  <c r="K1493"/>
  <c r="N1493"/>
  <c r="I1596"/>
  <c r="I1594"/>
  <c r="A1621"/>
  <c r="I1593"/>
  <c r="L1588"/>
  <c r="I1592"/>
  <c r="I1591"/>
  <c r="H1532"/>
  <c r="H1530"/>
  <c r="H1528"/>
  <c r="K1491"/>
  <c r="N1491"/>
  <c r="K1492"/>
  <c r="N1492"/>
  <c r="N1496"/>
  <c r="K1496"/>
  <c r="H1529"/>
  <c r="H1527"/>
  <c r="H3206" i="26"/>
  <c r="K3206" s="1"/>
  <c r="H3211"/>
  <c r="K3211" s="1"/>
  <c r="F3255"/>
  <c r="M3250"/>
  <c r="L3249"/>
  <c r="O3247"/>
  <c r="I3247"/>
  <c r="E3247"/>
  <c r="L3246"/>
  <c r="G3246"/>
  <c r="O3245"/>
  <c r="I3245"/>
  <c r="E3245"/>
  <c r="L3244"/>
  <c r="G3244"/>
  <c r="O3243"/>
  <c r="I3243"/>
  <c r="E3243"/>
  <c r="L3242"/>
  <c r="G3242"/>
  <c r="M3252"/>
  <c r="O3249"/>
  <c r="J3249"/>
  <c r="F3246"/>
  <c r="F3244"/>
  <c r="F3242"/>
  <c r="I3254"/>
  <c r="I3253"/>
  <c r="M3251"/>
  <c r="F3249"/>
  <c r="F3247"/>
  <c r="I3246"/>
  <c r="L3245"/>
  <c r="O3242"/>
  <c r="E3242"/>
  <c r="N3251"/>
  <c r="H3249"/>
  <c r="G3247"/>
  <c r="F3245"/>
  <c r="I3244"/>
  <c r="L3243"/>
  <c r="B3229"/>
  <c r="I3255"/>
  <c r="M3249"/>
  <c r="O3246"/>
  <c r="E3246"/>
  <c r="G3245"/>
  <c r="F3243"/>
  <c r="I3242"/>
  <c r="F3254"/>
  <c r="F3253"/>
  <c r="N3249"/>
  <c r="L3247"/>
  <c r="O3244"/>
  <c r="E3244"/>
  <c r="G3243"/>
  <c r="N3172"/>
  <c r="K3172"/>
  <c r="N3211"/>
  <c r="H3209"/>
  <c r="H3210"/>
  <c r="N3174"/>
  <c r="K3174"/>
  <c r="N3170"/>
  <c r="K3170"/>
  <c r="K3169"/>
  <c r="N3169"/>
  <c r="A3302"/>
  <c r="I3274"/>
  <c r="I3273"/>
  <c r="I3276"/>
  <c r="I3271"/>
  <c r="I3272"/>
  <c r="L3268"/>
  <c r="H3207"/>
  <c r="H3208"/>
  <c r="N3206" l="1"/>
  <c r="H1566" i="25"/>
  <c r="K1529"/>
  <c r="N1529"/>
  <c r="K1530"/>
  <c r="N1530"/>
  <c r="I1632"/>
  <c r="A1657"/>
  <c r="I1627"/>
  <c r="I1628"/>
  <c r="L1624"/>
  <c r="I1630"/>
  <c r="I1629"/>
  <c r="N1532"/>
  <c r="K1532"/>
  <c r="H1568"/>
  <c r="H1564"/>
  <c r="H1567"/>
  <c r="H1565"/>
  <c r="H1563"/>
  <c r="N1606"/>
  <c r="O1603"/>
  <c r="G1602"/>
  <c r="L1600"/>
  <c r="O1606"/>
  <c r="G1601"/>
  <c r="F1610"/>
  <c r="I1602"/>
  <c r="M1608"/>
  <c r="F1603"/>
  <c r="E1599"/>
  <c r="O1604"/>
  <c r="F1601"/>
  <c r="O1601"/>
  <c r="F1600"/>
  <c r="O1600"/>
  <c r="I1612"/>
  <c r="N1608"/>
  <c r="G1604"/>
  <c r="L1602"/>
  <c r="E1601"/>
  <c r="H1601" s="1"/>
  <c r="F1611"/>
  <c r="O1602"/>
  <c r="G1599"/>
  <c r="E1604"/>
  <c r="F1612"/>
  <c r="L1603"/>
  <c r="I1599"/>
  <c r="M1606"/>
  <c r="L1601"/>
  <c r="H1606"/>
  <c r="G1600"/>
  <c r="M1607"/>
  <c r="E1602"/>
  <c r="E1600"/>
  <c r="H1600" s="1"/>
  <c r="I1610"/>
  <c r="L1604"/>
  <c r="E1603"/>
  <c r="I1601"/>
  <c r="O1599"/>
  <c r="I1604"/>
  <c r="L1599"/>
  <c r="J1606"/>
  <c r="B1586"/>
  <c r="F1604"/>
  <c r="I1600"/>
  <c r="M1609"/>
  <c r="F1602"/>
  <c r="F1599"/>
  <c r="I1611"/>
  <c r="I1603"/>
  <c r="F1606"/>
  <c r="L1606"/>
  <c r="G1603"/>
  <c r="K1527"/>
  <c r="N1527"/>
  <c r="N1528"/>
  <c r="K1528"/>
  <c r="N1566"/>
  <c r="K1566"/>
  <c r="H3245" i="26"/>
  <c r="K3245" s="1"/>
  <c r="H3246"/>
  <c r="K3246" s="1"/>
  <c r="H3243"/>
  <c r="N3243" s="1"/>
  <c r="I3313"/>
  <c r="I3309"/>
  <c r="L3305"/>
  <c r="A3339"/>
  <c r="I3308"/>
  <c r="I3310"/>
  <c r="I3311"/>
  <c r="K3209"/>
  <c r="N3209"/>
  <c r="I3291"/>
  <c r="I3290"/>
  <c r="N3288"/>
  <c r="N3286"/>
  <c r="H3286"/>
  <c r="L3284"/>
  <c r="G3284"/>
  <c r="O3283"/>
  <c r="I3283"/>
  <c r="E3283"/>
  <c r="L3282"/>
  <c r="G3282"/>
  <c r="O3281"/>
  <c r="I3281"/>
  <c r="E3281"/>
  <c r="L3280"/>
  <c r="G3280"/>
  <c r="O3279"/>
  <c r="I3279"/>
  <c r="E3279"/>
  <c r="I3292"/>
  <c r="F3291"/>
  <c r="F3290"/>
  <c r="M3288"/>
  <c r="M3286"/>
  <c r="F3286"/>
  <c r="F3284"/>
  <c r="F3282"/>
  <c r="F3280"/>
  <c r="B3266"/>
  <c r="M3287"/>
  <c r="O3284"/>
  <c r="E3284"/>
  <c r="G3283"/>
  <c r="F3281"/>
  <c r="I3280"/>
  <c r="L3279"/>
  <c r="M3289"/>
  <c r="J3286"/>
  <c r="O3282"/>
  <c r="E3282"/>
  <c r="G3281"/>
  <c r="F3279"/>
  <c r="F3292"/>
  <c r="L3286"/>
  <c r="I3284"/>
  <c r="L3283"/>
  <c r="O3280"/>
  <c r="E3280"/>
  <c r="H3280" s="1"/>
  <c r="G3279"/>
  <c r="O3286"/>
  <c r="F3283"/>
  <c r="I3282"/>
  <c r="L3281"/>
  <c r="H3244"/>
  <c r="H3242"/>
  <c r="K3208"/>
  <c r="N3208"/>
  <c r="N3210"/>
  <c r="K3210"/>
  <c r="N3246"/>
  <c r="K3207"/>
  <c r="N3207"/>
  <c r="H3247"/>
  <c r="N3245" l="1"/>
  <c r="H1599" i="25"/>
  <c r="K1599" s="1"/>
  <c r="K1565"/>
  <c r="N1565"/>
  <c r="M1643"/>
  <c r="E1640"/>
  <c r="I1638"/>
  <c r="O1636"/>
  <c r="G1635"/>
  <c r="O1639"/>
  <c r="F1636"/>
  <c r="O1642"/>
  <c r="G1636"/>
  <c r="M1644"/>
  <c r="E1639"/>
  <c r="I1646"/>
  <c r="F1639"/>
  <c r="I1635"/>
  <c r="F1648"/>
  <c r="I1640"/>
  <c r="O1638"/>
  <c r="G1637"/>
  <c r="L1635"/>
  <c r="F1642"/>
  <c r="L1636"/>
  <c r="I1648"/>
  <c r="O1637"/>
  <c r="F1646"/>
  <c r="F1640"/>
  <c r="I1647"/>
  <c r="G1640"/>
  <c r="E1637"/>
  <c r="O1640"/>
  <c r="G1639"/>
  <c r="L1637"/>
  <c r="E1636"/>
  <c r="N1642"/>
  <c r="F1637"/>
  <c r="B1622"/>
  <c r="I1639"/>
  <c r="F1647"/>
  <c r="L1640"/>
  <c r="O1635"/>
  <c r="M1642"/>
  <c r="F1638"/>
  <c r="L1642"/>
  <c r="L1639"/>
  <c r="E1638"/>
  <c r="I1636"/>
  <c r="M1645"/>
  <c r="G1638"/>
  <c r="E1635"/>
  <c r="H1642"/>
  <c r="F1635"/>
  <c r="J1642"/>
  <c r="I1637"/>
  <c r="N1644"/>
  <c r="L1638"/>
  <c r="N1568"/>
  <c r="K1568"/>
  <c r="K1564"/>
  <c r="N1564"/>
  <c r="K1600"/>
  <c r="N1600"/>
  <c r="K1563"/>
  <c r="N1563"/>
  <c r="I1668"/>
  <c r="I1665"/>
  <c r="I1666"/>
  <c r="L1660"/>
  <c r="A1693"/>
  <c r="I1664"/>
  <c r="I1663"/>
  <c r="K1601"/>
  <c r="N1601"/>
  <c r="K1567"/>
  <c r="N1567"/>
  <c r="H1604"/>
  <c r="H1603"/>
  <c r="H1602"/>
  <c r="K3243" i="26"/>
  <c r="H3282"/>
  <c r="N3282" s="1"/>
  <c r="K3242"/>
  <c r="N3242"/>
  <c r="F3329"/>
  <c r="M3324"/>
  <c r="L3323"/>
  <c r="O3321"/>
  <c r="I3321"/>
  <c r="E3321"/>
  <c r="L3320"/>
  <c r="G3320"/>
  <c r="O3319"/>
  <c r="I3319"/>
  <c r="E3319"/>
  <c r="L3318"/>
  <c r="G3318"/>
  <c r="O3317"/>
  <c r="I3317"/>
  <c r="E3317"/>
  <c r="L3316"/>
  <c r="G3316"/>
  <c r="I3328"/>
  <c r="I3327"/>
  <c r="N3325"/>
  <c r="N3323"/>
  <c r="H3323"/>
  <c r="L3321"/>
  <c r="G3321"/>
  <c r="M3326"/>
  <c r="O3323"/>
  <c r="J3323"/>
  <c r="F3320"/>
  <c r="F3318"/>
  <c r="F3316"/>
  <c r="F3327"/>
  <c r="F3323"/>
  <c r="O3320"/>
  <c r="E3320"/>
  <c r="G3319"/>
  <c r="F3317"/>
  <c r="I3316"/>
  <c r="I3329"/>
  <c r="M3323"/>
  <c r="O3318"/>
  <c r="E3318"/>
  <c r="H3318" s="1"/>
  <c r="G3317"/>
  <c r="M3325"/>
  <c r="F3321"/>
  <c r="I3320"/>
  <c r="L3319"/>
  <c r="O3316"/>
  <c r="E3316"/>
  <c r="F3328"/>
  <c r="F3319"/>
  <c r="I3318"/>
  <c r="L3317"/>
  <c r="B3303"/>
  <c r="H3283"/>
  <c r="H3279"/>
  <c r="N3247"/>
  <c r="K3247"/>
  <c r="K3244"/>
  <c r="N3244"/>
  <c r="K3280"/>
  <c r="N3280"/>
  <c r="A3375"/>
  <c r="I3348"/>
  <c r="I3350"/>
  <c r="I3346"/>
  <c r="L3342"/>
  <c r="I3347"/>
  <c r="I3345"/>
  <c r="H3281"/>
  <c r="H3284"/>
  <c r="N1599" i="25" l="1"/>
  <c r="H3320" i="26"/>
  <c r="I1684" i="25"/>
  <c r="M1678"/>
  <c r="I1683"/>
  <c r="H1678"/>
  <c r="I1675"/>
  <c r="O1673"/>
  <c r="G1672"/>
  <c r="M1681"/>
  <c r="I1672"/>
  <c r="L1675"/>
  <c r="O1678"/>
  <c r="F1672"/>
  <c r="O1676"/>
  <c r="G1671"/>
  <c r="M1680"/>
  <c r="F1674"/>
  <c r="N1678"/>
  <c r="O1675"/>
  <c r="G1674"/>
  <c r="L1672"/>
  <c r="E1671"/>
  <c r="E1674"/>
  <c r="I1676"/>
  <c r="E1672"/>
  <c r="H1672" s="1"/>
  <c r="G1673"/>
  <c r="M1679"/>
  <c r="O1672"/>
  <c r="F1682"/>
  <c r="F1676"/>
  <c r="N1680"/>
  <c r="G1676"/>
  <c r="L1674"/>
  <c r="E1673"/>
  <c r="I1671"/>
  <c r="O1674"/>
  <c r="L1678"/>
  <c r="F1673"/>
  <c r="I1674"/>
  <c r="F1671"/>
  <c r="G1675"/>
  <c r="F1683"/>
  <c r="F1678"/>
  <c r="I1682"/>
  <c r="L1676"/>
  <c r="E1675"/>
  <c r="I1673"/>
  <c r="O1671"/>
  <c r="J1678"/>
  <c r="F1684"/>
  <c r="L1673"/>
  <c r="F1675"/>
  <c r="L1671"/>
  <c r="E1676"/>
  <c r="H1676" s="1"/>
  <c r="B1658"/>
  <c r="H1640"/>
  <c r="H1639"/>
  <c r="N1604"/>
  <c r="K1604"/>
  <c r="N1603"/>
  <c r="K1603"/>
  <c r="I1699"/>
  <c r="A1729"/>
  <c r="L1696"/>
  <c r="I1700"/>
  <c r="I1701"/>
  <c r="I1704"/>
  <c r="I1702"/>
  <c r="K1602"/>
  <c r="N1602"/>
  <c r="H1635"/>
  <c r="H1638"/>
  <c r="H1636"/>
  <c r="H1637"/>
  <c r="K3282" i="26"/>
  <c r="N3281"/>
  <c r="K3281"/>
  <c r="N3279"/>
  <c r="K3279"/>
  <c r="K3284"/>
  <c r="N3284"/>
  <c r="I3365"/>
  <c r="I3364"/>
  <c r="N3362"/>
  <c r="N3360"/>
  <c r="H3360"/>
  <c r="L3358"/>
  <c r="G3358"/>
  <c r="O3357"/>
  <c r="I3357"/>
  <c r="E3357"/>
  <c r="L3356"/>
  <c r="G3356"/>
  <c r="O3355"/>
  <c r="I3355"/>
  <c r="E3355"/>
  <c r="L3354"/>
  <c r="G3354"/>
  <c r="O3353"/>
  <c r="I3353"/>
  <c r="E3353"/>
  <c r="F3366"/>
  <c r="M3361"/>
  <c r="L3360"/>
  <c r="O3358"/>
  <c r="I3358"/>
  <c r="E3358"/>
  <c r="L3357"/>
  <c r="G3357"/>
  <c r="O3356"/>
  <c r="I3356"/>
  <c r="E3356"/>
  <c r="L3355"/>
  <c r="G3355"/>
  <c r="O3354"/>
  <c r="I3354"/>
  <c r="E3354"/>
  <c r="L3353"/>
  <c r="G3353"/>
  <c r="I3366"/>
  <c r="F3365"/>
  <c r="F3364"/>
  <c r="M3362"/>
  <c r="M3360"/>
  <c r="F3360"/>
  <c r="F3358"/>
  <c r="F3356"/>
  <c r="F3354"/>
  <c r="B3340"/>
  <c r="O3360"/>
  <c r="F3355"/>
  <c r="M3363"/>
  <c r="F3357"/>
  <c r="F3353"/>
  <c r="J3360"/>
  <c r="I3386"/>
  <c r="I3382"/>
  <c r="L3378"/>
  <c r="A3412"/>
  <c r="I3384"/>
  <c r="I3381"/>
  <c r="I3383"/>
  <c r="H3319"/>
  <c r="H3317"/>
  <c r="H3316"/>
  <c r="N3283"/>
  <c r="K3283"/>
  <c r="K3320"/>
  <c r="N3320"/>
  <c r="K3318"/>
  <c r="N3318"/>
  <c r="H3321"/>
  <c r="H1674" i="25" l="1"/>
  <c r="N1674" s="1"/>
  <c r="H1675"/>
  <c r="N1675" s="1"/>
  <c r="H1671"/>
  <c r="K1671" s="1"/>
  <c r="N1637"/>
  <c r="K1637"/>
  <c r="N1676"/>
  <c r="K1676"/>
  <c r="I1737"/>
  <c r="I1735"/>
  <c r="I1740"/>
  <c r="I1738"/>
  <c r="L1732"/>
  <c r="A1765"/>
  <c r="I1736"/>
  <c r="K1674"/>
  <c r="N1635"/>
  <c r="K1635"/>
  <c r="N1638"/>
  <c r="K1638"/>
  <c r="J1714"/>
  <c r="F1720"/>
  <c r="I1712"/>
  <c r="O1710"/>
  <c r="G1709"/>
  <c r="L1707"/>
  <c r="N1714"/>
  <c r="G1708"/>
  <c r="F1714"/>
  <c r="O1707"/>
  <c r="G1712"/>
  <c r="B1694"/>
  <c r="E1711"/>
  <c r="O1714"/>
  <c r="F1707"/>
  <c r="O1712"/>
  <c r="G1711"/>
  <c r="L1709"/>
  <c r="E1708"/>
  <c r="F1718"/>
  <c r="E1709"/>
  <c r="M1716"/>
  <c r="L1710"/>
  <c r="H1714"/>
  <c r="L1708"/>
  <c r="O1711"/>
  <c r="I1707"/>
  <c r="M1717"/>
  <c r="F1709"/>
  <c r="L1714"/>
  <c r="L1711"/>
  <c r="E1710"/>
  <c r="I1708"/>
  <c r="F1719"/>
  <c r="O1709"/>
  <c r="I1718"/>
  <c r="I1711"/>
  <c r="N1716"/>
  <c r="I1709"/>
  <c r="M1714"/>
  <c r="F1708"/>
  <c r="F1711"/>
  <c r="M1715"/>
  <c r="E1712"/>
  <c r="I1710"/>
  <c r="O1708"/>
  <c r="G1707"/>
  <c r="L1712"/>
  <c r="I1719"/>
  <c r="F1712"/>
  <c r="E1707"/>
  <c r="H1707" s="1"/>
  <c r="F1710"/>
  <c r="I1720"/>
  <c r="G1710"/>
  <c r="K1640"/>
  <c r="N1640"/>
  <c r="K1675"/>
  <c r="N1636"/>
  <c r="K1636"/>
  <c r="N1639"/>
  <c r="K1639"/>
  <c r="N1672"/>
  <c r="K1672"/>
  <c r="H1673"/>
  <c r="H3353" i="26"/>
  <c r="N3353" s="1"/>
  <c r="H3356"/>
  <c r="N3356" s="1"/>
  <c r="H3355"/>
  <c r="K3355" s="1"/>
  <c r="N3321"/>
  <c r="K3321"/>
  <c r="N3317"/>
  <c r="K3317"/>
  <c r="N3355"/>
  <c r="K3316"/>
  <c r="N3316"/>
  <c r="F3402"/>
  <c r="M3397"/>
  <c r="L3396"/>
  <c r="O3394"/>
  <c r="I3394"/>
  <c r="E3394"/>
  <c r="L3393"/>
  <c r="G3393"/>
  <c r="O3392"/>
  <c r="I3392"/>
  <c r="E3392"/>
  <c r="L3391"/>
  <c r="G3391"/>
  <c r="O3390"/>
  <c r="I3390"/>
  <c r="E3390"/>
  <c r="L3389"/>
  <c r="G3389"/>
  <c r="I3401"/>
  <c r="I3400"/>
  <c r="N3398"/>
  <c r="N3396"/>
  <c r="H3396"/>
  <c r="L3394"/>
  <c r="G3394"/>
  <c r="O3393"/>
  <c r="I3393"/>
  <c r="E3393"/>
  <c r="L3392"/>
  <c r="G3392"/>
  <c r="O3391"/>
  <c r="I3391"/>
  <c r="E3391"/>
  <c r="L3390"/>
  <c r="G3390"/>
  <c r="O3389"/>
  <c r="I3389"/>
  <c r="E3389"/>
  <c r="M3399"/>
  <c r="O3396"/>
  <c r="J3396"/>
  <c r="F3393"/>
  <c r="F3391"/>
  <c r="F3389"/>
  <c r="F3400"/>
  <c r="F3396"/>
  <c r="F3392"/>
  <c r="I3402"/>
  <c r="M3396"/>
  <c r="M3398"/>
  <c r="F3394"/>
  <c r="F3390"/>
  <c r="B3376"/>
  <c r="F3401"/>
  <c r="N3319"/>
  <c r="K3319"/>
  <c r="A3448"/>
  <c r="I3421"/>
  <c r="I3423"/>
  <c r="I3419"/>
  <c r="L3415"/>
  <c r="I3420"/>
  <c r="I3418"/>
  <c r="H3354"/>
  <c r="H3358"/>
  <c r="H3357"/>
  <c r="K3356" l="1"/>
  <c r="N1671" i="25"/>
  <c r="N1707"/>
  <c r="K1707"/>
  <c r="H1708"/>
  <c r="M1752"/>
  <c r="F1746"/>
  <c r="I1754"/>
  <c r="L1748"/>
  <c r="E1747"/>
  <c r="I1745"/>
  <c r="O1743"/>
  <c r="F1747"/>
  <c r="O1748"/>
  <c r="I1744"/>
  <c r="O1746"/>
  <c r="F1756"/>
  <c r="O1744"/>
  <c r="F1754"/>
  <c r="F1748"/>
  <c r="I1755"/>
  <c r="H1750"/>
  <c r="I1747"/>
  <c r="O1745"/>
  <c r="G1744"/>
  <c r="O1750"/>
  <c r="M1751"/>
  <c r="F1745"/>
  <c r="J1750"/>
  <c r="F1743"/>
  <c r="L1747"/>
  <c r="F1755"/>
  <c r="F1750"/>
  <c r="B1730"/>
  <c r="N1750"/>
  <c r="O1747"/>
  <c r="G1746"/>
  <c r="L1744"/>
  <c r="E1743"/>
  <c r="L1745"/>
  <c r="G1747"/>
  <c r="M1753"/>
  <c r="G1745"/>
  <c r="I1748"/>
  <c r="G1743"/>
  <c r="I1756"/>
  <c r="M1750"/>
  <c r="F1744"/>
  <c r="N1752"/>
  <c r="G1748"/>
  <c r="L1746"/>
  <c r="E1745"/>
  <c r="I1743"/>
  <c r="I1746"/>
  <c r="E1748"/>
  <c r="H1748" s="1"/>
  <c r="L1743"/>
  <c r="E1746"/>
  <c r="L1750"/>
  <c r="E1744"/>
  <c r="H1712"/>
  <c r="H1710"/>
  <c r="K1673"/>
  <c r="N1673"/>
  <c r="I1776"/>
  <c r="A1801"/>
  <c r="I1771"/>
  <c r="I1773"/>
  <c r="L1768"/>
  <c r="I1772"/>
  <c r="I1774"/>
  <c r="H1709"/>
  <c r="H1711"/>
  <c r="H3389" i="26"/>
  <c r="K3389" s="1"/>
  <c r="K3353"/>
  <c r="H3391"/>
  <c r="N3391" s="1"/>
  <c r="K3358"/>
  <c r="N3358"/>
  <c r="I3438"/>
  <c r="I3437"/>
  <c r="N3435"/>
  <c r="N3433"/>
  <c r="H3433"/>
  <c r="L3431"/>
  <c r="G3431"/>
  <c r="O3430"/>
  <c r="I3430"/>
  <c r="E3430"/>
  <c r="L3429"/>
  <c r="G3429"/>
  <c r="O3428"/>
  <c r="I3428"/>
  <c r="E3428"/>
  <c r="L3427"/>
  <c r="G3427"/>
  <c r="O3426"/>
  <c r="I3426"/>
  <c r="E3426"/>
  <c r="F3439"/>
  <c r="M3434"/>
  <c r="L3433"/>
  <c r="O3431"/>
  <c r="I3431"/>
  <c r="E3431"/>
  <c r="L3430"/>
  <c r="G3430"/>
  <c r="O3429"/>
  <c r="I3429"/>
  <c r="E3429"/>
  <c r="L3428"/>
  <c r="G3428"/>
  <c r="O3427"/>
  <c r="I3427"/>
  <c r="E3427"/>
  <c r="L3426"/>
  <c r="G3426"/>
  <c r="I3439"/>
  <c r="F3438"/>
  <c r="F3437"/>
  <c r="M3435"/>
  <c r="M3433"/>
  <c r="F3433"/>
  <c r="F3431"/>
  <c r="F3429"/>
  <c r="F3427"/>
  <c r="B3413"/>
  <c r="O3433"/>
  <c r="F3428"/>
  <c r="M3436"/>
  <c r="F3430"/>
  <c r="F3426"/>
  <c r="J3433"/>
  <c r="I3459"/>
  <c r="I3455"/>
  <c r="L3451"/>
  <c r="A3485"/>
  <c r="I3457"/>
  <c r="I3454"/>
  <c r="I3456"/>
  <c r="K3391"/>
  <c r="N3357"/>
  <c r="K3357"/>
  <c r="K3354"/>
  <c r="N3354"/>
  <c r="H3394"/>
  <c r="H3392"/>
  <c r="H3393"/>
  <c r="H3390"/>
  <c r="N3389" l="1"/>
  <c r="H1744" i="25"/>
  <c r="H1743"/>
  <c r="N1709"/>
  <c r="K1709"/>
  <c r="N1748"/>
  <c r="K1748"/>
  <c r="N1711"/>
  <c r="K1711"/>
  <c r="M1789"/>
  <c r="F1781"/>
  <c r="L1786"/>
  <c r="L1783"/>
  <c r="E1782"/>
  <c r="I1780"/>
  <c r="N1788"/>
  <c r="I1781"/>
  <c r="M1786"/>
  <c r="F1780"/>
  <c r="N1786"/>
  <c r="G1780"/>
  <c r="F1786"/>
  <c r="O1779"/>
  <c r="F1783"/>
  <c r="M1787"/>
  <c r="E1784"/>
  <c r="I1782"/>
  <c r="O1780"/>
  <c r="G1779"/>
  <c r="F1782"/>
  <c r="I1792"/>
  <c r="G1782"/>
  <c r="F1790"/>
  <c r="E1781"/>
  <c r="M1788"/>
  <c r="L1782"/>
  <c r="J1786"/>
  <c r="F1792"/>
  <c r="I1784"/>
  <c r="O1782"/>
  <c r="G1781"/>
  <c r="L1779"/>
  <c r="G1784"/>
  <c r="B1766"/>
  <c r="E1783"/>
  <c r="F1791"/>
  <c r="O1781"/>
  <c r="I1790"/>
  <c r="I1783"/>
  <c r="O1786"/>
  <c r="F1779"/>
  <c r="O1784"/>
  <c r="G1783"/>
  <c r="L1781"/>
  <c r="E1780"/>
  <c r="H1780" s="1"/>
  <c r="H1786"/>
  <c r="L1780"/>
  <c r="O1783"/>
  <c r="I1779"/>
  <c r="L1784"/>
  <c r="I1791"/>
  <c r="F1784"/>
  <c r="E1779"/>
  <c r="H1779" s="1"/>
  <c r="K1712"/>
  <c r="N1712"/>
  <c r="H1745"/>
  <c r="I1809"/>
  <c r="I1808"/>
  <c r="I1807"/>
  <c r="I1810"/>
  <c r="I1812"/>
  <c r="A1837"/>
  <c r="L1804"/>
  <c r="N1710"/>
  <c r="K1710"/>
  <c r="K1708"/>
  <c r="N1708"/>
  <c r="H1746"/>
  <c r="K1744"/>
  <c r="N1744"/>
  <c r="K1743"/>
  <c r="N1743"/>
  <c r="H1747"/>
  <c r="H3429" i="26"/>
  <c r="K3429" s="1"/>
  <c r="H3428"/>
  <c r="K3428" s="1"/>
  <c r="H3426"/>
  <c r="K3426" s="1"/>
  <c r="N3429"/>
  <c r="H3427"/>
  <c r="N3392"/>
  <c r="K3392"/>
  <c r="K3393"/>
  <c r="N3393"/>
  <c r="N3390"/>
  <c r="K3390"/>
  <c r="F3475"/>
  <c r="M3470"/>
  <c r="L3469"/>
  <c r="O3467"/>
  <c r="I3467"/>
  <c r="E3467"/>
  <c r="L3466"/>
  <c r="G3466"/>
  <c r="O3465"/>
  <c r="I3465"/>
  <c r="E3465"/>
  <c r="L3464"/>
  <c r="G3464"/>
  <c r="O3463"/>
  <c r="I3463"/>
  <c r="E3463"/>
  <c r="L3462"/>
  <c r="G3462"/>
  <c r="I3475"/>
  <c r="F3474"/>
  <c r="F3473"/>
  <c r="M3471"/>
  <c r="M3469"/>
  <c r="F3469"/>
  <c r="F3467"/>
  <c r="I3474"/>
  <c r="I3473"/>
  <c r="N3471"/>
  <c r="N3469"/>
  <c r="H3469"/>
  <c r="L3467"/>
  <c r="G3467"/>
  <c r="O3466"/>
  <c r="I3466"/>
  <c r="E3466"/>
  <c r="L3465"/>
  <c r="G3465"/>
  <c r="O3464"/>
  <c r="I3464"/>
  <c r="E3464"/>
  <c r="L3463"/>
  <c r="G3463"/>
  <c r="O3462"/>
  <c r="I3462"/>
  <c r="E3462"/>
  <c r="M3472"/>
  <c r="O3469"/>
  <c r="J3469"/>
  <c r="F3466"/>
  <c r="F3464"/>
  <c r="F3462"/>
  <c r="F3465"/>
  <c r="F3463"/>
  <c r="B3449"/>
  <c r="N3394"/>
  <c r="K3394"/>
  <c r="A3522"/>
  <c r="I3494"/>
  <c r="I3491"/>
  <c r="I3496"/>
  <c r="I3492"/>
  <c r="L3488"/>
  <c r="I3493"/>
  <c r="H3431"/>
  <c r="H3430"/>
  <c r="F1826" i="25" l="1"/>
  <c r="M1822"/>
  <c r="F1816"/>
  <c r="H1822"/>
  <c r="I1819"/>
  <c r="O1817"/>
  <c r="G1816"/>
  <c r="I1827"/>
  <c r="G1817"/>
  <c r="I1820"/>
  <c r="G1815"/>
  <c r="L1817"/>
  <c r="G1819"/>
  <c r="F1827"/>
  <c r="N1824"/>
  <c r="F1818"/>
  <c r="N1822"/>
  <c r="O1819"/>
  <c r="G1818"/>
  <c r="L1816"/>
  <c r="E1815"/>
  <c r="E1818"/>
  <c r="L1822"/>
  <c r="E1816"/>
  <c r="I1818"/>
  <c r="E1820"/>
  <c r="L1815"/>
  <c r="I1828"/>
  <c r="F1828"/>
  <c r="F1820"/>
  <c r="M1825"/>
  <c r="G1820"/>
  <c r="L1818"/>
  <c r="E1817"/>
  <c r="I1815"/>
  <c r="O1818"/>
  <c r="I1826"/>
  <c r="O1816"/>
  <c r="F1819"/>
  <c r="O1820"/>
  <c r="I1816"/>
  <c r="M1824"/>
  <c r="F1822"/>
  <c r="B1802"/>
  <c r="L1820"/>
  <c r="E1819"/>
  <c r="I1817"/>
  <c r="O1815"/>
  <c r="J1822"/>
  <c r="F1815"/>
  <c r="L1819"/>
  <c r="O1822"/>
  <c r="M1823"/>
  <c r="F1817"/>
  <c r="H1783"/>
  <c r="K1747"/>
  <c r="N1747"/>
  <c r="N1779"/>
  <c r="K1779"/>
  <c r="K1780"/>
  <c r="N1780"/>
  <c r="I1843"/>
  <c r="L1840"/>
  <c r="I1845"/>
  <c r="I1844"/>
  <c r="I1846"/>
  <c r="I1848"/>
  <c r="A1873"/>
  <c r="N1746"/>
  <c r="K1746"/>
  <c r="K1745"/>
  <c r="N1745"/>
  <c r="H1781"/>
  <c r="H1784"/>
  <c r="H1782"/>
  <c r="N3426" i="26"/>
  <c r="H3462"/>
  <c r="K3462" s="1"/>
  <c r="N3428"/>
  <c r="H3464"/>
  <c r="K3464" s="1"/>
  <c r="H3463"/>
  <c r="N3463"/>
  <c r="K3463"/>
  <c r="N3430"/>
  <c r="K3430"/>
  <c r="I3533"/>
  <c r="I3529"/>
  <c r="L3525"/>
  <c r="I3530"/>
  <c r="A3559"/>
  <c r="I3531"/>
  <c r="I3528"/>
  <c r="K3431"/>
  <c r="N3431"/>
  <c r="H3467"/>
  <c r="K3427"/>
  <c r="N3427"/>
  <c r="I3511"/>
  <c r="I3510"/>
  <c r="N3508"/>
  <c r="N3506"/>
  <c r="H3506"/>
  <c r="L3504"/>
  <c r="G3504"/>
  <c r="O3503"/>
  <c r="I3503"/>
  <c r="E3503"/>
  <c r="L3502"/>
  <c r="G3502"/>
  <c r="O3501"/>
  <c r="I3501"/>
  <c r="E3501"/>
  <c r="L3500"/>
  <c r="G3500"/>
  <c r="O3499"/>
  <c r="I3499"/>
  <c r="E3499"/>
  <c r="M3509"/>
  <c r="O3506"/>
  <c r="J3506"/>
  <c r="F3503"/>
  <c r="F3501"/>
  <c r="F3499"/>
  <c r="F3512"/>
  <c r="M3507"/>
  <c r="L3506"/>
  <c r="O3504"/>
  <c r="I3504"/>
  <c r="E3504"/>
  <c r="L3503"/>
  <c r="G3503"/>
  <c r="O3502"/>
  <c r="I3502"/>
  <c r="E3502"/>
  <c r="L3501"/>
  <c r="G3501"/>
  <c r="O3500"/>
  <c r="I3500"/>
  <c r="E3500"/>
  <c r="L3499"/>
  <c r="G3499"/>
  <c r="I3512"/>
  <c r="F3511"/>
  <c r="F3510"/>
  <c r="M3508"/>
  <c r="M3506"/>
  <c r="F3506"/>
  <c r="F3504"/>
  <c r="F3502"/>
  <c r="F3500"/>
  <c r="B3486"/>
  <c r="H3466"/>
  <c r="H3465"/>
  <c r="H1818" i="25" l="1"/>
  <c r="K1818" s="1"/>
  <c r="H1816"/>
  <c r="N3462" i="26"/>
  <c r="H1815" i="25"/>
  <c r="K1815" s="1"/>
  <c r="N1782"/>
  <c r="K1782"/>
  <c r="J1858"/>
  <c r="N1860"/>
  <c r="O1855"/>
  <c r="O1852"/>
  <c r="N1858"/>
  <c r="I1854"/>
  <c r="M1860"/>
  <c r="L1853"/>
  <c r="H1858"/>
  <c r="G1851"/>
  <c r="F1856"/>
  <c r="F1852"/>
  <c r="I1862"/>
  <c r="O1858"/>
  <c r="F1851"/>
  <c r="G1856"/>
  <c r="O1853"/>
  <c r="F1864"/>
  <c r="I1855"/>
  <c r="I1851"/>
  <c r="F1854"/>
  <c r="I1864"/>
  <c r="E1852"/>
  <c r="L1858"/>
  <c r="E1853"/>
  <c r="I1863"/>
  <c r="G1853"/>
  <c r="M1858"/>
  <c r="G1852"/>
  <c r="L1856"/>
  <c r="E1856"/>
  <c r="H1856" s="1"/>
  <c r="L1855"/>
  <c r="M1861"/>
  <c r="F1853"/>
  <c r="O1856"/>
  <c r="G1854"/>
  <c r="O1851"/>
  <c r="I1856"/>
  <c r="I1852"/>
  <c r="E1855"/>
  <c r="E1851"/>
  <c r="G1855"/>
  <c r="F1862"/>
  <c r="L1854"/>
  <c r="B1838"/>
  <c r="E1854"/>
  <c r="F1855"/>
  <c r="F1858"/>
  <c r="L1852"/>
  <c r="F1863"/>
  <c r="M1859"/>
  <c r="O1854"/>
  <c r="I1853"/>
  <c r="L1851"/>
  <c r="K1783"/>
  <c r="N1783"/>
  <c r="H1819"/>
  <c r="H1820"/>
  <c r="N1781"/>
  <c r="K1781"/>
  <c r="K1784"/>
  <c r="N1784"/>
  <c r="N1818"/>
  <c r="I1881"/>
  <c r="I1880"/>
  <c r="A1909"/>
  <c r="I1884"/>
  <c r="I1879"/>
  <c r="L1876"/>
  <c r="I1882"/>
  <c r="N1816"/>
  <c r="K1816"/>
  <c r="H1817"/>
  <c r="N3464" i="26"/>
  <c r="H3502"/>
  <c r="K3502" s="1"/>
  <c r="I3568"/>
  <c r="I3565"/>
  <c r="I3570"/>
  <c r="I3566"/>
  <c r="L3562"/>
  <c r="I3567"/>
  <c r="H3500"/>
  <c r="H3503"/>
  <c r="N3466"/>
  <c r="K3466"/>
  <c r="F3549"/>
  <c r="M3544"/>
  <c r="L3543"/>
  <c r="O3541"/>
  <c r="I3541"/>
  <c r="E3541"/>
  <c r="L3540"/>
  <c r="G3540"/>
  <c r="O3539"/>
  <c r="I3539"/>
  <c r="E3539"/>
  <c r="L3538"/>
  <c r="G3538"/>
  <c r="O3537"/>
  <c r="I3537"/>
  <c r="E3537"/>
  <c r="L3536"/>
  <c r="G3536"/>
  <c r="I3549"/>
  <c r="F3548"/>
  <c r="F3547"/>
  <c r="M3545"/>
  <c r="M3543"/>
  <c r="F3543"/>
  <c r="F3541"/>
  <c r="F3539"/>
  <c r="F3537"/>
  <c r="B3523"/>
  <c r="I3548"/>
  <c r="I3547"/>
  <c r="N3545"/>
  <c r="N3543"/>
  <c r="H3543"/>
  <c r="L3541"/>
  <c r="G3541"/>
  <c r="O3540"/>
  <c r="I3540"/>
  <c r="E3540"/>
  <c r="L3539"/>
  <c r="G3539"/>
  <c r="O3538"/>
  <c r="I3538"/>
  <c r="E3538"/>
  <c r="L3537"/>
  <c r="G3537"/>
  <c r="O3536"/>
  <c r="I3536"/>
  <c r="E3536"/>
  <c r="M3546"/>
  <c r="O3543"/>
  <c r="J3543"/>
  <c r="F3540"/>
  <c r="F3538"/>
  <c r="F3536"/>
  <c r="H3501"/>
  <c r="N3465"/>
  <c r="K3465"/>
  <c r="K3467"/>
  <c r="N3467"/>
  <c r="H3504"/>
  <c r="H3499"/>
  <c r="H1851" i="25" l="1"/>
  <c r="K1851" s="1"/>
  <c r="N1815"/>
  <c r="H1853"/>
  <c r="K1853" s="1"/>
  <c r="N1819"/>
  <c r="K1819"/>
  <c r="K1817"/>
  <c r="N1817"/>
  <c r="M1897"/>
  <c r="I1900"/>
  <c r="M1894"/>
  <c r="F1888"/>
  <c r="I1892"/>
  <c r="O1889"/>
  <c r="F1887"/>
  <c r="G1891"/>
  <c r="O1887"/>
  <c r="L1889"/>
  <c r="N1896"/>
  <c r="E1889"/>
  <c r="O1892"/>
  <c r="I1888"/>
  <c r="F1891"/>
  <c r="M1896"/>
  <c r="F1890"/>
  <c r="L1894"/>
  <c r="I1890"/>
  <c r="L1887"/>
  <c r="L1892"/>
  <c r="O1888"/>
  <c r="O1890"/>
  <c r="E1892"/>
  <c r="E1890"/>
  <c r="F1900"/>
  <c r="I1889"/>
  <c r="J1894"/>
  <c r="F1898"/>
  <c r="F1892"/>
  <c r="I1899"/>
  <c r="E1891"/>
  <c r="H1891" s="1"/>
  <c r="G1888"/>
  <c r="N1894"/>
  <c r="G1889"/>
  <c r="H1894"/>
  <c r="M1895"/>
  <c r="I1891"/>
  <c r="E1887"/>
  <c r="G1890"/>
  <c r="O1894"/>
  <c r="F1899"/>
  <c r="F1894"/>
  <c r="B1874"/>
  <c r="O1891"/>
  <c r="F1889"/>
  <c r="I1898"/>
  <c r="L1890"/>
  <c r="G1887"/>
  <c r="L1888"/>
  <c r="G1892"/>
  <c r="E1888"/>
  <c r="L1891"/>
  <c r="I1887"/>
  <c r="A1945"/>
  <c r="I1920"/>
  <c r="L1912"/>
  <c r="I1915"/>
  <c r="I1918"/>
  <c r="I1917"/>
  <c r="I1916"/>
  <c r="K1856"/>
  <c r="N1856"/>
  <c r="H1854"/>
  <c r="H1852"/>
  <c r="K1820"/>
  <c r="N1820"/>
  <c r="H1855"/>
  <c r="N3502" i="26"/>
  <c r="N3504"/>
  <c r="K3504"/>
  <c r="K3499"/>
  <c r="N3499"/>
  <c r="K3501"/>
  <c r="N3501"/>
  <c r="I3585"/>
  <c r="I3584"/>
  <c r="N3582"/>
  <c r="N3580"/>
  <c r="H3580"/>
  <c r="L3578"/>
  <c r="G3578"/>
  <c r="O3577"/>
  <c r="I3577"/>
  <c r="E3577"/>
  <c r="L3576"/>
  <c r="G3576"/>
  <c r="O3575"/>
  <c r="I3575"/>
  <c r="E3575"/>
  <c r="L3574"/>
  <c r="G3574"/>
  <c r="O3573"/>
  <c r="I3573"/>
  <c r="E3573"/>
  <c r="M3583"/>
  <c r="O3580"/>
  <c r="J3580"/>
  <c r="F3577"/>
  <c r="F3575"/>
  <c r="F3573"/>
  <c r="F3586"/>
  <c r="M3581"/>
  <c r="L3580"/>
  <c r="O3578"/>
  <c r="I3578"/>
  <c r="E3578"/>
  <c r="L3577"/>
  <c r="G3577"/>
  <c r="O3576"/>
  <c r="I3576"/>
  <c r="E3576"/>
  <c r="L3575"/>
  <c r="G3575"/>
  <c r="O3574"/>
  <c r="I3574"/>
  <c r="E3574"/>
  <c r="L3573"/>
  <c r="G3573"/>
  <c r="I3586"/>
  <c r="F3585"/>
  <c r="F3584"/>
  <c r="M3582"/>
  <c r="M3580"/>
  <c r="F3580"/>
  <c r="F3578"/>
  <c r="F3576"/>
  <c r="F3574"/>
  <c r="B3560"/>
  <c r="H3538"/>
  <c r="H3539"/>
  <c r="H3537"/>
  <c r="N3500"/>
  <c r="K3500"/>
  <c r="H3536"/>
  <c r="K3503"/>
  <c r="N3503"/>
  <c r="H3540"/>
  <c r="H3541"/>
  <c r="N1851" i="25" l="1"/>
  <c r="H1890"/>
  <c r="N1853"/>
  <c r="M1932"/>
  <c r="F1926"/>
  <c r="O1930"/>
  <c r="F1923"/>
  <c r="E1928"/>
  <c r="I1925"/>
  <c r="N1932"/>
  <c r="G1926"/>
  <c r="N1930"/>
  <c r="I1935"/>
  <c r="I1934"/>
  <c r="E1925"/>
  <c r="G1925"/>
  <c r="F1934"/>
  <c r="F1928"/>
  <c r="M1933"/>
  <c r="F1925"/>
  <c r="O1928"/>
  <c r="E1926"/>
  <c r="I1923"/>
  <c r="L1927"/>
  <c r="L1923"/>
  <c r="G1923"/>
  <c r="O1923"/>
  <c r="I1926"/>
  <c r="L1926"/>
  <c r="F1935"/>
  <c r="F1930"/>
  <c r="B1910"/>
  <c r="F1927"/>
  <c r="M1931"/>
  <c r="O1926"/>
  <c r="E1924"/>
  <c r="G1928"/>
  <c r="G1924"/>
  <c r="L1924"/>
  <c r="E1927"/>
  <c r="G1927"/>
  <c r="O1927"/>
  <c r="E1923"/>
  <c r="H1923" s="1"/>
  <c r="I1936"/>
  <c r="M1930"/>
  <c r="F1924"/>
  <c r="J1930"/>
  <c r="F1936"/>
  <c r="I1927"/>
  <c r="O1924"/>
  <c r="H1930"/>
  <c r="L1925"/>
  <c r="O1925"/>
  <c r="I1928"/>
  <c r="L1928"/>
  <c r="L1930"/>
  <c r="I1924"/>
  <c r="H1887"/>
  <c r="K1852"/>
  <c r="N1852"/>
  <c r="K1890"/>
  <c r="N1890"/>
  <c r="I1953"/>
  <c r="A1981"/>
  <c r="I1951"/>
  <c r="I1956"/>
  <c r="L1948"/>
  <c r="I1954"/>
  <c r="I1952"/>
  <c r="N1855"/>
  <c r="K1855"/>
  <c r="K1854"/>
  <c r="N1854"/>
  <c r="N1891"/>
  <c r="K1891"/>
  <c r="H1888"/>
  <c r="H1892"/>
  <c r="H1889"/>
  <c r="H3575" i="26"/>
  <c r="N3540"/>
  <c r="K3540"/>
  <c r="N3538"/>
  <c r="K3538"/>
  <c r="N3536"/>
  <c r="K3536"/>
  <c r="H3578"/>
  <c r="H3573"/>
  <c r="K3541"/>
  <c r="N3541"/>
  <c r="K3539"/>
  <c r="N3539"/>
  <c r="K3537"/>
  <c r="N3537"/>
  <c r="H3576"/>
  <c r="H3574"/>
  <c r="H3577"/>
  <c r="H1927" i="25" l="1"/>
  <c r="H1924"/>
  <c r="H1928"/>
  <c r="N1928" s="1"/>
  <c r="I1987"/>
  <c r="I1990"/>
  <c r="I1992"/>
  <c r="I1989"/>
  <c r="I1988"/>
  <c r="A2017"/>
  <c r="L1984"/>
  <c r="K1927"/>
  <c r="N1927"/>
  <c r="K1928"/>
  <c r="N1889"/>
  <c r="K1889"/>
  <c r="N1887"/>
  <c r="K1887"/>
  <c r="H1926"/>
  <c r="N1888"/>
  <c r="K1888"/>
  <c r="K1924"/>
  <c r="N1924"/>
  <c r="K1892"/>
  <c r="N1892"/>
  <c r="I1961"/>
  <c r="J1966"/>
  <c r="I1972"/>
  <c r="M1966"/>
  <c r="F1960"/>
  <c r="I1964"/>
  <c r="O1961"/>
  <c r="E1959"/>
  <c r="G1963"/>
  <c r="G1959"/>
  <c r="E1962"/>
  <c r="G1962"/>
  <c r="O1962"/>
  <c r="M1967"/>
  <c r="M1969"/>
  <c r="F1970"/>
  <c r="I1971"/>
  <c r="I1960"/>
  <c r="G1961"/>
  <c r="O1964"/>
  <c r="G1960"/>
  <c r="F1963"/>
  <c r="F1966"/>
  <c r="O1963"/>
  <c r="I1970"/>
  <c r="N1968"/>
  <c r="L1961"/>
  <c r="O1966"/>
  <c r="F1959"/>
  <c r="M1968"/>
  <c r="F1962"/>
  <c r="L1966"/>
  <c r="I1962"/>
  <c r="O1959"/>
  <c r="L1964"/>
  <c r="L1960"/>
  <c r="I1963"/>
  <c r="L1963"/>
  <c r="H1966"/>
  <c r="I1959"/>
  <c r="L1959"/>
  <c r="F1961"/>
  <c r="F1964"/>
  <c r="E1963"/>
  <c r="H1963" s="1"/>
  <c r="N1966"/>
  <c r="G1964"/>
  <c r="E1960"/>
  <c r="O1960"/>
  <c r="F1971"/>
  <c r="B1946"/>
  <c r="E1961"/>
  <c r="H1961" s="1"/>
  <c r="L1962"/>
  <c r="F1972"/>
  <c r="E1964"/>
  <c r="K1923"/>
  <c r="N1923"/>
  <c r="H1925"/>
  <c r="N3574" i="26"/>
  <c r="K3574"/>
  <c r="K3573"/>
  <c r="N3573"/>
  <c r="K3575"/>
  <c r="N3575"/>
  <c r="K3577"/>
  <c r="N3577"/>
  <c r="N3576"/>
  <c r="K3576"/>
  <c r="N3578"/>
  <c r="K3578"/>
  <c r="H1960" i="25" l="1"/>
  <c r="H1959"/>
  <c r="K1959" s="1"/>
  <c r="K1961"/>
  <c r="N1961"/>
  <c r="N1963"/>
  <c r="K1963"/>
  <c r="L2020"/>
  <c r="I2026"/>
  <c r="I2028"/>
  <c r="I2025"/>
  <c r="I2024"/>
  <c r="I2023"/>
  <c r="A2053"/>
  <c r="I2008"/>
  <c r="M2002"/>
  <c r="F1996"/>
  <c r="J2002"/>
  <c r="F2008"/>
  <c r="I1999"/>
  <c r="O1996"/>
  <c r="H2002"/>
  <c r="L1997"/>
  <c r="L2000"/>
  <c r="L2002"/>
  <c r="I1996"/>
  <c r="L1996"/>
  <c r="E1999"/>
  <c r="M2004"/>
  <c r="F1998"/>
  <c r="O2002"/>
  <c r="F1995"/>
  <c r="E2000"/>
  <c r="I1997"/>
  <c r="N2004"/>
  <c r="G1998"/>
  <c r="I2006"/>
  <c r="E1997"/>
  <c r="G1997"/>
  <c r="O1997"/>
  <c r="I2000"/>
  <c r="F2006"/>
  <c r="F2000"/>
  <c r="M2005"/>
  <c r="F1997"/>
  <c r="O2000"/>
  <c r="E1998"/>
  <c r="I1995"/>
  <c r="L1999"/>
  <c r="L1995"/>
  <c r="I1998"/>
  <c r="L1998"/>
  <c r="N2002"/>
  <c r="I2007"/>
  <c r="F2007"/>
  <c r="F2002"/>
  <c r="B1982"/>
  <c r="F1999"/>
  <c r="M2003"/>
  <c r="O1998"/>
  <c r="E1996"/>
  <c r="G2000"/>
  <c r="G1996"/>
  <c r="G1999"/>
  <c r="O1999"/>
  <c r="E1995"/>
  <c r="G1995"/>
  <c r="O1995"/>
  <c r="K1960"/>
  <c r="N1960"/>
  <c r="K1925"/>
  <c r="N1925"/>
  <c r="K1926"/>
  <c r="N1926"/>
  <c r="H1962"/>
  <c r="H1964"/>
  <c r="H1995" l="1"/>
  <c r="H1997"/>
  <c r="N1959"/>
  <c r="K1964"/>
  <c r="N1964"/>
  <c r="J2038"/>
  <c r="I2044"/>
  <c r="M2038"/>
  <c r="F2032"/>
  <c r="I2036"/>
  <c r="O2033"/>
  <c r="E2031"/>
  <c r="G2035"/>
  <c r="G2031"/>
  <c r="G2032"/>
  <c r="O2032"/>
  <c r="I2035"/>
  <c r="L2035"/>
  <c r="O2038"/>
  <c r="F2031"/>
  <c r="M2040"/>
  <c r="F2034"/>
  <c r="L2038"/>
  <c r="I2034"/>
  <c r="O2031"/>
  <c r="L2036"/>
  <c r="L2032"/>
  <c r="L2033"/>
  <c r="E2036"/>
  <c r="G2036"/>
  <c r="O2036"/>
  <c r="E2032"/>
  <c r="H2032" s="1"/>
  <c r="M2041"/>
  <c r="F2033"/>
  <c r="F2042"/>
  <c r="F2036"/>
  <c r="I2043"/>
  <c r="E2035"/>
  <c r="I2032"/>
  <c r="N2038"/>
  <c r="G2033"/>
  <c r="O2034"/>
  <c r="M2039"/>
  <c r="N2040"/>
  <c r="F2044"/>
  <c r="I2033"/>
  <c r="F2035"/>
  <c r="F2043"/>
  <c r="F2038"/>
  <c r="B2018"/>
  <c r="O2035"/>
  <c r="E2033"/>
  <c r="H2033" s="1"/>
  <c r="I2042"/>
  <c r="L2034"/>
  <c r="H2038"/>
  <c r="I2031"/>
  <c r="L2031"/>
  <c r="E2034"/>
  <c r="G2034"/>
  <c r="H1998"/>
  <c r="N1995"/>
  <c r="K1995"/>
  <c r="K1997"/>
  <c r="N1997"/>
  <c r="I2059"/>
  <c r="I2062"/>
  <c r="I2061"/>
  <c r="I2060"/>
  <c r="A2089"/>
  <c r="I2064"/>
  <c r="L2056"/>
  <c r="K1962"/>
  <c r="N1962"/>
  <c r="H1999"/>
  <c r="H1996"/>
  <c r="H2000"/>
  <c r="H2034" l="1"/>
  <c r="H2035"/>
  <c r="N1998"/>
  <c r="K1998"/>
  <c r="K2032"/>
  <c r="N2032"/>
  <c r="I2097"/>
  <c r="A2125"/>
  <c r="I2095"/>
  <c r="I2100"/>
  <c r="L2092"/>
  <c r="I2098"/>
  <c r="I2096"/>
  <c r="H2031"/>
  <c r="K2034"/>
  <c r="N2034"/>
  <c r="N2000"/>
  <c r="K2000"/>
  <c r="N2033"/>
  <c r="K2033"/>
  <c r="K1999"/>
  <c r="N1999"/>
  <c r="N2035"/>
  <c r="K2035"/>
  <c r="N1996"/>
  <c r="K1996"/>
  <c r="M2076"/>
  <c r="F2070"/>
  <c r="O2074"/>
  <c r="F2067"/>
  <c r="E2072"/>
  <c r="I2069"/>
  <c r="N2076"/>
  <c r="G2070"/>
  <c r="N2074"/>
  <c r="I2079"/>
  <c r="I2078"/>
  <c r="E2069"/>
  <c r="G2069"/>
  <c r="F2078"/>
  <c r="F2072"/>
  <c r="M2077"/>
  <c r="F2069"/>
  <c r="O2072"/>
  <c r="E2070"/>
  <c r="H2070" s="1"/>
  <c r="I2067"/>
  <c r="L2071"/>
  <c r="L2067"/>
  <c r="G2067"/>
  <c r="O2067"/>
  <c r="I2070"/>
  <c r="L2070"/>
  <c r="F2079"/>
  <c r="F2074"/>
  <c r="B2054"/>
  <c r="F2071"/>
  <c r="M2075"/>
  <c r="O2070"/>
  <c r="E2068"/>
  <c r="G2072"/>
  <c r="G2068"/>
  <c r="L2068"/>
  <c r="E2071"/>
  <c r="G2071"/>
  <c r="O2071"/>
  <c r="E2067"/>
  <c r="I2080"/>
  <c r="M2074"/>
  <c r="F2068"/>
  <c r="J2074"/>
  <c r="F2080"/>
  <c r="I2071"/>
  <c r="O2068"/>
  <c r="H2074"/>
  <c r="L2069"/>
  <c r="O2069"/>
  <c r="I2072"/>
  <c r="L2072"/>
  <c r="L2074"/>
  <c r="I2068"/>
  <c r="H2036"/>
  <c r="H2071" l="1"/>
  <c r="K2071" s="1"/>
  <c r="H2068"/>
  <c r="H2072"/>
  <c r="A2161"/>
  <c r="I2136"/>
  <c r="L2128"/>
  <c r="I2131"/>
  <c r="I2134"/>
  <c r="I2133"/>
  <c r="I2132"/>
  <c r="N2072"/>
  <c r="K2072"/>
  <c r="F2107"/>
  <c r="F2115"/>
  <c r="F2110"/>
  <c r="B2090"/>
  <c r="O2107"/>
  <c r="E2105"/>
  <c r="I2114"/>
  <c r="L2106"/>
  <c r="N2112"/>
  <c r="F2116"/>
  <c r="I2105"/>
  <c r="L2105"/>
  <c r="E2108"/>
  <c r="J2110"/>
  <c r="I2116"/>
  <c r="M2110"/>
  <c r="F2104"/>
  <c r="I2108"/>
  <c r="O2105"/>
  <c r="E2103"/>
  <c r="G2107"/>
  <c r="G2103"/>
  <c r="E2106"/>
  <c r="G2106"/>
  <c r="O2106"/>
  <c r="M2111"/>
  <c r="O2110"/>
  <c r="F2103"/>
  <c r="M2112"/>
  <c r="F2106"/>
  <c r="L2110"/>
  <c r="I2106"/>
  <c r="O2103"/>
  <c r="L2108"/>
  <c r="L2104"/>
  <c r="I2107"/>
  <c r="L2107"/>
  <c r="H2110"/>
  <c r="I2103"/>
  <c r="L2103"/>
  <c r="M2113"/>
  <c r="F2105"/>
  <c r="F2114"/>
  <c r="F2108"/>
  <c r="I2115"/>
  <c r="E2107"/>
  <c r="H2107" s="1"/>
  <c r="I2104"/>
  <c r="N2110"/>
  <c r="G2105"/>
  <c r="G2108"/>
  <c r="O2108"/>
  <c r="E2104"/>
  <c r="G2104"/>
  <c r="O2104"/>
  <c r="K2036"/>
  <c r="N2036"/>
  <c r="N2068"/>
  <c r="K2068"/>
  <c r="N2070"/>
  <c r="K2070"/>
  <c r="N2031"/>
  <c r="K2031"/>
  <c r="H2067"/>
  <c r="H2069"/>
  <c r="N2071" l="1"/>
  <c r="H2104"/>
  <c r="F2139"/>
  <c r="G2142"/>
  <c r="G2141"/>
  <c r="I2141"/>
  <c r="O2141"/>
  <c r="F2150"/>
  <c r="F2144"/>
  <c r="M2149"/>
  <c r="F2141"/>
  <c r="O2144"/>
  <c r="E2142"/>
  <c r="I2139"/>
  <c r="L2143"/>
  <c r="L2139"/>
  <c r="I2142"/>
  <c r="L2142"/>
  <c r="N2146"/>
  <c r="I2151"/>
  <c r="F2140"/>
  <c r="F2152"/>
  <c r="O2140"/>
  <c r="L2141"/>
  <c r="L2146"/>
  <c r="I2140"/>
  <c r="E2143"/>
  <c r="M2148"/>
  <c r="F2142"/>
  <c r="O2146"/>
  <c r="E2144"/>
  <c r="N2148"/>
  <c r="I2150"/>
  <c r="E2141"/>
  <c r="H2141" s="1"/>
  <c r="I2144"/>
  <c r="F2151"/>
  <c r="F2146"/>
  <c r="B2126"/>
  <c r="F2143"/>
  <c r="M2147"/>
  <c r="O2142"/>
  <c r="E2140"/>
  <c r="G2144"/>
  <c r="G2140"/>
  <c r="G2143"/>
  <c r="O2143"/>
  <c r="E2139"/>
  <c r="G2139"/>
  <c r="O2139"/>
  <c r="I2152"/>
  <c r="M2146"/>
  <c r="J2146"/>
  <c r="I2143"/>
  <c r="H2146"/>
  <c r="L2144"/>
  <c r="L2140"/>
  <c r="K2067"/>
  <c r="N2067"/>
  <c r="H2105"/>
  <c r="H2106"/>
  <c r="K2107"/>
  <c r="N2107"/>
  <c r="N2104"/>
  <c r="K2104"/>
  <c r="I2167"/>
  <c r="A2197"/>
  <c r="I2172"/>
  <c r="I2169"/>
  <c r="I2168"/>
  <c r="L2164"/>
  <c r="I2170"/>
  <c r="H2103"/>
  <c r="N2069"/>
  <c r="K2069"/>
  <c r="H2108"/>
  <c r="H2139" l="1"/>
  <c r="K2139" s="1"/>
  <c r="N2105"/>
  <c r="K2105"/>
  <c r="N2139"/>
  <c r="H2144"/>
  <c r="H2143"/>
  <c r="K2108"/>
  <c r="N2108"/>
  <c r="N2103"/>
  <c r="K2103"/>
  <c r="K2106"/>
  <c r="N2106"/>
  <c r="H2142"/>
  <c r="F2179"/>
  <c r="F2187"/>
  <c r="F2182"/>
  <c r="B2162"/>
  <c r="O2179"/>
  <c r="E2177"/>
  <c r="I2186"/>
  <c r="L2178"/>
  <c r="H2182"/>
  <c r="I2175"/>
  <c r="L2175"/>
  <c r="E2178"/>
  <c r="G2178"/>
  <c r="J2182"/>
  <c r="M2182"/>
  <c r="E2175"/>
  <c r="G2175"/>
  <c r="I2179"/>
  <c r="O2177"/>
  <c r="O2182"/>
  <c r="F2175"/>
  <c r="M2184"/>
  <c r="F2178"/>
  <c r="L2182"/>
  <c r="I2178"/>
  <c r="O2175"/>
  <c r="L2180"/>
  <c r="L2176"/>
  <c r="L2177"/>
  <c r="E2180"/>
  <c r="G2180"/>
  <c r="O2180"/>
  <c r="E2176"/>
  <c r="I2188"/>
  <c r="F2176"/>
  <c r="G2179"/>
  <c r="G2176"/>
  <c r="L2179"/>
  <c r="M2185"/>
  <c r="F2177"/>
  <c r="F2186"/>
  <c r="F2180"/>
  <c r="I2187"/>
  <c r="E2179"/>
  <c r="H2179" s="1"/>
  <c r="I2176"/>
  <c r="N2182"/>
  <c r="G2177"/>
  <c r="O2178"/>
  <c r="M2183"/>
  <c r="N2184"/>
  <c r="F2188"/>
  <c r="I2177"/>
  <c r="I2180"/>
  <c r="O2176"/>
  <c r="I2203"/>
  <c r="I2206"/>
  <c r="I2204"/>
  <c r="A2233"/>
  <c r="I2205"/>
  <c r="I2208"/>
  <c r="L2200"/>
  <c r="K2141"/>
  <c r="N2141"/>
  <c r="H2140"/>
  <c r="N2140" l="1"/>
  <c r="K2140"/>
  <c r="N2179"/>
  <c r="K2179"/>
  <c r="N2142"/>
  <c r="K2142"/>
  <c r="K2144"/>
  <c r="N2144"/>
  <c r="H2175"/>
  <c r="H2178"/>
  <c r="F2223"/>
  <c r="F2218"/>
  <c r="B2198"/>
  <c r="F2215"/>
  <c r="M2219"/>
  <c r="G2216"/>
  <c r="E2215"/>
  <c r="I2224"/>
  <c r="M2218"/>
  <c r="F2212"/>
  <c r="J2218"/>
  <c r="F2224"/>
  <c r="I2215"/>
  <c r="O2212"/>
  <c r="H2218"/>
  <c r="L2213"/>
  <c r="O2213"/>
  <c r="I2216"/>
  <c r="L2216"/>
  <c r="L2218"/>
  <c r="I2212"/>
  <c r="M2220"/>
  <c r="F2214"/>
  <c r="O2218"/>
  <c r="F2211"/>
  <c r="E2216"/>
  <c r="I2213"/>
  <c r="N2220"/>
  <c r="G2214"/>
  <c r="N2218"/>
  <c r="I2223"/>
  <c r="I2222"/>
  <c r="E2213"/>
  <c r="G2213"/>
  <c r="E2212"/>
  <c r="L2212"/>
  <c r="O2215"/>
  <c r="F2222"/>
  <c r="F2216"/>
  <c r="M2221"/>
  <c r="F2213"/>
  <c r="O2216"/>
  <c r="E2214"/>
  <c r="H2214" s="1"/>
  <c r="I2211"/>
  <c r="L2215"/>
  <c r="L2211"/>
  <c r="G2211"/>
  <c r="O2211"/>
  <c r="I2214"/>
  <c r="L2214"/>
  <c r="O2214"/>
  <c r="G2212"/>
  <c r="G2215"/>
  <c r="E2211"/>
  <c r="H2211" s="1"/>
  <c r="K2143"/>
  <c r="N2143"/>
  <c r="H2176"/>
  <c r="I2242"/>
  <c r="I2240"/>
  <c r="I2241"/>
  <c r="A2269"/>
  <c r="L2236"/>
  <c r="I2239"/>
  <c r="I2244"/>
  <c r="H2180"/>
  <c r="H2177"/>
  <c r="K2214" l="1"/>
  <c r="N2214"/>
  <c r="N2175"/>
  <c r="K2175"/>
  <c r="H2212"/>
  <c r="H2215"/>
  <c r="N2178"/>
  <c r="K2178"/>
  <c r="H2213"/>
  <c r="N2180"/>
  <c r="K2180"/>
  <c r="I2280"/>
  <c r="I2275"/>
  <c r="L2272"/>
  <c r="A2305"/>
  <c r="I2278"/>
  <c r="I2277"/>
  <c r="I2276"/>
  <c r="N2176"/>
  <c r="K2176"/>
  <c r="N2177"/>
  <c r="K2177"/>
  <c r="J2254"/>
  <c r="E2247"/>
  <c r="O2254"/>
  <c r="F2247"/>
  <c r="M2256"/>
  <c r="F2250"/>
  <c r="L2254"/>
  <c r="I2250"/>
  <c r="O2247"/>
  <c r="L2252"/>
  <c r="L2251"/>
  <c r="H2254"/>
  <c r="M2257"/>
  <c r="F2249"/>
  <c r="F2258"/>
  <c r="F2252"/>
  <c r="I2259"/>
  <c r="E2251"/>
  <c r="I2248"/>
  <c r="N2254"/>
  <c r="G2249"/>
  <c r="G2252"/>
  <c r="O2252"/>
  <c r="E2248"/>
  <c r="G2248"/>
  <c r="O2248"/>
  <c r="M2254"/>
  <c r="I2252"/>
  <c r="G2251"/>
  <c r="G2250"/>
  <c r="M2255"/>
  <c r="L2248"/>
  <c r="L2247"/>
  <c r="F2251"/>
  <c r="F2259"/>
  <c r="F2254"/>
  <c r="B2234"/>
  <c r="O2251"/>
  <c r="E2249"/>
  <c r="H2249" s="1"/>
  <c r="I2258"/>
  <c r="L2250"/>
  <c r="N2256"/>
  <c r="F2260"/>
  <c r="I2249"/>
  <c r="L2249"/>
  <c r="E2252"/>
  <c r="H2252" s="1"/>
  <c r="I2260"/>
  <c r="F2248"/>
  <c r="O2249"/>
  <c r="G2247"/>
  <c r="E2250"/>
  <c r="H2250" s="1"/>
  <c r="O2250"/>
  <c r="I2251"/>
  <c r="I2247"/>
  <c r="N2211"/>
  <c r="K2211"/>
  <c r="H2216"/>
  <c r="N2249" l="1"/>
  <c r="K2249"/>
  <c r="N2213"/>
  <c r="K2213"/>
  <c r="N2212"/>
  <c r="K2212"/>
  <c r="N2292"/>
  <c r="J2290"/>
  <c r="L2290"/>
  <c r="L2287"/>
  <c r="M2292"/>
  <c r="F2286"/>
  <c r="I2294"/>
  <c r="L2288"/>
  <c r="E2287"/>
  <c r="I2285"/>
  <c r="O2283"/>
  <c r="O2290"/>
  <c r="F2283"/>
  <c r="O2286"/>
  <c r="O2284"/>
  <c r="M2291"/>
  <c r="E2288"/>
  <c r="F2294"/>
  <c r="F2288"/>
  <c r="I2295"/>
  <c r="H2290"/>
  <c r="I2287"/>
  <c r="O2285"/>
  <c r="G2284"/>
  <c r="M2293"/>
  <c r="F2285"/>
  <c r="E2284"/>
  <c r="G2283"/>
  <c r="E2286"/>
  <c r="O2288"/>
  <c r="I2296"/>
  <c r="F2284"/>
  <c r="L2286"/>
  <c r="I2283"/>
  <c r="I2286"/>
  <c r="G2287"/>
  <c r="F2296"/>
  <c r="I2288"/>
  <c r="F2295"/>
  <c r="F2290"/>
  <c r="B2270"/>
  <c r="N2290"/>
  <c r="O2287"/>
  <c r="G2286"/>
  <c r="L2284"/>
  <c r="E2283"/>
  <c r="H2283" s="1"/>
  <c r="F2287"/>
  <c r="G2285"/>
  <c r="I2284"/>
  <c r="L2283"/>
  <c r="M2290"/>
  <c r="G2288"/>
  <c r="E2285"/>
  <c r="H2285" s="1"/>
  <c r="L2285"/>
  <c r="N2215"/>
  <c r="K2215"/>
  <c r="H2248"/>
  <c r="N2250"/>
  <c r="K2250"/>
  <c r="A2341"/>
  <c r="I2316"/>
  <c r="I2311"/>
  <c r="I2313"/>
  <c r="I2314"/>
  <c r="L2308"/>
  <c r="I2312"/>
  <c r="K2216"/>
  <c r="N2216"/>
  <c r="N2252"/>
  <c r="K2252"/>
  <c r="H2251"/>
  <c r="H2247"/>
  <c r="H2284" l="1"/>
  <c r="N2284" s="1"/>
  <c r="N2247"/>
  <c r="K2247"/>
  <c r="A2377"/>
  <c r="I2347"/>
  <c r="I2349"/>
  <c r="I2348"/>
  <c r="I2350"/>
  <c r="L2344"/>
  <c r="I2352"/>
  <c r="I2321"/>
  <c r="I2332"/>
  <c r="I2331"/>
  <c r="F2321"/>
  <c r="M2326"/>
  <c r="N2326"/>
  <c r="O2323"/>
  <c r="G2322"/>
  <c r="L2320"/>
  <c r="E2319"/>
  <c r="F2323"/>
  <c r="M2327"/>
  <c r="E2324"/>
  <c r="I2322"/>
  <c r="O2320"/>
  <c r="G2319"/>
  <c r="M2328"/>
  <c r="F2322"/>
  <c r="I2330"/>
  <c r="E2323"/>
  <c r="O2319"/>
  <c r="F2319"/>
  <c r="G2323"/>
  <c r="E2320"/>
  <c r="F2331"/>
  <c r="B2306"/>
  <c r="H2326"/>
  <c r="O2321"/>
  <c r="M2329"/>
  <c r="L2323"/>
  <c r="I2320"/>
  <c r="F2320"/>
  <c r="N2328"/>
  <c r="G2324"/>
  <c r="L2322"/>
  <c r="E2321"/>
  <c r="I2319"/>
  <c r="J2326"/>
  <c r="F2332"/>
  <c r="I2324"/>
  <c r="O2322"/>
  <c r="G2321"/>
  <c r="L2319"/>
  <c r="F2330"/>
  <c r="F2324"/>
  <c r="L2324"/>
  <c r="O2326"/>
  <c r="O2324"/>
  <c r="L2321"/>
  <c r="F2326"/>
  <c r="I2323"/>
  <c r="G2320"/>
  <c r="L2326"/>
  <c r="E2322"/>
  <c r="H2322" s="1"/>
  <c r="K2248"/>
  <c r="N2248"/>
  <c r="K2285"/>
  <c r="N2285"/>
  <c r="H2286"/>
  <c r="H2288"/>
  <c r="H2287"/>
  <c r="N2251"/>
  <c r="K2251"/>
  <c r="K2283"/>
  <c r="N2283"/>
  <c r="K2284" l="1"/>
  <c r="K2287"/>
  <c r="N2287"/>
  <c r="N2322"/>
  <c r="K2322"/>
  <c r="I2383"/>
  <c r="I2385"/>
  <c r="L2380"/>
  <c r="I2384"/>
  <c r="I2386"/>
  <c r="I2388"/>
  <c r="A2413"/>
  <c r="H2319"/>
  <c r="N2286"/>
  <c r="K2286"/>
  <c r="M2364"/>
  <c r="F2358"/>
  <c r="I2366"/>
  <c r="L2360"/>
  <c r="E2359"/>
  <c r="I2357"/>
  <c r="O2355"/>
  <c r="O2362"/>
  <c r="F2355"/>
  <c r="O2360"/>
  <c r="G2359"/>
  <c r="L2357"/>
  <c r="E2356"/>
  <c r="F2366"/>
  <c r="F2360"/>
  <c r="I2367"/>
  <c r="H2362"/>
  <c r="I2359"/>
  <c r="O2357"/>
  <c r="G2356"/>
  <c r="M2365"/>
  <c r="F2357"/>
  <c r="L2362"/>
  <c r="L2359"/>
  <c r="E2358"/>
  <c r="I2356"/>
  <c r="F2367"/>
  <c r="F2362"/>
  <c r="B2342"/>
  <c r="N2362"/>
  <c r="O2359"/>
  <c r="G2358"/>
  <c r="L2356"/>
  <c r="E2355"/>
  <c r="F2359"/>
  <c r="M2363"/>
  <c r="E2360"/>
  <c r="I2358"/>
  <c r="O2356"/>
  <c r="G2355"/>
  <c r="I2368"/>
  <c r="M2362"/>
  <c r="F2356"/>
  <c r="N2364"/>
  <c r="G2360"/>
  <c r="L2358"/>
  <c r="E2357"/>
  <c r="H2357" s="1"/>
  <c r="I2355"/>
  <c r="J2362"/>
  <c r="F2368"/>
  <c r="I2360"/>
  <c r="O2358"/>
  <c r="G2357"/>
  <c r="L2355"/>
  <c r="N2288"/>
  <c r="K2288"/>
  <c r="H2321"/>
  <c r="H2320"/>
  <c r="H2323"/>
  <c r="H2324"/>
  <c r="K2357" l="1"/>
  <c r="N2357"/>
  <c r="K2320"/>
  <c r="N2320"/>
  <c r="N2323"/>
  <c r="K2323"/>
  <c r="K2324"/>
  <c r="N2324"/>
  <c r="N2321"/>
  <c r="K2321"/>
  <c r="I2422"/>
  <c r="L2416"/>
  <c r="A2449"/>
  <c r="I2420"/>
  <c r="I2421"/>
  <c r="I2424"/>
  <c r="I2419"/>
  <c r="O2398"/>
  <c r="F2391"/>
  <c r="O2396"/>
  <c r="G2395"/>
  <c r="L2393"/>
  <c r="E2392"/>
  <c r="F2403"/>
  <c r="F2398"/>
  <c r="B2378"/>
  <c r="N2398"/>
  <c r="O2395"/>
  <c r="G2394"/>
  <c r="L2392"/>
  <c r="E2391"/>
  <c r="M2401"/>
  <c r="F2393"/>
  <c r="L2398"/>
  <c r="L2395"/>
  <c r="E2394"/>
  <c r="I2392"/>
  <c r="I2404"/>
  <c r="M2398"/>
  <c r="F2392"/>
  <c r="N2400"/>
  <c r="G2396"/>
  <c r="L2394"/>
  <c r="E2393"/>
  <c r="I2391"/>
  <c r="F2395"/>
  <c r="M2399"/>
  <c r="E2396"/>
  <c r="I2394"/>
  <c r="O2392"/>
  <c r="G2391"/>
  <c r="M2400"/>
  <c r="F2394"/>
  <c r="I2402"/>
  <c r="L2396"/>
  <c r="E2395"/>
  <c r="H2395" s="1"/>
  <c r="I2393"/>
  <c r="O2391"/>
  <c r="J2398"/>
  <c r="F2404"/>
  <c r="I2396"/>
  <c r="O2394"/>
  <c r="G2393"/>
  <c r="L2391"/>
  <c r="F2402"/>
  <c r="F2396"/>
  <c r="I2403"/>
  <c r="H2398"/>
  <c r="I2395"/>
  <c r="O2393"/>
  <c r="G2392"/>
  <c r="H2360"/>
  <c r="H2358"/>
  <c r="H2356"/>
  <c r="H2359"/>
  <c r="K2319"/>
  <c r="N2319"/>
  <c r="H2355"/>
  <c r="N2359" l="1"/>
  <c r="K2359"/>
  <c r="K2358"/>
  <c r="N2358"/>
  <c r="I2460"/>
  <c r="I2458"/>
  <c r="I2455"/>
  <c r="I2457"/>
  <c r="A2485"/>
  <c r="L2452"/>
  <c r="I2456"/>
  <c r="K2356"/>
  <c r="N2356"/>
  <c r="H2391"/>
  <c r="H2392"/>
  <c r="K2355"/>
  <c r="N2355"/>
  <c r="N2360"/>
  <c r="K2360"/>
  <c r="N2395"/>
  <c r="K2395"/>
  <c r="F2438"/>
  <c r="F2432"/>
  <c r="I2439"/>
  <c r="H2434"/>
  <c r="I2431"/>
  <c r="O2429"/>
  <c r="G2428"/>
  <c r="M2437"/>
  <c r="F2429"/>
  <c r="L2434"/>
  <c r="L2431"/>
  <c r="E2430"/>
  <c r="I2428"/>
  <c r="F2439"/>
  <c r="F2434"/>
  <c r="B2414"/>
  <c r="N2434"/>
  <c r="O2431"/>
  <c r="G2430"/>
  <c r="L2428"/>
  <c r="E2427"/>
  <c r="F2431"/>
  <c r="M2435"/>
  <c r="E2432"/>
  <c r="I2430"/>
  <c r="O2428"/>
  <c r="G2427"/>
  <c r="I2440"/>
  <c r="M2434"/>
  <c r="F2428"/>
  <c r="N2436"/>
  <c r="G2432"/>
  <c r="L2430"/>
  <c r="E2429"/>
  <c r="I2427"/>
  <c r="J2434"/>
  <c r="F2440"/>
  <c r="I2432"/>
  <c r="O2430"/>
  <c r="G2429"/>
  <c r="L2427"/>
  <c r="M2436"/>
  <c r="F2430"/>
  <c r="I2438"/>
  <c r="L2432"/>
  <c r="E2431"/>
  <c r="I2429"/>
  <c r="O2427"/>
  <c r="O2434"/>
  <c r="F2427"/>
  <c r="O2432"/>
  <c r="G2431"/>
  <c r="L2429"/>
  <c r="E2428"/>
  <c r="H2428" s="1"/>
  <c r="H2396"/>
  <c r="H2393"/>
  <c r="H2394"/>
  <c r="A2521" l="1"/>
  <c r="L2488"/>
  <c r="I2493"/>
  <c r="I2492"/>
  <c r="I2491"/>
  <c r="I2496"/>
  <c r="I2494"/>
  <c r="H2432"/>
  <c r="H2430"/>
  <c r="N2393"/>
  <c r="K2393"/>
  <c r="N2394"/>
  <c r="K2394"/>
  <c r="N2391"/>
  <c r="K2391"/>
  <c r="I2474"/>
  <c r="L2468"/>
  <c r="F2476"/>
  <c r="I2468"/>
  <c r="L2467"/>
  <c r="F2475"/>
  <c r="I2466"/>
  <c r="O2464"/>
  <c r="G2463"/>
  <c r="F2464"/>
  <c r="F2470"/>
  <c r="G2466"/>
  <c r="L2464"/>
  <c r="E2463"/>
  <c r="I2475"/>
  <c r="H2470"/>
  <c r="I2467"/>
  <c r="O2468"/>
  <c r="J2470"/>
  <c r="F2463"/>
  <c r="O2466"/>
  <c r="G2465"/>
  <c r="L2463"/>
  <c r="F2466"/>
  <c r="M2472"/>
  <c r="L2466"/>
  <c r="E2465"/>
  <c r="I2463"/>
  <c r="N2470"/>
  <c r="O2467"/>
  <c r="L2470"/>
  <c r="M2473"/>
  <c r="F2465"/>
  <c r="G2467"/>
  <c r="L2465"/>
  <c r="E2464"/>
  <c r="O2470"/>
  <c r="I2476"/>
  <c r="E2467"/>
  <c r="I2465"/>
  <c r="O2463"/>
  <c r="N2472"/>
  <c r="G2468"/>
  <c r="M2471"/>
  <c r="E2468"/>
  <c r="F2467"/>
  <c r="M2470"/>
  <c r="E2466"/>
  <c r="H2466" s="1"/>
  <c r="I2464"/>
  <c r="F2474"/>
  <c r="B2450"/>
  <c r="F2468"/>
  <c r="O2465"/>
  <c r="G2464"/>
  <c r="H2427"/>
  <c r="K2392"/>
  <c r="N2392"/>
  <c r="H2431"/>
  <c r="H2429"/>
  <c r="N2428"/>
  <c r="K2428"/>
  <c r="K2396"/>
  <c r="N2396"/>
  <c r="H2463" l="1"/>
  <c r="K2463" s="1"/>
  <c r="K2430"/>
  <c r="N2430"/>
  <c r="A2557"/>
  <c r="L2524"/>
  <c r="I2528"/>
  <c r="I2532"/>
  <c r="I2529"/>
  <c r="I2530"/>
  <c r="I2527"/>
  <c r="K2431"/>
  <c r="N2431"/>
  <c r="K2429"/>
  <c r="N2429"/>
  <c r="K2427"/>
  <c r="N2427"/>
  <c r="M2507"/>
  <c r="E2504"/>
  <c r="I2502"/>
  <c r="O2500"/>
  <c r="G2499"/>
  <c r="N2506"/>
  <c r="O2503"/>
  <c r="G2502"/>
  <c r="L2500"/>
  <c r="E2499"/>
  <c r="B2486"/>
  <c r="F2510"/>
  <c r="I2512"/>
  <c r="F2500"/>
  <c r="F2512"/>
  <c r="I2504"/>
  <c r="O2502"/>
  <c r="G2501"/>
  <c r="L2499"/>
  <c r="N2508"/>
  <c r="G2504"/>
  <c r="L2502"/>
  <c r="E2501"/>
  <c r="I2499"/>
  <c r="F2501"/>
  <c r="F2502"/>
  <c r="F2499"/>
  <c r="F2504"/>
  <c r="O2504"/>
  <c r="G2503"/>
  <c r="L2501"/>
  <c r="E2500"/>
  <c r="I2510"/>
  <c r="L2504"/>
  <c r="E2503"/>
  <c r="I2501"/>
  <c r="O2499"/>
  <c r="J2506"/>
  <c r="M2506"/>
  <c r="F2503"/>
  <c r="F2506"/>
  <c r="L2506"/>
  <c r="L2503"/>
  <c r="E2502"/>
  <c r="H2502" s="1"/>
  <c r="I2500"/>
  <c r="I2511"/>
  <c r="H2506"/>
  <c r="I2503"/>
  <c r="O2501"/>
  <c r="G2500"/>
  <c r="M2509"/>
  <c r="F2511"/>
  <c r="O2506"/>
  <c r="M2508"/>
  <c r="H2467"/>
  <c r="H2465"/>
  <c r="N2466"/>
  <c r="K2466"/>
  <c r="H2464"/>
  <c r="N2432"/>
  <c r="K2432"/>
  <c r="H2468"/>
  <c r="N2463" l="1"/>
  <c r="K2468"/>
  <c r="N2468"/>
  <c r="N2465"/>
  <c r="K2465"/>
  <c r="N2502"/>
  <c r="K2502"/>
  <c r="I2564"/>
  <c r="I2563"/>
  <c r="I2568"/>
  <c r="I2566"/>
  <c r="A2593"/>
  <c r="L2560"/>
  <c r="I2565"/>
  <c r="H2500"/>
  <c r="N2542"/>
  <c r="O2539"/>
  <c r="G2538"/>
  <c r="L2536"/>
  <c r="E2535"/>
  <c r="O2540"/>
  <c r="G2539"/>
  <c r="L2537"/>
  <c r="E2536"/>
  <c r="J2542"/>
  <c r="M2542"/>
  <c r="F2539"/>
  <c r="F2542"/>
  <c r="N2544"/>
  <c r="G2540"/>
  <c r="L2538"/>
  <c r="E2537"/>
  <c r="I2535"/>
  <c r="L2542"/>
  <c r="L2539"/>
  <c r="E2538"/>
  <c r="I2536"/>
  <c r="M2545"/>
  <c r="F2547"/>
  <c r="O2542"/>
  <c r="M2544"/>
  <c r="I2546"/>
  <c r="L2540"/>
  <c r="E2539"/>
  <c r="H2539" s="1"/>
  <c r="I2537"/>
  <c r="O2535"/>
  <c r="M2543"/>
  <c r="E2540"/>
  <c r="I2538"/>
  <c r="O2536"/>
  <c r="G2535"/>
  <c r="B2522"/>
  <c r="F2546"/>
  <c r="I2548"/>
  <c r="F2536"/>
  <c r="I2547"/>
  <c r="H2542"/>
  <c r="I2539"/>
  <c r="O2537"/>
  <c r="G2536"/>
  <c r="F2548"/>
  <c r="I2540"/>
  <c r="O2538"/>
  <c r="G2537"/>
  <c r="L2535"/>
  <c r="F2537"/>
  <c r="F2538"/>
  <c r="F2535"/>
  <c r="F2540"/>
  <c r="H2499"/>
  <c r="H2504"/>
  <c r="K2464"/>
  <c r="N2464"/>
  <c r="K2467"/>
  <c r="N2467"/>
  <c r="H2503"/>
  <c r="H2501"/>
  <c r="N2499" l="1"/>
  <c r="K2499"/>
  <c r="N2500"/>
  <c r="K2500"/>
  <c r="N2539"/>
  <c r="K2539"/>
  <c r="I2604"/>
  <c r="I2601"/>
  <c r="I2602"/>
  <c r="I2599"/>
  <c r="A2629"/>
  <c r="L2596"/>
  <c r="I2600"/>
  <c r="H2540"/>
  <c r="H2538"/>
  <c r="H2537"/>
  <c r="H2536"/>
  <c r="H2535"/>
  <c r="N2504"/>
  <c r="K2504"/>
  <c r="K2503"/>
  <c r="N2503"/>
  <c r="K2501"/>
  <c r="N2501"/>
  <c r="L2578"/>
  <c r="L2575"/>
  <c r="E2574"/>
  <c r="I2572"/>
  <c r="I2583"/>
  <c r="H2578"/>
  <c r="I2575"/>
  <c r="O2573"/>
  <c r="G2572"/>
  <c r="M2581"/>
  <c r="F2583"/>
  <c r="O2578"/>
  <c r="M2580"/>
  <c r="M2579"/>
  <c r="E2576"/>
  <c r="I2574"/>
  <c r="O2572"/>
  <c r="G2571"/>
  <c r="N2578"/>
  <c r="O2575"/>
  <c r="G2574"/>
  <c r="L2572"/>
  <c r="E2571"/>
  <c r="B2558"/>
  <c r="F2582"/>
  <c r="I2584"/>
  <c r="F2572"/>
  <c r="F2584"/>
  <c r="I2576"/>
  <c r="O2574"/>
  <c r="G2573"/>
  <c r="L2571"/>
  <c r="N2580"/>
  <c r="G2576"/>
  <c r="L2574"/>
  <c r="E2573"/>
  <c r="I2571"/>
  <c r="F2573"/>
  <c r="F2574"/>
  <c r="F2571"/>
  <c r="F2576"/>
  <c r="O2576"/>
  <c r="G2575"/>
  <c r="L2573"/>
  <c r="E2572"/>
  <c r="H2572" s="1"/>
  <c r="I2582"/>
  <c r="L2576"/>
  <c r="E2575"/>
  <c r="I2573"/>
  <c r="O2571"/>
  <c r="J2578"/>
  <c r="M2578"/>
  <c r="F2575"/>
  <c r="F2578"/>
  <c r="N2572" l="1"/>
  <c r="K2572"/>
  <c r="N2536"/>
  <c r="K2536"/>
  <c r="N2535"/>
  <c r="K2535"/>
  <c r="N2540"/>
  <c r="K2540"/>
  <c r="K2538"/>
  <c r="N2538"/>
  <c r="L2632"/>
  <c r="I2636"/>
  <c r="I2638"/>
  <c r="I2640"/>
  <c r="A2665"/>
  <c r="I2635"/>
  <c r="I2637"/>
  <c r="H2571"/>
  <c r="H2576"/>
  <c r="H2574"/>
  <c r="N2537"/>
  <c r="K2537"/>
  <c r="F2619"/>
  <c r="F2614"/>
  <c r="N2616"/>
  <c r="G2612"/>
  <c r="L2610"/>
  <c r="E2609"/>
  <c r="I2607"/>
  <c r="J2614"/>
  <c r="L2614"/>
  <c r="L2611"/>
  <c r="E2610"/>
  <c r="I2608"/>
  <c r="F2609"/>
  <c r="F2608"/>
  <c r="I2620"/>
  <c r="M2614"/>
  <c r="I2618"/>
  <c r="L2612"/>
  <c r="E2611"/>
  <c r="I2609"/>
  <c r="O2607"/>
  <c r="O2614"/>
  <c r="M2615"/>
  <c r="E2612"/>
  <c r="I2610"/>
  <c r="O2608"/>
  <c r="G2607"/>
  <c r="F2607"/>
  <c r="M2616"/>
  <c r="I2619"/>
  <c r="H2614"/>
  <c r="I2611"/>
  <c r="O2609"/>
  <c r="G2608"/>
  <c r="M2617"/>
  <c r="F2620"/>
  <c r="I2612"/>
  <c r="O2610"/>
  <c r="G2609"/>
  <c r="L2607"/>
  <c r="F2610"/>
  <c r="F2618"/>
  <c r="F2612"/>
  <c r="N2614"/>
  <c r="O2611"/>
  <c r="G2610"/>
  <c r="L2608"/>
  <c r="E2607"/>
  <c r="H2607" s="1"/>
  <c r="F2611"/>
  <c r="O2612"/>
  <c r="G2611"/>
  <c r="L2609"/>
  <c r="E2608"/>
  <c r="H2608" s="1"/>
  <c r="B2594"/>
  <c r="H2575"/>
  <c r="H2573"/>
  <c r="K2575" l="1"/>
  <c r="N2575"/>
  <c r="H2611"/>
  <c r="H2610"/>
  <c r="N2607"/>
  <c r="K2607"/>
  <c r="N2571"/>
  <c r="K2571"/>
  <c r="H2612"/>
  <c r="N2573"/>
  <c r="K2573"/>
  <c r="N2608"/>
  <c r="K2608"/>
  <c r="N2576"/>
  <c r="K2576"/>
  <c r="A2701"/>
  <c r="I2672"/>
  <c r="I2673"/>
  <c r="I2676"/>
  <c r="I2671"/>
  <c r="I2674"/>
  <c r="L2668"/>
  <c r="F2647"/>
  <c r="M2651"/>
  <c r="E2648"/>
  <c r="I2646"/>
  <c r="O2644"/>
  <c r="G2643"/>
  <c r="M2652"/>
  <c r="F2646"/>
  <c r="I2654"/>
  <c r="L2648"/>
  <c r="E2647"/>
  <c r="I2645"/>
  <c r="O2643"/>
  <c r="J2650"/>
  <c r="F2656"/>
  <c r="I2648"/>
  <c r="O2646"/>
  <c r="G2645"/>
  <c r="L2643"/>
  <c r="F2654"/>
  <c r="F2648"/>
  <c r="I2655"/>
  <c r="H2650"/>
  <c r="I2647"/>
  <c r="O2645"/>
  <c r="G2644"/>
  <c r="O2650"/>
  <c r="F2643"/>
  <c r="O2648"/>
  <c r="G2647"/>
  <c r="L2645"/>
  <c r="E2644"/>
  <c r="F2655"/>
  <c r="F2650"/>
  <c r="B2630"/>
  <c r="N2650"/>
  <c r="O2647"/>
  <c r="G2646"/>
  <c r="L2644"/>
  <c r="E2643"/>
  <c r="H2643" s="1"/>
  <c r="M2653"/>
  <c r="F2645"/>
  <c r="L2650"/>
  <c r="L2647"/>
  <c r="E2646"/>
  <c r="I2644"/>
  <c r="I2656"/>
  <c r="M2650"/>
  <c r="F2644"/>
  <c r="N2652"/>
  <c r="G2648"/>
  <c r="L2646"/>
  <c r="E2645"/>
  <c r="I2643"/>
  <c r="K2574"/>
  <c r="N2574"/>
  <c r="H2609"/>
  <c r="H2647" l="1"/>
  <c r="K2647" s="1"/>
  <c r="K2643"/>
  <c r="N2643"/>
  <c r="M2688"/>
  <c r="F2682"/>
  <c r="I2690"/>
  <c r="L2684"/>
  <c r="E2683"/>
  <c r="I2681"/>
  <c r="O2679"/>
  <c r="O2686"/>
  <c r="F2679"/>
  <c r="O2684"/>
  <c r="G2683"/>
  <c r="L2681"/>
  <c r="E2680"/>
  <c r="F2690"/>
  <c r="F2684"/>
  <c r="I2691"/>
  <c r="H2686"/>
  <c r="I2683"/>
  <c r="O2681"/>
  <c r="G2680"/>
  <c r="M2689"/>
  <c r="F2681"/>
  <c r="L2686"/>
  <c r="L2683"/>
  <c r="E2682"/>
  <c r="I2680"/>
  <c r="F2691"/>
  <c r="F2686"/>
  <c r="B2666"/>
  <c r="N2686"/>
  <c r="O2683"/>
  <c r="G2682"/>
  <c r="L2680"/>
  <c r="E2679"/>
  <c r="F2683"/>
  <c r="M2687"/>
  <c r="E2684"/>
  <c r="I2682"/>
  <c r="O2680"/>
  <c r="G2679"/>
  <c r="I2692"/>
  <c r="M2686"/>
  <c r="F2680"/>
  <c r="N2688"/>
  <c r="G2684"/>
  <c r="L2682"/>
  <c r="E2681"/>
  <c r="I2679"/>
  <c r="J2686"/>
  <c r="F2692"/>
  <c r="I2684"/>
  <c r="O2682"/>
  <c r="G2681"/>
  <c r="L2679"/>
  <c r="H2644"/>
  <c r="N2612"/>
  <c r="K2612"/>
  <c r="N2609"/>
  <c r="K2609"/>
  <c r="K2611"/>
  <c r="N2611"/>
  <c r="H2648"/>
  <c r="H2645"/>
  <c r="H2646"/>
  <c r="I2712"/>
  <c r="A2737"/>
  <c r="I2707"/>
  <c r="I2709"/>
  <c r="L2704"/>
  <c r="I2708"/>
  <c r="I2710"/>
  <c r="K2610"/>
  <c r="N2610"/>
  <c r="H2681" l="1"/>
  <c r="K2681" s="1"/>
  <c r="N2647"/>
  <c r="H2679"/>
  <c r="H2682"/>
  <c r="M2725"/>
  <c r="F2717"/>
  <c r="L2722"/>
  <c r="L2719"/>
  <c r="E2718"/>
  <c r="I2716"/>
  <c r="I2728"/>
  <c r="M2722"/>
  <c r="F2716"/>
  <c r="N2724"/>
  <c r="G2720"/>
  <c r="L2718"/>
  <c r="E2717"/>
  <c r="I2715"/>
  <c r="F2719"/>
  <c r="M2723"/>
  <c r="E2720"/>
  <c r="I2718"/>
  <c r="O2716"/>
  <c r="G2715"/>
  <c r="M2724"/>
  <c r="F2718"/>
  <c r="I2726"/>
  <c r="L2720"/>
  <c r="E2719"/>
  <c r="I2717"/>
  <c r="O2715"/>
  <c r="J2722"/>
  <c r="F2728"/>
  <c r="I2720"/>
  <c r="O2718"/>
  <c r="G2717"/>
  <c r="L2715"/>
  <c r="F2726"/>
  <c r="F2720"/>
  <c r="I2727"/>
  <c r="H2722"/>
  <c r="I2719"/>
  <c r="O2717"/>
  <c r="G2716"/>
  <c r="O2722"/>
  <c r="F2715"/>
  <c r="O2720"/>
  <c r="G2719"/>
  <c r="L2717"/>
  <c r="E2716"/>
  <c r="F2727"/>
  <c r="F2722"/>
  <c r="B2702"/>
  <c r="N2722"/>
  <c r="O2719"/>
  <c r="G2718"/>
  <c r="L2716"/>
  <c r="E2715"/>
  <c r="H2715" s="1"/>
  <c r="A2773"/>
  <c r="I2744"/>
  <c r="I2745"/>
  <c r="I2748"/>
  <c r="I2743"/>
  <c r="I2746"/>
  <c r="L2740"/>
  <c r="K2648"/>
  <c r="N2648"/>
  <c r="N2682"/>
  <c r="K2682"/>
  <c r="H2684"/>
  <c r="H2680"/>
  <c r="H2683"/>
  <c r="K2644"/>
  <c r="N2644"/>
  <c r="N2645"/>
  <c r="K2645"/>
  <c r="N2646"/>
  <c r="K2646"/>
  <c r="K2679"/>
  <c r="N2679"/>
  <c r="H2716" l="1"/>
  <c r="N2716" s="1"/>
  <c r="N2681"/>
  <c r="I2784"/>
  <c r="A2809"/>
  <c r="I2779"/>
  <c r="I2781"/>
  <c r="I2780"/>
  <c r="I2782"/>
  <c r="L2776"/>
  <c r="H2719"/>
  <c r="H2720"/>
  <c r="H2717"/>
  <c r="H2718"/>
  <c r="K2715"/>
  <c r="N2715"/>
  <c r="K2716"/>
  <c r="N2683"/>
  <c r="K2683"/>
  <c r="K2680"/>
  <c r="N2680"/>
  <c r="F2763"/>
  <c r="F2758"/>
  <c r="B2738"/>
  <c r="N2758"/>
  <c r="O2755"/>
  <c r="G2754"/>
  <c r="L2752"/>
  <c r="E2751"/>
  <c r="F2755"/>
  <c r="M2759"/>
  <c r="E2756"/>
  <c r="I2754"/>
  <c r="O2752"/>
  <c r="G2751"/>
  <c r="O2753"/>
  <c r="F2753"/>
  <c r="I2764"/>
  <c r="M2758"/>
  <c r="F2752"/>
  <c r="N2760"/>
  <c r="G2756"/>
  <c r="L2754"/>
  <c r="E2753"/>
  <c r="I2751"/>
  <c r="J2758"/>
  <c r="F2764"/>
  <c r="I2756"/>
  <c r="O2754"/>
  <c r="G2753"/>
  <c r="L2751"/>
  <c r="F2756"/>
  <c r="I2763"/>
  <c r="I2755"/>
  <c r="M2761"/>
  <c r="L2755"/>
  <c r="E2754"/>
  <c r="M2760"/>
  <c r="F2754"/>
  <c r="I2762"/>
  <c r="L2756"/>
  <c r="E2755"/>
  <c r="I2753"/>
  <c r="O2751"/>
  <c r="O2758"/>
  <c r="F2751"/>
  <c r="O2756"/>
  <c r="G2755"/>
  <c r="L2753"/>
  <c r="E2752"/>
  <c r="F2762"/>
  <c r="H2758"/>
  <c r="G2752"/>
  <c r="L2758"/>
  <c r="I2752"/>
  <c r="N2684"/>
  <c r="K2684"/>
  <c r="H2753" l="1"/>
  <c r="K2753" s="1"/>
  <c r="H2754"/>
  <c r="N2754" s="1"/>
  <c r="N2720"/>
  <c r="K2720"/>
  <c r="N2753"/>
  <c r="N2717"/>
  <c r="K2717"/>
  <c r="A2845"/>
  <c r="I2820"/>
  <c r="I2815"/>
  <c r="I2818"/>
  <c r="L2812"/>
  <c r="I2817"/>
  <c r="I2816"/>
  <c r="H2756"/>
  <c r="K2718"/>
  <c r="N2718"/>
  <c r="O2794"/>
  <c r="F2787"/>
  <c r="O2792"/>
  <c r="G2791"/>
  <c r="L2789"/>
  <c r="E2788"/>
  <c r="F2799"/>
  <c r="F2794"/>
  <c r="B2774"/>
  <c r="N2794"/>
  <c r="O2791"/>
  <c r="G2790"/>
  <c r="L2788"/>
  <c r="E2787"/>
  <c r="M2797"/>
  <c r="F2789"/>
  <c r="L2794"/>
  <c r="L2791"/>
  <c r="E2790"/>
  <c r="I2788"/>
  <c r="I2800"/>
  <c r="M2794"/>
  <c r="F2788"/>
  <c r="N2796"/>
  <c r="G2792"/>
  <c r="L2790"/>
  <c r="E2789"/>
  <c r="I2787"/>
  <c r="F2791"/>
  <c r="M2795"/>
  <c r="E2792"/>
  <c r="I2790"/>
  <c r="O2788"/>
  <c r="G2787"/>
  <c r="M2796"/>
  <c r="F2790"/>
  <c r="I2798"/>
  <c r="L2792"/>
  <c r="E2791"/>
  <c r="I2789"/>
  <c r="O2787"/>
  <c r="J2794"/>
  <c r="F2800"/>
  <c r="I2792"/>
  <c r="O2790"/>
  <c r="G2789"/>
  <c r="L2787"/>
  <c r="F2798"/>
  <c r="F2792"/>
  <c r="I2799"/>
  <c r="H2794"/>
  <c r="I2791"/>
  <c r="O2789"/>
  <c r="G2788"/>
  <c r="H2751"/>
  <c r="N2719"/>
  <c r="K2719"/>
  <c r="H2752"/>
  <c r="H2755"/>
  <c r="K2754" l="1"/>
  <c r="H2791"/>
  <c r="N2791" s="1"/>
  <c r="K2751"/>
  <c r="N2751"/>
  <c r="H2792"/>
  <c r="H2789"/>
  <c r="H2790"/>
  <c r="N2756"/>
  <c r="K2756"/>
  <c r="N2752"/>
  <c r="K2752"/>
  <c r="K2755"/>
  <c r="N2755"/>
  <c r="M2831"/>
  <c r="N2830"/>
  <c r="O2827"/>
  <c r="G2826"/>
  <c r="M2832"/>
  <c r="F2824"/>
  <c r="F2828"/>
  <c r="E2825"/>
  <c r="I2823"/>
  <c r="O2828"/>
  <c r="F2825"/>
  <c r="F2830"/>
  <c r="O2824"/>
  <c r="G2823"/>
  <c r="F2836"/>
  <c r="N2832"/>
  <c r="G2828"/>
  <c r="L2826"/>
  <c r="I2836"/>
  <c r="I2826"/>
  <c r="L2830"/>
  <c r="E2826"/>
  <c r="O2823"/>
  <c r="M2830"/>
  <c r="L2825"/>
  <c r="O2830"/>
  <c r="G2825"/>
  <c r="L2823"/>
  <c r="I2834"/>
  <c r="L2828"/>
  <c r="E2827"/>
  <c r="I2825"/>
  <c r="E2828"/>
  <c r="M2833"/>
  <c r="F2827"/>
  <c r="G2824"/>
  <c r="F2835"/>
  <c r="F2826"/>
  <c r="F2834"/>
  <c r="O2826"/>
  <c r="E2824"/>
  <c r="I2835"/>
  <c r="H2830"/>
  <c r="I2827"/>
  <c r="O2825"/>
  <c r="J2830"/>
  <c r="B2810"/>
  <c r="L2827"/>
  <c r="L2824"/>
  <c r="E2823"/>
  <c r="G2827"/>
  <c r="F2823"/>
  <c r="I2828"/>
  <c r="I2824"/>
  <c r="I2854"/>
  <c r="I2851"/>
  <c r="A2881"/>
  <c r="L2848"/>
  <c r="I2852"/>
  <c r="I2856"/>
  <c r="I2853"/>
  <c r="H2787"/>
  <c r="H2788"/>
  <c r="K2791" l="1"/>
  <c r="H2828"/>
  <c r="N2828" s="1"/>
  <c r="H2824"/>
  <c r="N2824" s="1"/>
  <c r="K2792"/>
  <c r="N2792"/>
  <c r="H2825"/>
  <c r="K2824"/>
  <c r="N2789"/>
  <c r="K2789"/>
  <c r="N2790"/>
  <c r="K2790"/>
  <c r="H2823"/>
  <c r="H2826"/>
  <c r="L2884"/>
  <c r="I2889"/>
  <c r="I2888"/>
  <c r="I2887"/>
  <c r="I2892"/>
  <c r="I2890"/>
  <c r="A2917"/>
  <c r="N2787"/>
  <c r="K2787"/>
  <c r="I2871"/>
  <c r="H2866"/>
  <c r="I2863"/>
  <c r="O2861"/>
  <c r="G2860"/>
  <c r="F2872"/>
  <c r="I2864"/>
  <c r="O2862"/>
  <c r="G2861"/>
  <c r="L2859"/>
  <c r="F2866"/>
  <c r="J2866"/>
  <c r="M2866"/>
  <c r="F2863"/>
  <c r="N2866"/>
  <c r="O2863"/>
  <c r="G2862"/>
  <c r="L2860"/>
  <c r="E2859"/>
  <c r="O2864"/>
  <c r="G2863"/>
  <c r="L2861"/>
  <c r="E2860"/>
  <c r="M2868"/>
  <c r="M2869"/>
  <c r="F2871"/>
  <c r="O2866"/>
  <c r="N2868"/>
  <c r="G2864"/>
  <c r="L2862"/>
  <c r="E2861"/>
  <c r="I2859"/>
  <c r="L2866"/>
  <c r="L2863"/>
  <c r="E2862"/>
  <c r="I2860"/>
  <c r="I2872"/>
  <c r="F2860"/>
  <c r="B2846"/>
  <c r="F2870"/>
  <c r="I2870"/>
  <c r="L2864"/>
  <c r="E2863"/>
  <c r="I2861"/>
  <c r="O2859"/>
  <c r="M2867"/>
  <c r="E2864"/>
  <c r="I2862"/>
  <c r="O2860"/>
  <c r="G2859"/>
  <c r="F2864"/>
  <c r="F2861"/>
  <c r="F2862"/>
  <c r="F2859"/>
  <c r="K2788"/>
  <c r="N2788"/>
  <c r="H2827"/>
  <c r="K2828" l="1"/>
  <c r="N2826"/>
  <c r="K2826"/>
  <c r="H2864"/>
  <c r="H2863"/>
  <c r="H2862"/>
  <c r="H2861"/>
  <c r="H2860"/>
  <c r="H2859"/>
  <c r="M2903"/>
  <c r="E2900"/>
  <c r="I2898"/>
  <c r="O2896"/>
  <c r="G2895"/>
  <c r="N2902"/>
  <c r="O2899"/>
  <c r="G2898"/>
  <c r="L2896"/>
  <c r="E2895"/>
  <c r="F2900"/>
  <c r="F2897"/>
  <c r="F2898"/>
  <c r="F2895"/>
  <c r="F2908"/>
  <c r="I2900"/>
  <c r="O2898"/>
  <c r="G2897"/>
  <c r="L2895"/>
  <c r="N2904"/>
  <c r="G2900"/>
  <c r="L2898"/>
  <c r="E2897"/>
  <c r="I2895"/>
  <c r="F2902"/>
  <c r="J2902"/>
  <c r="M2902"/>
  <c r="F2899"/>
  <c r="O2900"/>
  <c r="G2899"/>
  <c r="L2897"/>
  <c r="E2896"/>
  <c r="I2906"/>
  <c r="L2900"/>
  <c r="E2899"/>
  <c r="I2897"/>
  <c r="O2895"/>
  <c r="M2904"/>
  <c r="M2905"/>
  <c r="F2907"/>
  <c r="O2902"/>
  <c r="L2902"/>
  <c r="L2899"/>
  <c r="E2898"/>
  <c r="H2898" s="1"/>
  <c r="I2896"/>
  <c r="I2907"/>
  <c r="H2902"/>
  <c r="I2899"/>
  <c r="O2897"/>
  <c r="G2896"/>
  <c r="I2908"/>
  <c r="F2896"/>
  <c r="B2882"/>
  <c r="F2906"/>
  <c r="K2827"/>
  <c r="N2827"/>
  <c r="N2825"/>
  <c r="K2825"/>
  <c r="I2926"/>
  <c r="L2920"/>
  <c r="A2953"/>
  <c r="I2924"/>
  <c r="I2928"/>
  <c r="I2923"/>
  <c r="I2925"/>
  <c r="N2823"/>
  <c r="K2823"/>
  <c r="H2899" l="1"/>
  <c r="K2899" s="1"/>
  <c r="H2897"/>
  <c r="K2862"/>
  <c r="N2862"/>
  <c r="K2861"/>
  <c r="N2861"/>
  <c r="H2895"/>
  <c r="H2900"/>
  <c r="I2961"/>
  <c r="L2956"/>
  <c r="I2959"/>
  <c r="I2960"/>
  <c r="I2962"/>
  <c r="I2964"/>
  <c r="A2989"/>
  <c r="N2899"/>
  <c r="N2897"/>
  <c r="K2897"/>
  <c r="N2860"/>
  <c r="K2860"/>
  <c r="N2864"/>
  <c r="K2864"/>
  <c r="N2938"/>
  <c r="O2935"/>
  <c r="G2934"/>
  <c r="L2932"/>
  <c r="E2931"/>
  <c r="F2935"/>
  <c r="M2939"/>
  <c r="E2936"/>
  <c r="I2934"/>
  <c r="O2932"/>
  <c r="G2931"/>
  <c r="M2940"/>
  <c r="F2934"/>
  <c r="N2940"/>
  <c r="G2936"/>
  <c r="L2934"/>
  <c r="E2933"/>
  <c r="I2931"/>
  <c r="J2938"/>
  <c r="F2944"/>
  <c r="I2936"/>
  <c r="O2934"/>
  <c r="G2933"/>
  <c r="L2931"/>
  <c r="F2942"/>
  <c r="F2936"/>
  <c r="I2942"/>
  <c r="L2936"/>
  <c r="E2935"/>
  <c r="I2933"/>
  <c r="O2931"/>
  <c r="O2938"/>
  <c r="F2931"/>
  <c r="O2936"/>
  <c r="G2935"/>
  <c r="L2933"/>
  <c r="E2932"/>
  <c r="F2943"/>
  <c r="F2938"/>
  <c r="B2918"/>
  <c r="I2943"/>
  <c r="H2938"/>
  <c r="I2935"/>
  <c r="O2933"/>
  <c r="G2932"/>
  <c r="M2941"/>
  <c r="F2933"/>
  <c r="L2938"/>
  <c r="L2935"/>
  <c r="E2934"/>
  <c r="I2932"/>
  <c r="I2944"/>
  <c r="M2938"/>
  <c r="F2932"/>
  <c r="K2898"/>
  <c r="N2898"/>
  <c r="N2859"/>
  <c r="K2859"/>
  <c r="N2863"/>
  <c r="K2863"/>
  <c r="H2896"/>
  <c r="H2935" l="1"/>
  <c r="K2935" s="1"/>
  <c r="H2933"/>
  <c r="I2995"/>
  <c r="I2997"/>
  <c r="I2998"/>
  <c r="L2992"/>
  <c r="A3025"/>
  <c r="I2996"/>
  <c r="I3000"/>
  <c r="K2895"/>
  <c r="N2895"/>
  <c r="H2936"/>
  <c r="N2900"/>
  <c r="K2900"/>
  <c r="H2931"/>
  <c r="H2934"/>
  <c r="N2896"/>
  <c r="K2896"/>
  <c r="N2933"/>
  <c r="K2933"/>
  <c r="L2974"/>
  <c r="L2971"/>
  <c r="E2970"/>
  <c r="I2968"/>
  <c r="I2980"/>
  <c r="M2974"/>
  <c r="F2968"/>
  <c r="N2976"/>
  <c r="G2972"/>
  <c r="L2970"/>
  <c r="E2969"/>
  <c r="I2967"/>
  <c r="J2974"/>
  <c r="M2975"/>
  <c r="E2972"/>
  <c r="I2970"/>
  <c r="O2968"/>
  <c r="G2967"/>
  <c r="M2976"/>
  <c r="F2970"/>
  <c r="I2978"/>
  <c r="L2972"/>
  <c r="E2971"/>
  <c r="I2969"/>
  <c r="O2967"/>
  <c r="O2974"/>
  <c r="F2967"/>
  <c r="F2980"/>
  <c r="I2972"/>
  <c r="O2970"/>
  <c r="G2969"/>
  <c r="L2967"/>
  <c r="F2978"/>
  <c r="F2972"/>
  <c r="I2979"/>
  <c r="H2974"/>
  <c r="I2971"/>
  <c r="O2969"/>
  <c r="G2968"/>
  <c r="M2977"/>
  <c r="F2969"/>
  <c r="O2972"/>
  <c r="G2971"/>
  <c r="L2969"/>
  <c r="E2968"/>
  <c r="F2979"/>
  <c r="F2974"/>
  <c r="B2954"/>
  <c r="N2974"/>
  <c r="O2971"/>
  <c r="G2970"/>
  <c r="L2968"/>
  <c r="E2967"/>
  <c r="H2967" s="1"/>
  <c r="F2971"/>
  <c r="H2932"/>
  <c r="N2935" l="1"/>
  <c r="H2972"/>
  <c r="H2968"/>
  <c r="K2932"/>
  <c r="N2932"/>
  <c r="K2967"/>
  <c r="N2967"/>
  <c r="I3015"/>
  <c r="H3010"/>
  <c r="I3007"/>
  <c r="O3005"/>
  <c r="G3004"/>
  <c r="M3013"/>
  <c r="F3005"/>
  <c r="L3010"/>
  <c r="L3007"/>
  <c r="E3006"/>
  <c r="I3004"/>
  <c r="I3016"/>
  <c r="M3010"/>
  <c r="F3004"/>
  <c r="N3010"/>
  <c r="O3007"/>
  <c r="G3006"/>
  <c r="L3004"/>
  <c r="E3003"/>
  <c r="F3007"/>
  <c r="M3011"/>
  <c r="E3008"/>
  <c r="I3006"/>
  <c r="O3004"/>
  <c r="G3003"/>
  <c r="M3012"/>
  <c r="F3006"/>
  <c r="N3012"/>
  <c r="G3008"/>
  <c r="L3006"/>
  <c r="E3005"/>
  <c r="I3003"/>
  <c r="J3010"/>
  <c r="F3016"/>
  <c r="I3008"/>
  <c r="O3006"/>
  <c r="G3005"/>
  <c r="L3003"/>
  <c r="F3014"/>
  <c r="F3008"/>
  <c r="I3014"/>
  <c r="L3008"/>
  <c r="E3007"/>
  <c r="I3005"/>
  <c r="O3003"/>
  <c r="O3010"/>
  <c r="F3003"/>
  <c r="O3008"/>
  <c r="G3007"/>
  <c r="L3005"/>
  <c r="E3004"/>
  <c r="F3015"/>
  <c r="F3010"/>
  <c r="B2990"/>
  <c r="N2972"/>
  <c r="K2972"/>
  <c r="N2931"/>
  <c r="K2931"/>
  <c r="I3032"/>
  <c r="I3034"/>
  <c r="I3036"/>
  <c r="A3061"/>
  <c r="I3033"/>
  <c r="L3028"/>
  <c r="I3031"/>
  <c r="H2971"/>
  <c r="H2969"/>
  <c r="H2970"/>
  <c r="K2934"/>
  <c r="N2934"/>
  <c r="K2936"/>
  <c r="N2936"/>
  <c r="H3004" l="1"/>
  <c r="K3004" s="1"/>
  <c r="H3007"/>
  <c r="H3005"/>
  <c r="K2971"/>
  <c r="N2971"/>
  <c r="I3070"/>
  <c r="L3064"/>
  <c r="A3097"/>
  <c r="I3068"/>
  <c r="I3072"/>
  <c r="I3067"/>
  <c r="I3069"/>
  <c r="K2970"/>
  <c r="N2970"/>
  <c r="F3052"/>
  <c r="I3044"/>
  <c r="O3042"/>
  <c r="G3041"/>
  <c r="L3039"/>
  <c r="F3050"/>
  <c r="F3044"/>
  <c r="I3051"/>
  <c r="H3046"/>
  <c r="I3043"/>
  <c r="O3041"/>
  <c r="G3040"/>
  <c r="M3049"/>
  <c r="F3041"/>
  <c r="O3044"/>
  <c r="G3043"/>
  <c r="L3041"/>
  <c r="E3040"/>
  <c r="F3051"/>
  <c r="F3046"/>
  <c r="B3026"/>
  <c r="N3046"/>
  <c r="O3043"/>
  <c r="G3042"/>
  <c r="L3040"/>
  <c r="E3039"/>
  <c r="F3043"/>
  <c r="L3046"/>
  <c r="L3043"/>
  <c r="E3042"/>
  <c r="I3040"/>
  <c r="I3052"/>
  <c r="M3046"/>
  <c r="F3040"/>
  <c r="N3048"/>
  <c r="G3044"/>
  <c r="L3042"/>
  <c r="E3041"/>
  <c r="H3041" s="1"/>
  <c r="I3039"/>
  <c r="J3046"/>
  <c r="M3047"/>
  <c r="E3044"/>
  <c r="I3042"/>
  <c r="O3040"/>
  <c r="G3039"/>
  <c r="M3048"/>
  <c r="F3042"/>
  <c r="I3050"/>
  <c r="L3044"/>
  <c r="E3043"/>
  <c r="I3041"/>
  <c r="O3039"/>
  <c r="O3046"/>
  <c r="F3039"/>
  <c r="N2968"/>
  <c r="K2968"/>
  <c r="H3008"/>
  <c r="H3006"/>
  <c r="K2969"/>
  <c r="N2969"/>
  <c r="N3004"/>
  <c r="N3007"/>
  <c r="K3007"/>
  <c r="N3005"/>
  <c r="K3005"/>
  <c r="H3003"/>
  <c r="H3043" l="1"/>
  <c r="N3043" s="1"/>
  <c r="N3008"/>
  <c r="K3008"/>
  <c r="K3006"/>
  <c r="N3006"/>
  <c r="N3041"/>
  <c r="K3041"/>
  <c r="L3100"/>
  <c r="I3103"/>
  <c r="I3104"/>
  <c r="I3106"/>
  <c r="I3108"/>
  <c r="A3133"/>
  <c r="I3105"/>
  <c r="H3044"/>
  <c r="H3042"/>
  <c r="H3039"/>
  <c r="H3040"/>
  <c r="K3003"/>
  <c r="N3003"/>
  <c r="I3087"/>
  <c r="H3082"/>
  <c r="I3079"/>
  <c r="O3077"/>
  <c r="G3076"/>
  <c r="M3085"/>
  <c r="F3077"/>
  <c r="L3082"/>
  <c r="L3079"/>
  <c r="E3078"/>
  <c r="I3076"/>
  <c r="I3088"/>
  <c r="M3082"/>
  <c r="F3076"/>
  <c r="N3082"/>
  <c r="O3079"/>
  <c r="G3078"/>
  <c r="L3076"/>
  <c r="E3075"/>
  <c r="F3079"/>
  <c r="M3083"/>
  <c r="E3080"/>
  <c r="I3078"/>
  <c r="O3076"/>
  <c r="G3075"/>
  <c r="M3084"/>
  <c r="F3078"/>
  <c r="N3084"/>
  <c r="G3080"/>
  <c r="L3078"/>
  <c r="E3077"/>
  <c r="I3075"/>
  <c r="J3082"/>
  <c r="F3088"/>
  <c r="I3080"/>
  <c r="O3078"/>
  <c r="G3077"/>
  <c r="L3075"/>
  <c r="F3086"/>
  <c r="F3080"/>
  <c r="I3086"/>
  <c r="L3080"/>
  <c r="E3079"/>
  <c r="I3077"/>
  <c r="O3075"/>
  <c r="O3082"/>
  <c r="F3075"/>
  <c r="O3080"/>
  <c r="G3079"/>
  <c r="L3077"/>
  <c r="E3076"/>
  <c r="H3076" s="1"/>
  <c r="F3087"/>
  <c r="F3082"/>
  <c r="B3062"/>
  <c r="K3043" l="1"/>
  <c r="N3042"/>
  <c r="K3042"/>
  <c r="L3113"/>
  <c r="L3118"/>
  <c r="L3115"/>
  <c r="E3114"/>
  <c r="I3112"/>
  <c r="I3124"/>
  <c r="M3118"/>
  <c r="F3112"/>
  <c r="N3120"/>
  <c r="G3116"/>
  <c r="L3114"/>
  <c r="E3113"/>
  <c r="I3111"/>
  <c r="J3118"/>
  <c r="I3116"/>
  <c r="G3113"/>
  <c r="F3122"/>
  <c r="I3123"/>
  <c r="I3115"/>
  <c r="G3112"/>
  <c r="F3113"/>
  <c r="O3116"/>
  <c r="G3115"/>
  <c r="F3123"/>
  <c r="F3118"/>
  <c r="N3118"/>
  <c r="G3114"/>
  <c r="E3111"/>
  <c r="M3119"/>
  <c r="E3116"/>
  <c r="I3114"/>
  <c r="O3112"/>
  <c r="G3111"/>
  <c r="M3120"/>
  <c r="F3114"/>
  <c r="I3122"/>
  <c r="L3116"/>
  <c r="E3115"/>
  <c r="I3113"/>
  <c r="O3111"/>
  <c r="O3118"/>
  <c r="F3111"/>
  <c r="F3124"/>
  <c r="O3114"/>
  <c r="L3111"/>
  <c r="F3116"/>
  <c r="H3118"/>
  <c r="O3113"/>
  <c r="M3121"/>
  <c r="E3112"/>
  <c r="H3112" s="1"/>
  <c r="B3098"/>
  <c r="O3115"/>
  <c r="L3112"/>
  <c r="F3115"/>
  <c r="H3079"/>
  <c r="H3075"/>
  <c r="K3039"/>
  <c r="N3039"/>
  <c r="A3169"/>
  <c r="I3140"/>
  <c r="L3136"/>
  <c r="I3144"/>
  <c r="I3139"/>
  <c r="I3141"/>
  <c r="I3142"/>
  <c r="K3040"/>
  <c r="N3040"/>
  <c r="H3080"/>
  <c r="H3078"/>
  <c r="K3076"/>
  <c r="N3076"/>
  <c r="K3044"/>
  <c r="N3044"/>
  <c r="H3077"/>
  <c r="K3078" l="1"/>
  <c r="N3078"/>
  <c r="I3159"/>
  <c r="H3154"/>
  <c r="I3151"/>
  <c r="O3149"/>
  <c r="G3148"/>
  <c r="M3157"/>
  <c r="F3149"/>
  <c r="L3154"/>
  <c r="L3151"/>
  <c r="E3150"/>
  <c r="I3148"/>
  <c r="I3160"/>
  <c r="M3154"/>
  <c r="F3148"/>
  <c r="N3154"/>
  <c r="O3151"/>
  <c r="G3150"/>
  <c r="L3148"/>
  <c r="E3147"/>
  <c r="F3151"/>
  <c r="M3155"/>
  <c r="E3152"/>
  <c r="I3150"/>
  <c r="O3148"/>
  <c r="G3147"/>
  <c r="M3156"/>
  <c r="F3150"/>
  <c r="N3156"/>
  <c r="G3152"/>
  <c r="L3150"/>
  <c r="E3149"/>
  <c r="I3147"/>
  <c r="J3154"/>
  <c r="F3160"/>
  <c r="I3152"/>
  <c r="O3150"/>
  <c r="G3149"/>
  <c r="L3147"/>
  <c r="F3158"/>
  <c r="F3152"/>
  <c r="I3158"/>
  <c r="L3152"/>
  <c r="E3151"/>
  <c r="I3149"/>
  <c r="O3147"/>
  <c r="O3154"/>
  <c r="F3147"/>
  <c r="O3152"/>
  <c r="G3151"/>
  <c r="L3149"/>
  <c r="E3148"/>
  <c r="F3159"/>
  <c r="F3154"/>
  <c r="B3134"/>
  <c r="N3077"/>
  <c r="K3077"/>
  <c r="N3112"/>
  <c r="K3112"/>
  <c r="I3177"/>
  <c r="L3172"/>
  <c r="I3175"/>
  <c r="I3176"/>
  <c r="I3178"/>
  <c r="I3180"/>
  <c r="A3205"/>
  <c r="K3079"/>
  <c r="N3079"/>
  <c r="H3115"/>
  <c r="H3116"/>
  <c r="N3080"/>
  <c r="K3080"/>
  <c r="N3075"/>
  <c r="K3075"/>
  <c r="H3111"/>
  <c r="H3113"/>
  <c r="H3114"/>
  <c r="N3113" l="1"/>
  <c r="K3113"/>
  <c r="H3152"/>
  <c r="H3148"/>
  <c r="H3151"/>
  <c r="H3149"/>
  <c r="H3147"/>
  <c r="I3214"/>
  <c r="L3208"/>
  <c r="A3241"/>
  <c r="I3212"/>
  <c r="I3216"/>
  <c r="I3211"/>
  <c r="I3213"/>
  <c r="N3111"/>
  <c r="K3111"/>
  <c r="N3114"/>
  <c r="K3114"/>
  <c r="N3115"/>
  <c r="K3115"/>
  <c r="F3196"/>
  <c r="I3188"/>
  <c r="O3186"/>
  <c r="G3185"/>
  <c r="L3183"/>
  <c r="F3194"/>
  <c r="F3188"/>
  <c r="I3195"/>
  <c r="H3190"/>
  <c r="I3187"/>
  <c r="O3185"/>
  <c r="G3184"/>
  <c r="M3193"/>
  <c r="F3185"/>
  <c r="O3188"/>
  <c r="G3187"/>
  <c r="L3185"/>
  <c r="E3184"/>
  <c r="F3195"/>
  <c r="F3190"/>
  <c r="B3170"/>
  <c r="N3190"/>
  <c r="O3187"/>
  <c r="G3186"/>
  <c r="L3184"/>
  <c r="E3183"/>
  <c r="F3187"/>
  <c r="L3190"/>
  <c r="L3187"/>
  <c r="E3186"/>
  <c r="I3184"/>
  <c r="I3196"/>
  <c r="M3190"/>
  <c r="F3184"/>
  <c r="N3192"/>
  <c r="G3188"/>
  <c r="L3186"/>
  <c r="E3185"/>
  <c r="I3183"/>
  <c r="J3190"/>
  <c r="M3191"/>
  <c r="E3188"/>
  <c r="I3186"/>
  <c r="O3184"/>
  <c r="G3183"/>
  <c r="M3192"/>
  <c r="F3186"/>
  <c r="I3194"/>
  <c r="L3188"/>
  <c r="E3187"/>
  <c r="I3185"/>
  <c r="O3183"/>
  <c r="O3190"/>
  <c r="F3183"/>
  <c r="H3150"/>
  <c r="N3116"/>
  <c r="K3116"/>
  <c r="K3148" l="1"/>
  <c r="N3148"/>
  <c r="I3230"/>
  <c r="H3226"/>
  <c r="I3223"/>
  <c r="O3221"/>
  <c r="G3220"/>
  <c r="F3231"/>
  <c r="F3221"/>
  <c r="L3226"/>
  <c r="L3223"/>
  <c r="E3222"/>
  <c r="I3220"/>
  <c r="I3232"/>
  <c r="F3224"/>
  <c r="I3231"/>
  <c r="N3226"/>
  <c r="O3223"/>
  <c r="G3222"/>
  <c r="L3220"/>
  <c r="E3219"/>
  <c r="F3223"/>
  <c r="M3227"/>
  <c r="E3224"/>
  <c r="I3222"/>
  <c r="O3220"/>
  <c r="G3219"/>
  <c r="F3226"/>
  <c r="B3206"/>
  <c r="F3232"/>
  <c r="M3229"/>
  <c r="G3224"/>
  <c r="L3222"/>
  <c r="E3221"/>
  <c r="I3219"/>
  <c r="J3226"/>
  <c r="F3230"/>
  <c r="I3224"/>
  <c r="O3222"/>
  <c r="G3221"/>
  <c r="L3219"/>
  <c r="M3226"/>
  <c r="F3220"/>
  <c r="N3228"/>
  <c r="L3224"/>
  <c r="E3223"/>
  <c r="I3221"/>
  <c r="O3219"/>
  <c r="O3226"/>
  <c r="F3219"/>
  <c r="O3224"/>
  <c r="G3223"/>
  <c r="L3221"/>
  <c r="E3220"/>
  <c r="H3220" s="1"/>
  <c r="M3228"/>
  <c r="F3222"/>
  <c r="K3151"/>
  <c r="N3151"/>
  <c r="K3150"/>
  <c r="N3150"/>
  <c r="I3250"/>
  <c r="I3247"/>
  <c r="A3277"/>
  <c r="L3244"/>
  <c r="I3248"/>
  <c r="I3252"/>
  <c r="I3249"/>
  <c r="K3149"/>
  <c r="N3149"/>
  <c r="H3187"/>
  <c r="H3188"/>
  <c r="H3185"/>
  <c r="H3186"/>
  <c r="H3183"/>
  <c r="H3184"/>
  <c r="N3147"/>
  <c r="K3147"/>
  <c r="N3152"/>
  <c r="K3152"/>
  <c r="N3183" l="1"/>
  <c r="K3183"/>
  <c r="N3188"/>
  <c r="K3188"/>
  <c r="I3288"/>
  <c r="A3313"/>
  <c r="I3285"/>
  <c r="L3280"/>
  <c r="I3283"/>
  <c r="I3284"/>
  <c r="I3286"/>
  <c r="N3185"/>
  <c r="K3185"/>
  <c r="N3264"/>
  <c r="G3260"/>
  <c r="L3258"/>
  <c r="E3257"/>
  <c r="I3255"/>
  <c r="J3262"/>
  <c r="M3263"/>
  <c r="E3260"/>
  <c r="I3258"/>
  <c r="O3256"/>
  <c r="G3255"/>
  <c r="M3264"/>
  <c r="F3258"/>
  <c r="I3266"/>
  <c r="L3260"/>
  <c r="E3259"/>
  <c r="I3257"/>
  <c r="O3255"/>
  <c r="O3262"/>
  <c r="F3268"/>
  <c r="I3260"/>
  <c r="O3258"/>
  <c r="G3257"/>
  <c r="L3255"/>
  <c r="F3266"/>
  <c r="F3260"/>
  <c r="F3256"/>
  <c r="I3267"/>
  <c r="H3262"/>
  <c r="I3259"/>
  <c r="O3257"/>
  <c r="G3256"/>
  <c r="M3265"/>
  <c r="F3257"/>
  <c r="O3260"/>
  <c r="G3259"/>
  <c r="L3257"/>
  <c r="E3256"/>
  <c r="H3256" s="1"/>
  <c r="F3267"/>
  <c r="F3262"/>
  <c r="F3255"/>
  <c r="N3262"/>
  <c r="O3259"/>
  <c r="G3258"/>
  <c r="L3256"/>
  <c r="E3255"/>
  <c r="F3259"/>
  <c r="L3262"/>
  <c r="L3259"/>
  <c r="E3258"/>
  <c r="H3258" s="1"/>
  <c r="I3256"/>
  <c r="I3268"/>
  <c r="M3262"/>
  <c r="B3242"/>
  <c r="N3186"/>
  <c r="K3186"/>
  <c r="H3219"/>
  <c r="K3220"/>
  <c r="N3220"/>
  <c r="H3223"/>
  <c r="H3221"/>
  <c r="K3187"/>
  <c r="N3187"/>
  <c r="K3184"/>
  <c r="N3184"/>
  <c r="H3224"/>
  <c r="H3222"/>
  <c r="K3219" l="1"/>
  <c r="N3219"/>
  <c r="K3224"/>
  <c r="N3224"/>
  <c r="K3223"/>
  <c r="N3223"/>
  <c r="H3259"/>
  <c r="H3260"/>
  <c r="H3257"/>
  <c r="I3322"/>
  <c r="L3316"/>
  <c r="I3319"/>
  <c r="I3321"/>
  <c r="A3349"/>
  <c r="I3320"/>
  <c r="I3324"/>
  <c r="K3221"/>
  <c r="N3221"/>
  <c r="K3258"/>
  <c r="N3258"/>
  <c r="N3256"/>
  <c r="K3256"/>
  <c r="H3255"/>
  <c r="N3222"/>
  <c r="K3222"/>
  <c r="O3293"/>
  <c r="O3296"/>
  <c r="L3293"/>
  <c r="F3298"/>
  <c r="O3295"/>
  <c r="L3292"/>
  <c r="F3303"/>
  <c r="E3291"/>
  <c r="L3298"/>
  <c r="L3295"/>
  <c r="E3294"/>
  <c r="I3292"/>
  <c r="I3304"/>
  <c r="M3298"/>
  <c r="F3292"/>
  <c r="N3300"/>
  <c r="G3296"/>
  <c r="L3294"/>
  <c r="E3293"/>
  <c r="I3291"/>
  <c r="J3298"/>
  <c r="F3304"/>
  <c r="O3294"/>
  <c r="G3293"/>
  <c r="F3302"/>
  <c r="I3303"/>
  <c r="I3295"/>
  <c r="M3301"/>
  <c r="G3295"/>
  <c r="E3292"/>
  <c r="B3278"/>
  <c r="N3298"/>
  <c r="G3294"/>
  <c r="F3295"/>
  <c r="M3299"/>
  <c r="E3296"/>
  <c r="I3294"/>
  <c r="O3292"/>
  <c r="G3291"/>
  <c r="M3300"/>
  <c r="F3294"/>
  <c r="I3302"/>
  <c r="L3296"/>
  <c r="E3295"/>
  <c r="I3293"/>
  <c r="O3291"/>
  <c r="O3298"/>
  <c r="F3291"/>
  <c r="I3296"/>
  <c r="L3291"/>
  <c r="F3296"/>
  <c r="H3298"/>
  <c r="G3292"/>
  <c r="F3293"/>
  <c r="H3293" l="1"/>
  <c r="K3260"/>
  <c r="N3260"/>
  <c r="K3257"/>
  <c r="N3257"/>
  <c r="H3294"/>
  <c r="H3295"/>
  <c r="H3296"/>
  <c r="H3291"/>
  <c r="L3352"/>
  <c r="I3355"/>
  <c r="I3356"/>
  <c r="I3358"/>
  <c r="I3360"/>
  <c r="A3385"/>
  <c r="I3357"/>
  <c r="N3255"/>
  <c r="K3255"/>
  <c r="N3334"/>
  <c r="O3331"/>
  <c r="G3330"/>
  <c r="L3328"/>
  <c r="E3327"/>
  <c r="F3331"/>
  <c r="M3335"/>
  <c r="E3332"/>
  <c r="I3330"/>
  <c r="O3328"/>
  <c r="G3327"/>
  <c r="M3336"/>
  <c r="F3330"/>
  <c r="F3340"/>
  <c r="N3336"/>
  <c r="G3332"/>
  <c r="L3330"/>
  <c r="E3329"/>
  <c r="I3327"/>
  <c r="J3334"/>
  <c r="I3332"/>
  <c r="L3327"/>
  <c r="F3338"/>
  <c r="F3332"/>
  <c r="I3338"/>
  <c r="L3332"/>
  <c r="E3331"/>
  <c r="I3329"/>
  <c r="O3327"/>
  <c r="O3334"/>
  <c r="F3327"/>
  <c r="O3332"/>
  <c r="G3331"/>
  <c r="L3329"/>
  <c r="E3328"/>
  <c r="F3339"/>
  <c r="F3334"/>
  <c r="B3314"/>
  <c r="O3330"/>
  <c r="I3339"/>
  <c r="H3334"/>
  <c r="I3331"/>
  <c r="O3329"/>
  <c r="G3328"/>
  <c r="M3337"/>
  <c r="F3329"/>
  <c r="L3334"/>
  <c r="L3331"/>
  <c r="E3330"/>
  <c r="H3330" s="1"/>
  <c r="I3328"/>
  <c r="I3340"/>
  <c r="M3334"/>
  <c r="F3328"/>
  <c r="G3329"/>
  <c r="N3259"/>
  <c r="K3259"/>
  <c r="H3292"/>
  <c r="K3293"/>
  <c r="N3293"/>
  <c r="H3327" l="1"/>
  <c r="N3291"/>
  <c r="K3291"/>
  <c r="F3376"/>
  <c r="I3368"/>
  <c r="O3366"/>
  <c r="G3365"/>
  <c r="L3363"/>
  <c r="F3374"/>
  <c r="F3368"/>
  <c r="I3375"/>
  <c r="H3370"/>
  <c r="I3367"/>
  <c r="O3365"/>
  <c r="G3364"/>
  <c r="M3373"/>
  <c r="F3365"/>
  <c r="O3368"/>
  <c r="G3367"/>
  <c r="L3365"/>
  <c r="E3364"/>
  <c r="F3375"/>
  <c r="F3370"/>
  <c r="B3350"/>
  <c r="N3370"/>
  <c r="O3367"/>
  <c r="G3366"/>
  <c r="L3364"/>
  <c r="E3363"/>
  <c r="F3367"/>
  <c r="L3370"/>
  <c r="L3367"/>
  <c r="E3366"/>
  <c r="I3364"/>
  <c r="I3376"/>
  <c r="M3370"/>
  <c r="F3364"/>
  <c r="N3372"/>
  <c r="G3368"/>
  <c r="L3366"/>
  <c r="E3365"/>
  <c r="H3365" s="1"/>
  <c r="I3363"/>
  <c r="J3370"/>
  <c r="M3371"/>
  <c r="E3368"/>
  <c r="H3368" s="1"/>
  <c r="I3366"/>
  <c r="O3364"/>
  <c r="G3363"/>
  <c r="M3372"/>
  <c r="F3366"/>
  <c r="I3374"/>
  <c r="L3368"/>
  <c r="E3367"/>
  <c r="H3367" s="1"/>
  <c r="I3365"/>
  <c r="O3363"/>
  <c r="O3370"/>
  <c r="F3363"/>
  <c r="N3294"/>
  <c r="K3294"/>
  <c r="H3328"/>
  <c r="H3332"/>
  <c r="N3327"/>
  <c r="K3327"/>
  <c r="K3330"/>
  <c r="N3330"/>
  <c r="I3391"/>
  <c r="I3393"/>
  <c r="I3394"/>
  <c r="L3388"/>
  <c r="A3421"/>
  <c r="I3392"/>
  <c r="I3396"/>
  <c r="K3295"/>
  <c r="N3295"/>
  <c r="K3296"/>
  <c r="N3296"/>
  <c r="H3329"/>
  <c r="N3292"/>
  <c r="K3292"/>
  <c r="H3331"/>
  <c r="I3428" l="1"/>
  <c r="I3430"/>
  <c r="I3432"/>
  <c r="A3457"/>
  <c r="I3429"/>
  <c r="L3424"/>
  <c r="I3427"/>
  <c r="K3329"/>
  <c r="N3329"/>
  <c r="N3331"/>
  <c r="K3331"/>
  <c r="K3328"/>
  <c r="N3328"/>
  <c r="N3406"/>
  <c r="O3403"/>
  <c r="G3402"/>
  <c r="L3400"/>
  <c r="E3399"/>
  <c r="F3403"/>
  <c r="M3407"/>
  <c r="E3404"/>
  <c r="I3402"/>
  <c r="O3400"/>
  <c r="G3399"/>
  <c r="M3408"/>
  <c r="F3402"/>
  <c r="N3408"/>
  <c r="G3404"/>
  <c r="L3402"/>
  <c r="E3401"/>
  <c r="I3399"/>
  <c r="J3406"/>
  <c r="F3412"/>
  <c r="I3404"/>
  <c r="O3402"/>
  <c r="G3401"/>
  <c r="L3399"/>
  <c r="F3410"/>
  <c r="F3404"/>
  <c r="I3410"/>
  <c r="L3404"/>
  <c r="E3403"/>
  <c r="H3403" s="1"/>
  <c r="I3401"/>
  <c r="O3399"/>
  <c r="O3406"/>
  <c r="F3399"/>
  <c r="O3404"/>
  <c r="G3403"/>
  <c r="L3401"/>
  <c r="E3400"/>
  <c r="F3411"/>
  <c r="F3406"/>
  <c r="B3386"/>
  <c r="I3411"/>
  <c r="H3406"/>
  <c r="I3403"/>
  <c r="O3401"/>
  <c r="G3400"/>
  <c r="M3409"/>
  <c r="F3401"/>
  <c r="L3406"/>
  <c r="L3403"/>
  <c r="E3402"/>
  <c r="I3400"/>
  <c r="I3412"/>
  <c r="M3406"/>
  <c r="F3400"/>
  <c r="K3332"/>
  <c r="N3332"/>
  <c r="K3367"/>
  <c r="N3367"/>
  <c r="K3368"/>
  <c r="N3368"/>
  <c r="K3365"/>
  <c r="N3365"/>
  <c r="H3366"/>
  <c r="H3363"/>
  <c r="H3364"/>
  <c r="N3403" l="1"/>
  <c r="K3403"/>
  <c r="K3366"/>
  <c r="N3366"/>
  <c r="I3463"/>
  <c r="I3465"/>
  <c r="I3466"/>
  <c r="L3460"/>
  <c r="I3468"/>
  <c r="A3493"/>
  <c r="I3464"/>
  <c r="N3363"/>
  <c r="K3363"/>
  <c r="H3404"/>
  <c r="H3400"/>
  <c r="H3399"/>
  <c r="N3364"/>
  <c r="K3364"/>
  <c r="F3448"/>
  <c r="I3440"/>
  <c r="O3438"/>
  <c r="G3437"/>
  <c r="F3446"/>
  <c r="F3440"/>
  <c r="H3442"/>
  <c r="G3436"/>
  <c r="O3440"/>
  <c r="G3439"/>
  <c r="L3437"/>
  <c r="E3436"/>
  <c r="F3447"/>
  <c r="F3442"/>
  <c r="B3422"/>
  <c r="N3442"/>
  <c r="O3439"/>
  <c r="G3438"/>
  <c r="L3436"/>
  <c r="E3435"/>
  <c r="F3439"/>
  <c r="L3442"/>
  <c r="L3439"/>
  <c r="E3438"/>
  <c r="I3436"/>
  <c r="I3448"/>
  <c r="M3442"/>
  <c r="F3436"/>
  <c r="N3444"/>
  <c r="G3440"/>
  <c r="L3438"/>
  <c r="E3437"/>
  <c r="I3435"/>
  <c r="J3442"/>
  <c r="L3435"/>
  <c r="I3447"/>
  <c r="I3439"/>
  <c r="O3437"/>
  <c r="F3437"/>
  <c r="M3443"/>
  <c r="E3440"/>
  <c r="H3440" s="1"/>
  <c r="I3438"/>
  <c r="O3436"/>
  <c r="G3435"/>
  <c r="M3444"/>
  <c r="F3438"/>
  <c r="I3446"/>
  <c r="L3440"/>
  <c r="E3439"/>
  <c r="H3439" s="1"/>
  <c r="I3437"/>
  <c r="O3435"/>
  <c r="O3442"/>
  <c r="F3435"/>
  <c r="M3445"/>
  <c r="H3401"/>
  <c r="H3402"/>
  <c r="K3401" l="1"/>
  <c r="N3401"/>
  <c r="N3404"/>
  <c r="K3404"/>
  <c r="I3504"/>
  <c r="A3529"/>
  <c r="L3496"/>
  <c r="I3500"/>
  <c r="I3501"/>
  <c r="I3499"/>
  <c r="I3502"/>
  <c r="H3437"/>
  <c r="H3438"/>
  <c r="H3435"/>
  <c r="H3436"/>
  <c r="N3402"/>
  <c r="K3402"/>
  <c r="N3439"/>
  <c r="K3439"/>
  <c r="N3440"/>
  <c r="K3440"/>
  <c r="K3400"/>
  <c r="N3400"/>
  <c r="N3399"/>
  <c r="K3399"/>
  <c r="O3476"/>
  <c r="E3472"/>
  <c r="I3483"/>
  <c r="H3478"/>
  <c r="I3475"/>
  <c r="O3473"/>
  <c r="G3472"/>
  <c r="M3481"/>
  <c r="F3473"/>
  <c r="L3478"/>
  <c r="L3475"/>
  <c r="E3474"/>
  <c r="I3472"/>
  <c r="I3484"/>
  <c r="M3478"/>
  <c r="F3472"/>
  <c r="G3476"/>
  <c r="L3474"/>
  <c r="I3471"/>
  <c r="F3484"/>
  <c r="O3474"/>
  <c r="L3471"/>
  <c r="F3476"/>
  <c r="I3482"/>
  <c r="L3476"/>
  <c r="I3473"/>
  <c r="O3478"/>
  <c r="G3475"/>
  <c r="F3483"/>
  <c r="B3458"/>
  <c r="N3478"/>
  <c r="O3475"/>
  <c r="G3474"/>
  <c r="L3472"/>
  <c r="E3471"/>
  <c r="F3475"/>
  <c r="M3479"/>
  <c r="E3476"/>
  <c r="H3476" s="1"/>
  <c r="I3474"/>
  <c r="O3472"/>
  <c r="G3471"/>
  <c r="M3480"/>
  <c r="F3474"/>
  <c r="N3480"/>
  <c r="E3473"/>
  <c r="J3478"/>
  <c r="I3476"/>
  <c r="G3473"/>
  <c r="F3482"/>
  <c r="E3475"/>
  <c r="O3471"/>
  <c r="F3471"/>
  <c r="L3473"/>
  <c r="F3478"/>
  <c r="H3473" l="1"/>
  <c r="K3473" s="1"/>
  <c r="H3475"/>
  <c r="N3475" s="1"/>
  <c r="N3438"/>
  <c r="K3438"/>
  <c r="H3474"/>
  <c r="N3473"/>
  <c r="K3435"/>
  <c r="N3435"/>
  <c r="I3540"/>
  <c r="I3535"/>
  <c r="I3537"/>
  <c r="I3538"/>
  <c r="L3532"/>
  <c r="A3565"/>
  <c r="I3536"/>
  <c r="K3475"/>
  <c r="N3476"/>
  <c r="K3476"/>
  <c r="N3436"/>
  <c r="K3436"/>
  <c r="M3515"/>
  <c r="E3512"/>
  <c r="I3510"/>
  <c r="O3508"/>
  <c r="G3507"/>
  <c r="M3516"/>
  <c r="F3510"/>
  <c r="I3518"/>
  <c r="L3512"/>
  <c r="E3511"/>
  <c r="I3509"/>
  <c r="O3507"/>
  <c r="O3514"/>
  <c r="F3507"/>
  <c r="F3520"/>
  <c r="I3512"/>
  <c r="O3510"/>
  <c r="G3509"/>
  <c r="L3507"/>
  <c r="F3518"/>
  <c r="F3512"/>
  <c r="I3519"/>
  <c r="H3514"/>
  <c r="I3511"/>
  <c r="O3509"/>
  <c r="G3508"/>
  <c r="M3517"/>
  <c r="F3509"/>
  <c r="O3512"/>
  <c r="G3511"/>
  <c r="L3509"/>
  <c r="E3508"/>
  <c r="F3519"/>
  <c r="F3514"/>
  <c r="B3494"/>
  <c r="N3514"/>
  <c r="O3511"/>
  <c r="G3510"/>
  <c r="L3508"/>
  <c r="E3507"/>
  <c r="H3507" s="1"/>
  <c r="F3511"/>
  <c r="L3514"/>
  <c r="L3511"/>
  <c r="E3510"/>
  <c r="H3510" s="1"/>
  <c r="I3508"/>
  <c r="I3520"/>
  <c r="M3514"/>
  <c r="F3508"/>
  <c r="N3516"/>
  <c r="G3512"/>
  <c r="L3510"/>
  <c r="E3509"/>
  <c r="H3509" s="1"/>
  <c r="I3507"/>
  <c r="J3514"/>
  <c r="H3472"/>
  <c r="N3437"/>
  <c r="K3437"/>
  <c r="H3471"/>
  <c r="I3576" l="1"/>
  <c r="I3573"/>
  <c r="I3572"/>
  <c r="I3571"/>
  <c r="I3574"/>
  <c r="L3568"/>
  <c r="H3511"/>
  <c r="H3512"/>
  <c r="N3471"/>
  <c r="K3471"/>
  <c r="K3472"/>
  <c r="N3472"/>
  <c r="K3474"/>
  <c r="N3474"/>
  <c r="K3509"/>
  <c r="N3509"/>
  <c r="K3510"/>
  <c r="N3510"/>
  <c r="K3507"/>
  <c r="N3507"/>
  <c r="I3546"/>
  <c r="N3552"/>
  <c r="E3545"/>
  <c r="F3556"/>
  <c r="G3545"/>
  <c r="I3554"/>
  <c r="L3548"/>
  <c r="E3547"/>
  <c r="I3545"/>
  <c r="O3543"/>
  <c r="O3550"/>
  <c r="F3543"/>
  <c r="O3548"/>
  <c r="G3547"/>
  <c r="L3545"/>
  <c r="E3544"/>
  <c r="F3555"/>
  <c r="F3550"/>
  <c r="B3530"/>
  <c r="N3550"/>
  <c r="O3547"/>
  <c r="G3546"/>
  <c r="E3543"/>
  <c r="F3547"/>
  <c r="E3548"/>
  <c r="G3543"/>
  <c r="M3552"/>
  <c r="G3548"/>
  <c r="L3546"/>
  <c r="I3543"/>
  <c r="J3550"/>
  <c r="I3548"/>
  <c r="O3546"/>
  <c r="L3543"/>
  <c r="F3554"/>
  <c r="F3548"/>
  <c r="I3555"/>
  <c r="H3550"/>
  <c r="I3547"/>
  <c r="O3545"/>
  <c r="G3544"/>
  <c r="M3553"/>
  <c r="F3545"/>
  <c r="L3550"/>
  <c r="L3547"/>
  <c r="E3546"/>
  <c r="I3544"/>
  <c r="I3556"/>
  <c r="M3550"/>
  <c r="F3544"/>
  <c r="L3544"/>
  <c r="M3551"/>
  <c r="O3544"/>
  <c r="F3546"/>
  <c r="H3508"/>
  <c r="H3543" l="1"/>
  <c r="K3543" s="1"/>
  <c r="H3544"/>
  <c r="K3544" s="1"/>
  <c r="H3547"/>
  <c r="H3548"/>
  <c r="N3508"/>
  <c r="K3508"/>
  <c r="K3512"/>
  <c r="N3512"/>
  <c r="O3584"/>
  <c r="G3583"/>
  <c r="L3581"/>
  <c r="E3580"/>
  <c r="F3591"/>
  <c r="F3586"/>
  <c r="B3566"/>
  <c r="N3586"/>
  <c r="O3583"/>
  <c r="G3582"/>
  <c r="L3580"/>
  <c r="E3579"/>
  <c r="F3583"/>
  <c r="L3586"/>
  <c r="L3583"/>
  <c r="E3582"/>
  <c r="I3592"/>
  <c r="M3586"/>
  <c r="F3580"/>
  <c r="N3588"/>
  <c r="G3584"/>
  <c r="L3582"/>
  <c r="I3579"/>
  <c r="J3586"/>
  <c r="F3582"/>
  <c r="I3581"/>
  <c r="O3586"/>
  <c r="L3579"/>
  <c r="I3591"/>
  <c r="G3580"/>
  <c r="I3580"/>
  <c r="E3581"/>
  <c r="O3582"/>
  <c r="I3583"/>
  <c r="F3581"/>
  <c r="M3587"/>
  <c r="E3584"/>
  <c r="I3582"/>
  <c r="O3580"/>
  <c r="G3579"/>
  <c r="M3588"/>
  <c r="I3590"/>
  <c r="L3584"/>
  <c r="E3583"/>
  <c r="H3583" s="1"/>
  <c r="O3579"/>
  <c r="F3579"/>
  <c r="F3592"/>
  <c r="G3581"/>
  <c r="F3590"/>
  <c r="H3586"/>
  <c r="M3589"/>
  <c r="I3584"/>
  <c r="F3584"/>
  <c r="O3581"/>
  <c r="H3546"/>
  <c r="K3511"/>
  <c r="N3511"/>
  <c r="H3545"/>
  <c r="N3543" l="1"/>
  <c r="N3544"/>
  <c r="K3546"/>
  <c r="N3546"/>
  <c r="K3547"/>
  <c r="N3547"/>
  <c r="K3583"/>
  <c r="N3583"/>
  <c r="K3548"/>
  <c r="N3548"/>
  <c r="H3581"/>
  <c r="H3582"/>
  <c r="H3579"/>
  <c r="H3580"/>
  <c r="H3584"/>
  <c r="N3545"/>
  <c r="K3545"/>
  <c r="K3579" l="1"/>
  <c r="N3579"/>
  <c r="N3580"/>
  <c r="K3580"/>
  <c r="N3584"/>
  <c r="K3584"/>
  <c r="K3581"/>
  <c r="N3581"/>
  <c r="N3582"/>
  <c r="K3582"/>
</calcChain>
</file>

<file path=xl/sharedStrings.xml><?xml version="1.0" encoding="utf-8"?>
<sst xmlns="http://schemas.openxmlformats.org/spreadsheetml/2006/main" count="19797" uniqueCount="242">
  <si>
    <t>SESSION</t>
  </si>
  <si>
    <t>2019-20</t>
  </si>
  <si>
    <t>2019-21</t>
  </si>
  <si>
    <t>2019-22</t>
  </si>
  <si>
    <t>2019-23</t>
  </si>
  <si>
    <t>2019-24</t>
  </si>
  <si>
    <t>2019-25</t>
  </si>
  <si>
    <t>2019-26</t>
  </si>
  <si>
    <t>2019-27</t>
  </si>
  <si>
    <t>oUns ekrje~</t>
  </si>
  <si>
    <t>t; fgUn</t>
  </si>
  <si>
    <t>U-DISE CODE</t>
  </si>
  <si>
    <t>NAME OF PRINCIPAL</t>
  </si>
  <si>
    <t>SCHOOL TYPE</t>
  </si>
  <si>
    <t>PRIMARY</t>
  </si>
  <si>
    <t>UPPER PRIMARY</t>
  </si>
  <si>
    <t>SECONDARY</t>
  </si>
  <si>
    <t>SR. SECONDARY</t>
  </si>
  <si>
    <t>SCHOOL'S FULL NAME</t>
  </si>
  <si>
    <t>ADDRESS</t>
  </si>
  <si>
    <r>
      <rPr>
        <b/>
        <sz val="16"/>
        <color rgb="FFFFFF00"/>
        <rFont val="Baskerville Old Face"/>
        <family val="1"/>
      </rPr>
      <t>MOBILE NO.-</t>
    </r>
    <r>
      <rPr>
        <b/>
        <sz val="20"/>
        <color theme="0"/>
        <rFont val="Baskerville Old Face"/>
        <family val="1"/>
      </rPr>
      <t>9166973141</t>
    </r>
  </si>
  <si>
    <t>Scholar Number</t>
  </si>
  <si>
    <t>Roll Number</t>
  </si>
  <si>
    <t>Student's Name</t>
  </si>
  <si>
    <t>Father's Name</t>
  </si>
  <si>
    <t>Mother's Name</t>
  </si>
  <si>
    <t>Date Of Birth</t>
  </si>
  <si>
    <t>Class</t>
  </si>
  <si>
    <t>School Adm. Date</t>
  </si>
  <si>
    <t>Student Related Basic Details</t>
  </si>
  <si>
    <t>Hindi</t>
  </si>
  <si>
    <t>Written</t>
  </si>
  <si>
    <t>Total</t>
  </si>
  <si>
    <t>Grd.</t>
  </si>
  <si>
    <t>Sr. No.</t>
  </si>
  <si>
    <t>Staff Detail</t>
  </si>
  <si>
    <t>MARKS %</t>
  </si>
  <si>
    <t>Total Attendance</t>
  </si>
  <si>
    <t>Student's Attendance</t>
  </si>
  <si>
    <t>Attendance</t>
  </si>
  <si>
    <t>Attandance %</t>
  </si>
  <si>
    <t>Result Entry</t>
  </si>
  <si>
    <t>Result</t>
  </si>
  <si>
    <t>Obtained Marks</t>
  </si>
  <si>
    <t>Percentage</t>
  </si>
  <si>
    <t>Statics</t>
  </si>
  <si>
    <t>Position in Class</t>
  </si>
  <si>
    <t>School U-Dise Code :-</t>
  </si>
  <si>
    <t>Session :-</t>
  </si>
  <si>
    <t>Saction :-</t>
  </si>
  <si>
    <t>GRADE</t>
  </si>
  <si>
    <t>Remark</t>
  </si>
  <si>
    <t>Result Date:-</t>
  </si>
  <si>
    <t>Department Of Education, Rajasthan</t>
  </si>
  <si>
    <t>Session:-</t>
  </si>
  <si>
    <t xml:space="preserve">Mother's Name </t>
  </si>
  <si>
    <t>Class &amp; Section</t>
  </si>
  <si>
    <t>Subject</t>
  </si>
  <si>
    <t>Half Yearly</t>
  </si>
  <si>
    <t>Max. Marks</t>
  </si>
  <si>
    <t>Total Marks</t>
  </si>
  <si>
    <t>English</t>
  </si>
  <si>
    <t>Extra Subjects</t>
  </si>
  <si>
    <t>Total Meetings :-</t>
  </si>
  <si>
    <t>Student's Meetings :-</t>
  </si>
  <si>
    <t>Remark :-</t>
  </si>
  <si>
    <t>Grading System</t>
  </si>
  <si>
    <t>Grade</t>
  </si>
  <si>
    <t>A</t>
  </si>
  <si>
    <t>B</t>
  </si>
  <si>
    <t>D</t>
  </si>
  <si>
    <t>C</t>
  </si>
  <si>
    <t>% Range</t>
  </si>
  <si>
    <t>Description</t>
  </si>
  <si>
    <t>Excellent</t>
  </si>
  <si>
    <t>Very Good</t>
  </si>
  <si>
    <t>Good</t>
  </si>
  <si>
    <t>Signature Of The Class Teacher</t>
  </si>
  <si>
    <t>Signature And Seal Of Principal/H.M.</t>
  </si>
  <si>
    <t>(A)</t>
  </si>
  <si>
    <t>Class -</t>
  </si>
  <si>
    <t>Result Date :-</t>
  </si>
  <si>
    <t>First Test</t>
  </si>
  <si>
    <t>Second Test</t>
  </si>
  <si>
    <t>Total Tests</t>
  </si>
  <si>
    <t>Total Maximum Marks</t>
  </si>
  <si>
    <t>Grand Total</t>
  </si>
  <si>
    <t>Overall Result</t>
  </si>
  <si>
    <t>Total Max. Marks</t>
  </si>
  <si>
    <t>Total Obtained Marks</t>
  </si>
  <si>
    <t>Wish bright future</t>
  </si>
  <si>
    <t>Sr. Secondary</t>
  </si>
  <si>
    <r>
      <rPr>
        <b/>
        <sz val="10"/>
        <color rgb="FFFFFF00"/>
        <rFont val="Baskerville Old Face"/>
        <family val="1"/>
      </rPr>
      <t>EMAIL ID-</t>
    </r>
    <r>
      <rPr>
        <b/>
        <sz val="10"/>
        <color theme="0"/>
        <rFont val="Baskerville Old Face"/>
        <family val="1"/>
      </rPr>
      <t>ummedtrdedu@gmail.com</t>
    </r>
  </si>
  <si>
    <t>(GSSS RAIMALWADA)</t>
  </si>
  <si>
    <t>Yearly Exam</t>
  </si>
  <si>
    <t>Overall Div.</t>
  </si>
  <si>
    <t>Subject Wise Result</t>
  </si>
  <si>
    <t>Sanskrit</t>
  </si>
  <si>
    <t>Math</t>
  </si>
  <si>
    <t>Science</t>
  </si>
  <si>
    <t>social Science</t>
  </si>
  <si>
    <t>Subject Div Or Description</t>
  </si>
  <si>
    <t>A/B/C/D</t>
  </si>
  <si>
    <t>Average</t>
  </si>
  <si>
    <t>Attendance Percentage</t>
  </si>
  <si>
    <t>G</t>
  </si>
  <si>
    <t>F</t>
  </si>
  <si>
    <t>Result Sheet</t>
  </si>
  <si>
    <t>Class:-</t>
  </si>
  <si>
    <t>School' Name:-</t>
  </si>
  <si>
    <t>Total H.Y.</t>
  </si>
  <si>
    <t>Total Yearly</t>
  </si>
  <si>
    <t>:-</t>
  </si>
  <si>
    <t>First Div</t>
  </si>
  <si>
    <t>NSO</t>
  </si>
  <si>
    <t>Absent</t>
  </si>
  <si>
    <t>Total Enrolled</t>
  </si>
  <si>
    <t>G1</t>
  </si>
  <si>
    <t>G2</t>
  </si>
  <si>
    <t>I</t>
  </si>
  <si>
    <t>Second Div</t>
  </si>
  <si>
    <t>Third Div</t>
  </si>
  <si>
    <t>Total Pass (3+4+5)</t>
  </si>
  <si>
    <t>RESULT PREPARATION PROGRAM</t>
  </si>
  <si>
    <t>P.S.-Bapini (Jodhpur)</t>
  </si>
  <si>
    <t>Roll No.:-</t>
  </si>
  <si>
    <t>ABHISHEK</t>
  </si>
  <si>
    <t>RAMU KHAN</t>
  </si>
  <si>
    <t>SEEPA DEVI</t>
  </si>
  <si>
    <t>ACHALA RAM</t>
  </si>
  <si>
    <t>HEMA RAM</t>
  </si>
  <si>
    <t>TULACHHI DEVI</t>
  </si>
  <si>
    <t>SUKHI</t>
  </si>
  <si>
    <t>ANU JANDU</t>
  </si>
  <si>
    <t>HEERA RAM JANDU</t>
  </si>
  <si>
    <t>MANU DEVI</t>
  </si>
  <si>
    <t>ASHOKA SUTHAR</t>
  </si>
  <si>
    <t>SATYNARYAN</t>
  </si>
  <si>
    <t>SANTU</t>
  </si>
  <si>
    <t>BAJRANG VISHNOI</t>
  </si>
  <si>
    <t>OM PRAKASH VISHNOI</t>
  </si>
  <si>
    <t>LOONGA DEVI</t>
  </si>
  <si>
    <t xml:space="preserve">ANITA </t>
  </si>
  <si>
    <t xml:space="preserve">DUDA RAM </t>
  </si>
  <si>
    <t>ANOPI</t>
  </si>
  <si>
    <t>HARI RAM</t>
  </si>
  <si>
    <t>RUKI</t>
  </si>
  <si>
    <t>SUBJECT ↠</t>
  </si>
  <si>
    <t>SUBJECT TEACHER ↠</t>
  </si>
  <si>
    <t>RESULT SUMMARY ↠</t>
  </si>
  <si>
    <t>SIGNATURE OF SUBJECT TEACHER ↠</t>
  </si>
  <si>
    <t>TOTAL ENROLLED</t>
  </si>
  <si>
    <t>TOTAL</t>
  </si>
  <si>
    <t>E</t>
  </si>
  <si>
    <t>OVERALL RESULT</t>
  </si>
  <si>
    <t>TOTAL ENT.</t>
  </si>
  <si>
    <t>1st Div.</t>
  </si>
  <si>
    <t>2nd Div.</t>
  </si>
  <si>
    <t>3rd Div.</t>
  </si>
  <si>
    <t>Signature Of HM/Principal</t>
  </si>
  <si>
    <t>Signature Of Exam Incharge</t>
  </si>
  <si>
    <t>●→</t>
  </si>
  <si>
    <t>Govt. Sr. Secondary School Raimalwada</t>
  </si>
  <si>
    <t>Final Report Card</t>
  </si>
  <si>
    <t>Subject Detail</t>
  </si>
  <si>
    <t>Subject's Name</t>
  </si>
  <si>
    <t>Teacher's Name</t>
  </si>
  <si>
    <t>Result Date</t>
  </si>
  <si>
    <t>Obtained/Total Marks</t>
  </si>
  <si>
    <t>/</t>
  </si>
  <si>
    <t>HINDI</t>
  </si>
  <si>
    <t>ENGLISH</t>
  </si>
  <si>
    <t>SANSKRIT</t>
  </si>
  <si>
    <t>SCIENCE</t>
  </si>
  <si>
    <t>MATHEMATICS</t>
  </si>
  <si>
    <t>SOCIAL SCIENCE</t>
  </si>
  <si>
    <t>WORK EXP.</t>
  </si>
  <si>
    <t>FIRST EVO.</t>
  </si>
  <si>
    <t>SECOND EVO.</t>
  </si>
  <si>
    <t>THIRD EVO.</t>
  </si>
  <si>
    <t>FOURTH EVO.</t>
  </si>
  <si>
    <t>FIFTH EVO.</t>
  </si>
  <si>
    <t>HEALTH &amp; PHY. EDU.</t>
  </si>
  <si>
    <t>ART</t>
  </si>
  <si>
    <t>H &amp; PHY EDU</t>
  </si>
  <si>
    <t>Grd</t>
  </si>
  <si>
    <t xml:space="preserve">Overall Result Summary </t>
  </si>
  <si>
    <t>Subject wise Result Summary</t>
  </si>
  <si>
    <r>
      <t xml:space="preserve"> Total </t>
    </r>
    <r>
      <rPr>
        <b/>
        <sz val="9"/>
        <color theme="1"/>
        <rFont val="Calibri"/>
        <family val="2"/>
        <scheme val="minor"/>
      </rPr>
      <t>(8+9)</t>
    </r>
  </si>
  <si>
    <t>Grand Total (7+10)</t>
  </si>
  <si>
    <t>Total Enro.</t>
  </si>
  <si>
    <t>Total Grd "A"</t>
  </si>
  <si>
    <t>Total Grd "B"</t>
  </si>
  <si>
    <t>Total Grd "C"</t>
  </si>
  <si>
    <t>Total Grd "D"</t>
  </si>
  <si>
    <t>A+</t>
  </si>
  <si>
    <t>A+/A/B/C/D</t>
  </si>
  <si>
    <t>Total Grd "E"</t>
  </si>
  <si>
    <t>Work Exp.</t>
  </si>
  <si>
    <t>Art Edu.</t>
  </si>
  <si>
    <t>H&amp;P Edu.</t>
  </si>
  <si>
    <t>2022-23</t>
  </si>
  <si>
    <t>Act/Oral</t>
  </si>
  <si>
    <t>Total (Test+H.Y.)</t>
  </si>
  <si>
    <t>COUNT ABSENT</t>
  </si>
  <si>
    <t>COUNT ML</t>
  </si>
  <si>
    <t>COUNT BLANK</t>
  </si>
  <si>
    <t>COUNT 'E'</t>
  </si>
  <si>
    <t>Overall Grade</t>
  </si>
  <si>
    <t>Overall Grade.</t>
  </si>
  <si>
    <t>◘</t>
  </si>
  <si>
    <t>86-100</t>
  </si>
  <si>
    <t>71-85</t>
  </si>
  <si>
    <t>51-70</t>
  </si>
  <si>
    <t>31-50</t>
  </si>
  <si>
    <t>0-30</t>
  </si>
  <si>
    <t>Need Improvement</t>
  </si>
  <si>
    <t>UMMED TARAD</t>
  </si>
  <si>
    <t>CREATOR:-</t>
  </si>
  <si>
    <t>Sassional Marks Detail For Class-8th</t>
  </si>
  <si>
    <t>Sessional Marks</t>
  </si>
  <si>
    <t>A/B/C/D/E</t>
  </si>
  <si>
    <t>ml</t>
  </si>
  <si>
    <t>School U-Dise Code:-</t>
  </si>
  <si>
    <t>For Help</t>
  </si>
  <si>
    <t>For Help watch the video o my Youtube Channel</t>
  </si>
  <si>
    <r>
      <t xml:space="preserve">OR search the youtube channel </t>
    </r>
    <r>
      <rPr>
        <b/>
        <sz val="24"/>
        <color rgb="FFFFFF00"/>
        <rFont val="Cambria"/>
        <family val="1"/>
        <scheme val="major"/>
      </rPr>
      <t>"Learn with ummed tarad"</t>
    </r>
  </si>
  <si>
    <t>For my latest and updated usefull program visit links given bellow</t>
  </si>
  <si>
    <t>https://rajteachers.net/ummed-tarad-excel-software</t>
  </si>
  <si>
    <t>https://rajsevak.com/ummed-tarad-excel-software/</t>
  </si>
  <si>
    <t>https://shalaweb.com/ummed-tarad/</t>
  </si>
  <si>
    <t>https://studywithrsm.com/ummed-tarad-excel-programmer-teacher/</t>
  </si>
  <si>
    <t>https://www.ashwinisharma.com/p/ummed-tarad-excel-programs.html</t>
  </si>
  <si>
    <t>https://shalasugam.com/mr-ummed-tarad-excel-software/</t>
  </si>
  <si>
    <t>15 % Up to H.Y.</t>
  </si>
  <si>
    <t>Attandance Marks (Max 5)</t>
  </si>
  <si>
    <t>Total Marks                (Up to H.Y.)</t>
  </si>
  <si>
    <t>नोट:-हालाँकि यह प्रोग्राम पूर्णतया सावधानी के साथ बनाया गया है फिर भी किसी त्रुटि की स्थिति में आपके विवेक के साथ विभागीय नियम ही अंतिम रूप से मान्य होंगे, इसे अंतिम रूप देने से पहले अच्छी तरह से अवश्य जाँच लेवें</t>
  </si>
  <si>
    <t>Activity</t>
  </si>
  <si>
    <t>No Bag Day Activity</t>
  </si>
  <si>
    <t>Update On :-01-04-2023</t>
  </si>
  <si>
    <t>https://youtu.be/QWmVZqxh1yE</t>
  </si>
</sst>
</file>

<file path=xl/styles.xml><?xml version="1.0" encoding="utf-8"?>
<styleSheet xmlns="http://schemas.openxmlformats.org/spreadsheetml/2006/main">
  <numFmts count="4">
    <numFmt numFmtId="164" formatCode="[$-409]d/mmm/yyyy;@"/>
    <numFmt numFmtId="165" formatCode="0.000"/>
    <numFmt numFmtId="166" formatCode="&quot;0&quot;0"/>
    <numFmt numFmtId="167" formatCode="[$-409]dd/mmm/yy;@"/>
  </numFmts>
  <fonts count="154">
    <font>
      <sz val="11"/>
      <color theme="1"/>
      <name val="Calibri"/>
      <family val="2"/>
      <scheme val="minor"/>
    </font>
    <font>
      <sz val="11"/>
      <color theme="1"/>
      <name val="Cambria"/>
      <family val="1"/>
      <scheme val="major"/>
    </font>
    <font>
      <b/>
      <sz val="16"/>
      <color rgb="FF002060"/>
      <name val="DevLys 010"/>
    </font>
    <font>
      <b/>
      <sz val="16"/>
      <color theme="0"/>
      <name val="Cambria"/>
      <family val="1"/>
      <scheme val="major"/>
    </font>
    <font>
      <b/>
      <sz val="11"/>
      <color theme="1"/>
      <name val="Cambria"/>
      <family val="1"/>
      <scheme val="major"/>
    </font>
    <font>
      <b/>
      <sz val="14"/>
      <color theme="1"/>
      <name val="Cambria"/>
      <family val="1"/>
      <scheme val="major"/>
    </font>
    <font>
      <b/>
      <sz val="16"/>
      <color theme="1"/>
      <name val="Cambria"/>
      <family val="1"/>
      <scheme val="major"/>
    </font>
    <font>
      <b/>
      <sz val="24"/>
      <color theme="1"/>
      <name val="Cambria"/>
      <family val="1"/>
      <scheme val="major"/>
    </font>
    <font>
      <b/>
      <sz val="24"/>
      <color rgb="FF002060"/>
      <name val="Segoe UI Symbol"/>
      <family val="2"/>
    </font>
    <font>
      <b/>
      <sz val="22"/>
      <color theme="0"/>
      <name val="Cambria"/>
      <family val="1"/>
      <scheme val="major"/>
    </font>
    <font>
      <b/>
      <sz val="20"/>
      <color theme="0"/>
      <name val="Cambria"/>
      <family val="1"/>
      <scheme val="major"/>
    </font>
    <font>
      <b/>
      <sz val="18"/>
      <color theme="0"/>
      <name val="Cambria"/>
      <family val="1"/>
      <scheme val="major"/>
    </font>
    <font>
      <b/>
      <sz val="16"/>
      <color rgb="FFFFFF00"/>
      <name val="DevLys 010"/>
    </font>
    <font>
      <b/>
      <sz val="16"/>
      <color rgb="FFFFFF00"/>
      <name val="Baskerville Old Face"/>
      <family val="1"/>
    </font>
    <font>
      <b/>
      <sz val="18"/>
      <color rgb="FFFFFF00"/>
      <name val="Baskerville Old Face"/>
      <family val="1"/>
    </font>
    <font>
      <b/>
      <sz val="20"/>
      <color theme="0"/>
      <name val="Baskerville Old Face"/>
      <family val="1"/>
    </font>
    <font>
      <b/>
      <sz val="14"/>
      <color theme="0"/>
      <name val="Baskerville Old Face"/>
      <family val="1"/>
    </font>
    <font>
      <b/>
      <sz val="16"/>
      <name val="Cambria"/>
      <family val="1"/>
      <scheme val="major"/>
    </font>
    <font>
      <b/>
      <sz val="12"/>
      <name val="Cambria"/>
      <family val="1"/>
      <scheme val="major"/>
    </font>
    <font>
      <b/>
      <sz val="10"/>
      <name val="Cambria"/>
      <family val="1"/>
      <scheme val="major"/>
    </font>
    <font>
      <sz val="10"/>
      <color theme="1"/>
      <name val="Cambria"/>
      <family val="1"/>
      <scheme val="major"/>
    </font>
    <font>
      <b/>
      <sz val="12"/>
      <color rgb="FF0070C0"/>
      <name val="Cambria"/>
      <family val="1"/>
      <scheme val="major"/>
    </font>
    <font>
      <b/>
      <sz val="12"/>
      <color rgb="FFFF0000"/>
      <name val="Cambria"/>
      <family val="1"/>
      <scheme val="major"/>
    </font>
    <font>
      <b/>
      <sz val="11"/>
      <color theme="5" tint="-0.499984740745262"/>
      <name val="Cambria"/>
      <family val="1"/>
      <scheme val="major"/>
    </font>
    <font>
      <b/>
      <sz val="11"/>
      <color rgb="FF00B050"/>
      <name val="Cambria"/>
      <family val="1"/>
      <scheme val="major"/>
    </font>
    <font>
      <sz val="8"/>
      <color rgb="FF00B050"/>
      <name val="Cambria"/>
      <family val="1"/>
      <scheme val="major"/>
    </font>
    <font>
      <sz val="34"/>
      <color rgb="FF7030A0"/>
      <name val="Cooper Std Black"/>
      <family val="1"/>
    </font>
    <font>
      <b/>
      <sz val="10"/>
      <color theme="1"/>
      <name val="Cambria"/>
      <family val="1"/>
      <scheme val="major"/>
    </font>
    <font>
      <b/>
      <sz val="16"/>
      <color rgb="FFFFFF00"/>
      <name val="Cambria"/>
      <family val="1"/>
      <scheme val="major"/>
    </font>
    <font>
      <b/>
      <sz val="14"/>
      <color theme="5" tint="-0.499984740745262"/>
      <name val="Cambria"/>
      <family val="1"/>
      <scheme val="major"/>
    </font>
    <font>
      <b/>
      <sz val="14"/>
      <name val="Cambria"/>
      <family val="1"/>
      <scheme val="major"/>
    </font>
    <font>
      <sz val="18"/>
      <color theme="1"/>
      <name val="Calibri"/>
      <family val="2"/>
      <scheme val="minor"/>
    </font>
    <font>
      <b/>
      <sz val="18"/>
      <color theme="1"/>
      <name val="Alaska"/>
      <family val="2"/>
    </font>
    <font>
      <b/>
      <sz val="22"/>
      <color theme="1"/>
      <name val="Cambria"/>
      <family val="1"/>
      <scheme val="major"/>
    </font>
    <font>
      <b/>
      <sz val="14"/>
      <name val="Cambria"/>
      <family val="1"/>
    </font>
    <font>
      <b/>
      <sz val="18"/>
      <name val="Cambria"/>
      <family val="1"/>
      <scheme val="major"/>
    </font>
    <font>
      <b/>
      <sz val="14"/>
      <color rgb="FFFF0000"/>
      <name val="Cambria"/>
      <family val="1"/>
      <scheme val="major"/>
    </font>
    <font>
      <b/>
      <sz val="11"/>
      <color rgb="FFFF0000"/>
      <name val="Cambria"/>
      <family val="1"/>
      <scheme val="major"/>
    </font>
    <font>
      <b/>
      <sz val="26"/>
      <color rgb="FF002060"/>
      <name val="Cambria"/>
      <family val="1"/>
      <scheme val="major"/>
    </font>
    <font>
      <sz val="11"/>
      <name val="Cambria"/>
      <family val="1"/>
      <scheme val="major"/>
    </font>
    <font>
      <b/>
      <sz val="55"/>
      <color rgb="FF0070C0"/>
      <name val="Imprint MT Shadow"/>
      <family val="5"/>
    </font>
    <font>
      <b/>
      <sz val="12"/>
      <color rgb="FFC00000"/>
      <name val="Cambria"/>
      <family val="1"/>
      <scheme val="major"/>
    </font>
    <font>
      <sz val="14"/>
      <color theme="1"/>
      <name val="Cambria"/>
      <family val="1"/>
      <scheme val="major"/>
    </font>
    <font>
      <b/>
      <sz val="18"/>
      <color theme="1"/>
      <name val="Cambria"/>
      <family val="1"/>
      <scheme val="major"/>
    </font>
    <font>
      <b/>
      <sz val="20"/>
      <color theme="1"/>
      <name val="Cambria"/>
      <family val="1"/>
      <scheme val="major"/>
    </font>
    <font>
      <sz val="11"/>
      <color theme="0"/>
      <name val="Cambria"/>
      <family val="1"/>
      <scheme val="major"/>
    </font>
    <font>
      <b/>
      <sz val="12"/>
      <color theme="1"/>
      <name val="Cambria"/>
      <family val="1"/>
      <scheme val="major"/>
    </font>
    <font>
      <sz val="18"/>
      <color theme="1"/>
      <name val="Cambria"/>
      <family val="1"/>
      <scheme val="major"/>
    </font>
    <font>
      <b/>
      <sz val="18"/>
      <color theme="1"/>
      <name val="Calibri"/>
      <family val="2"/>
      <scheme val="minor"/>
    </font>
    <font>
      <b/>
      <sz val="18"/>
      <color rgb="FFFFFF00"/>
      <name val="Alaska"/>
      <family val="2"/>
    </font>
    <font>
      <b/>
      <sz val="11"/>
      <color theme="1"/>
      <name val="Calibri"/>
      <family val="2"/>
      <scheme val="minor"/>
    </font>
    <font>
      <b/>
      <sz val="11"/>
      <name val="Cambria"/>
      <family val="1"/>
      <scheme val="major"/>
    </font>
    <font>
      <b/>
      <sz val="14"/>
      <color theme="1"/>
      <name val="Calibri"/>
      <family val="2"/>
      <scheme val="minor"/>
    </font>
    <font>
      <b/>
      <sz val="14"/>
      <color rgb="FFC00000"/>
      <name val="Cambria"/>
      <family val="1"/>
      <scheme val="major"/>
    </font>
    <font>
      <sz val="12"/>
      <color theme="1"/>
      <name val="Calibri"/>
      <family val="2"/>
      <scheme val="minor"/>
    </font>
    <font>
      <sz val="16"/>
      <name val="Cambria"/>
      <family val="1"/>
      <scheme val="major"/>
    </font>
    <font>
      <sz val="18"/>
      <color rgb="FF0070C0"/>
      <name val="Cambria"/>
      <family val="1"/>
      <scheme val="major"/>
    </font>
    <font>
      <sz val="18"/>
      <name val="Cambria"/>
      <family val="1"/>
      <scheme val="major"/>
    </font>
    <font>
      <sz val="12"/>
      <name val="Cambria"/>
      <family val="1"/>
      <scheme val="major"/>
    </font>
    <font>
      <b/>
      <sz val="10"/>
      <color rgb="FFC00000"/>
      <name val="Cambria"/>
      <family val="1"/>
    </font>
    <font>
      <b/>
      <sz val="12"/>
      <color theme="0" tint="-0.249977111117893"/>
      <name val="Cambria"/>
      <family val="1"/>
    </font>
    <font>
      <b/>
      <sz val="10"/>
      <color rgb="FFFFFF00"/>
      <name val="Baskerville Old Face"/>
      <family val="1"/>
    </font>
    <font>
      <b/>
      <sz val="10"/>
      <color theme="0"/>
      <name val="Baskerville Old Face"/>
      <family val="1"/>
    </font>
    <font>
      <sz val="12"/>
      <color rgb="FFFF0000"/>
      <name val="Cambria"/>
      <family val="1"/>
      <scheme val="major"/>
    </font>
    <font>
      <b/>
      <sz val="12"/>
      <color rgb="FF4B10E0"/>
      <name val="Cambria"/>
      <family val="1"/>
      <scheme val="major"/>
    </font>
    <font>
      <sz val="12"/>
      <color rgb="FF00B050"/>
      <name val="Cambria"/>
      <family val="1"/>
      <scheme val="major"/>
    </font>
    <font>
      <sz val="12"/>
      <color theme="1"/>
      <name val="Cambria"/>
      <family val="1"/>
      <scheme val="major"/>
    </font>
    <font>
      <sz val="10"/>
      <name val="Cambria"/>
      <family val="1"/>
      <scheme val="major"/>
    </font>
    <font>
      <b/>
      <sz val="10"/>
      <color rgb="FFC00000"/>
      <name val="Cambria"/>
      <family val="1"/>
      <scheme val="major"/>
    </font>
    <font>
      <b/>
      <sz val="20"/>
      <color rgb="FFC00000"/>
      <name val="Cambria"/>
      <family val="1"/>
      <scheme val="major"/>
    </font>
    <font>
      <b/>
      <sz val="24"/>
      <color rgb="FFFFFF00"/>
      <name val="Alaska"/>
      <family val="2"/>
    </font>
    <font>
      <b/>
      <sz val="11"/>
      <color rgb="FFC00000"/>
      <name val="Cambria"/>
      <family val="1"/>
      <scheme val="major"/>
    </font>
    <font>
      <sz val="8"/>
      <color theme="1"/>
      <name val="Cambria"/>
      <family val="1"/>
      <scheme val="major"/>
    </font>
    <font>
      <sz val="10"/>
      <color rgb="FF00B050"/>
      <name val="Cambria"/>
      <family val="1"/>
      <scheme val="major"/>
    </font>
    <font>
      <b/>
      <sz val="12"/>
      <color theme="1"/>
      <name val="Calibri"/>
      <family val="2"/>
      <scheme val="minor"/>
    </font>
    <font>
      <sz val="10"/>
      <color rgb="FFFF0000"/>
      <name val="Cambria"/>
      <family val="1"/>
      <scheme val="major"/>
    </font>
    <font>
      <sz val="10"/>
      <color theme="5" tint="-0.499984740745262"/>
      <name val="Cambria"/>
      <family val="1"/>
      <scheme val="major"/>
    </font>
    <font>
      <b/>
      <sz val="16"/>
      <color theme="1"/>
      <name val="Calibri"/>
      <family val="2"/>
      <scheme val="minor"/>
    </font>
    <font>
      <b/>
      <sz val="9"/>
      <color theme="1"/>
      <name val="Calibri"/>
      <family val="2"/>
      <scheme val="minor"/>
    </font>
    <font>
      <sz val="8"/>
      <color theme="1"/>
      <name val="Calibri"/>
      <family val="2"/>
      <scheme val="minor"/>
    </font>
    <font>
      <sz val="9"/>
      <color theme="1"/>
      <name val="Calibri"/>
      <family val="2"/>
      <scheme val="minor"/>
    </font>
    <font>
      <b/>
      <sz val="10"/>
      <color theme="1"/>
      <name val="Calibri"/>
      <family val="2"/>
      <scheme val="minor"/>
    </font>
    <font>
      <b/>
      <sz val="8"/>
      <color theme="1"/>
      <name val="Calibri"/>
      <family val="2"/>
      <scheme val="minor"/>
    </font>
    <font>
      <sz val="14"/>
      <color theme="1"/>
      <name val="Calibri"/>
      <family val="2"/>
      <scheme val="minor"/>
    </font>
    <font>
      <sz val="12"/>
      <color rgb="FFFF0000"/>
      <name val="Cambria"/>
      <family val="1"/>
    </font>
    <font>
      <sz val="12"/>
      <color rgb="FF4B10E0"/>
      <name val="Calibri"/>
      <family val="2"/>
      <scheme val="minor"/>
    </font>
    <font>
      <b/>
      <sz val="20"/>
      <color theme="1"/>
      <name val="Algerian"/>
      <family val="5"/>
    </font>
    <font>
      <b/>
      <sz val="10"/>
      <color rgb="FFFF0000"/>
      <name val="Cambria"/>
      <family val="1"/>
      <scheme val="major"/>
    </font>
    <font>
      <b/>
      <sz val="20"/>
      <name val="Cambria"/>
      <family val="1"/>
      <scheme val="major"/>
    </font>
    <font>
      <sz val="9"/>
      <name val="Cambria"/>
      <family val="1"/>
      <scheme val="major"/>
    </font>
    <font>
      <sz val="9"/>
      <color rgb="FF00B050"/>
      <name val="Cambria"/>
      <family val="1"/>
      <scheme val="major"/>
    </font>
    <font>
      <sz val="9"/>
      <color theme="1"/>
      <name val="Cambria"/>
      <family val="1"/>
      <scheme val="major"/>
    </font>
    <font>
      <b/>
      <sz val="11"/>
      <color theme="0"/>
      <name val="Cambria"/>
      <family val="1"/>
      <scheme val="major"/>
    </font>
    <font>
      <b/>
      <sz val="14"/>
      <color theme="0"/>
      <name val="Cambria"/>
      <family val="1"/>
      <scheme val="major"/>
    </font>
    <font>
      <sz val="14"/>
      <color theme="0"/>
      <name val="Cambria"/>
      <family val="1"/>
      <scheme val="major"/>
    </font>
    <font>
      <b/>
      <sz val="12"/>
      <color rgb="FF002060"/>
      <name val="Cambria"/>
      <family val="1"/>
      <scheme val="major"/>
    </font>
    <font>
      <sz val="11"/>
      <color rgb="FF002060"/>
      <name val="Cambria"/>
      <family val="1"/>
      <scheme val="major"/>
    </font>
    <font>
      <sz val="12"/>
      <color rgb="FF002060"/>
      <name val="Cambria"/>
      <family val="1"/>
      <scheme val="major"/>
    </font>
    <font>
      <b/>
      <sz val="11"/>
      <color rgb="FF002060"/>
      <name val="Cambria"/>
      <family val="1"/>
      <scheme val="major"/>
    </font>
    <font>
      <b/>
      <sz val="16"/>
      <color rgb="FF002060"/>
      <name val="Segoe UI Symbol"/>
      <family val="2"/>
    </font>
    <font>
      <b/>
      <sz val="28"/>
      <color rgb="FFFF0000"/>
      <name val="Imprint MT Shadow"/>
      <family val="5"/>
    </font>
    <font>
      <b/>
      <sz val="8"/>
      <color theme="0" tint="-4.9989318521683403E-2"/>
      <name val="Cambria"/>
      <family val="1"/>
      <scheme val="major"/>
    </font>
    <font>
      <sz val="18"/>
      <color rgb="FFFF0000"/>
      <name val="Cambria"/>
      <family val="1"/>
      <scheme val="major"/>
    </font>
    <font>
      <sz val="11"/>
      <name val="Calibri"/>
      <family val="2"/>
      <scheme val="minor"/>
    </font>
    <font>
      <sz val="9"/>
      <color rgb="FF002060"/>
      <name val="Cambria"/>
      <family val="1"/>
      <scheme val="major"/>
    </font>
    <font>
      <sz val="10"/>
      <color rgb="FF002060"/>
      <name val="Cambria"/>
      <family val="1"/>
      <scheme val="major"/>
    </font>
    <font>
      <b/>
      <sz val="10"/>
      <color rgb="FF002060"/>
      <name val="Calibri"/>
      <family val="2"/>
      <scheme val="minor"/>
    </font>
    <font>
      <b/>
      <sz val="36"/>
      <color theme="1"/>
      <name val="Alaska"/>
      <family val="2"/>
    </font>
    <font>
      <sz val="11"/>
      <color rgb="FFFF0000"/>
      <name val="Cambria"/>
      <family val="1"/>
      <scheme val="major"/>
    </font>
    <font>
      <b/>
      <sz val="8"/>
      <color theme="1"/>
      <name val="Cambria"/>
      <family val="1"/>
      <scheme val="major"/>
    </font>
    <font>
      <b/>
      <sz val="10"/>
      <color rgb="FF4B10E0"/>
      <name val="Cambria"/>
      <family val="1"/>
      <scheme val="major"/>
    </font>
    <font>
      <b/>
      <sz val="14"/>
      <color rgb="FF4B10E0"/>
      <name val="Cambria"/>
      <family val="1"/>
      <scheme val="major"/>
    </font>
    <font>
      <b/>
      <sz val="12"/>
      <name val="Caslon Bd BT"/>
      <family val="1"/>
    </font>
    <font>
      <b/>
      <sz val="28"/>
      <color rgb="FF002060"/>
      <name val="Algerian"/>
      <family val="5"/>
    </font>
    <font>
      <sz val="28"/>
      <color rgb="FF002060"/>
      <name val="Calibri"/>
      <family val="2"/>
      <scheme val="minor"/>
    </font>
    <font>
      <b/>
      <sz val="10"/>
      <color theme="0"/>
      <name val="Cambria"/>
      <family val="1"/>
      <scheme val="major"/>
    </font>
    <font>
      <b/>
      <sz val="9"/>
      <color rgb="FFFF0000"/>
      <name val="Cambria"/>
      <family val="1"/>
      <scheme val="major"/>
    </font>
    <font>
      <b/>
      <sz val="36"/>
      <color rgb="FF0070C0"/>
      <name val="Imprint MT Shadow"/>
      <family val="5"/>
    </font>
    <font>
      <b/>
      <sz val="24"/>
      <color rgb="FFFF0000"/>
      <name val="Cambria"/>
      <family val="1"/>
      <scheme val="major"/>
    </font>
    <font>
      <b/>
      <sz val="11"/>
      <color rgb="FF4B10E0"/>
      <name val="Cambria"/>
      <family val="1"/>
      <scheme val="major"/>
    </font>
    <font>
      <b/>
      <sz val="16"/>
      <color rgb="FFC00000"/>
      <name val="Cambria"/>
      <family val="1"/>
      <scheme val="major"/>
    </font>
    <font>
      <b/>
      <sz val="10"/>
      <name val="Cambria"/>
      <family val="1"/>
    </font>
    <font>
      <b/>
      <sz val="8"/>
      <name val="Cambria"/>
      <family val="1"/>
    </font>
    <font>
      <b/>
      <sz val="9"/>
      <color theme="1"/>
      <name val="Cambria"/>
      <family val="1"/>
      <scheme val="major"/>
    </font>
    <font>
      <b/>
      <sz val="18"/>
      <color rgb="FF7030A0"/>
      <name val="Times New Roman"/>
      <family val="1"/>
    </font>
    <font>
      <b/>
      <sz val="14"/>
      <color rgb="FF7030A0"/>
      <name val="Cambria"/>
      <family val="1"/>
      <scheme val="major"/>
    </font>
    <font>
      <b/>
      <sz val="16"/>
      <color rgb="FF7030A0"/>
      <name val="Cambria"/>
      <family val="1"/>
      <scheme val="major"/>
    </font>
    <font>
      <sz val="11"/>
      <color rgb="FF7030A0"/>
      <name val="Calibri"/>
      <family val="2"/>
      <scheme val="minor"/>
    </font>
    <font>
      <b/>
      <sz val="24"/>
      <color theme="0"/>
      <name val="Cooper BlkOul BT"/>
      <family val="5"/>
    </font>
    <font>
      <sz val="12"/>
      <color rgb="FFC00000"/>
      <name val="Cambria"/>
      <family val="1"/>
      <scheme val="major"/>
    </font>
    <font>
      <sz val="11"/>
      <color rgb="FFC00000"/>
      <name val="Cambria"/>
      <family val="1"/>
      <scheme val="major"/>
    </font>
    <font>
      <sz val="11"/>
      <color rgb="FF002060"/>
      <name val="Calibri"/>
      <family val="2"/>
      <scheme val="minor"/>
    </font>
    <font>
      <sz val="11"/>
      <color rgb="FFC00000"/>
      <name val="Calibri"/>
      <family val="2"/>
      <scheme val="minor"/>
    </font>
    <font>
      <b/>
      <sz val="11"/>
      <color rgb="FF002060"/>
      <name val="Calibri"/>
      <family val="2"/>
      <scheme val="minor"/>
    </font>
    <font>
      <b/>
      <sz val="11"/>
      <color rgb="FFC00000"/>
      <name val="Calibri"/>
      <family val="2"/>
      <scheme val="minor"/>
    </font>
    <font>
      <b/>
      <sz val="16"/>
      <color rgb="FF002060"/>
      <name val="Cambria"/>
      <family val="1"/>
      <scheme val="major"/>
    </font>
    <font>
      <sz val="20"/>
      <color theme="0"/>
      <name val="Cambria"/>
      <family val="1"/>
      <scheme val="major"/>
    </font>
    <font>
      <b/>
      <sz val="24"/>
      <color theme="0"/>
      <name val="Cambria"/>
      <family val="1"/>
      <scheme val="major"/>
    </font>
    <font>
      <sz val="14"/>
      <color rgb="FF0070C0"/>
      <name val="Cambria"/>
      <family val="1"/>
      <scheme val="major"/>
    </font>
    <font>
      <b/>
      <sz val="11"/>
      <name val="Caslon Bd BT"/>
      <family val="1"/>
    </font>
    <font>
      <b/>
      <sz val="72"/>
      <color rgb="FFFFC000"/>
      <name val="Algerian"/>
      <family val="5"/>
    </font>
    <font>
      <b/>
      <sz val="28"/>
      <color theme="0"/>
      <name val="Cambria"/>
      <family val="1"/>
      <scheme val="major"/>
    </font>
    <font>
      <u/>
      <sz val="11"/>
      <color theme="10"/>
      <name val="Calibri"/>
      <family val="2"/>
    </font>
    <font>
      <b/>
      <sz val="24"/>
      <color rgb="FFFFFF00"/>
      <name val="Cambria"/>
      <family val="1"/>
      <scheme val="major"/>
    </font>
    <font>
      <u/>
      <sz val="14"/>
      <color rgb="FFFFFF00"/>
      <name val="Calibri"/>
      <family val="2"/>
    </font>
    <font>
      <b/>
      <sz val="10"/>
      <color rgb="FF7030A0"/>
      <name val="Cambria"/>
      <family val="1"/>
      <scheme val="major"/>
    </font>
    <font>
      <b/>
      <sz val="11"/>
      <color rgb="FF7030A0"/>
      <name val="Calibri"/>
      <family val="2"/>
      <scheme val="minor"/>
    </font>
    <font>
      <b/>
      <sz val="8"/>
      <color rgb="FF4B10E0"/>
      <name val="Cambria"/>
      <family val="1"/>
      <scheme val="major"/>
    </font>
    <font>
      <sz val="11"/>
      <color theme="0" tint="-4.9989318521683403E-2"/>
      <name val="Cambria"/>
      <family val="1"/>
      <scheme val="major"/>
    </font>
    <font>
      <sz val="11"/>
      <color theme="0" tint="-4.9989318521683403E-2"/>
      <name val="Calibri"/>
      <family val="2"/>
      <scheme val="minor"/>
    </font>
    <font>
      <b/>
      <sz val="10"/>
      <color rgb="FF002060"/>
      <name val="Cambria"/>
      <family val="1"/>
      <scheme val="major"/>
    </font>
    <font>
      <b/>
      <sz val="9"/>
      <name val="Cambria"/>
      <family val="1"/>
      <scheme val="major"/>
    </font>
    <font>
      <b/>
      <u/>
      <sz val="26"/>
      <color rgb="FFFFFF00"/>
      <name val="Calibri"/>
      <family val="2"/>
    </font>
    <font>
      <u/>
      <sz val="26"/>
      <color rgb="FFFFFF00"/>
      <name val="Calibri"/>
      <family val="2"/>
    </font>
  </fonts>
  <fills count="23">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rgb="FF00B0F0"/>
        <bgColor indexed="64"/>
      </patternFill>
    </fill>
    <fill>
      <patternFill patternType="solid">
        <fgColor theme="8" tint="0.39997558519241921"/>
        <bgColor indexed="64"/>
      </patternFill>
    </fill>
    <fill>
      <patternFill patternType="solid">
        <fgColor rgb="FFFFC000"/>
        <bgColor indexed="64"/>
      </patternFill>
    </fill>
    <fill>
      <patternFill patternType="solid">
        <fgColor rgb="FF00B050"/>
        <bgColor indexed="64"/>
      </patternFill>
    </fill>
    <fill>
      <patternFill patternType="solid">
        <fgColor theme="9"/>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
      <patternFill patternType="solid">
        <fgColor rgb="FF92D050"/>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3" tint="0.79998168889431442"/>
        <bgColor indexed="64"/>
      </patternFill>
    </fill>
  </fills>
  <borders count="319">
    <border>
      <left/>
      <right/>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bottom style="medium">
        <color rgb="FFFF000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slantDashDot">
        <color rgb="FFFFFF00"/>
      </left>
      <right/>
      <top style="slantDashDot">
        <color rgb="FFFFFF00"/>
      </top>
      <bottom/>
      <diagonal/>
    </border>
    <border>
      <left/>
      <right/>
      <top style="slantDashDot">
        <color rgb="FFFFFF00"/>
      </top>
      <bottom/>
      <diagonal/>
    </border>
    <border>
      <left/>
      <right style="slantDashDot">
        <color rgb="FFFFFF00"/>
      </right>
      <top style="slantDashDot">
        <color rgb="FFFFFF00"/>
      </top>
      <bottom/>
      <diagonal/>
    </border>
    <border>
      <left style="slantDashDot">
        <color rgb="FFFFFF00"/>
      </left>
      <right/>
      <top/>
      <bottom/>
      <diagonal/>
    </border>
    <border>
      <left/>
      <right style="slantDashDot">
        <color rgb="FFFFFF00"/>
      </right>
      <top/>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bottom style="thin">
        <color rgb="FF7030A0"/>
      </bottom>
      <diagonal/>
    </border>
    <border>
      <left style="thin">
        <color rgb="FF7030A0"/>
      </left>
      <right style="thin">
        <color rgb="FF7030A0"/>
      </right>
      <top/>
      <bottom/>
      <diagonal/>
    </border>
    <border>
      <left style="medium">
        <color rgb="FFFF0000"/>
      </left>
      <right style="thin">
        <color rgb="FF7030A0"/>
      </right>
      <top style="medium">
        <color rgb="FFFF0000"/>
      </top>
      <bottom style="medium">
        <color rgb="FFFF0000"/>
      </bottom>
      <diagonal/>
    </border>
    <border>
      <left style="thin">
        <color rgb="FF7030A0"/>
      </left>
      <right style="thin">
        <color rgb="FF7030A0"/>
      </right>
      <top style="medium">
        <color rgb="FFFF0000"/>
      </top>
      <bottom style="medium">
        <color rgb="FFFF0000"/>
      </bottom>
      <diagonal/>
    </border>
    <border>
      <left style="thin">
        <color rgb="FF7030A0"/>
      </left>
      <right style="medium">
        <color rgb="FFFF0000"/>
      </right>
      <top style="medium">
        <color rgb="FFFF0000"/>
      </top>
      <bottom style="medium">
        <color rgb="FFFF0000"/>
      </bottom>
      <diagonal/>
    </border>
    <border>
      <left style="thin">
        <color rgb="FF7030A0"/>
      </left>
      <right/>
      <top style="thin">
        <color rgb="FF7030A0"/>
      </top>
      <bottom style="thin">
        <color rgb="FF7030A0"/>
      </bottom>
      <diagonal/>
    </border>
    <border>
      <left style="medium">
        <color rgb="FFFF0000"/>
      </left>
      <right style="thin">
        <color rgb="FF7030A0"/>
      </right>
      <top style="medium">
        <color rgb="FFFF0000"/>
      </top>
      <bottom style="thin">
        <color rgb="FF7030A0"/>
      </bottom>
      <diagonal/>
    </border>
    <border>
      <left style="thin">
        <color rgb="FF7030A0"/>
      </left>
      <right style="medium">
        <color rgb="FFFF0000"/>
      </right>
      <top style="medium">
        <color rgb="FFFF0000"/>
      </top>
      <bottom style="thin">
        <color rgb="FF7030A0"/>
      </bottom>
      <diagonal/>
    </border>
    <border>
      <left style="medium">
        <color rgb="FFFF0000"/>
      </left>
      <right style="thin">
        <color rgb="FF7030A0"/>
      </right>
      <top style="thin">
        <color rgb="FF7030A0"/>
      </top>
      <bottom style="thin">
        <color rgb="FF7030A0"/>
      </bottom>
      <diagonal/>
    </border>
    <border>
      <left style="thin">
        <color rgb="FF7030A0"/>
      </left>
      <right style="medium">
        <color rgb="FFFF0000"/>
      </right>
      <top style="thin">
        <color rgb="FF7030A0"/>
      </top>
      <bottom style="thin">
        <color rgb="FF7030A0"/>
      </bottom>
      <diagonal/>
    </border>
    <border>
      <left style="medium">
        <color rgb="FFFF0000"/>
      </left>
      <right style="thin">
        <color rgb="FF7030A0"/>
      </right>
      <top style="thin">
        <color rgb="FF7030A0"/>
      </top>
      <bottom style="medium">
        <color rgb="FFFF0000"/>
      </bottom>
      <diagonal/>
    </border>
    <border>
      <left style="thin">
        <color rgb="FF7030A0"/>
      </left>
      <right style="medium">
        <color rgb="FFFF0000"/>
      </right>
      <top style="thin">
        <color rgb="FF7030A0"/>
      </top>
      <bottom style="medium">
        <color rgb="FFFF0000"/>
      </bottom>
      <diagonal/>
    </border>
    <border>
      <left/>
      <right style="thin">
        <color rgb="FF7030A0"/>
      </right>
      <top style="medium">
        <color rgb="FFFF0000"/>
      </top>
      <bottom style="medium">
        <color rgb="FFFF0000"/>
      </bottom>
      <diagonal/>
    </border>
    <border>
      <left style="thin">
        <color rgb="FF7030A0"/>
      </left>
      <right style="thin">
        <color rgb="FF7030A0"/>
      </right>
      <top style="thin">
        <color rgb="FF7030A0"/>
      </top>
      <bottom style="medium">
        <color rgb="FFFF0000"/>
      </bottom>
      <diagonal/>
    </border>
    <border>
      <left style="thin">
        <color rgb="FF7030A0"/>
      </left>
      <right/>
      <top/>
      <bottom/>
      <diagonal/>
    </border>
    <border>
      <left style="thin">
        <color rgb="FF7030A0"/>
      </left>
      <right style="thin">
        <color rgb="FF7030A0"/>
      </right>
      <top/>
      <bottom style="medium">
        <color rgb="FFFF0000"/>
      </bottom>
      <diagonal/>
    </border>
    <border>
      <left style="thin">
        <color rgb="FF7030A0"/>
      </left>
      <right/>
      <top style="thin">
        <color rgb="FF7030A0"/>
      </top>
      <bottom style="medium">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style="thin">
        <color rgb="FF7030A0"/>
      </right>
      <top/>
      <bottom style="thin">
        <color rgb="FF7030A0"/>
      </bottom>
      <diagonal/>
    </border>
    <border>
      <left style="thin">
        <color rgb="FF7030A0"/>
      </left>
      <right style="thin">
        <color rgb="FF7030A0"/>
      </right>
      <top style="medium">
        <color rgb="FFFF0000"/>
      </top>
      <bottom style="thin">
        <color rgb="FF7030A0"/>
      </bottom>
      <diagonal/>
    </border>
    <border>
      <left style="thin">
        <color rgb="FF7030A0"/>
      </left>
      <right/>
      <top style="medium">
        <color rgb="FFFF0000"/>
      </top>
      <bottom style="thin">
        <color rgb="FF7030A0"/>
      </bottom>
      <diagonal/>
    </border>
    <border>
      <left style="thin">
        <color rgb="FF7030A0"/>
      </left>
      <right style="medium">
        <color rgb="FFFF0000"/>
      </right>
      <top/>
      <bottom/>
      <diagonal/>
    </border>
    <border>
      <left style="thin">
        <color rgb="FF7030A0"/>
      </left>
      <right style="medium">
        <color rgb="FFFF0000"/>
      </right>
      <top/>
      <bottom style="medium">
        <color rgb="FFFF0000"/>
      </bottom>
      <diagonal/>
    </border>
    <border>
      <left style="medium">
        <color rgb="FFFF0000"/>
      </left>
      <right style="thin">
        <color rgb="FF7030A0"/>
      </right>
      <top/>
      <bottom style="medium">
        <color rgb="FFFF0000"/>
      </bottom>
      <diagonal/>
    </border>
    <border>
      <left style="thin">
        <color rgb="FF7030A0"/>
      </left>
      <right style="thin">
        <color rgb="FF7030A0"/>
      </right>
      <top style="medium">
        <color rgb="FFFF0000"/>
      </top>
      <bottom/>
      <diagonal/>
    </border>
    <border>
      <left style="thin">
        <color rgb="FF7030A0"/>
      </left>
      <right style="medium">
        <color rgb="FFFF0000"/>
      </right>
      <top style="medium">
        <color rgb="FFFF0000"/>
      </top>
      <bottom/>
      <diagonal/>
    </border>
    <border>
      <left style="medium">
        <color rgb="FFFF0000"/>
      </left>
      <right/>
      <top/>
      <bottom style="medium">
        <color rgb="FFFF0000"/>
      </bottom>
      <diagonal/>
    </border>
    <border>
      <left style="medium">
        <color rgb="FFFF0000"/>
      </left>
      <right style="thin">
        <color rgb="FF7030A0"/>
      </right>
      <top style="medium">
        <color rgb="FFFF0000"/>
      </top>
      <bottom/>
      <diagonal/>
    </border>
    <border>
      <left style="thin">
        <color rgb="FF7030A0"/>
      </left>
      <right/>
      <top style="medium">
        <color rgb="FFFF0000"/>
      </top>
      <bottom style="medium">
        <color rgb="FFFF0000"/>
      </bottom>
      <diagonal/>
    </border>
    <border>
      <left style="thin">
        <color rgb="FF7030A0"/>
      </left>
      <right/>
      <top style="medium">
        <color rgb="FFFF0000"/>
      </top>
      <bottom/>
      <diagonal/>
    </border>
    <border>
      <left style="thin">
        <color rgb="FF7030A0"/>
      </left>
      <right/>
      <top/>
      <bottom style="medium">
        <color rgb="FFFF0000"/>
      </bottom>
      <diagonal/>
    </border>
    <border>
      <left style="medium">
        <color rgb="FFFF0000"/>
      </left>
      <right/>
      <top/>
      <bottom/>
      <diagonal/>
    </border>
    <border>
      <left/>
      <right style="medium">
        <color rgb="FFFF0000"/>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right/>
      <top style="medium">
        <color rgb="FFFF0000"/>
      </top>
      <bottom style="thin">
        <color rgb="FF002060"/>
      </bottom>
      <diagonal/>
    </border>
    <border>
      <left style="medium">
        <color rgb="FFFF0000"/>
      </left>
      <right/>
      <top style="medium">
        <color rgb="FFFF0000"/>
      </top>
      <bottom style="thin">
        <color rgb="FF002060"/>
      </bottom>
      <diagonal/>
    </border>
    <border>
      <left/>
      <right style="thin">
        <color indexed="46"/>
      </right>
      <top style="medium">
        <color rgb="FFFF0000"/>
      </top>
      <bottom style="thin">
        <color rgb="FF002060"/>
      </bottom>
      <diagonal/>
    </border>
    <border>
      <left/>
      <right/>
      <top style="thin">
        <color rgb="FF002060"/>
      </top>
      <bottom style="thin">
        <color rgb="FF002060"/>
      </bottom>
      <diagonal/>
    </border>
    <border>
      <left style="medium">
        <color rgb="FFFF0000"/>
      </left>
      <right/>
      <top style="thin">
        <color rgb="FF002060"/>
      </top>
      <bottom style="thin">
        <color rgb="FF002060"/>
      </bottom>
      <diagonal/>
    </border>
    <border>
      <left/>
      <right style="thin">
        <color indexed="46"/>
      </right>
      <top style="thin">
        <color rgb="FF002060"/>
      </top>
      <bottom style="thin">
        <color rgb="FF002060"/>
      </bottom>
      <diagonal/>
    </border>
    <border>
      <left style="thin">
        <color indexed="46"/>
      </left>
      <right style="thin">
        <color rgb="FF002060"/>
      </right>
      <top style="medium">
        <color rgb="FFFF0000"/>
      </top>
      <bottom style="thin">
        <color rgb="FF002060"/>
      </bottom>
      <diagonal/>
    </border>
    <border>
      <left style="thin">
        <color rgb="FF002060"/>
      </left>
      <right style="thin">
        <color rgb="FF002060"/>
      </right>
      <top style="thin">
        <color rgb="FF002060"/>
      </top>
      <bottom style="thin">
        <color rgb="FF002060"/>
      </bottom>
      <diagonal/>
    </border>
    <border>
      <left/>
      <right style="thin">
        <color rgb="FF002060"/>
      </right>
      <top/>
      <bottom style="medium">
        <color rgb="FFFF0000"/>
      </bottom>
      <diagonal/>
    </border>
    <border>
      <left/>
      <right style="thin">
        <color rgb="FF002060"/>
      </right>
      <top style="medium">
        <color rgb="FFFF0000"/>
      </top>
      <bottom/>
      <diagonal/>
    </border>
    <border>
      <left/>
      <right style="thin">
        <color rgb="FF002060"/>
      </right>
      <top style="medium">
        <color rgb="FFFF0000"/>
      </top>
      <bottom style="thin">
        <color rgb="FF002060"/>
      </bottom>
      <diagonal/>
    </border>
    <border>
      <left/>
      <right style="thin">
        <color rgb="FF002060"/>
      </right>
      <top style="thin">
        <color rgb="FF002060"/>
      </top>
      <bottom style="thin">
        <color rgb="FF002060"/>
      </bottom>
      <diagonal/>
    </border>
    <border>
      <left/>
      <right style="thin">
        <color rgb="FF002060"/>
      </right>
      <top style="thin">
        <color rgb="FF002060"/>
      </top>
      <bottom style="medium">
        <color rgb="FFFF0000"/>
      </bottom>
      <diagonal/>
    </border>
    <border>
      <left style="thin">
        <color indexed="46"/>
      </left>
      <right style="thin">
        <color rgb="FF002060"/>
      </right>
      <top style="thin">
        <color rgb="FF002060"/>
      </top>
      <bottom style="thin">
        <color rgb="FF002060"/>
      </bottom>
      <diagonal/>
    </border>
    <border>
      <left style="thin">
        <color rgb="FF002060"/>
      </left>
      <right style="thin">
        <color rgb="FF002060"/>
      </right>
      <top style="medium">
        <color rgb="FFFF0000"/>
      </top>
      <bottom style="thin">
        <color rgb="FF002060"/>
      </bottom>
      <diagonal/>
    </border>
    <border>
      <left/>
      <right style="medium">
        <color rgb="FFFF0000"/>
      </right>
      <top style="thin">
        <color rgb="FF002060"/>
      </top>
      <bottom style="thin">
        <color rgb="FF002060"/>
      </bottom>
      <diagonal/>
    </border>
    <border>
      <left style="medium">
        <color rgb="FFFF0000"/>
      </left>
      <right/>
      <top style="thin">
        <color rgb="FF002060"/>
      </top>
      <bottom style="medium">
        <color rgb="FFFF0000"/>
      </bottom>
      <diagonal/>
    </border>
    <border>
      <left style="thin">
        <color rgb="FF002060"/>
      </left>
      <right style="thin">
        <color rgb="FF002060"/>
      </right>
      <top/>
      <bottom style="medium">
        <color rgb="FFFF0000"/>
      </bottom>
      <diagonal/>
    </border>
    <border>
      <left style="medium">
        <color rgb="FFFF0000"/>
      </left>
      <right style="thin">
        <color rgb="FF002060"/>
      </right>
      <top/>
      <bottom style="medium">
        <color rgb="FFFF0000"/>
      </bottom>
      <diagonal/>
    </border>
    <border>
      <left style="medium">
        <color rgb="FFFF0000"/>
      </left>
      <right style="thin">
        <color rgb="FF002060"/>
      </right>
      <top style="thin">
        <color rgb="FF002060"/>
      </top>
      <bottom style="thin">
        <color rgb="FF002060"/>
      </bottom>
      <diagonal/>
    </border>
    <border>
      <left style="medium">
        <color rgb="FFFF0000"/>
      </left>
      <right/>
      <top/>
      <bottom style="thin">
        <color rgb="FF002060"/>
      </bottom>
      <diagonal/>
    </border>
    <border>
      <left/>
      <right/>
      <top/>
      <bottom style="thin">
        <color rgb="FF002060"/>
      </bottom>
      <diagonal/>
    </border>
    <border>
      <left/>
      <right style="thin">
        <color rgb="FF002060"/>
      </right>
      <top/>
      <bottom style="thin">
        <color rgb="FF002060"/>
      </bottom>
      <diagonal/>
    </border>
    <border>
      <left style="medium">
        <color rgb="FFFF0000"/>
      </left>
      <right/>
      <top style="thin">
        <color rgb="FF002060"/>
      </top>
      <bottom/>
      <diagonal/>
    </border>
    <border>
      <left/>
      <right/>
      <top style="thin">
        <color rgb="FF002060"/>
      </top>
      <bottom/>
      <diagonal/>
    </border>
    <border>
      <left/>
      <right style="thin">
        <color rgb="FF002060"/>
      </right>
      <top style="thin">
        <color rgb="FF002060"/>
      </top>
      <bottom/>
      <diagonal/>
    </border>
    <border>
      <left style="thin">
        <color rgb="FF002060"/>
      </left>
      <right/>
      <top/>
      <bottom style="thin">
        <color rgb="FF002060"/>
      </bottom>
      <diagonal/>
    </border>
    <border>
      <left style="thin">
        <color rgb="FF002060"/>
      </left>
      <right/>
      <top style="thin">
        <color rgb="FF002060"/>
      </top>
      <bottom style="thin">
        <color rgb="FF002060"/>
      </bottom>
      <diagonal/>
    </border>
    <border>
      <left style="medium">
        <color rgb="FFFF0000"/>
      </left>
      <right style="thin">
        <color rgb="FF002060"/>
      </right>
      <top/>
      <bottom/>
      <diagonal/>
    </border>
    <border>
      <left/>
      <right style="thin">
        <color rgb="FF7030A0"/>
      </right>
      <top/>
      <bottom/>
      <diagonal/>
    </border>
    <border>
      <left style="thin">
        <color rgb="FF002060"/>
      </left>
      <right style="thin">
        <color rgb="FF002060"/>
      </right>
      <top/>
      <bottom style="thin">
        <color rgb="FF002060"/>
      </bottom>
      <diagonal/>
    </border>
    <border>
      <left/>
      <right style="medium">
        <color rgb="FFFF0000"/>
      </right>
      <top/>
      <bottom style="thin">
        <color rgb="FF002060"/>
      </bottom>
      <diagonal/>
    </border>
    <border>
      <left style="thin">
        <color rgb="FF002060"/>
      </left>
      <right style="thin">
        <color rgb="FF002060"/>
      </right>
      <top style="thin">
        <color rgb="FF002060"/>
      </top>
      <bottom style="medium">
        <color rgb="FFFF0000"/>
      </bottom>
      <diagonal/>
    </border>
    <border>
      <left style="thin">
        <color rgb="FF7030A0"/>
      </left>
      <right/>
      <top/>
      <bottom style="thin">
        <color rgb="FF7030A0"/>
      </bottom>
      <diagonal/>
    </border>
    <border>
      <left/>
      <right style="medium">
        <color rgb="FFFF0000"/>
      </right>
      <top/>
      <bottom style="medium">
        <color rgb="FFFF0000"/>
      </bottom>
      <diagonal/>
    </border>
    <border>
      <left style="medium">
        <color rgb="FFFF0000"/>
      </left>
      <right style="thin">
        <color rgb="FF7030A0"/>
      </right>
      <top/>
      <bottom/>
      <diagonal/>
    </border>
    <border>
      <left style="thin">
        <color rgb="FF7030A0"/>
      </left>
      <right style="medium">
        <color rgb="FFFF0000"/>
      </right>
      <top/>
      <bottom style="thin">
        <color rgb="FF7030A0"/>
      </bottom>
      <diagonal/>
    </border>
    <border>
      <left style="thin">
        <color rgb="FF002060"/>
      </left>
      <right/>
      <top style="medium">
        <color rgb="FFFF0000"/>
      </top>
      <bottom style="thin">
        <color rgb="FF002060"/>
      </bottom>
      <diagonal/>
    </border>
    <border>
      <left/>
      <right style="thin">
        <color rgb="FF7030A0"/>
      </right>
      <top style="thin">
        <color rgb="FF7030A0"/>
      </top>
      <bottom style="thin">
        <color rgb="FF7030A0"/>
      </bottom>
      <diagonal/>
    </border>
    <border>
      <left/>
      <right style="thin">
        <color rgb="FF7030A0"/>
      </right>
      <top style="thin">
        <color rgb="FF7030A0"/>
      </top>
      <bottom style="medium">
        <color rgb="FFFF0000"/>
      </bottom>
      <diagonal/>
    </border>
    <border>
      <left/>
      <right style="thin">
        <color rgb="FF7030A0"/>
      </right>
      <top/>
      <bottom style="thin">
        <color rgb="FF7030A0"/>
      </bottom>
      <diagonal/>
    </border>
    <border>
      <left style="thin">
        <color rgb="FF002060"/>
      </left>
      <right style="thin">
        <color rgb="FF002060"/>
      </right>
      <top style="thin">
        <color rgb="FF002060"/>
      </top>
      <bottom/>
      <diagonal/>
    </border>
    <border>
      <left/>
      <right/>
      <top style="thin">
        <color rgb="FF7030A0"/>
      </top>
      <bottom/>
      <diagonal/>
    </border>
    <border>
      <left/>
      <right style="thin">
        <color rgb="FF7030A0"/>
      </right>
      <top style="medium">
        <color rgb="FFFF0000"/>
      </top>
      <bottom style="thin">
        <color rgb="FF7030A0"/>
      </bottom>
      <diagonal/>
    </border>
    <border>
      <left style="thin">
        <color indexed="64"/>
      </left>
      <right style="thin">
        <color indexed="64"/>
      </right>
      <top style="thin">
        <color indexed="64"/>
      </top>
      <bottom style="thin">
        <color indexed="64"/>
      </bottom>
      <diagonal/>
    </border>
    <border>
      <left style="medium">
        <color rgb="FFFF0000"/>
      </left>
      <right style="thin">
        <color rgb="FF002060"/>
      </right>
      <top style="thin">
        <color rgb="FF002060"/>
      </top>
      <bottom style="medium">
        <color rgb="FFFF0000"/>
      </bottom>
      <diagonal/>
    </border>
    <border>
      <left style="thin">
        <color rgb="FF002060"/>
      </left>
      <right/>
      <top style="thin">
        <color rgb="FF002060"/>
      </top>
      <bottom style="medium">
        <color rgb="FFFF0000"/>
      </bottom>
      <diagonal/>
    </border>
    <border>
      <left/>
      <right/>
      <top style="thin">
        <color rgb="FF002060"/>
      </top>
      <bottom style="medium">
        <color rgb="FFFF0000"/>
      </bottom>
      <diagonal/>
    </border>
    <border>
      <left style="thin">
        <color rgb="FF002060"/>
      </left>
      <right style="thin">
        <color rgb="FF002060"/>
      </right>
      <top/>
      <bottom/>
      <diagonal/>
    </border>
    <border>
      <left style="medium">
        <color rgb="FFFF0000"/>
      </left>
      <right style="thin">
        <color indexed="64"/>
      </right>
      <top style="thin">
        <color indexed="64"/>
      </top>
      <bottom style="thin">
        <color indexed="64"/>
      </bottom>
      <diagonal/>
    </border>
    <border>
      <left style="thin">
        <color rgb="FF002060"/>
      </left>
      <right style="medium">
        <color rgb="FFFF0000"/>
      </right>
      <top style="thin">
        <color rgb="FF002060"/>
      </top>
      <bottom style="thin">
        <color rgb="FF002060"/>
      </bottom>
      <diagonal/>
    </border>
    <border>
      <left style="medium">
        <color rgb="FFFF0000"/>
      </left>
      <right style="thin">
        <color rgb="FF002060"/>
      </right>
      <top style="thin">
        <color rgb="FF002060"/>
      </top>
      <bottom/>
      <diagonal/>
    </border>
    <border>
      <left style="thin">
        <color rgb="FFFF0000"/>
      </left>
      <right style="thin">
        <color rgb="FFFF0000"/>
      </right>
      <top style="thin">
        <color rgb="FFFF0000"/>
      </top>
      <bottom style="thin">
        <color rgb="FFFF0000"/>
      </bottom>
      <diagonal/>
    </border>
    <border>
      <left style="medium">
        <color rgb="FFFF0000"/>
      </left>
      <right style="thin">
        <color rgb="FFFF0000"/>
      </right>
      <top style="thin">
        <color rgb="FFFF0000"/>
      </top>
      <bottom style="thin">
        <color rgb="FFFF0000"/>
      </bottom>
      <diagonal/>
    </border>
    <border>
      <left style="medium">
        <color rgb="FFFF0000"/>
      </left>
      <right/>
      <top style="thin">
        <color rgb="FF7030A0"/>
      </top>
      <bottom/>
      <diagonal/>
    </border>
    <border>
      <left/>
      <right style="medium">
        <color rgb="FFFF0000"/>
      </right>
      <top style="thin">
        <color rgb="FF7030A0"/>
      </top>
      <bottom/>
      <diagonal/>
    </border>
    <border>
      <left/>
      <right style="thin">
        <color indexed="64"/>
      </right>
      <top style="thin">
        <color indexed="64"/>
      </top>
      <bottom style="thin">
        <color indexed="64"/>
      </bottom>
      <diagonal/>
    </border>
    <border>
      <left style="thin">
        <color rgb="FF002060"/>
      </left>
      <right/>
      <top style="thin">
        <color rgb="FF002060"/>
      </top>
      <bottom/>
      <diagonal/>
    </border>
    <border>
      <left style="thin">
        <color rgb="FF002060"/>
      </left>
      <right style="medium">
        <color rgb="FFFF0000"/>
      </right>
      <top style="thin">
        <color rgb="FF002060"/>
      </top>
      <bottom style="medium">
        <color rgb="FFFF0000"/>
      </bottom>
      <diagonal/>
    </border>
    <border>
      <left style="thin">
        <color rgb="FF002060"/>
      </left>
      <right style="medium">
        <color rgb="FFFF0000"/>
      </right>
      <top style="medium">
        <color rgb="FFFF0000"/>
      </top>
      <bottom style="thin">
        <color rgb="FF002060"/>
      </bottom>
      <diagonal/>
    </border>
    <border>
      <left/>
      <right style="medium">
        <color rgb="FFFF0000"/>
      </right>
      <top style="thin">
        <color rgb="FF002060"/>
      </top>
      <bottom/>
      <diagonal/>
    </border>
    <border>
      <left style="thin">
        <color rgb="FFFF0000"/>
      </left>
      <right style="medium">
        <color rgb="FFFF0000"/>
      </right>
      <top style="thin">
        <color rgb="FFFF0000"/>
      </top>
      <bottom style="thin">
        <color rgb="FFFF0000"/>
      </bottom>
      <diagonal/>
    </border>
    <border>
      <left style="medium">
        <color rgb="FFFF0000"/>
      </left>
      <right style="thin">
        <color rgb="FFFF0000"/>
      </right>
      <top style="thin">
        <color rgb="FFFF0000"/>
      </top>
      <bottom style="medium">
        <color rgb="FFFF0000"/>
      </bottom>
      <diagonal/>
    </border>
    <border>
      <left style="thin">
        <color rgb="FFFF0000"/>
      </left>
      <right style="thin">
        <color rgb="FFFF0000"/>
      </right>
      <top style="thin">
        <color rgb="FFFF0000"/>
      </top>
      <bottom style="medium">
        <color rgb="FFFF0000"/>
      </bottom>
      <diagonal/>
    </border>
    <border>
      <left style="thin">
        <color rgb="FFFF0000"/>
      </left>
      <right style="medium">
        <color rgb="FFFF0000"/>
      </right>
      <top style="thin">
        <color rgb="FFFF0000"/>
      </top>
      <bottom style="medium">
        <color rgb="FFFF0000"/>
      </bottom>
      <diagonal/>
    </border>
    <border>
      <left style="thin">
        <color indexed="64"/>
      </left>
      <right/>
      <top style="medium">
        <color rgb="FFFF0000"/>
      </top>
      <bottom style="thin">
        <color rgb="FF002060"/>
      </bottom>
      <diagonal/>
    </border>
    <border>
      <left style="thin">
        <color indexed="64"/>
      </left>
      <right style="medium">
        <color rgb="FFFF0000"/>
      </right>
      <top style="thin">
        <color indexed="64"/>
      </top>
      <bottom style="thin">
        <color indexed="64"/>
      </bottom>
      <diagonal/>
    </border>
    <border>
      <left/>
      <right style="medium">
        <color rgb="FFFF0000"/>
      </right>
      <top style="thin">
        <color rgb="FF002060"/>
      </top>
      <bottom style="medium">
        <color rgb="FFFF0000"/>
      </bottom>
      <diagonal/>
    </border>
    <border>
      <left style="thin">
        <color indexed="46"/>
      </left>
      <right style="thin">
        <color rgb="FF002060"/>
      </right>
      <top/>
      <bottom/>
      <diagonal/>
    </border>
    <border>
      <left style="medium">
        <color rgb="FFFF0000"/>
      </left>
      <right/>
      <top style="thin">
        <color indexed="64"/>
      </top>
      <bottom style="thin">
        <color indexed="64"/>
      </bottom>
      <diagonal/>
    </border>
    <border>
      <left/>
      <right/>
      <top style="thin">
        <color indexed="64"/>
      </top>
      <bottom style="thin">
        <color indexed="64"/>
      </bottom>
      <diagonal/>
    </border>
    <border>
      <left style="medium">
        <color rgb="FFFF0000"/>
      </left>
      <right style="medium">
        <color rgb="FFFF0000"/>
      </right>
      <top/>
      <bottom style="thin">
        <color rgb="FF002060"/>
      </bottom>
      <diagonal/>
    </border>
    <border>
      <left style="medium">
        <color indexed="64"/>
      </left>
      <right/>
      <top style="medium">
        <color rgb="FFFF0000"/>
      </top>
      <bottom/>
      <diagonal/>
    </border>
    <border>
      <left style="medium">
        <color rgb="FFFF0000"/>
      </left>
      <right style="thin">
        <color rgb="FFFF0000"/>
      </right>
      <top/>
      <bottom style="thin">
        <color rgb="FFFF0000"/>
      </bottom>
      <diagonal/>
    </border>
    <border>
      <left style="thin">
        <color rgb="FFFF0000"/>
      </left>
      <right style="thin">
        <color rgb="FFFF0000"/>
      </right>
      <top/>
      <bottom style="thin">
        <color rgb="FFFF0000"/>
      </bottom>
      <diagonal/>
    </border>
    <border>
      <left style="thin">
        <color rgb="FFFF0000"/>
      </left>
      <right style="medium">
        <color rgb="FFFF0000"/>
      </right>
      <top/>
      <bottom style="thin">
        <color rgb="FFFF0000"/>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rgb="FF7030A0"/>
      </right>
      <top/>
      <bottom style="medium">
        <color rgb="FFFF0000"/>
      </bottom>
      <diagonal/>
    </border>
    <border>
      <left style="thin">
        <color rgb="FF7030A0"/>
      </left>
      <right style="medium">
        <color indexed="64"/>
      </right>
      <top/>
      <bottom style="medium">
        <color rgb="FFFF0000"/>
      </bottom>
      <diagonal/>
    </border>
    <border>
      <left style="medium">
        <color indexed="64"/>
      </left>
      <right style="thin">
        <color rgb="FF7030A0"/>
      </right>
      <top/>
      <bottom style="thin">
        <color rgb="FF7030A0"/>
      </bottom>
      <diagonal/>
    </border>
    <border>
      <left style="thin">
        <color rgb="FF7030A0"/>
      </left>
      <right style="medium">
        <color indexed="64"/>
      </right>
      <top/>
      <bottom style="thin">
        <color rgb="FF7030A0"/>
      </bottom>
      <diagonal/>
    </border>
    <border>
      <left style="medium">
        <color indexed="64"/>
      </left>
      <right style="thin">
        <color rgb="FF7030A0"/>
      </right>
      <top style="thin">
        <color rgb="FF7030A0"/>
      </top>
      <bottom style="thin">
        <color rgb="FF7030A0"/>
      </bottom>
      <diagonal/>
    </border>
    <border>
      <left style="medium">
        <color indexed="64"/>
      </left>
      <right style="thin">
        <color rgb="FF7030A0"/>
      </right>
      <top style="medium">
        <color indexed="64"/>
      </top>
      <bottom style="thin">
        <color rgb="FF7030A0"/>
      </bottom>
      <diagonal/>
    </border>
    <border>
      <left style="thin">
        <color rgb="FF7030A0"/>
      </left>
      <right style="thin">
        <color rgb="FF7030A0"/>
      </right>
      <top style="medium">
        <color indexed="64"/>
      </top>
      <bottom style="thin">
        <color rgb="FF7030A0"/>
      </bottom>
      <diagonal/>
    </border>
    <border>
      <left style="thin">
        <color rgb="FF7030A0"/>
      </left>
      <right style="medium">
        <color indexed="64"/>
      </right>
      <top style="medium">
        <color indexed="64"/>
      </top>
      <bottom style="thin">
        <color rgb="FF7030A0"/>
      </bottom>
      <diagonal/>
    </border>
    <border>
      <left style="thin">
        <color rgb="FF7030A0"/>
      </left>
      <right style="medium">
        <color indexed="64"/>
      </right>
      <top style="thin">
        <color rgb="FF7030A0"/>
      </top>
      <bottom style="thin">
        <color rgb="FF7030A0"/>
      </bottom>
      <diagonal/>
    </border>
    <border>
      <left style="medium">
        <color indexed="64"/>
      </left>
      <right style="thin">
        <color rgb="FF7030A0"/>
      </right>
      <top style="thin">
        <color rgb="FF7030A0"/>
      </top>
      <bottom style="medium">
        <color rgb="FFFF0000"/>
      </bottom>
      <diagonal/>
    </border>
    <border>
      <left style="thin">
        <color rgb="FF7030A0"/>
      </left>
      <right style="medium">
        <color indexed="64"/>
      </right>
      <top style="thin">
        <color rgb="FF7030A0"/>
      </top>
      <bottom style="medium">
        <color rgb="FFFF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rgb="FF7030A0"/>
      </right>
      <top style="medium">
        <color rgb="FFFF0000"/>
      </top>
      <bottom style="thin">
        <color rgb="FF7030A0"/>
      </bottom>
      <diagonal/>
    </border>
    <border>
      <left style="thin">
        <color rgb="FF7030A0"/>
      </left>
      <right style="medium">
        <color indexed="64"/>
      </right>
      <top style="medium">
        <color rgb="FFFF0000"/>
      </top>
      <bottom/>
      <diagonal/>
    </border>
    <border>
      <left style="thin">
        <color rgb="FF7030A0"/>
      </left>
      <right style="medium">
        <color indexed="64"/>
      </right>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rgb="FFFF0000"/>
      </bottom>
      <diagonal/>
    </border>
    <border>
      <left/>
      <right style="medium">
        <color indexed="64"/>
      </right>
      <top style="thin">
        <color indexed="64"/>
      </top>
      <bottom style="medium">
        <color rgb="FFFF0000"/>
      </bottom>
      <diagonal/>
    </border>
    <border>
      <left style="medium">
        <color indexed="64"/>
      </left>
      <right/>
      <top style="thin">
        <color indexed="64"/>
      </top>
      <bottom style="medium">
        <color rgb="FFFF0000"/>
      </bottom>
      <diagonal/>
    </border>
    <border>
      <left style="thin">
        <color indexed="64"/>
      </left>
      <right/>
      <top style="thin">
        <color indexed="64"/>
      </top>
      <bottom style="medium">
        <color rgb="FFFF0000"/>
      </bottom>
      <diagonal/>
    </border>
    <border>
      <left style="medium">
        <color indexed="64"/>
      </left>
      <right style="thin">
        <color rgb="FF7030A0"/>
      </right>
      <top style="medium">
        <color rgb="FFFF0000"/>
      </top>
      <bottom/>
      <diagonal/>
    </border>
    <border>
      <left style="medium">
        <color indexed="64"/>
      </left>
      <right/>
      <top style="thin">
        <color rgb="FF7030A0"/>
      </top>
      <bottom/>
      <diagonal/>
    </border>
    <border>
      <left/>
      <right style="medium">
        <color indexed="64"/>
      </right>
      <top style="thin">
        <color rgb="FF7030A0"/>
      </top>
      <bottom/>
      <diagonal/>
    </border>
    <border>
      <left style="medium">
        <color indexed="64"/>
      </left>
      <right style="thin">
        <color rgb="FF002060"/>
      </right>
      <top style="thin">
        <color rgb="FF002060"/>
      </top>
      <bottom style="thin">
        <color rgb="FF002060"/>
      </bottom>
      <diagonal/>
    </border>
    <border>
      <left style="thin">
        <color rgb="FF002060"/>
      </left>
      <right style="thin">
        <color indexed="64"/>
      </right>
      <top style="thin">
        <color rgb="FF002060"/>
      </top>
      <bottom style="thin">
        <color rgb="FF002060"/>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rgb="FF002060"/>
      </right>
      <top style="medium">
        <color indexed="64"/>
      </top>
      <bottom style="thin">
        <color rgb="FF002060"/>
      </bottom>
      <diagonal/>
    </border>
    <border>
      <left style="thin">
        <color rgb="FF002060"/>
      </left>
      <right style="thin">
        <color rgb="FF002060"/>
      </right>
      <top style="medium">
        <color indexed="64"/>
      </top>
      <bottom style="thin">
        <color rgb="FF002060"/>
      </bottom>
      <diagonal/>
    </border>
    <border>
      <left style="thin">
        <color rgb="FF002060"/>
      </left>
      <right/>
      <top style="medium">
        <color indexed="64"/>
      </top>
      <bottom style="thin">
        <color rgb="FF002060"/>
      </bottom>
      <diagonal/>
    </border>
    <border>
      <left style="medium">
        <color indexed="64"/>
      </left>
      <right style="medium">
        <color indexed="64"/>
      </right>
      <top/>
      <bottom style="medium">
        <color rgb="FFFF0000"/>
      </bottom>
      <diagonal/>
    </border>
    <border>
      <left style="medium">
        <color indexed="64"/>
      </left>
      <right style="medium">
        <color indexed="64"/>
      </right>
      <top/>
      <bottom style="thin">
        <color rgb="FF7030A0"/>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rgb="FF7030A0"/>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rgb="FF002060"/>
      </right>
      <top/>
      <bottom style="thin">
        <color indexed="64"/>
      </bottom>
      <diagonal/>
    </border>
    <border>
      <left style="thin">
        <color rgb="FF002060"/>
      </left>
      <right style="thin">
        <color rgb="FF002060"/>
      </right>
      <top style="medium">
        <color rgb="FFFF0000"/>
      </top>
      <bottom/>
      <diagonal/>
    </border>
    <border>
      <left style="thin">
        <color rgb="FF002060"/>
      </left>
      <right style="thin">
        <color indexed="64"/>
      </right>
      <top style="medium">
        <color rgb="FFFF0000"/>
      </top>
      <bottom style="thin">
        <color rgb="FF002060"/>
      </bottom>
      <diagonal/>
    </border>
    <border>
      <left/>
      <right style="thin">
        <color indexed="64"/>
      </right>
      <top style="thin">
        <color rgb="FF002060"/>
      </top>
      <bottom style="thin">
        <color rgb="FF002060"/>
      </bottom>
      <diagonal/>
    </border>
    <border>
      <left style="thin">
        <color rgb="FF002060"/>
      </left>
      <right style="thin">
        <color indexed="64"/>
      </right>
      <top style="medium">
        <color rgb="FFFF0000"/>
      </top>
      <bottom/>
      <diagonal/>
    </border>
    <border>
      <left style="thin">
        <color rgb="FF002060"/>
      </left>
      <right style="thin">
        <color indexed="64"/>
      </right>
      <top style="thin">
        <color rgb="FF002060"/>
      </top>
      <bottom style="medium">
        <color rgb="FFFF0000"/>
      </bottom>
      <diagonal/>
    </border>
    <border>
      <left/>
      <right style="thin">
        <color indexed="64"/>
      </right>
      <top/>
      <bottom style="thin">
        <color indexed="64"/>
      </bottom>
      <diagonal/>
    </border>
    <border>
      <left style="thin">
        <color indexed="64"/>
      </left>
      <right/>
      <top style="thin">
        <color rgb="FF7030A0"/>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indexed="64"/>
      </bottom>
      <diagonal/>
    </border>
    <border>
      <left/>
      <right style="medium">
        <color theme="1"/>
      </right>
      <top/>
      <bottom style="medium">
        <color indexed="64"/>
      </bottom>
      <diagonal/>
    </border>
    <border>
      <left style="medium">
        <color theme="1"/>
      </left>
      <right style="thin">
        <color indexed="64"/>
      </right>
      <top style="medium">
        <color indexed="64"/>
      </top>
      <bottom style="thin">
        <color indexed="64"/>
      </bottom>
      <diagonal/>
    </border>
    <border>
      <left style="thin">
        <color indexed="64"/>
      </left>
      <right style="medium">
        <color theme="1"/>
      </right>
      <top style="medium">
        <color indexed="64"/>
      </top>
      <bottom style="thin">
        <color indexed="64"/>
      </bottom>
      <diagonal/>
    </border>
    <border>
      <left style="medium">
        <color theme="1"/>
      </left>
      <right style="thin">
        <color indexed="64"/>
      </right>
      <top style="thin">
        <color indexed="64"/>
      </top>
      <bottom style="thin">
        <color indexed="64"/>
      </bottom>
      <diagonal/>
    </border>
    <border>
      <left style="medium">
        <color theme="1"/>
      </left>
      <right style="thin">
        <color indexed="64"/>
      </right>
      <top style="thin">
        <color indexed="64"/>
      </top>
      <bottom/>
      <diagonal/>
    </border>
    <border>
      <left style="medium">
        <color theme="1"/>
      </left>
      <right style="thin">
        <color indexed="64"/>
      </right>
      <top/>
      <bottom/>
      <diagonal/>
    </border>
    <border>
      <left style="medium">
        <color theme="1"/>
      </left>
      <right style="thin">
        <color indexed="64"/>
      </right>
      <top/>
      <bottom style="medium">
        <color indexed="64"/>
      </bottom>
      <diagonal/>
    </border>
    <border>
      <left style="medium">
        <color theme="1"/>
      </left>
      <right/>
      <top style="medium">
        <color indexed="64"/>
      </top>
      <bottom/>
      <diagonal/>
    </border>
    <border>
      <left/>
      <right style="medium">
        <color theme="1"/>
      </right>
      <top style="medium">
        <color indexed="64"/>
      </top>
      <bottom/>
      <diagonal/>
    </border>
    <border>
      <left/>
      <right style="medium">
        <color theme="1"/>
      </right>
      <top style="medium">
        <color indexed="64"/>
      </top>
      <bottom style="thin">
        <color indexed="64"/>
      </bottom>
      <diagonal/>
    </border>
    <border>
      <left/>
      <right style="medium">
        <color theme="1"/>
      </right>
      <top style="thin">
        <color indexed="64"/>
      </top>
      <bottom style="thin">
        <color indexed="64"/>
      </bottom>
      <diagonal/>
    </border>
    <border>
      <left style="medium">
        <color theme="1"/>
      </left>
      <right style="thin">
        <color indexed="64"/>
      </right>
      <top style="thin">
        <color indexed="64"/>
      </top>
      <bottom style="medium">
        <color theme="1"/>
      </bottom>
      <diagonal/>
    </border>
    <border>
      <left style="thin">
        <color indexed="64"/>
      </left>
      <right style="thin">
        <color indexed="64"/>
      </right>
      <top style="thin">
        <color indexed="64"/>
      </top>
      <bottom style="medium">
        <color theme="1"/>
      </bottom>
      <diagonal/>
    </border>
    <border>
      <left style="thin">
        <color indexed="64"/>
      </left>
      <right/>
      <top style="thin">
        <color indexed="64"/>
      </top>
      <bottom style="medium">
        <color theme="1"/>
      </bottom>
      <diagonal/>
    </border>
    <border>
      <left/>
      <right/>
      <top style="thin">
        <color indexed="64"/>
      </top>
      <bottom style="medium">
        <color theme="1"/>
      </bottom>
      <diagonal/>
    </border>
    <border>
      <left/>
      <right style="thin">
        <color indexed="64"/>
      </right>
      <top style="thin">
        <color indexed="64"/>
      </top>
      <bottom style="medium">
        <color theme="1"/>
      </bottom>
      <diagonal/>
    </border>
    <border>
      <left/>
      <right style="medium">
        <color theme="1"/>
      </right>
      <top style="thin">
        <color indexed="64"/>
      </top>
      <bottom style="medium">
        <color theme="1"/>
      </bottom>
      <diagonal/>
    </border>
    <border>
      <left/>
      <right style="medium">
        <color indexed="64"/>
      </right>
      <top/>
      <bottom/>
      <diagonal/>
    </border>
    <border>
      <left style="thin">
        <color rgb="FF7030A0"/>
      </left>
      <right/>
      <top style="thin">
        <color indexed="64"/>
      </top>
      <bottom style="medium">
        <color rgb="FFFF0000"/>
      </bottom>
      <diagonal/>
    </border>
    <border>
      <left style="thin">
        <color indexed="64"/>
      </left>
      <right style="medium">
        <color indexed="64"/>
      </right>
      <top style="thin">
        <color rgb="FF7030A0"/>
      </top>
      <bottom style="thin">
        <color rgb="FF7030A0"/>
      </bottom>
      <diagonal/>
    </border>
    <border>
      <left style="thin">
        <color indexed="64"/>
      </left>
      <right style="medium">
        <color indexed="64"/>
      </right>
      <top style="thin">
        <color rgb="FF7030A0"/>
      </top>
      <bottom/>
      <diagonal/>
    </border>
    <border>
      <left style="thin">
        <color indexed="64"/>
      </left>
      <right style="medium">
        <color indexed="64"/>
      </right>
      <top/>
      <bottom style="medium">
        <color rgb="FFFF0000"/>
      </bottom>
      <diagonal/>
    </border>
    <border>
      <left style="medium">
        <color indexed="64"/>
      </left>
      <right style="thin">
        <color rgb="FF002060"/>
      </right>
      <top style="thin">
        <color indexed="64"/>
      </top>
      <bottom style="medium">
        <color rgb="FFFF0000"/>
      </bottom>
      <diagonal/>
    </border>
    <border>
      <left style="medium">
        <color indexed="64"/>
      </left>
      <right style="thin">
        <color rgb="FF002060"/>
      </right>
      <top style="thin">
        <color rgb="FF002060"/>
      </top>
      <bottom/>
      <diagonal/>
    </border>
    <border>
      <left style="thin">
        <color rgb="FF002060"/>
      </left>
      <right style="thin">
        <color rgb="FF002060"/>
      </right>
      <top style="thin">
        <color indexed="64"/>
      </top>
      <bottom style="medium">
        <color rgb="FFFF0000"/>
      </bottom>
      <diagonal/>
    </border>
    <border>
      <left style="thin">
        <color rgb="FF002060"/>
      </left>
      <right style="thin">
        <color rgb="FF002060"/>
      </right>
      <top/>
      <bottom style="thin">
        <color indexed="64"/>
      </bottom>
      <diagonal/>
    </border>
    <border>
      <left style="medium">
        <color theme="1"/>
      </left>
      <right/>
      <top style="medium">
        <color indexed="64"/>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thin">
        <color rgb="FF002060"/>
      </top>
      <bottom style="medium">
        <color rgb="FFFF0000"/>
      </bottom>
      <diagonal/>
    </border>
    <border>
      <left style="thin">
        <color indexed="64"/>
      </left>
      <right/>
      <top style="thin">
        <color rgb="FF002060"/>
      </top>
      <bottom style="thin">
        <color rgb="FF002060"/>
      </bottom>
      <diagonal/>
    </border>
    <border>
      <left/>
      <right style="thin">
        <color indexed="64"/>
      </right>
      <top style="thin">
        <color rgb="FF002060"/>
      </top>
      <bottom style="medium">
        <color rgb="FFFF0000"/>
      </bottom>
      <diagonal/>
    </border>
    <border>
      <left/>
      <right style="thin">
        <color indexed="64"/>
      </right>
      <top style="medium">
        <color rgb="FFFF0000"/>
      </top>
      <bottom style="thin">
        <color rgb="FF002060"/>
      </bottom>
      <diagonal/>
    </border>
    <border>
      <left style="medium">
        <color rgb="FFFF0000"/>
      </left>
      <right style="thin">
        <color indexed="64"/>
      </right>
      <top/>
      <bottom/>
      <diagonal/>
    </border>
    <border>
      <left style="medium">
        <color rgb="FFFF0000"/>
      </left>
      <right style="thin">
        <color indexed="64"/>
      </right>
      <top style="thin">
        <color indexed="64"/>
      </top>
      <bottom/>
      <diagonal/>
    </border>
    <border>
      <left style="medium">
        <color rgb="FFFF0000"/>
      </left>
      <right style="thin">
        <color indexed="64"/>
      </right>
      <top/>
      <bottom style="thin">
        <color indexed="64"/>
      </bottom>
      <diagonal/>
    </border>
    <border>
      <left style="thin">
        <color rgb="FF7030A0"/>
      </left>
      <right/>
      <top style="thin">
        <color rgb="FF7030A0"/>
      </top>
      <bottom style="medium">
        <color indexed="64"/>
      </bottom>
      <diagonal/>
    </border>
    <border>
      <left style="medium">
        <color rgb="FFFF0000"/>
      </left>
      <right style="thin">
        <color indexed="64"/>
      </right>
      <top/>
      <bottom style="thin">
        <color rgb="FF002060"/>
      </bottom>
      <diagonal/>
    </border>
    <border>
      <left style="thin">
        <color indexed="64"/>
      </left>
      <right style="thin">
        <color rgb="FF002060"/>
      </right>
      <top/>
      <bottom style="thin">
        <color rgb="FF002060"/>
      </bottom>
      <diagonal/>
    </border>
    <border>
      <left style="medium">
        <color indexed="64"/>
      </left>
      <right/>
      <top style="thin">
        <color rgb="FF002060"/>
      </top>
      <bottom style="thin">
        <color theme="1"/>
      </bottom>
      <diagonal/>
    </border>
    <border>
      <left/>
      <right/>
      <top style="thin">
        <color rgb="FF002060"/>
      </top>
      <bottom style="thin">
        <color theme="1"/>
      </bottom>
      <diagonal/>
    </border>
    <border>
      <left/>
      <right style="thin">
        <color theme="1"/>
      </right>
      <top style="thin">
        <color rgb="FF002060"/>
      </top>
      <bottom style="thin">
        <color theme="1"/>
      </bottom>
      <diagonal/>
    </border>
    <border>
      <left style="thin">
        <color rgb="FF002060"/>
      </left>
      <right style="thin">
        <color theme="1"/>
      </right>
      <top style="thin">
        <color theme="1"/>
      </top>
      <bottom style="thin">
        <color rgb="FF002060"/>
      </bottom>
      <diagonal/>
    </border>
    <border>
      <left style="thin">
        <color theme="1"/>
      </left>
      <right style="thin">
        <color theme="1"/>
      </right>
      <top style="thin">
        <color theme="1"/>
      </top>
      <bottom style="thin">
        <color theme="1"/>
      </bottom>
      <diagonal/>
    </border>
    <border>
      <left style="thin">
        <color rgb="FF7030A0"/>
      </left>
      <right/>
      <top style="medium">
        <color indexed="64"/>
      </top>
      <bottom style="thin">
        <color rgb="FF7030A0"/>
      </bottom>
      <diagonal/>
    </border>
    <border>
      <left/>
      <right/>
      <top/>
      <bottom style="thin">
        <color rgb="FF7030A0"/>
      </bottom>
      <diagonal/>
    </border>
    <border>
      <left/>
      <right style="thin">
        <color indexed="46"/>
      </right>
      <top style="thin">
        <color rgb="FF002060"/>
      </top>
      <bottom style="medium">
        <color rgb="FFFF0000"/>
      </bottom>
      <diagonal/>
    </border>
    <border>
      <left/>
      <right style="thin">
        <color theme="1"/>
      </right>
      <top style="medium">
        <color rgb="FFFF0000"/>
      </top>
      <bottom style="thin">
        <color rgb="FF002060"/>
      </bottom>
      <diagonal/>
    </border>
    <border>
      <left/>
      <right/>
      <top/>
      <bottom style="dashDot">
        <color rgb="FFFF0000"/>
      </bottom>
      <diagonal/>
    </border>
    <border>
      <left style="thin">
        <color indexed="46"/>
      </left>
      <right style="thin">
        <color indexed="46"/>
      </right>
      <top style="thin">
        <color indexed="46"/>
      </top>
      <bottom style="thin">
        <color indexed="46"/>
      </bottom>
      <diagonal/>
    </border>
    <border>
      <left style="thin">
        <color indexed="46"/>
      </left>
      <right style="thin">
        <color indexed="46"/>
      </right>
      <top style="thin">
        <color indexed="46"/>
      </top>
      <bottom/>
      <diagonal/>
    </border>
    <border>
      <left style="thin">
        <color indexed="46"/>
      </left>
      <right style="thin">
        <color indexed="46"/>
      </right>
      <top/>
      <bottom style="thin">
        <color indexed="46"/>
      </bottom>
      <diagonal/>
    </border>
    <border>
      <left/>
      <right style="medium">
        <color rgb="FFFF0000"/>
      </right>
      <top style="medium">
        <color rgb="FFFF0000"/>
      </top>
      <bottom style="thin">
        <color rgb="FF002060"/>
      </bottom>
      <diagonal/>
    </border>
    <border>
      <left style="thin">
        <color rgb="FF002060"/>
      </left>
      <right style="medium">
        <color rgb="FFFF0000"/>
      </right>
      <top style="medium">
        <color rgb="FFFF0000"/>
      </top>
      <bottom/>
      <diagonal/>
    </border>
    <border>
      <left style="thin">
        <color rgb="FF002060"/>
      </left>
      <right style="medium">
        <color rgb="FFFF0000"/>
      </right>
      <top/>
      <bottom style="medium">
        <color rgb="FFFF0000"/>
      </bottom>
      <diagonal/>
    </border>
    <border>
      <left style="thin">
        <color rgb="FF002060"/>
      </left>
      <right style="medium">
        <color rgb="FFFF0000"/>
      </right>
      <top/>
      <bottom style="thin">
        <color rgb="FF002060"/>
      </bottom>
      <diagonal/>
    </border>
    <border>
      <left style="thin">
        <color rgb="FF002060"/>
      </left>
      <right style="medium">
        <color rgb="FFFF0000"/>
      </right>
      <top style="thin">
        <color rgb="FF002060"/>
      </top>
      <bottom/>
      <diagonal/>
    </border>
    <border>
      <left style="thin">
        <color indexed="64"/>
      </left>
      <right/>
      <top/>
      <bottom style="thin">
        <color indexed="64"/>
      </bottom>
      <diagonal/>
    </border>
    <border>
      <left style="thin">
        <color indexed="64"/>
      </left>
      <right style="thin">
        <color indexed="64"/>
      </right>
      <top style="thin">
        <color rgb="FF7030A0"/>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style="thin">
        <color rgb="FF002060"/>
      </bottom>
      <diagonal/>
    </border>
    <border>
      <left style="thin">
        <color rgb="FF7030A0"/>
      </left>
      <right style="thin">
        <color rgb="FF7030A0"/>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style="medium">
        <color indexed="64"/>
      </left>
      <right style="thin">
        <color rgb="FF7030A0"/>
      </right>
      <top style="medium">
        <color indexed="64"/>
      </top>
      <bottom/>
      <diagonal/>
    </border>
    <border>
      <left style="thin">
        <color rgb="FF7030A0"/>
      </left>
      <right style="thin">
        <color rgb="FF7030A0"/>
      </right>
      <top style="medium">
        <color indexed="64"/>
      </top>
      <bottom/>
      <diagonal/>
    </border>
    <border>
      <left style="thin">
        <color rgb="FF7030A0"/>
      </left>
      <right style="medium">
        <color indexed="64"/>
      </right>
      <top style="medium">
        <color indexed="64"/>
      </top>
      <bottom/>
      <diagonal/>
    </border>
    <border>
      <left style="medium">
        <color indexed="64"/>
      </left>
      <right style="thin">
        <color rgb="FF7030A0"/>
      </right>
      <top/>
      <bottom style="medium">
        <color indexed="64"/>
      </bottom>
      <diagonal/>
    </border>
    <border>
      <left style="thin">
        <color rgb="FF7030A0"/>
      </left>
      <right style="medium">
        <color indexed="64"/>
      </right>
      <top/>
      <bottom style="medium">
        <color indexed="64"/>
      </bottom>
      <diagonal/>
    </border>
    <border>
      <left style="thin">
        <color rgb="FF002060"/>
      </left>
      <right style="medium">
        <color indexed="64"/>
      </right>
      <top style="medium">
        <color indexed="64"/>
      </top>
      <bottom style="thin">
        <color rgb="FF002060"/>
      </bottom>
      <diagonal/>
    </border>
    <border>
      <left style="thin">
        <color rgb="FF002060"/>
      </left>
      <right style="medium">
        <color indexed="64"/>
      </right>
      <top style="thin">
        <color rgb="FF002060"/>
      </top>
      <bottom style="thin">
        <color rgb="FF002060"/>
      </bottom>
      <diagonal/>
    </border>
    <border>
      <left style="thin">
        <color rgb="FF7030A0"/>
      </left>
      <right/>
      <top style="medium">
        <color indexed="64"/>
      </top>
      <bottom/>
      <diagonal/>
    </border>
    <border>
      <left style="thin">
        <color rgb="FF7030A0"/>
      </left>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thin">
        <color rgb="FF7030A0"/>
      </left>
      <right style="thin">
        <color rgb="FF7030A0"/>
      </right>
      <top style="thin">
        <color rgb="FF7030A0"/>
      </top>
      <bottom/>
      <diagonal/>
    </border>
    <border>
      <left style="thin">
        <color rgb="FF7030A0"/>
      </left>
      <right/>
      <top style="thin">
        <color indexed="64"/>
      </top>
      <bottom/>
      <diagonal/>
    </border>
    <border>
      <left style="medium">
        <color indexed="64"/>
      </left>
      <right style="thin">
        <color rgb="FF002060"/>
      </right>
      <top style="thin">
        <color indexed="64"/>
      </top>
      <bottom/>
      <diagonal/>
    </border>
    <border>
      <left style="thin">
        <color rgb="FF002060"/>
      </left>
      <right style="thin">
        <color rgb="FF002060"/>
      </right>
      <top style="thin">
        <color indexed="64"/>
      </top>
      <bottom/>
      <diagonal/>
    </border>
    <border>
      <left style="medium">
        <color indexed="64"/>
      </left>
      <right style="thin">
        <color rgb="FF7030A0"/>
      </right>
      <top style="thin">
        <color rgb="FF7030A0"/>
      </top>
      <bottom/>
      <diagonal/>
    </border>
    <border>
      <left style="thin">
        <color rgb="FF7030A0"/>
      </left>
      <right style="medium">
        <color indexed="64"/>
      </right>
      <top style="thin">
        <color rgb="FF7030A0"/>
      </top>
      <bottom/>
      <diagonal/>
    </border>
    <border>
      <left/>
      <right/>
      <top style="medium">
        <color indexed="64"/>
      </top>
      <bottom style="thin">
        <color rgb="FF7030A0"/>
      </bottom>
      <diagonal/>
    </border>
    <border>
      <left style="medium">
        <color indexed="64"/>
      </left>
      <right style="medium">
        <color indexed="64"/>
      </right>
      <top style="medium">
        <color indexed="64"/>
      </top>
      <bottom style="thin">
        <color rgb="FF7030A0"/>
      </bottom>
      <diagonal/>
    </border>
    <border>
      <left style="medium">
        <color theme="1"/>
      </left>
      <right style="medium">
        <color rgb="FFFFFF00"/>
      </right>
      <top/>
      <bottom/>
      <diagonal/>
    </border>
    <border>
      <left style="medium">
        <color rgb="FFFFFF00"/>
      </left>
      <right style="thin">
        <color rgb="FFFFFF00"/>
      </right>
      <top style="medium">
        <color rgb="FFFFFF00"/>
      </top>
      <bottom style="thin">
        <color rgb="FFFFFF00"/>
      </bottom>
      <diagonal/>
    </border>
    <border>
      <left style="thin">
        <color rgb="FFFFFF00"/>
      </left>
      <right style="medium">
        <color rgb="FFFFFF00"/>
      </right>
      <top style="medium">
        <color rgb="FFFFFF00"/>
      </top>
      <bottom style="thin">
        <color rgb="FFFFFF00"/>
      </bottom>
      <diagonal/>
    </border>
    <border>
      <left style="medium">
        <color rgb="FFFFFF00"/>
      </left>
      <right style="thin">
        <color rgb="FFFFFF00"/>
      </right>
      <top style="thin">
        <color rgb="FFFFFF00"/>
      </top>
      <bottom style="thin">
        <color rgb="FFFFFF00"/>
      </bottom>
      <diagonal/>
    </border>
    <border>
      <left style="thin">
        <color rgb="FFFFFF00"/>
      </left>
      <right style="medium">
        <color rgb="FFFFFF00"/>
      </right>
      <top style="thin">
        <color rgb="FFFFFF00"/>
      </top>
      <bottom style="thin">
        <color rgb="FFFFFF00"/>
      </bottom>
      <diagonal/>
    </border>
    <border>
      <left style="medium">
        <color rgb="FFFFFF00"/>
      </left>
      <right/>
      <top style="thin">
        <color rgb="FFFFFF00"/>
      </top>
      <bottom style="medium">
        <color rgb="FFFFFF00"/>
      </bottom>
      <diagonal/>
    </border>
    <border>
      <left/>
      <right style="medium">
        <color rgb="FFFFFF00"/>
      </right>
      <top style="thin">
        <color rgb="FFFFFF00"/>
      </top>
      <bottom style="medium">
        <color rgb="FFFFFF00"/>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s>
  <cellStyleXfs count="2">
    <xf numFmtId="0" fontId="0" fillId="0" borderId="0"/>
    <xf numFmtId="0" fontId="142" fillId="0" borderId="0" applyNumberFormat="0" applyFill="0" applyBorder="0" applyAlignment="0" applyProtection="0">
      <alignment vertical="top"/>
      <protection locked="0"/>
    </xf>
  </cellStyleXfs>
  <cellXfs count="1578">
    <xf numFmtId="0" fontId="0" fillId="0" borderId="0" xfId="0"/>
    <xf numFmtId="0" fontId="1" fillId="9" borderId="20" xfId="0" applyFont="1" applyFill="1" applyBorder="1" applyAlignment="1" applyProtection="1">
      <alignment horizontal="center" vertical="center" wrapText="1"/>
      <protection locked="0"/>
    </xf>
    <xf numFmtId="0" fontId="1" fillId="9" borderId="19" xfId="0" applyFont="1" applyFill="1" applyBorder="1" applyAlignment="1" applyProtection="1">
      <alignment horizontal="center" vertical="center" wrapText="1"/>
      <protection locked="0"/>
    </xf>
    <xf numFmtId="0" fontId="1" fillId="12" borderId="20" xfId="0" applyFont="1" applyFill="1" applyBorder="1" applyAlignment="1" applyProtection="1">
      <alignment horizontal="center" vertical="center" wrapText="1"/>
      <protection locked="0"/>
    </xf>
    <xf numFmtId="0" fontId="1" fillId="12" borderId="19" xfId="0" applyFont="1" applyFill="1" applyBorder="1" applyAlignment="1" applyProtection="1">
      <alignment horizontal="center" vertical="center" wrapText="1"/>
      <protection locked="0"/>
    </xf>
    <xf numFmtId="0" fontId="45" fillId="9" borderId="19" xfId="0" applyFont="1" applyFill="1" applyBorder="1" applyAlignment="1" applyProtection="1">
      <alignment horizontal="center" vertical="center" wrapText="1"/>
      <protection locked="0"/>
    </xf>
    <xf numFmtId="0" fontId="1" fillId="12" borderId="98" xfId="0" applyFont="1" applyFill="1" applyBorder="1" applyAlignment="1" applyProtection="1">
      <alignment horizontal="center" vertical="center" wrapText="1"/>
      <protection locked="0"/>
    </xf>
    <xf numFmtId="0" fontId="1" fillId="12" borderId="96" xfId="0" applyFont="1" applyFill="1" applyBorder="1" applyAlignment="1" applyProtection="1">
      <alignment horizontal="center" vertical="center" wrapText="1"/>
      <protection locked="0"/>
    </xf>
    <xf numFmtId="0" fontId="4" fillId="6" borderId="27" xfId="0" applyFont="1" applyFill="1" applyBorder="1" applyAlignment="1" applyProtection="1">
      <alignment horizontal="center" vertical="center" wrapText="1"/>
      <protection locked="0"/>
    </xf>
    <xf numFmtId="0" fontId="4" fillId="6" borderId="29" xfId="0" applyFont="1" applyFill="1" applyBorder="1" applyAlignment="1" applyProtection="1">
      <alignment horizontal="center" vertical="center" wrapText="1"/>
      <protection locked="0"/>
    </xf>
    <xf numFmtId="0" fontId="4" fillId="6" borderId="31" xfId="0" applyFont="1" applyFill="1" applyBorder="1" applyAlignment="1" applyProtection="1">
      <alignment horizontal="center" vertical="center" wrapText="1"/>
      <protection locked="0"/>
    </xf>
    <xf numFmtId="0" fontId="11" fillId="3" borderId="23" xfId="0" applyFont="1" applyFill="1" applyBorder="1" applyAlignment="1" applyProtection="1">
      <alignment horizontal="right" vertical="center" wrapText="1"/>
      <protection hidden="1"/>
    </xf>
    <xf numFmtId="0" fontId="1" fillId="9" borderId="34" xfId="0" applyFont="1" applyFill="1" applyBorder="1" applyAlignment="1" applyProtection="1">
      <alignment horizontal="center" vertical="center" textRotation="90" wrapText="1"/>
      <protection hidden="1"/>
    </xf>
    <xf numFmtId="0" fontId="34" fillId="0" borderId="64" xfId="0" applyFont="1" applyFill="1" applyBorder="1" applyAlignment="1" applyProtection="1">
      <alignment horizontal="center" vertical="center"/>
      <protection hidden="1"/>
    </xf>
    <xf numFmtId="0" fontId="4" fillId="9" borderId="87" xfId="0" applyFont="1" applyFill="1" applyBorder="1" applyAlignment="1" applyProtection="1">
      <alignment horizontal="center" vertical="center" wrapText="1"/>
      <protection hidden="1"/>
    </xf>
    <xf numFmtId="0" fontId="4" fillId="9" borderId="21" xfId="0" applyFont="1" applyFill="1" applyBorder="1" applyAlignment="1" applyProtection="1">
      <alignment horizontal="center" vertical="center" wrapText="1"/>
      <protection hidden="1"/>
    </xf>
    <xf numFmtId="0" fontId="27" fillId="9" borderId="21" xfId="0" applyFont="1" applyFill="1" applyBorder="1" applyAlignment="1" applyProtection="1">
      <alignment horizontal="center" vertical="center" wrapText="1"/>
      <protection hidden="1"/>
    </xf>
    <xf numFmtId="0" fontId="4" fillId="9" borderId="34" xfId="0" applyFont="1" applyFill="1" applyBorder="1" applyAlignment="1" applyProtection="1">
      <alignment horizontal="center" vertical="center" wrapText="1"/>
      <protection hidden="1"/>
    </xf>
    <xf numFmtId="0" fontId="29" fillId="10" borderId="21" xfId="0" applyFont="1" applyFill="1" applyBorder="1" applyAlignment="1" applyProtection="1">
      <alignment horizontal="center" vertical="center" wrapText="1"/>
      <protection hidden="1"/>
    </xf>
    <xf numFmtId="0" fontId="1" fillId="12" borderId="87" xfId="0" applyFont="1" applyFill="1" applyBorder="1" applyAlignment="1" applyProtection="1">
      <alignment horizontal="center" vertical="center" textRotation="90" wrapText="1"/>
      <protection hidden="1"/>
    </xf>
    <xf numFmtId="0" fontId="1" fillId="12" borderId="21" xfId="0" applyFont="1" applyFill="1" applyBorder="1" applyAlignment="1" applyProtection="1">
      <alignment horizontal="center" vertical="center" textRotation="90" wrapText="1"/>
      <protection hidden="1"/>
    </xf>
    <xf numFmtId="0" fontId="1" fillId="12" borderId="34" xfId="0" applyFont="1" applyFill="1" applyBorder="1" applyAlignment="1" applyProtection="1">
      <alignment horizontal="center" vertical="center" textRotation="90" wrapText="1"/>
      <protection hidden="1"/>
    </xf>
    <xf numFmtId="0" fontId="1" fillId="9" borderId="21" xfId="0" applyFont="1" applyFill="1" applyBorder="1" applyAlignment="1" applyProtection="1">
      <alignment horizontal="center" vertical="center" textRotation="90" wrapText="1"/>
      <protection hidden="1"/>
    </xf>
    <xf numFmtId="0" fontId="1" fillId="9" borderId="20" xfId="0" applyFont="1" applyFill="1" applyBorder="1" applyAlignment="1" applyProtection="1">
      <alignment horizontal="center" vertical="center" wrapText="1"/>
      <protection hidden="1"/>
    </xf>
    <xf numFmtId="0" fontId="1" fillId="9" borderId="19" xfId="0" applyFont="1" applyFill="1" applyBorder="1" applyAlignment="1" applyProtection="1">
      <alignment horizontal="center" vertical="center" wrapText="1"/>
      <protection hidden="1"/>
    </xf>
    <xf numFmtId="0" fontId="34" fillId="0" borderId="71" xfId="0" applyFont="1" applyFill="1" applyBorder="1" applyAlignment="1" applyProtection="1">
      <alignment horizontal="center" vertical="center"/>
      <protection hidden="1"/>
    </xf>
    <xf numFmtId="0" fontId="1" fillId="9" borderId="35" xfId="0" applyFont="1" applyFill="1" applyBorder="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4" fillId="9" borderId="51" xfId="0" applyFont="1" applyFill="1" applyBorder="1" applyAlignment="1" applyProtection="1">
      <alignment horizontal="center" textRotation="90" wrapText="1"/>
      <protection hidden="1"/>
    </xf>
    <xf numFmtId="0" fontId="4" fillId="9" borderId="34" xfId="0" applyFont="1" applyFill="1" applyBorder="1" applyAlignment="1" applyProtection="1">
      <alignment horizontal="center" vertical="center" textRotation="90" wrapText="1"/>
      <protection hidden="1"/>
    </xf>
    <xf numFmtId="0" fontId="4" fillId="9" borderId="52" xfId="0" applyFont="1" applyFill="1" applyBorder="1" applyAlignment="1" applyProtection="1">
      <alignment horizontal="center" vertical="center" textRotation="90" wrapText="1"/>
      <protection hidden="1"/>
    </xf>
    <xf numFmtId="0" fontId="1" fillId="9" borderId="93" xfId="0" applyFont="1" applyFill="1" applyBorder="1" applyAlignment="1" applyProtection="1">
      <alignment horizontal="center" vertical="center" textRotation="90" wrapText="1"/>
      <protection hidden="1"/>
    </xf>
    <xf numFmtId="0" fontId="1" fillId="9" borderId="43" xfId="0" applyFont="1" applyFill="1" applyBorder="1" applyAlignment="1" applyProtection="1">
      <alignment horizontal="center" vertical="center" textRotation="90" wrapText="1"/>
      <protection hidden="1"/>
    </xf>
    <xf numFmtId="2" fontId="1" fillId="12" borderId="91" xfId="0" applyNumberFormat="1" applyFont="1" applyFill="1" applyBorder="1" applyAlignment="1" applyProtection="1">
      <alignment horizontal="center" vertical="center" wrapText="1"/>
      <protection hidden="1"/>
    </xf>
    <xf numFmtId="0" fontId="4" fillId="9" borderId="40" xfId="0" applyFont="1" applyFill="1" applyBorder="1" applyAlignment="1" applyProtection="1">
      <alignment horizontal="center" vertical="center" wrapText="1"/>
      <protection hidden="1"/>
    </xf>
    <xf numFmtId="0" fontId="1" fillId="9" borderId="94" xfId="0" applyFont="1" applyFill="1" applyBorder="1" applyAlignment="1" applyProtection="1">
      <alignment horizontal="center" vertical="center" wrapText="1"/>
      <protection hidden="1"/>
    </xf>
    <xf numFmtId="2" fontId="1" fillId="12" borderId="25" xfId="0" applyNumberFormat="1" applyFont="1" applyFill="1" applyBorder="1" applyAlignment="1" applyProtection="1">
      <alignment horizontal="center" vertical="center" wrapText="1"/>
      <protection hidden="1"/>
    </xf>
    <xf numFmtId="0" fontId="1" fillId="9" borderId="44" xfId="0" applyFont="1" applyFill="1" applyBorder="1" applyAlignment="1" applyProtection="1">
      <alignment horizontal="center" vertical="center" wrapText="1"/>
      <protection hidden="1"/>
    </xf>
    <xf numFmtId="0" fontId="29" fillId="12" borderId="21" xfId="0" applyFont="1" applyFill="1" applyBorder="1" applyAlignment="1" applyProtection="1">
      <alignment horizontal="center" vertical="center" wrapText="1"/>
      <protection hidden="1"/>
    </xf>
    <xf numFmtId="0" fontId="29" fillId="16" borderId="21" xfId="0" applyFont="1" applyFill="1" applyBorder="1" applyAlignment="1" applyProtection="1">
      <alignment horizontal="center" vertical="center" wrapText="1"/>
      <protection hidden="1"/>
    </xf>
    <xf numFmtId="0" fontId="1" fillId="9" borderId="98" xfId="0" applyFont="1" applyFill="1" applyBorder="1" applyAlignment="1" applyProtection="1">
      <alignment horizontal="center" vertical="center" wrapText="1"/>
      <protection hidden="1"/>
    </xf>
    <xf numFmtId="0" fontId="1" fillId="9" borderId="21" xfId="0" applyFont="1" applyFill="1" applyBorder="1" applyAlignment="1" applyProtection="1">
      <alignment horizontal="center" vertical="center" wrapText="1"/>
      <protection hidden="1"/>
    </xf>
    <xf numFmtId="0" fontId="66" fillId="9" borderId="110" xfId="0" applyFont="1" applyFill="1" applyBorder="1" applyAlignment="1" applyProtection="1">
      <alignment horizontal="center" vertical="center" wrapText="1"/>
      <protection hidden="1"/>
    </xf>
    <xf numFmtId="0" fontId="66" fillId="9" borderId="111" xfId="0" applyFont="1" applyFill="1" applyBorder="1" applyAlignment="1" applyProtection="1">
      <alignment horizontal="center" vertical="center" wrapText="1"/>
      <protection hidden="1"/>
    </xf>
    <xf numFmtId="0" fontId="66" fillId="9" borderId="119" xfId="0" applyFont="1" applyFill="1" applyBorder="1" applyAlignment="1" applyProtection="1">
      <alignment horizontal="center" vertical="center" wrapText="1"/>
      <protection hidden="1"/>
    </xf>
    <xf numFmtId="0" fontId="66" fillId="9" borderId="120" xfId="0" applyFont="1" applyFill="1" applyBorder="1" applyAlignment="1" applyProtection="1">
      <alignment horizontal="center" vertical="center" wrapText="1"/>
      <protection hidden="1"/>
    </xf>
    <xf numFmtId="0" fontId="66" fillId="9" borderId="121" xfId="0" applyFont="1" applyFill="1" applyBorder="1" applyAlignment="1" applyProtection="1">
      <alignment horizontal="center" vertical="center" wrapText="1"/>
      <protection hidden="1"/>
    </xf>
    <xf numFmtId="0" fontId="66" fillId="9" borderId="122" xfId="0" applyFont="1" applyFill="1" applyBorder="1" applyAlignment="1" applyProtection="1">
      <alignment horizontal="center" vertical="center" wrapText="1"/>
      <protection hidden="1"/>
    </xf>
    <xf numFmtId="0" fontId="20" fillId="9" borderId="34" xfId="0" applyFont="1" applyFill="1" applyBorder="1" applyAlignment="1" applyProtection="1">
      <alignment horizontal="center" vertical="center" wrapText="1"/>
      <protection hidden="1"/>
    </xf>
    <xf numFmtId="0" fontId="20" fillId="9" borderId="65" xfId="0" applyFont="1" applyFill="1" applyBorder="1" applyAlignment="1" applyProtection="1">
      <alignment horizontal="center" vertical="center" wrapText="1"/>
      <protection hidden="1"/>
    </xf>
    <xf numFmtId="0" fontId="63" fillId="10" borderId="21" xfId="0" applyFont="1" applyFill="1" applyBorder="1" applyAlignment="1" applyProtection="1">
      <alignment horizontal="center" vertical="center" wrapText="1"/>
      <protection hidden="1"/>
    </xf>
    <xf numFmtId="0" fontId="22" fillId="10" borderId="21" xfId="0" applyFont="1" applyFill="1" applyBorder="1" applyAlignment="1" applyProtection="1">
      <alignment horizontal="center" vertical="center" wrapText="1"/>
      <protection hidden="1"/>
    </xf>
    <xf numFmtId="0" fontId="21" fillId="10" borderId="21" xfId="0" applyFont="1" applyFill="1" applyBorder="1" applyAlignment="1" applyProtection="1">
      <alignment horizontal="center" vertical="center" wrapText="1"/>
      <protection hidden="1"/>
    </xf>
    <xf numFmtId="0" fontId="63" fillId="16" borderId="21" xfId="0" applyFont="1" applyFill="1" applyBorder="1" applyAlignment="1" applyProtection="1">
      <alignment horizontal="center" vertical="center" wrapText="1"/>
      <protection hidden="1"/>
    </xf>
    <xf numFmtId="0" fontId="22" fillId="16" borderId="21" xfId="0" applyFont="1" applyFill="1" applyBorder="1" applyAlignment="1" applyProtection="1">
      <alignment horizontal="center" vertical="center" wrapText="1"/>
      <protection hidden="1"/>
    </xf>
    <xf numFmtId="0" fontId="21" fillId="16" borderId="21" xfId="0" applyFont="1" applyFill="1" applyBorder="1" applyAlignment="1" applyProtection="1">
      <alignment horizontal="center" vertical="center" wrapText="1"/>
      <protection hidden="1"/>
    </xf>
    <xf numFmtId="0" fontId="63" fillId="12" borderId="21" xfId="0" applyFont="1" applyFill="1" applyBorder="1" applyAlignment="1" applyProtection="1">
      <alignment horizontal="center" vertical="center" wrapText="1"/>
      <protection hidden="1"/>
    </xf>
    <xf numFmtId="0" fontId="22" fillId="12" borderId="21" xfId="0" applyFont="1" applyFill="1" applyBorder="1" applyAlignment="1" applyProtection="1">
      <alignment horizontal="center" vertical="center" wrapText="1"/>
      <protection hidden="1"/>
    </xf>
    <xf numFmtId="0" fontId="21" fillId="12" borderId="21" xfId="0" applyFont="1" applyFill="1" applyBorder="1" applyAlignment="1" applyProtection="1">
      <alignment horizontal="center" vertical="center" wrapText="1"/>
      <protection hidden="1"/>
    </xf>
    <xf numFmtId="0" fontId="18" fillId="0" borderId="124" xfId="0" applyFont="1" applyFill="1" applyBorder="1" applyAlignment="1" applyProtection="1">
      <alignment horizontal="center" vertical="center"/>
      <protection hidden="1"/>
    </xf>
    <xf numFmtId="0" fontId="30" fillId="9" borderId="76" xfId="0" applyFont="1" applyFill="1" applyBorder="1" applyAlignment="1" applyProtection="1">
      <alignment horizontal="center" vertical="center"/>
      <protection hidden="1"/>
    </xf>
    <xf numFmtId="0" fontId="34" fillId="0" borderId="126" xfId="0" applyFont="1" applyFill="1" applyBorder="1" applyAlignment="1" applyProtection="1">
      <alignment horizontal="center" vertical="center"/>
      <protection hidden="1"/>
    </xf>
    <xf numFmtId="0" fontId="46" fillId="9" borderId="0" xfId="0" applyFont="1" applyFill="1" applyBorder="1" applyAlignment="1" applyProtection="1">
      <alignment horizontal="center" vertical="center" wrapText="1"/>
      <protection hidden="1"/>
    </xf>
    <xf numFmtId="0" fontId="46" fillId="9" borderId="129" xfId="0" applyFont="1" applyFill="1" applyBorder="1" applyAlignment="1" applyProtection="1">
      <alignment horizontal="center" vertical="center" wrapText="1"/>
      <protection hidden="1"/>
    </xf>
    <xf numFmtId="0" fontId="66" fillId="9" borderId="131" xfId="0" applyFont="1" applyFill="1" applyBorder="1" applyAlignment="1" applyProtection="1">
      <alignment horizontal="center" vertical="center" wrapText="1"/>
      <protection hidden="1"/>
    </xf>
    <xf numFmtId="0" fontId="66" fillId="9" borderId="132" xfId="0" applyFont="1" applyFill="1" applyBorder="1" applyAlignment="1" applyProtection="1">
      <alignment horizontal="center" vertical="center" wrapText="1"/>
      <protection hidden="1"/>
    </xf>
    <xf numFmtId="0" fontId="66" fillId="9" borderId="133" xfId="0" applyFont="1" applyFill="1" applyBorder="1" applyAlignment="1" applyProtection="1">
      <alignment horizontal="center" vertical="center" wrapText="1"/>
      <protection hidden="1"/>
    </xf>
    <xf numFmtId="0" fontId="4" fillId="10" borderId="29" xfId="0" applyFont="1" applyFill="1" applyBorder="1" applyAlignment="1" applyProtection="1">
      <alignment horizontal="center" vertical="center" wrapText="1"/>
      <protection hidden="1"/>
    </xf>
    <xf numFmtId="0" fontId="4" fillId="16" borderId="29" xfId="0" applyFont="1" applyFill="1" applyBorder="1" applyAlignment="1" applyProtection="1">
      <alignment horizontal="center" vertical="center" wrapText="1"/>
      <protection hidden="1"/>
    </xf>
    <xf numFmtId="0" fontId="4" fillId="12" borderId="29" xfId="0" applyFont="1" applyFill="1" applyBorder="1" applyAlignment="1" applyProtection="1">
      <alignment horizontal="center" vertical="center" wrapText="1"/>
      <protection hidden="1"/>
    </xf>
    <xf numFmtId="0" fontId="20" fillId="15" borderId="51" xfId="0" applyFont="1" applyFill="1" applyBorder="1" applyAlignment="1" applyProtection="1">
      <alignment horizontal="center" textRotation="90" wrapText="1"/>
      <protection hidden="1"/>
    </xf>
    <xf numFmtId="0" fontId="20" fillId="15" borderId="34" xfId="0" applyFont="1" applyFill="1" applyBorder="1" applyAlignment="1" applyProtection="1">
      <alignment horizontal="center" vertical="center" textRotation="90" wrapText="1"/>
      <protection hidden="1"/>
    </xf>
    <xf numFmtId="0" fontId="20" fillId="15" borderId="52" xfId="0" applyFont="1" applyFill="1" applyBorder="1" applyAlignment="1" applyProtection="1">
      <alignment horizontal="center" vertical="center" textRotation="90" wrapText="1"/>
      <protection hidden="1"/>
    </xf>
    <xf numFmtId="0" fontId="0" fillId="0" borderId="0" xfId="0" applyProtection="1">
      <protection hidden="1"/>
    </xf>
    <xf numFmtId="0" fontId="4" fillId="14" borderId="140" xfId="0" applyFont="1" applyFill="1" applyBorder="1" applyAlignment="1" applyProtection="1">
      <alignment horizontal="center" vertical="center" textRotation="90" wrapText="1"/>
      <protection hidden="1"/>
    </xf>
    <xf numFmtId="0" fontId="42" fillId="14" borderId="102" xfId="0" applyFont="1" applyFill="1" applyBorder="1" applyAlignment="1" applyProtection="1">
      <alignment horizontal="center" vertical="center" textRotation="90"/>
      <protection hidden="1"/>
    </xf>
    <xf numFmtId="0" fontId="46" fillId="15" borderId="183" xfId="0" applyFont="1" applyFill="1" applyBorder="1" applyAlignment="1" applyProtection="1">
      <alignment horizontal="center" vertical="center"/>
      <protection hidden="1"/>
    </xf>
    <xf numFmtId="0" fontId="66" fillId="15" borderId="184" xfId="0" applyFont="1" applyFill="1" applyBorder="1" applyAlignment="1" applyProtection="1">
      <alignment horizontal="center" vertical="center"/>
      <protection hidden="1"/>
    </xf>
    <xf numFmtId="0" fontId="44" fillId="0" borderId="153" xfId="0" applyFont="1" applyBorder="1" applyAlignment="1" applyProtection="1">
      <alignment vertical="center"/>
      <protection hidden="1"/>
    </xf>
    <xf numFmtId="0" fontId="0" fillId="0" borderId="0" xfId="0" applyAlignment="1" applyProtection="1">
      <alignment horizontal="center" vertical="center"/>
      <protection hidden="1"/>
    </xf>
    <xf numFmtId="164" fontId="72" fillId="9" borderId="20" xfId="0" applyNumberFormat="1" applyFont="1" applyFill="1" applyBorder="1" applyAlignment="1" applyProtection="1">
      <alignment horizontal="center" vertical="center" wrapText="1"/>
      <protection locked="0"/>
    </xf>
    <xf numFmtId="164" fontId="72" fillId="9" borderId="19" xfId="0" applyNumberFormat="1" applyFont="1" applyFill="1" applyBorder="1" applyAlignment="1" applyProtection="1">
      <alignment horizontal="center" vertical="center" wrapText="1"/>
      <protection locked="0"/>
    </xf>
    <xf numFmtId="0" fontId="79" fillId="0" borderId="0" xfId="0" applyFont="1" applyProtection="1">
      <protection hidden="1"/>
    </xf>
    <xf numFmtId="0" fontId="27" fillId="6" borderId="29" xfId="0" applyFont="1" applyFill="1" applyBorder="1" applyAlignment="1" applyProtection="1">
      <alignment horizontal="center" vertical="center" wrapText="1"/>
      <protection locked="0"/>
    </xf>
    <xf numFmtId="0" fontId="20" fillId="9" borderId="19" xfId="0" applyFont="1" applyFill="1" applyBorder="1" applyAlignment="1" applyProtection="1">
      <alignment horizontal="center" vertical="center" wrapText="1"/>
      <protection locked="0"/>
    </xf>
    <xf numFmtId="0" fontId="82" fillId="14" borderId="102" xfId="0" applyFont="1" applyFill="1" applyBorder="1" applyAlignment="1" applyProtection="1">
      <alignment horizontal="center" vertical="center" wrapText="1"/>
      <protection hidden="1"/>
    </xf>
    <xf numFmtId="0" fontId="50" fillId="14" borderId="102" xfId="0" applyFont="1" applyFill="1" applyBorder="1" applyAlignment="1" applyProtection="1">
      <alignment horizontal="center" vertical="center"/>
      <protection hidden="1"/>
    </xf>
    <xf numFmtId="0" fontId="0" fillId="0" borderId="140" xfId="0" applyBorder="1" applyAlignment="1" applyProtection="1">
      <alignment horizontal="center" vertical="center"/>
      <protection hidden="1"/>
    </xf>
    <xf numFmtId="0" fontId="74" fillId="14" borderId="102" xfId="0" applyFont="1" applyFill="1" applyBorder="1" applyAlignment="1" applyProtection="1">
      <alignment horizontal="center" vertical="center"/>
      <protection hidden="1"/>
    </xf>
    <xf numFmtId="2" fontId="1" fillId="9" borderId="91" xfId="0" applyNumberFormat="1" applyFont="1" applyFill="1" applyBorder="1" applyAlignment="1" applyProtection="1">
      <alignment horizontal="center" vertical="center" wrapText="1"/>
      <protection hidden="1"/>
    </xf>
    <xf numFmtId="0" fontId="90" fillId="15" borderId="85" xfId="0" applyFont="1" applyFill="1" applyBorder="1" applyAlignment="1" applyProtection="1">
      <alignment horizontal="center" vertical="center" wrapText="1"/>
      <protection hidden="1"/>
    </xf>
    <xf numFmtId="0" fontId="91" fillId="15" borderId="34" xfId="0" applyFont="1" applyFill="1" applyBorder="1" applyAlignment="1" applyProtection="1">
      <alignment horizontal="center" vertical="center" textRotation="90" wrapText="1"/>
      <protection hidden="1"/>
    </xf>
    <xf numFmtId="0" fontId="80" fillId="0" borderId="0" xfId="0" applyFont="1" applyProtection="1">
      <protection hidden="1"/>
    </xf>
    <xf numFmtId="0" fontId="0" fillId="4" borderId="0" xfId="0" applyFill="1" applyAlignment="1" applyProtection="1">
      <protection hidden="1"/>
    </xf>
    <xf numFmtId="0" fontId="74" fillId="15" borderId="165" xfId="0" applyFont="1" applyFill="1" applyBorder="1" applyAlignment="1" applyProtection="1">
      <alignment vertical="center"/>
      <protection hidden="1"/>
    </xf>
    <xf numFmtId="0" fontId="74" fillId="15" borderId="168" xfId="0" applyFont="1" applyFill="1" applyBorder="1" applyAlignment="1" applyProtection="1">
      <alignment horizontal="right" vertical="center"/>
      <protection hidden="1"/>
    </xf>
    <xf numFmtId="0" fontId="95" fillId="10" borderId="21" xfId="0" applyFont="1" applyFill="1" applyBorder="1" applyAlignment="1" applyProtection="1">
      <alignment horizontal="center" vertical="center" wrapText="1"/>
      <protection hidden="1"/>
    </xf>
    <xf numFmtId="0" fontId="95" fillId="12" borderId="21" xfId="0" applyFont="1" applyFill="1" applyBorder="1" applyAlignment="1" applyProtection="1">
      <alignment horizontal="center" vertical="center" wrapText="1"/>
      <protection hidden="1"/>
    </xf>
    <xf numFmtId="0" fontId="29" fillId="10" borderId="33" xfId="0" applyFont="1" applyFill="1" applyBorder="1" applyAlignment="1" applyProtection="1">
      <alignment horizontal="center" vertical="center" wrapText="1"/>
      <protection hidden="1"/>
    </xf>
    <xf numFmtId="0" fontId="95" fillId="10" borderId="33" xfId="0" applyFont="1" applyFill="1" applyBorder="1" applyAlignment="1" applyProtection="1">
      <alignment horizontal="center" vertical="center" wrapText="1"/>
      <protection locked="0"/>
    </xf>
    <xf numFmtId="0" fontId="95" fillId="12" borderId="33" xfId="0" applyFont="1" applyFill="1" applyBorder="1" applyAlignment="1" applyProtection="1">
      <alignment horizontal="center" vertical="center" wrapText="1"/>
      <protection locked="0"/>
    </xf>
    <xf numFmtId="0" fontId="22" fillId="12" borderId="33" xfId="0" applyFont="1" applyFill="1" applyBorder="1" applyAlignment="1" applyProtection="1">
      <alignment horizontal="center" vertical="center" wrapText="1"/>
      <protection hidden="1"/>
    </xf>
    <xf numFmtId="0" fontId="29" fillId="12" borderId="33" xfId="0" applyFont="1" applyFill="1" applyBorder="1" applyAlignment="1" applyProtection="1">
      <alignment horizontal="center" vertical="center" wrapText="1"/>
      <protection hidden="1"/>
    </xf>
    <xf numFmtId="0" fontId="95" fillId="16" borderId="33" xfId="0" applyFont="1" applyFill="1" applyBorder="1" applyAlignment="1" applyProtection="1">
      <alignment horizontal="center" vertical="center" wrapText="1"/>
      <protection locked="0"/>
    </xf>
    <xf numFmtId="0" fontId="22" fillId="16" borderId="33" xfId="0" applyFont="1" applyFill="1" applyBorder="1" applyAlignment="1" applyProtection="1">
      <alignment horizontal="center" vertical="center" wrapText="1"/>
      <protection hidden="1"/>
    </xf>
    <xf numFmtId="0" fontId="29" fillId="16" borderId="33" xfId="0" applyFont="1" applyFill="1" applyBorder="1" applyAlignment="1" applyProtection="1">
      <alignment horizontal="center" vertical="center" wrapText="1"/>
      <protection hidden="1"/>
    </xf>
    <xf numFmtId="0" fontId="1" fillId="0" borderId="0" xfId="0" applyFont="1" applyAlignment="1" applyProtection="1">
      <alignment horizontal="center" vertical="center"/>
      <protection hidden="1"/>
    </xf>
    <xf numFmtId="0" fontId="54" fillId="0" borderId="140" xfId="0" applyFont="1" applyBorder="1" applyAlignment="1" applyProtection="1">
      <alignment horizontal="center" vertical="center"/>
      <protection hidden="1"/>
    </xf>
    <xf numFmtId="0" fontId="54" fillId="0" borderId="102" xfId="0" applyFont="1" applyBorder="1" applyAlignment="1" applyProtection="1">
      <alignment horizontal="center" vertical="center"/>
      <protection hidden="1"/>
    </xf>
    <xf numFmtId="0" fontId="0" fillId="0" borderId="0" xfId="0" applyAlignment="1" applyProtection="1">
      <alignment horizontal="center"/>
      <protection hidden="1"/>
    </xf>
    <xf numFmtId="0" fontId="46" fillId="15" borderId="191" xfId="0" applyFont="1" applyFill="1" applyBorder="1" applyAlignment="1" applyProtection="1">
      <alignment horizontal="center" vertical="center"/>
      <protection hidden="1"/>
    </xf>
    <xf numFmtId="0" fontId="36" fillId="14" borderId="206" xfId="0" applyFont="1" applyFill="1" applyBorder="1" applyAlignment="1" applyProtection="1">
      <alignment horizontal="center" vertical="center"/>
      <protection hidden="1"/>
    </xf>
    <xf numFmtId="0" fontId="4" fillId="15" borderId="143" xfId="0" applyFont="1" applyFill="1" applyBorder="1" applyAlignment="1" applyProtection="1">
      <alignment horizontal="center" vertical="center" wrapText="1"/>
      <protection hidden="1"/>
    </xf>
    <xf numFmtId="0" fontId="4" fillId="15" borderId="20" xfId="0" applyFont="1" applyFill="1" applyBorder="1" applyAlignment="1" applyProtection="1">
      <alignment horizontal="center" vertical="center" wrapText="1"/>
      <protection hidden="1"/>
    </xf>
    <xf numFmtId="164" fontId="4" fillId="15" borderId="144" xfId="0" applyNumberFormat="1" applyFont="1" applyFill="1" applyBorder="1" applyAlignment="1" applyProtection="1">
      <alignment horizontal="center" vertical="center" wrapText="1"/>
      <protection hidden="1"/>
    </xf>
    <xf numFmtId="0" fontId="4" fillId="15" borderId="144" xfId="0" applyFont="1" applyFill="1" applyBorder="1" applyAlignment="1" applyProtection="1">
      <alignment horizontal="center" vertical="center" wrapText="1"/>
      <protection hidden="1"/>
    </xf>
    <xf numFmtId="0" fontId="4" fillId="15" borderId="180" xfId="0" applyFont="1" applyFill="1" applyBorder="1" applyAlignment="1" applyProtection="1">
      <alignment horizontal="center" vertical="center" wrapText="1"/>
      <protection hidden="1"/>
    </xf>
    <xf numFmtId="0" fontId="0" fillId="0" borderId="0" xfId="0" applyFont="1" applyProtection="1">
      <protection hidden="1"/>
    </xf>
    <xf numFmtId="0" fontId="4" fillId="15" borderId="21" xfId="0" applyFont="1" applyFill="1" applyBorder="1" applyAlignment="1" applyProtection="1">
      <alignment horizontal="center" vertical="center" wrapText="1"/>
      <protection hidden="1"/>
    </xf>
    <xf numFmtId="164" fontId="4" fillId="15" borderId="157" xfId="0" applyNumberFormat="1" applyFont="1" applyFill="1" applyBorder="1" applyAlignment="1" applyProtection="1">
      <alignment horizontal="center" vertical="center" wrapText="1"/>
      <protection hidden="1"/>
    </xf>
    <xf numFmtId="0" fontId="4" fillId="15" borderId="157" xfId="0" applyFont="1" applyFill="1" applyBorder="1" applyAlignment="1" applyProtection="1">
      <alignment horizontal="center" vertical="center" wrapText="1"/>
      <protection hidden="1"/>
    </xf>
    <xf numFmtId="0" fontId="4" fillId="15" borderId="137" xfId="0" applyFont="1" applyFill="1" applyBorder="1" applyAlignment="1" applyProtection="1">
      <alignment horizontal="center" vertical="center" wrapText="1"/>
      <protection hidden="1"/>
    </xf>
    <xf numFmtId="0" fontId="58" fillId="15" borderId="201" xfId="0" applyFont="1" applyFill="1" applyBorder="1" applyAlignment="1" applyProtection="1">
      <alignment horizontal="center" vertical="center" textRotation="90" wrapText="1"/>
      <protection hidden="1"/>
    </xf>
    <xf numFmtId="0" fontId="63" fillId="15" borderId="90" xfId="0" applyFont="1" applyFill="1" applyBorder="1" applyAlignment="1" applyProtection="1">
      <alignment horizontal="center" vertical="center" wrapText="1"/>
      <protection hidden="1"/>
    </xf>
    <xf numFmtId="0" fontId="75" fillId="15" borderId="102" xfId="0" applyFont="1" applyFill="1" applyBorder="1" applyAlignment="1" applyProtection="1">
      <alignment horizontal="center" vertical="center" textRotation="90" wrapText="1"/>
      <protection hidden="1"/>
    </xf>
    <xf numFmtId="0" fontId="63" fillId="15" borderId="33" xfId="0" applyFont="1" applyFill="1" applyBorder="1" applyAlignment="1" applyProtection="1">
      <alignment horizontal="center" vertical="center" wrapText="1"/>
      <protection hidden="1"/>
    </xf>
    <xf numFmtId="0" fontId="52" fillId="15" borderId="165" xfId="0" applyFont="1" applyFill="1" applyBorder="1" applyAlignment="1" applyProtection="1">
      <alignment horizontal="left" vertical="center"/>
      <protection hidden="1"/>
    </xf>
    <xf numFmtId="0" fontId="0" fillId="5" borderId="0" xfId="0" applyFill="1" applyAlignment="1" applyProtection="1">
      <protection hidden="1"/>
    </xf>
    <xf numFmtId="0" fontId="8" fillId="0" borderId="6" xfId="0" applyFont="1" applyBorder="1" applyAlignment="1" applyProtection="1">
      <alignment horizontal="center" vertical="center"/>
      <protection hidden="1"/>
    </xf>
    <xf numFmtId="0" fontId="27" fillId="6" borderId="22" xfId="0" applyFont="1" applyFill="1" applyBorder="1" applyAlignment="1" applyProtection="1">
      <alignment horizontal="center" vertical="center" wrapText="1"/>
      <protection hidden="1"/>
    </xf>
    <xf numFmtId="0" fontId="5" fillId="6" borderId="24" xfId="0" applyFont="1" applyFill="1" applyBorder="1" applyAlignment="1" applyProtection="1">
      <alignment horizontal="center" vertical="center" wrapText="1"/>
      <protection hidden="1"/>
    </xf>
    <xf numFmtId="0" fontId="4" fillId="6" borderId="26" xfId="0" applyFont="1" applyFill="1" applyBorder="1" applyAlignment="1" applyProtection="1">
      <alignment horizontal="center" vertical="center" wrapText="1"/>
      <protection hidden="1"/>
    </xf>
    <xf numFmtId="0" fontId="4" fillId="6" borderId="28" xfId="0" applyFont="1" applyFill="1" applyBorder="1" applyAlignment="1" applyProtection="1">
      <alignment horizontal="center" vertical="center" wrapText="1"/>
      <protection hidden="1"/>
    </xf>
    <xf numFmtId="0" fontId="99" fillId="0" borderId="6" xfId="0" applyFont="1" applyBorder="1" applyAlignment="1" applyProtection="1">
      <alignment horizontal="center" vertical="center"/>
      <protection hidden="1"/>
    </xf>
    <xf numFmtId="0" fontId="4" fillId="6" borderId="30" xfId="0" applyFont="1" applyFill="1" applyBorder="1" applyAlignment="1" applyProtection="1">
      <alignment horizontal="center" vertical="center" wrapText="1"/>
      <protection hidden="1"/>
    </xf>
    <xf numFmtId="0" fontId="31" fillId="0" borderId="0" xfId="0" applyFont="1" applyAlignment="1" applyProtection="1">
      <alignment vertical="top"/>
      <protection hidden="1"/>
    </xf>
    <xf numFmtId="0" fontId="31" fillId="0" borderId="0" xfId="0" applyFont="1" applyAlignment="1" applyProtection="1">
      <alignment horizontal="center" vertical="top"/>
      <protection hidden="1"/>
    </xf>
    <xf numFmtId="0" fontId="0" fillId="0" borderId="0" xfId="0" applyAlignment="1" applyProtection="1">
      <protection hidden="1"/>
    </xf>
    <xf numFmtId="0" fontId="0" fillId="0" borderId="0" xfId="0" applyFont="1" applyAlignment="1" applyProtection="1">
      <alignment horizontal="center" vertical="center"/>
      <protection hidden="1"/>
    </xf>
    <xf numFmtId="0" fontId="0" fillId="0" borderId="0" xfId="0" applyBorder="1" applyProtection="1">
      <protection hidden="1"/>
    </xf>
    <xf numFmtId="0" fontId="1" fillId="15" borderId="0" xfId="0" applyFont="1" applyFill="1" applyBorder="1" applyAlignment="1" applyProtection="1">
      <alignment vertical="center" wrapText="1"/>
      <protection hidden="1"/>
    </xf>
    <xf numFmtId="0" fontId="58" fillId="15" borderId="103" xfId="0" applyFont="1" applyFill="1" applyBorder="1" applyAlignment="1" applyProtection="1">
      <alignment horizontal="center" vertical="center" wrapText="1"/>
      <protection hidden="1"/>
    </xf>
    <xf numFmtId="0" fontId="58" fillId="15" borderId="90" xfId="0" applyFont="1" applyFill="1" applyBorder="1" applyAlignment="1" applyProtection="1">
      <alignment horizontal="center" vertical="center" wrapText="1"/>
      <protection hidden="1"/>
    </xf>
    <xf numFmtId="0" fontId="58" fillId="15" borderId="35" xfId="0" applyFont="1" applyFill="1" applyBorder="1" applyAlignment="1" applyProtection="1">
      <alignment horizontal="center" vertical="center" wrapText="1"/>
      <protection hidden="1"/>
    </xf>
    <xf numFmtId="0" fontId="89" fillId="15" borderId="207" xfId="0" applyFont="1" applyFill="1" applyBorder="1" applyAlignment="1" applyProtection="1">
      <alignment horizontal="center" vertical="center" textRotation="90" wrapText="1"/>
      <protection hidden="1"/>
    </xf>
    <xf numFmtId="0" fontId="0" fillId="4" borderId="0" xfId="0" applyFill="1" applyAlignment="1" applyProtection="1">
      <alignment horizontal="center" vertical="center"/>
      <protection hidden="1"/>
    </xf>
    <xf numFmtId="0" fontId="103" fillId="4" borderId="0" xfId="0" applyFont="1" applyFill="1" applyAlignment="1" applyProtection="1">
      <alignment horizontal="center" vertical="center"/>
      <protection hidden="1"/>
    </xf>
    <xf numFmtId="0" fontId="103" fillId="0" borderId="0" xfId="0" applyFont="1" applyAlignment="1" applyProtection="1">
      <alignment horizontal="center" vertical="center"/>
      <protection hidden="1"/>
    </xf>
    <xf numFmtId="0" fontId="79" fillId="0" borderId="0" xfId="0" applyFont="1" applyAlignment="1" applyProtection="1">
      <alignment horizontal="center" vertical="center"/>
      <protection hidden="1"/>
    </xf>
    <xf numFmtId="0" fontId="1" fillId="15" borderId="143" xfId="0" applyFont="1" applyFill="1" applyBorder="1" applyAlignment="1" applyProtection="1">
      <alignment horizontal="center" vertical="center" wrapText="1"/>
      <protection hidden="1"/>
    </xf>
    <xf numFmtId="0" fontId="1" fillId="15" borderId="20" xfId="0" applyFont="1" applyFill="1" applyBorder="1" applyAlignment="1" applyProtection="1">
      <alignment horizontal="center" vertical="center" wrapText="1"/>
      <protection hidden="1"/>
    </xf>
    <xf numFmtId="0" fontId="108" fillId="15" borderId="20" xfId="0" applyFont="1" applyFill="1" applyBorder="1" applyAlignment="1" applyProtection="1">
      <alignment horizontal="center" vertical="center" wrapText="1"/>
      <protection hidden="1"/>
    </xf>
    <xf numFmtId="0" fontId="96" fillId="15" borderId="144" xfId="0" applyFont="1" applyFill="1" applyBorder="1" applyAlignment="1" applyProtection="1">
      <alignment horizontal="center" vertical="center" wrapText="1"/>
      <protection hidden="1"/>
    </xf>
    <xf numFmtId="0" fontId="1" fillId="15" borderId="91" xfId="0" applyFont="1" applyFill="1" applyBorder="1" applyAlignment="1" applyProtection="1">
      <alignment horizontal="center" vertical="center" wrapText="1"/>
      <protection hidden="1"/>
    </xf>
    <xf numFmtId="0" fontId="70" fillId="13" borderId="38" xfId="0" applyFont="1" applyFill="1" applyBorder="1" applyAlignment="1" applyProtection="1">
      <alignment horizontal="right" vertical="center" wrapText="1"/>
      <protection hidden="1"/>
    </xf>
    <xf numFmtId="0" fontId="54" fillId="0" borderId="102" xfId="0" applyFont="1" applyBorder="1" applyAlignment="1" applyProtection="1">
      <alignment horizontal="center" vertical="center"/>
      <protection hidden="1"/>
    </xf>
    <xf numFmtId="0" fontId="24" fillId="2" borderId="108" xfId="0" applyFont="1" applyFill="1" applyBorder="1" applyAlignment="1" applyProtection="1">
      <alignment horizontal="center" vertical="center" wrapText="1"/>
      <protection hidden="1"/>
    </xf>
    <xf numFmtId="0" fontId="18" fillId="2" borderId="103" xfId="0" applyFont="1" applyFill="1" applyBorder="1" applyAlignment="1" applyProtection="1">
      <alignment horizontal="center" vertical="center" wrapText="1"/>
      <protection locked="0"/>
    </xf>
    <xf numFmtId="0" fontId="18" fillId="2" borderId="90" xfId="0" applyFont="1" applyFill="1" applyBorder="1" applyAlignment="1" applyProtection="1">
      <alignment horizontal="center" vertical="center" wrapText="1"/>
      <protection locked="0"/>
    </xf>
    <xf numFmtId="0" fontId="29" fillId="2" borderId="90" xfId="0" applyFont="1" applyFill="1" applyBorder="1" applyAlignment="1" applyProtection="1">
      <alignment horizontal="center" vertical="center" wrapText="1"/>
      <protection hidden="1"/>
    </xf>
    <xf numFmtId="0" fontId="22" fillId="2" borderId="93" xfId="0" applyFont="1" applyFill="1" applyBorder="1" applyAlignment="1" applyProtection="1">
      <alignment horizontal="center" vertical="center" wrapText="1"/>
      <protection hidden="1"/>
    </xf>
    <xf numFmtId="0" fontId="21" fillId="2" borderId="21" xfId="0" applyFont="1" applyFill="1" applyBorder="1" applyAlignment="1" applyProtection="1">
      <alignment horizontal="center" vertical="center" wrapText="1"/>
      <protection hidden="1"/>
    </xf>
    <xf numFmtId="0" fontId="29" fillId="2" borderId="21" xfId="0" applyFont="1" applyFill="1" applyBorder="1" applyAlignment="1" applyProtection="1">
      <alignment horizontal="center" vertical="center" wrapText="1"/>
      <protection hidden="1"/>
    </xf>
    <xf numFmtId="0" fontId="23" fillId="2" borderId="21" xfId="0" applyFont="1" applyFill="1" applyBorder="1" applyAlignment="1" applyProtection="1">
      <alignment horizontal="center" vertical="center" textRotation="90" wrapText="1"/>
      <protection hidden="1"/>
    </xf>
    <xf numFmtId="0" fontId="25" fillId="2" borderId="43" xfId="0" applyFont="1" applyFill="1" applyBorder="1" applyAlignment="1" applyProtection="1">
      <alignment horizontal="center" vertical="center" textRotation="90" wrapText="1"/>
      <protection hidden="1"/>
    </xf>
    <xf numFmtId="0" fontId="1" fillId="2" borderId="40" xfId="0" applyFont="1" applyFill="1" applyBorder="1" applyAlignment="1" applyProtection="1">
      <alignment horizontal="center" vertical="center" wrapText="1"/>
      <protection locked="0"/>
    </xf>
    <xf numFmtId="0" fontId="1" fillId="2" borderId="20" xfId="0" applyFont="1" applyFill="1" applyBorder="1" applyAlignment="1" applyProtection="1">
      <alignment horizontal="center" vertical="center" wrapText="1"/>
      <protection locked="0"/>
    </xf>
    <xf numFmtId="0" fontId="1" fillId="2" borderId="20" xfId="0" applyFont="1" applyFill="1" applyBorder="1" applyAlignment="1" applyProtection="1">
      <alignment horizontal="center" vertical="center" wrapText="1"/>
      <protection hidden="1"/>
    </xf>
    <xf numFmtId="0" fontId="4" fillId="2" borderId="94" xfId="0" applyFont="1" applyFill="1" applyBorder="1" applyAlignment="1" applyProtection="1">
      <alignment horizontal="center" vertical="center" wrapText="1"/>
      <protection hidden="1"/>
    </xf>
    <xf numFmtId="0" fontId="1" fillId="2" borderId="28" xfId="0" applyFont="1" applyFill="1" applyBorder="1" applyAlignment="1" applyProtection="1">
      <alignment horizontal="center" vertical="center" wrapText="1"/>
      <protection locked="0"/>
    </xf>
    <xf numFmtId="0" fontId="1" fillId="2" borderId="19" xfId="0" applyFont="1" applyFill="1" applyBorder="1" applyAlignment="1" applyProtection="1">
      <alignment horizontal="center" vertical="center" wrapText="1"/>
      <protection locked="0"/>
    </xf>
    <xf numFmtId="0" fontId="24" fillId="17" borderId="108" xfId="0" applyFont="1" applyFill="1" applyBorder="1" applyAlignment="1" applyProtection="1">
      <alignment horizontal="center" vertical="center" wrapText="1"/>
      <protection hidden="1"/>
    </xf>
    <xf numFmtId="0" fontId="18" fillId="17" borderId="103" xfId="0" applyFont="1" applyFill="1" applyBorder="1" applyAlignment="1" applyProtection="1">
      <alignment horizontal="center" vertical="center" wrapText="1"/>
      <protection locked="0"/>
    </xf>
    <xf numFmtId="0" fontId="18" fillId="17" borderId="90" xfId="0" applyFont="1" applyFill="1" applyBorder="1" applyAlignment="1" applyProtection="1">
      <alignment horizontal="center" vertical="center" wrapText="1"/>
      <protection locked="0"/>
    </xf>
    <xf numFmtId="0" fontId="29" fillId="17" borderId="90" xfId="0" applyFont="1" applyFill="1" applyBorder="1" applyAlignment="1" applyProtection="1">
      <alignment horizontal="center" vertical="center" wrapText="1"/>
      <protection hidden="1"/>
    </xf>
    <xf numFmtId="0" fontId="22" fillId="17" borderId="93" xfId="0" applyFont="1" applyFill="1" applyBorder="1" applyAlignment="1" applyProtection="1">
      <alignment horizontal="center" vertical="center" wrapText="1"/>
      <protection hidden="1"/>
    </xf>
    <xf numFmtId="0" fontId="21" fillId="17" borderId="21" xfId="0" applyFont="1" applyFill="1" applyBorder="1" applyAlignment="1" applyProtection="1">
      <alignment horizontal="center" vertical="center" wrapText="1"/>
      <protection hidden="1"/>
    </xf>
    <xf numFmtId="0" fontId="29" fillId="17" borderId="21" xfId="0" applyFont="1" applyFill="1" applyBorder="1" applyAlignment="1" applyProtection="1">
      <alignment horizontal="center" vertical="center" wrapText="1"/>
      <protection hidden="1"/>
    </xf>
    <xf numFmtId="0" fontId="23" fillId="17" borderId="21" xfId="0" applyFont="1" applyFill="1" applyBorder="1" applyAlignment="1" applyProtection="1">
      <alignment horizontal="center" vertical="center" textRotation="90" wrapText="1"/>
      <protection hidden="1"/>
    </xf>
    <xf numFmtId="0" fontId="25" fillId="17" borderId="43" xfId="0" applyFont="1" applyFill="1" applyBorder="1" applyAlignment="1" applyProtection="1">
      <alignment horizontal="center" vertical="center" textRotation="90" wrapText="1"/>
      <protection hidden="1"/>
    </xf>
    <xf numFmtId="0" fontId="1" fillId="17" borderId="40" xfId="0" applyFont="1" applyFill="1" applyBorder="1" applyAlignment="1" applyProtection="1">
      <alignment horizontal="center" vertical="center" wrapText="1"/>
      <protection locked="0"/>
    </xf>
    <xf numFmtId="0" fontId="1" fillId="17" borderId="20" xfId="0" applyFont="1" applyFill="1" applyBorder="1" applyAlignment="1" applyProtection="1">
      <alignment horizontal="center" vertical="center" wrapText="1"/>
      <protection locked="0"/>
    </xf>
    <xf numFmtId="0" fontId="1" fillId="17" borderId="20" xfId="0" applyFont="1" applyFill="1" applyBorder="1" applyAlignment="1" applyProtection="1">
      <alignment horizontal="center" vertical="center" wrapText="1"/>
      <protection hidden="1"/>
    </xf>
    <xf numFmtId="0" fontId="4" fillId="17" borderId="94" xfId="0" applyFont="1" applyFill="1" applyBorder="1" applyAlignment="1" applyProtection="1">
      <alignment horizontal="center" vertical="center" wrapText="1"/>
      <protection hidden="1"/>
    </xf>
    <xf numFmtId="0" fontId="1" fillId="17" borderId="28" xfId="0" applyFont="1" applyFill="1" applyBorder="1" applyAlignment="1" applyProtection="1">
      <alignment horizontal="center" vertical="center" wrapText="1"/>
      <protection locked="0"/>
    </xf>
    <xf numFmtId="0" fontId="1" fillId="17" borderId="19" xfId="0" applyFont="1" applyFill="1" applyBorder="1" applyAlignment="1" applyProtection="1">
      <alignment horizontal="center" vertical="center" wrapText="1"/>
      <protection locked="0"/>
    </xf>
    <xf numFmtId="0" fontId="24" fillId="18" borderId="108" xfId="0" applyFont="1" applyFill="1" applyBorder="1" applyAlignment="1" applyProtection="1">
      <alignment horizontal="center" vertical="center" wrapText="1"/>
      <protection hidden="1"/>
    </xf>
    <xf numFmtId="0" fontId="18" fillId="18" borderId="103" xfId="0" applyFont="1" applyFill="1" applyBorder="1" applyAlignment="1" applyProtection="1">
      <alignment horizontal="center" vertical="center" wrapText="1"/>
      <protection locked="0"/>
    </xf>
    <xf numFmtId="0" fontId="18" fillId="18" borderId="90" xfId="0" applyFont="1" applyFill="1" applyBorder="1" applyAlignment="1" applyProtection="1">
      <alignment horizontal="center" vertical="center" wrapText="1"/>
      <protection locked="0"/>
    </xf>
    <xf numFmtId="0" fontId="29" fillId="18" borderId="90" xfId="0" applyFont="1" applyFill="1" applyBorder="1" applyAlignment="1" applyProtection="1">
      <alignment horizontal="center" vertical="center" wrapText="1"/>
      <protection hidden="1"/>
    </xf>
    <xf numFmtId="0" fontId="22" fillId="18" borderId="93" xfId="0" applyFont="1" applyFill="1" applyBorder="1" applyAlignment="1" applyProtection="1">
      <alignment horizontal="center" vertical="center" wrapText="1"/>
      <protection hidden="1"/>
    </xf>
    <xf numFmtId="0" fontId="21" fillId="18" borderId="21" xfId="0" applyFont="1" applyFill="1" applyBorder="1" applyAlignment="1" applyProtection="1">
      <alignment horizontal="center" vertical="center" wrapText="1"/>
      <protection hidden="1"/>
    </xf>
    <xf numFmtId="0" fontId="29" fillId="18" borderId="21" xfId="0" applyFont="1" applyFill="1" applyBorder="1" applyAlignment="1" applyProtection="1">
      <alignment horizontal="center" vertical="center" wrapText="1"/>
      <protection hidden="1"/>
    </xf>
    <xf numFmtId="0" fontId="23" fillId="18" borderId="21" xfId="0" applyFont="1" applyFill="1" applyBorder="1" applyAlignment="1" applyProtection="1">
      <alignment horizontal="center" vertical="center" textRotation="90" wrapText="1"/>
      <protection hidden="1"/>
    </xf>
    <xf numFmtId="0" fontId="25" fillId="18" borderId="43" xfId="0" applyFont="1" applyFill="1" applyBorder="1" applyAlignment="1" applyProtection="1">
      <alignment horizontal="center" vertical="center" textRotation="90" wrapText="1"/>
      <protection hidden="1"/>
    </xf>
    <xf numFmtId="0" fontId="1" fillId="18" borderId="40" xfId="0" applyFont="1" applyFill="1" applyBorder="1" applyAlignment="1" applyProtection="1">
      <alignment horizontal="center" vertical="center" wrapText="1"/>
      <protection locked="0"/>
    </xf>
    <xf numFmtId="0" fontId="1" fillId="18" borderId="20" xfId="0" applyFont="1" applyFill="1" applyBorder="1" applyAlignment="1" applyProtection="1">
      <alignment horizontal="center" vertical="center" wrapText="1"/>
      <protection locked="0"/>
    </xf>
    <xf numFmtId="0" fontId="1" fillId="18" borderId="20" xfId="0" applyFont="1" applyFill="1" applyBorder="1" applyAlignment="1" applyProtection="1">
      <alignment horizontal="center" vertical="center" wrapText="1"/>
      <protection hidden="1"/>
    </xf>
    <xf numFmtId="0" fontId="1" fillId="18" borderId="28" xfId="0" applyFont="1" applyFill="1" applyBorder="1" applyAlignment="1" applyProtection="1">
      <alignment horizontal="center" vertical="center" wrapText="1"/>
      <protection locked="0"/>
    </xf>
    <xf numFmtId="0" fontId="1" fillId="18" borderId="19" xfId="0" applyFont="1" applyFill="1" applyBorder="1" applyAlignment="1" applyProtection="1">
      <alignment horizontal="center" vertical="center" wrapText="1"/>
      <protection locked="0"/>
    </xf>
    <xf numFmtId="0" fontId="30" fillId="14" borderId="95" xfId="0" applyFont="1" applyFill="1" applyBorder="1" applyAlignment="1" applyProtection="1">
      <alignment horizontal="center" vertical="center" wrapText="1"/>
      <protection hidden="1"/>
    </xf>
    <xf numFmtId="0" fontId="4" fillId="18" borderId="29" xfId="0" applyFont="1" applyFill="1" applyBorder="1" applyAlignment="1" applyProtection="1">
      <alignment horizontal="center" vertical="center" wrapText="1"/>
      <protection hidden="1"/>
    </xf>
    <xf numFmtId="0" fontId="63" fillId="15" borderId="35" xfId="0" applyFont="1" applyFill="1" applyBorder="1" applyAlignment="1" applyProtection="1">
      <alignment horizontal="center" vertical="center" wrapText="1"/>
      <protection hidden="1"/>
    </xf>
    <xf numFmtId="0" fontId="104" fillId="15" borderId="234" xfId="0" applyFont="1" applyFill="1" applyBorder="1" applyAlignment="1" applyProtection="1">
      <alignment horizontal="center" vertical="center" wrapText="1"/>
      <protection hidden="1"/>
    </xf>
    <xf numFmtId="0" fontId="67" fillId="15" borderId="237" xfId="0" applyFont="1" applyFill="1" applyBorder="1" applyAlignment="1" applyProtection="1">
      <alignment horizontal="center" vertical="center" wrapText="1"/>
      <protection hidden="1"/>
    </xf>
    <xf numFmtId="0" fontId="67" fillId="15" borderId="239" xfId="0" applyFont="1" applyFill="1" applyBorder="1" applyAlignment="1" applyProtection="1">
      <alignment horizontal="center" vertical="center" wrapText="1"/>
      <protection hidden="1"/>
    </xf>
    <xf numFmtId="0" fontId="76" fillId="15" borderId="239" xfId="0" applyFont="1" applyFill="1" applyBorder="1" applyAlignment="1" applyProtection="1">
      <alignment horizontal="center" vertical="center" wrapText="1"/>
      <protection hidden="1"/>
    </xf>
    <xf numFmtId="0" fontId="76" fillId="15" borderId="239" xfId="0" applyFont="1" applyFill="1" applyBorder="1" applyAlignment="1" applyProtection="1">
      <alignment vertical="center" wrapText="1"/>
      <protection hidden="1"/>
    </xf>
    <xf numFmtId="0" fontId="75" fillId="15" borderId="239" xfId="0" applyFont="1" applyFill="1" applyBorder="1" applyAlignment="1" applyProtection="1">
      <alignment vertical="center" wrapText="1"/>
      <protection hidden="1"/>
    </xf>
    <xf numFmtId="0" fontId="108" fillId="15" borderId="91" xfId="0" applyFont="1" applyFill="1" applyBorder="1" applyAlignment="1" applyProtection="1">
      <alignment horizontal="center" vertical="center" wrapText="1"/>
      <protection hidden="1"/>
    </xf>
    <xf numFmtId="0" fontId="23" fillId="18" borderId="85" xfId="0" applyFont="1" applyFill="1" applyBorder="1" applyAlignment="1" applyProtection="1">
      <alignment horizontal="center" vertical="center" textRotation="90" wrapText="1"/>
      <protection hidden="1"/>
    </xf>
    <xf numFmtId="0" fontId="23" fillId="18" borderId="104" xfId="0" applyFont="1" applyFill="1" applyBorder="1" applyAlignment="1" applyProtection="1">
      <alignment horizontal="center" vertical="center" textRotation="90" wrapText="1"/>
      <protection hidden="1"/>
    </xf>
    <xf numFmtId="0" fontId="23" fillId="18" borderId="34" xfId="0" applyFont="1" applyFill="1" applyBorder="1" applyAlignment="1" applyProtection="1">
      <alignment horizontal="center" vertical="center" textRotation="90" wrapText="1"/>
      <protection hidden="1"/>
    </xf>
    <xf numFmtId="0" fontId="1" fillId="18" borderId="91" xfId="0" applyFont="1" applyFill="1" applyBorder="1" applyAlignment="1" applyProtection="1">
      <alignment horizontal="center" vertical="center" wrapText="1"/>
      <protection hidden="1"/>
    </xf>
    <xf numFmtId="0" fontId="23" fillId="2" borderId="85" xfId="0" applyFont="1" applyFill="1" applyBorder="1" applyAlignment="1" applyProtection="1">
      <alignment horizontal="center" vertical="center" textRotation="90" wrapText="1"/>
      <protection hidden="1"/>
    </xf>
    <xf numFmtId="0" fontId="23" fillId="2" borderId="104" xfId="0" applyFont="1" applyFill="1" applyBorder="1" applyAlignment="1" applyProtection="1">
      <alignment horizontal="center" vertical="center" textRotation="90" wrapText="1"/>
      <protection hidden="1"/>
    </xf>
    <xf numFmtId="0" fontId="23" fillId="2" borderId="34" xfId="0" applyFont="1" applyFill="1" applyBorder="1" applyAlignment="1" applyProtection="1">
      <alignment horizontal="center" vertical="center" textRotation="90" wrapText="1"/>
      <protection hidden="1"/>
    </xf>
    <xf numFmtId="0" fontId="1" fillId="2" borderId="91" xfId="0" applyFont="1" applyFill="1" applyBorder="1" applyAlignment="1" applyProtection="1">
      <alignment horizontal="center" vertical="center" wrapText="1"/>
      <protection hidden="1"/>
    </xf>
    <xf numFmtId="0" fontId="23" fillId="17" borderId="85" xfId="0" applyFont="1" applyFill="1" applyBorder="1" applyAlignment="1" applyProtection="1">
      <alignment horizontal="center" vertical="center" textRotation="90" wrapText="1"/>
      <protection hidden="1"/>
    </xf>
    <xf numFmtId="0" fontId="23" fillId="17" borderId="104" xfId="0" applyFont="1" applyFill="1" applyBorder="1" applyAlignment="1" applyProtection="1">
      <alignment horizontal="center" vertical="center" textRotation="90" wrapText="1"/>
      <protection hidden="1"/>
    </xf>
    <xf numFmtId="0" fontId="23" fillId="17" borderId="34" xfId="0" applyFont="1" applyFill="1" applyBorder="1" applyAlignment="1" applyProtection="1">
      <alignment horizontal="center" vertical="center" textRotation="90" wrapText="1"/>
      <protection hidden="1"/>
    </xf>
    <xf numFmtId="0" fontId="1" fillId="17" borderId="91" xfId="0" applyFont="1" applyFill="1" applyBorder="1" applyAlignment="1" applyProtection="1">
      <alignment horizontal="center" vertical="center" wrapText="1"/>
      <protection hidden="1"/>
    </xf>
    <xf numFmtId="0" fontId="109" fillId="15" borderId="143" xfId="0" applyFont="1" applyFill="1" applyBorder="1" applyAlignment="1" applyProtection="1">
      <alignment horizontal="center" vertical="center" wrapText="1"/>
      <protection hidden="1"/>
    </xf>
    <xf numFmtId="0" fontId="109" fillId="15" borderId="20" xfId="0" applyFont="1" applyFill="1" applyBorder="1" applyAlignment="1" applyProtection="1">
      <alignment horizontal="center" vertical="center" wrapText="1"/>
      <protection hidden="1"/>
    </xf>
    <xf numFmtId="2" fontId="109" fillId="15" borderId="144" xfId="0" applyNumberFormat="1" applyFont="1" applyFill="1" applyBorder="1" applyAlignment="1" applyProtection="1">
      <alignment horizontal="center" vertical="center" wrapText="1"/>
      <protection hidden="1"/>
    </xf>
    <xf numFmtId="2" fontId="109" fillId="15" borderId="20" xfId="0" applyNumberFormat="1" applyFont="1" applyFill="1" applyBorder="1" applyAlignment="1" applyProtection="1">
      <alignment horizontal="center" vertical="center" wrapText="1"/>
      <protection hidden="1"/>
    </xf>
    <xf numFmtId="0" fontId="109" fillId="15" borderId="144" xfId="0" applyFont="1" applyFill="1" applyBorder="1" applyAlignment="1" applyProtection="1">
      <alignment horizontal="center" vertical="center" wrapText="1"/>
      <protection hidden="1"/>
    </xf>
    <xf numFmtId="0" fontId="109" fillId="15" borderId="198" xfId="0" applyFont="1" applyFill="1" applyBorder="1" applyAlignment="1" applyProtection="1">
      <alignment horizontal="center" vertical="center" wrapText="1"/>
      <protection hidden="1"/>
    </xf>
    <xf numFmtId="0" fontId="109" fillId="15" borderId="21" xfId="0" applyFont="1" applyFill="1" applyBorder="1" applyAlignment="1" applyProtection="1">
      <alignment horizontal="center" vertical="center" wrapText="1"/>
      <protection hidden="1"/>
    </xf>
    <xf numFmtId="0" fontId="109" fillId="15" borderId="157" xfId="0" applyFont="1" applyFill="1" applyBorder="1" applyAlignment="1" applyProtection="1">
      <alignment horizontal="center" vertical="center" wrapText="1"/>
      <protection hidden="1"/>
    </xf>
    <xf numFmtId="0" fontId="44" fillId="0" borderId="163" xfId="0" applyFont="1" applyBorder="1" applyAlignment="1" applyProtection="1">
      <alignment vertical="center"/>
      <protection hidden="1"/>
    </xf>
    <xf numFmtId="0" fontId="44" fillId="0" borderId="181" xfId="0" applyFont="1" applyBorder="1" applyAlignment="1" applyProtection="1">
      <alignment vertical="center"/>
      <protection hidden="1"/>
    </xf>
    <xf numFmtId="0" fontId="42" fillId="14" borderId="102" xfId="0" applyFont="1" applyFill="1" applyBorder="1" applyAlignment="1" applyProtection="1">
      <alignment horizontal="center" vertical="center"/>
      <protection hidden="1"/>
    </xf>
    <xf numFmtId="0" fontId="74" fillId="0" borderId="174" xfId="0" applyFont="1" applyBorder="1" applyAlignment="1" applyProtection="1">
      <alignment vertical="center"/>
      <protection hidden="1"/>
    </xf>
    <xf numFmtId="0" fontId="74" fillId="0" borderId="229" xfId="0" applyFont="1" applyBorder="1" applyAlignment="1" applyProtection="1">
      <alignment vertical="center"/>
      <protection hidden="1"/>
    </xf>
    <xf numFmtId="0" fontId="0" fillId="0" borderId="128" xfId="0" applyBorder="1" applyAlignment="1" applyProtection="1">
      <alignment vertical="center"/>
      <protection hidden="1"/>
    </xf>
    <xf numFmtId="0" fontId="110" fillId="14" borderId="72" xfId="0" applyFont="1" applyFill="1" applyBorder="1" applyAlignment="1" applyProtection="1">
      <alignment horizontal="center" vertical="center" wrapText="1"/>
      <protection hidden="1"/>
    </xf>
    <xf numFmtId="0" fontId="64" fillId="14" borderId="99" xfId="0" applyFont="1" applyFill="1" applyBorder="1" applyAlignment="1" applyProtection="1">
      <alignment horizontal="center" vertical="center"/>
      <protection hidden="1"/>
    </xf>
    <xf numFmtId="1" fontId="53" fillId="0" borderId="95" xfId="0" applyNumberFormat="1" applyFont="1" applyFill="1" applyBorder="1" applyAlignment="1" applyProtection="1">
      <alignment horizontal="center" vertical="center"/>
      <protection hidden="1"/>
    </xf>
    <xf numFmtId="1" fontId="17" fillId="0" borderId="104" xfId="0" applyNumberFormat="1" applyFont="1" applyFill="1" applyBorder="1" applyAlignment="1" applyProtection="1">
      <alignment horizontal="center" vertical="center"/>
      <protection hidden="1"/>
    </xf>
    <xf numFmtId="0" fontId="3" fillId="3" borderId="0" xfId="0" applyFont="1" applyFill="1" applyBorder="1" applyAlignment="1" applyProtection="1">
      <alignment horizontal="center" vertical="center" wrapText="1"/>
      <protection hidden="1"/>
    </xf>
    <xf numFmtId="0" fontId="101" fillId="15" borderId="0" xfId="0" applyFont="1" applyFill="1" applyBorder="1" applyAlignment="1" applyProtection="1">
      <alignment horizontal="center" vertical="center" wrapText="1"/>
      <protection hidden="1"/>
    </xf>
    <xf numFmtId="0" fontId="107" fillId="2" borderId="0" xfId="0" applyFont="1" applyFill="1" applyBorder="1" applyAlignment="1" applyProtection="1">
      <alignment horizontal="left" vertical="top" wrapText="1"/>
      <protection hidden="1"/>
    </xf>
    <xf numFmtId="0" fontId="66" fillId="9" borderId="0" xfId="0" applyFont="1" applyFill="1" applyBorder="1" applyAlignment="1" applyProtection="1">
      <alignment horizontal="center" vertical="center" wrapText="1"/>
      <protection hidden="1"/>
    </xf>
    <xf numFmtId="0" fontId="66" fillId="9" borderId="252" xfId="0" applyFont="1" applyFill="1" applyBorder="1" applyAlignment="1" applyProtection="1">
      <alignment horizontal="center" vertical="center" wrapText="1"/>
      <protection hidden="1"/>
    </xf>
    <xf numFmtId="0" fontId="66" fillId="9" borderId="102" xfId="0" applyFont="1" applyFill="1" applyBorder="1" applyAlignment="1" applyProtection="1">
      <alignment horizontal="center" vertical="center" wrapText="1"/>
      <protection hidden="1"/>
    </xf>
    <xf numFmtId="165" fontId="1" fillId="9" borderId="98" xfId="0" applyNumberFormat="1" applyFont="1" applyFill="1" applyBorder="1" applyAlignment="1" applyProtection="1">
      <alignment horizontal="center" vertical="center" wrapText="1"/>
      <protection hidden="1"/>
    </xf>
    <xf numFmtId="0" fontId="4" fillId="9" borderId="20" xfId="0" applyFont="1" applyFill="1" applyBorder="1" applyAlignment="1" applyProtection="1">
      <alignment horizontal="center" vertical="center" wrapText="1"/>
      <protection locked="0"/>
    </xf>
    <xf numFmtId="0" fontId="4" fillId="9" borderId="19" xfId="0" applyFont="1" applyFill="1" applyBorder="1" applyAlignment="1" applyProtection="1">
      <alignment horizontal="center" vertical="center" wrapText="1"/>
      <protection locked="0"/>
    </xf>
    <xf numFmtId="0" fontId="54" fillId="0" borderId="140" xfId="0" applyFont="1" applyBorder="1" applyAlignment="1" applyProtection="1">
      <alignment horizontal="center" vertical="center"/>
      <protection hidden="1"/>
    </xf>
    <xf numFmtId="0" fontId="54" fillId="0" borderId="102" xfId="0" applyFont="1" applyBorder="1" applyAlignment="1" applyProtection="1">
      <alignment horizontal="center" vertical="center"/>
      <protection hidden="1"/>
    </xf>
    <xf numFmtId="0" fontId="0" fillId="0" borderId="102" xfId="0" applyBorder="1" applyAlignment="1" applyProtection="1">
      <alignment horizontal="center" vertical="center"/>
      <protection hidden="1"/>
    </xf>
    <xf numFmtId="2" fontId="1" fillId="18" borderId="20" xfId="0" applyNumberFormat="1" applyFont="1" applyFill="1" applyBorder="1" applyAlignment="1" applyProtection="1">
      <alignment horizontal="center" vertical="center" wrapText="1"/>
      <protection hidden="1"/>
    </xf>
    <xf numFmtId="2" fontId="1" fillId="18" borderId="19" xfId="0" applyNumberFormat="1" applyFont="1" applyFill="1" applyBorder="1" applyAlignment="1" applyProtection="1">
      <alignment horizontal="center" vertical="center" wrapText="1"/>
      <protection hidden="1"/>
    </xf>
    <xf numFmtId="2" fontId="1" fillId="2" borderId="20" xfId="0" applyNumberFormat="1" applyFont="1" applyFill="1" applyBorder="1" applyAlignment="1" applyProtection="1">
      <alignment horizontal="center" vertical="center" wrapText="1"/>
      <protection hidden="1"/>
    </xf>
    <xf numFmtId="2" fontId="1" fillId="17" borderId="20" xfId="0" applyNumberFormat="1" applyFont="1" applyFill="1" applyBorder="1" applyAlignment="1" applyProtection="1">
      <alignment horizontal="center" vertical="center" wrapText="1"/>
      <protection hidden="1"/>
    </xf>
    <xf numFmtId="0" fontId="71" fillId="15" borderId="25" xfId="0" applyFont="1" applyFill="1" applyBorder="1" applyAlignment="1" applyProtection="1">
      <alignment horizontal="center" vertical="center" wrapText="1"/>
      <protection hidden="1"/>
    </xf>
    <xf numFmtId="0" fontId="71" fillId="15" borderId="42" xfId="0" applyFont="1" applyFill="1" applyBorder="1" applyAlignment="1" applyProtection="1">
      <alignment horizontal="center" vertical="center" wrapText="1"/>
      <protection hidden="1"/>
    </xf>
    <xf numFmtId="0" fontId="71" fillId="15" borderId="233" xfId="0" applyFont="1" applyFill="1" applyBorder="1" applyAlignment="1" applyProtection="1">
      <alignment horizontal="center" vertical="center" wrapText="1"/>
      <protection hidden="1"/>
    </xf>
    <xf numFmtId="0" fontId="71" fillId="15" borderId="253" xfId="0" applyFont="1" applyFill="1" applyBorder="1" applyAlignment="1" applyProtection="1">
      <alignment horizontal="center" vertical="center" wrapText="1"/>
      <protection hidden="1"/>
    </xf>
    <xf numFmtId="0" fontId="74" fillId="14" borderId="159" xfId="0" applyFont="1" applyFill="1" applyBorder="1" applyAlignment="1" applyProtection="1">
      <alignment horizontal="center" vertical="center"/>
      <protection hidden="1"/>
    </xf>
    <xf numFmtId="0" fontId="30" fillId="0" borderId="80" xfId="0" applyFont="1" applyFill="1" applyBorder="1" applyAlignment="1" applyProtection="1">
      <alignment horizontal="center" vertical="center"/>
      <protection hidden="1"/>
    </xf>
    <xf numFmtId="0" fontId="30" fillId="0" borderId="77" xfId="0" applyFont="1" applyFill="1" applyBorder="1" applyAlignment="1" applyProtection="1">
      <alignment horizontal="center" vertical="center"/>
      <protection hidden="1"/>
    </xf>
    <xf numFmtId="0" fontId="23" fillId="10" borderId="19" xfId="0" applyFont="1" applyFill="1" applyBorder="1" applyAlignment="1" applyProtection="1">
      <alignment horizontal="center" vertical="center" textRotation="90" wrapText="1"/>
      <protection hidden="1"/>
    </xf>
    <xf numFmtId="0" fontId="19" fillId="10" borderId="19" xfId="0" applyFont="1" applyFill="1" applyBorder="1" applyAlignment="1" applyProtection="1">
      <alignment horizontal="center" vertical="center" textRotation="90" wrapText="1"/>
      <protection hidden="1"/>
    </xf>
    <xf numFmtId="0" fontId="87" fillId="10" borderId="19" xfId="0" applyFont="1" applyFill="1" applyBorder="1" applyAlignment="1" applyProtection="1">
      <alignment horizontal="center" vertical="center" textRotation="90" wrapText="1"/>
      <protection hidden="1"/>
    </xf>
    <xf numFmtId="0" fontId="46" fillId="10" borderId="19" xfId="0" applyFont="1" applyFill="1" applyBorder="1" applyAlignment="1" applyProtection="1">
      <alignment horizontal="center" vertical="center" textRotation="90" wrapText="1"/>
      <protection hidden="1"/>
    </xf>
    <xf numFmtId="0" fontId="87" fillId="10" borderId="19" xfId="0" applyFont="1" applyFill="1" applyBorder="1" applyAlignment="1" applyProtection="1">
      <alignment vertical="center" textRotation="90" wrapText="1"/>
      <protection hidden="1"/>
    </xf>
    <xf numFmtId="0" fontId="22" fillId="10" borderId="19" xfId="0" applyFont="1" applyFill="1" applyBorder="1" applyAlignment="1" applyProtection="1">
      <alignment horizontal="center" vertical="center" wrapText="1"/>
      <protection hidden="1"/>
    </xf>
    <xf numFmtId="0" fontId="29" fillId="10" borderId="19" xfId="0" applyFont="1" applyFill="1" applyBorder="1" applyAlignment="1" applyProtection="1">
      <alignment horizontal="center" vertical="center" wrapText="1"/>
      <protection hidden="1"/>
    </xf>
    <xf numFmtId="0" fontId="37" fillId="10" borderId="19" xfId="0" applyFont="1" applyFill="1" applyBorder="1" applyAlignment="1" applyProtection="1">
      <alignment horizontal="center" vertical="center" wrapText="1"/>
      <protection hidden="1"/>
    </xf>
    <xf numFmtId="0" fontId="1" fillId="10" borderId="19" xfId="0" applyFont="1" applyFill="1" applyBorder="1" applyAlignment="1" applyProtection="1">
      <alignment horizontal="center" vertical="center" wrapText="1"/>
      <protection hidden="1"/>
    </xf>
    <xf numFmtId="0" fontId="58" fillId="10" borderId="19" xfId="0" applyFont="1" applyFill="1" applyBorder="1" applyAlignment="1" applyProtection="1">
      <alignment horizontal="center" vertical="center" wrapText="1"/>
      <protection locked="0"/>
    </xf>
    <xf numFmtId="0" fontId="97" fillId="10" borderId="19" xfId="0" applyFont="1" applyFill="1" applyBorder="1" applyAlignment="1" applyProtection="1">
      <alignment horizontal="center" vertical="center" wrapText="1"/>
      <protection locked="0"/>
    </xf>
    <xf numFmtId="0" fontId="96" fillId="10" borderId="19" xfId="0" applyFont="1" applyFill="1" applyBorder="1" applyAlignment="1" applyProtection="1">
      <alignment horizontal="center" vertical="center" wrapText="1"/>
      <protection locked="0"/>
    </xf>
    <xf numFmtId="2" fontId="1" fillId="10" borderId="19" xfId="0" applyNumberFormat="1" applyFont="1" applyFill="1" applyBorder="1" applyAlignment="1" applyProtection="1">
      <alignment horizontal="center" vertical="center" wrapText="1"/>
      <protection hidden="1"/>
    </xf>
    <xf numFmtId="0" fontId="23" fillId="10" borderId="41" xfId="0" applyFont="1" applyFill="1" applyBorder="1" applyAlignment="1" applyProtection="1">
      <alignment horizontal="center" vertical="center" textRotation="90" wrapText="1"/>
      <protection hidden="1"/>
    </xf>
    <xf numFmtId="0" fontId="24" fillId="10" borderId="27" xfId="0" applyFont="1" applyFill="1" applyBorder="1" applyAlignment="1" applyProtection="1">
      <alignment horizontal="center" vertical="center" wrapText="1"/>
      <protection hidden="1"/>
    </xf>
    <xf numFmtId="0" fontId="19" fillId="10" borderId="28" xfId="0" applyFont="1" applyFill="1" applyBorder="1" applyAlignment="1" applyProtection="1">
      <alignment horizontal="center" vertical="center" textRotation="90" wrapText="1"/>
      <protection hidden="1"/>
    </xf>
    <xf numFmtId="0" fontId="18" fillId="10" borderId="30" xfId="0" applyFont="1" applyFill="1" applyBorder="1" applyAlignment="1" applyProtection="1">
      <alignment horizontal="center" vertical="center" wrapText="1"/>
      <protection locked="0"/>
    </xf>
    <xf numFmtId="0" fontId="18" fillId="10" borderId="33" xfId="0" applyFont="1" applyFill="1" applyBorder="1" applyAlignment="1" applyProtection="1">
      <alignment horizontal="center" vertical="center" wrapText="1"/>
      <protection locked="0"/>
    </xf>
    <xf numFmtId="0" fontId="22" fillId="10" borderId="33" xfId="0" applyFont="1" applyFill="1" applyBorder="1" applyAlignment="1" applyProtection="1">
      <alignment horizontal="center" vertical="center" wrapText="1"/>
      <protection locked="0"/>
    </xf>
    <xf numFmtId="0" fontId="22" fillId="10" borderId="33" xfId="0" applyFont="1" applyFill="1" applyBorder="1" applyAlignment="1" applyProtection="1">
      <alignment horizontal="center" vertical="center" wrapText="1"/>
      <protection hidden="1"/>
    </xf>
    <xf numFmtId="0" fontId="23" fillId="10" borderId="33" xfId="0" applyFont="1" applyFill="1" applyBorder="1" applyAlignment="1" applyProtection="1">
      <alignment horizontal="center" vertical="center" textRotation="90" wrapText="1"/>
      <protection hidden="1"/>
    </xf>
    <xf numFmtId="0" fontId="37" fillId="10" borderId="21" xfId="0" applyFont="1" applyFill="1" applyBorder="1" applyAlignment="1" applyProtection="1">
      <alignment horizontal="center" vertical="center" wrapText="1"/>
      <protection hidden="1"/>
    </xf>
    <xf numFmtId="0" fontId="97" fillId="10" borderId="21" xfId="0" applyFont="1" applyFill="1" applyBorder="1" applyAlignment="1" applyProtection="1">
      <alignment horizontal="center" vertical="center" wrapText="1"/>
      <protection hidden="1"/>
    </xf>
    <xf numFmtId="0" fontId="98" fillId="10" borderId="21" xfId="0" applyFont="1" applyFill="1" applyBorder="1" applyAlignment="1" applyProtection="1">
      <alignment horizontal="center" vertical="center" wrapText="1"/>
      <protection hidden="1"/>
    </xf>
    <xf numFmtId="0" fontId="96" fillId="10" borderId="21" xfId="0" applyFont="1" applyFill="1" applyBorder="1" applyAlignment="1" applyProtection="1">
      <alignment horizontal="center" vertical="center" wrapText="1"/>
      <protection hidden="1"/>
    </xf>
    <xf numFmtId="0" fontId="1" fillId="10" borderId="21" xfId="0" applyFont="1" applyFill="1" applyBorder="1" applyAlignment="1" applyProtection="1">
      <alignment horizontal="center" vertical="center" wrapText="1"/>
      <protection hidden="1"/>
    </xf>
    <xf numFmtId="0" fontId="4" fillId="10" borderId="21" xfId="0" applyFont="1" applyFill="1" applyBorder="1" applyAlignment="1" applyProtection="1">
      <alignment horizontal="center" vertical="center" wrapText="1"/>
      <protection hidden="1"/>
    </xf>
    <xf numFmtId="0" fontId="39" fillId="10" borderId="26" xfId="0" applyFont="1" applyFill="1" applyBorder="1" applyAlignment="1" applyProtection="1">
      <alignment horizontal="center" vertical="center" wrapText="1"/>
      <protection locked="0"/>
    </xf>
    <xf numFmtId="0" fontId="58" fillId="10" borderId="41" xfId="0" applyFont="1" applyFill="1" applyBorder="1" applyAlignment="1" applyProtection="1">
      <alignment horizontal="center" vertical="center" wrapText="1"/>
      <protection locked="0"/>
    </xf>
    <xf numFmtId="0" fontId="22" fillId="10" borderId="41" xfId="0" applyFont="1" applyFill="1" applyBorder="1" applyAlignment="1" applyProtection="1">
      <alignment horizontal="center" vertical="center" wrapText="1"/>
      <protection hidden="1"/>
    </xf>
    <xf numFmtId="0" fontId="37" fillId="10" borderId="41" xfId="0" applyFont="1" applyFill="1" applyBorder="1" applyAlignment="1" applyProtection="1">
      <alignment horizontal="center" vertical="center" wrapText="1"/>
      <protection hidden="1"/>
    </xf>
    <xf numFmtId="0" fontId="97" fillId="10" borderId="41" xfId="0" applyFont="1" applyFill="1" applyBorder="1" applyAlignment="1" applyProtection="1">
      <alignment horizontal="center" vertical="center" wrapText="1"/>
      <protection locked="0"/>
    </xf>
    <xf numFmtId="0" fontId="96" fillId="10" borderId="41" xfId="0" applyFont="1" applyFill="1" applyBorder="1" applyAlignment="1" applyProtection="1">
      <alignment horizontal="center" vertical="center" wrapText="1"/>
      <protection locked="0"/>
    </xf>
    <xf numFmtId="0" fontId="29" fillId="10" borderId="41" xfId="0" applyFont="1" applyFill="1" applyBorder="1" applyAlignment="1" applyProtection="1">
      <alignment horizontal="center" vertical="center" wrapText="1"/>
      <protection hidden="1"/>
    </xf>
    <xf numFmtId="2" fontId="1" fillId="10" borderId="41" xfId="0" applyNumberFormat="1" applyFont="1" applyFill="1" applyBorder="1" applyAlignment="1" applyProtection="1">
      <alignment horizontal="center" vertical="center" wrapText="1"/>
      <protection hidden="1"/>
    </xf>
    <xf numFmtId="0" fontId="1" fillId="10" borderId="41" xfId="0" applyFont="1" applyFill="1" applyBorder="1" applyAlignment="1" applyProtection="1">
      <alignment horizontal="center" vertical="center" wrapText="1"/>
      <protection hidden="1"/>
    </xf>
    <xf numFmtId="0" fontId="4" fillId="10" borderId="27" xfId="0" applyFont="1" applyFill="1" applyBorder="1" applyAlignment="1" applyProtection="1">
      <alignment horizontal="center" vertical="center" wrapText="1"/>
      <protection hidden="1"/>
    </xf>
    <xf numFmtId="0" fontId="39" fillId="10" borderId="28" xfId="0" applyFont="1" applyFill="1" applyBorder="1" applyAlignment="1" applyProtection="1">
      <alignment horizontal="center" vertical="center" wrapText="1"/>
      <protection locked="0"/>
    </xf>
    <xf numFmtId="0" fontId="39" fillId="10" borderId="30" xfId="0" applyFont="1" applyFill="1" applyBorder="1" applyAlignment="1" applyProtection="1">
      <alignment horizontal="center" vertical="center" wrapText="1"/>
      <protection locked="0"/>
    </xf>
    <xf numFmtId="0" fontId="58" fillId="10" borderId="33" xfId="0" applyFont="1" applyFill="1" applyBorder="1" applyAlignment="1" applyProtection="1">
      <alignment horizontal="center" vertical="center" wrapText="1"/>
      <protection locked="0"/>
    </xf>
    <xf numFmtId="0" fontId="37" fillId="10" borderId="33" xfId="0" applyFont="1" applyFill="1" applyBorder="1" applyAlignment="1" applyProtection="1">
      <alignment horizontal="center" vertical="center" wrapText="1"/>
      <protection hidden="1"/>
    </xf>
    <xf numFmtId="0" fontId="97" fillId="10" borderId="33" xfId="0" applyFont="1" applyFill="1" applyBorder="1" applyAlignment="1" applyProtection="1">
      <alignment horizontal="center" vertical="center" wrapText="1"/>
      <protection locked="0"/>
    </xf>
    <xf numFmtId="0" fontId="96" fillId="10" borderId="33" xfId="0" applyFont="1" applyFill="1" applyBorder="1" applyAlignment="1" applyProtection="1">
      <alignment horizontal="center" vertical="center" wrapText="1"/>
      <protection locked="0"/>
    </xf>
    <xf numFmtId="2" fontId="1" fillId="10" borderId="33" xfId="0" applyNumberFormat="1" applyFont="1" applyFill="1" applyBorder="1" applyAlignment="1" applyProtection="1">
      <alignment horizontal="center" vertical="center" wrapText="1"/>
      <protection hidden="1"/>
    </xf>
    <xf numFmtId="0" fontId="1" fillId="10" borderId="33" xfId="0" applyFont="1" applyFill="1" applyBorder="1" applyAlignment="1" applyProtection="1">
      <alignment horizontal="center" vertical="center" wrapText="1"/>
      <protection hidden="1"/>
    </xf>
    <xf numFmtId="0" fontId="4" fillId="10" borderId="31" xfId="0" applyFont="1" applyFill="1" applyBorder="1" applyAlignment="1" applyProtection="1">
      <alignment horizontal="center" vertical="center" wrapText="1"/>
      <protection hidden="1"/>
    </xf>
    <xf numFmtId="0" fontId="23" fillId="12" borderId="41" xfId="0" applyFont="1" applyFill="1" applyBorder="1" applyAlignment="1" applyProtection="1">
      <alignment horizontal="center" vertical="center" textRotation="90" wrapText="1"/>
      <protection hidden="1"/>
    </xf>
    <xf numFmtId="0" fontId="24" fillId="12" borderId="27" xfId="0" applyFont="1" applyFill="1" applyBorder="1" applyAlignment="1" applyProtection="1">
      <alignment horizontal="center" vertical="center" wrapText="1"/>
      <protection hidden="1"/>
    </xf>
    <xf numFmtId="0" fontId="19" fillId="12" borderId="28" xfId="0" applyFont="1" applyFill="1" applyBorder="1" applyAlignment="1" applyProtection="1">
      <alignment horizontal="center" vertical="center" textRotation="90" wrapText="1"/>
      <protection hidden="1"/>
    </xf>
    <xf numFmtId="0" fontId="19" fillId="12" borderId="19" xfId="0" applyFont="1" applyFill="1" applyBorder="1" applyAlignment="1" applyProtection="1">
      <alignment horizontal="center" vertical="center" textRotation="90" wrapText="1"/>
      <protection hidden="1"/>
    </xf>
    <xf numFmtId="0" fontId="87" fillId="12" borderId="19" xfId="0" applyFont="1" applyFill="1" applyBorder="1" applyAlignment="1" applyProtection="1">
      <alignment horizontal="center" vertical="center" textRotation="90" wrapText="1"/>
      <protection hidden="1"/>
    </xf>
    <xf numFmtId="0" fontId="46" fillId="12" borderId="19" xfId="0" applyFont="1" applyFill="1" applyBorder="1" applyAlignment="1" applyProtection="1">
      <alignment horizontal="center" vertical="center" textRotation="90" wrapText="1"/>
      <protection hidden="1"/>
    </xf>
    <xf numFmtId="0" fontId="87" fillId="12" borderId="19" xfId="0" applyFont="1" applyFill="1" applyBorder="1" applyAlignment="1" applyProtection="1">
      <alignment vertical="center" textRotation="90" wrapText="1"/>
      <protection hidden="1"/>
    </xf>
    <xf numFmtId="0" fontId="23" fillId="12" borderId="19" xfId="0" applyFont="1" applyFill="1" applyBorder="1" applyAlignment="1" applyProtection="1">
      <alignment horizontal="center" vertical="center" textRotation="90" wrapText="1"/>
      <protection hidden="1"/>
    </xf>
    <xf numFmtId="0" fontId="18" fillId="12" borderId="30" xfId="0" applyFont="1" applyFill="1" applyBorder="1" applyAlignment="1" applyProtection="1">
      <alignment horizontal="center" vertical="center" wrapText="1"/>
      <protection locked="0"/>
    </xf>
    <xf numFmtId="0" fontId="18" fillId="12" borderId="33" xfId="0" applyFont="1" applyFill="1" applyBorder="1" applyAlignment="1" applyProtection="1">
      <alignment horizontal="center" vertical="center" wrapText="1"/>
      <protection locked="0"/>
    </xf>
    <xf numFmtId="0" fontId="22" fillId="12" borderId="33" xfId="0" applyFont="1" applyFill="1" applyBorder="1" applyAlignment="1" applyProtection="1">
      <alignment horizontal="center" vertical="center" wrapText="1"/>
      <protection locked="0"/>
    </xf>
    <xf numFmtId="0" fontId="23" fillId="12" borderId="33" xfId="0" applyFont="1" applyFill="1" applyBorder="1" applyAlignment="1" applyProtection="1">
      <alignment horizontal="center" vertical="center" textRotation="90" wrapText="1"/>
      <protection hidden="1"/>
    </xf>
    <xf numFmtId="0" fontId="37" fillId="12" borderId="21" xfId="0" applyFont="1" applyFill="1" applyBorder="1" applyAlignment="1" applyProtection="1">
      <alignment horizontal="center" vertical="center" wrapText="1"/>
      <protection hidden="1"/>
    </xf>
    <xf numFmtId="0" fontId="97" fillId="12" borderId="21" xfId="0" applyFont="1" applyFill="1" applyBorder="1" applyAlignment="1" applyProtection="1">
      <alignment horizontal="center" vertical="center" wrapText="1"/>
      <protection hidden="1"/>
    </xf>
    <xf numFmtId="0" fontId="98" fillId="12" borderId="21" xfId="0" applyFont="1" applyFill="1" applyBorder="1" applyAlignment="1" applyProtection="1">
      <alignment horizontal="center" vertical="center" wrapText="1"/>
      <protection hidden="1"/>
    </xf>
    <xf numFmtId="0" fontId="96" fillId="12" borderId="21" xfId="0" applyFont="1" applyFill="1" applyBorder="1" applyAlignment="1" applyProtection="1">
      <alignment horizontal="center" vertical="center" wrapText="1"/>
      <protection hidden="1"/>
    </xf>
    <xf numFmtId="0" fontId="1" fillId="12" borderId="21" xfId="0" applyFont="1" applyFill="1" applyBorder="1" applyAlignment="1" applyProtection="1">
      <alignment horizontal="center" vertical="center" wrapText="1"/>
      <protection hidden="1"/>
    </xf>
    <xf numFmtId="0" fontId="4" fillId="12" borderId="21" xfId="0" applyFont="1" applyFill="1" applyBorder="1" applyAlignment="1" applyProtection="1">
      <alignment horizontal="center" vertical="center" wrapText="1"/>
      <protection hidden="1"/>
    </xf>
    <xf numFmtId="0" fontId="39" fillId="12" borderId="26" xfId="0" applyFont="1" applyFill="1" applyBorder="1" applyAlignment="1" applyProtection="1">
      <alignment horizontal="center" vertical="center" wrapText="1"/>
      <protection locked="0"/>
    </xf>
    <xf numFmtId="0" fontId="58" fillId="12" borderId="41" xfId="0" applyFont="1" applyFill="1" applyBorder="1" applyAlignment="1" applyProtection="1">
      <alignment horizontal="center" vertical="center" wrapText="1"/>
      <protection locked="0"/>
    </xf>
    <xf numFmtId="0" fontId="22" fillId="12" borderId="41" xfId="0" applyFont="1" applyFill="1" applyBorder="1" applyAlignment="1" applyProtection="1">
      <alignment horizontal="center" vertical="center" wrapText="1"/>
      <protection hidden="1"/>
    </xf>
    <xf numFmtId="0" fontId="37" fillId="12" borderId="41" xfId="0" applyFont="1" applyFill="1" applyBorder="1" applyAlignment="1" applyProtection="1">
      <alignment horizontal="center" vertical="center" wrapText="1"/>
      <protection hidden="1"/>
    </xf>
    <xf numFmtId="0" fontId="97" fillId="12" borderId="41" xfId="0" applyFont="1" applyFill="1" applyBorder="1" applyAlignment="1" applyProtection="1">
      <alignment horizontal="center" vertical="center" wrapText="1"/>
      <protection locked="0"/>
    </xf>
    <xf numFmtId="0" fontId="96" fillId="12" borderId="41" xfId="0" applyFont="1" applyFill="1" applyBorder="1" applyAlignment="1" applyProtection="1">
      <alignment horizontal="center" vertical="center" wrapText="1"/>
      <protection locked="0"/>
    </xf>
    <xf numFmtId="0" fontId="29" fillId="12" borderId="41" xfId="0" applyFont="1" applyFill="1" applyBorder="1" applyAlignment="1" applyProtection="1">
      <alignment horizontal="center" vertical="center" wrapText="1"/>
      <protection hidden="1"/>
    </xf>
    <xf numFmtId="2" fontId="1" fillId="12" borderId="41" xfId="0" applyNumberFormat="1" applyFont="1" applyFill="1" applyBorder="1" applyAlignment="1" applyProtection="1">
      <alignment horizontal="center" vertical="center" wrapText="1"/>
      <protection hidden="1"/>
    </xf>
    <xf numFmtId="0" fontId="1" fillId="12" borderId="41" xfId="0" applyFont="1" applyFill="1" applyBorder="1" applyAlignment="1" applyProtection="1">
      <alignment horizontal="center" vertical="center" wrapText="1"/>
      <protection hidden="1"/>
    </xf>
    <xf numFmtId="0" fontId="4" fillId="12" borderId="27" xfId="0" applyFont="1" applyFill="1" applyBorder="1" applyAlignment="1" applyProtection="1">
      <alignment horizontal="center" vertical="center" wrapText="1"/>
      <protection hidden="1"/>
    </xf>
    <xf numFmtId="0" fontId="39" fillId="12" borderId="28" xfId="0" applyFont="1" applyFill="1" applyBorder="1" applyAlignment="1" applyProtection="1">
      <alignment horizontal="center" vertical="center" wrapText="1"/>
      <protection locked="0"/>
    </xf>
    <xf numFmtId="0" fontId="58" fillId="12" borderId="19" xfId="0" applyFont="1" applyFill="1" applyBorder="1" applyAlignment="1" applyProtection="1">
      <alignment horizontal="center" vertical="center" wrapText="1"/>
      <protection locked="0"/>
    </xf>
    <xf numFmtId="0" fontId="22" fillId="12" borderId="19" xfId="0" applyFont="1" applyFill="1" applyBorder="1" applyAlignment="1" applyProtection="1">
      <alignment horizontal="center" vertical="center" wrapText="1"/>
      <protection hidden="1"/>
    </xf>
    <xf numFmtId="0" fontId="37" fillId="12" borderId="19" xfId="0" applyFont="1" applyFill="1" applyBorder="1" applyAlignment="1" applyProtection="1">
      <alignment horizontal="center" vertical="center" wrapText="1"/>
      <protection hidden="1"/>
    </xf>
    <xf numFmtId="0" fontId="97" fillId="12" borderId="19" xfId="0" applyFont="1" applyFill="1" applyBorder="1" applyAlignment="1" applyProtection="1">
      <alignment horizontal="center" vertical="center" wrapText="1"/>
      <protection locked="0"/>
    </xf>
    <xf numFmtId="0" fontId="96" fillId="12" borderId="19" xfId="0" applyFont="1" applyFill="1" applyBorder="1" applyAlignment="1" applyProtection="1">
      <alignment horizontal="center" vertical="center" wrapText="1"/>
      <protection locked="0"/>
    </xf>
    <xf numFmtId="0" fontId="29" fillId="12" borderId="19" xfId="0" applyFont="1" applyFill="1" applyBorder="1" applyAlignment="1" applyProtection="1">
      <alignment horizontal="center" vertical="center" wrapText="1"/>
      <protection hidden="1"/>
    </xf>
    <xf numFmtId="2" fontId="1" fillId="12" borderId="19" xfId="0" applyNumberFormat="1" applyFont="1" applyFill="1" applyBorder="1" applyAlignment="1" applyProtection="1">
      <alignment horizontal="center" vertical="center" wrapText="1"/>
      <protection hidden="1"/>
    </xf>
    <xf numFmtId="0" fontId="1" fillId="12" borderId="19" xfId="0" applyFont="1" applyFill="1" applyBorder="1" applyAlignment="1" applyProtection="1">
      <alignment horizontal="center" vertical="center" wrapText="1"/>
      <protection hidden="1"/>
    </xf>
    <xf numFmtId="0" fontId="39" fillId="12" borderId="30" xfId="0" applyFont="1" applyFill="1" applyBorder="1" applyAlignment="1" applyProtection="1">
      <alignment horizontal="center" vertical="center" wrapText="1"/>
      <protection locked="0"/>
    </xf>
    <xf numFmtId="0" fontId="58" fillId="12" borderId="33" xfId="0" applyFont="1" applyFill="1" applyBorder="1" applyAlignment="1" applyProtection="1">
      <alignment horizontal="center" vertical="center" wrapText="1"/>
      <protection locked="0"/>
    </xf>
    <xf numFmtId="0" fontId="37" fillId="12" borderId="33" xfId="0" applyFont="1" applyFill="1" applyBorder="1" applyAlignment="1" applyProtection="1">
      <alignment horizontal="center" vertical="center" wrapText="1"/>
      <protection hidden="1"/>
    </xf>
    <xf numFmtId="0" fontId="97" fillId="12" borderId="33" xfId="0" applyFont="1" applyFill="1" applyBorder="1" applyAlignment="1" applyProtection="1">
      <alignment horizontal="center" vertical="center" wrapText="1"/>
      <protection locked="0"/>
    </xf>
    <xf numFmtId="0" fontId="96" fillId="12" borderId="33" xfId="0" applyFont="1" applyFill="1" applyBorder="1" applyAlignment="1" applyProtection="1">
      <alignment horizontal="center" vertical="center" wrapText="1"/>
      <protection locked="0"/>
    </xf>
    <xf numFmtId="2" fontId="1" fillId="12" borderId="33" xfId="0" applyNumberFormat="1" applyFont="1" applyFill="1" applyBorder="1" applyAlignment="1" applyProtection="1">
      <alignment horizontal="center" vertical="center" wrapText="1"/>
      <protection hidden="1"/>
    </xf>
    <xf numFmtId="0" fontId="1" fillId="12" borderId="33" xfId="0" applyFont="1" applyFill="1" applyBorder="1" applyAlignment="1" applyProtection="1">
      <alignment horizontal="center" vertical="center" wrapText="1"/>
      <protection hidden="1"/>
    </xf>
    <xf numFmtId="0" fontId="4" fillId="12" borderId="31" xfId="0" applyFont="1" applyFill="1" applyBorder="1" applyAlignment="1" applyProtection="1">
      <alignment horizontal="center" vertical="center" wrapText="1"/>
      <protection hidden="1"/>
    </xf>
    <xf numFmtId="0" fontId="23" fillId="19" borderId="41" xfId="0" applyFont="1" applyFill="1" applyBorder="1" applyAlignment="1" applyProtection="1">
      <alignment horizontal="center" vertical="center" textRotation="90" wrapText="1"/>
      <protection hidden="1"/>
    </xf>
    <xf numFmtId="0" fontId="24" fillId="19" borderId="27" xfId="0" applyFont="1" applyFill="1" applyBorder="1" applyAlignment="1" applyProtection="1">
      <alignment horizontal="center" vertical="center" wrapText="1"/>
      <protection hidden="1"/>
    </xf>
    <xf numFmtId="0" fontId="19" fillId="19" borderId="28" xfId="0" applyFont="1" applyFill="1" applyBorder="1" applyAlignment="1" applyProtection="1">
      <alignment horizontal="center" vertical="center" textRotation="90" wrapText="1"/>
      <protection hidden="1"/>
    </xf>
    <xf numFmtId="0" fontId="19" fillId="19" borderId="19" xfId="0" applyFont="1" applyFill="1" applyBorder="1" applyAlignment="1" applyProtection="1">
      <alignment horizontal="center" vertical="center" textRotation="90" wrapText="1"/>
      <protection hidden="1"/>
    </xf>
    <xf numFmtId="0" fontId="87" fillId="19" borderId="19" xfId="0" applyFont="1" applyFill="1" applyBorder="1" applyAlignment="1" applyProtection="1">
      <alignment horizontal="center" vertical="center" textRotation="90" wrapText="1"/>
      <protection hidden="1"/>
    </xf>
    <xf numFmtId="0" fontId="46" fillId="19" borderId="19" xfId="0" applyFont="1" applyFill="1" applyBorder="1" applyAlignment="1" applyProtection="1">
      <alignment horizontal="center" vertical="center" textRotation="90" wrapText="1"/>
      <protection hidden="1"/>
    </xf>
    <xf numFmtId="0" fontId="87" fillId="19" borderId="19" xfId="0" applyFont="1" applyFill="1" applyBorder="1" applyAlignment="1" applyProtection="1">
      <alignment vertical="center" textRotation="90" wrapText="1"/>
      <protection hidden="1"/>
    </xf>
    <xf numFmtId="0" fontId="23" fillId="19" borderId="19" xfId="0" applyFont="1" applyFill="1" applyBorder="1" applyAlignment="1" applyProtection="1">
      <alignment horizontal="center" vertical="center" textRotation="90" wrapText="1"/>
      <protection hidden="1"/>
    </xf>
    <xf numFmtId="0" fontId="18" fillId="19" borderId="30" xfId="0" applyFont="1" applyFill="1" applyBorder="1" applyAlignment="1" applyProtection="1">
      <alignment horizontal="center" vertical="center" wrapText="1"/>
      <protection locked="0"/>
    </xf>
    <xf numFmtId="0" fontId="18" fillId="19" borderId="33" xfId="0" applyFont="1" applyFill="1" applyBorder="1" applyAlignment="1" applyProtection="1">
      <alignment horizontal="center" vertical="center" wrapText="1"/>
      <protection locked="0"/>
    </xf>
    <xf numFmtId="0" fontId="22" fillId="19" borderId="33" xfId="0" applyFont="1" applyFill="1" applyBorder="1" applyAlignment="1" applyProtection="1">
      <alignment horizontal="center" vertical="center" wrapText="1"/>
      <protection locked="0"/>
    </xf>
    <xf numFmtId="0" fontId="22" fillId="19" borderId="33" xfId="0" applyFont="1" applyFill="1" applyBorder="1" applyAlignment="1" applyProtection="1">
      <alignment horizontal="center" vertical="center" wrapText="1"/>
      <protection hidden="1"/>
    </xf>
    <xf numFmtId="0" fontId="95" fillId="19" borderId="33" xfId="0" applyFont="1" applyFill="1" applyBorder="1" applyAlignment="1" applyProtection="1">
      <alignment horizontal="center" vertical="center" wrapText="1"/>
      <protection locked="0"/>
    </xf>
    <xf numFmtId="0" fontId="29" fillId="19" borderId="33" xfId="0" applyFont="1" applyFill="1" applyBorder="1" applyAlignment="1" applyProtection="1">
      <alignment horizontal="center" vertical="center" wrapText="1"/>
      <protection hidden="1"/>
    </xf>
    <xf numFmtId="0" fontId="23" fillId="19" borderId="33" xfId="0" applyFont="1" applyFill="1" applyBorder="1" applyAlignment="1" applyProtection="1">
      <alignment horizontal="center" vertical="center" textRotation="90" wrapText="1"/>
      <protection hidden="1"/>
    </xf>
    <xf numFmtId="0" fontId="63" fillId="19" borderId="21" xfId="0" applyFont="1" applyFill="1" applyBorder="1" applyAlignment="1" applyProtection="1">
      <alignment horizontal="center" vertical="center" wrapText="1"/>
      <protection hidden="1"/>
    </xf>
    <xf numFmtId="0" fontId="37" fillId="19" borderId="21" xfId="0" applyFont="1" applyFill="1" applyBorder="1" applyAlignment="1" applyProtection="1">
      <alignment horizontal="center" vertical="center" wrapText="1"/>
      <protection hidden="1"/>
    </xf>
    <xf numFmtId="0" fontId="97" fillId="19" borderId="21" xfId="0" applyFont="1" applyFill="1" applyBorder="1" applyAlignment="1" applyProtection="1">
      <alignment horizontal="center" vertical="center" wrapText="1"/>
      <protection hidden="1"/>
    </xf>
    <xf numFmtId="0" fontId="98" fillId="19" borderId="21" xfId="0" applyFont="1" applyFill="1" applyBorder="1" applyAlignment="1" applyProtection="1">
      <alignment horizontal="center" vertical="center" wrapText="1"/>
      <protection hidden="1"/>
    </xf>
    <xf numFmtId="0" fontId="22" fillId="19" borderId="21" xfId="0" applyFont="1" applyFill="1" applyBorder="1" applyAlignment="1" applyProtection="1">
      <alignment horizontal="center" vertical="center" wrapText="1"/>
      <protection hidden="1"/>
    </xf>
    <xf numFmtId="0" fontId="96" fillId="19" borderId="21" xfId="0" applyFont="1" applyFill="1" applyBorder="1" applyAlignment="1" applyProtection="1">
      <alignment horizontal="center" vertical="center" wrapText="1"/>
      <protection hidden="1"/>
    </xf>
    <xf numFmtId="0" fontId="95" fillId="19" borderId="21" xfId="0" applyFont="1" applyFill="1" applyBorder="1" applyAlignment="1" applyProtection="1">
      <alignment horizontal="center" vertical="center" wrapText="1"/>
      <protection hidden="1"/>
    </xf>
    <xf numFmtId="0" fontId="21" fillId="19" borderId="21" xfId="0" applyFont="1" applyFill="1" applyBorder="1" applyAlignment="1" applyProtection="1">
      <alignment horizontal="center" vertical="center" wrapText="1"/>
      <protection hidden="1"/>
    </xf>
    <xf numFmtId="0" fontId="29" fillId="19" borderId="21" xfId="0" applyFont="1" applyFill="1" applyBorder="1" applyAlignment="1" applyProtection="1">
      <alignment horizontal="center" vertical="center" wrapText="1"/>
      <protection hidden="1"/>
    </xf>
    <xf numFmtId="0" fontId="1" fillId="19" borderId="21" xfId="0" applyFont="1" applyFill="1" applyBorder="1" applyAlignment="1" applyProtection="1">
      <alignment horizontal="center" vertical="center" wrapText="1"/>
      <protection hidden="1"/>
    </xf>
    <xf numFmtId="0" fontId="4" fillId="19" borderId="21" xfId="0" applyFont="1" applyFill="1" applyBorder="1" applyAlignment="1" applyProtection="1">
      <alignment horizontal="center" vertical="center" wrapText="1"/>
      <protection hidden="1"/>
    </xf>
    <xf numFmtId="0" fontId="39" fillId="19" borderId="26" xfId="0" applyFont="1" applyFill="1" applyBorder="1" applyAlignment="1" applyProtection="1">
      <alignment horizontal="center" vertical="center" wrapText="1"/>
      <protection locked="0"/>
    </xf>
    <xf numFmtId="0" fontId="58" fillId="19" borderId="41" xfId="0" applyFont="1" applyFill="1" applyBorder="1" applyAlignment="1" applyProtection="1">
      <alignment horizontal="center" vertical="center" wrapText="1"/>
      <protection locked="0"/>
    </xf>
    <xf numFmtId="0" fontId="22" fillId="19" borderId="41" xfId="0" applyFont="1" applyFill="1" applyBorder="1" applyAlignment="1" applyProtection="1">
      <alignment horizontal="center" vertical="center" wrapText="1"/>
      <protection hidden="1"/>
    </xf>
    <xf numFmtId="0" fontId="37" fillId="19" borderId="41" xfId="0" applyFont="1" applyFill="1" applyBorder="1" applyAlignment="1" applyProtection="1">
      <alignment horizontal="center" vertical="center" wrapText="1"/>
      <protection hidden="1"/>
    </xf>
    <xf numFmtId="0" fontId="97" fillId="19" borderId="41" xfId="0" applyFont="1" applyFill="1" applyBorder="1" applyAlignment="1" applyProtection="1">
      <alignment horizontal="center" vertical="center" wrapText="1"/>
      <protection locked="0"/>
    </xf>
    <xf numFmtId="0" fontId="96" fillId="19" borderId="41" xfId="0" applyFont="1" applyFill="1" applyBorder="1" applyAlignment="1" applyProtection="1">
      <alignment horizontal="center" vertical="center" wrapText="1"/>
      <protection locked="0"/>
    </xf>
    <xf numFmtId="0" fontId="29" fillId="19" borderId="41" xfId="0" applyFont="1" applyFill="1" applyBorder="1" applyAlignment="1" applyProtection="1">
      <alignment horizontal="center" vertical="center" wrapText="1"/>
      <protection hidden="1"/>
    </xf>
    <xf numFmtId="2" fontId="1" fillId="19" borderId="41" xfId="0" applyNumberFormat="1" applyFont="1" applyFill="1" applyBorder="1" applyAlignment="1" applyProtection="1">
      <alignment horizontal="center" vertical="center" wrapText="1"/>
      <protection hidden="1"/>
    </xf>
    <xf numFmtId="0" fontId="1" fillId="19" borderId="41" xfId="0" applyFont="1" applyFill="1" applyBorder="1" applyAlignment="1" applyProtection="1">
      <alignment horizontal="center" vertical="center" wrapText="1"/>
      <protection hidden="1"/>
    </xf>
    <xf numFmtId="0" fontId="4" fillId="19" borderId="27" xfId="0" applyFont="1" applyFill="1" applyBorder="1" applyAlignment="1" applyProtection="1">
      <alignment horizontal="center" vertical="center" wrapText="1"/>
      <protection hidden="1"/>
    </xf>
    <xf numFmtId="0" fontId="39" fillId="19" borderId="28" xfId="0" applyFont="1" applyFill="1" applyBorder="1" applyAlignment="1" applyProtection="1">
      <alignment horizontal="center" vertical="center" wrapText="1"/>
      <protection locked="0"/>
    </xf>
    <xf numFmtId="0" fontId="58" fillId="19" borderId="19" xfId="0" applyFont="1" applyFill="1" applyBorder="1" applyAlignment="1" applyProtection="1">
      <alignment horizontal="center" vertical="center" wrapText="1"/>
      <protection locked="0"/>
    </xf>
    <xf numFmtId="0" fontId="22" fillId="19" borderId="19" xfId="0" applyFont="1" applyFill="1" applyBorder="1" applyAlignment="1" applyProtection="1">
      <alignment horizontal="center" vertical="center" wrapText="1"/>
      <protection hidden="1"/>
    </xf>
    <xf numFmtId="0" fontId="37" fillId="19" borderId="19" xfId="0" applyFont="1" applyFill="1" applyBorder="1" applyAlignment="1" applyProtection="1">
      <alignment horizontal="center" vertical="center" wrapText="1"/>
      <protection hidden="1"/>
    </xf>
    <xf numFmtId="0" fontId="97" fillId="19" borderId="19" xfId="0" applyFont="1" applyFill="1" applyBorder="1" applyAlignment="1" applyProtection="1">
      <alignment horizontal="center" vertical="center" wrapText="1"/>
      <protection locked="0"/>
    </xf>
    <xf numFmtId="0" fontId="96" fillId="19" borderId="19" xfId="0" applyFont="1" applyFill="1" applyBorder="1" applyAlignment="1" applyProtection="1">
      <alignment horizontal="center" vertical="center" wrapText="1"/>
      <protection locked="0"/>
    </xf>
    <xf numFmtId="0" fontId="29" fillId="19" borderId="19" xfId="0" applyFont="1" applyFill="1" applyBorder="1" applyAlignment="1" applyProtection="1">
      <alignment horizontal="center" vertical="center" wrapText="1"/>
      <protection hidden="1"/>
    </xf>
    <xf numFmtId="2" fontId="1" fillId="19" borderId="19" xfId="0" applyNumberFormat="1" applyFont="1" applyFill="1" applyBorder="1" applyAlignment="1" applyProtection="1">
      <alignment horizontal="center" vertical="center" wrapText="1"/>
      <protection hidden="1"/>
    </xf>
    <xf numFmtId="0" fontId="1" fillId="19" borderId="19" xfId="0" applyFont="1" applyFill="1" applyBorder="1" applyAlignment="1" applyProtection="1">
      <alignment horizontal="center" vertical="center" wrapText="1"/>
      <protection hidden="1"/>
    </xf>
    <xf numFmtId="0" fontId="4" fillId="19" borderId="29" xfId="0" applyFont="1" applyFill="1" applyBorder="1" applyAlignment="1" applyProtection="1">
      <alignment horizontal="center" vertical="center" wrapText="1"/>
      <protection hidden="1"/>
    </xf>
    <xf numFmtId="0" fontId="39" fillId="19" borderId="30" xfId="0" applyFont="1" applyFill="1" applyBorder="1" applyAlignment="1" applyProtection="1">
      <alignment horizontal="center" vertical="center" wrapText="1"/>
      <protection locked="0"/>
    </xf>
    <xf numFmtId="0" fontId="58" fillId="19" borderId="33" xfId="0" applyFont="1" applyFill="1" applyBorder="1" applyAlignment="1" applyProtection="1">
      <alignment horizontal="center" vertical="center" wrapText="1"/>
      <protection locked="0"/>
    </xf>
    <xf numFmtId="0" fontId="37" fillId="19" borderId="33" xfId="0" applyFont="1" applyFill="1" applyBorder="1" applyAlignment="1" applyProtection="1">
      <alignment horizontal="center" vertical="center" wrapText="1"/>
      <protection hidden="1"/>
    </xf>
    <xf numFmtId="0" fontId="97" fillId="19" borderId="33" xfId="0" applyFont="1" applyFill="1" applyBorder="1" applyAlignment="1" applyProtection="1">
      <alignment horizontal="center" vertical="center" wrapText="1"/>
      <protection locked="0"/>
    </xf>
    <xf numFmtId="0" fontId="96" fillId="19" borderId="33" xfId="0" applyFont="1" applyFill="1" applyBorder="1" applyAlignment="1" applyProtection="1">
      <alignment horizontal="center" vertical="center" wrapText="1"/>
      <protection locked="0"/>
    </xf>
    <xf numFmtId="2" fontId="1" fillId="19" borderId="33" xfId="0" applyNumberFormat="1" applyFont="1" applyFill="1" applyBorder="1" applyAlignment="1" applyProtection="1">
      <alignment horizontal="center" vertical="center" wrapText="1"/>
      <protection hidden="1"/>
    </xf>
    <xf numFmtId="0" fontId="1" fillId="19" borderId="33" xfId="0" applyFont="1" applyFill="1" applyBorder="1" applyAlignment="1" applyProtection="1">
      <alignment horizontal="center" vertical="center" wrapText="1"/>
      <protection hidden="1"/>
    </xf>
    <xf numFmtId="0" fontId="4" fillId="19" borderId="31" xfId="0" applyFont="1" applyFill="1" applyBorder="1" applyAlignment="1" applyProtection="1">
      <alignment horizontal="center" vertical="center" wrapText="1"/>
      <protection hidden="1"/>
    </xf>
    <xf numFmtId="0" fontId="23" fillId="16" borderId="41" xfId="0" applyFont="1" applyFill="1" applyBorder="1" applyAlignment="1" applyProtection="1">
      <alignment horizontal="center" vertical="center" textRotation="90" wrapText="1"/>
      <protection hidden="1"/>
    </xf>
    <xf numFmtId="0" fontId="24" fillId="16" borderId="27" xfId="0" applyFont="1" applyFill="1" applyBorder="1" applyAlignment="1" applyProtection="1">
      <alignment horizontal="center" vertical="center" wrapText="1"/>
      <protection hidden="1"/>
    </xf>
    <xf numFmtId="0" fontId="19" fillId="16" borderId="28" xfId="0" applyFont="1" applyFill="1" applyBorder="1" applyAlignment="1" applyProtection="1">
      <alignment horizontal="center" vertical="center" textRotation="90" wrapText="1"/>
      <protection hidden="1"/>
    </xf>
    <xf numFmtId="0" fontId="19" fillId="16" borderId="19" xfId="0" applyFont="1" applyFill="1" applyBorder="1" applyAlignment="1" applyProtection="1">
      <alignment horizontal="center" vertical="center" textRotation="90" wrapText="1"/>
      <protection hidden="1"/>
    </xf>
    <xf numFmtId="0" fontId="87" fillId="16" borderId="19" xfId="0" applyFont="1" applyFill="1" applyBorder="1" applyAlignment="1" applyProtection="1">
      <alignment horizontal="center" vertical="center" textRotation="90" wrapText="1"/>
      <protection hidden="1"/>
    </xf>
    <xf numFmtId="0" fontId="46" fillId="16" borderId="19" xfId="0" applyFont="1" applyFill="1" applyBorder="1" applyAlignment="1" applyProtection="1">
      <alignment horizontal="center" vertical="center" textRotation="90" wrapText="1"/>
      <protection hidden="1"/>
    </xf>
    <xf numFmtId="0" fontId="87" fillId="16" borderId="19" xfId="0" applyFont="1" applyFill="1" applyBorder="1" applyAlignment="1" applyProtection="1">
      <alignment vertical="center" textRotation="90" wrapText="1"/>
      <protection hidden="1"/>
    </xf>
    <xf numFmtId="0" fontId="23" fillId="16" borderId="19" xfId="0" applyFont="1" applyFill="1" applyBorder="1" applyAlignment="1" applyProtection="1">
      <alignment horizontal="center" vertical="center" textRotation="90" wrapText="1"/>
      <protection hidden="1"/>
    </xf>
    <xf numFmtId="0" fontId="18" fillId="16" borderId="30" xfId="0" applyFont="1" applyFill="1" applyBorder="1" applyAlignment="1" applyProtection="1">
      <alignment horizontal="center" vertical="center" wrapText="1"/>
      <protection locked="0"/>
    </xf>
    <xf numFmtId="0" fontId="18" fillId="16" borderId="33" xfId="0" applyFont="1" applyFill="1" applyBorder="1" applyAlignment="1" applyProtection="1">
      <alignment horizontal="center" vertical="center" wrapText="1"/>
      <protection locked="0"/>
    </xf>
    <xf numFmtId="0" fontId="22" fillId="16" borderId="33" xfId="0" applyFont="1" applyFill="1" applyBorder="1" applyAlignment="1" applyProtection="1">
      <alignment horizontal="center" vertical="center" wrapText="1"/>
      <protection locked="0"/>
    </xf>
    <xf numFmtId="0" fontId="23" fillId="16" borderId="33" xfId="0" applyFont="1" applyFill="1" applyBorder="1" applyAlignment="1" applyProtection="1">
      <alignment horizontal="center" vertical="center" textRotation="90" wrapText="1"/>
      <protection hidden="1"/>
    </xf>
    <xf numFmtId="0" fontId="37" fillId="16" borderId="21" xfId="0" applyFont="1" applyFill="1" applyBorder="1" applyAlignment="1" applyProtection="1">
      <alignment horizontal="center" vertical="center" wrapText="1"/>
      <protection hidden="1"/>
    </xf>
    <xf numFmtId="0" fontId="97" fillId="16" borderId="21" xfId="0" applyFont="1" applyFill="1" applyBorder="1" applyAlignment="1" applyProtection="1">
      <alignment horizontal="center" vertical="center" wrapText="1"/>
      <protection hidden="1"/>
    </xf>
    <xf numFmtId="0" fontId="98" fillId="16" borderId="21" xfId="0" applyFont="1" applyFill="1" applyBorder="1" applyAlignment="1" applyProtection="1">
      <alignment horizontal="center" vertical="center" wrapText="1"/>
      <protection hidden="1"/>
    </xf>
    <xf numFmtId="0" fontId="96" fillId="16" borderId="21" xfId="0" applyFont="1" applyFill="1" applyBorder="1" applyAlignment="1" applyProtection="1">
      <alignment horizontal="center" vertical="center" wrapText="1"/>
      <protection hidden="1"/>
    </xf>
    <xf numFmtId="0" fontId="95" fillId="16" borderId="21" xfId="0" applyFont="1" applyFill="1" applyBorder="1" applyAlignment="1" applyProtection="1">
      <alignment horizontal="center" vertical="center" wrapText="1"/>
      <protection hidden="1"/>
    </xf>
    <xf numFmtId="0" fontId="1" fillId="16" borderId="21" xfId="0" applyFont="1" applyFill="1" applyBorder="1" applyAlignment="1" applyProtection="1">
      <alignment horizontal="center" vertical="center" wrapText="1"/>
      <protection hidden="1"/>
    </xf>
    <xf numFmtId="0" fontId="4" fillId="16" borderId="21" xfId="0" applyFont="1" applyFill="1" applyBorder="1" applyAlignment="1" applyProtection="1">
      <alignment horizontal="center" vertical="center" wrapText="1"/>
      <protection hidden="1"/>
    </xf>
    <xf numFmtId="0" fontId="39" fillId="16" borderId="26" xfId="0" applyFont="1" applyFill="1" applyBorder="1" applyAlignment="1" applyProtection="1">
      <alignment horizontal="center" vertical="center" wrapText="1"/>
      <protection locked="0"/>
    </xf>
    <xf numFmtId="0" fontId="58" fillId="16" borderId="41" xfId="0" applyFont="1" applyFill="1" applyBorder="1" applyAlignment="1" applyProtection="1">
      <alignment horizontal="center" vertical="center" wrapText="1"/>
      <protection locked="0"/>
    </xf>
    <xf numFmtId="0" fontId="22" fillId="16" borderId="41" xfId="0" applyFont="1" applyFill="1" applyBorder="1" applyAlignment="1" applyProtection="1">
      <alignment horizontal="center" vertical="center" wrapText="1"/>
      <protection hidden="1"/>
    </xf>
    <xf numFmtId="0" fontId="37" fillId="16" borderId="41" xfId="0" applyFont="1" applyFill="1" applyBorder="1" applyAlignment="1" applyProtection="1">
      <alignment horizontal="center" vertical="center" wrapText="1"/>
      <protection hidden="1"/>
    </xf>
    <xf numFmtId="0" fontId="97" fillId="16" borderId="41" xfId="0" applyFont="1" applyFill="1" applyBorder="1" applyAlignment="1" applyProtection="1">
      <alignment horizontal="center" vertical="center" wrapText="1"/>
      <protection locked="0"/>
    </xf>
    <xf numFmtId="0" fontId="96" fillId="16" borderId="41" xfId="0" applyFont="1" applyFill="1" applyBorder="1" applyAlignment="1" applyProtection="1">
      <alignment horizontal="center" vertical="center" wrapText="1"/>
      <protection locked="0"/>
    </xf>
    <xf numFmtId="0" fontId="29" fillId="16" borderId="41" xfId="0" applyFont="1" applyFill="1" applyBorder="1" applyAlignment="1" applyProtection="1">
      <alignment horizontal="center" vertical="center" wrapText="1"/>
      <protection hidden="1"/>
    </xf>
    <xf numFmtId="2" fontId="1" fillId="16" borderId="41" xfId="0" applyNumberFormat="1" applyFont="1" applyFill="1" applyBorder="1" applyAlignment="1" applyProtection="1">
      <alignment horizontal="center" vertical="center" wrapText="1"/>
      <protection hidden="1"/>
    </xf>
    <xf numFmtId="0" fontId="1" fillId="16" borderId="41" xfId="0" applyFont="1" applyFill="1" applyBorder="1" applyAlignment="1" applyProtection="1">
      <alignment horizontal="center" vertical="center" wrapText="1"/>
      <protection hidden="1"/>
    </xf>
    <xf numFmtId="0" fontId="4" fillId="16" borderId="27" xfId="0" applyFont="1" applyFill="1" applyBorder="1" applyAlignment="1" applyProtection="1">
      <alignment horizontal="center" vertical="center" wrapText="1"/>
      <protection hidden="1"/>
    </xf>
    <xf numFmtId="0" fontId="39" fillId="16" borderId="28" xfId="0" applyFont="1" applyFill="1" applyBorder="1" applyAlignment="1" applyProtection="1">
      <alignment horizontal="center" vertical="center" wrapText="1"/>
      <protection locked="0"/>
    </xf>
    <xf numFmtId="0" fontId="58" fillId="16" borderId="19" xfId="0" applyFont="1" applyFill="1" applyBorder="1" applyAlignment="1" applyProtection="1">
      <alignment horizontal="center" vertical="center" wrapText="1"/>
      <protection locked="0"/>
    </xf>
    <xf numFmtId="0" fontId="22" fillId="16" borderId="19" xfId="0" applyFont="1" applyFill="1" applyBorder="1" applyAlignment="1" applyProtection="1">
      <alignment horizontal="center" vertical="center" wrapText="1"/>
      <protection hidden="1"/>
    </xf>
    <xf numFmtId="0" fontId="37" fillId="16" borderId="19" xfId="0" applyFont="1" applyFill="1" applyBorder="1" applyAlignment="1" applyProtection="1">
      <alignment horizontal="center" vertical="center" wrapText="1"/>
      <protection hidden="1"/>
    </xf>
    <xf numFmtId="0" fontId="97" fillId="16" borderId="19" xfId="0" applyFont="1" applyFill="1" applyBorder="1" applyAlignment="1" applyProtection="1">
      <alignment horizontal="center" vertical="center" wrapText="1"/>
      <protection locked="0"/>
    </xf>
    <xf numFmtId="0" fontId="96" fillId="16" borderId="19" xfId="0" applyFont="1" applyFill="1" applyBorder="1" applyAlignment="1" applyProtection="1">
      <alignment horizontal="center" vertical="center" wrapText="1"/>
      <protection locked="0"/>
    </xf>
    <xf numFmtId="0" fontId="29" fillId="16" borderId="19" xfId="0" applyFont="1" applyFill="1" applyBorder="1" applyAlignment="1" applyProtection="1">
      <alignment horizontal="center" vertical="center" wrapText="1"/>
      <protection hidden="1"/>
    </xf>
    <xf numFmtId="2" fontId="1" fillId="16" borderId="19" xfId="0" applyNumberFormat="1" applyFont="1" applyFill="1" applyBorder="1" applyAlignment="1" applyProtection="1">
      <alignment horizontal="center" vertical="center" wrapText="1"/>
      <protection hidden="1"/>
    </xf>
    <xf numFmtId="0" fontId="1" fillId="16" borderId="19" xfId="0" applyFont="1" applyFill="1" applyBorder="1" applyAlignment="1" applyProtection="1">
      <alignment horizontal="center" vertical="center" wrapText="1"/>
      <protection hidden="1"/>
    </xf>
    <xf numFmtId="0" fontId="39" fillId="16" borderId="30" xfId="0" applyFont="1" applyFill="1" applyBorder="1" applyAlignment="1" applyProtection="1">
      <alignment horizontal="center" vertical="center" wrapText="1"/>
      <protection locked="0"/>
    </xf>
    <xf numFmtId="0" fontId="58" fillId="16" borderId="33" xfId="0" applyFont="1" applyFill="1" applyBorder="1" applyAlignment="1" applyProtection="1">
      <alignment horizontal="center" vertical="center" wrapText="1"/>
      <protection locked="0"/>
    </xf>
    <xf numFmtId="0" fontId="37" fillId="16" borderId="33" xfId="0" applyFont="1" applyFill="1" applyBorder="1" applyAlignment="1" applyProtection="1">
      <alignment horizontal="center" vertical="center" wrapText="1"/>
      <protection hidden="1"/>
    </xf>
    <xf numFmtId="0" fontId="97" fillId="16" borderId="33" xfId="0" applyFont="1" applyFill="1" applyBorder="1" applyAlignment="1" applyProtection="1">
      <alignment horizontal="center" vertical="center" wrapText="1"/>
      <protection locked="0"/>
    </xf>
    <xf numFmtId="0" fontId="96" fillId="16" borderId="33" xfId="0" applyFont="1" applyFill="1" applyBorder="1" applyAlignment="1" applyProtection="1">
      <alignment horizontal="center" vertical="center" wrapText="1"/>
      <protection locked="0"/>
    </xf>
    <xf numFmtId="2" fontId="1" fillId="16" borderId="33" xfId="0" applyNumberFormat="1" applyFont="1" applyFill="1" applyBorder="1" applyAlignment="1" applyProtection="1">
      <alignment horizontal="center" vertical="center" wrapText="1"/>
      <protection hidden="1"/>
    </xf>
    <xf numFmtId="0" fontId="1" fillId="16" borderId="33" xfId="0" applyFont="1" applyFill="1" applyBorder="1" applyAlignment="1" applyProtection="1">
      <alignment horizontal="center" vertical="center" wrapText="1"/>
      <protection hidden="1"/>
    </xf>
    <xf numFmtId="0" fontId="4" fillId="16" borderId="31" xfId="0" applyFont="1" applyFill="1" applyBorder="1" applyAlignment="1" applyProtection="1">
      <alignment horizontal="center" vertical="center" wrapText="1"/>
      <protection hidden="1"/>
    </xf>
    <xf numFmtId="0" fontId="23" fillId="20" borderId="41" xfId="0" applyFont="1" applyFill="1" applyBorder="1" applyAlignment="1" applyProtection="1">
      <alignment horizontal="center" vertical="center" textRotation="90" wrapText="1"/>
      <protection hidden="1"/>
    </xf>
    <xf numFmtId="0" fontId="24" fillId="20" borderId="27" xfId="0" applyFont="1" applyFill="1" applyBorder="1" applyAlignment="1" applyProtection="1">
      <alignment horizontal="center" vertical="center" wrapText="1"/>
      <protection hidden="1"/>
    </xf>
    <xf numFmtId="0" fontId="19" fillId="20" borderId="28" xfId="0" applyFont="1" applyFill="1" applyBorder="1" applyAlignment="1" applyProtection="1">
      <alignment horizontal="center" vertical="center" textRotation="90" wrapText="1"/>
      <protection hidden="1"/>
    </xf>
    <xf numFmtId="0" fontId="19" fillId="20" borderId="19" xfId="0" applyFont="1" applyFill="1" applyBorder="1" applyAlignment="1" applyProtection="1">
      <alignment horizontal="center" vertical="center" textRotation="90" wrapText="1"/>
      <protection hidden="1"/>
    </xf>
    <xf numFmtId="0" fontId="87" fillId="20" borderId="19" xfId="0" applyFont="1" applyFill="1" applyBorder="1" applyAlignment="1" applyProtection="1">
      <alignment horizontal="center" vertical="center" textRotation="90" wrapText="1"/>
      <protection hidden="1"/>
    </xf>
    <xf numFmtId="0" fontId="46" fillId="20" borderId="19" xfId="0" applyFont="1" applyFill="1" applyBorder="1" applyAlignment="1" applyProtection="1">
      <alignment horizontal="center" vertical="center" textRotation="90" wrapText="1"/>
      <protection hidden="1"/>
    </xf>
    <xf numFmtId="0" fontId="87" fillId="20" borderId="19" xfId="0" applyFont="1" applyFill="1" applyBorder="1" applyAlignment="1" applyProtection="1">
      <alignment vertical="center" textRotation="90" wrapText="1"/>
      <protection hidden="1"/>
    </xf>
    <xf numFmtId="0" fontId="23" fillId="20" borderId="19" xfId="0" applyFont="1" applyFill="1" applyBorder="1" applyAlignment="1" applyProtection="1">
      <alignment horizontal="center" vertical="center" textRotation="90" wrapText="1"/>
      <protection hidden="1"/>
    </xf>
    <xf numFmtId="0" fontId="18" fillId="20" borderId="30" xfId="0" applyFont="1" applyFill="1" applyBorder="1" applyAlignment="1" applyProtection="1">
      <alignment horizontal="center" vertical="center" wrapText="1"/>
      <protection locked="0"/>
    </xf>
    <xf numFmtId="0" fontId="18" fillId="20" borderId="33" xfId="0" applyFont="1" applyFill="1" applyBorder="1" applyAlignment="1" applyProtection="1">
      <alignment horizontal="center" vertical="center" wrapText="1"/>
      <protection locked="0"/>
    </xf>
    <xf numFmtId="0" fontId="22" fillId="20" borderId="33" xfId="0" applyFont="1" applyFill="1" applyBorder="1" applyAlignment="1" applyProtection="1">
      <alignment horizontal="center" vertical="center" wrapText="1"/>
      <protection locked="0"/>
    </xf>
    <xf numFmtId="0" fontId="22" fillId="20" borderId="33" xfId="0" applyFont="1" applyFill="1" applyBorder="1" applyAlignment="1" applyProtection="1">
      <alignment horizontal="center" vertical="center" wrapText="1"/>
      <protection hidden="1"/>
    </xf>
    <xf numFmtId="0" fontId="95" fillId="20" borderId="33" xfId="0" applyFont="1" applyFill="1" applyBorder="1" applyAlignment="1" applyProtection="1">
      <alignment horizontal="center" vertical="center" wrapText="1"/>
      <protection locked="0"/>
    </xf>
    <xf numFmtId="0" fontId="29" fillId="20" borderId="33" xfId="0" applyFont="1" applyFill="1" applyBorder="1" applyAlignment="1" applyProtection="1">
      <alignment horizontal="center" vertical="center" wrapText="1"/>
      <protection hidden="1"/>
    </xf>
    <xf numFmtId="0" fontId="23" fillId="20" borderId="33" xfId="0" applyFont="1" applyFill="1" applyBorder="1" applyAlignment="1" applyProtection="1">
      <alignment horizontal="center" vertical="center" textRotation="90" wrapText="1"/>
      <protection hidden="1"/>
    </xf>
    <xf numFmtId="0" fontId="63" fillId="20" borderId="21" xfId="0" applyFont="1" applyFill="1" applyBorder="1" applyAlignment="1" applyProtection="1">
      <alignment horizontal="center" vertical="center" wrapText="1"/>
      <protection hidden="1"/>
    </xf>
    <xf numFmtId="0" fontId="37" fillId="20" borderId="21" xfId="0" applyFont="1" applyFill="1" applyBorder="1" applyAlignment="1" applyProtection="1">
      <alignment horizontal="center" vertical="center" wrapText="1"/>
      <protection hidden="1"/>
    </xf>
    <xf numFmtId="0" fontId="97" fillId="20" borderId="21" xfId="0" applyFont="1" applyFill="1" applyBorder="1" applyAlignment="1" applyProtection="1">
      <alignment horizontal="center" vertical="center" wrapText="1"/>
      <protection hidden="1"/>
    </xf>
    <xf numFmtId="0" fontId="98" fillId="20" borderId="21" xfId="0" applyFont="1" applyFill="1" applyBorder="1" applyAlignment="1" applyProtection="1">
      <alignment horizontal="center" vertical="center" wrapText="1"/>
      <protection hidden="1"/>
    </xf>
    <xf numFmtId="0" fontId="22" fillId="20" borderId="21" xfId="0" applyFont="1" applyFill="1" applyBorder="1" applyAlignment="1" applyProtection="1">
      <alignment horizontal="center" vertical="center" wrapText="1"/>
      <protection hidden="1"/>
    </xf>
    <xf numFmtId="0" fontId="96" fillId="20" borderId="21" xfId="0" applyFont="1" applyFill="1" applyBorder="1" applyAlignment="1" applyProtection="1">
      <alignment horizontal="center" vertical="center" wrapText="1"/>
      <protection hidden="1"/>
    </xf>
    <xf numFmtId="0" fontId="95" fillId="20" borderId="21" xfId="0" applyFont="1" applyFill="1" applyBorder="1" applyAlignment="1" applyProtection="1">
      <alignment horizontal="center" vertical="center" wrapText="1"/>
      <protection hidden="1"/>
    </xf>
    <xf numFmtId="0" fontId="21" fillId="20" borderId="21" xfId="0" applyFont="1" applyFill="1" applyBorder="1" applyAlignment="1" applyProtection="1">
      <alignment horizontal="center" vertical="center" wrapText="1"/>
      <protection hidden="1"/>
    </xf>
    <xf numFmtId="0" fontId="29" fillId="20" borderId="21" xfId="0" applyFont="1" applyFill="1" applyBorder="1" applyAlignment="1" applyProtection="1">
      <alignment horizontal="center" vertical="center" wrapText="1"/>
      <protection hidden="1"/>
    </xf>
    <xf numFmtId="0" fontId="1" fillId="20" borderId="21" xfId="0" applyFont="1" applyFill="1" applyBorder="1" applyAlignment="1" applyProtection="1">
      <alignment horizontal="center" vertical="center" wrapText="1"/>
      <protection hidden="1"/>
    </xf>
    <xf numFmtId="0" fontId="4" fillId="20" borderId="21" xfId="0" applyFont="1" applyFill="1" applyBorder="1" applyAlignment="1" applyProtection="1">
      <alignment horizontal="center" vertical="center" wrapText="1"/>
      <protection hidden="1"/>
    </xf>
    <xf numFmtId="0" fontId="39" fillId="20" borderId="26" xfId="0" applyFont="1" applyFill="1" applyBorder="1" applyAlignment="1" applyProtection="1">
      <alignment horizontal="center" vertical="center" wrapText="1"/>
      <protection locked="0"/>
    </xf>
    <xf numFmtId="0" fontId="58" fillId="20" borderId="41" xfId="0" applyFont="1" applyFill="1" applyBorder="1" applyAlignment="1" applyProtection="1">
      <alignment horizontal="center" vertical="center" wrapText="1"/>
      <protection locked="0"/>
    </xf>
    <xf numFmtId="0" fontId="22" fillId="20" borderId="41" xfId="0" applyFont="1" applyFill="1" applyBorder="1" applyAlignment="1" applyProtection="1">
      <alignment horizontal="center" vertical="center" wrapText="1"/>
      <protection hidden="1"/>
    </xf>
    <xf numFmtId="0" fontId="37" fillId="20" borderId="41" xfId="0" applyFont="1" applyFill="1" applyBorder="1" applyAlignment="1" applyProtection="1">
      <alignment horizontal="center" vertical="center" wrapText="1"/>
      <protection hidden="1"/>
    </xf>
    <xf numFmtId="0" fontId="97" fillId="20" borderId="41" xfId="0" applyFont="1" applyFill="1" applyBorder="1" applyAlignment="1" applyProtection="1">
      <alignment horizontal="center" vertical="center" wrapText="1"/>
      <protection locked="0"/>
    </xf>
    <xf numFmtId="0" fontId="96" fillId="20" borderId="41" xfId="0" applyFont="1" applyFill="1" applyBorder="1" applyAlignment="1" applyProtection="1">
      <alignment horizontal="center" vertical="center" wrapText="1"/>
      <protection locked="0"/>
    </xf>
    <xf numFmtId="0" fontId="29" fillId="20" borderId="41" xfId="0" applyFont="1" applyFill="1" applyBorder="1" applyAlignment="1" applyProtection="1">
      <alignment horizontal="center" vertical="center" wrapText="1"/>
      <protection hidden="1"/>
    </xf>
    <xf numFmtId="2" fontId="1" fillId="20" borderId="41" xfId="0" applyNumberFormat="1" applyFont="1" applyFill="1" applyBorder="1" applyAlignment="1" applyProtection="1">
      <alignment horizontal="center" vertical="center" wrapText="1"/>
      <protection hidden="1"/>
    </xf>
    <xf numFmtId="0" fontId="1" fillId="20" borderId="41" xfId="0" applyFont="1" applyFill="1" applyBorder="1" applyAlignment="1" applyProtection="1">
      <alignment horizontal="center" vertical="center" wrapText="1"/>
      <protection hidden="1"/>
    </xf>
    <xf numFmtId="0" fontId="4" fillId="20" borderId="27" xfId="0" applyFont="1" applyFill="1" applyBorder="1" applyAlignment="1" applyProtection="1">
      <alignment horizontal="center" vertical="center" wrapText="1"/>
      <protection hidden="1"/>
    </xf>
    <xf numFmtId="0" fontId="39" fillId="20" borderId="28" xfId="0" applyFont="1" applyFill="1" applyBorder="1" applyAlignment="1" applyProtection="1">
      <alignment horizontal="center" vertical="center" wrapText="1"/>
      <protection locked="0"/>
    </xf>
    <xf numFmtId="0" fontId="58" fillId="20" borderId="19" xfId="0" applyFont="1" applyFill="1" applyBorder="1" applyAlignment="1" applyProtection="1">
      <alignment horizontal="center" vertical="center" wrapText="1"/>
      <protection locked="0"/>
    </xf>
    <xf numFmtId="0" fontId="22" fillId="20" borderId="19" xfId="0" applyFont="1" applyFill="1" applyBorder="1" applyAlignment="1" applyProtection="1">
      <alignment horizontal="center" vertical="center" wrapText="1"/>
      <protection hidden="1"/>
    </xf>
    <xf numFmtId="0" fontId="37" fillId="20" borderId="19" xfId="0" applyFont="1" applyFill="1" applyBorder="1" applyAlignment="1" applyProtection="1">
      <alignment horizontal="center" vertical="center" wrapText="1"/>
      <protection hidden="1"/>
    </xf>
    <xf numFmtId="0" fontId="97" fillId="20" borderId="19" xfId="0" applyFont="1" applyFill="1" applyBorder="1" applyAlignment="1" applyProtection="1">
      <alignment horizontal="center" vertical="center" wrapText="1"/>
      <protection locked="0"/>
    </xf>
    <xf numFmtId="0" fontId="96" fillId="20" borderId="19" xfId="0" applyFont="1" applyFill="1" applyBorder="1" applyAlignment="1" applyProtection="1">
      <alignment horizontal="center" vertical="center" wrapText="1"/>
      <protection locked="0"/>
    </xf>
    <xf numFmtId="0" fontId="29" fillId="20" borderId="19" xfId="0" applyFont="1" applyFill="1" applyBorder="1" applyAlignment="1" applyProtection="1">
      <alignment horizontal="center" vertical="center" wrapText="1"/>
      <protection hidden="1"/>
    </xf>
    <xf numFmtId="2" fontId="1" fillId="20" borderId="19" xfId="0" applyNumberFormat="1" applyFont="1" applyFill="1" applyBorder="1" applyAlignment="1" applyProtection="1">
      <alignment horizontal="center" vertical="center" wrapText="1"/>
      <protection hidden="1"/>
    </xf>
    <xf numFmtId="0" fontId="1" fillId="20" borderId="19" xfId="0" applyFont="1" applyFill="1" applyBorder="1" applyAlignment="1" applyProtection="1">
      <alignment horizontal="center" vertical="center" wrapText="1"/>
      <protection hidden="1"/>
    </xf>
    <xf numFmtId="0" fontId="4" fillId="20" borderId="29" xfId="0" applyFont="1" applyFill="1" applyBorder="1" applyAlignment="1" applyProtection="1">
      <alignment horizontal="center" vertical="center" wrapText="1"/>
      <protection hidden="1"/>
    </xf>
    <xf numFmtId="0" fontId="39" fillId="20" borderId="30" xfId="0" applyFont="1" applyFill="1" applyBorder="1" applyAlignment="1" applyProtection="1">
      <alignment horizontal="center" vertical="center" wrapText="1"/>
      <protection locked="0"/>
    </xf>
    <xf numFmtId="0" fontId="58" fillId="20" borderId="33" xfId="0" applyFont="1" applyFill="1" applyBorder="1" applyAlignment="1" applyProtection="1">
      <alignment horizontal="center" vertical="center" wrapText="1"/>
      <protection locked="0"/>
    </xf>
    <xf numFmtId="0" fontId="37" fillId="20" borderId="33" xfId="0" applyFont="1" applyFill="1" applyBorder="1" applyAlignment="1" applyProtection="1">
      <alignment horizontal="center" vertical="center" wrapText="1"/>
      <protection hidden="1"/>
    </xf>
    <xf numFmtId="0" fontId="97" fillId="20" borderId="33" xfId="0" applyFont="1" applyFill="1" applyBorder="1" applyAlignment="1" applyProtection="1">
      <alignment horizontal="center" vertical="center" wrapText="1"/>
      <protection locked="0"/>
    </xf>
    <xf numFmtId="0" fontId="96" fillId="20" borderId="33" xfId="0" applyFont="1" applyFill="1" applyBorder="1" applyAlignment="1" applyProtection="1">
      <alignment horizontal="center" vertical="center" wrapText="1"/>
      <protection locked="0"/>
    </xf>
    <xf numFmtId="2" fontId="1" fillId="20" borderId="33" xfId="0" applyNumberFormat="1" applyFont="1" applyFill="1" applyBorder="1" applyAlignment="1" applyProtection="1">
      <alignment horizontal="center" vertical="center" wrapText="1"/>
      <protection hidden="1"/>
    </xf>
    <xf numFmtId="0" fontId="1" fillId="20" borderId="33" xfId="0" applyFont="1" applyFill="1" applyBorder="1" applyAlignment="1" applyProtection="1">
      <alignment horizontal="center" vertical="center" wrapText="1"/>
      <protection hidden="1"/>
    </xf>
    <xf numFmtId="0" fontId="4" fillId="20" borderId="31" xfId="0" applyFont="1" applyFill="1" applyBorder="1" applyAlignment="1" applyProtection="1">
      <alignment horizontal="center" vertical="center" wrapText="1"/>
      <protection hidden="1"/>
    </xf>
    <xf numFmtId="0" fontId="87" fillId="15" borderId="20" xfId="0" applyFont="1" applyFill="1" applyBorder="1" applyAlignment="1" applyProtection="1">
      <alignment horizontal="center" vertical="center" wrapText="1"/>
      <protection hidden="1"/>
    </xf>
    <xf numFmtId="0" fontId="116" fillId="15" borderId="90" xfId="0" applyFont="1" applyFill="1" applyBorder="1" applyAlignment="1" applyProtection="1">
      <alignment horizontal="center" vertical="center" wrapText="1"/>
      <protection hidden="1"/>
    </xf>
    <xf numFmtId="0" fontId="116" fillId="15" borderId="20" xfId="0" applyFont="1" applyFill="1" applyBorder="1" applyAlignment="1" applyProtection="1">
      <alignment horizontal="center" vertical="center" wrapText="1"/>
      <protection hidden="1"/>
    </xf>
    <xf numFmtId="0" fontId="67" fillId="15" borderId="254" xfId="0" applyFont="1" applyFill="1" applyBorder="1" applyAlignment="1" applyProtection="1">
      <alignment horizontal="center" vertical="center" textRotation="90" wrapText="1"/>
      <protection hidden="1"/>
    </xf>
    <xf numFmtId="0" fontId="67" fillId="15" borderId="255" xfId="0" applyFont="1" applyFill="1" applyBorder="1" applyAlignment="1" applyProtection="1">
      <alignment horizontal="center" vertical="center" textRotation="90" wrapText="1"/>
      <protection hidden="1"/>
    </xf>
    <xf numFmtId="0" fontId="116" fillId="15" borderId="259" xfId="0" applyFont="1" applyFill="1" applyBorder="1" applyAlignment="1" applyProtection="1">
      <alignment horizontal="center" vertical="center" textRotation="90" wrapText="1"/>
      <protection hidden="1"/>
    </xf>
    <xf numFmtId="0" fontId="58" fillId="15" borderId="75" xfId="0" applyFont="1" applyFill="1" applyBorder="1" applyAlignment="1" applyProtection="1">
      <alignment horizontal="center" vertical="center" wrapText="1"/>
      <protection hidden="1"/>
    </xf>
    <xf numFmtId="0" fontId="87" fillId="15" borderId="75" xfId="0" applyFont="1" applyFill="1" applyBorder="1" applyAlignment="1" applyProtection="1">
      <alignment horizontal="center" vertical="center" wrapText="1"/>
      <protection hidden="1"/>
    </xf>
    <xf numFmtId="0" fontId="67" fillId="15" borderId="260" xfId="0" applyFont="1" applyFill="1" applyBorder="1" applyAlignment="1" applyProtection="1">
      <alignment horizontal="center" vertical="center" textRotation="90" wrapText="1"/>
      <protection hidden="1"/>
    </xf>
    <xf numFmtId="0" fontId="87" fillId="15" borderId="260" xfId="0" applyFont="1" applyFill="1" applyBorder="1" applyAlignment="1" applyProtection="1">
      <alignment horizontal="center" vertical="center" textRotation="90" wrapText="1"/>
      <protection hidden="1"/>
    </xf>
    <xf numFmtId="0" fontId="71" fillId="15" borderId="262" xfId="0" applyFont="1" applyFill="1" applyBorder="1" applyAlignment="1" applyProtection="1">
      <alignment horizontal="center" vertical="center" wrapText="1"/>
      <protection hidden="1"/>
    </xf>
    <xf numFmtId="0" fontId="71" fillId="15" borderId="0" xfId="0" applyFont="1" applyFill="1" applyBorder="1" applyAlignment="1" applyProtection="1">
      <alignment horizontal="center" vertical="center" wrapText="1"/>
      <protection hidden="1"/>
    </xf>
    <xf numFmtId="2" fontId="71" fillId="15" borderId="262" xfId="0" applyNumberFormat="1" applyFont="1" applyFill="1" applyBorder="1" applyAlignment="1" applyProtection="1">
      <alignment horizontal="center" vertical="center" wrapText="1"/>
      <protection hidden="1"/>
    </xf>
    <xf numFmtId="0" fontId="53" fillId="9" borderId="205" xfId="0" applyFont="1" applyFill="1" applyBorder="1" applyAlignment="1" applyProtection="1">
      <alignment horizontal="center" vertical="center" wrapText="1"/>
      <protection hidden="1"/>
    </xf>
    <xf numFmtId="0" fontId="68" fillId="9" borderId="38" xfId="0" applyFont="1" applyFill="1" applyBorder="1" applyAlignment="1" applyProtection="1">
      <alignment horizontal="center" vertical="center" wrapText="1"/>
      <protection hidden="1"/>
    </xf>
    <xf numFmtId="0" fontId="58" fillId="9" borderId="124" xfId="0" applyFont="1" applyFill="1" applyBorder="1" applyAlignment="1" applyProtection="1">
      <alignment horizontal="center" vertical="center" wrapText="1"/>
      <protection hidden="1"/>
    </xf>
    <xf numFmtId="0" fontId="21" fillId="14" borderId="124" xfId="0" applyFont="1" applyFill="1" applyBorder="1" applyAlignment="1" applyProtection="1">
      <alignment horizontal="center" vertical="center"/>
      <protection hidden="1"/>
    </xf>
    <xf numFmtId="0" fontId="51" fillId="9" borderId="202" xfId="0" applyFont="1" applyFill="1" applyBorder="1" applyAlignment="1" applyProtection="1">
      <alignment horizontal="center" vertical="center" wrapText="1"/>
      <protection hidden="1"/>
    </xf>
    <xf numFmtId="0" fontId="1" fillId="15" borderId="0" xfId="0" applyFont="1" applyFill="1" applyBorder="1" applyAlignment="1" applyProtection="1">
      <alignment horizontal="center" vertical="center" wrapText="1"/>
      <protection hidden="1"/>
    </xf>
    <xf numFmtId="0" fontId="30" fillId="0" borderId="88" xfId="0" applyFont="1" applyFill="1" applyBorder="1" applyAlignment="1" applyProtection="1">
      <alignment horizontal="center" vertical="center"/>
      <protection hidden="1"/>
    </xf>
    <xf numFmtId="0" fontId="36" fillId="0" borderId="203" xfId="0" applyFont="1" applyFill="1" applyBorder="1" applyAlignment="1" applyProtection="1">
      <alignment horizontal="center" vertical="center"/>
      <protection hidden="1"/>
    </xf>
    <xf numFmtId="0" fontId="36" fillId="0" borderId="173" xfId="0" applyFont="1" applyFill="1" applyBorder="1" applyAlignment="1" applyProtection="1">
      <alignment horizontal="center" vertical="center"/>
      <protection hidden="1"/>
    </xf>
    <xf numFmtId="0" fontId="36" fillId="0" borderId="206" xfId="0" applyFont="1" applyFill="1" applyBorder="1" applyAlignment="1" applyProtection="1">
      <alignment horizontal="center" vertical="center"/>
      <protection hidden="1"/>
    </xf>
    <xf numFmtId="0" fontId="53" fillId="14" borderId="105" xfId="0" applyFont="1" applyFill="1" applyBorder="1" applyAlignment="1" applyProtection="1">
      <alignment horizontal="center" vertical="center"/>
      <protection hidden="1"/>
    </xf>
    <xf numFmtId="0" fontId="53" fillId="0" borderId="58" xfId="0" applyFont="1" applyFill="1" applyBorder="1" applyAlignment="1" applyProtection="1">
      <alignment horizontal="center" vertical="center"/>
      <protection hidden="1"/>
    </xf>
    <xf numFmtId="0" fontId="53" fillId="0" borderId="61" xfId="0" applyFont="1" applyFill="1" applyBorder="1" applyAlignment="1" applyProtection="1">
      <alignment horizontal="center" vertical="center"/>
      <protection hidden="1"/>
    </xf>
    <xf numFmtId="0" fontId="53" fillId="0" borderId="105" xfId="0" applyFont="1" applyFill="1" applyBorder="1" applyAlignment="1" applyProtection="1">
      <alignment horizontal="center" vertical="center"/>
      <protection hidden="1"/>
    </xf>
    <xf numFmtId="0" fontId="53" fillId="9" borderId="202" xfId="0" applyFont="1" applyFill="1" applyBorder="1" applyAlignment="1" applyProtection="1">
      <alignment horizontal="center" vertical="center" wrapText="1"/>
      <protection hidden="1"/>
    </xf>
    <xf numFmtId="0" fontId="120" fillId="14" borderId="90" xfId="0" applyFont="1" applyFill="1" applyBorder="1" applyAlignment="1" applyProtection="1">
      <alignment horizontal="center" vertical="center"/>
      <protection hidden="1"/>
    </xf>
    <xf numFmtId="0" fontId="120" fillId="0" borderId="88" xfId="0" applyFont="1" applyFill="1" applyBorder="1" applyAlignment="1" applyProtection="1">
      <alignment horizontal="center" vertical="center"/>
      <protection hidden="1"/>
    </xf>
    <xf numFmtId="1" fontId="122" fillId="22" borderId="266" xfId="0" applyNumberFormat="1" applyFont="1" applyFill="1" applyBorder="1" applyAlignment="1">
      <alignment horizontal="center" vertical="center"/>
    </xf>
    <xf numFmtId="0" fontId="82" fillId="14" borderId="159" xfId="0" applyFont="1" applyFill="1" applyBorder="1" applyAlignment="1" applyProtection="1">
      <alignment horizontal="center" vertical="center" wrapText="1"/>
      <protection hidden="1"/>
    </xf>
    <xf numFmtId="0" fontId="123" fillId="15" borderId="20" xfId="0" applyFont="1" applyFill="1" applyBorder="1" applyAlignment="1" applyProtection="1">
      <alignment horizontal="center" vertical="center" wrapText="1"/>
      <protection hidden="1"/>
    </xf>
    <xf numFmtId="0" fontId="123" fillId="15" borderId="21" xfId="0" applyFont="1" applyFill="1" applyBorder="1" applyAlignment="1" applyProtection="1">
      <alignment horizontal="center" vertical="center" wrapText="1"/>
      <protection hidden="1"/>
    </xf>
    <xf numFmtId="0" fontId="95" fillId="14" borderId="104" xfId="0" applyFont="1" applyFill="1" applyBorder="1" applyAlignment="1" applyProtection="1">
      <alignment horizontal="center" vertical="center" wrapText="1"/>
      <protection hidden="1"/>
    </xf>
    <xf numFmtId="0" fontId="124" fillId="0" borderId="56" xfId="0" applyFont="1" applyBorder="1" applyAlignment="1" applyProtection="1">
      <alignment horizontal="center" vertical="center"/>
      <protection hidden="1"/>
    </xf>
    <xf numFmtId="0" fontId="17" fillId="0" borderId="272" xfId="0" applyFont="1" applyFill="1" applyBorder="1" applyAlignment="1" applyProtection="1">
      <alignment horizontal="center" vertical="center"/>
      <protection hidden="1"/>
    </xf>
    <xf numFmtId="0" fontId="50" fillId="14" borderId="117" xfId="0" applyFont="1" applyFill="1" applyBorder="1" applyAlignment="1" applyProtection="1">
      <alignment horizontal="center" vertical="center" wrapText="1"/>
      <protection hidden="1"/>
    </xf>
    <xf numFmtId="0" fontId="52" fillId="14" borderId="273" xfId="0" applyFont="1" applyFill="1" applyBorder="1" applyAlignment="1" applyProtection="1">
      <alignment horizontal="center" vertical="center"/>
      <protection hidden="1"/>
    </xf>
    <xf numFmtId="0" fontId="124" fillId="0" borderId="57" xfId="0" applyFont="1" applyBorder="1" applyAlignment="1" applyProtection="1">
      <alignment horizontal="center" vertical="center"/>
      <protection hidden="1"/>
    </xf>
    <xf numFmtId="0" fontId="30" fillId="0" borderId="103" xfId="0" applyFont="1" applyFill="1" applyBorder="1" applyAlignment="1" applyProtection="1">
      <alignment horizontal="center" vertical="center"/>
      <protection hidden="1"/>
    </xf>
    <xf numFmtId="0" fontId="125" fillId="14" borderId="90" xfId="0" applyFont="1" applyFill="1" applyBorder="1" applyAlignment="1" applyProtection="1">
      <alignment horizontal="center" vertical="center"/>
      <protection hidden="1"/>
    </xf>
    <xf numFmtId="0" fontId="15" fillId="13" borderId="17" xfId="0" applyFont="1" applyFill="1" applyBorder="1" applyAlignment="1" applyProtection="1">
      <alignment vertical="top" wrapText="1"/>
      <protection hidden="1"/>
    </xf>
    <xf numFmtId="0" fontId="15" fillId="13" borderId="0" xfId="0" applyFont="1" applyFill="1" applyBorder="1" applyAlignment="1" applyProtection="1">
      <alignment vertical="top" wrapText="1"/>
      <protection hidden="1"/>
    </xf>
    <xf numFmtId="0" fontId="15" fillId="13" borderId="18" xfId="0" applyFont="1" applyFill="1" applyBorder="1" applyAlignment="1" applyProtection="1">
      <alignment vertical="top" wrapText="1"/>
      <protection hidden="1"/>
    </xf>
    <xf numFmtId="0" fontId="74" fillId="15" borderId="282" xfId="0" applyFont="1" applyFill="1" applyBorder="1" applyAlignment="1" applyProtection="1">
      <alignment vertical="center"/>
      <protection hidden="1"/>
    </xf>
    <xf numFmtId="0" fontId="20" fillId="15" borderId="290" xfId="0" applyFont="1" applyFill="1" applyBorder="1" applyAlignment="1" applyProtection="1">
      <alignment horizontal="center" textRotation="90" wrapText="1"/>
      <protection hidden="1"/>
    </xf>
    <xf numFmtId="0" fontId="96" fillId="0" borderId="183" xfId="0" applyFont="1" applyBorder="1" applyAlignment="1" applyProtection="1">
      <alignment horizontal="center" vertical="center" textRotation="90" wrapText="1"/>
      <protection hidden="1"/>
    </xf>
    <xf numFmtId="0" fontId="130" fillId="0" borderId="186" xfId="0" applyFont="1" applyBorder="1" applyAlignment="1" applyProtection="1">
      <alignment horizontal="center" vertical="center" textRotation="90" wrapText="1"/>
      <protection hidden="1"/>
    </xf>
    <xf numFmtId="0" fontId="96" fillId="14" borderId="183" xfId="0" applyFont="1" applyFill="1" applyBorder="1" applyAlignment="1" applyProtection="1">
      <alignment horizontal="center" vertical="center" textRotation="90" wrapText="1"/>
      <protection hidden="1"/>
    </xf>
    <xf numFmtId="0" fontId="130" fillId="14" borderId="186" xfId="0" applyFont="1" applyFill="1" applyBorder="1" applyAlignment="1" applyProtection="1">
      <alignment horizontal="center" vertical="center" textRotation="90" wrapText="1"/>
      <protection hidden="1"/>
    </xf>
    <xf numFmtId="0" fontId="133" fillId="0" borderId="296" xfId="0" applyFont="1" applyBorder="1" applyAlignment="1" applyProtection="1">
      <alignment horizontal="center" vertical="center"/>
      <protection hidden="1"/>
    </xf>
    <xf numFmtId="0" fontId="133" fillId="14" borderId="296" xfId="0" applyFont="1" applyFill="1" applyBorder="1" applyAlignment="1" applyProtection="1">
      <alignment horizontal="center" vertical="center"/>
      <protection hidden="1"/>
    </xf>
    <xf numFmtId="0" fontId="131" fillId="0" borderId="294" xfId="0" applyFont="1" applyBorder="1" applyAlignment="1" applyProtection="1">
      <alignment horizontal="center" vertical="center"/>
      <protection hidden="1"/>
    </xf>
    <xf numFmtId="0" fontId="132" fillId="0" borderId="274" xfId="0" applyFont="1" applyBorder="1" applyAlignment="1" applyProtection="1">
      <alignment horizontal="center" vertical="center"/>
      <protection hidden="1"/>
    </xf>
    <xf numFmtId="0" fontId="131" fillId="0" borderId="140" xfId="0" applyFont="1" applyBorder="1" applyAlignment="1" applyProtection="1">
      <alignment horizontal="center" vertical="center"/>
      <protection hidden="1"/>
    </xf>
    <xf numFmtId="0" fontId="132" fillId="0" borderId="159" xfId="0" applyFont="1" applyBorder="1" applyAlignment="1" applyProtection="1">
      <alignment horizontal="center" vertical="center"/>
      <protection hidden="1"/>
    </xf>
    <xf numFmtId="0" fontId="131" fillId="0" borderId="183" xfId="0" applyFont="1" applyBorder="1" applyAlignment="1" applyProtection="1">
      <alignment horizontal="center" vertical="center"/>
      <protection hidden="1"/>
    </xf>
    <xf numFmtId="0" fontId="132" fillId="0" borderId="186" xfId="0" applyFont="1" applyBorder="1" applyAlignment="1" applyProtection="1">
      <alignment horizontal="center" vertical="center"/>
      <protection hidden="1"/>
    </xf>
    <xf numFmtId="0" fontId="131" fillId="14" borderId="294" xfId="0" applyFont="1" applyFill="1" applyBorder="1" applyAlignment="1" applyProtection="1">
      <alignment horizontal="center" vertical="center"/>
      <protection hidden="1"/>
    </xf>
    <xf numFmtId="0" fontId="132" fillId="14" borderId="274" xfId="0" applyFont="1" applyFill="1" applyBorder="1" applyAlignment="1" applyProtection="1">
      <alignment horizontal="center" vertical="center"/>
      <protection hidden="1"/>
    </xf>
    <xf numFmtId="0" fontId="132" fillId="0" borderId="295" xfId="0" applyFont="1" applyBorder="1" applyAlignment="1" applyProtection="1">
      <alignment horizontal="center" vertical="center"/>
      <protection hidden="1"/>
    </xf>
    <xf numFmtId="0" fontId="131" fillId="14" borderId="140" xfId="0" applyFont="1" applyFill="1" applyBorder="1" applyAlignment="1" applyProtection="1">
      <alignment horizontal="center" vertical="center"/>
      <protection hidden="1"/>
    </xf>
    <xf numFmtId="0" fontId="132" fillId="14" borderId="159" xfId="0" applyFont="1" applyFill="1" applyBorder="1" applyAlignment="1" applyProtection="1">
      <alignment horizontal="center" vertical="center"/>
      <protection hidden="1"/>
    </xf>
    <xf numFmtId="0" fontId="132" fillId="0" borderId="182" xfId="0" applyFont="1" applyBorder="1" applyAlignment="1" applyProtection="1">
      <alignment horizontal="center" vertical="center"/>
      <protection hidden="1"/>
    </xf>
    <xf numFmtId="0" fontId="131" fillId="14" borderId="183" xfId="0" applyFont="1" applyFill="1" applyBorder="1" applyAlignment="1" applyProtection="1">
      <alignment horizontal="center" vertical="center"/>
      <protection hidden="1"/>
    </xf>
    <xf numFmtId="0" fontId="132" fillId="14" borderId="186" xfId="0" applyFont="1" applyFill="1" applyBorder="1" applyAlignment="1" applyProtection="1">
      <alignment horizontal="center" vertical="center"/>
      <protection hidden="1"/>
    </xf>
    <xf numFmtId="0" fontId="132" fillId="0" borderId="185" xfId="0" applyFont="1" applyBorder="1" applyAlignment="1" applyProtection="1">
      <alignment horizontal="center" vertical="center"/>
      <protection hidden="1"/>
    </xf>
    <xf numFmtId="0" fontId="0" fillId="4" borderId="0" xfId="0" applyFill="1" applyAlignment="1" applyProtection="1">
      <alignment horizontal="center"/>
      <protection hidden="1"/>
    </xf>
    <xf numFmtId="0" fontId="4" fillId="15" borderId="279" xfId="0" applyFont="1" applyFill="1" applyBorder="1" applyAlignment="1" applyProtection="1">
      <alignment horizontal="center" vertical="center" wrapText="1"/>
      <protection hidden="1"/>
    </xf>
    <xf numFmtId="0" fontId="4" fillId="15" borderId="287" xfId="0" applyFont="1" applyFill="1" applyBorder="1" applyAlignment="1" applyProtection="1">
      <alignment horizontal="center" vertical="center" wrapText="1"/>
      <protection hidden="1"/>
    </xf>
    <xf numFmtId="0" fontId="4" fillId="15" borderId="286" xfId="0" applyFont="1" applyFill="1" applyBorder="1" applyAlignment="1" applyProtection="1">
      <alignment horizontal="center" vertical="center" wrapText="1"/>
      <protection hidden="1"/>
    </xf>
    <xf numFmtId="0" fontId="103" fillId="4" borderId="0" xfId="0" applyFont="1" applyFill="1" applyAlignment="1" applyProtection="1">
      <alignment horizontal="center"/>
      <protection hidden="1"/>
    </xf>
    <xf numFmtId="0" fontId="104" fillId="15" borderId="234" xfId="0" applyFont="1" applyFill="1" applyBorder="1" applyAlignment="1" applyProtection="1">
      <alignment horizontal="center" wrapText="1"/>
      <protection hidden="1"/>
    </xf>
    <xf numFmtId="0" fontId="90" fillId="15" borderId="289" xfId="0" applyFont="1" applyFill="1" applyBorder="1" applyAlignment="1" applyProtection="1">
      <alignment horizontal="center" wrapText="1"/>
      <protection hidden="1"/>
    </xf>
    <xf numFmtId="0" fontId="1" fillId="15" borderId="143" xfId="0" applyFont="1" applyFill="1" applyBorder="1" applyAlignment="1" applyProtection="1">
      <alignment horizontal="center" wrapText="1"/>
      <protection hidden="1"/>
    </xf>
    <xf numFmtId="0" fontId="1" fillId="15" borderId="20" xfId="0" applyFont="1" applyFill="1" applyBorder="1" applyAlignment="1" applyProtection="1">
      <alignment horizontal="center" wrapText="1"/>
      <protection hidden="1"/>
    </xf>
    <xf numFmtId="0" fontId="116" fillId="15" borderId="20" xfId="0" applyFont="1" applyFill="1" applyBorder="1" applyAlignment="1" applyProtection="1">
      <alignment horizontal="center" wrapText="1"/>
      <protection hidden="1"/>
    </xf>
    <xf numFmtId="0" fontId="87" fillId="15" borderId="20" xfId="0" applyFont="1" applyFill="1" applyBorder="1" applyAlignment="1" applyProtection="1">
      <alignment horizontal="center" wrapText="1"/>
      <protection hidden="1"/>
    </xf>
    <xf numFmtId="0" fontId="108" fillId="15" borderId="20" xfId="0" applyFont="1" applyFill="1" applyBorder="1" applyAlignment="1" applyProtection="1">
      <alignment horizontal="center" wrapText="1"/>
      <protection hidden="1"/>
    </xf>
    <xf numFmtId="0" fontId="130" fillId="15" borderId="20" xfId="0" applyFont="1" applyFill="1" applyBorder="1" applyAlignment="1" applyProtection="1">
      <alignment horizontal="center" wrapText="1"/>
      <protection hidden="1"/>
    </xf>
    <xf numFmtId="0" fontId="71" fillId="15" borderId="262" xfId="0" applyFont="1" applyFill="1" applyBorder="1" applyAlignment="1" applyProtection="1">
      <alignment horizontal="center" wrapText="1"/>
      <protection hidden="1"/>
    </xf>
    <xf numFmtId="0" fontId="96" fillId="15" borderId="144" xfId="0" applyFont="1" applyFill="1" applyBorder="1" applyAlignment="1" applyProtection="1">
      <alignment horizontal="center" wrapText="1"/>
      <protection hidden="1"/>
    </xf>
    <xf numFmtId="0" fontId="108" fillId="15" borderId="91" xfId="0" applyFont="1" applyFill="1" applyBorder="1" applyAlignment="1" applyProtection="1">
      <alignment horizontal="center" wrapText="1"/>
      <protection hidden="1"/>
    </xf>
    <xf numFmtId="0" fontId="1" fillId="15" borderId="91" xfId="0" applyFont="1" applyFill="1" applyBorder="1" applyAlignment="1" applyProtection="1">
      <alignment horizontal="center" wrapText="1"/>
      <protection hidden="1"/>
    </xf>
    <xf numFmtId="0" fontId="71" fillId="15" borderId="25" xfId="0" applyFont="1" applyFill="1" applyBorder="1" applyAlignment="1" applyProtection="1">
      <alignment horizontal="center" wrapText="1"/>
      <protection hidden="1"/>
    </xf>
    <xf numFmtId="0" fontId="71" fillId="15" borderId="253" xfId="0" applyFont="1" applyFill="1" applyBorder="1" applyAlignment="1" applyProtection="1">
      <alignment horizontal="center" wrapText="1"/>
      <protection hidden="1"/>
    </xf>
    <xf numFmtId="0" fontId="0" fillId="0" borderId="0" xfId="0" applyAlignment="1"/>
    <xf numFmtId="0" fontId="58" fillId="15" borderId="238" xfId="0" applyFont="1" applyFill="1" applyBorder="1" applyAlignment="1" applyProtection="1">
      <alignment horizontal="center" wrapText="1"/>
      <protection hidden="1"/>
    </xf>
    <xf numFmtId="0" fontId="58" fillId="15" borderId="99" xfId="0" applyFont="1" applyFill="1" applyBorder="1" applyAlignment="1" applyProtection="1">
      <alignment horizontal="center" wrapText="1"/>
      <protection hidden="1"/>
    </xf>
    <xf numFmtId="0" fontId="116" fillId="15" borderId="99" xfId="0" applyFont="1" applyFill="1" applyBorder="1" applyAlignment="1" applyProtection="1">
      <alignment horizontal="center" wrapText="1"/>
      <protection hidden="1"/>
    </xf>
    <xf numFmtId="0" fontId="58" fillId="15" borderId="106" xfId="0" applyFont="1" applyFill="1" applyBorder="1" applyAlignment="1" applyProtection="1">
      <alignment horizontal="center" wrapText="1"/>
      <protection hidden="1"/>
    </xf>
    <xf numFmtId="0" fontId="87" fillId="15" borderId="106" xfId="0" applyFont="1" applyFill="1" applyBorder="1" applyAlignment="1" applyProtection="1">
      <alignment horizontal="center" wrapText="1"/>
      <protection hidden="1"/>
    </xf>
    <xf numFmtId="0" fontId="63" fillId="15" borderId="99" xfId="0" applyFont="1" applyFill="1" applyBorder="1" applyAlignment="1" applyProtection="1">
      <alignment horizontal="center" wrapText="1"/>
      <protection hidden="1"/>
    </xf>
    <xf numFmtId="0" fontId="58" fillId="15" borderId="21" xfId="0" applyFont="1" applyFill="1" applyBorder="1" applyAlignment="1" applyProtection="1">
      <alignment horizontal="center" wrapText="1"/>
      <protection hidden="1"/>
    </xf>
    <xf numFmtId="0" fontId="63" fillId="15" borderId="21" xfId="0" applyFont="1" applyFill="1" applyBorder="1" applyAlignment="1" applyProtection="1">
      <alignment horizontal="center" wrapText="1"/>
      <protection hidden="1"/>
    </xf>
    <xf numFmtId="0" fontId="129" fillId="15" borderId="21" xfId="0" applyFont="1" applyFill="1" applyBorder="1" applyAlignment="1" applyProtection="1">
      <alignment horizontal="center" wrapText="1"/>
      <protection hidden="1"/>
    </xf>
    <xf numFmtId="0" fontId="63" fillId="15" borderId="299" xfId="0" applyFont="1" applyFill="1" applyBorder="1" applyAlignment="1" applyProtection="1">
      <alignment horizontal="center" wrapText="1"/>
      <protection hidden="1"/>
    </xf>
    <xf numFmtId="0" fontId="71" fillId="15" borderId="300" xfId="0" applyFont="1" applyFill="1" applyBorder="1" applyAlignment="1" applyProtection="1">
      <alignment horizontal="center" wrapText="1"/>
      <protection hidden="1"/>
    </xf>
    <xf numFmtId="0" fontId="67" fillId="15" borderId="301" xfId="0" applyFont="1" applyFill="1" applyBorder="1" applyAlignment="1" applyProtection="1">
      <alignment horizontal="center" wrapText="1"/>
      <protection hidden="1"/>
    </xf>
    <xf numFmtId="0" fontId="67" fillId="15" borderId="302" xfId="0" applyFont="1" applyFill="1" applyBorder="1" applyAlignment="1" applyProtection="1">
      <alignment horizontal="center" wrapText="1"/>
      <protection hidden="1"/>
    </xf>
    <xf numFmtId="0" fontId="76" fillId="15" borderId="302" xfId="0" applyFont="1" applyFill="1" applyBorder="1" applyAlignment="1" applyProtection="1">
      <alignment horizontal="center" wrapText="1"/>
      <protection hidden="1"/>
    </xf>
    <xf numFmtId="0" fontId="76" fillId="15" borderId="302" xfId="0" applyFont="1" applyFill="1" applyBorder="1" applyAlignment="1" applyProtection="1">
      <alignment wrapText="1"/>
      <protection hidden="1"/>
    </xf>
    <xf numFmtId="0" fontId="75" fillId="15" borderId="302" xfId="0" applyFont="1" applyFill="1" applyBorder="1" applyAlignment="1" applyProtection="1">
      <alignment wrapText="1"/>
      <protection hidden="1"/>
    </xf>
    <xf numFmtId="0" fontId="4" fillId="15" borderId="146" xfId="0" applyFont="1" applyFill="1" applyBorder="1" applyAlignment="1" applyProtection="1">
      <alignment horizontal="center" vertical="center" wrapText="1"/>
      <protection hidden="1"/>
    </xf>
    <xf numFmtId="0" fontId="4" fillId="15" borderId="147" xfId="0" applyFont="1" applyFill="1" applyBorder="1" applyAlignment="1" applyProtection="1">
      <alignment horizontal="center" vertical="center" wrapText="1"/>
      <protection hidden="1"/>
    </xf>
    <xf numFmtId="164" fontId="4" fillId="15" borderId="148" xfId="0" applyNumberFormat="1" applyFont="1" applyFill="1" applyBorder="1" applyAlignment="1" applyProtection="1">
      <alignment horizontal="center" vertical="center" wrapText="1"/>
      <protection hidden="1"/>
    </xf>
    <xf numFmtId="0" fontId="1" fillId="15" borderId="146" xfId="0" applyFont="1" applyFill="1" applyBorder="1" applyAlignment="1" applyProtection="1">
      <alignment horizontal="center" wrapText="1"/>
      <protection hidden="1"/>
    </xf>
    <xf numFmtId="0" fontId="1" fillId="15" borderId="147" xfId="0" applyFont="1" applyFill="1" applyBorder="1" applyAlignment="1" applyProtection="1">
      <alignment horizontal="center" wrapText="1"/>
      <protection hidden="1"/>
    </xf>
    <xf numFmtId="0" fontId="116" fillId="15" borderId="147" xfId="0" applyFont="1" applyFill="1" applyBorder="1" applyAlignment="1" applyProtection="1">
      <alignment horizontal="center" wrapText="1"/>
      <protection hidden="1"/>
    </xf>
    <xf numFmtId="0" fontId="87" fillId="15" borderId="147" xfId="0" applyFont="1" applyFill="1" applyBorder="1" applyAlignment="1" applyProtection="1">
      <alignment horizontal="center" wrapText="1"/>
      <protection hidden="1"/>
    </xf>
    <xf numFmtId="0" fontId="108" fillId="15" borderId="147" xfId="0" applyFont="1" applyFill="1" applyBorder="1" applyAlignment="1" applyProtection="1">
      <alignment horizontal="center" wrapText="1"/>
      <protection hidden="1"/>
    </xf>
    <xf numFmtId="0" fontId="130" fillId="15" borderId="147" xfId="0" applyFont="1" applyFill="1" applyBorder="1" applyAlignment="1" applyProtection="1">
      <alignment horizontal="center" wrapText="1"/>
      <protection hidden="1"/>
    </xf>
    <xf numFmtId="0" fontId="71" fillId="15" borderId="261" xfId="0" applyFont="1" applyFill="1" applyBorder="1" applyAlignment="1" applyProtection="1">
      <alignment horizontal="center" wrapText="1"/>
      <protection hidden="1"/>
    </xf>
    <xf numFmtId="2" fontId="71" fillId="15" borderId="305" xfId="0" applyNumberFormat="1" applyFont="1" applyFill="1" applyBorder="1" applyAlignment="1" applyProtection="1">
      <alignment horizontal="center" wrapText="1"/>
      <protection hidden="1"/>
    </xf>
    <xf numFmtId="0" fontId="71" fillId="15" borderId="305" xfId="0" applyFont="1" applyFill="1" applyBorder="1" applyAlignment="1" applyProtection="1">
      <alignment horizontal="center" wrapText="1"/>
      <protection hidden="1"/>
    </xf>
    <xf numFmtId="0" fontId="96" fillId="15" borderId="148" xfId="0" applyFont="1" applyFill="1" applyBorder="1" applyAlignment="1" applyProtection="1">
      <alignment horizontal="center" wrapText="1"/>
      <protection hidden="1"/>
    </xf>
    <xf numFmtId="0" fontId="108" fillId="15" borderId="261" xfId="0" applyFont="1" applyFill="1" applyBorder="1" applyAlignment="1" applyProtection="1">
      <alignment horizontal="center" wrapText="1"/>
      <protection hidden="1"/>
    </xf>
    <xf numFmtId="0" fontId="1" fillId="15" borderId="261" xfId="0" applyFont="1" applyFill="1" applyBorder="1" applyAlignment="1" applyProtection="1">
      <alignment horizontal="center" wrapText="1"/>
      <protection hidden="1"/>
    </xf>
    <xf numFmtId="0" fontId="109" fillId="15" borderId="146" xfId="0" applyFont="1" applyFill="1" applyBorder="1" applyAlignment="1" applyProtection="1">
      <alignment horizontal="center" vertical="center" wrapText="1"/>
      <protection hidden="1"/>
    </xf>
    <xf numFmtId="0" fontId="109" fillId="15" borderId="147" xfId="0" applyFont="1" applyFill="1" applyBorder="1" applyAlignment="1" applyProtection="1">
      <alignment horizontal="center" vertical="center" wrapText="1"/>
      <protection hidden="1"/>
    </xf>
    <xf numFmtId="2" fontId="109" fillId="15" borderId="148" xfId="0" applyNumberFormat="1" applyFont="1" applyFill="1" applyBorder="1" applyAlignment="1" applyProtection="1">
      <alignment horizontal="center" vertical="center" wrapText="1"/>
      <protection hidden="1"/>
    </xf>
    <xf numFmtId="2" fontId="109" fillId="15" borderId="147" xfId="0" applyNumberFormat="1" applyFont="1" applyFill="1" applyBorder="1" applyAlignment="1" applyProtection="1">
      <alignment horizontal="center" vertical="center" wrapText="1"/>
      <protection hidden="1"/>
    </xf>
    <xf numFmtId="0" fontId="123" fillId="15" borderId="147" xfId="0" applyFont="1" applyFill="1" applyBorder="1" applyAlignment="1" applyProtection="1">
      <alignment horizontal="center" vertical="center" wrapText="1"/>
      <protection hidden="1"/>
    </xf>
    <xf numFmtId="0" fontId="4" fillId="15" borderId="148" xfId="0" applyFont="1" applyFill="1" applyBorder="1" applyAlignment="1" applyProtection="1">
      <alignment horizontal="center" vertical="center" wrapText="1"/>
      <protection hidden="1"/>
    </xf>
    <xf numFmtId="0" fontId="4" fillId="15" borderId="306" xfId="0" applyFont="1" applyFill="1" applyBorder="1" applyAlignment="1" applyProtection="1">
      <alignment horizontal="center" vertical="center" wrapText="1"/>
      <protection hidden="1"/>
    </xf>
    <xf numFmtId="164" fontId="4" fillId="15" borderId="287" xfId="0" applyNumberFormat="1" applyFont="1" applyFill="1" applyBorder="1" applyAlignment="1" applyProtection="1">
      <alignment horizontal="center" vertical="center" wrapText="1"/>
      <protection hidden="1"/>
    </xf>
    <xf numFmtId="0" fontId="1" fillId="15" borderId="286" xfId="0" applyFont="1" applyFill="1" applyBorder="1" applyAlignment="1" applyProtection="1">
      <alignment horizontal="center" wrapText="1"/>
      <protection hidden="1"/>
    </xf>
    <xf numFmtId="0" fontId="1" fillId="15" borderId="279" xfId="0" applyFont="1" applyFill="1" applyBorder="1" applyAlignment="1" applyProtection="1">
      <alignment horizontal="center" wrapText="1"/>
      <protection hidden="1"/>
    </xf>
    <xf numFmtId="0" fontId="116" fillId="15" borderId="279" xfId="0" applyFont="1" applyFill="1" applyBorder="1" applyAlignment="1" applyProtection="1">
      <alignment horizontal="center" wrapText="1"/>
      <protection hidden="1"/>
    </xf>
    <xf numFmtId="0" fontId="87" fillId="15" borderId="279" xfId="0" applyFont="1" applyFill="1" applyBorder="1" applyAlignment="1" applyProtection="1">
      <alignment horizontal="center" wrapText="1"/>
      <protection hidden="1"/>
    </xf>
    <xf numFmtId="0" fontId="108" fillId="15" borderId="279" xfId="0" applyFont="1" applyFill="1" applyBorder="1" applyAlignment="1" applyProtection="1">
      <alignment horizontal="center" wrapText="1"/>
      <protection hidden="1"/>
    </xf>
    <xf numFmtId="0" fontId="130" fillId="15" borderId="279" xfId="0" applyFont="1" applyFill="1" applyBorder="1" applyAlignment="1" applyProtection="1">
      <alignment horizontal="center" wrapText="1"/>
      <protection hidden="1"/>
    </xf>
    <xf numFmtId="0" fontId="71" fillId="15" borderId="181" xfId="0" applyFont="1" applyFill="1" applyBorder="1" applyAlignment="1" applyProtection="1">
      <alignment horizontal="center" wrapText="1"/>
      <protection hidden="1"/>
    </xf>
    <xf numFmtId="0" fontId="96" fillId="15" borderId="287" xfId="0" applyFont="1" applyFill="1" applyBorder="1" applyAlignment="1" applyProtection="1">
      <alignment horizontal="center" wrapText="1"/>
      <protection hidden="1"/>
    </xf>
    <xf numFmtId="0" fontId="108" fillId="15" borderId="291" xfId="0" applyFont="1" applyFill="1" applyBorder="1" applyAlignment="1" applyProtection="1">
      <alignment horizontal="center" wrapText="1"/>
      <protection hidden="1"/>
    </xf>
    <xf numFmtId="0" fontId="1" fillId="15" borderId="291" xfId="0" applyFont="1" applyFill="1" applyBorder="1" applyAlignment="1" applyProtection="1">
      <alignment horizontal="center" wrapText="1"/>
      <protection hidden="1"/>
    </xf>
    <xf numFmtId="0" fontId="109" fillId="15" borderId="286" xfId="0" applyFont="1" applyFill="1" applyBorder="1" applyAlignment="1" applyProtection="1">
      <alignment horizontal="center" vertical="center" wrapText="1"/>
      <protection hidden="1"/>
    </xf>
    <xf numFmtId="0" fontId="109" fillId="15" borderId="279" xfId="0" applyFont="1" applyFill="1" applyBorder="1" applyAlignment="1" applyProtection="1">
      <alignment horizontal="center" vertical="center" wrapText="1"/>
      <protection hidden="1"/>
    </xf>
    <xf numFmtId="0" fontId="109" fillId="15" borderId="287" xfId="0" applyFont="1" applyFill="1" applyBorder="1" applyAlignment="1" applyProtection="1">
      <alignment horizontal="center" vertical="center" wrapText="1"/>
      <protection hidden="1"/>
    </xf>
    <xf numFmtId="0" fontId="123" fillId="15" borderId="279" xfId="0" applyFont="1" applyFill="1" applyBorder="1" applyAlignment="1" applyProtection="1">
      <alignment horizontal="center" vertical="center" wrapText="1"/>
      <protection hidden="1"/>
    </xf>
    <xf numFmtId="0" fontId="125" fillId="14" borderId="90" xfId="0" applyFont="1" applyFill="1" applyBorder="1" applyAlignment="1" applyProtection="1">
      <alignment horizontal="center" vertical="center"/>
      <protection locked="0"/>
    </xf>
    <xf numFmtId="0" fontId="30" fillId="0" borderId="88" xfId="0" applyFont="1" applyFill="1" applyBorder="1" applyAlignment="1" applyProtection="1">
      <alignment horizontal="center" vertical="center"/>
      <protection locked="0"/>
    </xf>
    <xf numFmtId="0" fontId="17" fillId="0" borderId="272" xfId="0" applyFont="1" applyFill="1" applyBorder="1" applyAlignment="1" applyProtection="1">
      <alignment horizontal="center" vertical="center"/>
      <protection locked="0"/>
    </xf>
    <xf numFmtId="0" fontId="64" fillId="14" borderId="99" xfId="0" applyFont="1" applyFill="1" applyBorder="1" applyAlignment="1" applyProtection="1">
      <alignment horizontal="center" vertical="center"/>
      <protection locked="0"/>
    </xf>
    <xf numFmtId="0" fontId="95" fillId="14" borderId="104" xfId="0" applyFont="1" applyFill="1" applyBorder="1" applyAlignment="1" applyProtection="1">
      <alignment horizontal="center" vertical="center" wrapText="1"/>
      <protection locked="0"/>
    </xf>
    <xf numFmtId="0" fontId="52" fillId="14" borderId="273" xfId="0" applyFont="1" applyFill="1" applyBorder="1" applyAlignment="1" applyProtection="1">
      <alignment horizontal="center" vertical="center"/>
      <protection locked="0"/>
    </xf>
    <xf numFmtId="1" fontId="53" fillId="0" borderId="95" xfId="0" applyNumberFormat="1" applyFont="1" applyFill="1" applyBorder="1" applyAlignment="1" applyProtection="1">
      <alignment horizontal="center" vertical="center"/>
      <protection locked="0"/>
    </xf>
    <xf numFmtId="1" fontId="17" fillId="0" borderId="104" xfId="0" applyNumberFormat="1" applyFont="1" applyFill="1" applyBorder="1" applyAlignment="1" applyProtection="1">
      <alignment horizontal="center" vertical="center"/>
      <protection locked="0"/>
    </xf>
    <xf numFmtId="0" fontId="18" fillId="0" borderId="124" xfId="0" applyFont="1" applyFill="1" applyBorder="1" applyAlignment="1" applyProtection="1">
      <alignment horizontal="center" vertical="center"/>
      <protection locked="0"/>
    </xf>
    <xf numFmtId="0" fontId="30" fillId="0" borderId="80" xfId="0" applyFont="1" applyFill="1" applyBorder="1" applyAlignment="1" applyProtection="1">
      <alignment horizontal="center" vertical="center"/>
      <protection locked="0"/>
    </xf>
    <xf numFmtId="0" fontId="30" fillId="0" borderId="77" xfId="0" applyFont="1" applyFill="1" applyBorder="1" applyAlignment="1" applyProtection="1">
      <alignment horizontal="center" vertical="center"/>
      <protection locked="0"/>
    </xf>
    <xf numFmtId="0" fontId="30" fillId="0" borderId="103" xfId="0" applyFont="1" applyFill="1" applyBorder="1" applyAlignment="1" applyProtection="1">
      <alignment horizontal="center" vertical="center"/>
      <protection locked="0"/>
    </xf>
    <xf numFmtId="0" fontId="41" fillId="9" borderId="202" xfId="0" applyFont="1" applyFill="1" applyBorder="1" applyAlignment="1" applyProtection="1">
      <alignment horizontal="center" vertical="center" wrapText="1"/>
      <protection hidden="1"/>
    </xf>
    <xf numFmtId="166" fontId="112" fillId="0" borderId="39" xfId="0" applyNumberFormat="1" applyFont="1" applyFill="1" applyBorder="1" applyAlignment="1" applyProtection="1">
      <alignment horizontal="left" vertical="center" wrapText="1"/>
      <protection locked="0"/>
    </xf>
    <xf numFmtId="0" fontId="144" fillId="13" borderId="310" xfId="1" applyFont="1" applyFill="1" applyBorder="1" applyAlignment="1" applyProtection="1">
      <alignment horizontal="center" vertical="center"/>
    </xf>
    <xf numFmtId="0" fontId="144" fillId="13" borderId="311" xfId="1" applyFont="1" applyFill="1" applyBorder="1" applyAlignment="1" applyProtection="1">
      <alignment horizontal="center" vertical="center" wrapText="1"/>
    </xf>
    <xf numFmtId="167" fontId="42" fillId="9" borderId="91" xfId="0" applyNumberFormat="1" applyFont="1" applyFill="1" applyBorder="1" applyAlignment="1" applyProtection="1">
      <alignment horizontal="center" vertical="center" wrapText="1"/>
      <protection locked="0"/>
    </xf>
    <xf numFmtId="167" fontId="42" fillId="9" borderId="25" xfId="0" applyNumberFormat="1" applyFont="1" applyFill="1" applyBorder="1" applyAlignment="1" applyProtection="1">
      <alignment horizontal="center" vertical="center" wrapText="1"/>
      <protection locked="0"/>
    </xf>
    <xf numFmtId="0" fontId="134" fillId="0" borderId="163" xfId="0" applyFont="1" applyBorder="1" applyAlignment="1" applyProtection="1">
      <alignment horizontal="center" vertical="center"/>
      <protection locked="0"/>
    </xf>
    <xf numFmtId="0" fontId="132" fillId="0" borderId="128" xfId="0" applyFont="1" applyBorder="1" applyAlignment="1" applyProtection="1">
      <alignment horizontal="center" vertical="center"/>
      <protection hidden="1"/>
    </xf>
    <xf numFmtId="0" fontId="132" fillId="0" borderId="193" xfId="0" applyFont="1" applyBorder="1" applyAlignment="1" applyProtection="1">
      <alignment horizontal="center" vertical="center"/>
      <protection hidden="1"/>
    </xf>
    <xf numFmtId="0" fontId="145" fillId="0" borderId="186" xfId="0" applyFont="1" applyBorder="1" applyAlignment="1" applyProtection="1">
      <alignment horizontal="center" vertical="center" textRotation="90" wrapText="1"/>
      <protection hidden="1"/>
    </xf>
    <xf numFmtId="0" fontId="146" fillId="0" borderId="318" xfId="0" applyFont="1" applyBorder="1" applyAlignment="1" applyProtection="1">
      <alignment horizontal="center" vertical="center"/>
      <protection locked="0"/>
    </xf>
    <xf numFmtId="0" fontId="146" fillId="0" borderId="139" xfId="0" applyFont="1" applyBorder="1" applyAlignment="1" applyProtection="1">
      <alignment horizontal="center" vertical="center"/>
      <protection hidden="1"/>
    </xf>
    <xf numFmtId="0" fontId="146" fillId="0" borderId="102" xfId="0" applyFont="1" applyBorder="1" applyAlignment="1" applyProtection="1">
      <alignment horizontal="center" vertical="center"/>
      <protection hidden="1"/>
    </xf>
    <xf numFmtId="0" fontId="146" fillId="0" borderId="184" xfId="0" applyFont="1" applyBorder="1" applyAlignment="1" applyProtection="1">
      <alignment horizontal="center" vertical="center"/>
      <protection hidden="1"/>
    </xf>
    <xf numFmtId="0" fontId="134" fillId="0" borderId="317" xfId="0" applyFont="1" applyBorder="1" applyAlignment="1" applyProtection="1">
      <alignment horizontal="center" vertical="center"/>
      <protection hidden="1"/>
    </xf>
    <xf numFmtId="0" fontId="145" fillId="14" borderId="186" xfId="0" applyFont="1" applyFill="1" applyBorder="1" applyAlignment="1" applyProtection="1">
      <alignment horizontal="center" vertical="center" textRotation="90" wrapText="1"/>
      <protection hidden="1"/>
    </xf>
    <xf numFmtId="0" fontId="146" fillId="14" borderId="318" xfId="0" applyFont="1" applyFill="1" applyBorder="1" applyAlignment="1" applyProtection="1">
      <alignment horizontal="center" vertical="center"/>
      <protection locked="0"/>
    </xf>
    <xf numFmtId="0" fontId="134" fillId="14" borderId="163" xfId="0" applyFont="1" applyFill="1" applyBorder="1" applyAlignment="1" applyProtection="1">
      <alignment horizontal="center" vertical="center"/>
      <protection locked="0"/>
    </xf>
    <xf numFmtId="0" fontId="146" fillId="14" borderId="139" xfId="0" applyFont="1" applyFill="1" applyBorder="1" applyAlignment="1" applyProtection="1">
      <alignment horizontal="center" vertical="center"/>
      <protection hidden="1"/>
    </xf>
    <xf numFmtId="0" fontId="134" fillId="14" borderId="317" xfId="0" applyFont="1" applyFill="1" applyBorder="1" applyAlignment="1" applyProtection="1">
      <alignment horizontal="center" vertical="center"/>
      <protection hidden="1"/>
    </xf>
    <xf numFmtId="0" fontId="146" fillId="14" borderId="102" xfId="0" applyFont="1" applyFill="1" applyBorder="1" applyAlignment="1" applyProtection="1">
      <alignment horizontal="center" vertical="center"/>
      <protection hidden="1"/>
    </xf>
    <xf numFmtId="0" fontId="132" fillId="14" borderId="128" xfId="0" applyFont="1" applyFill="1" applyBorder="1" applyAlignment="1" applyProtection="1">
      <alignment horizontal="center" vertical="center"/>
      <protection hidden="1"/>
    </xf>
    <xf numFmtId="0" fontId="146" fillId="14" borderId="184" xfId="0" applyFont="1" applyFill="1" applyBorder="1" applyAlignment="1" applyProtection="1">
      <alignment horizontal="center" vertical="center"/>
      <protection hidden="1"/>
    </xf>
    <xf numFmtId="0" fontId="132" fillId="14" borderId="193" xfId="0" applyFont="1" applyFill="1" applyBorder="1" applyAlignment="1" applyProtection="1">
      <alignment horizontal="center" vertical="center"/>
      <protection hidden="1"/>
    </xf>
    <xf numFmtId="0" fontId="74" fillId="15" borderId="183" xfId="0" applyFont="1" applyFill="1" applyBorder="1" applyAlignment="1" applyProtection="1">
      <alignment horizontal="center" vertical="center" wrapText="1"/>
      <protection hidden="1"/>
    </xf>
    <xf numFmtId="0" fontId="67" fillId="15" borderId="278" xfId="0" applyFont="1" applyFill="1" applyBorder="1" applyAlignment="1" applyProtection="1">
      <alignment horizontal="center" vertical="center" textRotation="90" wrapText="1"/>
      <protection hidden="1"/>
    </xf>
    <xf numFmtId="0" fontId="0" fillId="0" borderId="0" xfId="0" applyAlignment="1" applyProtection="1">
      <alignment vertical="center"/>
      <protection hidden="1"/>
    </xf>
    <xf numFmtId="0" fontId="1" fillId="15" borderId="0" xfId="0" applyFont="1" applyFill="1" applyBorder="1" applyAlignment="1" applyProtection="1">
      <alignment horizontal="center" vertical="center" wrapText="1"/>
      <protection hidden="1"/>
    </xf>
    <xf numFmtId="0" fontId="30" fillId="0" borderId="77" xfId="0" applyFont="1" applyFill="1" applyBorder="1" applyAlignment="1" applyProtection="1">
      <alignment horizontal="center" vertical="center"/>
      <protection hidden="1"/>
    </xf>
    <xf numFmtId="0" fontId="30" fillId="0" borderId="80" xfId="0" applyFont="1" applyFill="1" applyBorder="1" applyAlignment="1" applyProtection="1">
      <alignment horizontal="center" vertical="center"/>
      <protection hidden="1"/>
    </xf>
    <xf numFmtId="0" fontId="147" fillId="14" borderId="72" xfId="0" applyFont="1" applyFill="1" applyBorder="1" applyAlignment="1" applyProtection="1">
      <alignment horizontal="center" vertical="center" wrapText="1"/>
      <protection hidden="1"/>
    </xf>
    <xf numFmtId="0" fontId="148" fillId="15" borderId="0" xfId="0" applyFont="1" applyFill="1" applyBorder="1" applyAlignment="1" applyProtection="1">
      <alignment horizontal="center" vertical="center" wrapText="1"/>
      <protection hidden="1"/>
    </xf>
    <xf numFmtId="0" fontId="149" fillId="0" borderId="0" xfId="0" applyFont="1"/>
    <xf numFmtId="0" fontId="150" fillId="15" borderId="19" xfId="0" applyFont="1" applyFill="1" applyBorder="1" applyAlignment="1" applyProtection="1">
      <alignment horizontal="center" vertical="center" textRotation="90" wrapText="1"/>
      <protection locked="0"/>
    </xf>
    <xf numFmtId="0" fontId="150" fillId="15" borderId="19" xfId="0" applyFont="1" applyFill="1" applyBorder="1" applyAlignment="1" applyProtection="1">
      <alignment horizontal="center" vertical="center" textRotation="90" wrapText="1"/>
      <protection hidden="1"/>
    </xf>
    <xf numFmtId="0" fontId="95" fillId="15" borderId="33" xfId="0" applyFont="1" applyFill="1" applyBorder="1" applyAlignment="1" applyProtection="1">
      <alignment horizontal="center" vertical="center" wrapText="1"/>
      <protection locked="0"/>
    </xf>
    <xf numFmtId="0" fontId="19" fillId="9" borderId="202" xfId="0" applyFont="1" applyFill="1" applyBorder="1" applyAlignment="1" applyProtection="1">
      <alignment horizontal="center" vertical="center" wrapText="1"/>
      <protection hidden="1"/>
    </xf>
    <xf numFmtId="0" fontId="151" fillId="9" borderId="202" xfId="0" applyFont="1" applyFill="1" applyBorder="1" applyAlignment="1" applyProtection="1">
      <alignment horizontal="center" vertical="center" wrapText="1"/>
      <protection hidden="1"/>
    </xf>
    <xf numFmtId="0" fontId="0" fillId="4" borderId="314" xfId="0" applyFill="1" applyBorder="1" applyAlignment="1">
      <alignment horizontal="center"/>
    </xf>
    <xf numFmtId="0" fontId="0" fillId="4" borderId="315" xfId="0" applyFill="1" applyBorder="1" applyAlignment="1">
      <alignment horizontal="center"/>
    </xf>
    <xf numFmtId="0" fontId="0" fillId="4" borderId="316" xfId="0" applyFill="1" applyBorder="1" applyAlignment="1">
      <alignment horizontal="center"/>
    </xf>
    <xf numFmtId="0" fontId="0" fillId="4" borderId="209" xfId="0" applyFill="1" applyBorder="1" applyAlignment="1">
      <alignment horizontal="center"/>
    </xf>
    <xf numFmtId="0" fontId="0" fillId="4" borderId="210" xfId="0" applyFill="1" applyBorder="1" applyAlignment="1">
      <alignment horizontal="center"/>
    </xf>
    <xf numFmtId="0" fontId="0" fillId="4" borderId="211" xfId="0" applyFill="1" applyBorder="1" applyAlignment="1">
      <alignment horizontal="center"/>
    </xf>
    <xf numFmtId="0" fontId="0" fillId="4" borderId="307" xfId="0" applyFill="1" applyBorder="1" applyAlignment="1">
      <alignment horizontal="center"/>
    </xf>
    <xf numFmtId="0" fontId="140" fillId="13" borderId="308" xfId="0" applyFont="1" applyFill="1" applyBorder="1" applyAlignment="1">
      <alignment horizontal="center" vertical="center"/>
    </xf>
    <xf numFmtId="0" fontId="140" fillId="13" borderId="309" xfId="0" applyFont="1" applyFill="1" applyBorder="1" applyAlignment="1">
      <alignment horizontal="center" vertical="center"/>
    </xf>
    <xf numFmtId="0" fontId="0" fillId="4" borderId="213" xfId="0" applyFill="1" applyBorder="1" applyAlignment="1">
      <alignment horizontal="center"/>
    </xf>
    <xf numFmtId="0" fontId="141" fillId="13" borderId="310" xfId="0" applyFont="1" applyFill="1" applyBorder="1" applyAlignment="1">
      <alignment horizontal="center" vertical="center"/>
    </xf>
    <xf numFmtId="0" fontId="141" fillId="13" borderId="311" xfId="0" applyFont="1" applyFill="1" applyBorder="1" applyAlignment="1">
      <alignment horizontal="center" vertical="center"/>
    </xf>
    <xf numFmtId="0" fontId="153" fillId="13" borderId="310" xfId="1" applyFont="1" applyFill="1" applyBorder="1" applyAlignment="1" applyProtection="1">
      <alignment horizontal="center" vertical="center"/>
    </xf>
    <xf numFmtId="0" fontId="152" fillId="13" borderId="311" xfId="1" applyFont="1" applyFill="1" applyBorder="1" applyAlignment="1" applyProtection="1">
      <alignment horizontal="center" vertical="center"/>
    </xf>
    <xf numFmtId="0" fontId="137" fillId="13" borderId="310" xfId="0" applyFont="1" applyFill="1" applyBorder="1" applyAlignment="1">
      <alignment horizontal="center"/>
    </xf>
    <xf numFmtId="0" fontId="137" fillId="13" borderId="311" xfId="0" applyFont="1" applyFill="1" applyBorder="1" applyAlignment="1">
      <alignment horizontal="center"/>
    </xf>
    <xf numFmtId="0" fontId="9" fillId="13" borderId="310" xfId="0" applyFont="1" applyFill="1" applyBorder="1" applyAlignment="1">
      <alignment horizontal="center"/>
    </xf>
    <xf numFmtId="0" fontId="9" fillId="13" borderId="311" xfId="0" applyFont="1" applyFill="1" applyBorder="1" applyAlignment="1">
      <alignment horizontal="center"/>
    </xf>
    <xf numFmtId="0" fontId="22" fillId="13" borderId="312" xfId="0" applyFont="1" applyFill="1" applyBorder="1" applyAlignment="1">
      <alignment horizontal="center" wrapText="1"/>
    </xf>
    <xf numFmtId="0" fontId="0" fillId="0" borderId="313" xfId="0" applyBorder="1"/>
    <xf numFmtId="0" fontId="2" fillId="0" borderId="6" xfId="0" applyFont="1" applyBorder="1" applyAlignment="1" applyProtection="1">
      <alignment horizontal="center" vertical="center"/>
      <protection hidden="1"/>
    </xf>
    <xf numFmtId="0" fontId="12" fillId="7" borderId="6" xfId="0" applyFont="1" applyFill="1" applyBorder="1" applyAlignment="1" applyProtection="1">
      <alignment horizontal="center" vertical="center"/>
      <protection hidden="1"/>
    </xf>
    <xf numFmtId="0" fontId="12" fillId="7" borderId="7" xfId="0" applyFont="1" applyFill="1" applyBorder="1" applyAlignment="1" applyProtection="1">
      <alignment horizontal="center" vertical="center"/>
      <protection hidden="1"/>
    </xf>
    <xf numFmtId="0" fontId="12" fillId="8" borderId="5" xfId="0" applyFont="1" applyFill="1" applyBorder="1" applyAlignment="1" applyProtection="1">
      <alignment horizontal="center" vertical="center"/>
      <protection hidden="1"/>
    </xf>
    <xf numFmtId="0" fontId="12" fillId="8" borderId="6" xfId="0" applyFont="1" applyFill="1" applyBorder="1" applyAlignment="1" applyProtection="1">
      <alignment horizontal="center" vertical="center"/>
      <protection hidden="1"/>
    </xf>
    <xf numFmtId="0" fontId="28" fillId="3" borderId="49" xfId="0" applyFont="1" applyFill="1" applyBorder="1" applyAlignment="1" applyProtection="1">
      <alignment horizontal="center" vertical="center"/>
      <protection hidden="1"/>
    </xf>
    <xf numFmtId="0" fontId="28" fillId="3" borderId="46" xfId="0" applyFont="1" applyFill="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2" xfId="0" applyFont="1" applyBorder="1" applyAlignment="1" applyProtection="1">
      <alignment horizontal="center" vertical="center"/>
      <protection hidden="1"/>
    </xf>
    <xf numFmtId="0" fontId="136" fillId="13" borderId="0" xfId="0" applyFont="1" applyFill="1" applyAlignment="1" applyProtection="1">
      <alignment horizontal="center"/>
      <protection hidden="1"/>
    </xf>
    <xf numFmtId="0" fontId="0" fillId="5" borderId="0" xfId="0" applyFill="1" applyAlignment="1" applyProtection="1">
      <alignment horizontal="center"/>
      <protection hidden="1"/>
    </xf>
    <xf numFmtId="0" fontId="7" fillId="5" borderId="0" xfId="0" applyFont="1" applyFill="1" applyBorder="1" applyAlignment="1" applyProtection="1">
      <alignment horizontal="center" vertical="center"/>
      <protection hidden="1"/>
    </xf>
    <xf numFmtId="0" fontId="3" fillId="8" borderId="5" xfId="0" applyFont="1" applyFill="1" applyBorder="1" applyAlignment="1" applyProtection="1">
      <alignment horizontal="center" vertical="center"/>
      <protection hidden="1"/>
    </xf>
    <xf numFmtId="0" fontId="3" fillId="8" borderId="6" xfId="0" applyFont="1" applyFill="1" applyBorder="1" applyAlignment="1" applyProtection="1">
      <alignment horizontal="center" vertical="center"/>
      <protection hidden="1"/>
    </xf>
    <xf numFmtId="14" fontId="3" fillId="7" borderId="6" xfId="0" applyNumberFormat="1" applyFont="1" applyFill="1" applyBorder="1" applyAlignment="1" applyProtection="1">
      <alignment horizontal="center" vertical="center"/>
      <protection locked="0"/>
    </xf>
    <xf numFmtId="0" fontId="3" fillId="7" borderId="6" xfId="0" applyFont="1" applyFill="1" applyBorder="1" applyAlignment="1" applyProtection="1">
      <alignment horizontal="center" vertical="center"/>
      <protection locked="0"/>
    </xf>
    <xf numFmtId="0" fontId="3" fillId="7" borderId="7" xfId="0" applyFont="1" applyFill="1" applyBorder="1" applyAlignment="1" applyProtection="1">
      <alignment horizontal="center" vertical="center"/>
      <protection locked="0"/>
    </xf>
    <xf numFmtId="0" fontId="1" fillId="5" borderId="0" xfId="0" applyFont="1" applyFill="1" applyBorder="1" applyAlignment="1" applyProtection="1">
      <alignment horizontal="center" vertical="center"/>
      <protection hidden="1"/>
    </xf>
    <xf numFmtId="0" fontId="28" fillId="3" borderId="47" xfId="0" applyFont="1" applyFill="1" applyBorder="1" applyAlignment="1" applyProtection="1">
      <alignment horizontal="center" vertical="center"/>
      <protection hidden="1"/>
    </xf>
    <xf numFmtId="0" fontId="12" fillId="5" borderId="0" xfId="0" applyFont="1" applyFill="1" applyBorder="1" applyAlignment="1" applyProtection="1">
      <alignment horizontal="center" vertical="center"/>
      <protection hidden="1"/>
    </xf>
    <xf numFmtId="0" fontId="11" fillId="7" borderId="6" xfId="0" applyFont="1" applyFill="1" applyBorder="1" applyAlignment="1" applyProtection="1">
      <alignment horizontal="center" vertical="center"/>
      <protection locked="0"/>
    </xf>
    <xf numFmtId="0" fontId="11" fillId="7" borderId="7" xfId="0" applyFont="1" applyFill="1" applyBorder="1" applyAlignment="1" applyProtection="1">
      <alignment horizontal="center" vertical="center"/>
      <protection locked="0"/>
    </xf>
    <xf numFmtId="166" fontId="11" fillId="7" borderId="6" xfId="0" quotePrefix="1" applyNumberFormat="1" applyFont="1" applyFill="1" applyBorder="1" applyAlignment="1" applyProtection="1">
      <alignment horizontal="center" vertical="center"/>
      <protection locked="0"/>
    </xf>
    <xf numFmtId="166" fontId="11" fillId="7" borderId="6" xfId="0" applyNumberFormat="1" applyFont="1" applyFill="1" applyBorder="1" applyAlignment="1" applyProtection="1">
      <alignment horizontal="center" vertical="center"/>
      <protection locked="0"/>
    </xf>
    <xf numFmtId="166" fontId="11" fillId="7" borderId="7" xfId="0" applyNumberFormat="1" applyFont="1" applyFill="1" applyBorder="1" applyAlignment="1" applyProtection="1">
      <alignment horizontal="center" vertical="center"/>
      <protection locked="0"/>
    </xf>
    <xf numFmtId="0" fontId="94" fillId="7" borderId="9" xfId="0" applyFont="1" applyFill="1" applyBorder="1" applyAlignment="1" applyProtection="1">
      <alignment horizontal="center" vertical="center" wrapText="1"/>
      <protection locked="0"/>
    </xf>
    <xf numFmtId="0" fontId="94" fillId="7" borderId="10" xfId="0" applyFont="1" applyFill="1" applyBorder="1" applyAlignment="1" applyProtection="1">
      <alignment horizontal="center" vertical="center" wrapText="1"/>
      <protection locked="0"/>
    </xf>
    <xf numFmtId="0" fontId="94" fillId="7" borderId="12" xfId="0" applyFont="1" applyFill="1" applyBorder="1" applyAlignment="1" applyProtection="1">
      <alignment horizontal="center" vertical="center" wrapText="1"/>
      <protection locked="0"/>
    </xf>
    <xf numFmtId="0" fontId="94" fillId="7" borderId="13" xfId="0" applyFont="1" applyFill="1" applyBorder="1" applyAlignment="1" applyProtection="1">
      <alignment horizontal="center" vertical="center" wrapText="1"/>
      <protection locked="0"/>
    </xf>
    <xf numFmtId="0" fontId="9" fillId="8" borderId="8" xfId="0" applyFont="1" applyFill="1" applyBorder="1" applyAlignment="1" applyProtection="1">
      <alignment horizontal="center" vertical="center"/>
      <protection hidden="1"/>
    </xf>
    <xf numFmtId="0" fontId="9" fillId="8" borderId="9" xfId="0" applyFont="1" applyFill="1" applyBorder="1" applyAlignment="1" applyProtection="1">
      <alignment horizontal="center" vertical="center"/>
      <protection hidden="1"/>
    </xf>
    <xf numFmtId="0" fontId="9" fillId="8" borderId="11" xfId="0" applyFont="1" applyFill="1" applyBorder="1" applyAlignment="1" applyProtection="1">
      <alignment horizontal="center" vertical="center"/>
      <protection hidden="1"/>
    </xf>
    <xf numFmtId="0" fontId="9" fillId="8" borderId="12" xfId="0" applyFont="1" applyFill="1" applyBorder="1" applyAlignment="1" applyProtection="1">
      <alignment horizontal="center" vertical="center"/>
      <protection hidden="1"/>
    </xf>
    <xf numFmtId="0" fontId="92" fillId="7" borderId="9" xfId="0" applyFont="1" applyFill="1" applyBorder="1" applyAlignment="1" applyProtection="1">
      <alignment horizontal="center" vertical="center" wrapText="1"/>
      <protection locked="0"/>
    </xf>
    <xf numFmtId="0" fontId="92" fillId="7" borderId="10" xfId="0" applyFont="1" applyFill="1" applyBorder="1" applyAlignment="1" applyProtection="1">
      <alignment horizontal="center" vertical="center" wrapText="1"/>
      <protection locked="0"/>
    </xf>
    <xf numFmtId="0" fontId="92" fillId="7" borderId="12" xfId="0" applyFont="1" applyFill="1" applyBorder="1" applyAlignment="1" applyProtection="1">
      <alignment horizontal="center" vertical="center" wrapText="1"/>
      <protection locked="0"/>
    </xf>
    <xf numFmtId="0" fontId="92" fillId="7" borderId="13" xfId="0" applyFont="1" applyFill="1" applyBorder="1" applyAlignment="1" applyProtection="1">
      <alignment horizontal="center" vertical="center" wrapText="1"/>
      <protection locked="0"/>
    </xf>
    <xf numFmtId="0" fontId="26" fillId="2" borderId="1" xfId="0" applyFont="1" applyFill="1" applyBorder="1" applyAlignment="1" applyProtection="1">
      <alignment horizontal="center" vertical="center"/>
      <protection hidden="1"/>
    </xf>
    <xf numFmtId="0" fontId="26" fillId="2" borderId="2" xfId="0" applyFont="1" applyFill="1" applyBorder="1" applyAlignment="1" applyProtection="1">
      <alignment horizontal="center" vertical="center"/>
      <protection hidden="1"/>
    </xf>
    <xf numFmtId="0" fontId="26" fillId="2" borderId="3" xfId="0" applyFont="1" applyFill="1" applyBorder="1" applyAlignment="1" applyProtection="1">
      <alignment horizontal="center" vertical="center"/>
      <protection hidden="1"/>
    </xf>
    <xf numFmtId="0" fontId="9" fillId="8" borderId="5" xfId="0" applyFont="1" applyFill="1" applyBorder="1" applyAlignment="1" applyProtection="1">
      <alignment horizontal="center" vertical="center"/>
      <protection hidden="1"/>
    </xf>
    <xf numFmtId="0" fontId="9" fillId="8" borderId="6" xfId="0" applyFont="1" applyFill="1" applyBorder="1" applyAlignment="1" applyProtection="1">
      <alignment horizontal="center" vertical="center"/>
      <protection hidden="1"/>
    </xf>
    <xf numFmtId="0" fontId="9" fillId="7" borderId="6" xfId="0" applyFont="1" applyFill="1" applyBorder="1" applyAlignment="1" applyProtection="1">
      <alignment horizontal="center" vertical="center"/>
      <protection locked="0"/>
    </xf>
    <xf numFmtId="0" fontId="9" fillId="7" borderId="7" xfId="0" applyFont="1" applyFill="1" applyBorder="1" applyAlignment="1" applyProtection="1">
      <alignment horizontal="center" vertical="center"/>
      <protection locked="0"/>
    </xf>
    <xf numFmtId="0" fontId="62" fillId="13" borderId="17" xfId="0" applyFont="1" applyFill="1" applyBorder="1" applyAlignment="1" applyProtection="1">
      <alignment horizontal="center" vertical="center" wrapText="1"/>
      <protection hidden="1"/>
    </xf>
    <xf numFmtId="0" fontId="62" fillId="13" borderId="0" xfId="0" applyFont="1" applyFill="1" applyBorder="1" applyAlignment="1" applyProtection="1">
      <alignment horizontal="center" vertical="center" wrapText="1"/>
      <protection hidden="1"/>
    </xf>
    <xf numFmtId="0" fontId="62" fillId="13" borderId="18" xfId="0" applyFont="1" applyFill="1" applyBorder="1" applyAlignment="1" applyProtection="1">
      <alignment horizontal="center" vertical="center" wrapText="1"/>
      <protection hidden="1"/>
    </xf>
    <xf numFmtId="0" fontId="93" fillId="8" borderId="8" xfId="0" applyFont="1" applyFill="1" applyBorder="1" applyAlignment="1" applyProtection="1">
      <alignment horizontal="center" vertical="center"/>
      <protection hidden="1"/>
    </xf>
    <xf numFmtId="0" fontId="93" fillId="8" borderId="9" xfId="0" applyFont="1" applyFill="1" applyBorder="1" applyAlignment="1" applyProtection="1">
      <alignment horizontal="center" vertical="center"/>
      <protection hidden="1"/>
    </xf>
    <xf numFmtId="0" fontId="93" fillId="8" borderId="11" xfId="0" applyFont="1" applyFill="1" applyBorder="1" applyAlignment="1" applyProtection="1">
      <alignment horizontal="center" vertical="center"/>
      <protection hidden="1"/>
    </xf>
    <xf numFmtId="0" fontId="93" fillId="8" borderId="12" xfId="0" applyFont="1" applyFill="1" applyBorder="1" applyAlignment="1" applyProtection="1">
      <alignment horizontal="center" vertical="center"/>
      <protection hidden="1"/>
    </xf>
    <xf numFmtId="0" fontId="10" fillId="8" borderId="5" xfId="0" applyFont="1" applyFill="1" applyBorder="1" applyAlignment="1" applyProtection="1">
      <alignment horizontal="center" vertical="center"/>
      <protection hidden="1"/>
    </xf>
    <xf numFmtId="0" fontId="10" fillId="8" borderId="6" xfId="0" applyFont="1" applyFill="1" applyBorder="1" applyAlignment="1" applyProtection="1">
      <alignment horizontal="center" vertical="center"/>
      <protection hidden="1"/>
    </xf>
    <xf numFmtId="0" fontId="93" fillId="8" borderId="5" xfId="0" applyFont="1" applyFill="1" applyBorder="1" applyAlignment="1" applyProtection="1">
      <alignment horizontal="center" vertical="center"/>
      <protection hidden="1"/>
    </xf>
    <xf numFmtId="0" fontId="93" fillId="8" borderId="6" xfId="0" applyFont="1" applyFill="1" applyBorder="1" applyAlignment="1" applyProtection="1">
      <alignment horizontal="center" vertical="center"/>
      <protection hidden="1"/>
    </xf>
    <xf numFmtId="0" fontId="13" fillId="13" borderId="14" xfId="0" applyFont="1" applyFill="1" applyBorder="1" applyAlignment="1" applyProtection="1">
      <alignment horizontal="center" vertical="center"/>
      <protection hidden="1"/>
    </xf>
    <xf numFmtId="0" fontId="13" fillId="13" borderId="15" xfId="0" applyFont="1" applyFill="1" applyBorder="1" applyAlignment="1" applyProtection="1">
      <alignment horizontal="center" vertical="center"/>
      <protection hidden="1"/>
    </xf>
    <xf numFmtId="0" fontId="13" fillId="13" borderId="17" xfId="0" applyFont="1" applyFill="1" applyBorder="1" applyAlignment="1" applyProtection="1">
      <alignment horizontal="center" vertical="center"/>
      <protection hidden="1"/>
    </xf>
    <xf numFmtId="0" fontId="13" fillId="13" borderId="0" xfId="0" applyFont="1" applyFill="1" applyBorder="1" applyAlignment="1" applyProtection="1">
      <alignment horizontal="center" vertical="center"/>
      <protection hidden="1"/>
    </xf>
    <xf numFmtId="0" fontId="13" fillId="13" borderId="16" xfId="0" applyFont="1" applyFill="1" applyBorder="1" applyAlignment="1" applyProtection="1">
      <alignment horizontal="center" vertical="center"/>
      <protection hidden="1"/>
    </xf>
    <xf numFmtId="0" fontId="13" fillId="13" borderId="18" xfId="0" applyFont="1" applyFill="1" applyBorder="1" applyAlignment="1" applyProtection="1">
      <alignment horizontal="center" vertical="center"/>
      <protection hidden="1"/>
    </xf>
    <xf numFmtId="0" fontId="15" fillId="13" borderId="17" xfId="0" applyFont="1" applyFill="1" applyBorder="1" applyAlignment="1" applyProtection="1">
      <alignment horizontal="center" vertical="top" wrapText="1"/>
      <protection hidden="1"/>
    </xf>
    <xf numFmtId="0" fontId="15" fillId="13" borderId="0" xfId="0" applyFont="1" applyFill="1" applyBorder="1" applyAlignment="1" applyProtection="1">
      <alignment horizontal="center" vertical="top" wrapText="1"/>
      <protection hidden="1"/>
    </xf>
    <xf numFmtId="0" fontId="15" fillId="13" borderId="18" xfId="0" applyFont="1" applyFill="1" applyBorder="1" applyAlignment="1" applyProtection="1">
      <alignment horizontal="center" vertical="top" wrapText="1"/>
      <protection hidden="1"/>
    </xf>
    <xf numFmtId="0" fontId="16" fillId="13" borderId="17" xfId="0" applyFont="1" applyFill="1" applyBorder="1" applyAlignment="1" applyProtection="1">
      <alignment horizontal="center" vertical="top" wrapText="1"/>
      <protection hidden="1"/>
    </xf>
    <xf numFmtId="0" fontId="16" fillId="13" borderId="0" xfId="0" applyFont="1" applyFill="1" applyBorder="1" applyAlignment="1" applyProtection="1">
      <alignment horizontal="center" vertical="top" wrapText="1"/>
      <protection hidden="1"/>
    </xf>
    <xf numFmtId="0" fontId="16" fillId="13" borderId="18" xfId="0" applyFont="1" applyFill="1" applyBorder="1" applyAlignment="1" applyProtection="1">
      <alignment horizontal="center" vertical="top" wrapText="1"/>
      <protection hidden="1"/>
    </xf>
    <xf numFmtId="0" fontId="128" fillId="13" borderId="17" xfId="0" applyFont="1" applyFill="1" applyBorder="1" applyAlignment="1" applyProtection="1">
      <alignment horizontal="center" vertical="center" wrapText="1"/>
      <protection hidden="1"/>
    </xf>
    <xf numFmtId="0" fontId="128" fillId="13" borderId="0" xfId="0" applyFont="1" applyFill="1" applyBorder="1" applyAlignment="1" applyProtection="1">
      <alignment horizontal="center" vertical="center" wrapText="1"/>
      <protection hidden="1"/>
    </xf>
    <xf numFmtId="0" fontId="128" fillId="13" borderId="18" xfId="0" applyFont="1" applyFill="1" applyBorder="1" applyAlignment="1" applyProtection="1">
      <alignment horizontal="center" vertical="center" wrapText="1"/>
      <protection hidden="1"/>
    </xf>
    <xf numFmtId="0" fontId="14" fillId="13" borderId="17" xfId="0" applyFont="1" applyFill="1" applyBorder="1" applyAlignment="1" applyProtection="1">
      <alignment horizontal="center" vertical="center" wrapText="1"/>
      <protection hidden="1"/>
    </xf>
    <xf numFmtId="0" fontId="14" fillId="13" borderId="0" xfId="0" applyFont="1" applyFill="1" applyBorder="1" applyAlignment="1" applyProtection="1">
      <alignment horizontal="center" vertical="center" wrapText="1"/>
      <protection hidden="1"/>
    </xf>
    <xf numFmtId="0" fontId="14" fillId="13" borderId="18" xfId="0" applyFont="1" applyFill="1" applyBorder="1" applyAlignment="1" applyProtection="1">
      <alignment horizontal="center" vertical="center" wrapText="1"/>
      <protection hidden="1"/>
    </xf>
    <xf numFmtId="0" fontId="137" fillId="3" borderId="0" xfId="0" applyFont="1" applyFill="1" applyBorder="1" applyAlignment="1" applyProtection="1">
      <alignment horizontal="center" vertical="center" wrapText="1"/>
      <protection hidden="1"/>
    </xf>
    <xf numFmtId="0" fontId="137" fillId="3" borderId="4" xfId="0" applyFont="1" applyFill="1" applyBorder="1" applyAlignment="1" applyProtection="1">
      <alignment horizontal="center" vertical="center" wrapText="1"/>
      <protection hidden="1"/>
    </xf>
    <xf numFmtId="0" fontId="19" fillId="19" borderId="26" xfId="0" applyFont="1" applyFill="1" applyBorder="1" applyAlignment="1" applyProtection="1">
      <alignment horizontal="center" vertical="center" wrapText="1"/>
      <protection hidden="1"/>
    </xf>
    <xf numFmtId="0" fontId="19" fillId="19" borderId="41" xfId="0" applyFont="1" applyFill="1" applyBorder="1" applyAlignment="1" applyProtection="1">
      <alignment horizontal="center" vertical="center" wrapText="1"/>
      <protection hidden="1"/>
    </xf>
    <xf numFmtId="0" fontId="150" fillId="15" borderId="41" xfId="0" applyFont="1" applyFill="1" applyBorder="1" applyAlignment="1" applyProtection="1">
      <alignment horizontal="center" vertical="center" wrapText="1"/>
      <protection locked="0"/>
    </xf>
    <xf numFmtId="0" fontId="19" fillId="16" borderId="26" xfId="0" applyFont="1" applyFill="1" applyBorder="1" applyAlignment="1" applyProtection="1">
      <alignment horizontal="center" vertical="center" wrapText="1"/>
      <protection hidden="1"/>
    </xf>
    <xf numFmtId="0" fontId="19" fillId="16" borderId="41" xfId="0" applyFont="1" applyFill="1" applyBorder="1" applyAlignment="1" applyProtection="1">
      <alignment horizontal="center" vertical="center" wrapText="1"/>
      <protection hidden="1"/>
    </xf>
    <xf numFmtId="0" fontId="19" fillId="12" borderId="26" xfId="0" applyFont="1" applyFill="1" applyBorder="1" applyAlignment="1" applyProtection="1">
      <alignment horizontal="center" vertical="center" wrapText="1"/>
      <protection hidden="1"/>
    </xf>
    <xf numFmtId="0" fontId="19" fillId="12" borderId="41" xfId="0" applyFont="1" applyFill="1" applyBorder="1" applyAlignment="1" applyProtection="1">
      <alignment horizontal="center" vertical="center" wrapText="1"/>
      <protection hidden="1"/>
    </xf>
    <xf numFmtId="0" fontId="3" fillId="3" borderId="1" xfId="0" applyFont="1" applyFill="1" applyBorder="1" applyAlignment="1" applyProtection="1">
      <alignment horizontal="center" vertical="center" wrapText="1"/>
      <protection hidden="1"/>
    </xf>
    <xf numFmtId="0" fontId="3" fillId="3" borderId="2" xfId="0" applyFont="1" applyFill="1" applyBorder="1" applyAlignment="1" applyProtection="1">
      <alignment horizontal="center" vertical="center" wrapText="1"/>
      <protection hidden="1"/>
    </xf>
    <xf numFmtId="166" fontId="3" fillId="3" borderId="2" xfId="0" applyNumberFormat="1" applyFont="1" applyFill="1" applyBorder="1" applyAlignment="1" applyProtection="1">
      <alignment horizontal="center" vertical="center" wrapText="1"/>
      <protection hidden="1"/>
    </xf>
    <xf numFmtId="166" fontId="3" fillId="3" borderId="32" xfId="0" applyNumberFormat="1" applyFont="1" applyFill="1" applyBorder="1" applyAlignment="1" applyProtection="1">
      <alignment horizontal="center" vertical="center" wrapText="1"/>
      <protection hidden="1"/>
    </xf>
    <xf numFmtId="0" fontId="11" fillId="3" borderId="50" xfId="0" applyFont="1" applyFill="1" applyBorder="1" applyAlignment="1" applyProtection="1">
      <alignment horizontal="center" vertical="center" wrapText="1"/>
      <protection hidden="1"/>
    </xf>
    <xf numFmtId="0" fontId="11" fillId="3" borderId="2" xfId="0" applyFont="1" applyFill="1" applyBorder="1" applyAlignment="1" applyProtection="1">
      <alignment horizontal="center" vertical="center" wrapText="1"/>
      <protection hidden="1"/>
    </xf>
    <xf numFmtId="0" fontId="41" fillId="12" borderId="41" xfId="0" applyFont="1" applyFill="1" applyBorder="1" applyAlignment="1" applyProtection="1">
      <alignment horizontal="center" vertical="center" wrapText="1"/>
      <protection hidden="1"/>
    </xf>
    <xf numFmtId="0" fontId="23" fillId="12" borderId="41" xfId="0" applyFont="1" applyFill="1" applyBorder="1" applyAlignment="1" applyProtection="1">
      <alignment horizontal="center" vertical="center" textRotation="90" wrapText="1"/>
      <protection hidden="1"/>
    </xf>
    <xf numFmtId="0" fontId="23" fillId="12" borderId="19" xfId="0" applyFont="1" applyFill="1" applyBorder="1" applyAlignment="1" applyProtection="1">
      <alignment horizontal="center" vertical="center" textRotation="90" wrapText="1"/>
      <protection hidden="1"/>
    </xf>
    <xf numFmtId="0" fontId="23" fillId="12" borderId="33" xfId="0" applyFont="1" applyFill="1" applyBorder="1" applyAlignment="1" applyProtection="1">
      <alignment horizontal="center" vertical="center" textRotation="90" wrapText="1"/>
      <protection hidden="1"/>
    </xf>
    <xf numFmtId="0" fontId="65" fillId="12" borderId="29" xfId="0" applyFont="1" applyFill="1" applyBorder="1" applyAlignment="1" applyProtection="1">
      <alignment horizontal="center" vertical="center" textRotation="90" wrapText="1"/>
      <protection hidden="1"/>
    </xf>
    <xf numFmtId="0" fontId="65" fillId="12" borderId="31" xfId="0" applyFont="1" applyFill="1" applyBorder="1" applyAlignment="1" applyProtection="1">
      <alignment horizontal="center" vertical="center" textRotation="90" wrapText="1"/>
      <protection hidden="1"/>
    </xf>
    <xf numFmtId="0" fontId="4" fillId="9" borderId="46" xfId="0" applyFont="1" applyFill="1" applyBorder="1" applyAlignment="1" applyProtection="1">
      <alignment horizontal="center" vertical="center" wrapText="1"/>
      <protection hidden="1"/>
    </xf>
    <xf numFmtId="0" fontId="4" fillId="9" borderId="35" xfId="0" applyFont="1" applyFill="1" applyBorder="1" applyAlignment="1" applyProtection="1">
      <alignment horizontal="center" vertical="center" wrapText="1"/>
      <protection hidden="1"/>
    </xf>
    <xf numFmtId="0" fontId="4" fillId="9" borderId="51" xfId="0" applyFont="1" applyFill="1" applyBorder="1" applyAlignment="1" applyProtection="1">
      <alignment horizontal="center" vertical="center" wrapText="1"/>
      <protection hidden="1"/>
    </xf>
    <xf numFmtId="0" fontId="4" fillId="9" borderId="52" xfId="0" applyFont="1" applyFill="1" applyBorder="1" applyAlignment="1" applyProtection="1">
      <alignment horizontal="center" vertical="center" wrapText="1"/>
      <protection hidden="1"/>
    </xf>
    <xf numFmtId="0" fontId="65" fillId="10" borderId="29" xfId="0" applyFont="1" applyFill="1" applyBorder="1" applyAlignment="1" applyProtection="1">
      <alignment horizontal="center" vertical="center" textRotation="90" wrapText="1"/>
      <protection hidden="1"/>
    </xf>
    <xf numFmtId="0" fontId="65" fillId="10" borderId="31" xfId="0" applyFont="1" applyFill="1" applyBorder="1" applyAlignment="1" applyProtection="1">
      <alignment horizontal="center" vertical="center" textRotation="90" wrapText="1"/>
      <protection hidden="1"/>
    </xf>
    <xf numFmtId="0" fontId="22" fillId="10" borderId="41" xfId="0" applyFont="1" applyFill="1" applyBorder="1" applyAlignment="1" applyProtection="1">
      <alignment horizontal="center" vertical="center" textRotation="90" wrapText="1"/>
      <protection hidden="1"/>
    </xf>
    <xf numFmtId="0" fontId="22" fillId="10" borderId="19" xfId="0" applyFont="1" applyFill="1" applyBorder="1" applyAlignment="1" applyProtection="1">
      <alignment horizontal="center" vertical="center" textRotation="90" wrapText="1"/>
      <protection hidden="1"/>
    </xf>
    <xf numFmtId="0" fontId="32" fillId="2" borderId="1" xfId="0" applyFont="1" applyFill="1" applyBorder="1" applyAlignment="1" applyProtection="1">
      <alignment horizontal="center" vertical="center" wrapText="1"/>
      <protection hidden="1"/>
    </xf>
    <xf numFmtId="0" fontId="32" fillId="2" borderId="2" xfId="0" applyFont="1" applyFill="1" applyBorder="1" applyAlignment="1" applyProtection="1">
      <alignment horizontal="center" vertical="center" wrapText="1"/>
      <protection hidden="1"/>
    </xf>
    <xf numFmtId="0" fontId="23" fillId="10" borderId="41" xfId="0" applyFont="1" applyFill="1" applyBorder="1" applyAlignment="1" applyProtection="1">
      <alignment horizontal="center" vertical="center" wrapText="1"/>
      <protection hidden="1"/>
    </xf>
    <xf numFmtId="0" fontId="23" fillId="10" borderId="19" xfId="0" applyFont="1" applyFill="1" applyBorder="1" applyAlignment="1" applyProtection="1">
      <alignment horizontal="center" vertical="center" wrapText="1"/>
      <protection hidden="1"/>
    </xf>
    <xf numFmtId="0" fontId="22" fillId="19" borderId="41" xfId="0" applyFont="1" applyFill="1" applyBorder="1" applyAlignment="1" applyProtection="1">
      <alignment horizontal="center" vertical="center" textRotation="90" wrapText="1"/>
      <protection hidden="1"/>
    </xf>
    <xf numFmtId="0" fontId="22" fillId="19" borderId="19" xfId="0" applyFont="1" applyFill="1" applyBorder="1" applyAlignment="1" applyProtection="1">
      <alignment horizontal="center" vertical="center" textRotation="90" wrapText="1"/>
      <protection hidden="1"/>
    </xf>
    <xf numFmtId="0" fontId="23" fillId="19" borderId="41" xfId="0" applyFont="1" applyFill="1" applyBorder="1" applyAlignment="1" applyProtection="1">
      <alignment horizontal="center" vertical="center" wrapText="1"/>
      <protection hidden="1"/>
    </xf>
    <xf numFmtId="0" fontId="23" fillId="19" borderId="19" xfId="0" applyFont="1" applyFill="1" applyBorder="1" applyAlignment="1" applyProtection="1">
      <alignment horizontal="center" vertical="center" wrapText="1"/>
      <protection hidden="1"/>
    </xf>
    <xf numFmtId="0" fontId="3" fillId="3" borderId="0" xfId="0" applyFont="1" applyFill="1" applyBorder="1" applyAlignment="1" applyProtection="1">
      <alignment horizontal="center" vertical="center" wrapText="1"/>
      <protection hidden="1"/>
    </xf>
    <xf numFmtId="0" fontId="107" fillId="2" borderId="48" xfId="0" applyFont="1" applyFill="1" applyBorder="1" applyAlignment="1" applyProtection="1">
      <alignment horizontal="left" vertical="top" wrapText="1"/>
      <protection hidden="1"/>
    </xf>
    <xf numFmtId="0" fontId="107" fillId="2" borderId="4" xfId="0" applyFont="1" applyFill="1" applyBorder="1" applyAlignment="1" applyProtection="1">
      <alignment horizontal="left" vertical="top" wrapText="1"/>
      <protection hidden="1"/>
    </xf>
    <xf numFmtId="0" fontId="23" fillId="17" borderId="65" xfId="0" applyFont="1" applyFill="1" applyBorder="1" applyAlignment="1" applyProtection="1">
      <alignment horizontal="center" vertical="center" wrapText="1"/>
      <protection hidden="1"/>
    </xf>
    <xf numFmtId="0" fontId="58" fillId="2" borderId="65" xfId="0" applyFont="1" applyFill="1" applyBorder="1" applyAlignment="1" applyProtection="1">
      <alignment horizontal="center" vertical="center" textRotation="90" wrapText="1"/>
      <protection hidden="1"/>
    </xf>
    <xf numFmtId="0" fontId="23" fillId="20" borderId="41" xfId="0" applyFont="1" applyFill="1" applyBorder="1" applyAlignment="1" applyProtection="1">
      <alignment horizontal="center" vertical="center" wrapText="1"/>
      <protection hidden="1"/>
    </xf>
    <xf numFmtId="0" fontId="23" fillId="20" borderId="19" xfId="0" applyFont="1" applyFill="1" applyBorder="1" applyAlignment="1" applyProtection="1">
      <alignment horizontal="center" vertical="center" wrapText="1"/>
      <protection hidden="1"/>
    </xf>
    <xf numFmtId="0" fontId="23" fillId="20" borderId="41" xfId="0" applyFont="1" applyFill="1" applyBorder="1" applyAlignment="1" applyProtection="1">
      <alignment horizontal="center" vertical="center" textRotation="90" wrapText="1"/>
      <protection hidden="1"/>
    </xf>
    <xf numFmtId="0" fontId="23" fillId="20" borderId="19" xfId="0" applyFont="1" applyFill="1" applyBorder="1" applyAlignment="1" applyProtection="1">
      <alignment horizontal="center" vertical="center" textRotation="90" wrapText="1"/>
      <protection hidden="1"/>
    </xf>
    <xf numFmtId="0" fontId="23" fillId="20" borderId="33" xfId="0" applyFont="1" applyFill="1" applyBorder="1" applyAlignment="1" applyProtection="1">
      <alignment horizontal="center" vertical="center" textRotation="90" wrapText="1"/>
      <protection hidden="1"/>
    </xf>
    <xf numFmtId="0" fontId="43" fillId="9" borderId="37" xfId="0" applyFont="1" applyFill="1" applyBorder="1" applyAlignment="1" applyProtection="1">
      <alignment horizontal="center" vertical="center" wrapText="1"/>
      <protection hidden="1"/>
    </xf>
    <xf numFmtId="0" fontId="43" fillId="9" borderId="38" xfId="0" applyFont="1" applyFill="1" applyBorder="1" applyAlignment="1" applyProtection="1">
      <alignment horizontal="center" vertical="center" wrapText="1"/>
      <protection hidden="1"/>
    </xf>
    <xf numFmtId="0" fontId="43" fillId="9" borderId="39" xfId="0" applyFont="1" applyFill="1" applyBorder="1" applyAlignment="1" applyProtection="1">
      <alignment horizontal="center" vertical="center" wrapText="1"/>
      <protection hidden="1"/>
    </xf>
    <xf numFmtId="0" fontId="43" fillId="9" borderId="53" xfId="0" applyFont="1" applyFill="1" applyBorder="1" applyAlignment="1" applyProtection="1">
      <alignment horizontal="center" vertical="center" wrapText="1"/>
      <protection hidden="1"/>
    </xf>
    <xf numFmtId="0" fontId="43" fillId="9" borderId="0" xfId="0" applyFont="1" applyFill="1" applyBorder="1" applyAlignment="1" applyProtection="1">
      <alignment horizontal="center" vertical="center" wrapText="1"/>
      <protection hidden="1"/>
    </xf>
    <xf numFmtId="0" fontId="43" fillId="9" borderId="54" xfId="0" applyFont="1" applyFill="1" applyBorder="1" applyAlignment="1" applyProtection="1">
      <alignment horizontal="center" vertical="center" wrapText="1"/>
      <protection hidden="1"/>
    </xf>
    <xf numFmtId="0" fontId="47" fillId="9" borderId="109" xfId="0" applyFont="1" applyFill="1" applyBorder="1" applyAlignment="1" applyProtection="1">
      <alignment vertical="center" textRotation="90" wrapText="1"/>
      <protection hidden="1"/>
    </xf>
    <xf numFmtId="0" fontId="47" fillId="9" borderId="86" xfId="0" applyFont="1" applyFill="1" applyBorder="1" applyAlignment="1" applyProtection="1">
      <alignment vertical="center" textRotation="90" wrapText="1"/>
      <protection hidden="1"/>
    </xf>
    <xf numFmtId="0" fontId="47" fillId="9" borderId="76" xfId="0" applyFont="1" applyFill="1" applyBorder="1" applyAlignment="1" applyProtection="1">
      <alignment vertical="center" textRotation="90" wrapText="1"/>
      <protection hidden="1"/>
    </xf>
    <xf numFmtId="0" fontId="47" fillId="9" borderId="99" xfId="0" applyFont="1" applyFill="1" applyBorder="1" applyAlignment="1" applyProtection="1">
      <alignment vertical="center" textRotation="90" wrapText="1"/>
      <protection hidden="1"/>
    </xf>
    <xf numFmtId="0" fontId="47" fillId="9" borderId="106" xfId="0" applyFont="1" applyFill="1" applyBorder="1" applyAlignment="1" applyProtection="1">
      <alignment vertical="center" textRotation="90" wrapText="1"/>
      <protection hidden="1"/>
    </xf>
    <xf numFmtId="0" fontId="47" fillId="9" borderId="75" xfId="0" applyFont="1" applyFill="1" applyBorder="1" applyAlignment="1" applyProtection="1">
      <alignment vertical="center" textRotation="90" wrapText="1"/>
      <protection hidden="1"/>
    </xf>
    <xf numFmtId="0" fontId="6" fillId="9" borderId="37" xfId="0" applyFont="1" applyFill="1" applyBorder="1" applyAlignment="1" applyProtection="1">
      <alignment horizontal="center" wrapText="1"/>
      <protection hidden="1"/>
    </xf>
    <xf numFmtId="0" fontId="6" fillId="9" borderId="38" xfId="0" applyFont="1" applyFill="1" applyBorder="1" applyAlignment="1" applyProtection="1">
      <alignment horizontal="center" wrapText="1"/>
      <protection hidden="1"/>
    </xf>
    <xf numFmtId="0" fontId="6" fillId="9" borderId="39" xfId="0" applyFont="1" applyFill="1" applyBorder="1" applyAlignment="1" applyProtection="1">
      <alignment horizontal="center" wrapText="1"/>
      <protection hidden="1"/>
    </xf>
    <xf numFmtId="0" fontId="33" fillId="9" borderId="55" xfId="0" applyFont="1" applyFill="1" applyBorder="1" applyAlignment="1" applyProtection="1">
      <alignment horizontal="center" vertical="center" textRotation="90" wrapText="1"/>
      <protection hidden="1"/>
    </xf>
    <xf numFmtId="0" fontId="33" fillId="9" borderId="56" xfId="0" applyFont="1" applyFill="1" applyBorder="1" applyAlignment="1" applyProtection="1">
      <alignment horizontal="center" vertical="center" textRotation="90" wrapText="1"/>
      <protection hidden="1"/>
    </xf>
    <xf numFmtId="0" fontId="33" fillId="9" borderId="57" xfId="0" applyFont="1" applyFill="1" applyBorder="1" applyAlignment="1" applyProtection="1">
      <alignment horizontal="center" vertical="center" textRotation="90" wrapText="1"/>
      <protection hidden="1"/>
    </xf>
    <xf numFmtId="0" fontId="4" fillId="9" borderId="41" xfId="0" applyFont="1" applyFill="1" applyBorder="1" applyAlignment="1" applyProtection="1">
      <alignment horizontal="center" vertical="center" textRotation="90" wrapText="1"/>
      <protection hidden="1"/>
    </xf>
    <xf numFmtId="0" fontId="4" fillId="9" borderId="19" xfId="0" applyFont="1" applyFill="1" applyBorder="1" applyAlignment="1" applyProtection="1">
      <alignment horizontal="center" vertical="center" textRotation="90" wrapText="1"/>
      <protection hidden="1"/>
    </xf>
    <xf numFmtId="0" fontId="4" fillId="9" borderId="33" xfId="0" applyFont="1" applyFill="1" applyBorder="1" applyAlignment="1" applyProtection="1">
      <alignment horizontal="center" vertical="center" textRotation="90" wrapText="1"/>
      <protection hidden="1"/>
    </xf>
    <xf numFmtId="0" fontId="4" fillId="9" borderId="46" xfId="0" applyFont="1" applyFill="1" applyBorder="1" applyAlignment="1" applyProtection="1">
      <alignment horizontal="center" vertical="center" textRotation="90" wrapText="1"/>
      <protection hidden="1"/>
    </xf>
    <xf numFmtId="0" fontId="4" fillId="9" borderId="21" xfId="0" applyFont="1" applyFill="1" applyBorder="1" applyAlignment="1" applyProtection="1">
      <alignment horizontal="center" vertical="center" textRotation="90" wrapText="1"/>
      <protection hidden="1"/>
    </xf>
    <xf numFmtId="0" fontId="4" fillId="9" borderId="35" xfId="0" applyFont="1" applyFill="1" applyBorder="1" applyAlignment="1" applyProtection="1">
      <alignment horizontal="center" vertical="center" textRotation="90" wrapText="1"/>
      <protection hidden="1"/>
    </xf>
    <xf numFmtId="0" fontId="4" fillId="9" borderId="47" xfId="0" applyFont="1" applyFill="1" applyBorder="1" applyAlignment="1" applyProtection="1">
      <alignment horizontal="center" vertical="center" textRotation="90" wrapText="1"/>
      <protection hidden="1"/>
    </xf>
    <xf numFmtId="0" fontId="4" fillId="9" borderId="43" xfId="0" applyFont="1" applyFill="1" applyBorder="1" applyAlignment="1" applyProtection="1">
      <alignment horizontal="center" vertical="center" textRotation="90" wrapText="1"/>
      <protection hidden="1"/>
    </xf>
    <xf numFmtId="0" fontId="4" fillId="9" borderId="44" xfId="0" applyFont="1" applyFill="1" applyBorder="1" applyAlignment="1" applyProtection="1">
      <alignment horizontal="center" vertical="center" textRotation="90" wrapText="1"/>
      <protection hidden="1"/>
    </xf>
    <xf numFmtId="0" fontId="4" fillId="12" borderId="96" xfId="0" applyFont="1" applyFill="1" applyBorder="1" applyAlignment="1" applyProtection="1">
      <alignment horizontal="center" vertical="center" textRotation="90" wrapText="1"/>
      <protection hidden="1"/>
    </xf>
    <xf numFmtId="0" fontId="4" fillId="12" borderId="97" xfId="0" applyFont="1" applyFill="1" applyBorder="1" applyAlignment="1" applyProtection="1">
      <alignment horizontal="center" vertical="center" textRotation="90" wrapText="1"/>
      <protection hidden="1"/>
    </xf>
    <xf numFmtId="0" fontId="4" fillId="12" borderId="19" xfId="0" applyFont="1" applyFill="1" applyBorder="1" applyAlignment="1" applyProtection="1">
      <alignment horizontal="center" vertical="center" textRotation="90" wrapText="1"/>
      <protection hidden="1"/>
    </xf>
    <xf numFmtId="0" fontId="4" fillId="12" borderId="33" xfId="0" applyFont="1" applyFill="1" applyBorder="1" applyAlignment="1" applyProtection="1">
      <alignment horizontal="center" vertical="center" textRotation="90" wrapText="1"/>
      <protection hidden="1"/>
    </xf>
    <xf numFmtId="0" fontId="41" fillId="16" borderId="41" xfId="0" applyFont="1" applyFill="1" applyBorder="1" applyAlignment="1" applyProtection="1">
      <alignment horizontal="center" vertical="center" wrapText="1"/>
      <protection hidden="1"/>
    </xf>
    <xf numFmtId="0" fontId="23" fillId="19" borderId="41" xfId="0" applyFont="1" applyFill="1" applyBorder="1" applyAlignment="1" applyProtection="1">
      <alignment horizontal="center" vertical="center" textRotation="90" wrapText="1"/>
      <protection hidden="1"/>
    </xf>
    <xf numFmtId="0" fontId="23" fillId="19" borderId="19" xfId="0" applyFont="1" applyFill="1" applyBorder="1" applyAlignment="1" applyProtection="1">
      <alignment horizontal="center" vertical="center" textRotation="90" wrapText="1"/>
      <protection hidden="1"/>
    </xf>
    <xf numFmtId="0" fontId="23" fillId="19" borderId="33" xfId="0" applyFont="1" applyFill="1" applyBorder="1" applyAlignment="1" applyProtection="1">
      <alignment horizontal="center" vertical="center" textRotation="90" wrapText="1"/>
      <protection hidden="1"/>
    </xf>
    <xf numFmtId="0" fontId="22" fillId="16" borderId="41" xfId="0" applyFont="1" applyFill="1" applyBorder="1" applyAlignment="1" applyProtection="1">
      <alignment horizontal="center" vertical="center" textRotation="90" wrapText="1"/>
      <protection hidden="1"/>
    </xf>
    <xf numFmtId="0" fontId="22" fillId="16" borderId="19" xfId="0" applyFont="1" applyFill="1" applyBorder="1" applyAlignment="1" applyProtection="1">
      <alignment horizontal="center" vertical="center" textRotation="90" wrapText="1"/>
      <protection hidden="1"/>
    </xf>
    <xf numFmtId="0" fontId="17" fillId="10" borderId="26" xfId="0" applyFont="1" applyFill="1" applyBorder="1" applyAlignment="1" applyProtection="1">
      <alignment horizontal="center"/>
      <protection locked="0"/>
    </xf>
    <xf numFmtId="0" fontId="17" fillId="10" borderId="41" xfId="0" applyFont="1" applyFill="1" applyBorder="1" applyAlignment="1" applyProtection="1">
      <alignment horizontal="center"/>
      <protection locked="0"/>
    </xf>
    <xf numFmtId="0" fontId="17" fillId="10" borderId="27" xfId="0" applyFont="1" applyFill="1" applyBorder="1" applyAlignment="1" applyProtection="1">
      <alignment horizontal="center"/>
      <protection locked="0"/>
    </xf>
    <xf numFmtId="0" fontId="17" fillId="12" borderId="101" xfId="0" applyFont="1" applyFill="1" applyBorder="1" applyAlignment="1" applyProtection="1">
      <alignment horizontal="center"/>
      <protection locked="0"/>
    </xf>
    <xf numFmtId="0" fontId="17" fillId="12" borderId="41" xfId="0" applyFont="1" applyFill="1" applyBorder="1" applyAlignment="1" applyProtection="1">
      <alignment horizontal="center"/>
      <protection locked="0"/>
    </xf>
    <xf numFmtId="0" fontId="17" fillId="12" borderId="42" xfId="0" applyFont="1" applyFill="1" applyBorder="1" applyAlignment="1" applyProtection="1">
      <alignment horizontal="center"/>
      <protection locked="0"/>
    </xf>
    <xf numFmtId="0" fontId="17" fillId="12" borderId="27" xfId="0" applyFont="1" applyFill="1" applyBorder="1" applyAlignment="1" applyProtection="1">
      <alignment horizontal="center"/>
      <protection locked="0"/>
    </xf>
    <xf numFmtId="0" fontId="70" fillId="13" borderId="37" xfId="0" applyFont="1" applyFill="1" applyBorder="1" applyAlignment="1" applyProtection="1">
      <alignment horizontal="right" vertical="center" wrapText="1"/>
      <protection hidden="1"/>
    </xf>
    <xf numFmtId="0" fontId="70" fillId="13" borderId="38" xfId="0" applyFont="1" applyFill="1" applyBorder="1" applyAlignment="1" applyProtection="1">
      <alignment horizontal="right" vertical="center" wrapText="1"/>
      <protection hidden="1"/>
    </xf>
    <xf numFmtId="14" fontId="49" fillId="13" borderId="130" xfId="0" applyNumberFormat="1" applyFont="1" applyFill="1" applyBorder="1" applyAlignment="1" applyProtection="1">
      <alignment horizontal="left" vertical="center" wrapText="1"/>
      <protection hidden="1"/>
    </xf>
    <xf numFmtId="14" fontId="49" fillId="13" borderId="38" xfId="0" applyNumberFormat="1" applyFont="1" applyFill="1" applyBorder="1" applyAlignment="1" applyProtection="1">
      <alignment horizontal="left" vertical="center" wrapText="1"/>
      <protection hidden="1"/>
    </xf>
    <xf numFmtId="14" fontId="49" fillId="13" borderId="39" xfId="0" applyNumberFormat="1" applyFont="1" applyFill="1" applyBorder="1" applyAlignment="1" applyProtection="1">
      <alignment horizontal="left" vertical="center" wrapText="1"/>
      <protection hidden="1"/>
    </xf>
    <xf numFmtId="0" fontId="41" fillId="20" borderId="41" xfId="0" applyFont="1" applyFill="1" applyBorder="1" applyAlignment="1" applyProtection="1">
      <alignment horizontal="center" vertical="center" wrapText="1"/>
      <protection hidden="1"/>
    </xf>
    <xf numFmtId="0" fontId="17" fillId="12" borderId="26" xfId="0" applyFont="1" applyFill="1" applyBorder="1" applyAlignment="1" applyProtection="1">
      <alignment horizontal="center"/>
      <protection locked="0"/>
    </xf>
    <xf numFmtId="0" fontId="17" fillId="20" borderId="26" xfId="0" applyFont="1" applyFill="1" applyBorder="1" applyAlignment="1" applyProtection="1">
      <alignment horizontal="center"/>
      <protection locked="0"/>
    </xf>
    <xf numFmtId="0" fontId="17" fillId="20" borderId="41" xfId="0" applyFont="1" applyFill="1" applyBorder="1" applyAlignment="1" applyProtection="1">
      <alignment horizontal="center"/>
      <protection locked="0"/>
    </xf>
    <xf numFmtId="0" fontId="17" fillId="20" borderId="42" xfId="0" applyFont="1" applyFill="1" applyBorder="1" applyAlignment="1" applyProtection="1">
      <alignment horizontal="center"/>
      <protection locked="0"/>
    </xf>
    <xf numFmtId="0" fontId="17" fillId="20" borderId="27" xfId="0" applyFont="1" applyFill="1" applyBorder="1" applyAlignment="1" applyProtection="1">
      <alignment horizontal="center"/>
      <protection locked="0"/>
    </xf>
    <xf numFmtId="0" fontId="17" fillId="12" borderId="112" xfId="0" applyFont="1" applyFill="1" applyBorder="1" applyAlignment="1" applyProtection="1">
      <alignment horizontal="center" vertical="center" wrapText="1"/>
      <protection locked="0"/>
    </xf>
    <xf numFmtId="0" fontId="17" fillId="12" borderId="100" xfId="0" applyFont="1" applyFill="1" applyBorder="1" applyAlignment="1" applyProtection="1">
      <alignment horizontal="center" vertical="center" wrapText="1"/>
      <protection locked="0"/>
    </xf>
    <xf numFmtId="0" fontId="17" fillId="12" borderId="113" xfId="0" applyFont="1" applyFill="1" applyBorder="1" applyAlignment="1" applyProtection="1">
      <alignment horizontal="center" vertical="center" wrapText="1"/>
      <protection locked="0"/>
    </xf>
    <xf numFmtId="0" fontId="17" fillId="20" borderId="112" xfId="0" applyFont="1" applyFill="1" applyBorder="1" applyAlignment="1" applyProtection="1">
      <alignment horizontal="center" vertical="center" wrapText="1"/>
      <protection locked="0"/>
    </xf>
    <xf numFmtId="0" fontId="17" fillId="20" borderId="100" xfId="0" applyFont="1" applyFill="1" applyBorder="1" applyAlignment="1" applyProtection="1">
      <alignment horizontal="center" vertical="center" wrapText="1"/>
      <protection locked="0"/>
    </xf>
    <xf numFmtId="0" fontId="17" fillId="20" borderId="113" xfId="0" applyFont="1" applyFill="1" applyBorder="1" applyAlignment="1" applyProtection="1">
      <alignment horizontal="center" vertical="center" wrapText="1"/>
      <protection locked="0"/>
    </xf>
    <xf numFmtId="0" fontId="22" fillId="12" borderId="41" xfId="0" applyFont="1" applyFill="1" applyBorder="1" applyAlignment="1" applyProtection="1">
      <alignment horizontal="center" vertical="center" textRotation="90" wrapText="1"/>
      <protection hidden="1"/>
    </xf>
    <xf numFmtId="0" fontId="22" fillId="12" borderId="19" xfId="0" applyFont="1" applyFill="1" applyBorder="1" applyAlignment="1" applyProtection="1">
      <alignment horizontal="center" vertical="center" textRotation="90" wrapText="1"/>
      <protection hidden="1"/>
    </xf>
    <xf numFmtId="0" fontId="23" fillId="12" borderId="41" xfId="0" applyFont="1" applyFill="1" applyBorder="1" applyAlignment="1" applyProtection="1">
      <alignment horizontal="center" vertical="center" wrapText="1"/>
      <protection hidden="1"/>
    </xf>
    <xf numFmtId="0" fontId="23" fillId="12" borderId="19" xfId="0" applyFont="1" applyFill="1" applyBorder="1" applyAlignment="1" applyProtection="1">
      <alignment horizontal="center" vertical="center" wrapText="1"/>
      <protection hidden="1"/>
    </xf>
    <xf numFmtId="0" fontId="22" fillId="20" borderId="41" xfId="0" applyFont="1" applyFill="1" applyBorder="1" applyAlignment="1" applyProtection="1">
      <alignment horizontal="center" vertical="center" textRotation="90" wrapText="1"/>
      <protection hidden="1"/>
    </xf>
    <xf numFmtId="0" fontId="22" fillId="20" borderId="19" xfId="0" applyFont="1" applyFill="1" applyBorder="1" applyAlignment="1" applyProtection="1">
      <alignment horizontal="center" vertical="center" textRotation="90" wrapText="1"/>
      <protection hidden="1"/>
    </xf>
    <xf numFmtId="0" fontId="65" fillId="20" borderId="29" xfId="0" applyFont="1" applyFill="1" applyBorder="1" applyAlignment="1" applyProtection="1">
      <alignment horizontal="center" vertical="center" textRotation="90" wrapText="1"/>
      <protection hidden="1"/>
    </xf>
    <xf numFmtId="0" fontId="65" fillId="20" borderId="31" xfId="0" applyFont="1" applyFill="1" applyBorder="1" applyAlignment="1" applyProtection="1">
      <alignment horizontal="center" vertical="center" textRotation="90" wrapText="1"/>
      <protection hidden="1"/>
    </xf>
    <xf numFmtId="0" fontId="17" fillId="19" borderId="112" xfId="0" applyFont="1" applyFill="1" applyBorder="1" applyAlignment="1" applyProtection="1">
      <alignment horizontal="center" vertical="center" wrapText="1"/>
      <protection locked="0"/>
    </xf>
    <xf numFmtId="0" fontId="17" fillId="19" borderId="100" xfId="0" applyFont="1" applyFill="1" applyBorder="1" applyAlignment="1" applyProtection="1">
      <alignment horizontal="center" vertical="center" wrapText="1"/>
      <protection locked="0"/>
    </xf>
    <xf numFmtId="0" fontId="17" fillId="19" borderId="113" xfId="0" applyFont="1" applyFill="1" applyBorder="1" applyAlignment="1" applyProtection="1">
      <alignment horizontal="center" vertical="center" wrapText="1"/>
      <protection locked="0"/>
    </xf>
    <xf numFmtId="0" fontId="17" fillId="16" borderId="112" xfId="0" applyFont="1" applyFill="1" applyBorder="1" applyAlignment="1" applyProtection="1">
      <alignment horizontal="center" vertical="center" wrapText="1"/>
      <protection locked="0"/>
    </xf>
    <xf numFmtId="0" fontId="17" fillId="16" borderId="100" xfId="0" applyFont="1" applyFill="1" applyBorder="1" applyAlignment="1" applyProtection="1">
      <alignment horizontal="center" vertical="center" wrapText="1"/>
      <protection locked="0"/>
    </xf>
    <xf numFmtId="0" fontId="17" fillId="16" borderId="113" xfId="0" applyFont="1" applyFill="1" applyBorder="1" applyAlignment="1" applyProtection="1">
      <alignment horizontal="center" vertical="center" wrapText="1"/>
      <protection locked="0"/>
    </xf>
    <xf numFmtId="0" fontId="19" fillId="20" borderId="26" xfId="0" applyFont="1" applyFill="1" applyBorder="1" applyAlignment="1" applyProtection="1">
      <alignment horizontal="center" vertical="center" wrapText="1"/>
      <protection hidden="1"/>
    </xf>
    <xf numFmtId="0" fontId="19" fillId="20" borderId="41" xfId="0" applyFont="1" applyFill="1" applyBorder="1" applyAlignment="1" applyProtection="1">
      <alignment horizontal="center" vertical="center" wrapText="1"/>
      <protection hidden="1"/>
    </xf>
    <xf numFmtId="0" fontId="65" fillId="19" borderId="29" xfId="0" applyFont="1" applyFill="1" applyBorder="1" applyAlignment="1" applyProtection="1">
      <alignment horizontal="center" vertical="center" textRotation="90" wrapText="1"/>
      <protection hidden="1"/>
    </xf>
    <xf numFmtId="0" fontId="65" fillId="19" borderId="31" xfId="0" applyFont="1" applyFill="1" applyBorder="1" applyAlignment="1" applyProtection="1">
      <alignment horizontal="center" vertical="center" textRotation="90" wrapText="1"/>
      <protection hidden="1"/>
    </xf>
    <xf numFmtId="0" fontId="65" fillId="16" borderId="29" xfId="0" applyFont="1" applyFill="1" applyBorder="1" applyAlignment="1" applyProtection="1">
      <alignment horizontal="center" vertical="center" textRotation="90" wrapText="1"/>
      <protection hidden="1"/>
    </xf>
    <xf numFmtId="0" fontId="65" fillId="16" borderId="31" xfId="0" applyFont="1" applyFill="1" applyBorder="1" applyAlignment="1" applyProtection="1">
      <alignment horizontal="center" vertical="center" textRotation="90" wrapText="1"/>
      <protection hidden="1"/>
    </xf>
    <xf numFmtId="0" fontId="3" fillId="3" borderId="38" xfId="0" applyFont="1" applyFill="1" applyBorder="1" applyAlignment="1" applyProtection="1">
      <alignment horizontal="center" vertical="center" wrapText="1"/>
      <protection hidden="1"/>
    </xf>
    <xf numFmtId="0" fontId="1" fillId="12" borderId="53" xfId="0" applyFont="1" applyFill="1" applyBorder="1" applyAlignment="1" applyProtection="1">
      <alignment horizontal="center" vertical="center" wrapText="1"/>
      <protection hidden="1"/>
    </xf>
    <xf numFmtId="0" fontId="1" fillId="12" borderId="0" xfId="0" applyFont="1" applyFill="1" applyBorder="1" applyAlignment="1" applyProtection="1">
      <alignment horizontal="center" vertical="center" wrapText="1"/>
      <protection hidden="1"/>
    </xf>
    <xf numFmtId="0" fontId="11" fillId="3" borderId="1" xfId="0" applyFont="1" applyFill="1" applyBorder="1" applyAlignment="1" applyProtection="1">
      <alignment horizontal="center" vertical="center" wrapText="1"/>
      <protection hidden="1"/>
    </xf>
    <xf numFmtId="0" fontId="11" fillId="3" borderId="32" xfId="0" applyFont="1" applyFill="1" applyBorder="1" applyAlignment="1" applyProtection="1">
      <alignment horizontal="center" vertical="center" wrapText="1"/>
      <protection hidden="1"/>
    </xf>
    <xf numFmtId="0" fontId="11" fillId="3" borderId="50" xfId="0" applyFont="1" applyFill="1" applyBorder="1" applyAlignment="1" applyProtection="1">
      <alignment horizontal="center" vertical="center" wrapText="1"/>
      <protection locked="0"/>
    </xf>
    <xf numFmtId="0" fontId="11" fillId="3" borderId="32" xfId="0" applyFont="1" applyFill="1" applyBorder="1" applyAlignment="1" applyProtection="1">
      <alignment horizontal="center" vertical="center" wrapText="1"/>
      <protection locked="0"/>
    </xf>
    <xf numFmtId="0" fontId="11" fillId="3" borderId="50" xfId="0" applyFont="1" applyFill="1" applyBorder="1" applyAlignment="1" applyProtection="1">
      <alignment horizontal="center" vertical="top" wrapText="1"/>
      <protection locked="0"/>
    </xf>
    <xf numFmtId="0" fontId="11" fillId="3" borderId="2" xfId="0" applyFont="1" applyFill="1" applyBorder="1" applyAlignment="1" applyProtection="1">
      <alignment horizontal="center" vertical="top" wrapText="1"/>
      <protection locked="0"/>
    </xf>
    <xf numFmtId="0" fontId="17" fillId="10" borderId="30" xfId="0" applyFont="1" applyFill="1" applyBorder="1" applyAlignment="1" applyProtection="1">
      <alignment horizontal="center" vertical="center" wrapText="1"/>
      <protection locked="0"/>
    </xf>
    <xf numFmtId="0" fontId="17" fillId="10" borderId="33" xfId="0" applyFont="1" applyFill="1" applyBorder="1" applyAlignment="1" applyProtection="1">
      <alignment horizontal="center" vertical="center" wrapText="1"/>
      <protection locked="0"/>
    </xf>
    <xf numFmtId="0" fontId="17" fillId="10" borderId="31" xfId="0" applyFont="1" applyFill="1" applyBorder="1" applyAlignment="1" applyProtection="1">
      <alignment horizontal="center" vertical="center" wrapText="1"/>
      <protection locked="0"/>
    </xf>
    <xf numFmtId="0" fontId="30" fillId="18" borderId="59" xfId="0" applyFont="1" applyFill="1" applyBorder="1" applyAlignment="1" applyProtection="1">
      <alignment horizontal="center" vertical="center"/>
      <protection locked="0"/>
    </xf>
    <xf numFmtId="0" fontId="30" fillId="18" borderId="58" xfId="0" applyFont="1" applyFill="1" applyBorder="1" applyAlignment="1" applyProtection="1">
      <alignment horizontal="center" vertical="center"/>
      <protection locked="0"/>
    </xf>
    <xf numFmtId="0" fontId="30" fillId="18" borderId="269" xfId="0" applyFont="1" applyFill="1" applyBorder="1" applyAlignment="1" applyProtection="1">
      <alignment horizontal="center" vertical="center"/>
      <protection locked="0"/>
    </xf>
    <xf numFmtId="0" fontId="5" fillId="12" borderId="101" xfId="0" applyFont="1" applyFill="1" applyBorder="1" applyAlignment="1" applyProtection="1">
      <alignment horizontal="center" wrapText="1"/>
      <protection hidden="1"/>
    </xf>
    <xf numFmtId="0" fontId="5" fillId="12" borderId="41" xfId="0" applyFont="1" applyFill="1" applyBorder="1" applyAlignment="1" applyProtection="1">
      <alignment horizontal="center" wrapText="1"/>
      <protection hidden="1"/>
    </xf>
    <xf numFmtId="0" fontId="5" fillId="12" borderId="42" xfId="0" applyFont="1" applyFill="1" applyBorder="1" applyAlignment="1" applyProtection="1">
      <alignment horizontal="center" wrapText="1"/>
      <protection hidden="1"/>
    </xf>
    <xf numFmtId="0" fontId="23" fillId="10" borderId="41" xfId="0" applyFont="1" applyFill="1" applyBorder="1" applyAlignment="1" applyProtection="1">
      <alignment horizontal="center" vertical="center" textRotation="90" wrapText="1"/>
      <protection hidden="1"/>
    </xf>
    <xf numFmtId="0" fontId="23" fillId="10" borderId="19" xfId="0" applyFont="1" applyFill="1" applyBorder="1" applyAlignment="1" applyProtection="1">
      <alignment horizontal="center" vertical="center" textRotation="90" wrapText="1"/>
      <protection hidden="1"/>
    </xf>
    <xf numFmtId="0" fontId="23" fillId="10" borderId="33" xfId="0" applyFont="1" applyFill="1" applyBorder="1" applyAlignment="1" applyProtection="1">
      <alignment horizontal="center" vertical="center" textRotation="90" wrapText="1"/>
      <protection hidden="1"/>
    </xf>
    <xf numFmtId="0" fontId="23" fillId="16" borderId="41" xfId="0" applyFont="1" applyFill="1" applyBorder="1" applyAlignment="1" applyProtection="1">
      <alignment horizontal="center" vertical="center" wrapText="1"/>
      <protection hidden="1"/>
    </xf>
    <xf numFmtId="0" fontId="23" fillId="16" borderId="19" xfId="0" applyFont="1" applyFill="1" applyBorder="1" applyAlignment="1" applyProtection="1">
      <alignment horizontal="center" vertical="center" wrapText="1"/>
      <protection hidden="1"/>
    </xf>
    <xf numFmtId="0" fontId="23" fillId="16" borderId="41" xfId="0" applyFont="1" applyFill="1" applyBorder="1" applyAlignment="1" applyProtection="1">
      <alignment horizontal="center" vertical="center" textRotation="90" wrapText="1"/>
      <protection hidden="1"/>
    </xf>
    <xf numFmtId="0" fontId="23" fillId="16" borderId="19" xfId="0" applyFont="1" applyFill="1" applyBorder="1" applyAlignment="1" applyProtection="1">
      <alignment horizontal="center" vertical="center" textRotation="90" wrapText="1"/>
      <protection hidden="1"/>
    </xf>
    <xf numFmtId="0" fontId="23" fillId="16" borderId="33" xfId="0" applyFont="1" applyFill="1" applyBorder="1" applyAlignment="1" applyProtection="1">
      <alignment horizontal="center" vertical="center" textRotation="90" wrapText="1"/>
      <protection hidden="1"/>
    </xf>
    <xf numFmtId="0" fontId="17" fillId="19" borderId="26" xfId="0" applyFont="1" applyFill="1" applyBorder="1" applyAlignment="1" applyProtection="1">
      <alignment horizontal="center"/>
      <protection locked="0"/>
    </xf>
    <xf numFmtId="0" fontId="17" fillId="19" borderId="41" xfId="0" applyFont="1" applyFill="1" applyBorder="1" applyAlignment="1" applyProtection="1">
      <alignment horizontal="center"/>
      <protection locked="0"/>
    </xf>
    <xf numFmtId="0" fontId="17" fillId="19" borderId="42" xfId="0" applyFont="1" applyFill="1" applyBorder="1" applyAlignment="1" applyProtection="1">
      <alignment horizontal="center"/>
      <protection locked="0"/>
    </xf>
    <xf numFmtId="0" fontId="17" fillId="19" borderId="27" xfId="0" applyFont="1" applyFill="1" applyBorder="1" applyAlignment="1" applyProtection="1">
      <alignment horizontal="center"/>
      <protection locked="0"/>
    </xf>
    <xf numFmtId="0" fontId="17" fillId="16" borderId="26" xfId="0" applyFont="1" applyFill="1" applyBorder="1" applyAlignment="1" applyProtection="1">
      <alignment horizontal="center"/>
      <protection locked="0"/>
    </xf>
    <xf numFmtId="0" fontId="17" fillId="16" borderId="41" xfId="0" applyFont="1" applyFill="1" applyBorder="1" applyAlignment="1" applyProtection="1">
      <alignment horizontal="center"/>
      <protection locked="0"/>
    </xf>
    <xf numFmtId="0" fontId="17" fillId="16" borderId="42" xfId="0" applyFont="1" applyFill="1" applyBorder="1" applyAlignment="1" applyProtection="1">
      <alignment horizontal="center"/>
      <protection locked="0"/>
    </xf>
    <xf numFmtId="0" fontId="17" fillId="16" borderId="27" xfId="0" applyFont="1" applyFill="1" applyBorder="1" applyAlignment="1" applyProtection="1">
      <alignment horizontal="center"/>
      <protection locked="0"/>
    </xf>
    <xf numFmtId="0" fontId="4" fillId="12" borderId="25" xfId="0" applyFont="1" applyFill="1" applyBorder="1" applyAlignment="1" applyProtection="1">
      <alignment horizontal="center" vertical="center" textRotation="90" wrapText="1"/>
      <protection hidden="1"/>
    </xf>
    <xf numFmtId="0" fontId="4" fillId="12" borderId="36" xfId="0" applyFont="1" applyFill="1" applyBorder="1" applyAlignment="1" applyProtection="1">
      <alignment horizontal="center" vertical="center" textRotation="90" wrapText="1"/>
      <protection hidden="1"/>
    </xf>
    <xf numFmtId="0" fontId="4" fillId="9" borderId="26" xfId="0" applyFont="1" applyFill="1" applyBorder="1" applyAlignment="1" applyProtection="1">
      <alignment horizontal="center" vertical="center" textRotation="90" wrapText="1"/>
      <protection hidden="1"/>
    </xf>
    <xf numFmtId="0" fontId="4" fillId="9" borderId="28" xfId="0" applyFont="1" applyFill="1" applyBorder="1" applyAlignment="1" applyProtection="1">
      <alignment horizontal="center" vertical="center" textRotation="90" wrapText="1"/>
      <protection hidden="1"/>
    </xf>
    <xf numFmtId="0" fontId="4" fillId="9" borderId="30" xfId="0" applyFont="1" applyFill="1" applyBorder="1" applyAlignment="1" applyProtection="1">
      <alignment horizontal="center" vertical="center" textRotation="90" wrapText="1"/>
      <protection hidden="1"/>
    </xf>
    <xf numFmtId="0" fontId="30" fillId="2" borderId="59" xfId="0" applyFont="1" applyFill="1" applyBorder="1" applyAlignment="1" applyProtection="1">
      <alignment horizontal="center" vertical="center"/>
      <protection locked="0"/>
    </xf>
    <xf numFmtId="0" fontId="30" fillId="2" borderId="58" xfId="0" applyFont="1" applyFill="1" applyBorder="1" applyAlignment="1" applyProtection="1">
      <alignment horizontal="center" vertical="center"/>
      <protection locked="0"/>
    </xf>
    <xf numFmtId="0" fontId="30" fillId="2" borderId="269" xfId="0" applyFont="1" applyFill="1" applyBorder="1" applyAlignment="1" applyProtection="1">
      <alignment horizontal="center" vertical="center"/>
      <protection locked="0"/>
    </xf>
    <xf numFmtId="0" fontId="17" fillId="2" borderId="77" xfId="0" applyFont="1" applyFill="1" applyBorder="1" applyAlignment="1" applyProtection="1">
      <alignment horizontal="center" vertical="center" wrapText="1"/>
      <protection locked="0"/>
    </xf>
    <xf numFmtId="0" fontId="17" fillId="2" borderId="65" xfId="0" applyFont="1" applyFill="1" applyBorder="1" applyAlignment="1" applyProtection="1">
      <alignment horizontal="center" vertical="center" wrapText="1"/>
      <protection locked="0"/>
    </xf>
    <xf numFmtId="0" fontId="17" fillId="2" borderId="85" xfId="0" applyFont="1" applyFill="1" applyBorder="1" applyAlignment="1" applyProtection="1">
      <alignment horizontal="center" vertical="center" wrapText="1"/>
      <protection locked="0"/>
    </xf>
    <xf numFmtId="0" fontId="17" fillId="2" borderId="108" xfId="0" applyFont="1" applyFill="1" applyBorder="1" applyAlignment="1" applyProtection="1">
      <alignment horizontal="center" vertical="center" wrapText="1"/>
      <protection locked="0"/>
    </xf>
    <xf numFmtId="0" fontId="4" fillId="9" borderId="49" xfId="0" applyFont="1" applyFill="1" applyBorder="1" applyAlignment="1" applyProtection="1">
      <alignment horizontal="center" vertical="center" wrapText="1"/>
      <protection hidden="1"/>
    </xf>
    <xf numFmtId="0" fontId="4" fillId="9" borderId="45" xfId="0" applyFont="1" applyFill="1" applyBorder="1" applyAlignment="1" applyProtection="1">
      <alignment horizontal="center" vertical="center" wrapText="1"/>
      <protection hidden="1"/>
    </xf>
    <xf numFmtId="0" fontId="19" fillId="10" borderId="26" xfId="0" applyFont="1" applyFill="1" applyBorder="1" applyAlignment="1" applyProtection="1">
      <alignment horizontal="center" vertical="center" wrapText="1"/>
      <protection hidden="1"/>
    </xf>
    <xf numFmtId="0" fontId="19" fillId="10" borderId="41" xfId="0" applyFont="1" applyFill="1" applyBorder="1" applyAlignment="1" applyProtection="1">
      <alignment horizontal="center" vertical="center" wrapText="1"/>
      <protection hidden="1"/>
    </xf>
    <xf numFmtId="0" fontId="41" fillId="19" borderId="41" xfId="0" applyFont="1" applyFill="1" applyBorder="1" applyAlignment="1" applyProtection="1">
      <alignment horizontal="center" vertical="center" wrapText="1"/>
      <protection hidden="1"/>
    </xf>
    <xf numFmtId="0" fontId="27" fillId="9" borderId="46" xfId="0" applyFont="1" applyFill="1" applyBorder="1" applyAlignment="1" applyProtection="1">
      <alignment horizontal="center" vertical="center" wrapText="1"/>
      <protection hidden="1"/>
    </xf>
    <xf numFmtId="0" fontId="27" fillId="9" borderId="35" xfId="0" applyFont="1" applyFill="1" applyBorder="1" applyAlignment="1" applyProtection="1">
      <alignment horizontal="center" vertical="center" wrapText="1"/>
      <protection hidden="1"/>
    </xf>
    <xf numFmtId="0" fontId="41" fillId="10" borderId="41" xfId="0" applyFont="1" applyFill="1" applyBorder="1" applyAlignment="1" applyProtection="1">
      <alignment horizontal="center" vertical="center" wrapText="1"/>
      <protection hidden="1"/>
    </xf>
    <xf numFmtId="0" fontId="73" fillId="18" borderId="108" xfId="0" applyFont="1" applyFill="1" applyBorder="1" applyAlignment="1" applyProtection="1">
      <alignment horizontal="center" vertical="center" textRotation="90" wrapText="1"/>
      <protection hidden="1"/>
    </xf>
    <xf numFmtId="0" fontId="73" fillId="18" borderId="116" xfId="0" applyFont="1" applyFill="1" applyBorder="1" applyAlignment="1" applyProtection="1">
      <alignment horizontal="center" vertical="center" textRotation="90" wrapText="1"/>
      <protection hidden="1"/>
    </xf>
    <xf numFmtId="0" fontId="17" fillId="18" borderId="77" xfId="0" applyFont="1" applyFill="1" applyBorder="1" applyAlignment="1" applyProtection="1">
      <alignment horizontal="center" vertical="center" wrapText="1"/>
      <protection locked="0"/>
    </xf>
    <xf numFmtId="0" fontId="17" fillId="18" borderId="65" xfId="0" applyFont="1" applyFill="1" applyBorder="1" applyAlignment="1" applyProtection="1">
      <alignment horizontal="center" vertical="center" wrapText="1"/>
      <protection locked="0"/>
    </xf>
    <xf numFmtId="0" fontId="17" fillId="18" borderId="85" xfId="0" applyFont="1" applyFill="1" applyBorder="1" applyAlignment="1" applyProtection="1">
      <alignment horizontal="center" vertical="center" wrapText="1"/>
      <protection locked="0"/>
    </xf>
    <xf numFmtId="0" fontId="17" fillId="18" borderId="108" xfId="0" applyFont="1" applyFill="1" applyBorder="1" applyAlignment="1" applyProtection="1">
      <alignment horizontal="center" vertical="center" wrapText="1"/>
      <protection locked="0"/>
    </xf>
    <xf numFmtId="0" fontId="30" fillId="17" borderId="59" xfId="0" applyFont="1" applyFill="1" applyBorder="1" applyAlignment="1" applyProtection="1">
      <alignment horizontal="center" vertical="center"/>
      <protection locked="0"/>
    </xf>
    <xf numFmtId="0" fontId="30" fillId="17" borderId="58" xfId="0" applyFont="1" applyFill="1" applyBorder="1" applyAlignment="1" applyProtection="1">
      <alignment horizontal="center" vertical="center"/>
      <protection locked="0"/>
    </xf>
    <xf numFmtId="0" fontId="30" fillId="17" borderId="269" xfId="0" applyFont="1" applyFill="1" applyBorder="1" applyAlignment="1" applyProtection="1">
      <alignment horizontal="center" vertical="center"/>
      <protection locked="0"/>
    </xf>
    <xf numFmtId="0" fontId="17" fillId="17" borderId="77" xfId="0" applyFont="1" applyFill="1" applyBorder="1" applyAlignment="1" applyProtection="1">
      <alignment horizontal="center" vertical="center" wrapText="1"/>
      <protection locked="0"/>
    </xf>
    <xf numFmtId="0" fontId="17" fillId="17" borderId="65" xfId="0" applyFont="1" applyFill="1" applyBorder="1" applyAlignment="1" applyProtection="1">
      <alignment horizontal="center" vertical="center" wrapText="1"/>
      <protection locked="0"/>
    </xf>
    <xf numFmtId="0" fontId="17" fillId="17" borderId="85" xfId="0" applyFont="1" applyFill="1" applyBorder="1" applyAlignment="1" applyProtection="1">
      <alignment horizontal="center" vertical="center" wrapText="1"/>
      <protection locked="0"/>
    </xf>
    <xf numFmtId="0" fontId="17" fillId="17" borderId="108" xfId="0" applyFont="1" applyFill="1" applyBorder="1" applyAlignment="1" applyProtection="1">
      <alignment horizontal="center" vertical="center" wrapText="1"/>
      <protection locked="0"/>
    </xf>
    <xf numFmtId="0" fontId="58" fillId="17" borderId="77" xfId="0" applyFont="1" applyFill="1" applyBorder="1" applyAlignment="1" applyProtection="1">
      <alignment horizontal="center" vertical="center" textRotation="90" wrapText="1"/>
      <protection hidden="1"/>
    </xf>
    <xf numFmtId="0" fontId="58" fillId="17" borderId="65" xfId="0" applyFont="1" applyFill="1" applyBorder="1" applyAlignment="1" applyProtection="1">
      <alignment horizontal="center" vertical="center" textRotation="90" wrapText="1"/>
      <protection hidden="1"/>
    </xf>
    <xf numFmtId="0" fontId="23" fillId="17" borderId="65" xfId="0" applyFont="1" applyFill="1" applyBorder="1" applyAlignment="1" applyProtection="1">
      <alignment horizontal="center" vertical="center" textRotation="90" wrapText="1"/>
      <protection hidden="1"/>
    </xf>
    <xf numFmtId="0" fontId="23" fillId="17" borderId="90" xfId="0" applyFont="1" applyFill="1" applyBorder="1" applyAlignment="1" applyProtection="1">
      <alignment horizontal="center" vertical="center" textRotation="90" wrapText="1"/>
      <protection hidden="1"/>
    </xf>
    <xf numFmtId="0" fontId="73" fillId="17" borderId="108" xfId="0" applyFont="1" applyFill="1" applyBorder="1" applyAlignment="1" applyProtection="1">
      <alignment horizontal="center" vertical="center" textRotation="90" wrapText="1"/>
      <protection hidden="1"/>
    </xf>
    <xf numFmtId="0" fontId="73" fillId="17" borderId="116" xfId="0" applyFont="1" applyFill="1" applyBorder="1" applyAlignment="1" applyProtection="1">
      <alignment horizontal="center" vertical="center" textRotation="90" wrapText="1"/>
      <protection hidden="1"/>
    </xf>
    <xf numFmtId="0" fontId="23" fillId="18" borderId="65" xfId="0" applyFont="1" applyFill="1" applyBorder="1" applyAlignment="1" applyProtection="1">
      <alignment horizontal="center" vertical="center" textRotation="90" wrapText="1"/>
      <protection hidden="1"/>
    </xf>
    <xf numFmtId="0" fontId="23" fillId="18" borderId="90" xfId="0" applyFont="1" applyFill="1" applyBorder="1" applyAlignment="1" applyProtection="1">
      <alignment horizontal="center" vertical="center" textRotation="90" wrapText="1"/>
      <protection hidden="1"/>
    </xf>
    <xf numFmtId="0" fontId="58" fillId="2" borderId="77" xfId="0" applyFont="1" applyFill="1" applyBorder="1" applyAlignment="1" applyProtection="1">
      <alignment horizontal="center" vertical="center" textRotation="90" wrapText="1"/>
      <protection hidden="1"/>
    </xf>
    <xf numFmtId="0" fontId="23" fillId="2" borderId="65" xfId="0" applyFont="1" applyFill="1" applyBorder="1" applyAlignment="1" applyProtection="1">
      <alignment horizontal="center" vertical="center" wrapText="1"/>
      <protection hidden="1"/>
    </xf>
    <xf numFmtId="0" fontId="23" fillId="18" borderId="65" xfId="0" applyFont="1" applyFill="1" applyBorder="1" applyAlignment="1" applyProtection="1">
      <alignment horizontal="center" vertical="center" wrapText="1"/>
      <protection hidden="1"/>
    </xf>
    <xf numFmtId="0" fontId="58" fillId="18" borderId="65" xfId="0" applyFont="1" applyFill="1" applyBorder="1" applyAlignment="1" applyProtection="1">
      <alignment horizontal="center" vertical="center" textRotation="90" wrapText="1"/>
      <protection hidden="1"/>
    </xf>
    <xf numFmtId="0" fontId="58" fillId="18" borderId="77" xfId="0" applyFont="1" applyFill="1" applyBorder="1" applyAlignment="1" applyProtection="1">
      <alignment horizontal="center" vertical="center" textRotation="90" wrapText="1"/>
      <protection hidden="1"/>
    </xf>
    <xf numFmtId="0" fontId="121" fillId="22" borderId="267" xfId="0" applyFont="1" applyFill="1" applyBorder="1" applyAlignment="1">
      <alignment horizontal="center" vertical="center" textRotation="90" wrapText="1"/>
    </xf>
    <xf numFmtId="0" fontId="121" fillId="22" borderId="268" xfId="0" applyFont="1" applyFill="1" applyBorder="1" applyAlignment="1">
      <alignment horizontal="center" vertical="center" textRotation="90" wrapText="1"/>
    </xf>
    <xf numFmtId="0" fontId="5" fillId="9" borderId="102" xfId="0" applyFont="1" applyFill="1" applyBorder="1" applyAlignment="1" applyProtection="1">
      <alignment horizontal="center" vertical="center" textRotation="90" wrapText="1"/>
      <protection hidden="1"/>
    </xf>
    <xf numFmtId="0" fontId="23" fillId="2" borderId="65" xfId="0" applyFont="1" applyFill="1" applyBorder="1" applyAlignment="1" applyProtection="1">
      <alignment horizontal="center" vertical="center" textRotation="90" wrapText="1"/>
      <protection hidden="1"/>
    </xf>
    <xf numFmtId="0" fontId="23" fillId="2" borderId="90" xfId="0" applyFont="1" applyFill="1" applyBorder="1" applyAlignment="1" applyProtection="1">
      <alignment horizontal="center" vertical="center" textRotation="90" wrapText="1"/>
      <protection hidden="1"/>
    </xf>
    <xf numFmtId="0" fontId="73" fillId="2" borderId="108" xfId="0" applyFont="1" applyFill="1" applyBorder="1" applyAlignment="1" applyProtection="1">
      <alignment horizontal="center" vertical="center" textRotation="90" wrapText="1"/>
      <protection hidden="1"/>
    </xf>
    <xf numFmtId="0" fontId="73" fillId="2" borderId="116" xfId="0" applyFont="1" applyFill="1" applyBorder="1" applyAlignment="1" applyProtection="1">
      <alignment horizontal="center" vertical="center" textRotation="90" wrapText="1"/>
      <protection hidden="1"/>
    </xf>
    <xf numFmtId="0" fontId="0" fillId="0" borderId="0" xfId="0" applyAlignment="1" applyProtection="1">
      <alignment horizontal="center"/>
      <protection hidden="1"/>
    </xf>
    <xf numFmtId="0" fontId="66" fillId="9" borderId="118" xfId="0" applyFont="1" applyFill="1" applyBorder="1" applyAlignment="1" applyProtection="1">
      <alignment vertical="center" textRotation="90" wrapText="1"/>
      <protection hidden="1"/>
    </xf>
    <xf numFmtId="0" fontId="66" fillId="9" borderId="54" xfId="0" applyFont="1" applyFill="1" applyBorder="1" applyAlignment="1" applyProtection="1">
      <alignment vertical="center" textRotation="90" wrapText="1"/>
      <protection hidden="1"/>
    </xf>
    <xf numFmtId="0" fontId="66" fillId="9" borderId="92" xfId="0" applyFont="1" applyFill="1" applyBorder="1" applyAlignment="1" applyProtection="1">
      <alignment vertical="center" textRotation="90" wrapText="1"/>
      <protection hidden="1"/>
    </xf>
    <xf numFmtId="0" fontId="5" fillId="9" borderId="251" xfId="0" applyFont="1" applyFill="1" applyBorder="1" applyAlignment="1" applyProtection="1">
      <alignment horizontal="center" vertical="center" textRotation="90" wrapText="1"/>
      <protection hidden="1"/>
    </xf>
    <xf numFmtId="0" fontId="5" fillId="9" borderId="250" xfId="0" applyFont="1" applyFill="1" applyBorder="1" applyAlignment="1" applyProtection="1">
      <alignment horizontal="center" vertical="center" textRotation="90" wrapText="1"/>
      <protection hidden="1"/>
    </xf>
    <xf numFmtId="0" fontId="0" fillId="0" borderId="260" xfId="0" applyBorder="1" applyAlignment="1" applyProtection="1">
      <alignment horizontal="center" vertical="center"/>
      <protection hidden="1"/>
    </xf>
    <xf numFmtId="0" fontId="85" fillId="0" borderId="199" xfId="0" applyFont="1" applyBorder="1" applyAlignment="1" applyProtection="1">
      <alignment horizontal="center" vertical="center"/>
      <protection hidden="1"/>
    </xf>
    <xf numFmtId="0" fontId="85" fillId="0" borderId="128" xfId="0" applyFont="1" applyBorder="1" applyAlignment="1" applyProtection="1">
      <alignment horizontal="center" vertical="center"/>
      <protection hidden="1"/>
    </xf>
    <xf numFmtId="0" fontId="85" fillId="0" borderId="260" xfId="0" applyFont="1" applyBorder="1" applyAlignment="1" applyProtection="1">
      <alignment horizontal="center" vertical="center"/>
      <protection hidden="1"/>
    </xf>
    <xf numFmtId="0" fontId="67" fillId="15" borderId="256" xfId="0" applyFont="1" applyFill="1" applyBorder="1" applyAlignment="1" applyProtection="1">
      <alignment horizontal="center" vertical="center" wrapText="1"/>
      <protection hidden="1"/>
    </xf>
    <xf numFmtId="0" fontId="67" fillId="15" borderId="257" xfId="0" applyFont="1" applyFill="1" applyBorder="1" applyAlignment="1" applyProtection="1">
      <alignment horizontal="center" vertical="center" wrapText="1"/>
      <protection hidden="1"/>
    </xf>
    <xf numFmtId="0" fontId="67" fillId="15" borderId="258" xfId="0" applyFont="1" applyFill="1" applyBorder="1" applyAlignment="1" applyProtection="1">
      <alignment horizontal="center" vertical="center" wrapText="1"/>
      <protection hidden="1"/>
    </xf>
    <xf numFmtId="0" fontId="115" fillId="15" borderId="100" xfId="0" applyFont="1" applyFill="1" applyBorder="1" applyAlignment="1" applyProtection="1">
      <alignment horizontal="center" vertical="center" wrapText="1"/>
      <protection hidden="1"/>
    </xf>
    <xf numFmtId="0" fontId="115" fillId="15" borderId="0" xfId="0" applyFont="1" applyFill="1" applyBorder="1" applyAlignment="1" applyProtection="1">
      <alignment horizontal="center" vertical="center" wrapText="1"/>
      <protection hidden="1"/>
    </xf>
    <xf numFmtId="0" fontId="115" fillId="15" borderId="4" xfId="0" applyFont="1" applyFill="1" applyBorder="1" applyAlignment="1" applyProtection="1">
      <alignment horizontal="center" vertical="center" wrapText="1"/>
      <protection hidden="1"/>
    </xf>
    <xf numFmtId="0" fontId="81" fillId="0" borderId="199" xfId="0" applyFont="1" applyBorder="1" applyAlignment="1" applyProtection="1">
      <alignment horizontal="center" vertical="center" wrapText="1"/>
      <protection hidden="1"/>
    </xf>
    <xf numFmtId="0" fontId="81" fillId="0" borderId="128" xfId="0" applyFont="1" applyBorder="1" applyAlignment="1" applyProtection="1">
      <alignment horizontal="center" vertical="center" wrapText="1"/>
      <protection hidden="1"/>
    </xf>
    <xf numFmtId="0" fontId="81" fillId="0" borderId="260" xfId="0" applyFont="1" applyBorder="1" applyAlignment="1" applyProtection="1">
      <alignment horizontal="center" vertical="center" wrapText="1"/>
      <protection hidden="1"/>
    </xf>
    <xf numFmtId="0" fontId="67" fillId="15" borderId="260" xfId="0" applyFont="1" applyFill="1" applyBorder="1" applyAlignment="1" applyProtection="1">
      <alignment horizontal="center" vertical="center" wrapText="1"/>
      <protection hidden="1"/>
    </xf>
    <xf numFmtId="0" fontId="83" fillId="0" borderId="140" xfId="0" applyFont="1" applyBorder="1" applyAlignment="1" applyProtection="1">
      <alignment horizontal="center" vertical="center"/>
      <protection hidden="1"/>
    </xf>
    <xf numFmtId="0" fontId="83" fillId="0" borderId="102" xfId="0" applyFont="1" applyBorder="1" applyAlignment="1" applyProtection="1">
      <alignment horizontal="center" vertical="center"/>
      <protection hidden="1"/>
    </xf>
    <xf numFmtId="0" fontId="83" fillId="0" borderId="187" xfId="0" applyFont="1" applyBorder="1" applyAlignment="1" applyProtection="1">
      <alignment horizontal="center" vertical="center"/>
      <protection hidden="1"/>
    </xf>
    <xf numFmtId="0" fontId="83" fillId="0" borderId="159" xfId="0" applyFont="1" applyBorder="1" applyAlignment="1" applyProtection="1">
      <alignment horizontal="center" vertical="center"/>
      <protection hidden="1"/>
    </xf>
    <xf numFmtId="0" fontId="83" fillId="0" borderId="182" xfId="0" applyFont="1" applyBorder="1" applyAlignment="1" applyProtection="1">
      <alignment horizontal="center" vertical="center"/>
      <protection hidden="1"/>
    </xf>
    <xf numFmtId="0" fontId="106" fillId="0" borderId="128" xfId="0" applyFont="1" applyBorder="1" applyAlignment="1" applyProtection="1">
      <alignment horizontal="center" vertical="center"/>
      <protection hidden="1"/>
    </xf>
    <xf numFmtId="0" fontId="106" fillId="0" borderId="158" xfId="0" applyFont="1" applyBorder="1" applyAlignment="1" applyProtection="1">
      <alignment horizontal="center" vertical="center"/>
      <protection hidden="1"/>
    </xf>
    <xf numFmtId="0" fontId="83" fillId="0" borderId="138" xfId="0" applyFont="1" applyBorder="1" applyAlignment="1" applyProtection="1">
      <alignment horizontal="center" vertical="center"/>
      <protection hidden="1"/>
    </xf>
    <xf numFmtId="0" fontId="83" fillId="0" borderId="139" xfId="0" applyFont="1" applyBorder="1" applyAlignment="1" applyProtection="1">
      <alignment horizontal="center" vertical="center"/>
      <protection hidden="1"/>
    </xf>
    <xf numFmtId="0" fontId="83" fillId="0" borderId="188" xfId="0" applyFont="1" applyBorder="1" applyAlignment="1" applyProtection="1">
      <alignment horizontal="center" vertical="center"/>
      <protection hidden="1"/>
    </xf>
    <xf numFmtId="0" fontId="83" fillId="0" borderId="160" xfId="0" applyFont="1" applyBorder="1" applyAlignment="1" applyProtection="1">
      <alignment horizontal="center" vertical="center"/>
      <protection hidden="1"/>
    </xf>
    <xf numFmtId="0" fontId="54" fillId="0" borderId="138" xfId="0" applyFont="1" applyBorder="1" applyAlignment="1" applyProtection="1">
      <alignment horizontal="center" vertical="center"/>
      <protection hidden="1"/>
    </xf>
    <xf numFmtId="0" fontId="54" fillId="0" borderId="139" xfId="0" applyFont="1" applyBorder="1" applyAlignment="1" applyProtection="1">
      <alignment horizontal="center" vertical="center"/>
      <protection hidden="1"/>
    </xf>
    <xf numFmtId="0" fontId="54" fillId="0" borderId="160" xfId="0" applyFont="1" applyBorder="1" applyAlignment="1" applyProtection="1">
      <alignment horizontal="center" vertical="center"/>
      <protection hidden="1"/>
    </xf>
    <xf numFmtId="0" fontId="76" fillId="15" borderId="99" xfId="0" applyFont="1" applyFill="1" applyBorder="1" applyAlignment="1" applyProtection="1">
      <alignment horizontal="center" vertical="center" textRotation="90" wrapText="1"/>
      <protection hidden="1"/>
    </xf>
    <xf numFmtId="0" fontId="76" fillId="15" borderId="106" xfId="0" applyFont="1" applyFill="1" applyBorder="1" applyAlignment="1" applyProtection="1">
      <alignment horizontal="center" vertical="center" textRotation="90" wrapText="1"/>
      <protection hidden="1"/>
    </xf>
    <xf numFmtId="0" fontId="75" fillId="15" borderId="99" xfId="0" applyFont="1" applyFill="1" applyBorder="1" applyAlignment="1" applyProtection="1">
      <alignment horizontal="center" vertical="center" textRotation="90" wrapText="1"/>
      <protection hidden="1"/>
    </xf>
    <xf numFmtId="0" fontId="75" fillId="15" borderId="240" xfId="0" applyFont="1" applyFill="1" applyBorder="1" applyAlignment="1" applyProtection="1">
      <alignment horizontal="center" vertical="center" textRotation="90" wrapText="1"/>
      <protection hidden="1"/>
    </xf>
    <xf numFmtId="0" fontId="67" fillId="15" borderId="65" xfId="0" applyFont="1" applyFill="1" applyBorder="1" applyAlignment="1" applyProtection="1">
      <alignment horizontal="center" vertical="center" textRotation="90" wrapText="1"/>
      <protection hidden="1"/>
    </xf>
    <xf numFmtId="0" fontId="67" fillId="15" borderId="99" xfId="0" applyFont="1" applyFill="1" applyBorder="1" applyAlignment="1" applyProtection="1">
      <alignment horizontal="center" vertical="center" textRotation="90" wrapText="1"/>
      <protection hidden="1"/>
    </xf>
    <xf numFmtId="0" fontId="58" fillId="15" borderId="146" xfId="0" applyFont="1" applyFill="1" applyBorder="1" applyAlignment="1" applyProtection="1">
      <alignment horizontal="center" vertical="center"/>
      <protection hidden="1"/>
    </xf>
    <xf numFmtId="0" fontId="58" fillId="15" borderId="147" xfId="0" applyFont="1" applyFill="1" applyBorder="1" applyAlignment="1" applyProtection="1">
      <alignment horizontal="center" vertical="center"/>
      <protection hidden="1"/>
    </xf>
    <xf numFmtId="0" fontId="58" fillId="15" borderId="261" xfId="0" applyFont="1" applyFill="1" applyBorder="1" applyAlignment="1" applyProtection="1">
      <alignment horizontal="center" vertical="center"/>
      <protection hidden="1"/>
    </xf>
    <xf numFmtId="0" fontId="58" fillId="15" borderId="148" xfId="0" applyFont="1" applyFill="1" applyBorder="1" applyAlignment="1" applyProtection="1">
      <alignment horizontal="center" vertical="center"/>
      <protection hidden="1"/>
    </xf>
    <xf numFmtId="0" fontId="58" fillId="15" borderId="170" xfId="0" applyFont="1" applyFill="1" applyBorder="1" applyAlignment="1" applyProtection="1">
      <alignment horizontal="center" vertical="center" wrapText="1"/>
      <protection hidden="1"/>
    </xf>
    <xf numFmtId="0" fontId="58" fillId="15" borderId="100" xfId="0" applyFont="1" applyFill="1" applyBorder="1" applyAlignment="1" applyProtection="1">
      <alignment horizontal="center" vertical="center" wrapText="1"/>
      <protection hidden="1"/>
    </xf>
    <xf numFmtId="0" fontId="58" fillId="15" borderId="171" xfId="0" applyFont="1" applyFill="1" applyBorder="1" applyAlignment="1" applyProtection="1">
      <alignment horizontal="center" vertical="center" wrapText="1"/>
      <protection hidden="1"/>
    </xf>
    <xf numFmtId="0" fontId="63" fillId="15" borderId="82" xfId="0" applyFont="1" applyFill="1" applyBorder="1" applyAlignment="1" applyProtection="1">
      <alignment horizontal="center" vertical="center" textRotation="90" wrapText="1"/>
      <protection hidden="1"/>
    </xf>
    <xf numFmtId="0" fontId="63" fillId="15" borderId="79" xfId="0" applyFont="1" applyFill="1" applyBorder="1" applyAlignment="1" applyProtection="1">
      <alignment horizontal="center" vertical="center" textRotation="90" wrapText="1"/>
      <protection hidden="1"/>
    </xf>
    <xf numFmtId="0" fontId="58" fillId="15" borderId="159" xfId="0" applyFont="1" applyFill="1" applyBorder="1" applyAlignment="1" applyProtection="1">
      <alignment horizontal="center" vertical="center" wrapText="1"/>
      <protection hidden="1"/>
    </xf>
    <xf numFmtId="0" fontId="58" fillId="15" borderId="128" xfId="0" applyFont="1" applyFill="1" applyBorder="1" applyAlignment="1" applyProtection="1">
      <alignment horizontal="center" vertical="center" wrapText="1"/>
      <protection hidden="1"/>
    </xf>
    <xf numFmtId="0" fontId="58" fillId="15" borderId="114" xfId="0" applyFont="1" applyFill="1" applyBorder="1" applyAlignment="1" applyProtection="1">
      <alignment horizontal="center" vertical="center" wrapText="1"/>
      <protection hidden="1"/>
    </xf>
    <xf numFmtId="0" fontId="68" fillId="15" borderId="208" xfId="0" applyFont="1" applyFill="1" applyBorder="1" applyAlignment="1" applyProtection="1">
      <alignment horizontal="center" vertical="center" wrapText="1"/>
      <protection hidden="1"/>
    </xf>
    <xf numFmtId="0" fontId="68" fillId="15" borderId="190" xfId="0" applyFont="1" applyFill="1" applyBorder="1" applyAlignment="1" applyProtection="1">
      <alignment horizontal="center" vertical="center" wrapText="1"/>
      <protection hidden="1"/>
    </xf>
    <xf numFmtId="0" fontId="0" fillId="0" borderId="200" xfId="0" applyBorder="1" applyAlignment="1" applyProtection="1">
      <alignment horizontal="center" vertical="center"/>
      <protection hidden="1"/>
    </xf>
    <xf numFmtId="0" fontId="0" fillId="0" borderId="193" xfId="0" applyBorder="1" applyAlignment="1" applyProtection="1">
      <alignment horizontal="center" vertical="center"/>
      <protection hidden="1"/>
    </xf>
    <xf numFmtId="0" fontId="0" fillId="0" borderId="181" xfId="0" applyBorder="1" applyAlignment="1" applyProtection="1">
      <alignment horizontal="center" vertical="center"/>
      <protection hidden="1"/>
    </xf>
    <xf numFmtId="0" fontId="0" fillId="0" borderId="197" xfId="0" applyBorder="1" applyAlignment="1" applyProtection="1">
      <alignment horizontal="center" vertical="center"/>
      <protection hidden="1"/>
    </xf>
    <xf numFmtId="0" fontId="0" fillId="4" borderId="232" xfId="0" applyFont="1" applyFill="1" applyBorder="1" applyAlignment="1" applyProtection="1">
      <alignment horizontal="center"/>
      <protection hidden="1"/>
    </xf>
    <xf numFmtId="0" fontId="0" fillId="4" borderId="136" xfId="0" applyFill="1" applyBorder="1" applyAlignment="1" applyProtection="1">
      <alignment horizontal="center"/>
      <protection hidden="1"/>
    </xf>
    <xf numFmtId="0" fontId="48" fillId="15" borderId="167" xfId="0" applyFont="1" applyFill="1" applyBorder="1" applyAlignment="1" applyProtection="1">
      <alignment horizontal="right" vertical="center"/>
      <protection hidden="1"/>
    </xf>
    <xf numFmtId="0" fontId="48" fillId="15" borderId="165" xfId="0" applyFont="1" applyFill="1" applyBorder="1" applyAlignment="1" applyProtection="1">
      <alignment horizontal="right" vertical="center"/>
      <protection hidden="1"/>
    </xf>
    <xf numFmtId="0" fontId="4" fillId="15" borderId="46" xfId="0" applyFont="1" applyFill="1" applyBorder="1" applyAlignment="1" applyProtection="1">
      <alignment horizontal="center" vertical="center" wrapText="1"/>
      <protection hidden="1"/>
    </xf>
    <xf numFmtId="0" fontId="4" fillId="15" borderId="35" xfId="0" applyFont="1" applyFill="1" applyBorder="1" applyAlignment="1" applyProtection="1">
      <alignment horizontal="center" vertical="center" wrapText="1"/>
      <protection hidden="1"/>
    </xf>
    <xf numFmtId="0" fontId="105" fillId="15" borderId="235" xfId="0" applyFont="1" applyFill="1" applyBorder="1" applyAlignment="1" applyProtection="1">
      <alignment horizontal="center" vertical="center" textRotation="90" wrapText="1"/>
      <protection hidden="1"/>
    </xf>
    <xf numFmtId="0" fontId="105" fillId="15" borderId="236" xfId="0" applyFont="1" applyFill="1" applyBorder="1" applyAlignment="1" applyProtection="1">
      <alignment horizontal="center" vertical="center" textRotation="90" wrapText="1"/>
      <protection hidden="1"/>
    </xf>
    <xf numFmtId="0" fontId="4" fillId="15" borderId="156" xfId="0" applyFont="1" applyFill="1" applyBorder="1" applyAlignment="1" applyProtection="1">
      <alignment horizontal="center" vertical="center" wrapText="1"/>
      <protection hidden="1"/>
    </xf>
    <xf numFmtId="0" fontId="4" fillId="15" borderId="142" xfId="0" applyFont="1" applyFill="1" applyBorder="1" applyAlignment="1" applyProtection="1">
      <alignment horizontal="center" vertical="center" wrapText="1"/>
      <protection hidden="1"/>
    </xf>
    <xf numFmtId="0" fontId="4" fillId="15" borderId="169" xfId="0" applyFont="1" applyFill="1" applyBorder="1" applyAlignment="1" applyProtection="1">
      <alignment horizontal="center" vertical="center" wrapText="1"/>
      <protection hidden="1"/>
    </xf>
    <xf numFmtId="0" fontId="4" fillId="15" borderId="141" xfId="0" applyFont="1" applyFill="1" applyBorder="1" applyAlignment="1" applyProtection="1">
      <alignment horizontal="center" vertical="center" wrapText="1"/>
      <protection hidden="1"/>
    </xf>
    <xf numFmtId="0" fontId="4" fillId="15" borderId="161" xfId="0" applyFont="1" applyFill="1" applyBorder="1" applyAlignment="1" applyProtection="1">
      <alignment horizontal="center" vertical="center"/>
      <protection hidden="1"/>
    </xf>
    <xf numFmtId="0" fontId="4" fillId="15" borderId="0" xfId="0" applyFont="1" applyFill="1" applyBorder="1" applyAlignment="1" applyProtection="1">
      <alignment horizontal="center" vertical="center"/>
      <protection hidden="1"/>
    </xf>
    <xf numFmtId="0" fontId="74" fillId="15" borderId="174" xfId="0" applyFont="1" applyFill="1" applyBorder="1" applyAlignment="1" applyProtection="1">
      <alignment horizontal="left" vertical="center"/>
      <protection hidden="1"/>
    </xf>
    <xf numFmtId="0" fontId="74" fillId="15" borderId="175" xfId="0" applyFont="1" applyFill="1" applyBorder="1" applyAlignment="1" applyProtection="1">
      <alignment horizontal="left" vertical="center"/>
      <protection hidden="1"/>
    </xf>
    <xf numFmtId="0" fontId="54" fillId="0" borderId="138" xfId="0" applyFont="1" applyBorder="1" applyAlignment="1" applyProtection="1">
      <alignment horizontal="right"/>
      <protection hidden="1"/>
    </xf>
    <xf numFmtId="0" fontId="54" fillId="0" borderId="139" xfId="0" applyFont="1" applyBorder="1" applyAlignment="1" applyProtection="1">
      <alignment horizontal="right"/>
      <protection hidden="1"/>
    </xf>
    <xf numFmtId="0" fontId="54" fillId="0" borderId="188" xfId="0" applyFont="1" applyBorder="1" applyAlignment="1" applyProtection="1">
      <alignment horizontal="right"/>
      <protection hidden="1"/>
    </xf>
    <xf numFmtId="0" fontId="54" fillId="0" borderId="140" xfId="0" applyFont="1" applyBorder="1" applyAlignment="1" applyProtection="1">
      <alignment horizontal="right"/>
      <protection hidden="1"/>
    </xf>
    <xf numFmtId="0" fontId="54" fillId="0" borderId="102" xfId="0" applyFont="1" applyBorder="1" applyAlignment="1" applyProtection="1">
      <alignment horizontal="right"/>
      <protection hidden="1"/>
    </xf>
    <xf numFmtId="0" fontId="54" fillId="0" borderId="159" xfId="0" applyFont="1" applyBorder="1" applyAlignment="1" applyProtection="1">
      <alignment horizontal="right"/>
      <protection hidden="1"/>
    </xf>
    <xf numFmtId="0" fontId="84" fillId="0" borderId="140" xfId="0" applyFont="1" applyBorder="1" applyAlignment="1" applyProtection="1">
      <alignment horizontal="right" vertical="center"/>
      <protection hidden="1"/>
    </xf>
    <xf numFmtId="0" fontId="84" fillId="0" borderId="102" xfId="0" applyFont="1" applyBorder="1" applyAlignment="1" applyProtection="1">
      <alignment horizontal="right" vertical="center"/>
      <protection hidden="1"/>
    </xf>
    <xf numFmtId="0" fontId="84" fillId="0" borderId="159" xfId="0" applyFont="1" applyBorder="1" applyAlignment="1" applyProtection="1">
      <alignment horizontal="right" vertical="center"/>
      <protection hidden="1"/>
    </xf>
    <xf numFmtId="0" fontId="85" fillId="0" borderId="183" xfId="0" applyFont="1" applyBorder="1" applyAlignment="1" applyProtection="1">
      <alignment horizontal="right" vertical="center"/>
      <protection hidden="1"/>
    </xf>
    <xf numFmtId="0" fontId="85" fillId="0" borderId="184" xfId="0" applyFont="1" applyBorder="1" applyAlignment="1" applyProtection="1">
      <alignment horizontal="right" vertical="center"/>
      <protection hidden="1"/>
    </xf>
    <xf numFmtId="0" fontId="85" fillId="0" borderId="186" xfId="0" applyFont="1" applyBorder="1" applyAlignment="1" applyProtection="1">
      <alignment horizontal="right" vertical="center"/>
      <protection hidden="1"/>
    </xf>
    <xf numFmtId="0" fontId="86" fillId="15" borderId="162" xfId="0" applyFont="1" applyFill="1" applyBorder="1" applyAlignment="1" applyProtection="1">
      <alignment horizontal="left"/>
      <protection hidden="1"/>
    </xf>
    <xf numFmtId="0" fontId="86" fillId="15" borderId="163" xfId="0" applyFont="1" applyFill="1" applyBorder="1" applyAlignment="1" applyProtection="1">
      <alignment horizontal="left"/>
      <protection hidden="1"/>
    </xf>
    <xf numFmtId="0" fontId="86" fillId="15" borderId="164" xfId="0" applyFont="1" applyFill="1" applyBorder="1" applyAlignment="1" applyProtection="1">
      <alignment horizontal="left"/>
      <protection hidden="1"/>
    </xf>
    <xf numFmtId="0" fontId="74" fillId="15" borderId="165" xfId="0" applyFont="1" applyFill="1" applyBorder="1" applyAlignment="1" applyProtection="1">
      <alignment horizontal="left" vertical="center"/>
      <protection hidden="1"/>
    </xf>
    <xf numFmtId="0" fontId="74" fillId="15" borderId="166" xfId="0" applyFont="1" applyFill="1" applyBorder="1" applyAlignment="1" applyProtection="1">
      <alignment horizontal="left" vertical="center"/>
      <protection hidden="1"/>
    </xf>
    <xf numFmtId="0" fontId="66" fillId="15" borderId="41" xfId="0" applyFont="1" applyFill="1" applyBorder="1" applyAlignment="1" applyProtection="1">
      <alignment horizontal="center" vertical="center" textRotation="90" wrapText="1"/>
      <protection hidden="1"/>
    </xf>
    <xf numFmtId="0" fontId="66" fillId="15" borderId="19" xfId="0" applyFont="1" applyFill="1" applyBorder="1" applyAlignment="1" applyProtection="1">
      <alignment horizontal="center" vertical="center" textRotation="90" wrapText="1"/>
      <protection hidden="1"/>
    </xf>
    <xf numFmtId="0" fontId="66" fillId="15" borderId="33" xfId="0" applyFont="1" applyFill="1" applyBorder="1" applyAlignment="1" applyProtection="1">
      <alignment horizontal="center" vertical="center" textRotation="90" wrapText="1"/>
      <protection hidden="1"/>
    </xf>
    <xf numFmtId="0" fontId="67" fillId="15" borderId="172" xfId="0" applyFont="1" applyFill="1" applyBorder="1" applyAlignment="1" applyProtection="1">
      <alignment horizontal="center" vertical="center" textRotation="90" wrapText="1"/>
      <protection hidden="1"/>
    </xf>
    <xf numFmtId="0" fontId="67" fillId="15" borderId="238" xfId="0" applyFont="1" applyFill="1" applyBorder="1" applyAlignment="1" applyProtection="1">
      <alignment horizontal="center" vertical="center" textRotation="90" wrapText="1"/>
      <protection hidden="1"/>
    </xf>
    <xf numFmtId="0" fontId="58" fillId="15" borderId="176" xfId="0" applyFont="1" applyFill="1" applyBorder="1" applyAlignment="1" applyProtection="1">
      <alignment horizontal="center"/>
      <protection hidden="1"/>
    </xf>
    <xf numFmtId="0" fontId="58" fillId="15" borderId="177" xfId="0" applyFont="1" applyFill="1" applyBorder="1" applyAlignment="1" applyProtection="1">
      <alignment horizontal="center"/>
      <protection hidden="1"/>
    </xf>
    <xf numFmtId="0" fontId="58" fillId="15" borderId="178" xfId="0" applyFont="1" applyFill="1" applyBorder="1" applyAlignment="1" applyProtection="1">
      <alignment horizontal="center"/>
      <protection hidden="1"/>
    </xf>
    <xf numFmtId="0" fontId="39" fillId="15" borderId="172" xfId="0" applyFont="1" applyFill="1" applyBorder="1" applyAlignment="1" applyProtection="1">
      <alignment horizontal="center" vertical="center" wrapText="1"/>
      <protection hidden="1"/>
    </xf>
    <xf numFmtId="0" fontId="39" fillId="15" borderId="65" xfId="0" applyFont="1" applyFill="1" applyBorder="1" applyAlignment="1" applyProtection="1">
      <alignment horizontal="center" vertical="center" wrapText="1"/>
      <protection hidden="1"/>
    </xf>
    <xf numFmtId="0" fontId="39" fillId="15" borderId="85" xfId="0" applyFont="1" applyFill="1" applyBorder="1" applyAlignment="1" applyProtection="1">
      <alignment horizontal="center" vertical="center" wrapText="1"/>
      <protection hidden="1"/>
    </xf>
    <xf numFmtId="0" fontId="20" fillId="15" borderId="135" xfId="0" applyFont="1" applyFill="1" applyBorder="1" applyAlignment="1" applyProtection="1">
      <alignment horizontal="center" vertical="center" wrapText="1"/>
      <protection hidden="1"/>
    </xf>
    <xf numFmtId="0" fontId="20" fillId="15" borderId="136" xfId="0" applyFont="1" applyFill="1" applyBorder="1" applyAlignment="1" applyProtection="1">
      <alignment horizontal="center" vertical="center" wrapText="1"/>
      <protection hidden="1"/>
    </xf>
    <xf numFmtId="0" fontId="20" fillId="15" borderId="179" xfId="0" applyFont="1" applyFill="1" applyBorder="1" applyAlignment="1" applyProtection="1">
      <alignment horizontal="center" vertical="center" wrapText="1"/>
      <protection hidden="1"/>
    </xf>
    <xf numFmtId="0" fontId="20" fillId="15" borderId="145" xfId="0" applyFont="1" applyFill="1" applyBorder="1" applyAlignment="1" applyProtection="1">
      <alignment horizontal="center" vertical="center" textRotation="90" wrapText="1"/>
      <protection hidden="1"/>
    </xf>
    <xf numFmtId="0" fontId="20" fillId="15" borderId="150" xfId="0" applyFont="1" applyFill="1" applyBorder="1" applyAlignment="1" applyProtection="1">
      <alignment horizontal="center" vertical="center" textRotation="90" wrapText="1"/>
      <protection hidden="1"/>
    </xf>
    <xf numFmtId="0" fontId="20" fillId="15" borderId="146" xfId="0" applyFont="1" applyFill="1" applyBorder="1" applyAlignment="1" applyProtection="1">
      <alignment horizontal="center" wrapText="1"/>
      <protection hidden="1"/>
    </xf>
    <xf numFmtId="0" fontId="20" fillId="15" borderId="147" xfId="0" applyFont="1" applyFill="1" applyBorder="1" applyAlignment="1" applyProtection="1">
      <alignment horizontal="center" wrapText="1"/>
      <protection hidden="1"/>
    </xf>
    <xf numFmtId="0" fontId="20" fillId="15" borderId="148" xfId="0" applyFont="1" applyFill="1" applyBorder="1" applyAlignment="1" applyProtection="1">
      <alignment horizontal="center" wrapText="1"/>
      <protection hidden="1"/>
    </xf>
    <xf numFmtId="0" fontId="66" fillId="15" borderId="46" xfId="0" applyFont="1" applyFill="1" applyBorder="1" applyAlignment="1" applyProtection="1">
      <alignment horizontal="center" vertical="center" textRotation="90" wrapText="1"/>
      <protection hidden="1"/>
    </xf>
    <xf numFmtId="0" fontId="66" fillId="15" borderId="21" xfId="0" applyFont="1" applyFill="1" applyBorder="1" applyAlignment="1" applyProtection="1">
      <alignment horizontal="center" vertical="center" textRotation="90" wrapText="1"/>
      <protection hidden="1"/>
    </xf>
    <xf numFmtId="0" fontId="66" fillId="15" borderId="35" xfId="0" applyFont="1" applyFill="1" applyBorder="1" applyAlignment="1" applyProtection="1">
      <alignment horizontal="center" vertical="center" textRotation="90" wrapText="1"/>
      <protection hidden="1"/>
    </xf>
    <xf numFmtId="0" fontId="20" fillId="15" borderId="156" xfId="0" applyFont="1" applyFill="1" applyBorder="1" applyAlignment="1" applyProtection="1">
      <alignment horizontal="center" vertical="center" textRotation="90" wrapText="1"/>
      <protection hidden="1"/>
    </xf>
    <xf numFmtId="0" fontId="20" fillId="15" borderId="157" xfId="0" applyFont="1" applyFill="1" applyBorder="1" applyAlignment="1" applyProtection="1">
      <alignment horizontal="center" vertical="center" textRotation="90" wrapText="1"/>
      <protection hidden="1"/>
    </xf>
    <xf numFmtId="0" fontId="20" fillId="15" borderId="142" xfId="0" applyFont="1" applyFill="1" applyBorder="1" applyAlignment="1" applyProtection="1">
      <alignment horizontal="center" vertical="center" textRotation="90" wrapText="1"/>
      <protection hidden="1"/>
    </xf>
    <xf numFmtId="0" fontId="20" fillId="15" borderId="19" xfId="0" applyFont="1" applyFill="1" applyBorder="1" applyAlignment="1" applyProtection="1">
      <alignment horizontal="center" vertical="center" textRotation="90" wrapText="1"/>
      <protection hidden="1"/>
    </xf>
    <xf numFmtId="0" fontId="20" fillId="15" borderId="33" xfId="0" applyFont="1" applyFill="1" applyBorder="1" applyAlignment="1" applyProtection="1">
      <alignment horizontal="center" vertical="center" textRotation="90" wrapText="1"/>
      <protection hidden="1"/>
    </xf>
    <xf numFmtId="0" fontId="20" fillId="15" borderId="149" xfId="0" applyFont="1" applyFill="1" applyBorder="1" applyAlignment="1" applyProtection="1">
      <alignment horizontal="center" vertical="center" textRotation="90" wrapText="1"/>
      <protection hidden="1"/>
    </xf>
    <xf numFmtId="0" fontId="20" fillId="15" borderId="151" xfId="0" applyFont="1" applyFill="1" applyBorder="1" applyAlignment="1" applyProtection="1">
      <alignment horizontal="center" vertical="center" textRotation="90" wrapText="1"/>
      <protection hidden="1"/>
    </xf>
    <xf numFmtId="0" fontId="20" fillId="15" borderId="155" xfId="0" applyFont="1" applyFill="1" applyBorder="1" applyAlignment="1" applyProtection="1">
      <alignment horizontal="center" vertical="center" textRotation="90" wrapText="1"/>
      <protection hidden="1"/>
    </xf>
    <xf numFmtId="0" fontId="20" fillId="15" borderId="152" xfId="0" applyFont="1" applyFill="1" applyBorder="1" applyAlignment="1" applyProtection="1">
      <alignment horizontal="center" wrapText="1"/>
      <protection hidden="1"/>
    </xf>
    <xf numFmtId="0" fontId="20" fillId="15" borderId="153" xfId="0" applyFont="1" applyFill="1" applyBorder="1" applyAlignment="1" applyProtection="1">
      <alignment horizontal="center" wrapText="1"/>
      <protection hidden="1"/>
    </xf>
    <xf numFmtId="0" fontId="20" fillId="15" borderId="154" xfId="0" applyFont="1" applyFill="1" applyBorder="1" applyAlignment="1" applyProtection="1">
      <alignment horizontal="center" wrapText="1"/>
      <protection hidden="1"/>
    </xf>
    <xf numFmtId="0" fontId="82" fillId="0" borderId="159" xfId="0" applyFont="1" applyBorder="1" applyAlignment="1" applyProtection="1">
      <alignment horizontal="center" vertical="center"/>
      <protection hidden="1"/>
    </xf>
    <xf numFmtId="0" fontId="82" fillId="0" borderId="158" xfId="0" applyFont="1" applyBorder="1" applyAlignment="1" applyProtection="1">
      <alignment horizontal="center" vertical="center"/>
      <protection hidden="1"/>
    </xf>
    <xf numFmtId="0" fontId="74" fillId="0" borderId="159" xfId="0" applyFont="1" applyBorder="1" applyAlignment="1" applyProtection="1">
      <alignment horizontal="center" vertical="center"/>
      <protection hidden="1"/>
    </xf>
    <xf numFmtId="0" fontId="74" fillId="0" borderId="158" xfId="0" applyFont="1" applyBorder="1" applyAlignment="1" applyProtection="1">
      <alignment horizontal="center" vertical="center"/>
      <protection hidden="1"/>
    </xf>
    <xf numFmtId="0" fontId="54" fillId="0" borderId="140" xfId="0" applyFont="1" applyBorder="1" applyAlignment="1" applyProtection="1">
      <alignment horizontal="center" vertical="center"/>
      <protection hidden="1"/>
    </xf>
    <xf numFmtId="0" fontId="54" fillId="0" borderId="102" xfId="0" applyFont="1" applyBorder="1" applyAlignment="1" applyProtection="1">
      <alignment horizontal="center" vertical="center"/>
      <protection hidden="1"/>
    </xf>
    <xf numFmtId="0" fontId="54" fillId="0" borderId="182" xfId="0" applyFont="1" applyBorder="1" applyAlignment="1" applyProtection="1">
      <alignment horizontal="center" vertical="center"/>
      <protection hidden="1"/>
    </xf>
    <xf numFmtId="0" fontId="50" fillId="14" borderId="138" xfId="0" applyFont="1" applyFill="1" applyBorder="1" applyAlignment="1" applyProtection="1">
      <alignment horizontal="center" vertical="center"/>
      <protection hidden="1"/>
    </xf>
    <xf numFmtId="0" fontId="50" fillId="14" borderId="139" xfId="0" applyFont="1" applyFill="1" applyBorder="1" applyAlignment="1" applyProtection="1">
      <alignment horizontal="center" vertical="center"/>
      <protection hidden="1"/>
    </xf>
    <xf numFmtId="0" fontId="50" fillId="14" borderId="160" xfId="0" applyFont="1" applyFill="1" applyBorder="1" applyAlignment="1" applyProtection="1">
      <alignment horizontal="center" vertical="center"/>
      <protection hidden="1"/>
    </xf>
    <xf numFmtId="0" fontId="81" fillId="14" borderId="199" xfId="0" applyFont="1" applyFill="1" applyBorder="1" applyAlignment="1" applyProtection="1">
      <alignment horizontal="center" vertical="center"/>
      <protection hidden="1"/>
    </xf>
    <xf numFmtId="0" fontId="81" fillId="14" borderId="128" xfId="0" applyFont="1" applyFill="1" applyBorder="1" applyAlignment="1" applyProtection="1">
      <alignment horizontal="center" vertical="center"/>
      <protection hidden="1"/>
    </xf>
    <xf numFmtId="0" fontId="81" fillId="14" borderId="114" xfId="0" applyFont="1" applyFill="1" applyBorder="1" applyAlignment="1" applyProtection="1">
      <alignment horizontal="center" vertical="center"/>
      <protection hidden="1"/>
    </xf>
    <xf numFmtId="0" fontId="81" fillId="14" borderId="200" xfId="0" applyFont="1" applyFill="1" applyBorder="1" applyAlignment="1" applyProtection="1">
      <alignment horizontal="center" vertical="center"/>
      <protection hidden="1"/>
    </xf>
    <xf numFmtId="0" fontId="81" fillId="14" borderId="193" xfId="0" applyFont="1" applyFill="1" applyBorder="1" applyAlignment="1" applyProtection="1">
      <alignment horizontal="center" vertical="center"/>
      <protection hidden="1"/>
    </xf>
    <xf numFmtId="0" fontId="81" fillId="14" borderId="196" xfId="0" applyFont="1" applyFill="1" applyBorder="1" applyAlignment="1" applyProtection="1">
      <alignment horizontal="center" vertical="center"/>
      <protection hidden="1"/>
    </xf>
    <xf numFmtId="0" fontId="50" fillId="14" borderId="159" xfId="0" applyFont="1" applyFill="1" applyBorder="1" applyAlignment="1" applyProtection="1">
      <alignment horizontal="center" vertical="center"/>
      <protection hidden="1"/>
    </xf>
    <xf numFmtId="0" fontId="50" fillId="14" borderId="128" xfId="0" applyFont="1" applyFill="1" applyBorder="1" applyAlignment="1" applyProtection="1">
      <alignment horizontal="center" vertical="center"/>
      <protection hidden="1"/>
    </xf>
    <xf numFmtId="0" fontId="50" fillId="14" borderId="158" xfId="0" applyFont="1" applyFill="1" applyBorder="1" applyAlignment="1" applyProtection="1">
      <alignment horizontal="center" vertical="center"/>
      <protection hidden="1"/>
    </xf>
    <xf numFmtId="0" fontId="50" fillId="14" borderId="186" xfId="0" applyFont="1" applyFill="1" applyBorder="1" applyAlignment="1" applyProtection="1">
      <alignment horizontal="center" vertical="center"/>
      <protection hidden="1"/>
    </xf>
    <xf numFmtId="0" fontId="50" fillId="14" borderId="193" xfId="0" applyFont="1" applyFill="1" applyBorder="1" applyAlignment="1" applyProtection="1">
      <alignment horizontal="center" vertical="center"/>
      <protection hidden="1"/>
    </xf>
    <xf numFmtId="0" fontId="50" fillId="14" borderId="197" xfId="0" applyFont="1" applyFill="1" applyBorder="1" applyAlignment="1" applyProtection="1">
      <alignment horizontal="center" vertical="center"/>
      <protection hidden="1"/>
    </xf>
    <xf numFmtId="0" fontId="54" fillId="0" borderId="188" xfId="0" applyFont="1" applyBorder="1" applyAlignment="1" applyProtection="1">
      <alignment horizontal="center" vertical="center"/>
      <protection hidden="1"/>
    </xf>
    <xf numFmtId="0" fontId="54" fillId="0" borderId="159" xfId="0" applyFont="1" applyBorder="1" applyAlignment="1" applyProtection="1">
      <alignment horizontal="center" vertical="center"/>
      <protection hidden="1"/>
    </xf>
    <xf numFmtId="0" fontId="0" fillId="0" borderId="183" xfId="0" applyBorder="1" applyAlignment="1" applyProtection="1">
      <alignment horizontal="center" vertical="center"/>
      <protection hidden="1"/>
    </xf>
    <xf numFmtId="0" fontId="0" fillId="0" borderId="184" xfId="0" applyBorder="1" applyAlignment="1" applyProtection="1">
      <alignment horizontal="center" vertical="center"/>
      <protection hidden="1"/>
    </xf>
    <xf numFmtId="0" fontId="0" fillId="0" borderId="186" xfId="0" applyBorder="1" applyAlignment="1" applyProtection="1">
      <alignment horizontal="center" vertical="center"/>
      <protection hidden="1"/>
    </xf>
    <xf numFmtId="0" fontId="0" fillId="0" borderId="185" xfId="0" applyBorder="1" applyAlignment="1" applyProtection="1">
      <alignment horizontal="center" vertical="center"/>
      <protection hidden="1"/>
    </xf>
    <xf numFmtId="0" fontId="74" fillId="14" borderId="159" xfId="0" applyFont="1" applyFill="1" applyBorder="1" applyAlignment="1" applyProtection="1">
      <alignment horizontal="center" vertical="center"/>
      <protection hidden="1"/>
    </xf>
    <xf numFmtId="0" fontId="74" fillId="14" borderId="128" xfId="0" applyFont="1" applyFill="1" applyBorder="1" applyAlignment="1" applyProtection="1">
      <alignment horizontal="center" vertical="center"/>
      <protection hidden="1"/>
    </xf>
    <xf numFmtId="0" fontId="74" fillId="14" borderId="158" xfId="0" applyFont="1" applyFill="1" applyBorder="1" applyAlignment="1" applyProtection="1">
      <alignment horizontal="center" vertical="center"/>
      <protection hidden="1"/>
    </xf>
    <xf numFmtId="0" fontId="78" fillId="14" borderId="199" xfId="0" applyFont="1" applyFill="1" applyBorder="1" applyAlignment="1" applyProtection="1">
      <alignment horizontal="center" vertical="center" wrapText="1"/>
      <protection hidden="1"/>
    </xf>
    <xf numFmtId="0" fontId="78" fillId="14" borderId="114" xfId="0" applyFont="1" applyFill="1" applyBorder="1" applyAlignment="1" applyProtection="1">
      <alignment horizontal="center" vertical="center" wrapText="1"/>
      <protection hidden="1"/>
    </xf>
    <xf numFmtId="0" fontId="74" fillId="14" borderId="199" xfId="0" applyFont="1" applyFill="1" applyBorder="1" applyAlignment="1" applyProtection="1">
      <alignment horizontal="center" vertical="center"/>
      <protection hidden="1"/>
    </xf>
    <xf numFmtId="0" fontId="74" fillId="14" borderId="114" xfId="0" applyFont="1" applyFill="1" applyBorder="1" applyAlignment="1" applyProtection="1">
      <alignment horizontal="center" vertical="center"/>
      <protection hidden="1"/>
    </xf>
    <xf numFmtId="0" fontId="43" fillId="0" borderId="209" xfId="0" applyFont="1" applyBorder="1" applyAlignment="1" applyProtection="1">
      <alignment horizontal="center" vertical="center"/>
      <protection hidden="1"/>
    </xf>
    <xf numFmtId="0" fontId="43" fillId="0" borderId="210" xfId="0" applyFont="1" applyBorder="1" applyAlignment="1" applyProtection="1">
      <alignment horizontal="center" vertical="center"/>
      <protection hidden="1"/>
    </xf>
    <xf numFmtId="0" fontId="43" fillId="0" borderId="211" xfId="0" applyFont="1" applyBorder="1" applyAlignment="1" applyProtection="1">
      <alignment horizontal="center" vertical="center"/>
      <protection hidden="1"/>
    </xf>
    <xf numFmtId="0" fontId="43" fillId="0" borderId="212" xfId="0" applyFont="1" applyBorder="1" applyAlignment="1" applyProtection="1">
      <alignment horizontal="center" vertical="center"/>
      <protection hidden="1"/>
    </xf>
    <xf numFmtId="0" fontId="43" fillId="0" borderId="0" xfId="0" applyFont="1" applyBorder="1" applyAlignment="1" applyProtection="1">
      <alignment horizontal="center" vertical="center"/>
      <protection hidden="1"/>
    </xf>
    <xf numFmtId="0" fontId="43" fillId="0" borderId="213" xfId="0" applyFont="1" applyBorder="1" applyAlignment="1" applyProtection="1">
      <alignment horizontal="center" vertical="center"/>
      <protection hidden="1"/>
    </xf>
    <xf numFmtId="0" fontId="44" fillId="0" borderId="181" xfId="0" applyFont="1" applyBorder="1" applyAlignment="1" applyProtection="1">
      <alignment horizontal="right" vertical="center"/>
      <protection hidden="1"/>
    </xf>
    <xf numFmtId="0" fontId="44" fillId="0" borderId="215" xfId="0" applyFont="1" applyBorder="1" applyAlignment="1" applyProtection="1">
      <alignment horizontal="right" vertical="center"/>
      <protection hidden="1"/>
    </xf>
    <xf numFmtId="0" fontId="42" fillId="15" borderId="216" xfId="0" applyFont="1" applyFill="1" applyBorder="1" applyAlignment="1" applyProtection="1">
      <alignment horizontal="center" vertical="center" textRotation="90" wrapText="1"/>
      <protection hidden="1"/>
    </xf>
    <xf numFmtId="0" fontId="42" fillId="15" borderId="218" xfId="0" applyFont="1" applyFill="1" applyBorder="1" applyAlignment="1" applyProtection="1">
      <alignment horizontal="center" vertical="center" textRotation="90" wrapText="1"/>
      <protection hidden="1"/>
    </xf>
    <xf numFmtId="0" fontId="42" fillId="15" borderId="188" xfId="0" applyFont="1" applyFill="1" applyBorder="1" applyAlignment="1" applyProtection="1">
      <alignment horizontal="center" vertical="center" textRotation="90"/>
      <protection hidden="1"/>
    </xf>
    <xf numFmtId="0" fontId="42" fillId="15" borderId="159" xfId="0" applyFont="1" applyFill="1" applyBorder="1" applyAlignment="1" applyProtection="1">
      <alignment horizontal="center" vertical="center" textRotation="90"/>
      <protection hidden="1"/>
    </xf>
    <xf numFmtId="0" fontId="6" fillId="14" borderId="138" xfId="0" applyFont="1" applyFill="1" applyBorder="1" applyAlignment="1" applyProtection="1">
      <alignment horizontal="center" vertical="center"/>
      <protection hidden="1"/>
    </xf>
    <xf numFmtId="0" fontId="6" fillId="14" borderId="192" xfId="0" applyFont="1" applyFill="1" applyBorder="1" applyAlignment="1" applyProtection="1">
      <alignment horizontal="center" vertical="center"/>
      <protection hidden="1"/>
    </xf>
    <xf numFmtId="0" fontId="6" fillId="14" borderId="139" xfId="0" applyFont="1" applyFill="1" applyBorder="1" applyAlignment="1" applyProtection="1">
      <alignment horizontal="center" vertical="center"/>
      <protection hidden="1"/>
    </xf>
    <xf numFmtId="0" fontId="6" fillId="14" borderId="188" xfId="0" applyFont="1" applyFill="1" applyBorder="1" applyAlignment="1" applyProtection="1">
      <alignment horizontal="center" vertical="center"/>
      <protection hidden="1"/>
    </xf>
    <xf numFmtId="0" fontId="6" fillId="14" borderId="217" xfId="0" applyFont="1" applyFill="1" applyBorder="1" applyAlignment="1" applyProtection="1">
      <alignment horizontal="center" vertical="center"/>
      <protection hidden="1"/>
    </xf>
    <xf numFmtId="0" fontId="6" fillId="14" borderId="160" xfId="0" applyFont="1" applyFill="1" applyBorder="1" applyAlignment="1" applyProtection="1">
      <alignment horizontal="center" vertical="center"/>
      <protection hidden="1"/>
    </xf>
    <xf numFmtId="0" fontId="46" fillId="15" borderId="189" xfId="0" applyFont="1" applyFill="1" applyBorder="1" applyAlignment="1" applyProtection="1">
      <alignment horizontal="center" vertical="center"/>
      <protection hidden="1"/>
    </xf>
    <xf numFmtId="0" fontId="46" fillId="15" borderId="191" xfId="0" applyFont="1" applyFill="1" applyBorder="1" applyAlignment="1" applyProtection="1">
      <alignment horizontal="center" vertical="center"/>
      <protection hidden="1"/>
    </xf>
    <xf numFmtId="0" fontId="66" fillId="15" borderId="187" xfId="0" applyFont="1" applyFill="1" applyBorder="1" applyAlignment="1" applyProtection="1">
      <alignment horizontal="center" vertical="center"/>
      <protection hidden="1"/>
    </xf>
    <xf numFmtId="0" fontId="66" fillId="15" borderId="194" xfId="0" applyFont="1" applyFill="1" applyBorder="1" applyAlignment="1" applyProtection="1">
      <alignment horizontal="center" vertical="center"/>
      <protection hidden="1"/>
    </xf>
    <xf numFmtId="0" fontId="74" fillId="0" borderId="188" xfId="0" applyFont="1" applyBorder="1" applyAlignment="1" applyProtection="1">
      <alignment horizontal="center" vertical="center"/>
      <protection hidden="1"/>
    </xf>
    <xf numFmtId="0" fontId="74" fillId="0" borderId="174" xfId="0" applyFont="1" applyBorder="1" applyAlignment="1" applyProtection="1">
      <alignment horizontal="center" vertical="center"/>
      <protection hidden="1"/>
    </xf>
    <xf numFmtId="0" fontId="74" fillId="0" borderId="192" xfId="0" applyFont="1" applyBorder="1" applyAlignment="1" applyProtection="1">
      <alignment horizontal="center" vertical="center"/>
      <protection hidden="1"/>
    </xf>
    <xf numFmtId="0" fontId="74" fillId="0" borderId="228" xfId="0" applyFont="1" applyBorder="1" applyAlignment="1" applyProtection="1">
      <alignment horizontal="center" vertical="center"/>
      <protection hidden="1"/>
    </xf>
    <xf numFmtId="0" fontId="74" fillId="0" borderId="229" xfId="0" applyFont="1" applyBorder="1" applyAlignment="1" applyProtection="1">
      <alignment horizontal="center" vertical="center"/>
      <protection hidden="1"/>
    </xf>
    <xf numFmtId="0" fontId="74" fillId="0" borderId="230" xfId="0" applyFont="1" applyBorder="1" applyAlignment="1" applyProtection="1">
      <alignment horizontal="center" vertical="center"/>
      <protection hidden="1"/>
    </xf>
    <xf numFmtId="0" fontId="0" fillId="0" borderId="218" xfId="0" applyBorder="1" applyAlignment="1" applyProtection="1">
      <alignment horizontal="center"/>
      <protection hidden="1"/>
    </xf>
    <xf numFmtId="0" fontId="0" fillId="0" borderId="102" xfId="0" applyBorder="1" applyAlignment="1" applyProtection="1">
      <alignment horizontal="center"/>
      <protection hidden="1"/>
    </xf>
    <xf numFmtId="0" fontId="0" fillId="0" borderId="102" xfId="0" applyBorder="1" applyAlignment="1" applyProtection="1">
      <alignment horizontal="center" vertical="center"/>
      <protection hidden="1"/>
    </xf>
    <xf numFmtId="0" fontId="5" fillId="15" borderId="186" xfId="0" applyFont="1" applyFill="1" applyBorder="1" applyAlignment="1" applyProtection="1">
      <alignment horizontal="center" vertical="center"/>
      <protection hidden="1"/>
    </xf>
    <xf numFmtId="0" fontId="5" fillId="15" borderId="197" xfId="0" applyFont="1" applyFill="1" applyBorder="1" applyAlignment="1" applyProtection="1">
      <alignment horizontal="center" vertical="center"/>
      <protection hidden="1"/>
    </xf>
    <xf numFmtId="0" fontId="0" fillId="0" borderId="222" xfId="0" applyBorder="1" applyAlignment="1" applyProtection="1">
      <alignment horizontal="center"/>
      <protection hidden="1"/>
    </xf>
    <xf numFmtId="0" fontId="0" fillId="0" borderId="153" xfId="0" applyBorder="1" applyAlignment="1" applyProtection="1">
      <alignment horizontal="center"/>
      <protection hidden="1"/>
    </xf>
    <xf numFmtId="0" fontId="0" fillId="0" borderId="223" xfId="0" applyBorder="1" applyAlignment="1" applyProtection="1">
      <alignment horizontal="center"/>
      <protection hidden="1"/>
    </xf>
    <xf numFmtId="0" fontId="44" fillId="0" borderId="153" xfId="0" applyFont="1" applyBorder="1" applyAlignment="1" applyProtection="1">
      <alignment horizontal="right" vertical="center"/>
      <protection hidden="1"/>
    </xf>
    <xf numFmtId="0" fontId="44" fillId="0" borderId="223" xfId="0" applyFont="1" applyBorder="1" applyAlignment="1" applyProtection="1">
      <alignment horizontal="right" vertical="center"/>
      <protection hidden="1"/>
    </xf>
    <xf numFmtId="0" fontId="74" fillId="0" borderId="216" xfId="0" applyFont="1" applyBorder="1" applyAlignment="1" applyProtection="1">
      <alignment horizontal="center" vertical="center"/>
      <protection hidden="1"/>
    </xf>
    <xf numFmtId="0" fontId="74" fillId="0" borderId="139" xfId="0" applyFont="1" applyBorder="1" applyAlignment="1" applyProtection="1">
      <alignment horizontal="center" vertical="center"/>
      <protection hidden="1"/>
    </xf>
    <xf numFmtId="0" fontId="44" fillId="0" borderId="241" xfId="0" applyFont="1" applyBorder="1" applyAlignment="1" applyProtection="1">
      <alignment horizontal="left" vertical="center"/>
      <protection hidden="1"/>
    </xf>
    <xf numFmtId="0" fontId="44" fillId="0" borderId="163" xfId="0" applyFont="1" applyBorder="1" applyAlignment="1" applyProtection="1">
      <alignment horizontal="left" vertical="center"/>
      <protection hidden="1"/>
    </xf>
    <xf numFmtId="0" fontId="44" fillId="0" borderId="163" xfId="0" applyFont="1" applyBorder="1" applyAlignment="1" applyProtection="1">
      <alignment horizontal="right" vertical="center"/>
      <protection hidden="1"/>
    </xf>
    <xf numFmtId="0" fontId="44" fillId="0" borderId="163" xfId="0" applyFont="1" applyBorder="1" applyAlignment="1" applyProtection="1">
      <alignment horizontal="center" vertical="center"/>
      <protection hidden="1"/>
    </xf>
    <xf numFmtId="0" fontId="74" fillId="0" borderId="188" xfId="0" applyFont="1" applyBorder="1" applyAlignment="1" applyProtection="1">
      <alignment horizontal="center" vertical="center" wrapText="1"/>
      <protection hidden="1"/>
    </xf>
    <xf numFmtId="0" fontId="74" fillId="0" borderId="174" xfId="0" applyFont="1" applyBorder="1" applyAlignment="1" applyProtection="1">
      <alignment horizontal="center" vertical="center" wrapText="1"/>
      <protection hidden="1"/>
    </xf>
    <xf numFmtId="0" fontId="74" fillId="0" borderId="192" xfId="0" applyFont="1" applyBorder="1" applyAlignment="1" applyProtection="1">
      <alignment horizontal="center" vertical="center" wrapText="1"/>
      <protection hidden="1"/>
    </xf>
    <xf numFmtId="0" fontId="66" fillId="15" borderId="186" xfId="0" applyFont="1" applyFill="1" applyBorder="1" applyAlignment="1" applyProtection="1">
      <alignment horizontal="center" vertical="center"/>
      <protection hidden="1"/>
    </xf>
    <xf numFmtId="0" fontId="66" fillId="15" borderId="196" xfId="0" applyFont="1" applyFill="1" applyBorder="1" applyAlignment="1" applyProtection="1">
      <alignment horizontal="center" vertical="center"/>
      <protection hidden="1"/>
    </xf>
    <xf numFmtId="0" fontId="48" fillId="0" borderId="229" xfId="0" applyFont="1" applyBorder="1" applyAlignment="1" applyProtection="1">
      <alignment horizontal="center" vertical="center"/>
      <protection hidden="1"/>
    </xf>
    <xf numFmtId="0" fontId="48" fillId="0" borderId="231" xfId="0" applyFont="1" applyBorder="1" applyAlignment="1" applyProtection="1">
      <alignment horizontal="center" vertical="center"/>
      <protection hidden="1"/>
    </xf>
    <xf numFmtId="0" fontId="0" fillId="0" borderId="128" xfId="0" applyBorder="1" applyAlignment="1" applyProtection="1">
      <alignment horizontal="center" vertical="center"/>
      <protection hidden="1"/>
    </xf>
    <xf numFmtId="0" fontId="0" fillId="0" borderId="225" xfId="0" applyBorder="1" applyAlignment="1" applyProtection="1">
      <alignment horizontal="center" vertical="center"/>
      <protection hidden="1"/>
    </xf>
    <xf numFmtId="0" fontId="74" fillId="0" borderId="227" xfId="0" applyFont="1" applyBorder="1" applyAlignment="1" applyProtection="1">
      <alignment horizontal="center" vertical="center"/>
      <protection hidden="1"/>
    </xf>
    <xf numFmtId="0" fontId="74" fillId="0" borderId="224" xfId="0" applyFont="1" applyBorder="1" applyAlignment="1" applyProtection="1">
      <alignment horizontal="center" vertical="center" wrapText="1"/>
      <protection hidden="1"/>
    </xf>
    <xf numFmtId="0" fontId="43" fillId="15" borderId="219" xfId="0" applyFont="1" applyFill="1" applyBorder="1" applyAlignment="1" applyProtection="1">
      <alignment horizontal="center" vertical="center"/>
      <protection hidden="1"/>
    </xf>
    <xf numFmtId="0" fontId="43" fillId="15" borderId="220" xfId="0" applyFont="1" applyFill="1" applyBorder="1" applyAlignment="1" applyProtection="1">
      <alignment horizontal="center" vertical="center"/>
      <protection hidden="1"/>
    </xf>
    <xf numFmtId="0" fontId="43" fillId="15" borderId="221" xfId="0" applyFont="1" applyFill="1" applyBorder="1" applyAlignment="1" applyProtection="1">
      <alignment horizontal="center" vertical="center"/>
      <protection hidden="1"/>
    </xf>
    <xf numFmtId="0" fontId="6" fillId="15" borderId="134" xfId="0" applyFont="1" applyFill="1" applyBorder="1" applyAlignment="1" applyProtection="1">
      <alignment horizontal="center" vertical="center" textRotation="90"/>
      <protection hidden="1"/>
    </xf>
    <xf numFmtId="0" fontId="6" fillId="15" borderId="190" xfId="0" applyFont="1" applyFill="1" applyBorder="1" applyAlignment="1" applyProtection="1">
      <alignment horizontal="center" vertical="center" textRotation="90"/>
      <protection hidden="1"/>
    </xf>
    <xf numFmtId="0" fontId="6" fillId="15" borderId="195" xfId="0" applyFont="1" applyFill="1" applyBorder="1" applyAlignment="1" applyProtection="1">
      <alignment horizontal="center" vertical="center" textRotation="90"/>
      <protection hidden="1"/>
    </xf>
    <xf numFmtId="0" fontId="74" fillId="0" borderId="226" xfId="0" applyFont="1" applyBorder="1" applyAlignment="1" applyProtection="1">
      <alignment horizontal="center" vertical="center"/>
      <protection hidden="1"/>
    </xf>
    <xf numFmtId="0" fontId="42" fillId="14" borderId="159" xfId="0" applyFont="1" applyFill="1" applyBorder="1" applyAlignment="1" applyProtection="1">
      <alignment horizontal="center" vertical="center"/>
      <protection hidden="1"/>
    </xf>
    <xf numFmtId="0" fontId="42" fillId="14" borderId="114" xfId="0" applyFont="1" applyFill="1" applyBorder="1" applyAlignment="1" applyProtection="1">
      <alignment horizontal="center" vertical="center"/>
      <protection hidden="1"/>
    </xf>
    <xf numFmtId="0" fontId="5" fillId="14" borderId="159" xfId="0" applyFont="1" applyFill="1" applyBorder="1" applyAlignment="1" applyProtection="1">
      <alignment horizontal="center" vertical="center"/>
      <protection hidden="1"/>
    </xf>
    <xf numFmtId="0" fontId="5" fillId="14" borderId="158" xfId="0" applyFont="1" applyFill="1" applyBorder="1" applyAlignment="1" applyProtection="1">
      <alignment horizontal="center" vertical="center"/>
      <protection hidden="1"/>
    </xf>
    <xf numFmtId="0" fontId="66" fillId="15" borderId="134" xfId="0" applyFont="1" applyFill="1" applyBorder="1" applyAlignment="1" applyProtection="1">
      <alignment horizontal="center" vertical="center"/>
      <protection hidden="1"/>
    </xf>
    <xf numFmtId="0" fontId="66" fillId="15" borderId="244" xfId="0" applyFont="1" applyFill="1" applyBorder="1" applyAlignment="1" applyProtection="1">
      <alignment horizontal="center" vertical="center"/>
      <protection hidden="1"/>
    </xf>
    <xf numFmtId="0" fontId="66" fillId="15" borderId="195" xfId="0" applyFont="1" applyFill="1" applyBorder="1" applyAlignment="1" applyProtection="1">
      <alignment horizontal="center" vertical="center"/>
      <protection hidden="1"/>
    </xf>
    <xf numFmtId="0" fontId="66" fillId="15" borderId="245" xfId="0" applyFont="1" applyFill="1" applyBorder="1" applyAlignment="1" applyProtection="1">
      <alignment horizontal="center" vertical="center"/>
      <protection hidden="1"/>
    </xf>
    <xf numFmtId="0" fontId="5" fillId="15" borderId="134" xfId="0" applyFont="1" applyFill="1" applyBorder="1" applyAlignment="1" applyProtection="1">
      <alignment horizontal="center" vertical="center"/>
      <protection hidden="1"/>
    </xf>
    <xf numFmtId="0" fontId="5" fillId="15" borderId="242" xfId="0" applyFont="1" applyFill="1" applyBorder="1" applyAlignment="1" applyProtection="1">
      <alignment horizontal="center" vertical="center"/>
      <protection hidden="1"/>
    </xf>
    <xf numFmtId="0" fontId="5" fillId="15" borderId="195" xfId="0" applyFont="1" applyFill="1" applyBorder="1" applyAlignment="1" applyProtection="1">
      <alignment horizontal="center" vertical="center"/>
      <protection hidden="1"/>
    </xf>
    <xf numFmtId="0" fontId="5" fillId="15" borderId="243" xfId="0" applyFont="1" applyFill="1" applyBorder="1" applyAlignment="1" applyProtection="1">
      <alignment horizontal="center" vertical="center"/>
      <protection hidden="1"/>
    </xf>
    <xf numFmtId="0" fontId="44" fillId="0" borderId="214" xfId="0" applyFont="1" applyBorder="1" applyAlignment="1" applyProtection="1">
      <alignment horizontal="left" vertical="center"/>
      <protection hidden="1"/>
    </xf>
    <xf numFmtId="0" fontId="44" fillId="0" borderId="181" xfId="0" applyFont="1" applyBorder="1" applyAlignment="1" applyProtection="1">
      <alignment horizontal="left" vertical="center"/>
      <protection hidden="1"/>
    </xf>
    <xf numFmtId="0" fontId="44" fillId="0" borderId="181" xfId="0" applyFont="1" applyBorder="1" applyAlignment="1" applyProtection="1">
      <alignment horizontal="center" vertical="center"/>
      <protection hidden="1"/>
    </xf>
    <xf numFmtId="0" fontId="52" fillId="0" borderId="228" xfId="0" applyFont="1" applyBorder="1" applyAlignment="1" applyProtection="1">
      <alignment horizontal="center" vertical="center"/>
      <protection hidden="1"/>
    </xf>
    <xf numFmtId="0" fontId="52" fillId="0" borderId="229" xfId="0" applyFont="1" applyBorder="1" applyAlignment="1" applyProtection="1">
      <alignment horizontal="center" vertical="center"/>
      <protection hidden="1"/>
    </xf>
    <xf numFmtId="0" fontId="52" fillId="0" borderId="230" xfId="0" applyFont="1" applyBorder="1" applyAlignment="1" applyProtection="1">
      <alignment horizontal="center" vertical="center"/>
      <protection hidden="1"/>
    </xf>
    <xf numFmtId="0" fontId="0" fillId="0" borderId="159" xfId="0" applyBorder="1" applyAlignment="1" applyProtection="1">
      <alignment horizontal="center" vertical="center"/>
      <protection hidden="1"/>
    </xf>
    <xf numFmtId="0" fontId="0" fillId="0" borderId="114" xfId="0" applyBorder="1" applyAlignment="1" applyProtection="1">
      <alignment horizontal="center" vertical="center"/>
      <protection hidden="1"/>
    </xf>
    <xf numFmtId="0" fontId="77" fillId="0" borderId="228" xfId="0" applyFont="1" applyBorder="1" applyAlignment="1" applyProtection="1">
      <alignment horizontal="center" vertical="center"/>
      <protection hidden="1"/>
    </xf>
    <xf numFmtId="0" fontId="77" fillId="0" borderId="229" xfId="0" applyFont="1" applyBorder="1" applyAlignment="1" applyProtection="1">
      <alignment horizontal="center" vertical="center"/>
      <protection hidden="1"/>
    </xf>
    <xf numFmtId="0" fontId="77" fillId="0" borderId="230" xfId="0" applyFont="1" applyBorder="1" applyAlignment="1" applyProtection="1">
      <alignment horizontal="center" vertical="center"/>
      <protection hidden="1"/>
    </xf>
    <xf numFmtId="0" fontId="34" fillId="0" borderId="85" xfId="0" applyFont="1" applyFill="1" applyBorder="1" applyAlignment="1" applyProtection="1">
      <alignment horizontal="center" vertical="center"/>
      <protection hidden="1"/>
    </xf>
    <xf numFmtId="0" fontId="34" fillId="0" borderId="61" xfId="0" applyFont="1" applyFill="1" applyBorder="1" applyAlignment="1" applyProtection="1">
      <alignment horizontal="center" vertical="center"/>
      <protection hidden="1"/>
    </xf>
    <xf numFmtId="0" fontId="34" fillId="0" borderId="73" xfId="0" applyFont="1" applyFill="1" applyBorder="1" applyAlignment="1" applyProtection="1">
      <alignment horizontal="center" vertical="center"/>
      <protection hidden="1"/>
    </xf>
    <xf numFmtId="0" fontId="30" fillId="0" borderId="74" xfId="0" applyFont="1" applyFill="1" applyBorder="1" applyAlignment="1" applyProtection="1">
      <alignment horizontal="center" vertical="center"/>
      <protection hidden="1"/>
    </xf>
    <xf numFmtId="0" fontId="30" fillId="0" borderId="105" xfId="0" applyFont="1" applyFill="1" applyBorder="1" applyAlignment="1" applyProtection="1">
      <alignment horizontal="center" vertical="center"/>
      <protection hidden="1"/>
    </xf>
    <xf numFmtId="0" fontId="30" fillId="0" borderId="263" xfId="0" applyFont="1" applyFill="1" applyBorder="1" applyAlignment="1" applyProtection="1">
      <alignment horizontal="center" vertical="center"/>
      <protection hidden="1"/>
    </xf>
    <xf numFmtId="164" fontId="34" fillId="0" borderId="82" xfId="0" applyNumberFormat="1" applyFont="1" applyFill="1" applyBorder="1" applyAlignment="1" applyProtection="1">
      <alignment horizontal="center" vertical="center"/>
      <protection hidden="1"/>
    </xf>
    <xf numFmtId="164" fontId="34" fillId="0" borderId="118" xfId="0" applyNumberFormat="1" applyFont="1" applyFill="1" applyBorder="1" applyAlignment="1" applyProtection="1">
      <alignment horizontal="center" vertical="center"/>
      <protection hidden="1"/>
    </xf>
    <xf numFmtId="0" fontId="30" fillId="9" borderId="37" xfId="0" applyFont="1" applyFill="1" applyBorder="1" applyAlignment="1" applyProtection="1">
      <alignment horizontal="center" vertical="center"/>
      <protection hidden="1"/>
    </xf>
    <xf numFmtId="0" fontId="30" fillId="9" borderId="67" xfId="0" applyFont="1" applyFill="1" applyBorder="1" applyAlignment="1" applyProtection="1">
      <alignment horizontal="center" vertical="center"/>
      <protection hidden="1"/>
    </xf>
    <xf numFmtId="0" fontId="51" fillId="9" borderId="123" xfId="0" applyFont="1" applyFill="1" applyBorder="1" applyAlignment="1" applyProtection="1">
      <alignment horizontal="center" vertical="center" wrapText="1"/>
      <protection hidden="1"/>
    </xf>
    <xf numFmtId="0" fontId="51" fillId="9" borderId="264" xfId="0" applyFont="1" applyFill="1" applyBorder="1" applyAlignment="1" applyProtection="1">
      <alignment horizontal="center" vertical="center" wrapText="1"/>
      <protection hidden="1"/>
    </xf>
    <xf numFmtId="0" fontId="4" fillId="9" borderId="95" xfId="0" applyFont="1" applyFill="1" applyBorder="1" applyAlignment="1" applyProtection="1">
      <alignment horizontal="center" vertical="center" wrapText="1"/>
      <protection hidden="1"/>
    </xf>
    <xf numFmtId="0" fontId="4" fillId="9" borderId="68" xfId="0" applyFont="1" applyFill="1" applyBorder="1" applyAlignment="1" applyProtection="1">
      <alignment horizontal="center" vertical="center" wrapText="1"/>
      <protection hidden="1"/>
    </xf>
    <xf numFmtId="0" fontId="51" fillId="9" borderId="270" xfId="0" applyFont="1" applyFill="1" applyBorder="1" applyAlignment="1" applyProtection="1">
      <alignment horizontal="center" vertical="center" wrapText="1"/>
      <protection hidden="1"/>
    </xf>
    <xf numFmtId="0" fontId="51" fillId="9" borderId="271" xfId="0" applyFont="1" applyFill="1" applyBorder="1" applyAlignment="1" applyProtection="1">
      <alignment horizontal="center" vertical="center" wrapText="1"/>
      <protection hidden="1"/>
    </xf>
    <xf numFmtId="0" fontId="126" fillId="14" borderId="74" xfId="0" applyFont="1" applyFill="1" applyBorder="1" applyAlignment="1" applyProtection="1">
      <alignment horizontal="center" vertical="center"/>
      <protection hidden="1"/>
    </xf>
    <xf numFmtId="0" fontId="127" fillId="0" borderId="70" xfId="0" applyFont="1" applyBorder="1" applyProtection="1">
      <protection hidden="1"/>
    </xf>
    <xf numFmtId="0" fontId="125" fillId="14" borderId="246" xfId="0" applyFont="1" applyFill="1" applyBorder="1" applyAlignment="1" applyProtection="1">
      <alignment horizontal="center" vertical="center"/>
      <protection hidden="1"/>
    </xf>
    <xf numFmtId="0" fontId="125" fillId="14" borderId="70" xfId="0" applyFont="1" applyFill="1" applyBorder="1" applyAlignment="1" applyProtection="1">
      <alignment horizontal="center" vertical="center"/>
      <protection hidden="1"/>
    </xf>
    <xf numFmtId="0" fontId="30" fillId="0" borderId="77" xfId="0" applyFont="1" applyFill="1" applyBorder="1" applyAlignment="1" applyProtection="1">
      <alignment horizontal="center" vertical="center"/>
      <protection hidden="1"/>
    </xf>
    <xf numFmtId="0" fontId="30" fillId="0" borderId="65" xfId="0" applyFont="1" applyFill="1" applyBorder="1" applyAlignment="1" applyProtection="1">
      <alignment horizontal="center" vertical="center"/>
      <protection hidden="1"/>
    </xf>
    <xf numFmtId="0" fontId="30" fillId="0" borderId="247" xfId="0" applyFont="1" applyFill="1" applyBorder="1" applyAlignment="1" applyProtection="1">
      <alignment horizontal="center" vertical="center"/>
      <protection hidden="1"/>
    </xf>
    <xf numFmtId="0" fontId="30" fillId="0" borderId="69" xfId="0" applyFont="1" applyFill="1" applyBorder="1" applyAlignment="1" applyProtection="1">
      <alignment horizontal="center" vertical="center"/>
      <protection hidden="1"/>
    </xf>
    <xf numFmtId="0" fontId="30" fillId="0" borderId="85" xfId="0" applyFont="1" applyFill="1" applyBorder="1" applyAlignment="1" applyProtection="1">
      <alignment horizontal="center" vertical="center"/>
      <protection hidden="1"/>
    </xf>
    <xf numFmtId="0" fontId="30" fillId="0" borderId="204" xfId="0" applyFont="1" applyFill="1" applyBorder="1" applyAlignment="1" applyProtection="1">
      <alignment horizontal="center" vertical="center"/>
      <protection hidden="1"/>
    </xf>
    <xf numFmtId="0" fontId="30" fillId="0" borderId="109" xfId="0" applyFont="1" applyFill="1" applyBorder="1" applyAlignment="1" applyProtection="1">
      <alignment horizontal="center" vertical="center"/>
      <protection hidden="1"/>
    </xf>
    <xf numFmtId="0" fontId="30" fillId="0" borderId="99" xfId="0" applyFont="1" applyFill="1" applyBorder="1" applyAlignment="1" applyProtection="1">
      <alignment horizontal="center" vertical="center"/>
      <protection hidden="1"/>
    </xf>
    <xf numFmtId="0" fontId="30" fillId="0" borderId="246" xfId="0" applyFont="1" applyFill="1" applyBorder="1" applyAlignment="1" applyProtection="1">
      <alignment horizontal="center" vertical="center"/>
      <protection hidden="1"/>
    </xf>
    <xf numFmtId="0" fontId="30" fillId="0" borderId="70" xfId="0" applyFont="1" applyFill="1" applyBorder="1" applyAlignment="1" applyProtection="1">
      <alignment horizontal="center" vertical="center"/>
      <protection hidden="1"/>
    </xf>
    <xf numFmtId="0" fontId="30" fillId="0" borderId="104" xfId="0" applyFont="1" applyFill="1" applyBorder="1" applyAlignment="1" applyProtection="1">
      <alignment horizontal="center" vertical="center"/>
      <protection hidden="1"/>
    </xf>
    <xf numFmtId="0" fontId="30" fillId="0" borderId="248" xfId="0" applyFont="1" applyFill="1" applyBorder="1" applyAlignment="1" applyProtection="1">
      <alignment horizontal="center" vertical="center"/>
      <protection hidden="1"/>
    </xf>
    <xf numFmtId="0" fontId="30" fillId="0" borderId="62" xfId="0" applyFont="1" applyFill="1" applyBorder="1" applyAlignment="1" applyProtection="1">
      <alignment horizontal="center" vertical="center"/>
      <protection hidden="1"/>
    </xf>
    <xf numFmtId="0" fontId="30" fillId="0" borderId="61" xfId="0" applyFont="1" applyFill="1" applyBorder="1" applyAlignment="1" applyProtection="1">
      <alignment horizontal="center" vertical="center"/>
      <protection hidden="1"/>
    </xf>
    <xf numFmtId="0" fontId="30" fillId="0" borderId="63" xfId="0" applyFont="1" applyFill="1" applyBorder="1" applyAlignment="1" applyProtection="1">
      <alignment horizontal="center" vertical="center"/>
      <protection hidden="1"/>
    </xf>
    <xf numFmtId="0" fontId="118" fillId="0" borderId="54" xfId="0" applyFont="1" applyBorder="1" applyAlignment="1" applyProtection="1">
      <alignment horizontal="left" vertical="center"/>
      <protection hidden="1"/>
    </xf>
    <xf numFmtId="0" fontId="118" fillId="0" borderId="92" xfId="0" applyFont="1" applyBorder="1" applyAlignment="1" applyProtection="1">
      <alignment horizontal="left" vertical="center"/>
      <protection hidden="1"/>
    </xf>
    <xf numFmtId="0" fontId="112" fillId="0" borderId="53" xfId="0" applyFont="1" applyFill="1" applyBorder="1" applyAlignment="1" applyProtection="1">
      <alignment horizontal="center" vertical="center" wrapText="1"/>
      <protection hidden="1"/>
    </xf>
    <xf numFmtId="0" fontId="112" fillId="0" borderId="0" xfId="0" applyFont="1" applyFill="1" applyBorder="1" applyAlignment="1" applyProtection="1">
      <alignment horizontal="center" vertical="center" wrapText="1"/>
      <protection hidden="1"/>
    </xf>
    <xf numFmtId="0" fontId="112" fillId="0" borderId="54" xfId="0" applyFont="1" applyFill="1" applyBorder="1" applyAlignment="1" applyProtection="1">
      <alignment horizontal="center" vertical="center" wrapText="1"/>
      <protection hidden="1"/>
    </xf>
    <xf numFmtId="0" fontId="35" fillId="0" borderId="53" xfId="0" applyFont="1" applyBorder="1" applyAlignment="1" applyProtection="1">
      <alignment horizontal="center" vertical="center"/>
      <protection hidden="1"/>
    </xf>
    <xf numFmtId="0" fontId="35" fillId="0" borderId="0" xfId="0" applyFont="1" applyBorder="1" applyAlignment="1" applyProtection="1">
      <alignment horizontal="center" vertical="center"/>
      <protection hidden="1"/>
    </xf>
    <xf numFmtId="0" fontId="35" fillId="0" borderId="54" xfId="0" applyFont="1" applyBorder="1" applyAlignment="1" applyProtection="1">
      <alignment horizontal="center" vertical="center"/>
      <protection hidden="1"/>
    </xf>
    <xf numFmtId="0" fontId="35" fillId="0" borderId="48" xfId="0" applyFont="1" applyBorder="1" applyAlignment="1" applyProtection="1">
      <alignment horizontal="center" vertical="center"/>
      <protection hidden="1"/>
    </xf>
    <xf numFmtId="0" fontId="35" fillId="0" borderId="4" xfId="0" applyFont="1" applyBorder="1" applyAlignment="1" applyProtection="1">
      <alignment horizontal="center" vertical="center"/>
      <protection hidden="1"/>
    </xf>
    <xf numFmtId="0" fontId="35" fillId="0" borderId="92" xfId="0" applyFont="1" applyBorder="1" applyAlignment="1" applyProtection="1">
      <alignment horizontal="center" vertical="center"/>
      <protection hidden="1"/>
    </xf>
    <xf numFmtId="0" fontId="30" fillId="0" borderId="59" xfId="0" applyFont="1" applyFill="1" applyBorder="1" applyAlignment="1" applyProtection="1">
      <alignment horizontal="center" vertical="center"/>
      <protection hidden="1"/>
    </xf>
    <xf numFmtId="0" fontId="30" fillId="0" borderId="58" xfId="0" applyFont="1" applyFill="1" applyBorder="1" applyAlignment="1" applyProtection="1">
      <alignment horizontal="center" vertical="center"/>
      <protection hidden="1"/>
    </xf>
    <xf numFmtId="0" fontId="30" fillId="0" borderId="60" xfId="0" applyFont="1" applyFill="1" applyBorder="1" applyAlignment="1" applyProtection="1">
      <alignment horizontal="center" vertical="center"/>
      <protection hidden="1"/>
    </xf>
    <xf numFmtId="0" fontId="34" fillId="0" borderId="58" xfId="0" applyFont="1" applyFill="1" applyBorder="1" applyAlignment="1" applyProtection="1">
      <alignment horizontal="center" vertical="center"/>
      <protection hidden="1"/>
    </xf>
    <xf numFmtId="0" fontId="34" fillId="0" borderId="269" xfId="0" applyFont="1" applyFill="1" applyBorder="1" applyAlignment="1" applyProtection="1">
      <alignment horizontal="center" vertical="center"/>
      <protection hidden="1"/>
    </xf>
    <xf numFmtId="0" fontId="37" fillId="0" borderId="0" xfId="0" applyFont="1" applyFill="1" applyBorder="1" applyAlignment="1" applyProtection="1">
      <alignment horizontal="center" vertical="center" wrapText="1"/>
      <protection hidden="1"/>
    </xf>
    <xf numFmtId="0" fontId="1" fillId="15" borderId="0" xfId="0" applyFont="1" applyFill="1" applyBorder="1" applyAlignment="1" applyProtection="1">
      <alignment horizontal="center" vertical="center" wrapText="1"/>
      <protection hidden="1"/>
    </xf>
    <xf numFmtId="0" fontId="116" fillId="21" borderId="37" xfId="0" applyFont="1" applyFill="1" applyBorder="1" applyAlignment="1" applyProtection="1">
      <alignment horizontal="center" vertical="center" textRotation="90" wrapText="1"/>
      <protection hidden="1"/>
    </xf>
    <xf numFmtId="0" fontId="116" fillId="21" borderId="48" xfId="0" applyFont="1" applyFill="1" applyBorder="1" applyAlignment="1" applyProtection="1">
      <alignment horizontal="center" vertical="center" textRotation="90" wrapText="1"/>
      <protection hidden="1"/>
    </xf>
    <xf numFmtId="0" fontId="38" fillId="21" borderId="38" xfId="0" applyFont="1" applyFill="1" applyBorder="1" applyAlignment="1" applyProtection="1">
      <alignment horizontal="center" vertical="center" wrapText="1"/>
      <protection hidden="1"/>
    </xf>
    <xf numFmtId="0" fontId="38" fillId="21" borderId="4" xfId="0" applyFont="1" applyFill="1" applyBorder="1" applyAlignment="1" applyProtection="1">
      <alignment horizontal="center" vertical="center" wrapText="1"/>
      <protection hidden="1"/>
    </xf>
    <xf numFmtId="0" fontId="113" fillId="21" borderId="38" xfId="0" applyFont="1" applyFill="1" applyBorder="1" applyAlignment="1" applyProtection="1">
      <alignment horizontal="center" vertical="center" wrapText="1"/>
      <protection hidden="1"/>
    </xf>
    <xf numFmtId="0" fontId="114" fillId="21" borderId="38" xfId="0" applyFont="1" applyFill="1" applyBorder="1" applyAlignment="1" applyProtection="1">
      <alignment horizontal="center" vertical="center"/>
      <protection hidden="1"/>
    </xf>
    <xf numFmtId="0" fontId="114" fillId="21" borderId="39" xfId="0" applyFont="1" applyFill="1" applyBorder="1" applyAlignment="1" applyProtection="1">
      <alignment horizontal="center" vertical="center"/>
      <protection hidden="1"/>
    </xf>
    <xf numFmtId="0" fontId="88" fillId="21" borderId="4" xfId="0" applyFont="1" applyFill="1" applyBorder="1" applyAlignment="1" applyProtection="1">
      <alignment horizontal="center" vertical="center" wrapText="1"/>
      <protection hidden="1"/>
    </xf>
    <xf numFmtId="0" fontId="88" fillId="21" borderId="92" xfId="0" applyFont="1" applyFill="1" applyBorder="1" applyAlignment="1" applyProtection="1">
      <alignment horizontal="center" vertical="center" wrapText="1"/>
      <protection hidden="1"/>
    </xf>
    <xf numFmtId="0" fontId="40" fillId="0" borderId="56" xfId="0" applyFont="1" applyFill="1" applyBorder="1" applyAlignment="1" applyProtection="1">
      <alignment horizontal="center" wrapText="1"/>
      <protection hidden="1"/>
    </xf>
    <xf numFmtId="0" fontId="117" fillId="0" borderId="53" xfId="0" applyFont="1" applyFill="1" applyBorder="1" applyAlignment="1" applyProtection="1">
      <alignment horizontal="center" vertical="center" wrapText="1"/>
      <protection hidden="1"/>
    </xf>
    <xf numFmtId="0" fontId="117" fillId="0" borderId="0" xfId="0" applyFont="1" applyFill="1" applyBorder="1" applyAlignment="1" applyProtection="1">
      <alignment horizontal="center" vertical="center" wrapText="1"/>
      <protection hidden="1"/>
    </xf>
    <xf numFmtId="0" fontId="117" fillId="0" borderId="54" xfId="0" applyFont="1" applyFill="1" applyBorder="1" applyAlignment="1" applyProtection="1">
      <alignment horizontal="center" vertical="center" wrapText="1"/>
      <protection hidden="1"/>
    </xf>
    <xf numFmtId="0" fontId="117" fillId="0" borderId="48" xfId="0" applyFont="1" applyFill="1" applyBorder="1" applyAlignment="1" applyProtection="1">
      <alignment horizontal="center" vertical="center" wrapText="1"/>
      <protection hidden="1"/>
    </xf>
    <xf numFmtId="0" fontId="117" fillId="0" borderId="4" xfId="0" applyFont="1" applyFill="1" applyBorder="1" applyAlignment="1" applyProtection="1">
      <alignment horizontal="center" vertical="center" wrapText="1"/>
      <protection hidden="1"/>
    </xf>
    <xf numFmtId="0" fontId="117" fillId="0" borderId="92" xfId="0" applyFont="1" applyFill="1" applyBorder="1" applyAlignment="1" applyProtection="1">
      <alignment horizontal="center" vertical="center" wrapText="1"/>
      <protection hidden="1"/>
    </xf>
    <xf numFmtId="0" fontId="100" fillId="0" borderId="53" xfId="0" applyFont="1" applyFill="1" applyBorder="1" applyAlignment="1" applyProtection="1">
      <alignment horizontal="center" vertical="center" wrapText="1"/>
      <protection hidden="1"/>
    </xf>
    <xf numFmtId="0" fontId="100" fillId="0" borderId="0" xfId="0" applyFont="1" applyFill="1" applyBorder="1" applyAlignment="1" applyProtection="1">
      <alignment horizontal="center" vertical="center" wrapText="1"/>
      <protection hidden="1"/>
    </xf>
    <xf numFmtId="0" fontId="100" fillId="0" borderId="48" xfId="0" applyFont="1" applyFill="1" applyBorder="1" applyAlignment="1" applyProtection="1">
      <alignment horizontal="center" vertical="center" wrapText="1"/>
      <protection hidden="1"/>
    </xf>
    <xf numFmtId="0" fontId="100" fillId="0" borderId="4" xfId="0" applyFont="1" applyFill="1" applyBorder="1" applyAlignment="1" applyProtection="1">
      <alignment horizontal="center" vertical="center" wrapText="1"/>
      <protection hidden="1"/>
    </xf>
    <xf numFmtId="0" fontId="30" fillId="0" borderId="78" xfId="0" applyFont="1" applyFill="1" applyBorder="1" applyAlignment="1" applyProtection="1">
      <alignment horizontal="center" vertical="center"/>
      <protection hidden="1"/>
    </xf>
    <xf numFmtId="0" fontId="30" fillId="0" borderId="80" xfId="0" applyFont="1" applyFill="1" applyBorder="1" applyAlignment="1" applyProtection="1">
      <alignment horizontal="center" vertical="center"/>
      <protection hidden="1"/>
    </xf>
    <xf numFmtId="0" fontId="30" fillId="0" borderId="123" xfId="0" applyFont="1" applyFill="1" applyBorder="1" applyAlignment="1" applyProtection="1">
      <alignment horizontal="center" vertical="center"/>
      <protection hidden="1"/>
    </xf>
    <xf numFmtId="0" fontId="30" fillId="0" borderId="68" xfId="0" applyFont="1" applyFill="1" applyBorder="1" applyAlignment="1" applyProtection="1">
      <alignment horizontal="center" vertical="center"/>
      <protection hidden="1"/>
    </xf>
    <xf numFmtId="0" fontId="30" fillId="0" borderId="95" xfId="0" applyFont="1" applyFill="1" applyBorder="1" applyAlignment="1" applyProtection="1">
      <alignment horizontal="center" vertical="center"/>
      <protection hidden="1"/>
    </xf>
    <xf numFmtId="0" fontId="30" fillId="0" borderId="249" xfId="0" applyFont="1" applyFill="1" applyBorder="1" applyAlignment="1" applyProtection="1">
      <alignment horizontal="center" vertical="center"/>
      <protection hidden="1"/>
    </xf>
    <xf numFmtId="0" fontId="125" fillId="14" borderId="104" xfId="0" applyFont="1" applyFill="1" applyBorder="1" applyAlignment="1" applyProtection="1">
      <alignment horizontal="center" vertical="center"/>
      <protection hidden="1"/>
    </xf>
    <xf numFmtId="0" fontId="125" fillId="14" borderId="248" xfId="0" applyFont="1" applyFill="1" applyBorder="1" applyAlignment="1" applyProtection="1">
      <alignment horizontal="center" vertical="center"/>
      <protection hidden="1"/>
    </xf>
    <xf numFmtId="0" fontId="36" fillId="14" borderId="37" xfId="0" applyFont="1" applyFill="1" applyBorder="1" applyAlignment="1" applyProtection="1">
      <alignment horizontal="center" vertical="center"/>
      <protection hidden="1"/>
    </xf>
    <xf numFmtId="0" fontId="0" fillId="0" borderId="38" xfId="0" applyBorder="1" applyProtection="1">
      <protection hidden="1"/>
    </xf>
    <xf numFmtId="0" fontId="0" fillId="0" borderId="39" xfId="0" applyBorder="1" applyProtection="1">
      <protection hidden="1"/>
    </xf>
    <xf numFmtId="0" fontId="53" fillId="0" borderId="68" xfId="0" applyFont="1" applyFill="1" applyBorder="1" applyAlignment="1" applyProtection="1">
      <alignment horizontal="right" vertical="center"/>
      <protection hidden="1"/>
    </xf>
    <xf numFmtId="0" fontId="53" fillId="0" borderId="72" xfId="0" applyFont="1" applyFill="1" applyBorder="1" applyAlignment="1" applyProtection="1">
      <alignment horizontal="right" vertical="center"/>
      <protection hidden="1"/>
    </xf>
    <xf numFmtId="0" fontId="53" fillId="0" borderId="95" xfId="0" applyFont="1" applyFill="1" applyBorder="1" applyAlignment="1" applyProtection="1">
      <alignment horizontal="center" vertical="center"/>
      <protection hidden="1"/>
    </xf>
    <xf numFmtId="0" fontId="53" fillId="0" borderId="269" xfId="0" applyFont="1" applyFill="1" applyBorder="1" applyAlignment="1" applyProtection="1">
      <alignment horizontal="center" vertical="center"/>
      <protection hidden="1"/>
    </xf>
    <xf numFmtId="0" fontId="17" fillId="9" borderId="107" xfId="0" applyFont="1" applyFill="1" applyBorder="1" applyAlignment="1" applyProtection="1">
      <alignment horizontal="center" vertical="center"/>
      <protection hidden="1"/>
    </xf>
    <xf numFmtId="0" fontId="17" fillId="9" borderId="102" xfId="0" applyFont="1" applyFill="1" applyBorder="1" applyAlignment="1" applyProtection="1">
      <alignment horizontal="center" vertical="center"/>
      <protection hidden="1"/>
    </xf>
    <xf numFmtId="0" fontId="17" fillId="9" borderId="102" xfId="0" applyFont="1" applyFill="1" applyBorder="1" applyAlignment="1" applyProtection="1">
      <alignment horizontal="center" vertical="center" wrapText="1"/>
      <protection hidden="1"/>
    </xf>
    <xf numFmtId="0" fontId="18" fillId="0" borderId="70" xfId="0" applyFont="1" applyFill="1" applyBorder="1" applyAlignment="1" applyProtection="1">
      <alignment horizontal="right" vertical="center"/>
      <protection hidden="1"/>
    </xf>
    <xf numFmtId="0" fontId="18" fillId="0" borderId="90" xfId="0" applyFont="1" applyFill="1" applyBorder="1" applyAlignment="1" applyProtection="1">
      <alignment horizontal="right" vertical="center"/>
      <protection hidden="1"/>
    </xf>
    <xf numFmtId="2" fontId="17" fillId="0" borderId="104" xfId="0" applyNumberFormat="1" applyFont="1" applyFill="1" applyBorder="1" applyAlignment="1" applyProtection="1">
      <alignment horizontal="center" vertical="center"/>
      <protection hidden="1"/>
    </xf>
    <xf numFmtId="2" fontId="17" fillId="0" borderId="125" xfId="0" applyNumberFormat="1" applyFont="1" applyFill="1" applyBorder="1" applyAlignment="1" applyProtection="1">
      <alignment horizontal="center" vertical="center"/>
      <protection hidden="1"/>
    </xf>
    <xf numFmtId="0" fontId="55" fillId="15" borderId="80" xfId="0" applyFont="1" applyFill="1" applyBorder="1" applyAlignment="1" applyProtection="1">
      <alignment horizontal="right" vertical="center"/>
      <protection hidden="1"/>
    </xf>
    <xf numFmtId="0" fontId="55" fillId="15" borderId="88" xfId="0" applyFont="1" applyFill="1" applyBorder="1" applyAlignment="1" applyProtection="1">
      <alignment horizontal="right" vertical="center"/>
      <protection hidden="1"/>
    </xf>
    <xf numFmtId="0" fontId="102" fillId="15" borderId="88" xfId="0" applyNumberFormat="1" applyFont="1" applyFill="1" applyBorder="1" applyAlignment="1" applyProtection="1">
      <alignment horizontal="center" vertical="center"/>
      <protection hidden="1"/>
    </xf>
    <xf numFmtId="0" fontId="102" fillId="15" borderId="272" xfId="0" applyNumberFormat="1" applyFont="1" applyFill="1" applyBorder="1" applyAlignment="1" applyProtection="1">
      <alignment horizontal="center" vertical="center"/>
      <protection hidden="1"/>
    </xf>
    <xf numFmtId="0" fontId="69" fillId="14" borderId="37" xfId="0" applyFont="1" applyFill="1" applyBorder="1" applyAlignment="1" applyProtection="1">
      <alignment horizontal="center" vertical="center" wrapText="1"/>
      <protection hidden="1"/>
    </xf>
    <xf numFmtId="0" fontId="69" fillId="14" borderId="38" xfId="0" applyFont="1" applyFill="1" applyBorder="1" applyAlignment="1" applyProtection="1">
      <alignment horizontal="center" vertical="center" wrapText="1"/>
      <protection hidden="1"/>
    </xf>
    <xf numFmtId="0" fontId="69" fillId="14" borderId="67" xfId="0" applyFont="1" applyFill="1" applyBorder="1" applyAlignment="1" applyProtection="1">
      <alignment horizontal="center" vertical="center" wrapText="1"/>
      <protection hidden="1"/>
    </xf>
    <xf numFmtId="0" fontId="69" fillId="14" borderId="48" xfId="0" applyFont="1" applyFill="1" applyBorder="1" applyAlignment="1" applyProtection="1">
      <alignment horizontal="center" vertical="center" wrapText="1"/>
      <protection hidden="1"/>
    </xf>
    <xf numFmtId="0" fontId="69" fillId="14" borderId="4" xfId="0" applyFont="1" applyFill="1" applyBorder="1" applyAlignment="1" applyProtection="1">
      <alignment horizontal="center" vertical="center" wrapText="1"/>
      <protection hidden="1"/>
    </xf>
    <xf numFmtId="0" fontId="69" fillId="14" borderId="66" xfId="0" applyFont="1" applyFill="1" applyBorder="1" applyAlignment="1" applyProtection="1">
      <alignment horizontal="center" vertical="center" wrapText="1"/>
      <protection hidden="1"/>
    </xf>
    <xf numFmtId="0" fontId="18" fillId="14" borderId="95" xfId="0" applyFont="1" applyFill="1" applyBorder="1" applyAlignment="1" applyProtection="1">
      <alignment horizontal="center" vertical="center" wrapText="1"/>
      <protection hidden="1"/>
    </xf>
    <xf numFmtId="0" fontId="18" fillId="14" borderId="249" xfId="0" applyFont="1" applyFill="1" applyBorder="1" applyAlignment="1" applyProtection="1">
      <alignment horizontal="center" vertical="center" wrapText="1"/>
      <protection hidden="1"/>
    </xf>
    <xf numFmtId="0" fontId="51" fillId="14" borderId="58" xfId="0" applyFont="1" applyFill="1" applyBorder="1" applyAlignment="1" applyProtection="1">
      <alignment horizontal="center" vertical="center" wrapText="1"/>
      <protection hidden="1"/>
    </xf>
    <xf numFmtId="0" fontId="119" fillId="14" borderId="95" xfId="0" applyFont="1" applyFill="1" applyBorder="1" applyAlignment="1" applyProtection="1">
      <alignment horizontal="center" vertical="center" wrapText="1"/>
      <protection hidden="1"/>
    </xf>
    <xf numFmtId="0" fontId="119" fillId="14" borderId="68" xfId="0" applyFont="1" applyFill="1" applyBorder="1" applyAlignment="1" applyProtection="1">
      <alignment horizontal="center" vertical="center" wrapText="1"/>
      <protection hidden="1"/>
    </xf>
    <xf numFmtId="0" fontId="35" fillId="14" borderId="104" xfId="0" applyFont="1" applyFill="1" applyBorder="1" applyAlignment="1" applyProtection="1">
      <alignment horizontal="center" vertical="center"/>
      <protection hidden="1"/>
    </xf>
    <xf numFmtId="0" fontId="35" fillId="14" borderId="248" xfId="0" applyFont="1" applyFill="1" applyBorder="1" applyAlignment="1" applyProtection="1">
      <alignment horizontal="center" vertical="center"/>
      <protection hidden="1"/>
    </xf>
    <xf numFmtId="0" fontId="35" fillId="14" borderId="105" xfId="0" applyFont="1" applyFill="1" applyBorder="1" applyAlignment="1" applyProtection="1">
      <alignment horizontal="center" vertical="center"/>
      <protection hidden="1"/>
    </xf>
    <xf numFmtId="2" fontId="111" fillId="14" borderId="104" xfId="0" applyNumberFormat="1" applyFont="1" applyFill="1" applyBorder="1" applyAlignment="1" applyProtection="1">
      <alignment horizontal="center" vertical="center"/>
      <protection hidden="1"/>
    </xf>
    <xf numFmtId="2" fontId="111" fillId="14" borderId="70" xfId="0" applyNumberFormat="1" applyFont="1" applyFill="1" applyBorder="1" applyAlignment="1" applyProtection="1">
      <alignment horizontal="center" vertical="center"/>
      <protection hidden="1"/>
    </xf>
    <xf numFmtId="0" fontId="51" fillId="0" borderId="107" xfId="0" applyFont="1" applyFill="1" applyBorder="1" applyAlignment="1" applyProtection="1">
      <alignment horizontal="center" vertical="center"/>
      <protection hidden="1"/>
    </xf>
    <xf numFmtId="0" fontId="51" fillId="0" borderId="102" xfId="0" applyFont="1" applyFill="1" applyBorder="1" applyAlignment="1" applyProtection="1">
      <alignment horizontal="center" vertical="center"/>
      <protection hidden="1"/>
    </xf>
    <xf numFmtId="1" fontId="18" fillId="0" borderId="159" xfId="0" applyNumberFormat="1" applyFont="1" applyFill="1" applyBorder="1" applyAlignment="1" applyProtection="1">
      <alignment horizontal="center" vertical="center"/>
      <protection hidden="1"/>
    </xf>
    <xf numFmtId="1" fontId="18" fillId="0" borderId="128" xfId="0" applyNumberFormat="1" applyFont="1" applyFill="1" applyBorder="1" applyAlignment="1" applyProtection="1">
      <alignment horizontal="center" vertical="center"/>
      <protection hidden="1"/>
    </xf>
    <xf numFmtId="1" fontId="18" fillId="0" borderId="114" xfId="0" applyNumberFormat="1" applyFont="1" applyFill="1" applyBorder="1" applyAlignment="1" applyProtection="1">
      <alignment horizontal="center" vertical="center"/>
      <protection hidden="1"/>
    </xf>
    <xf numFmtId="0" fontId="59" fillId="0" borderId="81" xfId="0" applyFont="1" applyBorder="1" applyAlignment="1" applyProtection="1">
      <alignment horizontal="center" vertical="center" wrapText="1"/>
      <protection hidden="1"/>
    </xf>
    <xf numFmtId="0" fontId="59" fillId="0" borderId="82" xfId="0" applyFont="1" applyBorder="1" applyAlignment="1" applyProtection="1">
      <alignment horizontal="center" vertical="center" wrapText="1"/>
      <protection hidden="1"/>
    </xf>
    <xf numFmtId="0" fontId="59" fillId="0" borderId="83" xfId="0" applyFont="1" applyBorder="1" applyAlignment="1" applyProtection="1">
      <alignment horizontal="center" vertical="center" wrapText="1"/>
      <protection hidden="1"/>
    </xf>
    <xf numFmtId="0" fontId="59" fillId="0" borderId="78" xfId="0" applyFont="1" applyBorder="1" applyAlignment="1" applyProtection="1">
      <alignment horizontal="center" vertical="center" wrapText="1"/>
      <protection hidden="1"/>
    </xf>
    <xf numFmtId="0" fontId="59" fillId="0" borderId="79" xfId="0" applyFont="1" applyBorder="1" applyAlignment="1" applyProtection="1">
      <alignment horizontal="center" vertical="center" wrapText="1"/>
      <protection hidden="1"/>
    </xf>
    <xf numFmtId="0" fontId="59" fillId="0" borderId="80" xfId="0" applyFont="1" applyBorder="1" applyAlignment="1" applyProtection="1">
      <alignment horizontal="center" vertical="center" wrapText="1"/>
      <protection hidden="1"/>
    </xf>
    <xf numFmtId="0" fontId="59" fillId="0" borderId="115" xfId="0" applyFont="1" applyBorder="1" applyAlignment="1" applyProtection="1">
      <alignment horizontal="center" vertical="center" wrapText="1"/>
      <protection hidden="1"/>
    </xf>
    <xf numFmtId="0" fontId="59" fillId="0" borderId="118" xfId="0" applyFont="1" applyBorder="1" applyAlignment="1" applyProtection="1">
      <alignment horizontal="center" vertical="center" wrapText="1"/>
      <protection hidden="1"/>
    </xf>
    <xf numFmtId="0" fontId="59" fillId="0" borderId="84" xfId="0" applyFont="1" applyBorder="1" applyAlignment="1" applyProtection="1">
      <alignment horizontal="center" vertical="center" wrapText="1"/>
      <protection hidden="1"/>
    </xf>
    <xf numFmtId="0" fontId="59" fillId="0" borderId="89" xfId="0" applyFont="1" applyBorder="1" applyAlignment="1" applyProtection="1">
      <alignment horizontal="center" vertical="center" wrapText="1"/>
      <protection hidden="1"/>
    </xf>
    <xf numFmtId="0" fontId="30" fillId="9" borderId="78" xfId="0" applyFont="1" applyFill="1" applyBorder="1" applyAlignment="1" applyProtection="1">
      <alignment horizontal="center" vertical="center"/>
      <protection hidden="1"/>
    </xf>
    <xf numFmtId="0" fontId="0" fillId="0" borderId="79" xfId="0" applyBorder="1" applyProtection="1">
      <protection hidden="1"/>
    </xf>
    <xf numFmtId="0" fontId="0" fillId="0" borderId="89" xfId="0" applyBorder="1" applyProtection="1">
      <protection hidden="1"/>
    </xf>
    <xf numFmtId="0" fontId="30" fillId="9" borderId="104" xfId="0" applyFont="1" applyFill="1" applyBorder="1" applyAlignment="1" applyProtection="1">
      <alignment horizontal="center" vertical="center"/>
      <protection hidden="1"/>
    </xf>
    <xf numFmtId="0" fontId="30" fillId="9" borderId="70" xfId="0" applyFont="1" applyFill="1" applyBorder="1" applyAlignment="1" applyProtection="1">
      <alignment horizontal="center" vertical="center"/>
      <protection hidden="1"/>
    </xf>
    <xf numFmtId="0" fontId="30" fillId="9" borderId="105" xfId="0" applyFont="1" applyFill="1" applyBorder="1" applyAlignment="1" applyProtection="1">
      <alignment horizontal="center" vertical="center"/>
      <protection hidden="1"/>
    </xf>
    <xf numFmtId="0" fontId="30" fillId="9" borderId="125" xfId="0" applyFont="1" applyFill="1" applyBorder="1" applyAlignment="1" applyProtection="1">
      <alignment horizontal="center" vertical="center"/>
      <protection hidden="1"/>
    </xf>
    <xf numFmtId="0" fontId="60" fillId="0" borderId="81" xfId="0" applyFont="1" applyBorder="1" applyAlignment="1" applyProtection="1">
      <alignment horizontal="center"/>
      <protection hidden="1"/>
    </xf>
    <xf numFmtId="0" fontId="60" fillId="0" borderId="82" xfId="0" applyFont="1" applyBorder="1" applyAlignment="1" applyProtection="1">
      <alignment horizontal="center"/>
      <protection hidden="1"/>
    </xf>
    <xf numFmtId="0" fontId="60" fillId="0" borderId="118" xfId="0" applyFont="1" applyBorder="1" applyAlignment="1" applyProtection="1">
      <alignment horizontal="center"/>
      <protection hidden="1"/>
    </xf>
    <xf numFmtId="0" fontId="60" fillId="0" borderId="53" xfId="0" applyFont="1" applyBorder="1" applyAlignment="1" applyProtection="1">
      <alignment horizontal="center"/>
      <protection hidden="1"/>
    </xf>
    <xf numFmtId="0" fontId="60" fillId="0" borderId="0" xfId="0" applyFont="1" applyBorder="1" applyAlignment="1" applyProtection="1">
      <alignment horizontal="center"/>
      <protection hidden="1"/>
    </xf>
    <xf numFmtId="0" fontId="60" fillId="0" borderId="54" xfId="0" applyFont="1" applyBorder="1" applyAlignment="1" applyProtection="1">
      <alignment horizontal="center"/>
      <protection hidden="1"/>
    </xf>
    <xf numFmtId="0" fontId="18" fillId="0" borderId="84" xfId="0" applyFont="1" applyFill="1" applyBorder="1" applyAlignment="1" applyProtection="1">
      <alignment horizontal="center" vertical="center"/>
      <protection hidden="1"/>
    </xf>
    <xf numFmtId="0" fontId="18" fillId="0" borderId="79" xfId="0" applyFont="1" applyFill="1" applyBorder="1" applyAlignment="1" applyProtection="1">
      <alignment horizontal="center" vertical="center"/>
      <protection hidden="1"/>
    </xf>
    <xf numFmtId="0" fontId="18" fillId="0" borderId="89" xfId="0" applyFont="1" applyFill="1" applyBorder="1" applyAlignment="1" applyProtection="1">
      <alignment horizontal="center" vertical="center"/>
      <protection hidden="1"/>
    </xf>
    <xf numFmtId="0" fontId="51" fillId="0" borderId="127" xfId="0" applyFont="1" applyFill="1" applyBorder="1" applyAlignment="1" applyProtection="1">
      <alignment horizontal="center" vertical="center" wrapText="1"/>
      <protection hidden="1"/>
    </xf>
    <xf numFmtId="0" fontId="51" fillId="0" borderId="128" xfId="0" applyFont="1" applyFill="1" applyBorder="1" applyAlignment="1" applyProtection="1">
      <alignment horizontal="center" vertical="center" wrapText="1"/>
      <protection hidden="1"/>
    </xf>
    <xf numFmtId="0" fontId="51" fillId="0" borderId="114" xfId="0" applyFont="1" applyFill="1" applyBorder="1" applyAlignment="1" applyProtection="1">
      <alignment horizontal="center" vertical="center" wrapText="1"/>
      <protection hidden="1"/>
    </xf>
    <xf numFmtId="0" fontId="18" fillId="0" borderId="102" xfId="0" applyFont="1" applyFill="1" applyBorder="1" applyAlignment="1" applyProtection="1">
      <alignment horizontal="center" vertical="center"/>
      <protection hidden="1"/>
    </xf>
    <xf numFmtId="0" fontId="57" fillId="15" borderId="69" xfId="0" applyFont="1" applyFill="1" applyBorder="1" applyAlignment="1" applyProtection="1">
      <alignment horizontal="right" vertical="center"/>
      <protection hidden="1"/>
    </xf>
    <xf numFmtId="0" fontId="57" fillId="15" borderId="65" xfId="0" applyFont="1" applyFill="1" applyBorder="1" applyAlignment="1" applyProtection="1">
      <alignment horizontal="right" vertical="center"/>
      <protection hidden="1"/>
    </xf>
    <xf numFmtId="164" fontId="56" fillId="15" borderId="61" xfId="0" applyNumberFormat="1" applyFont="1" applyFill="1" applyBorder="1" applyAlignment="1" applyProtection="1">
      <alignment horizontal="center"/>
      <protection hidden="1"/>
    </xf>
    <xf numFmtId="164" fontId="56" fillId="15" borderId="73" xfId="0" applyNumberFormat="1" applyFont="1" applyFill="1" applyBorder="1" applyAlignment="1" applyProtection="1">
      <alignment horizontal="center"/>
      <protection hidden="1"/>
    </xf>
    <xf numFmtId="0" fontId="18" fillId="0" borderId="107" xfId="0" applyFont="1" applyFill="1" applyBorder="1" applyAlignment="1" applyProtection="1">
      <alignment horizontal="center" vertical="center"/>
      <protection hidden="1"/>
    </xf>
    <xf numFmtId="0" fontId="18" fillId="0" borderId="159" xfId="0" applyFont="1" applyFill="1" applyBorder="1" applyAlignment="1" applyProtection="1">
      <alignment horizontal="center" vertical="center"/>
      <protection hidden="1"/>
    </xf>
    <xf numFmtId="0" fontId="18" fillId="0" borderId="128" xfId="0" applyFont="1" applyFill="1" applyBorder="1" applyAlignment="1" applyProtection="1">
      <alignment horizontal="center" vertical="center"/>
      <protection hidden="1"/>
    </xf>
    <xf numFmtId="0" fontId="18" fillId="0" borderId="114" xfId="0" applyFont="1" applyFill="1" applyBorder="1" applyAlignment="1" applyProtection="1">
      <alignment horizontal="center" vertical="center"/>
      <protection hidden="1"/>
    </xf>
    <xf numFmtId="0" fontId="18" fillId="11" borderId="69" xfId="0" applyFont="1" applyFill="1" applyBorder="1" applyAlignment="1" applyProtection="1">
      <alignment horizontal="center" vertical="center"/>
      <protection hidden="1"/>
    </xf>
    <xf numFmtId="0" fontId="18" fillId="11" borderId="65" xfId="0" applyFont="1" applyFill="1" applyBorder="1" applyAlignment="1" applyProtection="1">
      <alignment horizontal="center" vertical="center"/>
      <protection hidden="1"/>
    </xf>
    <xf numFmtId="0" fontId="18" fillId="11" borderId="108" xfId="0" applyFont="1" applyFill="1" applyBorder="1" applyAlignment="1" applyProtection="1">
      <alignment horizontal="center" vertical="center"/>
      <protection hidden="1"/>
    </xf>
    <xf numFmtId="0" fontId="1" fillId="15" borderId="265" xfId="0" applyFont="1" applyFill="1" applyBorder="1" applyAlignment="1" applyProtection="1">
      <alignment horizontal="center" vertical="center" wrapText="1"/>
      <protection hidden="1"/>
    </xf>
    <xf numFmtId="0" fontId="18" fillId="0" borderId="85" xfId="0" applyFont="1" applyFill="1" applyBorder="1" applyAlignment="1" applyProtection="1">
      <alignment horizontal="center" vertical="center"/>
      <protection hidden="1"/>
    </xf>
    <xf numFmtId="0" fontId="18" fillId="0" borderId="61" xfId="0" applyFont="1" applyFill="1" applyBorder="1" applyAlignment="1" applyProtection="1">
      <alignment horizontal="center" vertical="center"/>
      <protection hidden="1"/>
    </xf>
    <xf numFmtId="0" fontId="18" fillId="0" borderId="73" xfId="0" applyFont="1" applyFill="1" applyBorder="1" applyAlignment="1" applyProtection="1">
      <alignment horizontal="center" vertical="center"/>
      <protection hidden="1"/>
    </xf>
    <xf numFmtId="0" fontId="34" fillId="0" borderId="53" xfId="0" applyFont="1" applyBorder="1" applyAlignment="1" applyProtection="1">
      <alignment horizontal="center"/>
      <protection hidden="1"/>
    </xf>
    <xf numFmtId="0" fontId="34" fillId="0" borderId="0" xfId="0" applyFont="1" applyBorder="1" applyAlignment="1" applyProtection="1">
      <alignment horizontal="center"/>
      <protection hidden="1"/>
    </xf>
    <xf numFmtId="0" fontId="34" fillId="0" borderId="54" xfId="0" applyFont="1" applyBorder="1" applyAlignment="1" applyProtection="1">
      <alignment horizontal="center"/>
      <protection hidden="1"/>
    </xf>
    <xf numFmtId="0" fontId="34" fillId="0" borderId="48" xfId="0" applyFont="1" applyBorder="1" applyAlignment="1" applyProtection="1">
      <alignment horizontal="center"/>
      <protection hidden="1"/>
    </xf>
    <xf numFmtId="0" fontId="34" fillId="0" borderId="4" xfId="0" applyFont="1" applyBorder="1" applyAlignment="1" applyProtection="1">
      <alignment horizontal="center"/>
      <protection hidden="1"/>
    </xf>
    <xf numFmtId="0" fontId="34" fillId="0" borderId="92" xfId="0" applyFont="1" applyBorder="1" applyAlignment="1" applyProtection="1">
      <alignment horizontal="center"/>
      <protection hidden="1"/>
    </xf>
    <xf numFmtId="0" fontId="18" fillId="0" borderId="104" xfId="0" applyFont="1" applyFill="1" applyBorder="1" applyAlignment="1" applyProtection="1">
      <alignment horizontal="center" vertical="center"/>
      <protection hidden="1"/>
    </xf>
    <xf numFmtId="0" fontId="18" fillId="0" borderId="105" xfId="0" applyFont="1" applyFill="1" applyBorder="1" applyAlignment="1" applyProtection="1">
      <alignment horizontal="center" vertical="center"/>
      <protection hidden="1"/>
    </xf>
    <xf numFmtId="0" fontId="18" fillId="0" borderId="125" xfId="0" applyFont="1" applyFill="1" applyBorder="1" applyAlignment="1" applyProtection="1">
      <alignment horizontal="center" vertical="center"/>
      <protection hidden="1"/>
    </xf>
    <xf numFmtId="0" fontId="148" fillId="15" borderId="0" xfId="0" applyFont="1" applyFill="1" applyBorder="1" applyAlignment="1" applyProtection="1">
      <alignment horizontal="center" vertical="center" wrapText="1"/>
      <protection hidden="1"/>
    </xf>
    <xf numFmtId="0" fontId="0" fillId="0" borderId="0" xfId="0" applyAlignment="1">
      <alignment horizontal="center"/>
    </xf>
    <xf numFmtId="0" fontId="0" fillId="4" borderId="0" xfId="0" applyFill="1" applyBorder="1" applyAlignment="1" applyProtection="1">
      <alignment horizontal="center"/>
      <protection hidden="1"/>
    </xf>
    <xf numFmtId="0" fontId="0" fillId="0" borderId="153" xfId="0" applyBorder="1" applyAlignment="1">
      <alignment horizontal="center"/>
    </xf>
    <xf numFmtId="0" fontId="74" fillId="15" borderId="193" xfId="0" applyFont="1" applyFill="1" applyBorder="1" applyAlignment="1" applyProtection="1">
      <alignment horizontal="left" vertical="center"/>
      <protection hidden="1"/>
    </xf>
    <xf numFmtId="0" fontId="74" fillId="15" borderId="197" xfId="0" applyFont="1" applyFill="1" applyBorder="1" applyAlignment="1" applyProtection="1">
      <alignment horizontal="left" vertical="center"/>
      <protection hidden="1"/>
    </xf>
    <xf numFmtId="0" fontId="105" fillId="15" borderId="235" xfId="0" applyFont="1" applyFill="1" applyBorder="1" applyAlignment="1" applyProtection="1">
      <alignment horizontal="center" textRotation="90" wrapText="1"/>
      <protection hidden="1"/>
    </xf>
    <xf numFmtId="0" fontId="105" fillId="15" borderId="293" xfId="0" applyFont="1" applyFill="1" applyBorder="1" applyAlignment="1" applyProtection="1">
      <alignment horizontal="center" textRotation="90" wrapText="1"/>
      <protection hidden="1"/>
    </xf>
    <xf numFmtId="0" fontId="1" fillId="0" borderId="298" xfId="0" applyFont="1" applyBorder="1" applyAlignment="1" applyProtection="1">
      <alignment horizontal="center" vertical="center" wrapText="1"/>
      <protection hidden="1"/>
    </xf>
    <xf numFmtId="0" fontId="1" fillId="0" borderId="175" xfId="0" applyFont="1" applyBorder="1" applyAlignment="1" applyProtection="1">
      <alignment horizontal="center" vertical="center" wrapText="1"/>
      <protection hidden="1"/>
    </xf>
    <xf numFmtId="0" fontId="1" fillId="14" borderId="298" xfId="0" applyFont="1" applyFill="1" applyBorder="1" applyAlignment="1" applyProtection="1">
      <alignment horizontal="center" vertical="center" wrapText="1"/>
      <protection hidden="1"/>
    </xf>
    <xf numFmtId="0" fontId="1" fillId="14" borderId="175" xfId="0" applyFont="1" applyFill="1" applyBorder="1" applyAlignment="1" applyProtection="1">
      <alignment horizontal="center" vertical="center" wrapText="1"/>
      <protection hidden="1"/>
    </xf>
    <xf numFmtId="0" fontId="4" fillId="15" borderId="283" xfId="0" applyFont="1" applyFill="1" applyBorder="1" applyAlignment="1" applyProtection="1">
      <alignment horizontal="center" vertical="center" wrapText="1"/>
      <protection hidden="1"/>
    </xf>
    <xf numFmtId="0" fontId="4" fillId="15" borderId="198" xfId="0" applyFont="1" applyFill="1" applyBorder="1" applyAlignment="1" applyProtection="1">
      <alignment horizontal="center" vertical="center" wrapText="1"/>
      <protection hidden="1"/>
    </xf>
    <xf numFmtId="0" fontId="4" fillId="15" borderId="284" xfId="0" applyFont="1" applyFill="1" applyBorder="1" applyAlignment="1" applyProtection="1">
      <alignment horizontal="center" vertical="center" wrapText="1"/>
      <protection hidden="1"/>
    </xf>
    <xf numFmtId="0" fontId="4" fillId="15" borderId="21" xfId="0" applyFont="1" applyFill="1" applyBorder="1" applyAlignment="1" applyProtection="1">
      <alignment horizontal="center" vertical="center" wrapText="1"/>
      <protection hidden="1"/>
    </xf>
    <xf numFmtId="0" fontId="67" fillId="15" borderId="65" xfId="0" applyFont="1" applyFill="1" applyBorder="1" applyAlignment="1" applyProtection="1">
      <alignment horizontal="center" textRotation="90" wrapText="1"/>
      <protection hidden="1"/>
    </xf>
    <xf numFmtId="0" fontId="67" fillId="15" borderId="99" xfId="0" applyFont="1" applyFill="1" applyBorder="1" applyAlignment="1" applyProtection="1">
      <alignment horizontal="center" textRotation="90" wrapText="1"/>
      <protection hidden="1"/>
    </xf>
    <xf numFmtId="0" fontId="75" fillId="15" borderId="99" xfId="0" applyFont="1" applyFill="1" applyBorder="1" applyAlignment="1" applyProtection="1">
      <alignment horizontal="center" textRotation="90" wrapText="1"/>
      <protection hidden="1"/>
    </xf>
    <xf numFmtId="0" fontId="75" fillId="15" borderId="240" xfId="0" applyFont="1" applyFill="1" applyBorder="1" applyAlignment="1" applyProtection="1">
      <alignment horizontal="center" textRotation="90" wrapText="1"/>
      <protection hidden="1"/>
    </xf>
    <xf numFmtId="0" fontId="1" fillId="14" borderId="174" xfId="0" applyFont="1" applyFill="1" applyBorder="1" applyAlignment="1" applyProtection="1">
      <alignment horizontal="center" vertical="center" wrapText="1"/>
      <protection hidden="1"/>
    </xf>
    <xf numFmtId="0" fontId="67" fillId="15" borderId="172" xfId="0" applyFont="1" applyFill="1" applyBorder="1" applyAlignment="1" applyProtection="1">
      <alignment horizontal="center" textRotation="90" wrapText="1"/>
      <protection hidden="1"/>
    </xf>
    <xf numFmtId="0" fontId="67" fillId="15" borderId="238" xfId="0" applyFont="1" applyFill="1" applyBorder="1" applyAlignment="1" applyProtection="1">
      <alignment horizontal="center" textRotation="90" wrapText="1"/>
      <protection hidden="1"/>
    </xf>
    <xf numFmtId="0" fontId="66" fillId="15" borderId="147" xfId="0" applyFont="1" applyFill="1" applyBorder="1" applyAlignment="1" applyProtection="1">
      <alignment horizontal="center" vertical="center" textRotation="90" wrapText="1"/>
      <protection hidden="1"/>
    </xf>
    <xf numFmtId="0" fontId="66" fillId="15" borderId="299" xfId="0" applyFont="1" applyFill="1" applyBorder="1" applyAlignment="1" applyProtection="1">
      <alignment horizontal="center" vertical="center" textRotation="90" wrapText="1"/>
      <protection hidden="1"/>
    </xf>
    <xf numFmtId="0" fontId="66" fillId="15" borderId="284" xfId="0" applyFont="1" applyFill="1" applyBorder="1" applyAlignment="1" applyProtection="1">
      <alignment horizontal="center" vertical="center" textRotation="90" wrapText="1"/>
      <protection hidden="1"/>
    </xf>
    <xf numFmtId="0" fontId="20" fillId="15" borderId="285" xfId="0" applyFont="1" applyFill="1" applyBorder="1" applyAlignment="1" applyProtection="1">
      <alignment horizontal="center" vertical="center" textRotation="90" wrapText="1"/>
      <protection hidden="1"/>
    </xf>
    <xf numFmtId="0" fontId="120" fillId="0" borderId="292" xfId="0" applyFont="1" applyBorder="1" applyAlignment="1" applyProtection="1">
      <alignment horizontal="center"/>
      <protection hidden="1"/>
    </xf>
    <xf numFmtId="0" fontId="120" fillId="0" borderId="276" xfId="0" applyFont="1" applyBorder="1" applyAlignment="1" applyProtection="1">
      <alignment horizontal="center"/>
      <protection hidden="1"/>
    </xf>
    <xf numFmtId="0" fontId="120" fillId="0" borderId="293" xfId="0" applyFont="1" applyBorder="1" applyAlignment="1" applyProtection="1">
      <alignment horizontal="center"/>
      <protection hidden="1"/>
    </xf>
    <xf numFmtId="0" fontId="1" fillId="0" borderId="174" xfId="0" applyFont="1" applyBorder="1" applyAlignment="1" applyProtection="1">
      <alignment horizontal="center" vertical="center" wrapText="1"/>
      <protection hidden="1"/>
    </xf>
    <xf numFmtId="0" fontId="72" fillId="0" borderId="298" xfId="0" applyFont="1" applyBorder="1" applyAlignment="1" applyProtection="1">
      <alignment horizontal="center" vertical="center" wrapText="1"/>
      <protection hidden="1"/>
    </xf>
    <xf numFmtId="0" fontId="72" fillId="0" borderId="174" xfId="0" applyFont="1" applyBorder="1" applyAlignment="1" applyProtection="1">
      <alignment horizontal="center" vertical="center" wrapText="1"/>
      <protection hidden="1"/>
    </xf>
    <xf numFmtId="0" fontId="130" fillId="0" borderId="297" xfId="0" applyFont="1" applyBorder="1" applyAlignment="1" applyProtection="1">
      <alignment horizontal="center" vertical="center" textRotation="90" wrapText="1"/>
      <protection hidden="1"/>
    </xf>
    <xf numFmtId="0" fontId="130" fillId="0" borderId="280" xfId="0" applyFont="1" applyBorder="1" applyAlignment="1" applyProtection="1">
      <alignment horizontal="center" vertical="center" textRotation="90" wrapText="1"/>
      <protection hidden="1"/>
    </xf>
    <xf numFmtId="0" fontId="130" fillId="14" borderId="297" xfId="0" applyFont="1" applyFill="1" applyBorder="1" applyAlignment="1" applyProtection="1">
      <alignment horizontal="center" vertical="center" textRotation="90" wrapText="1"/>
      <protection hidden="1"/>
    </xf>
    <xf numFmtId="0" fontId="130" fillId="14" borderId="280" xfId="0" applyFont="1" applyFill="1" applyBorder="1" applyAlignment="1" applyProtection="1">
      <alignment horizontal="center" vertical="center" textRotation="90" wrapText="1"/>
      <protection hidden="1"/>
    </xf>
    <xf numFmtId="0" fontId="58" fillId="15" borderId="159" xfId="0" applyFont="1" applyFill="1" applyBorder="1" applyAlignment="1" applyProtection="1">
      <alignment horizontal="center" wrapText="1"/>
      <protection hidden="1"/>
    </xf>
    <xf numFmtId="0" fontId="58" fillId="15" borderId="128" xfId="0" applyFont="1" applyFill="1" applyBorder="1" applyAlignment="1" applyProtection="1">
      <alignment horizontal="center" wrapText="1"/>
      <protection hidden="1"/>
    </xf>
    <xf numFmtId="0" fontId="58" fillId="15" borderId="114" xfId="0" applyFont="1" applyFill="1" applyBorder="1" applyAlignment="1" applyProtection="1">
      <alignment horizontal="center" wrapText="1"/>
      <protection hidden="1"/>
    </xf>
    <xf numFmtId="0" fontId="68" fillId="15" borderId="208" xfId="0" applyFont="1" applyFill="1" applyBorder="1" applyAlignment="1" applyProtection="1">
      <alignment horizontal="center" wrapText="1"/>
      <protection hidden="1"/>
    </xf>
    <xf numFmtId="0" fontId="68" fillId="15" borderId="190" xfId="0" applyFont="1" applyFill="1" applyBorder="1" applyAlignment="1" applyProtection="1">
      <alignment horizontal="center" wrapText="1"/>
      <protection hidden="1"/>
    </xf>
    <xf numFmtId="0" fontId="115" fillId="15" borderId="100" xfId="0" applyFont="1" applyFill="1" applyBorder="1" applyAlignment="1" applyProtection="1">
      <alignment horizontal="center" wrapText="1"/>
      <protection hidden="1"/>
    </xf>
    <xf numFmtId="0" fontId="115" fillId="15" borderId="0" xfId="0" applyFont="1" applyFill="1" applyBorder="1" applyAlignment="1" applyProtection="1">
      <alignment horizontal="center" wrapText="1"/>
      <protection hidden="1"/>
    </xf>
    <xf numFmtId="0" fontId="67" fillId="15" borderId="256" xfId="0" applyFont="1" applyFill="1" applyBorder="1" applyAlignment="1" applyProtection="1">
      <alignment horizontal="center" wrapText="1"/>
      <protection hidden="1"/>
    </xf>
    <xf numFmtId="0" fontId="67" fillId="15" borderId="257" xfId="0" applyFont="1" applyFill="1" applyBorder="1" applyAlignment="1" applyProtection="1">
      <alignment horizontal="center" wrapText="1"/>
      <protection hidden="1"/>
    </xf>
    <xf numFmtId="0" fontId="67" fillId="15" borderId="258" xfId="0" applyFont="1" applyFill="1" applyBorder="1" applyAlignment="1" applyProtection="1">
      <alignment horizontal="center" wrapText="1"/>
      <protection hidden="1"/>
    </xf>
    <xf numFmtId="0" fontId="67" fillId="15" borderId="260" xfId="0" applyFont="1" applyFill="1" applyBorder="1" applyAlignment="1" applyProtection="1">
      <alignment horizontal="center" wrapText="1"/>
      <protection hidden="1"/>
    </xf>
    <xf numFmtId="0" fontId="63" fillId="15" borderId="82" xfId="0" applyFont="1" applyFill="1" applyBorder="1" applyAlignment="1" applyProtection="1">
      <alignment horizontal="center" textRotation="90" wrapText="1"/>
      <protection hidden="1"/>
    </xf>
    <xf numFmtId="0" fontId="63" fillId="15" borderId="79" xfId="0" applyFont="1" applyFill="1" applyBorder="1" applyAlignment="1" applyProtection="1">
      <alignment horizontal="center" textRotation="90" wrapText="1"/>
      <protection hidden="1"/>
    </xf>
    <xf numFmtId="0" fontId="68" fillId="15" borderId="275" xfId="0" applyFont="1" applyFill="1" applyBorder="1" applyAlignment="1" applyProtection="1">
      <alignment horizontal="center" textRotation="90" wrapText="1"/>
      <protection hidden="1"/>
    </xf>
    <xf numFmtId="0" fontId="68" fillId="15" borderId="277" xfId="0" applyFont="1" applyFill="1" applyBorder="1" applyAlignment="1" applyProtection="1">
      <alignment horizontal="center" textRotation="90" wrapText="1"/>
      <protection hidden="1"/>
    </xf>
    <xf numFmtId="0" fontId="48" fillId="15" borderId="281" xfId="0" applyFont="1" applyFill="1" applyBorder="1" applyAlignment="1" applyProtection="1">
      <alignment horizontal="right" vertical="center"/>
      <protection hidden="1"/>
    </xf>
    <xf numFmtId="0" fontId="48" fillId="15" borderId="282" xfId="0" applyFont="1" applyFill="1" applyBorder="1" applyAlignment="1" applyProtection="1">
      <alignment horizontal="right" vertical="center"/>
      <protection hidden="1"/>
    </xf>
    <xf numFmtId="0" fontId="4" fillId="15" borderId="285" xfId="0" applyFont="1" applyFill="1" applyBorder="1" applyAlignment="1" applyProtection="1">
      <alignment horizontal="center" vertical="center" wrapText="1"/>
      <protection hidden="1"/>
    </xf>
    <xf numFmtId="0" fontId="4" fillId="15" borderId="157" xfId="0" applyFont="1" applyFill="1" applyBorder="1" applyAlignment="1" applyProtection="1">
      <alignment horizontal="center" vertical="center" wrapText="1"/>
      <protection hidden="1"/>
    </xf>
    <xf numFmtId="0" fontId="58" fillId="15" borderId="170" xfId="0" applyFont="1" applyFill="1" applyBorder="1" applyAlignment="1" applyProtection="1">
      <alignment horizontal="center" wrapText="1"/>
      <protection hidden="1"/>
    </xf>
    <xf numFmtId="0" fontId="58" fillId="15" borderId="100" xfId="0" applyFont="1" applyFill="1" applyBorder="1" applyAlignment="1" applyProtection="1">
      <alignment horizontal="center" wrapText="1"/>
      <protection hidden="1"/>
    </xf>
    <xf numFmtId="0" fontId="58" fillId="15" borderId="171" xfId="0" applyFont="1" applyFill="1" applyBorder="1" applyAlignment="1" applyProtection="1">
      <alignment horizontal="center" wrapText="1"/>
      <protection hidden="1"/>
    </xf>
    <xf numFmtId="0" fontId="39" fillId="15" borderId="172" xfId="0" applyFont="1" applyFill="1" applyBorder="1" applyAlignment="1" applyProtection="1">
      <alignment horizontal="center" wrapText="1"/>
      <protection hidden="1"/>
    </xf>
    <xf numFmtId="0" fontId="39" fillId="15" borderId="65" xfId="0" applyFont="1" applyFill="1" applyBorder="1" applyAlignment="1" applyProtection="1">
      <alignment horizontal="center" wrapText="1"/>
      <protection hidden="1"/>
    </xf>
    <xf numFmtId="0" fontId="39" fillId="15" borderId="85" xfId="0" applyFont="1" applyFill="1" applyBorder="1" applyAlignment="1" applyProtection="1">
      <alignment horizontal="center" wrapText="1"/>
      <protection hidden="1"/>
    </xf>
    <xf numFmtId="0" fontId="39" fillId="15" borderId="289" xfId="0" applyFont="1" applyFill="1" applyBorder="1" applyAlignment="1" applyProtection="1">
      <alignment horizontal="center" wrapText="1"/>
      <protection hidden="1"/>
    </xf>
    <xf numFmtId="0" fontId="20" fillId="15" borderId="303" xfId="0" applyFont="1" applyFill="1" applyBorder="1" applyAlignment="1" applyProtection="1">
      <alignment horizontal="center" vertical="center" textRotation="90" wrapText="1"/>
      <protection hidden="1"/>
    </xf>
    <xf numFmtId="0" fontId="74" fillId="15" borderId="152" xfId="0" applyFont="1" applyFill="1" applyBorder="1" applyAlignment="1" applyProtection="1">
      <alignment horizontal="left" vertical="center"/>
      <protection hidden="1"/>
    </xf>
    <xf numFmtId="0" fontId="74" fillId="15" borderId="153" xfId="0" applyFont="1" applyFill="1" applyBorder="1" applyAlignment="1" applyProtection="1">
      <alignment horizontal="left" vertical="center"/>
      <protection hidden="1"/>
    </xf>
    <xf numFmtId="0" fontId="74" fillId="15" borderId="154" xfId="0" applyFont="1" applyFill="1" applyBorder="1" applyAlignment="1" applyProtection="1">
      <alignment horizontal="left" vertical="center"/>
      <protection hidden="1"/>
    </xf>
    <xf numFmtId="0" fontId="58" fillId="15" borderId="288" xfId="0" applyFont="1" applyFill="1" applyBorder="1" applyAlignment="1" applyProtection="1">
      <alignment horizontal="center"/>
      <protection hidden="1"/>
    </xf>
    <xf numFmtId="0" fontId="66" fillId="15" borderId="146" xfId="0" applyFont="1" applyFill="1" applyBorder="1" applyAlignment="1" applyProtection="1">
      <alignment horizontal="center" vertical="center" wrapText="1"/>
      <protection hidden="1"/>
    </xf>
    <xf numFmtId="0" fontId="66" fillId="15" borderId="147" xfId="0" applyFont="1" applyFill="1" applyBorder="1" applyAlignment="1" applyProtection="1">
      <alignment horizontal="center" vertical="center" wrapText="1"/>
      <protection hidden="1"/>
    </xf>
    <xf numFmtId="0" fontId="66" fillId="15" borderId="148" xfId="0" applyFont="1" applyFill="1" applyBorder="1" applyAlignment="1" applyProtection="1">
      <alignment horizontal="center" vertical="center" wrapText="1"/>
      <protection hidden="1"/>
    </xf>
    <xf numFmtId="0" fontId="66" fillId="15" borderId="152" xfId="0" applyFont="1" applyFill="1" applyBorder="1" applyAlignment="1" applyProtection="1">
      <alignment horizontal="center" vertical="center" wrapText="1"/>
      <protection hidden="1"/>
    </xf>
    <xf numFmtId="0" fontId="66" fillId="15" borderId="153" xfId="0" applyFont="1" applyFill="1" applyBorder="1" applyAlignment="1" applyProtection="1">
      <alignment horizontal="center" vertical="center" wrapText="1"/>
      <protection hidden="1"/>
    </xf>
    <xf numFmtId="0" fontId="66" fillId="15" borderId="154" xfId="0" applyFont="1" applyFill="1" applyBorder="1" applyAlignment="1" applyProtection="1">
      <alignment horizontal="center" vertical="center" wrapText="1"/>
      <protection hidden="1"/>
    </xf>
    <xf numFmtId="0" fontId="135" fillId="0" borderId="138" xfId="0" applyFont="1" applyBorder="1" applyAlignment="1" applyProtection="1">
      <alignment horizontal="center"/>
      <protection hidden="1"/>
    </xf>
    <xf numFmtId="0" fontId="135" fillId="0" borderId="139" xfId="0" applyFont="1" applyBorder="1" applyAlignment="1" applyProtection="1">
      <alignment horizontal="center"/>
      <protection hidden="1"/>
    </xf>
    <xf numFmtId="0" fontId="135" fillId="0" borderId="160" xfId="0" applyFont="1" applyBorder="1" applyAlignment="1" applyProtection="1">
      <alignment horizontal="center"/>
      <protection hidden="1"/>
    </xf>
    <xf numFmtId="0" fontId="20" fillId="15" borderId="299" xfId="0" applyFont="1" applyFill="1" applyBorder="1" applyAlignment="1" applyProtection="1">
      <alignment horizontal="center" vertical="center" textRotation="90" wrapText="1"/>
      <protection hidden="1"/>
    </xf>
    <xf numFmtId="0" fontId="20" fillId="15" borderId="304" xfId="0" applyFont="1" applyFill="1" applyBorder="1" applyAlignment="1" applyProtection="1">
      <alignment horizontal="center" vertical="center" textRotation="90" wrapText="1"/>
      <protection hidden="1"/>
    </xf>
    <xf numFmtId="0" fontId="20" fillId="15" borderId="146" xfId="0" applyFont="1" applyFill="1" applyBorder="1" applyAlignment="1" applyProtection="1">
      <alignment horizontal="center" vertical="center" textRotation="90" wrapText="1"/>
      <protection hidden="1"/>
    </xf>
    <xf numFmtId="0" fontId="76" fillId="15" borderId="99" xfId="0" applyFont="1" applyFill="1" applyBorder="1" applyAlignment="1" applyProtection="1">
      <alignment horizontal="center" textRotation="90" wrapText="1"/>
      <protection hidden="1"/>
    </xf>
    <xf numFmtId="0" fontId="76" fillId="15" borderId="106" xfId="0" applyFont="1" applyFill="1" applyBorder="1" applyAlignment="1" applyProtection="1">
      <alignment horizontal="center" textRotation="90" wrapText="1"/>
      <protection hidden="1"/>
    </xf>
    <xf numFmtId="0" fontId="0" fillId="4" borderId="0" xfId="0" applyFill="1" applyAlignment="1" applyProtection="1">
      <alignment horizontal="center"/>
      <protection hidden="1"/>
    </xf>
    <xf numFmtId="0" fontId="58" fillId="15" borderId="146" xfId="0" applyFont="1" applyFill="1" applyBorder="1" applyAlignment="1" applyProtection="1">
      <alignment horizontal="center"/>
      <protection hidden="1"/>
    </xf>
    <xf numFmtId="0" fontId="58" fillId="15" borderId="147" xfId="0" applyFont="1" applyFill="1" applyBorder="1" applyAlignment="1" applyProtection="1">
      <alignment horizontal="center"/>
      <protection hidden="1"/>
    </xf>
    <xf numFmtId="0" fontId="58" fillId="15" borderId="261" xfId="0" applyFont="1" applyFill="1" applyBorder="1" applyAlignment="1" applyProtection="1">
      <alignment horizontal="center"/>
      <protection hidden="1"/>
    </xf>
    <xf numFmtId="0" fontId="58" fillId="15" borderId="148" xfId="0" applyFont="1" applyFill="1" applyBorder="1" applyAlignment="1" applyProtection="1">
      <alignment horizontal="center"/>
      <protection hidden="1"/>
    </xf>
    <xf numFmtId="0" fontId="139" fillId="0" borderId="37" xfId="0" applyFont="1" applyFill="1" applyBorder="1" applyAlignment="1" applyProtection="1">
      <alignment horizontal="left" vertical="center" wrapText="1"/>
      <protection hidden="1"/>
    </xf>
    <xf numFmtId="0" fontId="139" fillId="0" borderId="38" xfId="0" applyFont="1" applyFill="1" applyBorder="1" applyAlignment="1" applyProtection="1">
      <alignment horizontal="left" vertical="center" wrapText="1"/>
      <protection hidden="1"/>
    </xf>
    <xf numFmtId="0" fontId="35" fillId="0" borderId="53" xfId="0" applyFont="1" applyBorder="1" applyAlignment="1" applyProtection="1">
      <alignment horizontal="right" vertical="center"/>
      <protection hidden="1"/>
    </xf>
    <xf numFmtId="0" fontId="35" fillId="0" borderId="0" xfId="0" applyFont="1" applyBorder="1" applyAlignment="1" applyProtection="1">
      <alignment horizontal="right" vertical="center"/>
      <protection hidden="1"/>
    </xf>
    <xf numFmtId="0" fontId="35" fillId="0" borderId="48" xfId="0" applyFont="1" applyBorder="1" applyAlignment="1" applyProtection="1">
      <alignment horizontal="right" vertical="center"/>
      <protection hidden="1"/>
    </xf>
    <xf numFmtId="0" fontId="35" fillId="0" borderId="4" xfId="0" applyFont="1" applyBorder="1" applyAlignment="1" applyProtection="1">
      <alignment horizontal="right" vertical="center"/>
      <protection hidden="1"/>
    </xf>
    <xf numFmtId="0" fontId="43" fillId="0" borderId="54" xfId="0" applyFont="1" applyBorder="1" applyAlignment="1" applyProtection="1">
      <alignment horizontal="left" vertical="center"/>
      <protection locked="0"/>
    </xf>
    <xf numFmtId="0" fontId="43" fillId="0" borderId="92" xfId="0" applyFont="1" applyBorder="1" applyAlignment="1" applyProtection="1">
      <alignment horizontal="left" vertical="center"/>
      <protection locked="0"/>
    </xf>
    <xf numFmtId="0" fontId="30" fillId="0" borderId="85" xfId="0" applyFont="1" applyFill="1" applyBorder="1" applyAlignment="1" applyProtection="1">
      <alignment horizontal="center" vertical="center"/>
      <protection locked="0"/>
    </xf>
    <xf numFmtId="0" fontId="30" fillId="0" borderId="69" xfId="0" applyFont="1" applyFill="1" applyBorder="1" applyAlignment="1" applyProtection="1">
      <alignment horizontal="center" vertical="center"/>
      <protection locked="0"/>
    </xf>
    <xf numFmtId="0" fontId="18" fillId="0" borderId="85" xfId="0" applyFont="1" applyFill="1" applyBorder="1" applyAlignment="1" applyProtection="1">
      <alignment horizontal="center" vertical="center"/>
      <protection locked="0"/>
    </xf>
    <xf numFmtId="0" fontId="18" fillId="0" borderId="61" xfId="0" applyFont="1" applyFill="1" applyBorder="1" applyAlignment="1" applyProtection="1">
      <alignment horizontal="center" vertical="center"/>
      <protection locked="0"/>
    </xf>
    <xf numFmtId="0" fontId="18" fillId="0" borderId="73" xfId="0" applyFont="1" applyFill="1" applyBorder="1" applyAlignment="1" applyProtection="1">
      <alignment horizontal="center" vertical="center"/>
      <protection locked="0"/>
    </xf>
    <xf numFmtId="0" fontId="30" fillId="0" borderId="104" xfId="0" applyFont="1" applyFill="1" applyBorder="1" applyAlignment="1" applyProtection="1">
      <alignment horizontal="center" vertical="center"/>
      <protection locked="0"/>
    </xf>
    <xf numFmtId="0" fontId="30" fillId="0" borderId="70" xfId="0" applyFont="1" applyFill="1" applyBorder="1" applyAlignment="1" applyProtection="1">
      <alignment horizontal="center" vertical="center"/>
      <protection locked="0"/>
    </xf>
    <xf numFmtId="0" fontId="18" fillId="0" borderId="104" xfId="0" applyFont="1" applyFill="1" applyBorder="1" applyAlignment="1" applyProtection="1">
      <alignment horizontal="center" vertical="center"/>
      <protection locked="0"/>
    </xf>
    <xf numFmtId="0" fontId="18" fillId="0" borderId="105" xfId="0" applyFont="1" applyFill="1" applyBorder="1" applyAlignment="1" applyProtection="1">
      <alignment horizontal="center" vertical="center"/>
      <protection locked="0"/>
    </xf>
    <xf numFmtId="0" fontId="18" fillId="0" borderId="125" xfId="0" applyFont="1" applyFill="1" applyBorder="1" applyAlignment="1" applyProtection="1">
      <alignment horizontal="center" vertical="center"/>
      <protection locked="0"/>
    </xf>
    <xf numFmtId="1" fontId="18" fillId="0" borderId="159" xfId="0" applyNumberFormat="1" applyFont="1" applyFill="1" applyBorder="1" applyAlignment="1" applyProtection="1">
      <alignment horizontal="center" vertical="center"/>
      <protection locked="0"/>
    </xf>
    <xf numFmtId="1" fontId="18" fillId="0" borderId="128" xfId="0" applyNumberFormat="1" applyFont="1" applyFill="1" applyBorder="1" applyAlignment="1" applyProtection="1">
      <alignment horizontal="center" vertical="center"/>
      <protection locked="0"/>
    </xf>
    <xf numFmtId="1" fontId="18" fillId="0" borderId="114" xfId="0" applyNumberFormat="1" applyFont="1" applyFill="1" applyBorder="1" applyAlignment="1" applyProtection="1">
      <alignment horizontal="center" vertical="center"/>
      <protection locked="0"/>
    </xf>
    <xf numFmtId="0" fontId="30" fillId="0" borderId="95" xfId="0" applyFont="1" applyFill="1" applyBorder="1" applyAlignment="1" applyProtection="1">
      <alignment horizontal="center" vertical="center"/>
      <protection locked="0"/>
    </xf>
    <xf numFmtId="0" fontId="30" fillId="0" borderId="68" xfId="0" applyFont="1" applyFill="1" applyBorder="1" applyAlignment="1" applyProtection="1">
      <alignment horizontal="center" vertical="center"/>
      <protection locked="0"/>
    </xf>
    <xf numFmtId="0" fontId="18" fillId="0" borderId="84" xfId="0" applyFont="1" applyFill="1" applyBorder="1" applyAlignment="1" applyProtection="1">
      <alignment horizontal="center" vertical="center"/>
      <protection locked="0"/>
    </xf>
    <xf numFmtId="0" fontId="18" fillId="0" borderId="79" xfId="0" applyFont="1" applyFill="1" applyBorder="1" applyAlignment="1" applyProtection="1">
      <alignment horizontal="center" vertical="center"/>
      <protection locked="0"/>
    </xf>
    <xf numFmtId="0" fontId="18" fillId="0" borderId="89" xfId="0" applyFont="1" applyFill="1" applyBorder="1" applyAlignment="1" applyProtection="1">
      <alignment horizontal="center" vertical="center"/>
      <protection locked="0"/>
    </xf>
    <xf numFmtId="0" fontId="18" fillId="0" borderId="102" xfId="0" applyFont="1" applyFill="1" applyBorder="1" applyAlignment="1" applyProtection="1">
      <alignment horizontal="center" vertical="center"/>
      <protection locked="0"/>
    </xf>
    <xf numFmtId="164" fontId="138" fillId="15" borderId="61" xfId="0" applyNumberFormat="1" applyFont="1" applyFill="1" applyBorder="1" applyAlignment="1" applyProtection="1">
      <alignment horizontal="center"/>
      <protection locked="0"/>
    </xf>
    <xf numFmtId="164" fontId="138" fillId="15" borderId="73" xfId="0" applyNumberFormat="1" applyFont="1" applyFill="1" applyBorder="1" applyAlignment="1" applyProtection="1">
      <alignment horizontal="center"/>
      <protection locked="0"/>
    </xf>
    <xf numFmtId="0" fontId="18" fillId="0" borderId="159" xfId="0" applyFont="1" applyFill="1" applyBorder="1" applyAlignment="1" applyProtection="1">
      <alignment horizontal="center" vertical="center"/>
      <protection locked="0"/>
    </xf>
    <xf numFmtId="0" fontId="18" fillId="0" borderId="128" xfId="0" applyFont="1" applyFill="1" applyBorder="1" applyAlignment="1" applyProtection="1">
      <alignment horizontal="center" vertical="center"/>
      <protection locked="0"/>
    </xf>
    <xf numFmtId="0" fontId="18" fillId="0" borderId="114" xfId="0" applyFont="1" applyFill="1" applyBorder="1" applyAlignment="1" applyProtection="1">
      <alignment horizontal="center" vertical="center"/>
      <protection locked="0"/>
    </xf>
    <xf numFmtId="0" fontId="18" fillId="9" borderId="102" xfId="0" applyFont="1" applyFill="1" applyBorder="1" applyAlignment="1" applyProtection="1">
      <alignment horizontal="center" vertical="center" wrapText="1"/>
      <protection hidden="1"/>
    </xf>
    <xf numFmtId="2" fontId="17" fillId="0" borderId="104" xfId="0" applyNumberFormat="1" applyFont="1" applyFill="1" applyBorder="1" applyAlignment="1" applyProtection="1">
      <alignment horizontal="center" vertical="center"/>
      <protection locked="0"/>
    </xf>
    <xf numFmtId="2" fontId="17" fillId="0" borderId="125" xfId="0" applyNumberFormat="1" applyFont="1" applyFill="1" applyBorder="1" applyAlignment="1" applyProtection="1">
      <alignment horizontal="center" vertical="center"/>
      <protection locked="0"/>
    </xf>
    <xf numFmtId="0" fontId="102" fillId="15" borderId="88" xfId="0" applyNumberFormat="1" applyFont="1" applyFill="1" applyBorder="1" applyAlignment="1" applyProtection="1">
      <alignment horizontal="center" vertical="center"/>
      <protection locked="0"/>
    </xf>
    <xf numFmtId="0" fontId="102" fillId="15" borderId="272" xfId="0" applyNumberFormat="1" applyFont="1" applyFill="1" applyBorder="1" applyAlignment="1" applyProtection="1">
      <alignment horizontal="center" vertical="center"/>
      <protection locked="0"/>
    </xf>
    <xf numFmtId="0" fontId="35" fillId="14" borderId="104" xfId="0" applyFont="1" applyFill="1" applyBorder="1" applyAlignment="1" applyProtection="1">
      <alignment horizontal="center" vertical="center"/>
      <protection locked="0"/>
    </xf>
    <xf numFmtId="0" fontId="35" fillId="14" borderId="248" xfId="0" applyFont="1" applyFill="1" applyBorder="1" applyAlignment="1" applyProtection="1">
      <alignment horizontal="center" vertical="center"/>
      <protection locked="0"/>
    </xf>
    <xf numFmtId="0" fontId="35" fillId="14" borderId="105" xfId="0" applyFont="1" applyFill="1" applyBorder="1" applyAlignment="1" applyProtection="1">
      <alignment horizontal="center" vertical="center"/>
      <protection locked="0"/>
    </xf>
    <xf numFmtId="2" fontId="111" fillId="14" borderId="104" xfId="0" applyNumberFormat="1" applyFont="1" applyFill="1" applyBorder="1" applyAlignment="1" applyProtection="1">
      <alignment horizontal="center" vertical="center"/>
      <protection locked="0"/>
    </xf>
    <xf numFmtId="2" fontId="111" fillId="14" borderId="70" xfId="0" applyNumberFormat="1" applyFont="1" applyFill="1" applyBorder="1" applyAlignment="1" applyProtection="1">
      <alignment horizontal="center" vertical="center"/>
      <protection locked="0"/>
    </xf>
    <xf numFmtId="0" fontId="30" fillId="0" borderId="247" xfId="0" applyFont="1" applyFill="1" applyBorder="1" applyAlignment="1" applyProtection="1">
      <alignment horizontal="center" vertical="center"/>
      <protection locked="0"/>
    </xf>
    <xf numFmtId="0" fontId="30" fillId="0" borderId="204" xfId="0" applyFont="1" applyFill="1" applyBorder="1" applyAlignment="1" applyProtection="1">
      <alignment horizontal="center" vertical="center"/>
      <protection locked="0"/>
    </xf>
    <xf numFmtId="0" fontId="30" fillId="0" borderId="246" xfId="0" applyFont="1" applyFill="1" applyBorder="1" applyAlignment="1" applyProtection="1">
      <alignment horizontal="center" vertical="center"/>
      <protection locked="0"/>
    </xf>
    <xf numFmtId="0" fontId="30" fillId="0" borderId="248" xfId="0" applyFont="1" applyFill="1" applyBorder="1" applyAlignment="1" applyProtection="1">
      <alignment horizontal="center" vertical="center"/>
      <protection locked="0"/>
    </xf>
    <xf numFmtId="0" fontId="30" fillId="0" borderId="123" xfId="0" applyFont="1" applyFill="1" applyBorder="1" applyAlignment="1" applyProtection="1">
      <alignment horizontal="center" vertical="center"/>
      <protection locked="0"/>
    </xf>
    <xf numFmtId="0" fontId="30" fillId="0" borderId="249" xfId="0" applyFont="1" applyFill="1" applyBorder="1" applyAlignment="1" applyProtection="1">
      <alignment horizontal="center" vertical="center"/>
      <protection locked="0"/>
    </xf>
    <xf numFmtId="164" fontId="34" fillId="0" borderId="82" xfId="0" applyNumberFormat="1" applyFont="1" applyFill="1" applyBorder="1" applyAlignment="1" applyProtection="1">
      <alignment horizontal="center" vertical="center"/>
      <protection locked="0"/>
    </xf>
    <xf numFmtId="164" fontId="34" fillId="0" borderId="118" xfId="0" applyNumberFormat="1" applyFont="1" applyFill="1" applyBorder="1" applyAlignment="1" applyProtection="1">
      <alignment horizontal="center" vertical="center"/>
      <protection locked="0"/>
    </xf>
    <xf numFmtId="0" fontId="125" fillId="14" borderId="246" xfId="0" applyFont="1" applyFill="1" applyBorder="1" applyAlignment="1" applyProtection="1">
      <alignment horizontal="center" vertical="center"/>
      <protection locked="0"/>
    </xf>
    <xf numFmtId="0" fontId="125" fillId="14" borderId="70" xfId="0" applyFont="1" applyFill="1" applyBorder="1" applyAlignment="1" applyProtection="1">
      <alignment horizontal="center" vertical="center"/>
      <protection locked="0"/>
    </xf>
    <xf numFmtId="0" fontId="125" fillId="14" borderId="104" xfId="0" applyFont="1" applyFill="1" applyBorder="1" applyAlignment="1" applyProtection="1">
      <alignment horizontal="center" vertical="center"/>
      <protection locked="0"/>
    </xf>
    <xf numFmtId="0" fontId="125" fillId="14" borderId="248" xfId="0" applyFont="1" applyFill="1" applyBorder="1" applyAlignment="1" applyProtection="1">
      <alignment horizontal="center" vertical="center"/>
      <protection locked="0"/>
    </xf>
    <xf numFmtId="0" fontId="34" fillId="0" borderId="61" xfId="0" applyFont="1" applyFill="1" applyBorder="1" applyAlignment="1" applyProtection="1">
      <alignment horizontal="center" vertical="center"/>
      <protection locked="0"/>
    </xf>
    <xf numFmtId="0" fontId="34" fillId="0" borderId="73" xfId="0" applyFont="1" applyFill="1" applyBorder="1" applyAlignment="1" applyProtection="1">
      <alignment horizontal="center" vertical="center"/>
      <protection locked="0"/>
    </xf>
    <xf numFmtId="0" fontId="34" fillId="0" borderId="85" xfId="0" applyFont="1" applyFill="1" applyBorder="1" applyAlignment="1" applyProtection="1">
      <alignment horizontal="center" vertical="center"/>
      <protection locked="0"/>
    </xf>
    <xf numFmtId="0" fontId="113" fillId="21" borderId="38" xfId="0" applyFont="1" applyFill="1" applyBorder="1" applyAlignment="1" applyProtection="1">
      <alignment horizontal="center" vertical="center" wrapText="1"/>
      <protection locked="0"/>
    </xf>
    <xf numFmtId="0" fontId="114" fillId="21" borderId="38" xfId="0" applyFont="1" applyFill="1" applyBorder="1" applyAlignment="1" applyProtection="1">
      <alignment horizontal="center" vertical="center"/>
      <protection locked="0"/>
    </xf>
    <xf numFmtId="0" fontId="114" fillId="21" borderId="39" xfId="0" applyFont="1" applyFill="1" applyBorder="1" applyAlignment="1" applyProtection="1">
      <alignment horizontal="center" vertical="center"/>
      <protection locked="0"/>
    </xf>
    <xf numFmtId="0" fontId="88" fillId="21" borderId="4" xfId="0" applyFont="1" applyFill="1" applyBorder="1" applyAlignment="1" applyProtection="1">
      <alignment horizontal="center" vertical="center" wrapText="1"/>
      <protection locked="0"/>
    </xf>
    <xf numFmtId="0" fontId="88" fillId="21" borderId="92" xfId="0" applyFont="1" applyFill="1" applyBorder="1" applyAlignment="1" applyProtection="1">
      <alignment horizontal="center" vertical="center" wrapText="1"/>
      <protection locked="0"/>
    </xf>
    <xf numFmtId="0" fontId="118" fillId="0" borderId="54" xfId="0" applyFont="1" applyBorder="1" applyAlignment="1" applyProtection="1">
      <alignment horizontal="left" vertical="center"/>
      <protection locked="0"/>
    </xf>
    <xf numFmtId="0" fontId="118" fillId="0" borderId="92" xfId="0" applyFont="1" applyBorder="1" applyAlignment="1" applyProtection="1">
      <alignment horizontal="left" vertical="center"/>
      <protection locked="0"/>
    </xf>
    <xf numFmtId="0" fontId="34" fillId="0" borderId="58" xfId="0" applyFont="1" applyFill="1" applyBorder="1" applyAlignment="1" applyProtection="1">
      <alignment horizontal="center" vertical="center"/>
      <protection locked="0"/>
    </xf>
    <xf numFmtId="0" fontId="34" fillId="0" borderId="269" xfId="0" applyFont="1" applyFill="1" applyBorder="1" applyAlignment="1" applyProtection="1">
      <alignment horizontal="center" vertical="center"/>
      <protection locked="0"/>
    </xf>
  </cellXfs>
  <cellStyles count="2">
    <cellStyle name="Hyperlink" xfId="1" builtinId="8"/>
    <cellStyle name="Normal" xfId="0" builtinId="0"/>
  </cellStyles>
  <dxfs count="1382">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rgb="FF00B050"/>
      </font>
    </dxf>
    <dxf>
      <font>
        <color rgb="FF0070C0"/>
      </font>
    </dxf>
    <dxf>
      <font>
        <color rgb="FF00B0F0"/>
      </font>
    </dxf>
    <dxf>
      <font>
        <color rgb="FF00B050"/>
      </font>
    </dxf>
    <dxf>
      <font>
        <color theme="9" tint="-0.499984740745262"/>
      </font>
    </dxf>
    <dxf>
      <font>
        <color theme="0"/>
      </font>
    </dxf>
    <dxf>
      <font>
        <color theme="0"/>
      </font>
    </dxf>
    <dxf>
      <fill>
        <patternFill>
          <bgColor theme="9" tint="0.39994506668294322"/>
        </patternFill>
      </fill>
    </dxf>
    <dxf>
      <font>
        <color rgb="FF0000FF"/>
      </font>
    </dxf>
    <dxf>
      <font>
        <color rgb="FFFF0000"/>
      </font>
    </dxf>
    <dxf>
      <font>
        <color rgb="FF008000"/>
      </font>
    </dxf>
    <dxf>
      <font>
        <color rgb="FF0000FF"/>
      </font>
    </dxf>
    <dxf>
      <font>
        <color rgb="FFFF0000"/>
      </font>
    </dxf>
    <dxf>
      <font>
        <color rgb="FF008000"/>
      </font>
    </dxf>
    <dxf>
      <font>
        <color rgb="FF0000FF"/>
      </font>
    </dxf>
    <dxf>
      <font>
        <color rgb="FFFF0000"/>
      </font>
    </dxf>
    <dxf>
      <font>
        <color rgb="FF008000"/>
      </font>
    </dxf>
    <dxf>
      <font>
        <color rgb="FF0000FF"/>
      </font>
    </dxf>
    <dxf>
      <font>
        <color rgb="FFFF0000"/>
      </font>
    </dxf>
    <dxf>
      <font>
        <color rgb="FF008000"/>
      </font>
    </dxf>
    <dxf>
      <font>
        <color rgb="FF0000FF"/>
      </font>
    </dxf>
    <dxf>
      <font>
        <color rgb="FFFF0000"/>
      </font>
    </dxf>
    <dxf>
      <font>
        <color rgb="FF008000"/>
      </font>
    </dxf>
    <dxf>
      <font>
        <color rgb="FF0000FF"/>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B050"/>
      </font>
    </dxf>
    <dxf>
      <font>
        <color rgb="FF0070C0"/>
      </font>
    </dxf>
    <dxf>
      <font>
        <color rgb="FF00B0F0"/>
      </font>
    </dxf>
    <dxf>
      <font>
        <color rgb="FF00B050"/>
      </font>
    </dxf>
    <dxf>
      <font>
        <color theme="9" tint="-0.499984740745262"/>
      </font>
    </dxf>
    <dxf>
      <font>
        <color theme="0"/>
      </font>
    </dxf>
    <dxf>
      <font>
        <color theme="0"/>
      </font>
    </dxf>
    <dxf>
      <fill>
        <patternFill>
          <bgColor theme="9" tint="0.39994506668294322"/>
        </patternFill>
      </fill>
    </dxf>
    <dxf>
      <font>
        <color theme="0" tint="-4.9989318521683403E-2"/>
      </font>
      <fill>
        <patternFill patternType="none">
          <fgColor indexed="64"/>
          <bgColor auto="1"/>
        </patternFill>
      </fill>
    </dxf>
    <dxf>
      <font>
        <color rgb="FFFF0000"/>
      </font>
    </dxf>
    <dxf>
      <font>
        <color rgb="FF0000FF"/>
      </font>
    </dxf>
    <dxf>
      <font>
        <color rgb="FFFF33CC"/>
      </font>
      <fill>
        <patternFill patternType="none">
          <bgColor auto="1"/>
        </patternFill>
      </fill>
    </dxf>
    <dxf>
      <font>
        <color rgb="FFFF0000"/>
      </font>
    </dxf>
    <dxf>
      <font>
        <color rgb="FF0000FF"/>
      </font>
    </dxf>
    <dxf>
      <font>
        <color rgb="FFFF33CC"/>
      </font>
      <fill>
        <patternFill patternType="none">
          <bgColor auto="1"/>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00B050"/>
      </font>
    </dxf>
    <dxf>
      <font>
        <color rgb="FFFF000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ill>
        <patternFill>
          <bgColor theme="9" tint="0.39994506668294322"/>
        </patternFill>
      </fill>
    </dxf>
    <dxf>
      <fill>
        <patternFill>
          <bgColor rgb="FFFF0000"/>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9" tint="-0.24994659260841701"/>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FF0000"/>
      </font>
    </dxf>
    <dxf>
      <font>
        <color rgb="FF7030A0"/>
      </font>
    </dxf>
    <dxf>
      <font>
        <color rgb="FF00B0F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ill>
        <patternFill>
          <bgColor theme="0"/>
        </patternFill>
      </fill>
    </dxf>
    <dxf>
      <font>
        <color theme="0"/>
      </font>
      <fill>
        <patternFill>
          <bgColor theme="0"/>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002060"/>
      </font>
      <fill>
        <patternFill>
          <bgColor theme="0"/>
        </patternFill>
      </fill>
    </dxf>
    <dxf>
      <font>
        <color rgb="FFFFC000"/>
      </font>
    </dxf>
    <dxf>
      <font>
        <color rgb="FF00B050"/>
      </font>
    </dxf>
    <dxf>
      <font>
        <color rgb="FFFF0000"/>
      </font>
    </dxf>
    <dxf>
      <font>
        <color theme="0"/>
      </font>
    </dxf>
    <dxf>
      <font>
        <color rgb="FF00B050"/>
      </font>
    </dxf>
    <dxf>
      <font>
        <color rgb="FF00B0F0"/>
      </font>
    </dxf>
    <dxf>
      <font>
        <color theme="9"/>
      </font>
    </dxf>
    <dxf>
      <font>
        <color rgb="FFFF0000"/>
      </font>
    </dxf>
    <dxf>
      <font>
        <color rgb="FFC00000"/>
      </font>
    </dxf>
    <dxf>
      <font>
        <color rgb="FFFFC000"/>
      </font>
    </dxf>
  </dxfs>
  <tableStyles count="0" defaultTableStyle="TableStyleMedium9" defaultPivotStyle="PivotStyleLight16"/>
  <colors>
    <mruColors>
      <color rgb="FF4B10E0"/>
      <color rgb="FFDE725C"/>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17</xdr:col>
      <xdr:colOff>9526</xdr:colOff>
      <xdr:row>1</xdr:row>
      <xdr:rowOff>1</xdr:rowOff>
    </xdr:from>
    <xdr:to>
      <xdr:col>19</xdr:col>
      <xdr:colOff>9526</xdr:colOff>
      <xdr:row>10</xdr:row>
      <xdr:rowOff>114300</xdr:rowOff>
    </xdr:to>
    <xdr:sp macro="" textlink="">
      <xdr:nvSpPr>
        <xdr:cNvPr id="2" name="Rectangle 1"/>
        <xdr:cNvSpPr/>
      </xdr:nvSpPr>
      <xdr:spPr>
        <a:xfrm>
          <a:off x="9601201" y="295276"/>
          <a:ext cx="1524000" cy="2343149"/>
        </a:xfrm>
        <a:prstGeom prst="rect">
          <a:avLst/>
        </a:prstGeom>
        <a:blipFill>
          <a:blip xmlns:r="http://schemas.openxmlformats.org/officeDocument/2006/relationships" r:embed="rId1" cstate="print"/>
          <a:stretch>
            <a:fillRect/>
          </a:stretch>
        </a:blip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editAs="oneCell">
    <xdr:from>
      <xdr:col>19</xdr:col>
      <xdr:colOff>38099</xdr:colOff>
      <xdr:row>1</xdr:row>
      <xdr:rowOff>47625</xdr:rowOff>
    </xdr:from>
    <xdr:to>
      <xdr:col>20</xdr:col>
      <xdr:colOff>723900</xdr:colOff>
      <xdr:row>10</xdr:row>
      <xdr:rowOff>133350</xdr:rowOff>
    </xdr:to>
    <xdr:pic>
      <xdr:nvPicPr>
        <xdr:cNvPr id="3" name="Picture 2" descr="DSC_9073.JPG"/>
        <xdr:cNvPicPr>
          <a:picLocks noChangeAspect="1"/>
        </xdr:cNvPicPr>
      </xdr:nvPicPr>
      <xdr:blipFill>
        <a:blip xmlns:r="http://schemas.openxmlformats.org/officeDocument/2006/relationships" r:embed="rId2" cstate="print"/>
        <a:stretch>
          <a:fillRect/>
        </a:stretch>
      </xdr:blipFill>
      <xdr:spPr>
        <a:xfrm>
          <a:off x="11153774" y="342900"/>
          <a:ext cx="1447801" cy="23145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19050</xdr:colOff>
      <xdr:row>1</xdr:row>
      <xdr:rowOff>31938</xdr:rowOff>
    </xdr:from>
    <xdr:to>
      <xdr:col>2</xdr:col>
      <xdr:colOff>1062620</xdr:colOff>
      <xdr:row>2</xdr:row>
      <xdr:rowOff>209551</xdr:rowOff>
    </xdr:to>
    <xdr:pic>
      <xdr:nvPicPr>
        <xdr:cNvPr id="2" name="Picture 1" descr="maa-saraswati-1484548264.png"/>
        <xdr:cNvPicPr>
          <a:picLocks noChangeAspect="1"/>
        </xdr:cNvPicPr>
      </xdr:nvPicPr>
      <xdr:blipFill>
        <a:blip xmlns:r="http://schemas.openxmlformats.org/officeDocument/2006/relationships" r:embed="rId1" cstate="print"/>
        <a:stretch>
          <a:fillRect/>
        </a:stretch>
      </xdr:blipFill>
      <xdr:spPr>
        <a:xfrm>
          <a:off x="523875" y="251013"/>
          <a:ext cx="1043570" cy="739588"/>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37</xdr:row>
      <xdr:rowOff>31938</xdr:rowOff>
    </xdr:from>
    <xdr:to>
      <xdr:col>2</xdr:col>
      <xdr:colOff>1062620</xdr:colOff>
      <xdr:row>38</xdr:row>
      <xdr:rowOff>209551</xdr:rowOff>
    </xdr:to>
    <xdr:pic>
      <xdr:nvPicPr>
        <xdr:cNvPr id="104" name="Picture 103" descr="maa-saraswati-1484548264.png"/>
        <xdr:cNvPicPr>
          <a:picLocks noChangeAspect="1"/>
        </xdr:cNvPicPr>
      </xdr:nvPicPr>
      <xdr:blipFill>
        <a:blip xmlns:r="http://schemas.openxmlformats.org/officeDocument/2006/relationships" r:embed="rId1" cstate="print"/>
        <a:stretch>
          <a:fillRect/>
        </a:stretch>
      </xdr:blipFill>
      <xdr:spPr>
        <a:xfrm>
          <a:off x="560070" y="24529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73</xdr:row>
      <xdr:rowOff>31938</xdr:rowOff>
    </xdr:from>
    <xdr:to>
      <xdr:col>2</xdr:col>
      <xdr:colOff>1062620</xdr:colOff>
      <xdr:row>74</xdr:row>
      <xdr:rowOff>209551</xdr:rowOff>
    </xdr:to>
    <xdr:pic>
      <xdr:nvPicPr>
        <xdr:cNvPr id="105" name="Picture 104" descr="maa-saraswati-1484548264.png"/>
        <xdr:cNvPicPr>
          <a:picLocks noChangeAspect="1"/>
        </xdr:cNvPicPr>
      </xdr:nvPicPr>
      <xdr:blipFill>
        <a:blip xmlns:r="http://schemas.openxmlformats.org/officeDocument/2006/relationships" r:embed="rId1" cstate="print"/>
        <a:stretch>
          <a:fillRect/>
        </a:stretch>
      </xdr:blipFill>
      <xdr:spPr>
        <a:xfrm>
          <a:off x="560070" y="921403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109</xdr:row>
      <xdr:rowOff>31938</xdr:rowOff>
    </xdr:from>
    <xdr:to>
      <xdr:col>2</xdr:col>
      <xdr:colOff>1062620</xdr:colOff>
      <xdr:row>110</xdr:row>
      <xdr:rowOff>209551</xdr:rowOff>
    </xdr:to>
    <xdr:pic>
      <xdr:nvPicPr>
        <xdr:cNvPr id="106" name="Picture 105" descr="maa-saraswati-1484548264.png"/>
        <xdr:cNvPicPr>
          <a:picLocks noChangeAspect="1"/>
        </xdr:cNvPicPr>
      </xdr:nvPicPr>
      <xdr:blipFill>
        <a:blip xmlns:r="http://schemas.openxmlformats.org/officeDocument/2006/relationships" r:embed="rId1" cstate="print"/>
        <a:stretch>
          <a:fillRect/>
        </a:stretch>
      </xdr:blipFill>
      <xdr:spPr>
        <a:xfrm>
          <a:off x="560070" y="921403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145</xdr:row>
      <xdr:rowOff>31938</xdr:rowOff>
    </xdr:from>
    <xdr:to>
      <xdr:col>2</xdr:col>
      <xdr:colOff>1062620</xdr:colOff>
      <xdr:row>146</xdr:row>
      <xdr:rowOff>209551</xdr:rowOff>
    </xdr:to>
    <xdr:pic>
      <xdr:nvPicPr>
        <xdr:cNvPr id="107" name="Picture 106" descr="maa-saraswati-1484548264.png"/>
        <xdr:cNvPicPr>
          <a:picLocks noChangeAspect="1"/>
        </xdr:cNvPicPr>
      </xdr:nvPicPr>
      <xdr:blipFill>
        <a:blip xmlns:r="http://schemas.openxmlformats.org/officeDocument/2006/relationships" r:embed="rId1" cstate="print"/>
        <a:stretch>
          <a:fillRect/>
        </a:stretch>
      </xdr:blipFill>
      <xdr:spPr>
        <a:xfrm>
          <a:off x="560070" y="1818277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181</xdr:row>
      <xdr:rowOff>31938</xdr:rowOff>
    </xdr:from>
    <xdr:to>
      <xdr:col>2</xdr:col>
      <xdr:colOff>1062620</xdr:colOff>
      <xdr:row>182</xdr:row>
      <xdr:rowOff>209551</xdr:rowOff>
    </xdr:to>
    <xdr:pic>
      <xdr:nvPicPr>
        <xdr:cNvPr id="108" name="Picture 107" descr="maa-saraswati-1484548264.png"/>
        <xdr:cNvPicPr>
          <a:picLocks noChangeAspect="1"/>
        </xdr:cNvPicPr>
      </xdr:nvPicPr>
      <xdr:blipFill>
        <a:blip xmlns:r="http://schemas.openxmlformats.org/officeDocument/2006/relationships" r:embed="rId1" cstate="print"/>
        <a:stretch>
          <a:fillRect/>
        </a:stretch>
      </xdr:blipFill>
      <xdr:spPr>
        <a:xfrm>
          <a:off x="560070" y="921403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217</xdr:row>
      <xdr:rowOff>31938</xdr:rowOff>
    </xdr:from>
    <xdr:to>
      <xdr:col>2</xdr:col>
      <xdr:colOff>1062620</xdr:colOff>
      <xdr:row>218</xdr:row>
      <xdr:rowOff>209551</xdr:rowOff>
    </xdr:to>
    <xdr:pic>
      <xdr:nvPicPr>
        <xdr:cNvPr id="109" name="Picture 108" descr="maa-saraswati-1484548264.png"/>
        <xdr:cNvPicPr>
          <a:picLocks noChangeAspect="1"/>
        </xdr:cNvPicPr>
      </xdr:nvPicPr>
      <xdr:blipFill>
        <a:blip xmlns:r="http://schemas.openxmlformats.org/officeDocument/2006/relationships" r:embed="rId1" cstate="print"/>
        <a:stretch>
          <a:fillRect/>
        </a:stretch>
      </xdr:blipFill>
      <xdr:spPr>
        <a:xfrm>
          <a:off x="560070" y="1818277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253</xdr:row>
      <xdr:rowOff>31938</xdr:rowOff>
    </xdr:from>
    <xdr:to>
      <xdr:col>2</xdr:col>
      <xdr:colOff>1062620</xdr:colOff>
      <xdr:row>254</xdr:row>
      <xdr:rowOff>209551</xdr:rowOff>
    </xdr:to>
    <xdr:pic>
      <xdr:nvPicPr>
        <xdr:cNvPr id="110" name="Picture 109" descr="maa-saraswati-1484548264.png"/>
        <xdr:cNvPicPr>
          <a:picLocks noChangeAspect="1"/>
        </xdr:cNvPicPr>
      </xdr:nvPicPr>
      <xdr:blipFill>
        <a:blip xmlns:r="http://schemas.openxmlformats.org/officeDocument/2006/relationships" r:embed="rId1" cstate="print"/>
        <a:stretch>
          <a:fillRect/>
        </a:stretch>
      </xdr:blipFill>
      <xdr:spPr>
        <a:xfrm>
          <a:off x="560070" y="2715151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289</xdr:row>
      <xdr:rowOff>31938</xdr:rowOff>
    </xdr:from>
    <xdr:to>
      <xdr:col>2</xdr:col>
      <xdr:colOff>1062620</xdr:colOff>
      <xdr:row>290</xdr:row>
      <xdr:rowOff>209551</xdr:rowOff>
    </xdr:to>
    <xdr:pic>
      <xdr:nvPicPr>
        <xdr:cNvPr id="111" name="Picture 110" descr="maa-saraswati-1484548264.png"/>
        <xdr:cNvPicPr>
          <a:picLocks noChangeAspect="1"/>
        </xdr:cNvPicPr>
      </xdr:nvPicPr>
      <xdr:blipFill>
        <a:blip xmlns:r="http://schemas.openxmlformats.org/officeDocument/2006/relationships" r:embed="rId1" cstate="print"/>
        <a:stretch>
          <a:fillRect/>
        </a:stretch>
      </xdr:blipFill>
      <xdr:spPr>
        <a:xfrm>
          <a:off x="560070" y="3612025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325</xdr:row>
      <xdr:rowOff>31938</xdr:rowOff>
    </xdr:from>
    <xdr:to>
      <xdr:col>2</xdr:col>
      <xdr:colOff>1062620</xdr:colOff>
      <xdr:row>326</xdr:row>
      <xdr:rowOff>209551</xdr:rowOff>
    </xdr:to>
    <xdr:pic>
      <xdr:nvPicPr>
        <xdr:cNvPr id="112" name="Picture 111" descr="maa-saraswati-1484548264.png"/>
        <xdr:cNvPicPr>
          <a:picLocks noChangeAspect="1"/>
        </xdr:cNvPicPr>
      </xdr:nvPicPr>
      <xdr:blipFill>
        <a:blip xmlns:r="http://schemas.openxmlformats.org/officeDocument/2006/relationships" r:embed="rId1" cstate="print"/>
        <a:stretch>
          <a:fillRect/>
        </a:stretch>
      </xdr:blipFill>
      <xdr:spPr>
        <a:xfrm>
          <a:off x="560070" y="921403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361</xdr:row>
      <xdr:rowOff>31938</xdr:rowOff>
    </xdr:from>
    <xdr:to>
      <xdr:col>2</xdr:col>
      <xdr:colOff>1062620</xdr:colOff>
      <xdr:row>362</xdr:row>
      <xdr:rowOff>209551</xdr:rowOff>
    </xdr:to>
    <xdr:pic>
      <xdr:nvPicPr>
        <xdr:cNvPr id="113" name="Picture 112" descr="maa-saraswati-1484548264.png"/>
        <xdr:cNvPicPr>
          <a:picLocks noChangeAspect="1"/>
        </xdr:cNvPicPr>
      </xdr:nvPicPr>
      <xdr:blipFill>
        <a:blip xmlns:r="http://schemas.openxmlformats.org/officeDocument/2006/relationships" r:embed="rId1" cstate="print"/>
        <a:stretch>
          <a:fillRect/>
        </a:stretch>
      </xdr:blipFill>
      <xdr:spPr>
        <a:xfrm>
          <a:off x="560070" y="1818277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397</xdr:row>
      <xdr:rowOff>31938</xdr:rowOff>
    </xdr:from>
    <xdr:to>
      <xdr:col>2</xdr:col>
      <xdr:colOff>1062620</xdr:colOff>
      <xdr:row>398</xdr:row>
      <xdr:rowOff>209551</xdr:rowOff>
    </xdr:to>
    <xdr:pic>
      <xdr:nvPicPr>
        <xdr:cNvPr id="114" name="Picture 113" descr="maa-saraswati-1484548264.png"/>
        <xdr:cNvPicPr>
          <a:picLocks noChangeAspect="1"/>
        </xdr:cNvPicPr>
      </xdr:nvPicPr>
      <xdr:blipFill>
        <a:blip xmlns:r="http://schemas.openxmlformats.org/officeDocument/2006/relationships" r:embed="rId1" cstate="print"/>
        <a:stretch>
          <a:fillRect/>
        </a:stretch>
      </xdr:blipFill>
      <xdr:spPr>
        <a:xfrm>
          <a:off x="560070" y="2715151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433</xdr:row>
      <xdr:rowOff>31938</xdr:rowOff>
    </xdr:from>
    <xdr:to>
      <xdr:col>2</xdr:col>
      <xdr:colOff>1062620</xdr:colOff>
      <xdr:row>434</xdr:row>
      <xdr:rowOff>209551</xdr:rowOff>
    </xdr:to>
    <xdr:pic>
      <xdr:nvPicPr>
        <xdr:cNvPr id="115" name="Picture 114" descr="maa-saraswati-1484548264.png"/>
        <xdr:cNvPicPr>
          <a:picLocks noChangeAspect="1"/>
        </xdr:cNvPicPr>
      </xdr:nvPicPr>
      <xdr:blipFill>
        <a:blip xmlns:r="http://schemas.openxmlformats.org/officeDocument/2006/relationships" r:embed="rId1" cstate="print"/>
        <a:stretch>
          <a:fillRect/>
        </a:stretch>
      </xdr:blipFill>
      <xdr:spPr>
        <a:xfrm>
          <a:off x="560070" y="3612025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469</xdr:row>
      <xdr:rowOff>31938</xdr:rowOff>
    </xdr:from>
    <xdr:to>
      <xdr:col>2</xdr:col>
      <xdr:colOff>1062620</xdr:colOff>
      <xdr:row>470</xdr:row>
      <xdr:rowOff>209551</xdr:rowOff>
    </xdr:to>
    <xdr:pic>
      <xdr:nvPicPr>
        <xdr:cNvPr id="116" name="Picture 115" descr="maa-saraswati-1484548264.png"/>
        <xdr:cNvPicPr>
          <a:picLocks noChangeAspect="1"/>
        </xdr:cNvPicPr>
      </xdr:nvPicPr>
      <xdr:blipFill>
        <a:blip xmlns:r="http://schemas.openxmlformats.org/officeDocument/2006/relationships" r:embed="rId1" cstate="print"/>
        <a:stretch>
          <a:fillRect/>
        </a:stretch>
      </xdr:blipFill>
      <xdr:spPr>
        <a:xfrm>
          <a:off x="560070" y="4508899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505</xdr:row>
      <xdr:rowOff>31938</xdr:rowOff>
    </xdr:from>
    <xdr:to>
      <xdr:col>2</xdr:col>
      <xdr:colOff>1062620</xdr:colOff>
      <xdr:row>506</xdr:row>
      <xdr:rowOff>209551</xdr:rowOff>
    </xdr:to>
    <xdr:pic>
      <xdr:nvPicPr>
        <xdr:cNvPr id="117" name="Picture 116" descr="maa-saraswati-1484548264.png"/>
        <xdr:cNvPicPr>
          <a:picLocks noChangeAspect="1"/>
        </xdr:cNvPicPr>
      </xdr:nvPicPr>
      <xdr:blipFill>
        <a:blip xmlns:r="http://schemas.openxmlformats.org/officeDocument/2006/relationships" r:embed="rId1" cstate="print"/>
        <a:stretch>
          <a:fillRect/>
        </a:stretch>
      </xdr:blipFill>
      <xdr:spPr>
        <a:xfrm>
          <a:off x="560070" y="5405773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541</xdr:row>
      <xdr:rowOff>31938</xdr:rowOff>
    </xdr:from>
    <xdr:to>
      <xdr:col>2</xdr:col>
      <xdr:colOff>1062620</xdr:colOff>
      <xdr:row>542</xdr:row>
      <xdr:rowOff>209551</xdr:rowOff>
    </xdr:to>
    <xdr:pic>
      <xdr:nvPicPr>
        <xdr:cNvPr id="118" name="Picture 117" descr="maa-saraswati-1484548264.png"/>
        <xdr:cNvPicPr>
          <a:picLocks noChangeAspect="1"/>
        </xdr:cNvPicPr>
      </xdr:nvPicPr>
      <xdr:blipFill>
        <a:blip xmlns:r="http://schemas.openxmlformats.org/officeDocument/2006/relationships" r:embed="rId1" cstate="print"/>
        <a:stretch>
          <a:fillRect/>
        </a:stretch>
      </xdr:blipFill>
      <xdr:spPr>
        <a:xfrm>
          <a:off x="560070" y="6302647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577</xdr:row>
      <xdr:rowOff>31938</xdr:rowOff>
    </xdr:from>
    <xdr:to>
      <xdr:col>2</xdr:col>
      <xdr:colOff>1062620</xdr:colOff>
      <xdr:row>578</xdr:row>
      <xdr:rowOff>209551</xdr:rowOff>
    </xdr:to>
    <xdr:pic>
      <xdr:nvPicPr>
        <xdr:cNvPr id="119" name="Picture 118" descr="maa-saraswati-1484548264.png"/>
        <xdr:cNvPicPr>
          <a:picLocks noChangeAspect="1"/>
        </xdr:cNvPicPr>
      </xdr:nvPicPr>
      <xdr:blipFill>
        <a:blip xmlns:r="http://schemas.openxmlformats.org/officeDocument/2006/relationships" r:embed="rId1" cstate="print"/>
        <a:stretch>
          <a:fillRect/>
        </a:stretch>
      </xdr:blipFill>
      <xdr:spPr>
        <a:xfrm>
          <a:off x="560070" y="7199521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613</xdr:row>
      <xdr:rowOff>31938</xdr:rowOff>
    </xdr:from>
    <xdr:to>
      <xdr:col>2</xdr:col>
      <xdr:colOff>1062620</xdr:colOff>
      <xdr:row>614</xdr:row>
      <xdr:rowOff>209551</xdr:rowOff>
    </xdr:to>
    <xdr:pic>
      <xdr:nvPicPr>
        <xdr:cNvPr id="120" name="Picture 119" descr="maa-saraswati-1484548264.png"/>
        <xdr:cNvPicPr>
          <a:picLocks noChangeAspect="1"/>
        </xdr:cNvPicPr>
      </xdr:nvPicPr>
      <xdr:blipFill>
        <a:blip xmlns:r="http://schemas.openxmlformats.org/officeDocument/2006/relationships" r:embed="rId1" cstate="print"/>
        <a:stretch>
          <a:fillRect/>
        </a:stretch>
      </xdr:blipFill>
      <xdr:spPr>
        <a:xfrm>
          <a:off x="560070" y="921403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649</xdr:row>
      <xdr:rowOff>31938</xdr:rowOff>
    </xdr:from>
    <xdr:to>
      <xdr:col>2</xdr:col>
      <xdr:colOff>1062620</xdr:colOff>
      <xdr:row>650</xdr:row>
      <xdr:rowOff>209551</xdr:rowOff>
    </xdr:to>
    <xdr:pic>
      <xdr:nvPicPr>
        <xdr:cNvPr id="121" name="Picture 120" descr="maa-saraswati-1484548264.png"/>
        <xdr:cNvPicPr>
          <a:picLocks noChangeAspect="1"/>
        </xdr:cNvPicPr>
      </xdr:nvPicPr>
      <xdr:blipFill>
        <a:blip xmlns:r="http://schemas.openxmlformats.org/officeDocument/2006/relationships" r:embed="rId1" cstate="print"/>
        <a:stretch>
          <a:fillRect/>
        </a:stretch>
      </xdr:blipFill>
      <xdr:spPr>
        <a:xfrm>
          <a:off x="560070" y="1818277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685</xdr:row>
      <xdr:rowOff>31938</xdr:rowOff>
    </xdr:from>
    <xdr:to>
      <xdr:col>2</xdr:col>
      <xdr:colOff>1062620</xdr:colOff>
      <xdr:row>686</xdr:row>
      <xdr:rowOff>209551</xdr:rowOff>
    </xdr:to>
    <xdr:pic>
      <xdr:nvPicPr>
        <xdr:cNvPr id="122" name="Picture 121" descr="maa-saraswati-1484548264.png"/>
        <xdr:cNvPicPr>
          <a:picLocks noChangeAspect="1"/>
        </xdr:cNvPicPr>
      </xdr:nvPicPr>
      <xdr:blipFill>
        <a:blip xmlns:r="http://schemas.openxmlformats.org/officeDocument/2006/relationships" r:embed="rId1" cstate="print"/>
        <a:stretch>
          <a:fillRect/>
        </a:stretch>
      </xdr:blipFill>
      <xdr:spPr>
        <a:xfrm>
          <a:off x="560070" y="2715151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721</xdr:row>
      <xdr:rowOff>31938</xdr:rowOff>
    </xdr:from>
    <xdr:to>
      <xdr:col>2</xdr:col>
      <xdr:colOff>1062620</xdr:colOff>
      <xdr:row>722</xdr:row>
      <xdr:rowOff>209551</xdr:rowOff>
    </xdr:to>
    <xdr:pic>
      <xdr:nvPicPr>
        <xdr:cNvPr id="123" name="Picture 122" descr="maa-saraswati-1484548264.png"/>
        <xdr:cNvPicPr>
          <a:picLocks noChangeAspect="1"/>
        </xdr:cNvPicPr>
      </xdr:nvPicPr>
      <xdr:blipFill>
        <a:blip xmlns:r="http://schemas.openxmlformats.org/officeDocument/2006/relationships" r:embed="rId1" cstate="print"/>
        <a:stretch>
          <a:fillRect/>
        </a:stretch>
      </xdr:blipFill>
      <xdr:spPr>
        <a:xfrm>
          <a:off x="560070" y="3612025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757</xdr:row>
      <xdr:rowOff>31938</xdr:rowOff>
    </xdr:from>
    <xdr:to>
      <xdr:col>2</xdr:col>
      <xdr:colOff>1062620</xdr:colOff>
      <xdr:row>758</xdr:row>
      <xdr:rowOff>209551</xdr:rowOff>
    </xdr:to>
    <xdr:pic>
      <xdr:nvPicPr>
        <xdr:cNvPr id="124" name="Picture 123" descr="maa-saraswati-1484548264.png"/>
        <xdr:cNvPicPr>
          <a:picLocks noChangeAspect="1"/>
        </xdr:cNvPicPr>
      </xdr:nvPicPr>
      <xdr:blipFill>
        <a:blip xmlns:r="http://schemas.openxmlformats.org/officeDocument/2006/relationships" r:embed="rId1" cstate="print"/>
        <a:stretch>
          <a:fillRect/>
        </a:stretch>
      </xdr:blipFill>
      <xdr:spPr>
        <a:xfrm>
          <a:off x="560070" y="4508899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793</xdr:row>
      <xdr:rowOff>31938</xdr:rowOff>
    </xdr:from>
    <xdr:to>
      <xdr:col>2</xdr:col>
      <xdr:colOff>1062620</xdr:colOff>
      <xdr:row>794</xdr:row>
      <xdr:rowOff>209551</xdr:rowOff>
    </xdr:to>
    <xdr:pic>
      <xdr:nvPicPr>
        <xdr:cNvPr id="125" name="Picture 124" descr="maa-saraswati-1484548264.png"/>
        <xdr:cNvPicPr>
          <a:picLocks noChangeAspect="1"/>
        </xdr:cNvPicPr>
      </xdr:nvPicPr>
      <xdr:blipFill>
        <a:blip xmlns:r="http://schemas.openxmlformats.org/officeDocument/2006/relationships" r:embed="rId1" cstate="print"/>
        <a:stretch>
          <a:fillRect/>
        </a:stretch>
      </xdr:blipFill>
      <xdr:spPr>
        <a:xfrm>
          <a:off x="560070" y="5405773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829</xdr:row>
      <xdr:rowOff>31938</xdr:rowOff>
    </xdr:from>
    <xdr:to>
      <xdr:col>2</xdr:col>
      <xdr:colOff>1062620</xdr:colOff>
      <xdr:row>830</xdr:row>
      <xdr:rowOff>209551</xdr:rowOff>
    </xdr:to>
    <xdr:pic>
      <xdr:nvPicPr>
        <xdr:cNvPr id="126" name="Picture 125" descr="maa-saraswati-1484548264.png"/>
        <xdr:cNvPicPr>
          <a:picLocks noChangeAspect="1"/>
        </xdr:cNvPicPr>
      </xdr:nvPicPr>
      <xdr:blipFill>
        <a:blip xmlns:r="http://schemas.openxmlformats.org/officeDocument/2006/relationships" r:embed="rId1" cstate="print"/>
        <a:stretch>
          <a:fillRect/>
        </a:stretch>
      </xdr:blipFill>
      <xdr:spPr>
        <a:xfrm>
          <a:off x="560070" y="6302647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865</xdr:row>
      <xdr:rowOff>31938</xdr:rowOff>
    </xdr:from>
    <xdr:to>
      <xdr:col>2</xdr:col>
      <xdr:colOff>1062620</xdr:colOff>
      <xdr:row>866</xdr:row>
      <xdr:rowOff>209551</xdr:rowOff>
    </xdr:to>
    <xdr:pic>
      <xdr:nvPicPr>
        <xdr:cNvPr id="127" name="Picture 126" descr="maa-saraswati-1484548264.png"/>
        <xdr:cNvPicPr>
          <a:picLocks noChangeAspect="1"/>
        </xdr:cNvPicPr>
      </xdr:nvPicPr>
      <xdr:blipFill>
        <a:blip xmlns:r="http://schemas.openxmlformats.org/officeDocument/2006/relationships" r:embed="rId1" cstate="print"/>
        <a:stretch>
          <a:fillRect/>
        </a:stretch>
      </xdr:blipFill>
      <xdr:spPr>
        <a:xfrm>
          <a:off x="560070" y="7199521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901</xdr:row>
      <xdr:rowOff>31938</xdr:rowOff>
    </xdr:from>
    <xdr:to>
      <xdr:col>2</xdr:col>
      <xdr:colOff>1062620</xdr:colOff>
      <xdr:row>902</xdr:row>
      <xdr:rowOff>209551</xdr:rowOff>
    </xdr:to>
    <xdr:pic>
      <xdr:nvPicPr>
        <xdr:cNvPr id="128" name="Picture 127" descr="maa-saraswati-1484548264.png"/>
        <xdr:cNvPicPr>
          <a:picLocks noChangeAspect="1"/>
        </xdr:cNvPicPr>
      </xdr:nvPicPr>
      <xdr:blipFill>
        <a:blip xmlns:r="http://schemas.openxmlformats.org/officeDocument/2006/relationships" r:embed="rId1" cstate="print"/>
        <a:stretch>
          <a:fillRect/>
        </a:stretch>
      </xdr:blipFill>
      <xdr:spPr>
        <a:xfrm>
          <a:off x="560070" y="8096395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937</xdr:row>
      <xdr:rowOff>31938</xdr:rowOff>
    </xdr:from>
    <xdr:to>
      <xdr:col>2</xdr:col>
      <xdr:colOff>1062620</xdr:colOff>
      <xdr:row>938</xdr:row>
      <xdr:rowOff>209551</xdr:rowOff>
    </xdr:to>
    <xdr:pic>
      <xdr:nvPicPr>
        <xdr:cNvPr id="129" name="Picture 128" descr="maa-saraswati-1484548264.png"/>
        <xdr:cNvPicPr>
          <a:picLocks noChangeAspect="1"/>
        </xdr:cNvPicPr>
      </xdr:nvPicPr>
      <xdr:blipFill>
        <a:blip xmlns:r="http://schemas.openxmlformats.org/officeDocument/2006/relationships" r:embed="rId1" cstate="print"/>
        <a:stretch>
          <a:fillRect/>
        </a:stretch>
      </xdr:blipFill>
      <xdr:spPr>
        <a:xfrm>
          <a:off x="560070" y="8993269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973</xdr:row>
      <xdr:rowOff>31938</xdr:rowOff>
    </xdr:from>
    <xdr:to>
      <xdr:col>2</xdr:col>
      <xdr:colOff>1062620</xdr:colOff>
      <xdr:row>974</xdr:row>
      <xdr:rowOff>209551</xdr:rowOff>
    </xdr:to>
    <xdr:pic>
      <xdr:nvPicPr>
        <xdr:cNvPr id="130" name="Picture 129" descr="maa-saraswati-1484548264.png"/>
        <xdr:cNvPicPr>
          <a:picLocks noChangeAspect="1"/>
        </xdr:cNvPicPr>
      </xdr:nvPicPr>
      <xdr:blipFill>
        <a:blip xmlns:r="http://schemas.openxmlformats.org/officeDocument/2006/relationships" r:embed="rId1" cstate="print"/>
        <a:stretch>
          <a:fillRect/>
        </a:stretch>
      </xdr:blipFill>
      <xdr:spPr>
        <a:xfrm>
          <a:off x="560070" y="9890143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1009</xdr:row>
      <xdr:rowOff>31938</xdr:rowOff>
    </xdr:from>
    <xdr:to>
      <xdr:col>2</xdr:col>
      <xdr:colOff>1062620</xdr:colOff>
      <xdr:row>1010</xdr:row>
      <xdr:rowOff>209551</xdr:rowOff>
    </xdr:to>
    <xdr:pic>
      <xdr:nvPicPr>
        <xdr:cNvPr id="131" name="Picture 130" descr="maa-saraswati-1484548264.png"/>
        <xdr:cNvPicPr>
          <a:picLocks noChangeAspect="1"/>
        </xdr:cNvPicPr>
      </xdr:nvPicPr>
      <xdr:blipFill>
        <a:blip xmlns:r="http://schemas.openxmlformats.org/officeDocument/2006/relationships" r:embed="rId1" cstate="print"/>
        <a:stretch>
          <a:fillRect/>
        </a:stretch>
      </xdr:blipFill>
      <xdr:spPr>
        <a:xfrm>
          <a:off x="560070" y="10787017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1045</xdr:row>
      <xdr:rowOff>31938</xdr:rowOff>
    </xdr:from>
    <xdr:to>
      <xdr:col>2</xdr:col>
      <xdr:colOff>1062620</xdr:colOff>
      <xdr:row>1046</xdr:row>
      <xdr:rowOff>209551</xdr:rowOff>
    </xdr:to>
    <xdr:pic>
      <xdr:nvPicPr>
        <xdr:cNvPr id="132" name="Picture 131" descr="maa-saraswati-1484548264.png"/>
        <xdr:cNvPicPr>
          <a:picLocks noChangeAspect="1"/>
        </xdr:cNvPicPr>
      </xdr:nvPicPr>
      <xdr:blipFill>
        <a:blip xmlns:r="http://schemas.openxmlformats.org/officeDocument/2006/relationships" r:embed="rId1" cstate="print"/>
        <a:stretch>
          <a:fillRect/>
        </a:stretch>
      </xdr:blipFill>
      <xdr:spPr>
        <a:xfrm>
          <a:off x="560070" y="11683891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1081</xdr:row>
      <xdr:rowOff>31938</xdr:rowOff>
    </xdr:from>
    <xdr:to>
      <xdr:col>2</xdr:col>
      <xdr:colOff>1062620</xdr:colOff>
      <xdr:row>1082</xdr:row>
      <xdr:rowOff>209551</xdr:rowOff>
    </xdr:to>
    <xdr:pic>
      <xdr:nvPicPr>
        <xdr:cNvPr id="133" name="Picture 132" descr="maa-saraswati-1484548264.png"/>
        <xdr:cNvPicPr>
          <a:picLocks noChangeAspect="1"/>
        </xdr:cNvPicPr>
      </xdr:nvPicPr>
      <xdr:blipFill>
        <a:blip xmlns:r="http://schemas.openxmlformats.org/officeDocument/2006/relationships" r:embed="rId1" cstate="print"/>
        <a:stretch>
          <a:fillRect/>
        </a:stretch>
      </xdr:blipFill>
      <xdr:spPr>
        <a:xfrm>
          <a:off x="560070" y="12580765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1117</xdr:row>
      <xdr:rowOff>31938</xdr:rowOff>
    </xdr:from>
    <xdr:to>
      <xdr:col>2</xdr:col>
      <xdr:colOff>1062620</xdr:colOff>
      <xdr:row>1118</xdr:row>
      <xdr:rowOff>209551</xdr:rowOff>
    </xdr:to>
    <xdr:pic>
      <xdr:nvPicPr>
        <xdr:cNvPr id="134" name="Picture 133" descr="maa-saraswati-1484548264.png"/>
        <xdr:cNvPicPr>
          <a:picLocks noChangeAspect="1"/>
        </xdr:cNvPicPr>
      </xdr:nvPicPr>
      <xdr:blipFill>
        <a:blip xmlns:r="http://schemas.openxmlformats.org/officeDocument/2006/relationships" r:embed="rId1" cstate="print"/>
        <a:stretch>
          <a:fillRect/>
        </a:stretch>
      </xdr:blipFill>
      <xdr:spPr>
        <a:xfrm>
          <a:off x="560070" y="13477639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1153</xdr:row>
      <xdr:rowOff>31938</xdr:rowOff>
    </xdr:from>
    <xdr:to>
      <xdr:col>2</xdr:col>
      <xdr:colOff>1062620</xdr:colOff>
      <xdr:row>1154</xdr:row>
      <xdr:rowOff>209551</xdr:rowOff>
    </xdr:to>
    <xdr:pic>
      <xdr:nvPicPr>
        <xdr:cNvPr id="135" name="Picture 134" descr="maa-saraswati-1484548264.png"/>
        <xdr:cNvPicPr>
          <a:picLocks noChangeAspect="1"/>
        </xdr:cNvPicPr>
      </xdr:nvPicPr>
      <xdr:blipFill>
        <a:blip xmlns:r="http://schemas.openxmlformats.org/officeDocument/2006/relationships" r:embed="rId1" cstate="print"/>
        <a:stretch>
          <a:fillRect/>
        </a:stretch>
      </xdr:blipFill>
      <xdr:spPr>
        <a:xfrm>
          <a:off x="560070" y="14374513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1189</xdr:row>
      <xdr:rowOff>31938</xdr:rowOff>
    </xdr:from>
    <xdr:to>
      <xdr:col>2</xdr:col>
      <xdr:colOff>1062620</xdr:colOff>
      <xdr:row>1190</xdr:row>
      <xdr:rowOff>209551</xdr:rowOff>
    </xdr:to>
    <xdr:pic>
      <xdr:nvPicPr>
        <xdr:cNvPr id="136" name="Picture 135" descr="maa-saraswati-1484548264.png"/>
        <xdr:cNvPicPr>
          <a:picLocks noChangeAspect="1"/>
        </xdr:cNvPicPr>
      </xdr:nvPicPr>
      <xdr:blipFill>
        <a:blip xmlns:r="http://schemas.openxmlformats.org/officeDocument/2006/relationships" r:embed="rId1" cstate="print"/>
        <a:stretch>
          <a:fillRect/>
        </a:stretch>
      </xdr:blipFill>
      <xdr:spPr>
        <a:xfrm>
          <a:off x="560070" y="921403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1225</xdr:row>
      <xdr:rowOff>31938</xdr:rowOff>
    </xdr:from>
    <xdr:to>
      <xdr:col>2</xdr:col>
      <xdr:colOff>1062620</xdr:colOff>
      <xdr:row>1226</xdr:row>
      <xdr:rowOff>209551</xdr:rowOff>
    </xdr:to>
    <xdr:pic>
      <xdr:nvPicPr>
        <xdr:cNvPr id="137" name="Picture 136" descr="maa-saraswati-1484548264.png"/>
        <xdr:cNvPicPr>
          <a:picLocks noChangeAspect="1"/>
        </xdr:cNvPicPr>
      </xdr:nvPicPr>
      <xdr:blipFill>
        <a:blip xmlns:r="http://schemas.openxmlformats.org/officeDocument/2006/relationships" r:embed="rId1" cstate="print"/>
        <a:stretch>
          <a:fillRect/>
        </a:stretch>
      </xdr:blipFill>
      <xdr:spPr>
        <a:xfrm>
          <a:off x="560070" y="1818277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1261</xdr:row>
      <xdr:rowOff>31938</xdr:rowOff>
    </xdr:from>
    <xdr:to>
      <xdr:col>2</xdr:col>
      <xdr:colOff>1062620</xdr:colOff>
      <xdr:row>1262</xdr:row>
      <xdr:rowOff>209551</xdr:rowOff>
    </xdr:to>
    <xdr:pic>
      <xdr:nvPicPr>
        <xdr:cNvPr id="138" name="Picture 137" descr="maa-saraswati-1484548264.png"/>
        <xdr:cNvPicPr>
          <a:picLocks noChangeAspect="1"/>
        </xdr:cNvPicPr>
      </xdr:nvPicPr>
      <xdr:blipFill>
        <a:blip xmlns:r="http://schemas.openxmlformats.org/officeDocument/2006/relationships" r:embed="rId1" cstate="print"/>
        <a:stretch>
          <a:fillRect/>
        </a:stretch>
      </xdr:blipFill>
      <xdr:spPr>
        <a:xfrm>
          <a:off x="560070" y="2715151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1297</xdr:row>
      <xdr:rowOff>31938</xdr:rowOff>
    </xdr:from>
    <xdr:to>
      <xdr:col>2</xdr:col>
      <xdr:colOff>1062620</xdr:colOff>
      <xdr:row>1298</xdr:row>
      <xdr:rowOff>209551</xdr:rowOff>
    </xdr:to>
    <xdr:pic>
      <xdr:nvPicPr>
        <xdr:cNvPr id="139" name="Picture 138" descr="maa-saraswati-1484548264.png"/>
        <xdr:cNvPicPr>
          <a:picLocks noChangeAspect="1"/>
        </xdr:cNvPicPr>
      </xdr:nvPicPr>
      <xdr:blipFill>
        <a:blip xmlns:r="http://schemas.openxmlformats.org/officeDocument/2006/relationships" r:embed="rId1" cstate="print"/>
        <a:stretch>
          <a:fillRect/>
        </a:stretch>
      </xdr:blipFill>
      <xdr:spPr>
        <a:xfrm>
          <a:off x="560070" y="3612025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1333</xdr:row>
      <xdr:rowOff>31938</xdr:rowOff>
    </xdr:from>
    <xdr:to>
      <xdr:col>2</xdr:col>
      <xdr:colOff>1062620</xdr:colOff>
      <xdr:row>1334</xdr:row>
      <xdr:rowOff>209551</xdr:rowOff>
    </xdr:to>
    <xdr:pic>
      <xdr:nvPicPr>
        <xdr:cNvPr id="140" name="Picture 139" descr="maa-saraswati-1484548264.png"/>
        <xdr:cNvPicPr>
          <a:picLocks noChangeAspect="1"/>
        </xdr:cNvPicPr>
      </xdr:nvPicPr>
      <xdr:blipFill>
        <a:blip xmlns:r="http://schemas.openxmlformats.org/officeDocument/2006/relationships" r:embed="rId1" cstate="print"/>
        <a:stretch>
          <a:fillRect/>
        </a:stretch>
      </xdr:blipFill>
      <xdr:spPr>
        <a:xfrm>
          <a:off x="560070" y="4508899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1369</xdr:row>
      <xdr:rowOff>31938</xdr:rowOff>
    </xdr:from>
    <xdr:to>
      <xdr:col>2</xdr:col>
      <xdr:colOff>1062620</xdr:colOff>
      <xdr:row>1370</xdr:row>
      <xdr:rowOff>209551</xdr:rowOff>
    </xdr:to>
    <xdr:pic>
      <xdr:nvPicPr>
        <xdr:cNvPr id="141" name="Picture 140" descr="maa-saraswati-1484548264.png"/>
        <xdr:cNvPicPr>
          <a:picLocks noChangeAspect="1"/>
        </xdr:cNvPicPr>
      </xdr:nvPicPr>
      <xdr:blipFill>
        <a:blip xmlns:r="http://schemas.openxmlformats.org/officeDocument/2006/relationships" r:embed="rId1" cstate="print"/>
        <a:stretch>
          <a:fillRect/>
        </a:stretch>
      </xdr:blipFill>
      <xdr:spPr>
        <a:xfrm>
          <a:off x="560070" y="5405773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1405</xdr:row>
      <xdr:rowOff>31938</xdr:rowOff>
    </xdr:from>
    <xdr:to>
      <xdr:col>2</xdr:col>
      <xdr:colOff>1062620</xdr:colOff>
      <xdr:row>1406</xdr:row>
      <xdr:rowOff>209551</xdr:rowOff>
    </xdr:to>
    <xdr:pic>
      <xdr:nvPicPr>
        <xdr:cNvPr id="142" name="Picture 141" descr="maa-saraswati-1484548264.png"/>
        <xdr:cNvPicPr>
          <a:picLocks noChangeAspect="1"/>
        </xdr:cNvPicPr>
      </xdr:nvPicPr>
      <xdr:blipFill>
        <a:blip xmlns:r="http://schemas.openxmlformats.org/officeDocument/2006/relationships" r:embed="rId1" cstate="print"/>
        <a:stretch>
          <a:fillRect/>
        </a:stretch>
      </xdr:blipFill>
      <xdr:spPr>
        <a:xfrm>
          <a:off x="560070" y="6302647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1441</xdr:row>
      <xdr:rowOff>31938</xdr:rowOff>
    </xdr:from>
    <xdr:to>
      <xdr:col>2</xdr:col>
      <xdr:colOff>1062620</xdr:colOff>
      <xdr:row>1442</xdr:row>
      <xdr:rowOff>209551</xdr:rowOff>
    </xdr:to>
    <xdr:pic>
      <xdr:nvPicPr>
        <xdr:cNvPr id="143" name="Picture 142" descr="maa-saraswati-1484548264.png"/>
        <xdr:cNvPicPr>
          <a:picLocks noChangeAspect="1"/>
        </xdr:cNvPicPr>
      </xdr:nvPicPr>
      <xdr:blipFill>
        <a:blip xmlns:r="http://schemas.openxmlformats.org/officeDocument/2006/relationships" r:embed="rId1" cstate="print"/>
        <a:stretch>
          <a:fillRect/>
        </a:stretch>
      </xdr:blipFill>
      <xdr:spPr>
        <a:xfrm>
          <a:off x="560070" y="7199521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1477</xdr:row>
      <xdr:rowOff>31938</xdr:rowOff>
    </xdr:from>
    <xdr:to>
      <xdr:col>2</xdr:col>
      <xdr:colOff>1062620</xdr:colOff>
      <xdr:row>1478</xdr:row>
      <xdr:rowOff>209551</xdr:rowOff>
    </xdr:to>
    <xdr:pic>
      <xdr:nvPicPr>
        <xdr:cNvPr id="144" name="Picture 143" descr="maa-saraswati-1484548264.png"/>
        <xdr:cNvPicPr>
          <a:picLocks noChangeAspect="1"/>
        </xdr:cNvPicPr>
      </xdr:nvPicPr>
      <xdr:blipFill>
        <a:blip xmlns:r="http://schemas.openxmlformats.org/officeDocument/2006/relationships" r:embed="rId1" cstate="print"/>
        <a:stretch>
          <a:fillRect/>
        </a:stretch>
      </xdr:blipFill>
      <xdr:spPr>
        <a:xfrm>
          <a:off x="560070" y="8096395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1513</xdr:row>
      <xdr:rowOff>31938</xdr:rowOff>
    </xdr:from>
    <xdr:to>
      <xdr:col>2</xdr:col>
      <xdr:colOff>1062620</xdr:colOff>
      <xdr:row>1514</xdr:row>
      <xdr:rowOff>209551</xdr:rowOff>
    </xdr:to>
    <xdr:pic>
      <xdr:nvPicPr>
        <xdr:cNvPr id="145" name="Picture 144" descr="maa-saraswati-1484548264.png"/>
        <xdr:cNvPicPr>
          <a:picLocks noChangeAspect="1"/>
        </xdr:cNvPicPr>
      </xdr:nvPicPr>
      <xdr:blipFill>
        <a:blip xmlns:r="http://schemas.openxmlformats.org/officeDocument/2006/relationships" r:embed="rId1" cstate="print"/>
        <a:stretch>
          <a:fillRect/>
        </a:stretch>
      </xdr:blipFill>
      <xdr:spPr>
        <a:xfrm>
          <a:off x="560070" y="8993269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1549</xdr:row>
      <xdr:rowOff>31938</xdr:rowOff>
    </xdr:from>
    <xdr:to>
      <xdr:col>2</xdr:col>
      <xdr:colOff>1062620</xdr:colOff>
      <xdr:row>1550</xdr:row>
      <xdr:rowOff>209551</xdr:rowOff>
    </xdr:to>
    <xdr:pic>
      <xdr:nvPicPr>
        <xdr:cNvPr id="146" name="Picture 145" descr="maa-saraswati-1484548264.png"/>
        <xdr:cNvPicPr>
          <a:picLocks noChangeAspect="1"/>
        </xdr:cNvPicPr>
      </xdr:nvPicPr>
      <xdr:blipFill>
        <a:blip xmlns:r="http://schemas.openxmlformats.org/officeDocument/2006/relationships" r:embed="rId1" cstate="print"/>
        <a:stretch>
          <a:fillRect/>
        </a:stretch>
      </xdr:blipFill>
      <xdr:spPr>
        <a:xfrm>
          <a:off x="560070" y="9890143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1585</xdr:row>
      <xdr:rowOff>31938</xdr:rowOff>
    </xdr:from>
    <xdr:to>
      <xdr:col>2</xdr:col>
      <xdr:colOff>1062620</xdr:colOff>
      <xdr:row>1586</xdr:row>
      <xdr:rowOff>209551</xdr:rowOff>
    </xdr:to>
    <xdr:pic>
      <xdr:nvPicPr>
        <xdr:cNvPr id="147" name="Picture 146" descr="maa-saraswati-1484548264.png"/>
        <xdr:cNvPicPr>
          <a:picLocks noChangeAspect="1"/>
        </xdr:cNvPicPr>
      </xdr:nvPicPr>
      <xdr:blipFill>
        <a:blip xmlns:r="http://schemas.openxmlformats.org/officeDocument/2006/relationships" r:embed="rId1" cstate="print"/>
        <a:stretch>
          <a:fillRect/>
        </a:stretch>
      </xdr:blipFill>
      <xdr:spPr>
        <a:xfrm>
          <a:off x="560070" y="10787017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1621</xdr:row>
      <xdr:rowOff>31938</xdr:rowOff>
    </xdr:from>
    <xdr:to>
      <xdr:col>2</xdr:col>
      <xdr:colOff>1062620</xdr:colOff>
      <xdr:row>1622</xdr:row>
      <xdr:rowOff>209551</xdr:rowOff>
    </xdr:to>
    <xdr:pic>
      <xdr:nvPicPr>
        <xdr:cNvPr id="148" name="Picture 147" descr="maa-saraswati-1484548264.png"/>
        <xdr:cNvPicPr>
          <a:picLocks noChangeAspect="1"/>
        </xdr:cNvPicPr>
      </xdr:nvPicPr>
      <xdr:blipFill>
        <a:blip xmlns:r="http://schemas.openxmlformats.org/officeDocument/2006/relationships" r:embed="rId1" cstate="print"/>
        <a:stretch>
          <a:fillRect/>
        </a:stretch>
      </xdr:blipFill>
      <xdr:spPr>
        <a:xfrm>
          <a:off x="560070" y="11683891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1657</xdr:row>
      <xdr:rowOff>31938</xdr:rowOff>
    </xdr:from>
    <xdr:to>
      <xdr:col>2</xdr:col>
      <xdr:colOff>1062620</xdr:colOff>
      <xdr:row>1658</xdr:row>
      <xdr:rowOff>209551</xdr:rowOff>
    </xdr:to>
    <xdr:pic>
      <xdr:nvPicPr>
        <xdr:cNvPr id="149" name="Picture 148" descr="maa-saraswati-1484548264.png"/>
        <xdr:cNvPicPr>
          <a:picLocks noChangeAspect="1"/>
        </xdr:cNvPicPr>
      </xdr:nvPicPr>
      <xdr:blipFill>
        <a:blip xmlns:r="http://schemas.openxmlformats.org/officeDocument/2006/relationships" r:embed="rId1" cstate="print"/>
        <a:stretch>
          <a:fillRect/>
        </a:stretch>
      </xdr:blipFill>
      <xdr:spPr>
        <a:xfrm>
          <a:off x="560070" y="12580765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1693</xdr:row>
      <xdr:rowOff>31938</xdr:rowOff>
    </xdr:from>
    <xdr:to>
      <xdr:col>2</xdr:col>
      <xdr:colOff>1062620</xdr:colOff>
      <xdr:row>1694</xdr:row>
      <xdr:rowOff>209551</xdr:rowOff>
    </xdr:to>
    <xdr:pic>
      <xdr:nvPicPr>
        <xdr:cNvPr id="150" name="Picture 149" descr="maa-saraswati-1484548264.png"/>
        <xdr:cNvPicPr>
          <a:picLocks noChangeAspect="1"/>
        </xdr:cNvPicPr>
      </xdr:nvPicPr>
      <xdr:blipFill>
        <a:blip xmlns:r="http://schemas.openxmlformats.org/officeDocument/2006/relationships" r:embed="rId1" cstate="print"/>
        <a:stretch>
          <a:fillRect/>
        </a:stretch>
      </xdr:blipFill>
      <xdr:spPr>
        <a:xfrm>
          <a:off x="560070" y="13477639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1729</xdr:row>
      <xdr:rowOff>31938</xdr:rowOff>
    </xdr:from>
    <xdr:to>
      <xdr:col>2</xdr:col>
      <xdr:colOff>1062620</xdr:colOff>
      <xdr:row>1730</xdr:row>
      <xdr:rowOff>209551</xdr:rowOff>
    </xdr:to>
    <xdr:pic>
      <xdr:nvPicPr>
        <xdr:cNvPr id="151" name="Picture 150" descr="maa-saraswati-1484548264.png"/>
        <xdr:cNvPicPr>
          <a:picLocks noChangeAspect="1"/>
        </xdr:cNvPicPr>
      </xdr:nvPicPr>
      <xdr:blipFill>
        <a:blip xmlns:r="http://schemas.openxmlformats.org/officeDocument/2006/relationships" r:embed="rId1" cstate="print"/>
        <a:stretch>
          <a:fillRect/>
        </a:stretch>
      </xdr:blipFill>
      <xdr:spPr>
        <a:xfrm>
          <a:off x="560070" y="14374513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1765</xdr:row>
      <xdr:rowOff>31938</xdr:rowOff>
    </xdr:from>
    <xdr:to>
      <xdr:col>2</xdr:col>
      <xdr:colOff>1062620</xdr:colOff>
      <xdr:row>1766</xdr:row>
      <xdr:rowOff>209551</xdr:rowOff>
    </xdr:to>
    <xdr:pic>
      <xdr:nvPicPr>
        <xdr:cNvPr id="152" name="Picture 151" descr="maa-saraswati-1484548264.png"/>
        <xdr:cNvPicPr>
          <a:picLocks noChangeAspect="1"/>
        </xdr:cNvPicPr>
      </xdr:nvPicPr>
      <xdr:blipFill>
        <a:blip xmlns:r="http://schemas.openxmlformats.org/officeDocument/2006/relationships" r:embed="rId1" cstate="print"/>
        <a:stretch>
          <a:fillRect/>
        </a:stretch>
      </xdr:blipFill>
      <xdr:spPr>
        <a:xfrm>
          <a:off x="560070" y="15271387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1801</xdr:row>
      <xdr:rowOff>31938</xdr:rowOff>
    </xdr:from>
    <xdr:to>
      <xdr:col>2</xdr:col>
      <xdr:colOff>1062620</xdr:colOff>
      <xdr:row>1802</xdr:row>
      <xdr:rowOff>209551</xdr:rowOff>
    </xdr:to>
    <xdr:pic>
      <xdr:nvPicPr>
        <xdr:cNvPr id="153" name="Picture 152" descr="maa-saraswati-1484548264.png"/>
        <xdr:cNvPicPr>
          <a:picLocks noChangeAspect="1"/>
        </xdr:cNvPicPr>
      </xdr:nvPicPr>
      <xdr:blipFill>
        <a:blip xmlns:r="http://schemas.openxmlformats.org/officeDocument/2006/relationships" r:embed="rId1" cstate="print"/>
        <a:stretch>
          <a:fillRect/>
        </a:stretch>
      </xdr:blipFill>
      <xdr:spPr>
        <a:xfrm>
          <a:off x="560070" y="16168261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1837</xdr:row>
      <xdr:rowOff>31938</xdr:rowOff>
    </xdr:from>
    <xdr:to>
      <xdr:col>2</xdr:col>
      <xdr:colOff>1062620</xdr:colOff>
      <xdr:row>1838</xdr:row>
      <xdr:rowOff>209551</xdr:rowOff>
    </xdr:to>
    <xdr:pic>
      <xdr:nvPicPr>
        <xdr:cNvPr id="154" name="Picture 153" descr="maa-saraswati-1484548264.png"/>
        <xdr:cNvPicPr>
          <a:picLocks noChangeAspect="1"/>
        </xdr:cNvPicPr>
      </xdr:nvPicPr>
      <xdr:blipFill>
        <a:blip xmlns:r="http://schemas.openxmlformats.org/officeDocument/2006/relationships" r:embed="rId1" cstate="print"/>
        <a:stretch>
          <a:fillRect/>
        </a:stretch>
      </xdr:blipFill>
      <xdr:spPr>
        <a:xfrm>
          <a:off x="560070" y="17065135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1873</xdr:row>
      <xdr:rowOff>31938</xdr:rowOff>
    </xdr:from>
    <xdr:to>
      <xdr:col>2</xdr:col>
      <xdr:colOff>1062620</xdr:colOff>
      <xdr:row>1874</xdr:row>
      <xdr:rowOff>209551</xdr:rowOff>
    </xdr:to>
    <xdr:pic>
      <xdr:nvPicPr>
        <xdr:cNvPr id="155" name="Picture 154" descr="maa-saraswati-1484548264.png"/>
        <xdr:cNvPicPr>
          <a:picLocks noChangeAspect="1"/>
        </xdr:cNvPicPr>
      </xdr:nvPicPr>
      <xdr:blipFill>
        <a:blip xmlns:r="http://schemas.openxmlformats.org/officeDocument/2006/relationships" r:embed="rId1" cstate="print"/>
        <a:stretch>
          <a:fillRect/>
        </a:stretch>
      </xdr:blipFill>
      <xdr:spPr>
        <a:xfrm>
          <a:off x="560070" y="17962009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1909</xdr:row>
      <xdr:rowOff>31938</xdr:rowOff>
    </xdr:from>
    <xdr:to>
      <xdr:col>2</xdr:col>
      <xdr:colOff>1062620</xdr:colOff>
      <xdr:row>1910</xdr:row>
      <xdr:rowOff>209551</xdr:rowOff>
    </xdr:to>
    <xdr:pic>
      <xdr:nvPicPr>
        <xdr:cNvPr id="156" name="Picture 155" descr="maa-saraswati-1484548264.png"/>
        <xdr:cNvPicPr>
          <a:picLocks noChangeAspect="1"/>
        </xdr:cNvPicPr>
      </xdr:nvPicPr>
      <xdr:blipFill>
        <a:blip xmlns:r="http://schemas.openxmlformats.org/officeDocument/2006/relationships" r:embed="rId1" cstate="print"/>
        <a:stretch>
          <a:fillRect/>
        </a:stretch>
      </xdr:blipFill>
      <xdr:spPr>
        <a:xfrm>
          <a:off x="560070" y="18858883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1945</xdr:row>
      <xdr:rowOff>31938</xdr:rowOff>
    </xdr:from>
    <xdr:to>
      <xdr:col>2</xdr:col>
      <xdr:colOff>1062620</xdr:colOff>
      <xdr:row>1946</xdr:row>
      <xdr:rowOff>209551</xdr:rowOff>
    </xdr:to>
    <xdr:pic>
      <xdr:nvPicPr>
        <xdr:cNvPr id="157" name="Picture 156" descr="maa-saraswati-1484548264.png"/>
        <xdr:cNvPicPr>
          <a:picLocks noChangeAspect="1"/>
        </xdr:cNvPicPr>
      </xdr:nvPicPr>
      <xdr:blipFill>
        <a:blip xmlns:r="http://schemas.openxmlformats.org/officeDocument/2006/relationships" r:embed="rId1" cstate="print"/>
        <a:stretch>
          <a:fillRect/>
        </a:stretch>
      </xdr:blipFill>
      <xdr:spPr>
        <a:xfrm>
          <a:off x="560070" y="19755757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1981</xdr:row>
      <xdr:rowOff>31938</xdr:rowOff>
    </xdr:from>
    <xdr:to>
      <xdr:col>2</xdr:col>
      <xdr:colOff>1062620</xdr:colOff>
      <xdr:row>1982</xdr:row>
      <xdr:rowOff>209551</xdr:rowOff>
    </xdr:to>
    <xdr:pic>
      <xdr:nvPicPr>
        <xdr:cNvPr id="158" name="Picture 157" descr="maa-saraswati-1484548264.png"/>
        <xdr:cNvPicPr>
          <a:picLocks noChangeAspect="1"/>
        </xdr:cNvPicPr>
      </xdr:nvPicPr>
      <xdr:blipFill>
        <a:blip xmlns:r="http://schemas.openxmlformats.org/officeDocument/2006/relationships" r:embed="rId1" cstate="print"/>
        <a:stretch>
          <a:fillRect/>
        </a:stretch>
      </xdr:blipFill>
      <xdr:spPr>
        <a:xfrm>
          <a:off x="560070" y="20652631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2017</xdr:row>
      <xdr:rowOff>31938</xdr:rowOff>
    </xdr:from>
    <xdr:to>
      <xdr:col>2</xdr:col>
      <xdr:colOff>1062620</xdr:colOff>
      <xdr:row>2018</xdr:row>
      <xdr:rowOff>209551</xdr:rowOff>
    </xdr:to>
    <xdr:pic>
      <xdr:nvPicPr>
        <xdr:cNvPr id="159" name="Picture 158" descr="maa-saraswati-1484548264.png"/>
        <xdr:cNvPicPr>
          <a:picLocks noChangeAspect="1"/>
        </xdr:cNvPicPr>
      </xdr:nvPicPr>
      <xdr:blipFill>
        <a:blip xmlns:r="http://schemas.openxmlformats.org/officeDocument/2006/relationships" r:embed="rId1" cstate="print"/>
        <a:stretch>
          <a:fillRect/>
        </a:stretch>
      </xdr:blipFill>
      <xdr:spPr>
        <a:xfrm>
          <a:off x="560070" y="21549505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2053</xdr:row>
      <xdr:rowOff>31938</xdr:rowOff>
    </xdr:from>
    <xdr:to>
      <xdr:col>2</xdr:col>
      <xdr:colOff>1062620</xdr:colOff>
      <xdr:row>2054</xdr:row>
      <xdr:rowOff>209551</xdr:rowOff>
    </xdr:to>
    <xdr:pic>
      <xdr:nvPicPr>
        <xdr:cNvPr id="160" name="Picture 159" descr="maa-saraswati-1484548264.png"/>
        <xdr:cNvPicPr>
          <a:picLocks noChangeAspect="1"/>
        </xdr:cNvPicPr>
      </xdr:nvPicPr>
      <xdr:blipFill>
        <a:blip xmlns:r="http://schemas.openxmlformats.org/officeDocument/2006/relationships" r:embed="rId1" cstate="print"/>
        <a:stretch>
          <a:fillRect/>
        </a:stretch>
      </xdr:blipFill>
      <xdr:spPr>
        <a:xfrm>
          <a:off x="560070" y="22446379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2089</xdr:row>
      <xdr:rowOff>31938</xdr:rowOff>
    </xdr:from>
    <xdr:to>
      <xdr:col>2</xdr:col>
      <xdr:colOff>1062620</xdr:colOff>
      <xdr:row>2090</xdr:row>
      <xdr:rowOff>209551</xdr:rowOff>
    </xdr:to>
    <xdr:pic>
      <xdr:nvPicPr>
        <xdr:cNvPr id="161" name="Picture 160" descr="maa-saraswati-1484548264.png"/>
        <xdr:cNvPicPr>
          <a:picLocks noChangeAspect="1"/>
        </xdr:cNvPicPr>
      </xdr:nvPicPr>
      <xdr:blipFill>
        <a:blip xmlns:r="http://schemas.openxmlformats.org/officeDocument/2006/relationships" r:embed="rId1" cstate="print"/>
        <a:stretch>
          <a:fillRect/>
        </a:stretch>
      </xdr:blipFill>
      <xdr:spPr>
        <a:xfrm>
          <a:off x="560070" y="23343253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2125</xdr:row>
      <xdr:rowOff>31938</xdr:rowOff>
    </xdr:from>
    <xdr:to>
      <xdr:col>2</xdr:col>
      <xdr:colOff>1062620</xdr:colOff>
      <xdr:row>2126</xdr:row>
      <xdr:rowOff>209551</xdr:rowOff>
    </xdr:to>
    <xdr:pic>
      <xdr:nvPicPr>
        <xdr:cNvPr id="162" name="Picture 161" descr="maa-saraswati-1484548264.png"/>
        <xdr:cNvPicPr>
          <a:picLocks noChangeAspect="1"/>
        </xdr:cNvPicPr>
      </xdr:nvPicPr>
      <xdr:blipFill>
        <a:blip xmlns:r="http://schemas.openxmlformats.org/officeDocument/2006/relationships" r:embed="rId1" cstate="print"/>
        <a:stretch>
          <a:fillRect/>
        </a:stretch>
      </xdr:blipFill>
      <xdr:spPr>
        <a:xfrm>
          <a:off x="560070" y="24240127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2161</xdr:row>
      <xdr:rowOff>31938</xdr:rowOff>
    </xdr:from>
    <xdr:to>
      <xdr:col>2</xdr:col>
      <xdr:colOff>1062620</xdr:colOff>
      <xdr:row>2162</xdr:row>
      <xdr:rowOff>209551</xdr:rowOff>
    </xdr:to>
    <xdr:pic>
      <xdr:nvPicPr>
        <xdr:cNvPr id="163" name="Picture 162" descr="maa-saraswati-1484548264.png"/>
        <xdr:cNvPicPr>
          <a:picLocks noChangeAspect="1"/>
        </xdr:cNvPicPr>
      </xdr:nvPicPr>
      <xdr:blipFill>
        <a:blip xmlns:r="http://schemas.openxmlformats.org/officeDocument/2006/relationships" r:embed="rId1" cstate="print"/>
        <a:stretch>
          <a:fillRect/>
        </a:stretch>
      </xdr:blipFill>
      <xdr:spPr>
        <a:xfrm>
          <a:off x="560070" y="25137001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2197</xdr:row>
      <xdr:rowOff>31938</xdr:rowOff>
    </xdr:from>
    <xdr:to>
      <xdr:col>2</xdr:col>
      <xdr:colOff>1062620</xdr:colOff>
      <xdr:row>2198</xdr:row>
      <xdr:rowOff>209551</xdr:rowOff>
    </xdr:to>
    <xdr:pic>
      <xdr:nvPicPr>
        <xdr:cNvPr id="164" name="Picture 163" descr="maa-saraswati-1484548264.png"/>
        <xdr:cNvPicPr>
          <a:picLocks noChangeAspect="1"/>
        </xdr:cNvPicPr>
      </xdr:nvPicPr>
      <xdr:blipFill>
        <a:blip xmlns:r="http://schemas.openxmlformats.org/officeDocument/2006/relationships" r:embed="rId1" cstate="print"/>
        <a:stretch>
          <a:fillRect/>
        </a:stretch>
      </xdr:blipFill>
      <xdr:spPr>
        <a:xfrm>
          <a:off x="560070" y="26033875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2233</xdr:row>
      <xdr:rowOff>31938</xdr:rowOff>
    </xdr:from>
    <xdr:to>
      <xdr:col>2</xdr:col>
      <xdr:colOff>1062620</xdr:colOff>
      <xdr:row>2234</xdr:row>
      <xdr:rowOff>209551</xdr:rowOff>
    </xdr:to>
    <xdr:pic>
      <xdr:nvPicPr>
        <xdr:cNvPr id="165" name="Picture 164" descr="maa-saraswati-1484548264.png"/>
        <xdr:cNvPicPr>
          <a:picLocks noChangeAspect="1"/>
        </xdr:cNvPicPr>
      </xdr:nvPicPr>
      <xdr:blipFill>
        <a:blip xmlns:r="http://schemas.openxmlformats.org/officeDocument/2006/relationships" r:embed="rId1" cstate="print"/>
        <a:stretch>
          <a:fillRect/>
        </a:stretch>
      </xdr:blipFill>
      <xdr:spPr>
        <a:xfrm>
          <a:off x="560070" y="26930749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2269</xdr:row>
      <xdr:rowOff>31938</xdr:rowOff>
    </xdr:from>
    <xdr:to>
      <xdr:col>2</xdr:col>
      <xdr:colOff>1062620</xdr:colOff>
      <xdr:row>2270</xdr:row>
      <xdr:rowOff>209551</xdr:rowOff>
    </xdr:to>
    <xdr:pic>
      <xdr:nvPicPr>
        <xdr:cNvPr id="166" name="Picture 165" descr="maa-saraswati-1484548264.png"/>
        <xdr:cNvPicPr>
          <a:picLocks noChangeAspect="1"/>
        </xdr:cNvPicPr>
      </xdr:nvPicPr>
      <xdr:blipFill>
        <a:blip xmlns:r="http://schemas.openxmlformats.org/officeDocument/2006/relationships" r:embed="rId1" cstate="print"/>
        <a:stretch>
          <a:fillRect/>
        </a:stretch>
      </xdr:blipFill>
      <xdr:spPr>
        <a:xfrm>
          <a:off x="560070" y="27827623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2305</xdr:row>
      <xdr:rowOff>31938</xdr:rowOff>
    </xdr:from>
    <xdr:to>
      <xdr:col>2</xdr:col>
      <xdr:colOff>1062620</xdr:colOff>
      <xdr:row>2306</xdr:row>
      <xdr:rowOff>209551</xdr:rowOff>
    </xdr:to>
    <xdr:pic>
      <xdr:nvPicPr>
        <xdr:cNvPr id="167" name="Picture 166" descr="maa-saraswati-1484548264.png"/>
        <xdr:cNvPicPr>
          <a:picLocks noChangeAspect="1"/>
        </xdr:cNvPicPr>
      </xdr:nvPicPr>
      <xdr:blipFill>
        <a:blip xmlns:r="http://schemas.openxmlformats.org/officeDocument/2006/relationships" r:embed="rId1" cstate="print"/>
        <a:stretch>
          <a:fillRect/>
        </a:stretch>
      </xdr:blipFill>
      <xdr:spPr>
        <a:xfrm>
          <a:off x="560070" y="28724497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2341</xdr:row>
      <xdr:rowOff>31938</xdr:rowOff>
    </xdr:from>
    <xdr:to>
      <xdr:col>2</xdr:col>
      <xdr:colOff>1062620</xdr:colOff>
      <xdr:row>2342</xdr:row>
      <xdr:rowOff>209551</xdr:rowOff>
    </xdr:to>
    <xdr:pic>
      <xdr:nvPicPr>
        <xdr:cNvPr id="168" name="Picture 167" descr="maa-saraswati-1484548264.png"/>
        <xdr:cNvPicPr>
          <a:picLocks noChangeAspect="1"/>
        </xdr:cNvPicPr>
      </xdr:nvPicPr>
      <xdr:blipFill>
        <a:blip xmlns:r="http://schemas.openxmlformats.org/officeDocument/2006/relationships" r:embed="rId1" cstate="print"/>
        <a:stretch>
          <a:fillRect/>
        </a:stretch>
      </xdr:blipFill>
      <xdr:spPr>
        <a:xfrm>
          <a:off x="560070" y="921403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2377</xdr:row>
      <xdr:rowOff>31938</xdr:rowOff>
    </xdr:from>
    <xdr:to>
      <xdr:col>2</xdr:col>
      <xdr:colOff>1062620</xdr:colOff>
      <xdr:row>2378</xdr:row>
      <xdr:rowOff>209551</xdr:rowOff>
    </xdr:to>
    <xdr:pic>
      <xdr:nvPicPr>
        <xdr:cNvPr id="169" name="Picture 168" descr="maa-saraswati-1484548264.png"/>
        <xdr:cNvPicPr>
          <a:picLocks noChangeAspect="1"/>
        </xdr:cNvPicPr>
      </xdr:nvPicPr>
      <xdr:blipFill>
        <a:blip xmlns:r="http://schemas.openxmlformats.org/officeDocument/2006/relationships" r:embed="rId1" cstate="print"/>
        <a:stretch>
          <a:fillRect/>
        </a:stretch>
      </xdr:blipFill>
      <xdr:spPr>
        <a:xfrm>
          <a:off x="560070" y="1818277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2413</xdr:row>
      <xdr:rowOff>31938</xdr:rowOff>
    </xdr:from>
    <xdr:to>
      <xdr:col>2</xdr:col>
      <xdr:colOff>1062620</xdr:colOff>
      <xdr:row>2414</xdr:row>
      <xdr:rowOff>209551</xdr:rowOff>
    </xdr:to>
    <xdr:pic>
      <xdr:nvPicPr>
        <xdr:cNvPr id="170" name="Picture 169" descr="maa-saraswati-1484548264.png"/>
        <xdr:cNvPicPr>
          <a:picLocks noChangeAspect="1"/>
        </xdr:cNvPicPr>
      </xdr:nvPicPr>
      <xdr:blipFill>
        <a:blip xmlns:r="http://schemas.openxmlformats.org/officeDocument/2006/relationships" r:embed="rId1" cstate="print"/>
        <a:stretch>
          <a:fillRect/>
        </a:stretch>
      </xdr:blipFill>
      <xdr:spPr>
        <a:xfrm>
          <a:off x="560070" y="2715151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2449</xdr:row>
      <xdr:rowOff>31938</xdr:rowOff>
    </xdr:from>
    <xdr:to>
      <xdr:col>2</xdr:col>
      <xdr:colOff>1062620</xdr:colOff>
      <xdr:row>2450</xdr:row>
      <xdr:rowOff>209551</xdr:rowOff>
    </xdr:to>
    <xdr:pic>
      <xdr:nvPicPr>
        <xdr:cNvPr id="171" name="Picture 170" descr="maa-saraswati-1484548264.png"/>
        <xdr:cNvPicPr>
          <a:picLocks noChangeAspect="1"/>
        </xdr:cNvPicPr>
      </xdr:nvPicPr>
      <xdr:blipFill>
        <a:blip xmlns:r="http://schemas.openxmlformats.org/officeDocument/2006/relationships" r:embed="rId1" cstate="print"/>
        <a:stretch>
          <a:fillRect/>
        </a:stretch>
      </xdr:blipFill>
      <xdr:spPr>
        <a:xfrm>
          <a:off x="560070" y="3612025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2485</xdr:row>
      <xdr:rowOff>31938</xdr:rowOff>
    </xdr:from>
    <xdr:to>
      <xdr:col>2</xdr:col>
      <xdr:colOff>1062620</xdr:colOff>
      <xdr:row>2486</xdr:row>
      <xdr:rowOff>209551</xdr:rowOff>
    </xdr:to>
    <xdr:pic>
      <xdr:nvPicPr>
        <xdr:cNvPr id="172" name="Picture 171" descr="maa-saraswati-1484548264.png"/>
        <xdr:cNvPicPr>
          <a:picLocks noChangeAspect="1"/>
        </xdr:cNvPicPr>
      </xdr:nvPicPr>
      <xdr:blipFill>
        <a:blip xmlns:r="http://schemas.openxmlformats.org/officeDocument/2006/relationships" r:embed="rId1" cstate="print"/>
        <a:stretch>
          <a:fillRect/>
        </a:stretch>
      </xdr:blipFill>
      <xdr:spPr>
        <a:xfrm>
          <a:off x="560070" y="4508899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2521</xdr:row>
      <xdr:rowOff>31938</xdr:rowOff>
    </xdr:from>
    <xdr:to>
      <xdr:col>2</xdr:col>
      <xdr:colOff>1062620</xdr:colOff>
      <xdr:row>2522</xdr:row>
      <xdr:rowOff>209551</xdr:rowOff>
    </xdr:to>
    <xdr:pic>
      <xdr:nvPicPr>
        <xdr:cNvPr id="173" name="Picture 172" descr="maa-saraswati-1484548264.png"/>
        <xdr:cNvPicPr>
          <a:picLocks noChangeAspect="1"/>
        </xdr:cNvPicPr>
      </xdr:nvPicPr>
      <xdr:blipFill>
        <a:blip xmlns:r="http://schemas.openxmlformats.org/officeDocument/2006/relationships" r:embed="rId1" cstate="print"/>
        <a:stretch>
          <a:fillRect/>
        </a:stretch>
      </xdr:blipFill>
      <xdr:spPr>
        <a:xfrm>
          <a:off x="560070" y="5405773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2557</xdr:row>
      <xdr:rowOff>31938</xdr:rowOff>
    </xdr:from>
    <xdr:to>
      <xdr:col>2</xdr:col>
      <xdr:colOff>1062620</xdr:colOff>
      <xdr:row>2558</xdr:row>
      <xdr:rowOff>209551</xdr:rowOff>
    </xdr:to>
    <xdr:pic>
      <xdr:nvPicPr>
        <xdr:cNvPr id="174" name="Picture 173" descr="maa-saraswati-1484548264.png"/>
        <xdr:cNvPicPr>
          <a:picLocks noChangeAspect="1"/>
        </xdr:cNvPicPr>
      </xdr:nvPicPr>
      <xdr:blipFill>
        <a:blip xmlns:r="http://schemas.openxmlformats.org/officeDocument/2006/relationships" r:embed="rId1" cstate="print"/>
        <a:stretch>
          <a:fillRect/>
        </a:stretch>
      </xdr:blipFill>
      <xdr:spPr>
        <a:xfrm>
          <a:off x="560070" y="6302647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2593</xdr:row>
      <xdr:rowOff>31938</xdr:rowOff>
    </xdr:from>
    <xdr:to>
      <xdr:col>2</xdr:col>
      <xdr:colOff>1062620</xdr:colOff>
      <xdr:row>2594</xdr:row>
      <xdr:rowOff>209551</xdr:rowOff>
    </xdr:to>
    <xdr:pic>
      <xdr:nvPicPr>
        <xdr:cNvPr id="175" name="Picture 174" descr="maa-saraswati-1484548264.png"/>
        <xdr:cNvPicPr>
          <a:picLocks noChangeAspect="1"/>
        </xdr:cNvPicPr>
      </xdr:nvPicPr>
      <xdr:blipFill>
        <a:blip xmlns:r="http://schemas.openxmlformats.org/officeDocument/2006/relationships" r:embed="rId1" cstate="print"/>
        <a:stretch>
          <a:fillRect/>
        </a:stretch>
      </xdr:blipFill>
      <xdr:spPr>
        <a:xfrm>
          <a:off x="560070" y="7199521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2629</xdr:row>
      <xdr:rowOff>31938</xdr:rowOff>
    </xdr:from>
    <xdr:to>
      <xdr:col>2</xdr:col>
      <xdr:colOff>1062620</xdr:colOff>
      <xdr:row>2630</xdr:row>
      <xdr:rowOff>209551</xdr:rowOff>
    </xdr:to>
    <xdr:pic>
      <xdr:nvPicPr>
        <xdr:cNvPr id="176" name="Picture 175" descr="maa-saraswati-1484548264.png"/>
        <xdr:cNvPicPr>
          <a:picLocks noChangeAspect="1"/>
        </xdr:cNvPicPr>
      </xdr:nvPicPr>
      <xdr:blipFill>
        <a:blip xmlns:r="http://schemas.openxmlformats.org/officeDocument/2006/relationships" r:embed="rId1" cstate="print"/>
        <a:stretch>
          <a:fillRect/>
        </a:stretch>
      </xdr:blipFill>
      <xdr:spPr>
        <a:xfrm>
          <a:off x="560070" y="8096395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2665</xdr:row>
      <xdr:rowOff>31938</xdr:rowOff>
    </xdr:from>
    <xdr:to>
      <xdr:col>2</xdr:col>
      <xdr:colOff>1062620</xdr:colOff>
      <xdr:row>2666</xdr:row>
      <xdr:rowOff>209551</xdr:rowOff>
    </xdr:to>
    <xdr:pic>
      <xdr:nvPicPr>
        <xdr:cNvPr id="177" name="Picture 176" descr="maa-saraswati-1484548264.png"/>
        <xdr:cNvPicPr>
          <a:picLocks noChangeAspect="1"/>
        </xdr:cNvPicPr>
      </xdr:nvPicPr>
      <xdr:blipFill>
        <a:blip xmlns:r="http://schemas.openxmlformats.org/officeDocument/2006/relationships" r:embed="rId1" cstate="print"/>
        <a:stretch>
          <a:fillRect/>
        </a:stretch>
      </xdr:blipFill>
      <xdr:spPr>
        <a:xfrm>
          <a:off x="560070" y="8993269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2701</xdr:row>
      <xdr:rowOff>31938</xdr:rowOff>
    </xdr:from>
    <xdr:to>
      <xdr:col>2</xdr:col>
      <xdr:colOff>1062620</xdr:colOff>
      <xdr:row>2702</xdr:row>
      <xdr:rowOff>209551</xdr:rowOff>
    </xdr:to>
    <xdr:pic>
      <xdr:nvPicPr>
        <xdr:cNvPr id="178" name="Picture 177" descr="maa-saraswati-1484548264.png"/>
        <xdr:cNvPicPr>
          <a:picLocks noChangeAspect="1"/>
        </xdr:cNvPicPr>
      </xdr:nvPicPr>
      <xdr:blipFill>
        <a:blip xmlns:r="http://schemas.openxmlformats.org/officeDocument/2006/relationships" r:embed="rId1" cstate="print"/>
        <a:stretch>
          <a:fillRect/>
        </a:stretch>
      </xdr:blipFill>
      <xdr:spPr>
        <a:xfrm>
          <a:off x="560070" y="9890143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2737</xdr:row>
      <xdr:rowOff>31938</xdr:rowOff>
    </xdr:from>
    <xdr:to>
      <xdr:col>2</xdr:col>
      <xdr:colOff>1062620</xdr:colOff>
      <xdr:row>2738</xdr:row>
      <xdr:rowOff>209551</xdr:rowOff>
    </xdr:to>
    <xdr:pic>
      <xdr:nvPicPr>
        <xdr:cNvPr id="179" name="Picture 178" descr="maa-saraswati-1484548264.png"/>
        <xdr:cNvPicPr>
          <a:picLocks noChangeAspect="1"/>
        </xdr:cNvPicPr>
      </xdr:nvPicPr>
      <xdr:blipFill>
        <a:blip xmlns:r="http://schemas.openxmlformats.org/officeDocument/2006/relationships" r:embed="rId1" cstate="print"/>
        <a:stretch>
          <a:fillRect/>
        </a:stretch>
      </xdr:blipFill>
      <xdr:spPr>
        <a:xfrm>
          <a:off x="560070" y="10787017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2773</xdr:row>
      <xdr:rowOff>31938</xdr:rowOff>
    </xdr:from>
    <xdr:to>
      <xdr:col>2</xdr:col>
      <xdr:colOff>1062620</xdr:colOff>
      <xdr:row>2774</xdr:row>
      <xdr:rowOff>209551</xdr:rowOff>
    </xdr:to>
    <xdr:pic>
      <xdr:nvPicPr>
        <xdr:cNvPr id="180" name="Picture 179" descr="maa-saraswati-1484548264.png"/>
        <xdr:cNvPicPr>
          <a:picLocks noChangeAspect="1"/>
        </xdr:cNvPicPr>
      </xdr:nvPicPr>
      <xdr:blipFill>
        <a:blip xmlns:r="http://schemas.openxmlformats.org/officeDocument/2006/relationships" r:embed="rId1" cstate="print"/>
        <a:stretch>
          <a:fillRect/>
        </a:stretch>
      </xdr:blipFill>
      <xdr:spPr>
        <a:xfrm>
          <a:off x="560070" y="11683891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2809</xdr:row>
      <xdr:rowOff>31938</xdr:rowOff>
    </xdr:from>
    <xdr:to>
      <xdr:col>2</xdr:col>
      <xdr:colOff>1062620</xdr:colOff>
      <xdr:row>2810</xdr:row>
      <xdr:rowOff>209551</xdr:rowOff>
    </xdr:to>
    <xdr:pic>
      <xdr:nvPicPr>
        <xdr:cNvPr id="181" name="Picture 180" descr="maa-saraswati-1484548264.png"/>
        <xdr:cNvPicPr>
          <a:picLocks noChangeAspect="1"/>
        </xdr:cNvPicPr>
      </xdr:nvPicPr>
      <xdr:blipFill>
        <a:blip xmlns:r="http://schemas.openxmlformats.org/officeDocument/2006/relationships" r:embed="rId1" cstate="print"/>
        <a:stretch>
          <a:fillRect/>
        </a:stretch>
      </xdr:blipFill>
      <xdr:spPr>
        <a:xfrm>
          <a:off x="560070" y="12580765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2845</xdr:row>
      <xdr:rowOff>31938</xdr:rowOff>
    </xdr:from>
    <xdr:to>
      <xdr:col>2</xdr:col>
      <xdr:colOff>1062620</xdr:colOff>
      <xdr:row>2846</xdr:row>
      <xdr:rowOff>209551</xdr:rowOff>
    </xdr:to>
    <xdr:pic>
      <xdr:nvPicPr>
        <xdr:cNvPr id="182" name="Picture 181" descr="maa-saraswati-1484548264.png"/>
        <xdr:cNvPicPr>
          <a:picLocks noChangeAspect="1"/>
        </xdr:cNvPicPr>
      </xdr:nvPicPr>
      <xdr:blipFill>
        <a:blip xmlns:r="http://schemas.openxmlformats.org/officeDocument/2006/relationships" r:embed="rId1" cstate="print"/>
        <a:stretch>
          <a:fillRect/>
        </a:stretch>
      </xdr:blipFill>
      <xdr:spPr>
        <a:xfrm>
          <a:off x="560070" y="13477639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2881</xdr:row>
      <xdr:rowOff>31938</xdr:rowOff>
    </xdr:from>
    <xdr:to>
      <xdr:col>2</xdr:col>
      <xdr:colOff>1062620</xdr:colOff>
      <xdr:row>2882</xdr:row>
      <xdr:rowOff>209551</xdr:rowOff>
    </xdr:to>
    <xdr:pic>
      <xdr:nvPicPr>
        <xdr:cNvPr id="183" name="Picture 182" descr="maa-saraswati-1484548264.png"/>
        <xdr:cNvPicPr>
          <a:picLocks noChangeAspect="1"/>
        </xdr:cNvPicPr>
      </xdr:nvPicPr>
      <xdr:blipFill>
        <a:blip xmlns:r="http://schemas.openxmlformats.org/officeDocument/2006/relationships" r:embed="rId1" cstate="print"/>
        <a:stretch>
          <a:fillRect/>
        </a:stretch>
      </xdr:blipFill>
      <xdr:spPr>
        <a:xfrm>
          <a:off x="560070" y="14374513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2917</xdr:row>
      <xdr:rowOff>31938</xdr:rowOff>
    </xdr:from>
    <xdr:to>
      <xdr:col>2</xdr:col>
      <xdr:colOff>1062620</xdr:colOff>
      <xdr:row>2918</xdr:row>
      <xdr:rowOff>209551</xdr:rowOff>
    </xdr:to>
    <xdr:pic>
      <xdr:nvPicPr>
        <xdr:cNvPr id="184" name="Picture 183" descr="maa-saraswati-1484548264.png"/>
        <xdr:cNvPicPr>
          <a:picLocks noChangeAspect="1"/>
        </xdr:cNvPicPr>
      </xdr:nvPicPr>
      <xdr:blipFill>
        <a:blip xmlns:r="http://schemas.openxmlformats.org/officeDocument/2006/relationships" r:embed="rId1" cstate="print"/>
        <a:stretch>
          <a:fillRect/>
        </a:stretch>
      </xdr:blipFill>
      <xdr:spPr>
        <a:xfrm>
          <a:off x="560070" y="15271387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2953</xdr:row>
      <xdr:rowOff>31938</xdr:rowOff>
    </xdr:from>
    <xdr:to>
      <xdr:col>2</xdr:col>
      <xdr:colOff>1062620</xdr:colOff>
      <xdr:row>2954</xdr:row>
      <xdr:rowOff>209551</xdr:rowOff>
    </xdr:to>
    <xdr:pic>
      <xdr:nvPicPr>
        <xdr:cNvPr id="185" name="Picture 184" descr="maa-saraswati-1484548264.png"/>
        <xdr:cNvPicPr>
          <a:picLocks noChangeAspect="1"/>
        </xdr:cNvPicPr>
      </xdr:nvPicPr>
      <xdr:blipFill>
        <a:blip xmlns:r="http://schemas.openxmlformats.org/officeDocument/2006/relationships" r:embed="rId1" cstate="print"/>
        <a:stretch>
          <a:fillRect/>
        </a:stretch>
      </xdr:blipFill>
      <xdr:spPr>
        <a:xfrm>
          <a:off x="560070" y="16168261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2989</xdr:row>
      <xdr:rowOff>31938</xdr:rowOff>
    </xdr:from>
    <xdr:to>
      <xdr:col>2</xdr:col>
      <xdr:colOff>1062620</xdr:colOff>
      <xdr:row>2990</xdr:row>
      <xdr:rowOff>209551</xdr:rowOff>
    </xdr:to>
    <xdr:pic>
      <xdr:nvPicPr>
        <xdr:cNvPr id="186" name="Picture 185" descr="maa-saraswati-1484548264.png"/>
        <xdr:cNvPicPr>
          <a:picLocks noChangeAspect="1"/>
        </xdr:cNvPicPr>
      </xdr:nvPicPr>
      <xdr:blipFill>
        <a:blip xmlns:r="http://schemas.openxmlformats.org/officeDocument/2006/relationships" r:embed="rId1" cstate="print"/>
        <a:stretch>
          <a:fillRect/>
        </a:stretch>
      </xdr:blipFill>
      <xdr:spPr>
        <a:xfrm>
          <a:off x="560070" y="17065135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3025</xdr:row>
      <xdr:rowOff>31938</xdr:rowOff>
    </xdr:from>
    <xdr:to>
      <xdr:col>2</xdr:col>
      <xdr:colOff>1062620</xdr:colOff>
      <xdr:row>3026</xdr:row>
      <xdr:rowOff>209551</xdr:rowOff>
    </xdr:to>
    <xdr:pic>
      <xdr:nvPicPr>
        <xdr:cNvPr id="187" name="Picture 186" descr="maa-saraswati-1484548264.png"/>
        <xdr:cNvPicPr>
          <a:picLocks noChangeAspect="1"/>
        </xdr:cNvPicPr>
      </xdr:nvPicPr>
      <xdr:blipFill>
        <a:blip xmlns:r="http://schemas.openxmlformats.org/officeDocument/2006/relationships" r:embed="rId1" cstate="print"/>
        <a:stretch>
          <a:fillRect/>
        </a:stretch>
      </xdr:blipFill>
      <xdr:spPr>
        <a:xfrm>
          <a:off x="560070" y="17962009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3061</xdr:row>
      <xdr:rowOff>31938</xdr:rowOff>
    </xdr:from>
    <xdr:to>
      <xdr:col>2</xdr:col>
      <xdr:colOff>1062620</xdr:colOff>
      <xdr:row>3062</xdr:row>
      <xdr:rowOff>209551</xdr:rowOff>
    </xdr:to>
    <xdr:pic>
      <xdr:nvPicPr>
        <xdr:cNvPr id="188" name="Picture 187" descr="maa-saraswati-1484548264.png"/>
        <xdr:cNvPicPr>
          <a:picLocks noChangeAspect="1"/>
        </xdr:cNvPicPr>
      </xdr:nvPicPr>
      <xdr:blipFill>
        <a:blip xmlns:r="http://schemas.openxmlformats.org/officeDocument/2006/relationships" r:embed="rId1" cstate="print"/>
        <a:stretch>
          <a:fillRect/>
        </a:stretch>
      </xdr:blipFill>
      <xdr:spPr>
        <a:xfrm>
          <a:off x="560070" y="18858883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3097</xdr:row>
      <xdr:rowOff>31938</xdr:rowOff>
    </xdr:from>
    <xdr:to>
      <xdr:col>2</xdr:col>
      <xdr:colOff>1062620</xdr:colOff>
      <xdr:row>3098</xdr:row>
      <xdr:rowOff>209551</xdr:rowOff>
    </xdr:to>
    <xdr:pic>
      <xdr:nvPicPr>
        <xdr:cNvPr id="189" name="Picture 188" descr="maa-saraswati-1484548264.png"/>
        <xdr:cNvPicPr>
          <a:picLocks noChangeAspect="1"/>
        </xdr:cNvPicPr>
      </xdr:nvPicPr>
      <xdr:blipFill>
        <a:blip xmlns:r="http://schemas.openxmlformats.org/officeDocument/2006/relationships" r:embed="rId1" cstate="print"/>
        <a:stretch>
          <a:fillRect/>
        </a:stretch>
      </xdr:blipFill>
      <xdr:spPr>
        <a:xfrm>
          <a:off x="560070" y="19755757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3133</xdr:row>
      <xdr:rowOff>31938</xdr:rowOff>
    </xdr:from>
    <xdr:to>
      <xdr:col>2</xdr:col>
      <xdr:colOff>1062620</xdr:colOff>
      <xdr:row>3134</xdr:row>
      <xdr:rowOff>209551</xdr:rowOff>
    </xdr:to>
    <xdr:pic>
      <xdr:nvPicPr>
        <xdr:cNvPr id="190" name="Picture 189" descr="maa-saraswati-1484548264.png"/>
        <xdr:cNvPicPr>
          <a:picLocks noChangeAspect="1"/>
        </xdr:cNvPicPr>
      </xdr:nvPicPr>
      <xdr:blipFill>
        <a:blip xmlns:r="http://schemas.openxmlformats.org/officeDocument/2006/relationships" r:embed="rId1" cstate="print"/>
        <a:stretch>
          <a:fillRect/>
        </a:stretch>
      </xdr:blipFill>
      <xdr:spPr>
        <a:xfrm>
          <a:off x="560070" y="20652631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3169</xdr:row>
      <xdr:rowOff>31938</xdr:rowOff>
    </xdr:from>
    <xdr:to>
      <xdr:col>2</xdr:col>
      <xdr:colOff>1062620</xdr:colOff>
      <xdr:row>3170</xdr:row>
      <xdr:rowOff>209551</xdr:rowOff>
    </xdr:to>
    <xdr:pic>
      <xdr:nvPicPr>
        <xdr:cNvPr id="191" name="Picture 190" descr="maa-saraswati-1484548264.png"/>
        <xdr:cNvPicPr>
          <a:picLocks noChangeAspect="1"/>
        </xdr:cNvPicPr>
      </xdr:nvPicPr>
      <xdr:blipFill>
        <a:blip xmlns:r="http://schemas.openxmlformats.org/officeDocument/2006/relationships" r:embed="rId1" cstate="print"/>
        <a:stretch>
          <a:fillRect/>
        </a:stretch>
      </xdr:blipFill>
      <xdr:spPr>
        <a:xfrm>
          <a:off x="560070" y="21549505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3205</xdr:row>
      <xdr:rowOff>31938</xdr:rowOff>
    </xdr:from>
    <xdr:to>
      <xdr:col>2</xdr:col>
      <xdr:colOff>1062620</xdr:colOff>
      <xdr:row>3206</xdr:row>
      <xdr:rowOff>209551</xdr:rowOff>
    </xdr:to>
    <xdr:pic>
      <xdr:nvPicPr>
        <xdr:cNvPr id="192" name="Picture 191" descr="maa-saraswati-1484548264.png"/>
        <xdr:cNvPicPr>
          <a:picLocks noChangeAspect="1"/>
        </xdr:cNvPicPr>
      </xdr:nvPicPr>
      <xdr:blipFill>
        <a:blip xmlns:r="http://schemas.openxmlformats.org/officeDocument/2006/relationships" r:embed="rId1" cstate="print"/>
        <a:stretch>
          <a:fillRect/>
        </a:stretch>
      </xdr:blipFill>
      <xdr:spPr>
        <a:xfrm>
          <a:off x="560070" y="22446379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3241</xdr:row>
      <xdr:rowOff>31938</xdr:rowOff>
    </xdr:from>
    <xdr:to>
      <xdr:col>2</xdr:col>
      <xdr:colOff>1062620</xdr:colOff>
      <xdr:row>3242</xdr:row>
      <xdr:rowOff>209551</xdr:rowOff>
    </xdr:to>
    <xdr:pic>
      <xdr:nvPicPr>
        <xdr:cNvPr id="193" name="Picture 192" descr="maa-saraswati-1484548264.png"/>
        <xdr:cNvPicPr>
          <a:picLocks noChangeAspect="1"/>
        </xdr:cNvPicPr>
      </xdr:nvPicPr>
      <xdr:blipFill>
        <a:blip xmlns:r="http://schemas.openxmlformats.org/officeDocument/2006/relationships" r:embed="rId1" cstate="print"/>
        <a:stretch>
          <a:fillRect/>
        </a:stretch>
      </xdr:blipFill>
      <xdr:spPr>
        <a:xfrm>
          <a:off x="560070" y="23343253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3277</xdr:row>
      <xdr:rowOff>31938</xdr:rowOff>
    </xdr:from>
    <xdr:to>
      <xdr:col>2</xdr:col>
      <xdr:colOff>1062620</xdr:colOff>
      <xdr:row>3278</xdr:row>
      <xdr:rowOff>209551</xdr:rowOff>
    </xdr:to>
    <xdr:pic>
      <xdr:nvPicPr>
        <xdr:cNvPr id="194" name="Picture 193" descr="maa-saraswati-1484548264.png"/>
        <xdr:cNvPicPr>
          <a:picLocks noChangeAspect="1"/>
        </xdr:cNvPicPr>
      </xdr:nvPicPr>
      <xdr:blipFill>
        <a:blip xmlns:r="http://schemas.openxmlformats.org/officeDocument/2006/relationships" r:embed="rId1" cstate="print"/>
        <a:stretch>
          <a:fillRect/>
        </a:stretch>
      </xdr:blipFill>
      <xdr:spPr>
        <a:xfrm>
          <a:off x="560070" y="24240127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3313</xdr:row>
      <xdr:rowOff>31938</xdr:rowOff>
    </xdr:from>
    <xdr:to>
      <xdr:col>2</xdr:col>
      <xdr:colOff>1062620</xdr:colOff>
      <xdr:row>3314</xdr:row>
      <xdr:rowOff>209551</xdr:rowOff>
    </xdr:to>
    <xdr:pic>
      <xdr:nvPicPr>
        <xdr:cNvPr id="195" name="Picture 194" descr="maa-saraswati-1484548264.png"/>
        <xdr:cNvPicPr>
          <a:picLocks noChangeAspect="1"/>
        </xdr:cNvPicPr>
      </xdr:nvPicPr>
      <xdr:blipFill>
        <a:blip xmlns:r="http://schemas.openxmlformats.org/officeDocument/2006/relationships" r:embed="rId1" cstate="print"/>
        <a:stretch>
          <a:fillRect/>
        </a:stretch>
      </xdr:blipFill>
      <xdr:spPr>
        <a:xfrm>
          <a:off x="560070" y="25137001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3349</xdr:row>
      <xdr:rowOff>31938</xdr:rowOff>
    </xdr:from>
    <xdr:to>
      <xdr:col>2</xdr:col>
      <xdr:colOff>1062620</xdr:colOff>
      <xdr:row>3350</xdr:row>
      <xdr:rowOff>209551</xdr:rowOff>
    </xdr:to>
    <xdr:pic>
      <xdr:nvPicPr>
        <xdr:cNvPr id="196" name="Picture 195" descr="maa-saraswati-1484548264.png"/>
        <xdr:cNvPicPr>
          <a:picLocks noChangeAspect="1"/>
        </xdr:cNvPicPr>
      </xdr:nvPicPr>
      <xdr:blipFill>
        <a:blip xmlns:r="http://schemas.openxmlformats.org/officeDocument/2006/relationships" r:embed="rId1" cstate="print"/>
        <a:stretch>
          <a:fillRect/>
        </a:stretch>
      </xdr:blipFill>
      <xdr:spPr>
        <a:xfrm>
          <a:off x="560070" y="26033875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3385</xdr:row>
      <xdr:rowOff>31938</xdr:rowOff>
    </xdr:from>
    <xdr:to>
      <xdr:col>2</xdr:col>
      <xdr:colOff>1062620</xdr:colOff>
      <xdr:row>3386</xdr:row>
      <xdr:rowOff>209551</xdr:rowOff>
    </xdr:to>
    <xdr:pic>
      <xdr:nvPicPr>
        <xdr:cNvPr id="197" name="Picture 196" descr="maa-saraswati-1484548264.png"/>
        <xdr:cNvPicPr>
          <a:picLocks noChangeAspect="1"/>
        </xdr:cNvPicPr>
      </xdr:nvPicPr>
      <xdr:blipFill>
        <a:blip xmlns:r="http://schemas.openxmlformats.org/officeDocument/2006/relationships" r:embed="rId1" cstate="print"/>
        <a:stretch>
          <a:fillRect/>
        </a:stretch>
      </xdr:blipFill>
      <xdr:spPr>
        <a:xfrm>
          <a:off x="560070" y="26930749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3421</xdr:row>
      <xdr:rowOff>31938</xdr:rowOff>
    </xdr:from>
    <xdr:to>
      <xdr:col>2</xdr:col>
      <xdr:colOff>1062620</xdr:colOff>
      <xdr:row>3422</xdr:row>
      <xdr:rowOff>209551</xdr:rowOff>
    </xdr:to>
    <xdr:pic>
      <xdr:nvPicPr>
        <xdr:cNvPr id="198" name="Picture 197" descr="maa-saraswati-1484548264.png"/>
        <xdr:cNvPicPr>
          <a:picLocks noChangeAspect="1"/>
        </xdr:cNvPicPr>
      </xdr:nvPicPr>
      <xdr:blipFill>
        <a:blip xmlns:r="http://schemas.openxmlformats.org/officeDocument/2006/relationships" r:embed="rId1" cstate="print"/>
        <a:stretch>
          <a:fillRect/>
        </a:stretch>
      </xdr:blipFill>
      <xdr:spPr>
        <a:xfrm>
          <a:off x="560070" y="27827623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3457</xdr:row>
      <xdr:rowOff>31938</xdr:rowOff>
    </xdr:from>
    <xdr:to>
      <xdr:col>2</xdr:col>
      <xdr:colOff>1062620</xdr:colOff>
      <xdr:row>3458</xdr:row>
      <xdr:rowOff>209551</xdr:rowOff>
    </xdr:to>
    <xdr:pic>
      <xdr:nvPicPr>
        <xdr:cNvPr id="199" name="Picture 198" descr="maa-saraswati-1484548264.png"/>
        <xdr:cNvPicPr>
          <a:picLocks noChangeAspect="1"/>
        </xdr:cNvPicPr>
      </xdr:nvPicPr>
      <xdr:blipFill>
        <a:blip xmlns:r="http://schemas.openxmlformats.org/officeDocument/2006/relationships" r:embed="rId1" cstate="print"/>
        <a:stretch>
          <a:fillRect/>
        </a:stretch>
      </xdr:blipFill>
      <xdr:spPr>
        <a:xfrm>
          <a:off x="560070" y="28724497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3493</xdr:row>
      <xdr:rowOff>31938</xdr:rowOff>
    </xdr:from>
    <xdr:to>
      <xdr:col>2</xdr:col>
      <xdr:colOff>1062620</xdr:colOff>
      <xdr:row>3494</xdr:row>
      <xdr:rowOff>209551</xdr:rowOff>
    </xdr:to>
    <xdr:pic>
      <xdr:nvPicPr>
        <xdr:cNvPr id="200" name="Picture 199" descr="maa-saraswati-1484548264.png"/>
        <xdr:cNvPicPr>
          <a:picLocks noChangeAspect="1"/>
        </xdr:cNvPicPr>
      </xdr:nvPicPr>
      <xdr:blipFill>
        <a:blip xmlns:r="http://schemas.openxmlformats.org/officeDocument/2006/relationships" r:embed="rId1" cstate="print"/>
        <a:stretch>
          <a:fillRect/>
        </a:stretch>
      </xdr:blipFill>
      <xdr:spPr>
        <a:xfrm>
          <a:off x="560070" y="29621371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3529</xdr:row>
      <xdr:rowOff>31938</xdr:rowOff>
    </xdr:from>
    <xdr:to>
      <xdr:col>2</xdr:col>
      <xdr:colOff>1062620</xdr:colOff>
      <xdr:row>3530</xdr:row>
      <xdr:rowOff>209551</xdr:rowOff>
    </xdr:to>
    <xdr:pic>
      <xdr:nvPicPr>
        <xdr:cNvPr id="201" name="Picture 200" descr="maa-saraswati-1484548264.png"/>
        <xdr:cNvPicPr>
          <a:picLocks noChangeAspect="1"/>
        </xdr:cNvPicPr>
      </xdr:nvPicPr>
      <xdr:blipFill>
        <a:blip xmlns:r="http://schemas.openxmlformats.org/officeDocument/2006/relationships" r:embed="rId1" cstate="print"/>
        <a:stretch>
          <a:fillRect/>
        </a:stretch>
      </xdr:blipFill>
      <xdr:spPr>
        <a:xfrm>
          <a:off x="560070" y="30518245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3565</xdr:row>
      <xdr:rowOff>31938</xdr:rowOff>
    </xdr:from>
    <xdr:to>
      <xdr:col>2</xdr:col>
      <xdr:colOff>1062620</xdr:colOff>
      <xdr:row>3566</xdr:row>
      <xdr:rowOff>209551</xdr:rowOff>
    </xdr:to>
    <xdr:pic>
      <xdr:nvPicPr>
        <xdr:cNvPr id="202" name="Picture 201" descr="maa-saraswati-1484548264.png"/>
        <xdr:cNvPicPr>
          <a:picLocks noChangeAspect="1"/>
        </xdr:cNvPicPr>
      </xdr:nvPicPr>
      <xdr:blipFill>
        <a:blip xmlns:r="http://schemas.openxmlformats.org/officeDocument/2006/relationships" r:embed="rId1" cstate="print"/>
        <a:stretch>
          <a:fillRect/>
        </a:stretch>
      </xdr:blipFill>
      <xdr:spPr>
        <a:xfrm>
          <a:off x="560070" y="314151198"/>
          <a:ext cx="1043570" cy="733873"/>
        </a:xfrm>
        <a:prstGeom prst="rect">
          <a:avLst/>
        </a:prstGeom>
        <a:ln>
          <a:noFill/>
        </a:ln>
        <a:effectLst>
          <a:outerShdw blurRad="190500" algn="tl" rotWithShape="0">
            <a:srgbClr val="000000">
              <a:alpha val="70000"/>
            </a:srgbClr>
          </a:outerShdw>
        </a:effec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19050</xdr:colOff>
      <xdr:row>1</xdr:row>
      <xdr:rowOff>31938</xdr:rowOff>
    </xdr:from>
    <xdr:to>
      <xdr:col>2</xdr:col>
      <xdr:colOff>1062620</xdr:colOff>
      <xdr:row>2</xdr:row>
      <xdr:rowOff>209551</xdr:rowOff>
    </xdr:to>
    <xdr:pic>
      <xdr:nvPicPr>
        <xdr:cNvPr id="2" name="Picture 1" descr="maa-saraswati-1484548264.png"/>
        <xdr:cNvPicPr>
          <a:picLocks noChangeAspect="1"/>
        </xdr:cNvPicPr>
      </xdr:nvPicPr>
      <xdr:blipFill>
        <a:blip xmlns:r="http://schemas.openxmlformats.org/officeDocument/2006/relationships" r:embed="rId1" cstate="print"/>
        <a:stretch>
          <a:fillRect/>
        </a:stretch>
      </xdr:blipFill>
      <xdr:spPr>
        <a:xfrm>
          <a:off x="523875" y="251013"/>
          <a:ext cx="1043570" cy="739588"/>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38</xdr:row>
      <xdr:rowOff>31938</xdr:rowOff>
    </xdr:from>
    <xdr:to>
      <xdr:col>2</xdr:col>
      <xdr:colOff>1062620</xdr:colOff>
      <xdr:row>39</xdr:row>
      <xdr:rowOff>209551</xdr:rowOff>
    </xdr:to>
    <xdr:pic>
      <xdr:nvPicPr>
        <xdr:cNvPr id="3" name="Picture 2" descr="maa-saraswati-1484548264.png"/>
        <xdr:cNvPicPr>
          <a:picLocks noChangeAspect="1"/>
        </xdr:cNvPicPr>
      </xdr:nvPicPr>
      <xdr:blipFill>
        <a:blip xmlns:r="http://schemas.openxmlformats.org/officeDocument/2006/relationships" r:embed="rId1" cstate="print"/>
        <a:stretch>
          <a:fillRect/>
        </a:stretch>
      </xdr:blipFill>
      <xdr:spPr>
        <a:xfrm>
          <a:off x="523875" y="251013"/>
          <a:ext cx="1043570" cy="739588"/>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75</xdr:row>
      <xdr:rowOff>31938</xdr:rowOff>
    </xdr:from>
    <xdr:to>
      <xdr:col>2</xdr:col>
      <xdr:colOff>1062620</xdr:colOff>
      <xdr:row>76</xdr:row>
      <xdr:rowOff>209551</xdr:rowOff>
    </xdr:to>
    <xdr:pic>
      <xdr:nvPicPr>
        <xdr:cNvPr id="10" name="Picture 9" descr="maa-saraswati-1484548264.png"/>
        <xdr:cNvPicPr>
          <a:picLocks noChangeAspect="1"/>
        </xdr:cNvPicPr>
      </xdr:nvPicPr>
      <xdr:blipFill>
        <a:blip xmlns:r="http://schemas.openxmlformats.org/officeDocument/2006/relationships" r:embed="rId1" cstate="print"/>
        <a:stretch>
          <a:fillRect/>
        </a:stretch>
      </xdr:blipFill>
      <xdr:spPr>
        <a:xfrm>
          <a:off x="720090" y="24529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112</xdr:row>
      <xdr:rowOff>31938</xdr:rowOff>
    </xdr:from>
    <xdr:to>
      <xdr:col>2</xdr:col>
      <xdr:colOff>1062620</xdr:colOff>
      <xdr:row>113</xdr:row>
      <xdr:rowOff>209551</xdr:rowOff>
    </xdr:to>
    <xdr:pic>
      <xdr:nvPicPr>
        <xdr:cNvPr id="11" name="Picture 10" descr="maa-saraswati-1484548264.png"/>
        <xdr:cNvPicPr>
          <a:picLocks noChangeAspect="1"/>
        </xdr:cNvPicPr>
      </xdr:nvPicPr>
      <xdr:blipFill>
        <a:blip xmlns:r="http://schemas.openxmlformats.org/officeDocument/2006/relationships" r:embed="rId1" cstate="print"/>
        <a:stretch>
          <a:fillRect/>
        </a:stretch>
      </xdr:blipFill>
      <xdr:spPr>
        <a:xfrm>
          <a:off x="720090" y="1004461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148</xdr:row>
      <xdr:rowOff>31938</xdr:rowOff>
    </xdr:from>
    <xdr:to>
      <xdr:col>2</xdr:col>
      <xdr:colOff>1062620</xdr:colOff>
      <xdr:row>149</xdr:row>
      <xdr:rowOff>209551</xdr:rowOff>
    </xdr:to>
    <xdr:pic>
      <xdr:nvPicPr>
        <xdr:cNvPr id="28" name="Picture 27" descr="maa-saraswati-1484548264.png"/>
        <xdr:cNvPicPr>
          <a:picLocks noChangeAspect="1"/>
        </xdr:cNvPicPr>
      </xdr:nvPicPr>
      <xdr:blipFill>
        <a:blip xmlns:r="http://schemas.openxmlformats.org/officeDocument/2006/relationships" r:embed="rId1" cstate="print"/>
        <a:stretch>
          <a:fillRect/>
        </a:stretch>
      </xdr:blipFill>
      <xdr:spPr>
        <a:xfrm>
          <a:off x="720090" y="24529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185</xdr:row>
      <xdr:rowOff>31938</xdr:rowOff>
    </xdr:from>
    <xdr:to>
      <xdr:col>2</xdr:col>
      <xdr:colOff>1062620</xdr:colOff>
      <xdr:row>186</xdr:row>
      <xdr:rowOff>209551</xdr:rowOff>
    </xdr:to>
    <xdr:pic>
      <xdr:nvPicPr>
        <xdr:cNvPr id="29" name="Picture 28" descr="maa-saraswati-1484548264.png"/>
        <xdr:cNvPicPr>
          <a:picLocks noChangeAspect="1"/>
        </xdr:cNvPicPr>
      </xdr:nvPicPr>
      <xdr:blipFill>
        <a:blip xmlns:r="http://schemas.openxmlformats.org/officeDocument/2006/relationships" r:embed="rId1" cstate="print"/>
        <a:stretch>
          <a:fillRect/>
        </a:stretch>
      </xdr:blipFill>
      <xdr:spPr>
        <a:xfrm>
          <a:off x="720090" y="1004461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222</xdr:row>
      <xdr:rowOff>31938</xdr:rowOff>
    </xdr:from>
    <xdr:to>
      <xdr:col>2</xdr:col>
      <xdr:colOff>1062620</xdr:colOff>
      <xdr:row>223</xdr:row>
      <xdr:rowOff>209551</xdr:rowOff>
    </xdr:to>
    <xdr:pic>
      <xdr:nvPicPr>
        <xdr:cNvPr id="30" name="Picture 29" descr="maa-saraswati-1484548264.png"/>
        <xdr:cNvPicPr>
          <a:picLocks noChangeAspect="1"/>
        </xdr:cNvPicPr>
      </xdr:nvPicPr>
      <xdr:blipFill>
        <a:blip xmlns:r="http://schemas.openxmlformats.org/officeDocument/2006/relationships" r:embed="rId1" cstate="print"/>
        <a:stretch>
          <a:fillRect/>
        </a:stretch>
      </xdr:blipFill>
      <xdr:spPr>
        <a:xfrm>
          <a:off x="720090" y="1943245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259</xdr:row>
      <xdr:rowOff>31938</xdr:rowOff>
    </xdr:from>
    <xdr:to>
      <xdr:col>2</xdr:col>
      <xdr:colOff>1062620</xdr:colOff>
      <xdr:row>260</xdr:row>
      <xdr:rowOff>209551</xdr:rowOff>
    </xdr:to>
    <xdr:pic>
      <xdr:nvPicPr>
        <xdr:cNvPr id="31" name="Picture 30" descr="maa-saraswati-1484548264.png"/>
        <xdr:cNvPicPr>
          <a:picLocks noChangeAspect="1"/>
        </xdr:cNvPicPr>
      </xdr:nvPicPr>
      <xdr:blipFill>
        <a:blip xmlns:r="http://schemas.openxmlformats.org/officeDocument/2006/relationships" r:embed="rId1" cstate="print"/>
        <a:stretch>
          <a:fillRect/>
        </a:stretch>
      </xdr:blipFill>
      <xdr:spPr>
        <a:xfrm>
          <a:off x="720090" y="2923177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295</xdr:row>
      <xdr:rowOff>31938</xdr:rowOff>
    </xdr:from>
    <xdr:to>
      <xdr:col>2</xdr:col>
      <xdr:colOff>1062620</xdr:colOff>
      <xdr:row>296</xdr:row>
      <xdr:rowOff>209551</xdr:rowOff>
    </xdr:to>
    <xdr:pic>
      <xdr:nvPicPr>
        <xdr:cNvPr id="32" name="Picture 31" descr="maa-saraswati-1484548264.png"/>
        <xdr:cNvPicPr>
          <a:picLocks noChangeAspect="1"/>
        </xdr:cNvPicPr>
      </xdr:nvPicPr>
      <xdr:blipFill>
        <a:blip xmlns:r="http://schemas.openxmlformats.org/officeDocument/2006/relationships" r:embed="rId1" cstate="print"/>
        <a:stretch>
          <a:fillRect/>
        </a:stretch>
      </xdr:blipFill>
      <xdr:spPr>
        <a:xfrm>
          <a:off x="720090" y="1943245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332</xdr:row>
      <xdr:rowOff>31938</xdr:rowOff>
    </xdr:from>
    <xdr:to>
      <xdr:col>2</xdr:col>
      <xdr:colOff>1062620</xdr:colOff>
      <xdr:row>333</xdr:row>
      <xdr:rowOff>209551</xdr:rowOff>
    </xdr:to>
    <xdr:pic>
      <xdr:nvPicPr>
        <xdr:cNvPr id="33" name="Picture 32" descr="maa-saraswati-1484548264.png"/>
        <xdr:cNvPicPr>
          <a:picLocks noChangeAspect="1"/>
        </xdr:cNvPicPr>
      </xdr:nvPicPr>
      <xdr:blipFill>
        <a:blip xmlns:r="http://schemas.openxmlformats.org/officeDocument/2006/relationships" r:embed="rId1" cstate="print"/>
        <a:stretch>
          <a:fillRect/>
        </a:stretch>
      </xdr:blipFill>
      <xdr:spPr>
        <a:xfrm>
          <a:off x="720090" y="2923177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368</xdr:row>
      <xdr:rowOff>31938</xdr:rowOff>
    </xdr:from>
    <xdr:to>
      <xdr:col>2</xdr:col>
      <xdr:colOff>1062620</xdr:colOff>
      <xdr:row>369</xdr:row>
      <xdr:rowOff>209551</xdr:rowOff>
    </xdr:to>
    <xdr:pic>
      <xdr:nvPicPr>
        <xdr:cNvPr id="34" name="Picture 33" descr="maa-saraswati-1484548264.png"/>
        <xdr:cNvPicPr>
          <a:picLocks noChangeAspect="1"/>
        </xdr:cNvPicPr>
      </xdr:nvPicPr>
      <xdr:blipFill>
        <a:blip xmlns:r="http://schemas.openxmlformats.org/officeDocument/2006/relationships" r:embed="rId1" cstate="print"/>
        <a:stretch>
          <a:fillRect/>
        </a:stretch>
      </xdr:blipFill>
      <xdr:spPr>
        <a:xfrm>
          <a:off x="720090" y="3861961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405</xdr:row>
      <xdr:rowOff>31938</xdr:rowOff>
    </xdr:from>
    <xdr:to>
      <xdr:col>2</xdr:col>
      <xdr:colOff>1062620</xdr:colOff>
      <xdr:row>406</xdr:row>
      <xdr:rowOff>209551</xdr:rowOff>
    </xdr:to>
    <xdr:pic>
      <xdr:nvPicPr>
        <xdr:cNvPr id="35" name="Picture 34" descr="maa-saraswati-1484548264.png"/>
        <xdr:cNvPicPr>
          <a:picLocks noChangeAspect="1"/>
        </xdr:cNvPicPr>
      </xdr:nvPicPr>
      <xdr:blipFill>
        <a:blip xmlns:r="http://schemas.openxmlformats.org/officeDocument/2006/relationships" r:embed="rId1" cstate="print"/>
        <a:stretch>
          <a:fillRect/>
        </a:stretch>
      </xdr:blipFill>
      <xdr:spPr>
        <a:xfrm>
          <a:off x="720090" y="4841893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442</xdr:row>
      <xdr:rowOff>31938</xdr:rowOff>
    </xdr:from>
    <xdr:to>
      <xdr:col>2</xdr:col>
      <xdr:colOff>1062620</xdr:colOff>
      <xdr:row>443</xdr:row>
      <xdr:rowOff>209551</xdr:rowOff>
    </xdr:to>
    <xdr:pic>
      <xdr:nvPicPr>
        <xdr:cNvPr id="36" name="Picture 35" descr="maa-saraswati-1484548264.png"/>
        <xdr:cNvPicPr>
          <a:picLocks noChangeAspect="1"/>
        </xdr:cNvPicPr>
      </xdr:nvPicPr>
      <xdr:blipFill>
        <a:blip xmlns:r="http://schemas.openxmlformats.org/officeDocument/2006/relationships" r:embed="rId1" cstate="print"/>
        <a:stretch>
          <a:fillRect/>
        </a:stretch>
      </xdr:blipFill>
      <xdr:spPr>
        <a:xfrm>
          <a:off x="720090" y="5780677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479</xdr:row>
      <xdr:rowOff>31938</xdr:rowOff>
    </xdr:from>
    <xdr:to>
      <xdr:col>2</xdr:col>
      <xdr:colOff>1062620</xdr:colOff>
      <xdr:row>480</xdr:row>
      <xdr:rowOff>209551</xdr:rowOff>
    </xdr:to>
    <xdr:pic>
      <xdr:nvPicPr>
        <xdr:cNvPr id="37" name="Picture 36" descr="maa-saraswati-1484548264.png"/>
        <xdr:cNvPicPr>
          <a:picLocks noChangeAspect="1"/>
        </xdr:cNvPicPr>
      </xdr:nvPicPr>
      <xdr:blipFill>
        <a:blip xmlns:r="http://schemas.openxmlformats.org/officeDocument/2006/relationships" r:embed="rId1" cstate="print"/>
        <a:stretch>
          <a:fillRect/>
        </a:stretch>
      </xdr:blipFill>
      <xdr:spPr>
        <a:xfrm>
          <a:off x="720090" y="6760609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515</xdr:row>
      <xdr:rowOff>31938</xdr:rowOff>
    </xdr:from>
    <xdr:to>
      <xdr:col>2</xdr:col>
      <xdr:colOff>1062620</xdr:colOff>
      <xdr:row>516</xdr:row>
      <xdr:rowOff>209551</xdr:rowOff>
    </xdr:to>
    <xdr:pic>
      <xdr:nvPicPr>
        <xdr:cNvPr id="38" name="Picture 37" descr="maa-saraswati-1484548264.png"/>
        <xdr:cNvPicPr>
          <a:picLocks noChangeAspect="1"/>
        </xdr:cNvPicPr>
      </xdr:nvPicPr>
      <xdr:blipFill>
        <a:blip xmlns:r="http://schemas.openxmlformats.org/officeDocument/2006/relationships" r:embed="rId1" cstate="print"/>
        <a:stretch>
          <a:fillRect/>
        </a:stretch>
      </xdr:blipFill>
      <xdr:spPr>
        <a:xfrm>
          <a:off x="720090" y="1943245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552</xdr:row>
      <xdr:rowOff>31938</xdr:rowOff>
    </xdr:from>
    <xdr:to>
      <xdr:col>2</xdr:col>
      <xdr:colOff>1062620</xdr:colOff>
      <xdr:row>553</xdr:row>
      <xdr:rowOff>209551</xdr:rowOff>
    </xdr:to>
    <xdr:pic>
      <xdr:nvPicPr>
        <xdr:cNvPr id="39" name="Picture 38" descr="maa-saraswati-1484548264.png"/>
        <xdr:cNvPicPr>
          <a:picLocks noChangeAspect="1"/>
        </xdr:cNvPicPr>
      </xdr:nvPicPr>
      <xdr:blipFill>
        <a:blip xmlns:r="http://schemas.openxmlformats.org/officeDocument/2006/relationships" r:embed="rId1" cstate="print"/>
        <a:stretch>
          <a:fillRect/>
        </a:stretch>
      </xdr:blipFill>
      <xdr:spPr>
        <a:xfrm>
          <a:off x="720090" y="2923177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588</xdr:row>
      <xdr:rowOff>31938</xdr:rowOff>
    </xdr:from>
    <xdr:to>
      <xdr:col>2</xdr:col>
      <xdr:colOff>1062620</xdr:colOff>
      <xdr:row>589</xdr:row>
      <xdr:rowOff>209551</xdr:rowOff>
    </xdr:to>
    <xdr:pic>
      <xdr:nvPicPr>
        <xdr:cNvPr id="40" name="Picture 39" descr="maa-saraswati-1484548264.png"/>
        <xdr:cNvPicPr>
          <a:picLocks noChangeAspect="1"/>
        </xdr:cNvPicPr>
      </xdr:nvPicPr>
      <xdr:blipFill>
        <a:blip xmlns:r="http://schemas.openxmlformats.org/officeDocument/2006/relationships" r:embed="rId1" cstate="print"/>
        <a:stretch>
          <a:fillRect/>
        </a:stretch>
      </xdr:blipFill>
      <xdr:spPr>
        <a:xfrm>
          <a:off x="720090" y="3861961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625</xdr:row>
      <xdr:rowOff>31938</xdr:rowOff>
    </xdr:from>
    <xdr:to>
      <xdr:col>2</xdr:col>
      <xdr:colOff>1062620</xdr:colOff>
      <xdr:row>626</xdr:row>
      <xdr:rowOff>209551</xdr:rowOff>
    </xdr:to>
    <xdr:pic>
      <xdr:nvPicPr>
        <xdr:cNvPr id="41" name="Picture 40" descr="maa-saraswati-1484548264.png"/>
        <xdr:cNvPicPr>
          <a:picLocks noChangeAspect="1"/>
        </xdr:cNvPicPr>
      </xdr:nvPicPr>
      <xdr:blipFill>
        <a:blip xmlns:r="http://schemas.openxmlformats.org/officeDocument/2006/relationships" r:embed="rId1" cstate="print"/>
        <a:stretch>
          <a:fillRect/>
        </a:stretch>
      </xdr:blipFill>
      <xdr:spPr>
        <a:xfrm>
          <a:off x="720090" y="4841893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662</xdr:row>
      <xdr:rowOff>31938</xdr:rowOff>
    </xdr:from>
    <xdr:to>
      <xdr:col>2</xdr:col>
      <xdr:colOff>1062620</xdr:colOff>
      <xdr:row>663</xdr:row>
      <xdr:rowOff>209551</xdr:rowOff>
    </xdr:to>
    <xdr:pic>
      <xdr:nvPicPr>
        <xdr:cNvPr id="42" name="Picture 41" descr="maa-saraswati-1484548264.png"/>
        <xdr:cNvPicPr>
          <a:picLocks noChangeAspect="1"/>
        </xdr:cNvPicPr>
      </xdr:nvPicPr>
      <xdr:blipFill>
        <a:blip xmlns:r="http://schemas.openxmlformats.org/officeDocument/2006/relationships" r:embed="rId1" cstate="print"/>
        <a:stretch>
          <a:fillRect/>
        </a:stretch>
      </xdr:blipFill>
      <xdr:spPr>
        <a:xfrm>
          <a:off x="720090" y="5780677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699</xdr:row>
      <xdr:rowOff>31938</xdr:rowOff>
    </xdr:from>
    <xdr:to>
      <xdr:col>2</xdr:col>
      <xdr:colOff>1062620</xdr:colOff>
      <xdr:row>700</xdr:row>
      <xdr:rowOff>209551</xdr:rowOff>
    </xdr:to>
    <xdr:pic>
      <xdr:nvPicPr>
        <xdr:cNvPr id="43" name="Picture 42" descr="maa-saraswati-1484548264.png"/>
        <xdr:cNvPicPr>
          <a:picLocks noChangeAspect="1"/>
        </xdr:cNvPicPr>
      </xdr:nvPicPr>
      <xdr:blipFill>
        <a:blip xmlns:r="http://schemas.openxmlformats.org/officeDocument/2006/relationships" r:embed="rId1" cstate="print"/>
        <a:stretch>
          <a:fillRect/>
        </a:stretch>
      </xdr:blipFill>
      <xdr:spPr>
        <a:xfrm>
          <a:off x="720090" y="6760609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735</xdr:row>
      <xdr:rowOff>31938</xdr:rowOff>
    </xdr:from>
    <xdr:to>
      <xdr:col>2</xdr:col>
      <xdr:colOff>1062620</xdr:colOff>
      <xdr:row>736</xdr:row>
      <xdr:rowOff>209551</xdr:rowOff>
    </xdr:to>
    <xdr:pic>
      <xdr:nvPicPr>
        <xdr:cNvPr id="44" name="Picture 43" descr="maa-saraswati-1484548264.png"/>
        <xdr:cNvPicPr>
          <a:picLocks noChangeAspect="1"/>
        </xdr:cNvPicPr>
      </xdr:nvPicPr>
      <xdr:blipFill>
        <a:blip xmlns:r="http://schemas.openxmlformats.org/officeDocument/2006/relationships" r:embed="rId1" cstate="print"/>
        <a:stretch>
          <a:fillRect/>
        </a:stretch>
      </xdr:blipFill>
      <xdr:spPr>
        <a:xfrm>
          <a:off x="720090" y="7699393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772</xdr:row>
      <xdr:rowOff>31938</xdr:rowOff>
    </xdr:from>
    <xdr:to>
      <xdr:col>2</xdr:col>
      <xdr:colOff>1062620</xdr:colOff>
      <xdr:row>773</xdr:row>
      <xdr:rowOff>209551</xdr:rowOff>
    </xdr:to>
    <xdr:pic>
      <xdr:nvPicPr>
        <xdr:cNvPr id="45" name="Picture 44" descr="maa-saraswati-1484548264.png"/>
        <xdr:cNvPicPr>
          <a:picLocks noChangeAspect="1"/>
        </xdr:cNvPicPr>
      </xdr:nvPicPr>
      <xdr:blipFill>
        <a:blip xmlns:r="http://schemas.openxmlformats.org/officeDocument/2006/relationships" r:embed="rId1" cstate="print"/>
        <a:stretch>
          <a:fillRect/>
        </a:stretch>
      </xdr:blipFill>
      <xdr:spPr>
        <a:xfrm>
          <a:off x="720090" y="8679325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808</xdr:row>
      <xdr:rowOff>31938</xdr:rowOff>
    </xdr:from>
    <xdr:to>
      <xdr:col>2</xdr:col>
      <xdr:colOff>1062620</xdr:colOff>
      <xdr:row>809</xdr:row>
      <xdr:rowOff>209551</xdr:rowOff>
    </xdr:to>
    <xdr:pic>
      <xdr:nvPicPr>
        <xdr:cNvPr id="46" name="Picture 45" descr="maa-saraswati-1484548264.png"/>
        <xdr:cNvPicPr>
          <a:picLocks noChangeAspect="1"/>
        </xdr:cNvPicPr>
      </xdr:nvPicPr>
      <xdr:blipFill>
        <a:blip xmlns:r="http://schemas.openxmlformats.org/officeDocument/2006/relationships" r:embed="rId1" cstate="print"/>
        <a:stretch>
          <a:fillRect/>
        </a:stretch>
      </xdr:blipFill>
      <xdr:spPr>
        <a:xfrm>
          <a:off x="720090" y="9618109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845</xdr:row>
      <xdr:rowOff>31938</xdr:rowOff>
    </xdr:from>
    <xdr:to>
      <xdr:col>2</xdr:col>
      <xdr:colOff>1062620</xdr:colOff>
      <xdr:row>846</xdr:row>
      <xdr:rowOff>209551</xdr:rowOff>
    </xdr:to>
    <xdr:pic>
      <xdr:nvPicPr>
        <xdr:cNvPr id="47" name="Picture 46" descr="maa-saraswati-1484548264.png"/>
        <xdr:cNvPicPr>
          <a:picLocks noChangeAspect="1"/>
        </xdr:cNvPicPr>
      </xdr:nvPicPr>
      <xdr:blipFill>
        <a:blip xmlns:r="http://schemas.openxmlformats.org/officeDocument/2006/relationships" r:embed="rId1" cstate="print"/>
        <a:stretch>
          <a:fillRect/>
        </a:stretch>
      </xdr:blipFill>
      <xdr:spPr>
        <a:xfrm>
          <a:off x="720090" y="10598041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882</xdr:row>
      <xdr:rowOff>31938</xdr:rowOff>
    </xdr:from>
    <xdr:to>
      <xdr:col>2</xdr:col>
      <xdr:colOff>1062620</xdr:colOff>
      <xdr:row>883</xdr:row>
      <xdr:rowOff>209551</xdr:rowOff>
    </xdr:to>
    <xdr:pic>
      <xdr:nvPicPr>
        <xdr:cNvPr id="48" name="Picture 47" descr="maa-saraswati-1484548264.png"/>
        <xdr:cNvPicPr>
          <a:picLocks noChangeAspect="1"/>
        </xdr:cNvPicPr>
      </xdr:nvPicPr>
      <xdr:blipFill>
        <a:blip xmlns:r="http://schemas.openxmlformats.org/officeDocument/2006/relationships" r:embed="rId1" cstate="print"/>
        <a:stretch>
          <a:fillRect/>
        </a:stretch>
      </xdr:blipFill>
      <xdr:spPr>
        <a:xfrm>
          <a:off x="720090" y="11536825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919</xdr:row>
      <xdr:rowOff>31938</xdr:rowOff>
    </xdr:from>
    <xdr:to>
      <xdr:col>2</xdr:col>
      <xdr:colOff>1062620</xdr:colOff>
      <xdr:row>920</xdr:row>
      <xdr:rowOff>209551</xdr:rowOff>
    </xdr:to>
    <xdr:pic>
      <xdr:nvPicPr>
        <xdr:cNvPr id="49" name="Picture 48" descr="maa-saraswati-1484548264.png"/>
        <xdr:cNvPicPr>
          <a:picLocks noChangeAspect="1"/>
        </xdr:cNvPicPr>
      </xdr:nvPicPr>
      <xdr:blipFill>
        <a:blip xmlns:r="http://schemas.openxmlformats.org/officeDocument/2006/relationships" r:embed="rId1" cstate="print"/>
        <a:stretch>
          <a:fillRect/>
        </a:stretch>
      </xdr:blipFill>
      <xdr:spPr>
        <a:xfrm>
          <a:off x="720090" y="12516757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955</xdr:row>
      <xdr:rowOff>31938</xdr:rowOff>
    </xdr:from>
    <xdr:to>
      <xdr:col>2</xdr:col>
      <xdr:colOff>1062620</xdr:colOff>
      <xdr:row>956</xdr:row>
      <xdr:rowOff>209551</xdr:rowOff>
    </xdr:to>
    <xdr:pic>
      <xdr:nvPicPr>
        <xdr:cNvPr id="50" name="Picture 49" descr="maa-saraswati-1484548264.png"/>
        <xdr:cNvPicPr>
          <a:picLocks noChangeAspect="1"/>
        </xdr:cNvPicPr>
      </xdr:nvPicPr>
      <xdr:blipFill>
        <a:blip xmlns:r="http://schemas.openxmlformats.org/officeDocument/2006/relationships" r:embed="rId1" cstate="print"/>
        <a:stretch>
          <a:fillRect/>
        </a:stretch>
      </xdr:blipFill>
      <xdr:spPr>
        <a:xfrm>
          <a:off x="720090" y="1943245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992</xdr:row>
      <xdr:rowOff>31938</xdr:rowOff>
    </xdr:from>
    <xdr:to>
      <xdr:col>2</xdr:col>
      <xdr:colOff>1062620</xdr:colOff>
      <xdr:row>993</xdr:row>
      <xdr:rowOff>209551</xdr:rowOff>
    </xdr:to>
    <xdr:pic>
      <xdr:nvPicPr>
        <xdr:cNvPr id="51" name="Picture 50" descr="maa-saraswati-1484548264.png"/>
        <xdr:cNvPicPr>
          <a:picLocks noChangeAspect="1"/>
        </xdr:cNvPicPr>
      </xdr:nvPicPr>
      <xdr:blipFill>
        <a:blip xmlns:r="http://schemas.openxmlformats.org/officeDocument/2006/relationships" r:embed="rId1" cstate="print"/>
        <a:stretch>
          <a:fillRect/>
        </a:stretch>
      </xdr:blipFill>
      <xdr:spPr>
        <a:xfrm>
          <a:off x="720090" y="2923177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1028</xdr:row>
      <xdr:rowOff>31938</xdr:rowOff>
    </xdr:from>
    <xdr:to>
      <xdr:col>2</xdr:col>
      <xdr:colOff>1062620</xdr:colOff>
      <xdr:row>1029</xdr:row>
      <xdr:rowOff>209551</xdr:rowOff>
    </xdr:to>
    <xdr:pic>
      <xdr:nvPicPr>
        <xdr:cNvPr id="52" name="Picture 51" descr="maa-saraswati-1484548264.png"/>
        <xdr:cNvPicPr>
          <a:picLocks noChangeAspect="1"/>
        </xdr:cNvPicPr>
      </xdr:nvPicPr>
      <xdr:blipFill>
        <a:blip xmlns:r="http://schemas.openxmlformats.org/officeDocument/2006/relationships" r:embed="rId1" cstate="print"/>
        <a:stretch>
          <a:fillRect/>
        </a:stretch>
      </xdr:blipFill>
      <xdr:spPr>
        <a:xfrm>
          <a:off x="720090" y="3861961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1065</xdr:row>
      <xdr:rowOff>31938</xdr:rowOff>
    </xdr:from>
    <xdr:to>
      <xdr:col>2</xdr:col>
      <xdr:colOff>1062620</xdr:colOff>
      <xdr:row>1066</xdr:row>
      <xdr:rowOff>209551</xdr:rowOff>
    </xdr:to>
    <xdr:pic>
      <xdr:nvPicPr>
        <xdr:cNvPr id="53" name="Picture 52" descr="maa-saraswati-1484548264.png"/>
        <xdr:cNvPicPr>
          <a:picLocks noChangeAspect="1"/>
        </xdr:cNvPicPr>
      </xdr:nvPicPr>
      <xdr:blipFill>
        <a:blip xmlns:r="http://schemas.openxmlformats.org/officeDocument/2006/relationships" r:embed="rId1" cstate="print"/>
        <a:stretch>
          <a:fillRect/>
        </a:stretch>
      </xdr:blipFill>
      <xdr:spPr>
        <a:xfrm>
          <a:off x="720090" y="4841893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1102</xdr:row>
      <xdr:rowOff>31938</xdr:rowOff>
    </xdr:from>
    <xdr:to>
      <xdr:col>2</xdr:col>
      <xdr:colOff>1062620</xdr:colOff>
      <xdr:row>1103</xdr:row>
      <xdr:rowOff>209551</xdr:rowOff>
    </xdr:to>
    <xdr:pic>
      <xdr:nvPicPr>
        <xdr:cNvPr id="54" name="Picture 53" descr="maa-saraswati-1484548264.png"/>
        <xdr:cNvPicPr>
          <a:picLocks noChangeAspect="1"/>
        </xdr:cNvPicPr>
      </xdr:nvPicPr>
      <xdr:blipFill>
        <a:blip xmlns:r="http://schemas.openxmlformats.org/officeDocument/2006/relationships" r:embed="rId1" cstate="print"/>
        <a:stretch>
          <a:fillRect/>
        </a:stretch>
      </xdr:blipFill>
      <xdr:spPr>
        <a:xfrm>
          <a:off x="720090" y="5780677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1139</xdr:row>
      <xdr:rowOff>31938</xdr:rowOff>
    </xdr:from>
    <xdr:to>
      <xdr:col>2</xdr:col>
      <xdr:colOff>1062620</xdr:colOff>
      <xdr:row>1140</xdr:row>
      <xdr:rowOff>209551</xdr:rowOff>
    </xdr:to>
    <xdr:pic>
      <xdr:nvPicPr>
        <xdr:cNvPr id="55" name="Picture 54" descr="maa-saraswati-1484548264.png"/>
        <xdr:cNvPicPr>
          <a:picLocks noChangeAspect="1"/>
        </xdr:cNvPicPr>
      </xdr:nvPicPr>
      <xdr:blipFill>
        <a:blip xmlns:r="http://schemas.openxmlformats.org/officeDocument/2006/relationships" r:embed="rId1" cstate="print"/>
        <a:stretch>
          <a:fillRect/>
        </a:stretch>
      </xdr:blipFill>
      <xdr:spPr>
        <a:xfrm>
          <a:off x="720090" y="6760609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1175</xdr:row>
      <xdr:rowOff>31938</xdr:rowOff>
    </xdr:from>
    <xdr:to>
      <xdr:col>2</xdr:col>
      <xdr:colOff>1062620</xdr:colOff>
      <xdr:row>1176</xdr:row>
      <xdr:rowOff>209551</xdr:rowOff>
    </xdr:to>
    <xdr:pic>
      <xdr:nvPicPr>
        <xdr:cNvPr id="56" name="Picture 55" descr="maa-saraswati-1484548264.png"/>
        <xdr:cNvPicPr>
          <a:picLocks noChangeAspect="1"/>
        </xdr:cNvPicPr>
      </xdr:nvPicPr>
      <xdr:blipFill>
        <a:blip xmlns:r="http://schemas.openxmlformats.org/officeDocument/2006/relationships" r:embed="rId1" cstate="print"/>
        <a:stretch>
          <a:fillRect/>
        </a:stretch>
      </xdr:blipFill>
      <xdr:spPr>
        <a:xfrm>
          <a:off x="720090" y="7699393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1212</xdr:row>
      <xdr:rowOff>31938</xdr:rowOff>
    </xdr:from>
    <xdr:to>
      <xdr:col>2</xdr:col>
      <xdr:colOff>1062620</xdr:colOff>
      <xdr:row>1213</xdr:row>
      <xdr:rowOff>209551</xdr:rowOff>
    </xdr:to>
    <xdr:pic>
      <xdr:nvPicPr>
        <xdr:cNvPr id="57" name="Picture 56" descr="maa-saraswati-1484548264.png"/>
        <xdr:cNvPicPr>
          <a:picLocks noChangeAspect="1"/>
        </xdr:cNvPicPr>
      </xdr:nvPicPr>
      <xdr:blipFill>
        <a:blip xmlns:r="http://schemas.openxmlformats.org/officeDocument/2006/relationships" r:embed="rId1" cstate="print"/>
        <a:stretch>
          <a:fillRect/>
        </a:stretch>
      </xdr:blipFill>
      <xdr:spPr>
        <a:xfrm>
          <a:off x="720090" y="8679325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1248</xdr:row>
      <xdr:rowOff>31938</xdr:rowOff>
    </xdr:from>
    <xdr:to>
      <xdr:col>2</xdr:col>
      <xdr:colOff>1062620</xdr:colOff>
      <xdr:row>1249</xdr:row>
      <xdr:rowOff>209551</xdr:rowOff>
    </xdr:to>
    <xdr:pic>
      <xdr:nvPicPr>
        <xdr:cNvPr id="58" name="Picture 57" descr="maa-saraswati-1484548264.png"/>
        <xdr:cNvPicPr>
          <a:picLocks noChangeAspect="1"/>
        </xdr:cNvPicPr>
      </xdr:nvPicPr>
      <xdr:blipFill>
        <a:blip xmlns:r="http://schemas.openxmlformats.org/officeDocument/2006/relationships" r:embed="rId1" cstate="print"/>
        <a:stretch>
          <a:fillRect/>
        </a:stretch>
      </xdr:blipFill>
      <xdr:spPr>
        <a:xfrm>
          <a:off x="720090" y="9618109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1285</xdr:row>
      <xdr:rowOff>31938</xdr:rowOff>
    </xdr:from>
    <xdr:to>
      <xdr:col>2</xdr:col>
      <xdr:colOff>1062620</xdr:colOff>
      <xdr:row>1286</xdr:row>
      <xdr:rowOff>209551</xdr:rowOff>
    </xdr:to>
    <xdr:pic>
      <xdr:nvPicPr>
        <xdr:cNvPr id="59" name="Picture 58" descr="maa-saraswati-1484548264.png"/>
        <xdr:cNvPicPr>
          <a:picLocks noChangeAspect="1"/>
        </xdr:cNvPicPr>
      </xdr:nvPicPr>
      <xdr:blipFill>
        <a:blip xmlns:r="http://schemas.openxmlformats.org/officeDocument/2006/relationships" r:embed="rId1" cstate="print"/>
        <a:stretch>
          <a:fillRect/>
        </a:stretch>
      </xdr:blipFill>
      <xdr:spPr>
        <a:xfrm>
          <a:off x="720090" y="10598041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1322</xdr:row>
      <xdr:rowOff>31938</xdr:rowOff>
    </xdr:from>
    <xdr:to>
      <xdr:col>2</xdr:col>
      <xdr:colOff>1062620</xdr:colOff>
      <xdr:row>1323</xdr:row>
      <xdr:rowOff>209551</xdr:rowOff>
    </xdr:to>
    <xdr:pic>
      <xdr:nvPicPr>
        <xdr:cNvPr id="60" name="Picture 59" descr="maa-saraswati-1484548264.png"/>
        <xdr:cNvPicPr>
          <a:picLocks noChangeAspect="1"/>
        </xdr:cNvPicPr>
      </xdr:nvPicPr>
      <xdr:blipFill>
        <a:blip xmlns:r="http://schemas.openxmlformats.org/officeDocument/2006/relationships" r:embed="rId1" cstate="print"/>
        <a:stretch>
          <a:fillRect/>
        </a:stretch>
      </xdr:blipFill>
      <xdr:spPr>
        <a:xfrm>
          <a:off x="720090" y="11536825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1359</xdr:row>
      <xdr:rowOff>31938</xdr:rowOff>
    </xdr:from>
    <xdr:to>
      <xdr:col>2</xdr:col>
      <xdr:colOff>1062620</xdr:colOff>
      <xdr:row>1360</xdr:row>
      <xdr:rowOff>209551</xdr:rowOff>
    </xdr:to>
    <xdr:pic>
      <xdr:nvPicPr>
        <xdr:cNvPr id="61" name="Picture 60" descr="maa-saraswati-1484548264.png"/>
        <xdr:cNvPicPr>
          <a:picLocks noChangeAspect="1"/>
        </xdr:cNvPicPr>
      </xdr:nvPicPr>
      <xdr:blipFill>
        <a:blip xmlns:r="http://schemas.openxmlformats.org/officeDocument/2006/relationships" r:embed="rId1" cstate="print"/>
        <a:stretch>
          <a:fillRect/>
        </a:stretch>
      </xdr:blipFill>
      <xdr:spPr>
        <a:xfrm>
          <a:off x="720090" y="12516757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1395</xdr:row>
      <xdr:rowOff>31938</xdr:rowOff>
    </xdr:from>
    <xdr:to>
      <xdr:col>2</xdr:col>
      <xdr:colOff>1062620</xdr:colOff>
      <xdr:row>1396</xdr:row>
      <xdr:rowOff>209551</xdr:rowOff>
    </xdr:to>
    <xdr:pic>
      <xdr:nvPicPr>
        <xdr:cNvPr id="62" name="Picture 61" descr="maa-saraswati-1484548264.png"/>
        <xdr:cNvPicPr>
          <a:picLocks noChangeAspect="1"/>
        </xdr:cNvPicPr>
      </xdr:nvPicPr>
      <xdr:blipFill>
        <a:blip xmlns:r="http://schemas.openxmlformats.org/officeDocument/2006/relationships" r:embed="rId1" cstate="print"/>
        <a:stretch>
          <a:fillRect/>
        </a:stretch>
      </xdr:blipFill>
      <xdr:spPr>
        <a:xfrm>
          <a:off x="720090" y="13455541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1432</xdr:row>
      <xdr:rowOff>31938</xdr:rowOff>
    </xdr:from>
    <xdr:to>
      <xdr:col>2</xdr:col>
      <xdr:colOff>1062620</xdr:colOff>
      <xdr:row>1433</xdr:row>
      <xdr:rowOff>209551</xdr:rowOff>
    </xdr:to>
    <xdr:pic>
      <xdr:nvPicPr>
        <xdr:cNvPr id="63" name="Picture 62" descr="maa-saraswati-1484548264.png"/>
        <xdr:cNvPicPr>
          <a:picLocks noChangeAspect="1"/>
        </xdr:cNvPicPr>
      </xdr:nvPicPr>
      <xdr:blipFill>
        <a:blip xmlns:r="http://schemas.openxmlformats.org/officeDocument/2006/relationships" r:embed="rId1" cstate="print"/>
        <a:stretch>
          <a:fillRect/>
        </a:stretch>
      </xdr:blipFill>
      <xdr:spPr>
        <a:xfrm>
          <a:off x="720090" y="14435473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1468</xdr:row>
      <xdr:rowOff>31938</xdr:rowOff>
    </xdr:from>
    <xdr:to>
      <xdr:col>2</xdr:col>
      <xdr:colOff>1062620</xdr:colOff>
      <xdr:row>1469</xdr:row>
      <xdr:rowOff>209551</xdr:rowOff>
    </xdr:to>
    <xdr:pic>
      <xdr:nvPicPr>
        <xdr:cNvPr id="64" name="Picture 63" descr="maa-saraswati-1484548264.png"/>
        <xdr:cNvPicPr>
          <a:picLocks noChangeAspect="1"/>
        </xdr:cNvPicPr>
      </xdr:nvPicPr>
      <xdr:blipFill>
        <a:blip xmlns:r="http://schemas.openxmlformats.org/officeDocument/2006/relationships" r:embed="rId1" cstate="print"/>
        <a:stretch>
          <a:fillRect/>
        </a:stretch>
      </xdr:blipFill>
      <xdr:spPr>
        <a:xfrm>
          <a:off x="720090" y="15374257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1505</xdr:row>
      <xdr:rowOff>31938</xdr:rowOff>
    </xdr:from>
    <xdr:to>
      <xdr:col>2</xdr:col>
      <xdr:colOff>1062620</xdr:colOff>
      <xdr:row>1506</xdr:row>
      <xdr:rowOff>209551</xdr:rowOff>
    </xdr:to>
    <xdr:pic>
      <xdr:nvPicPr>
        <xdr:cNvPr id="65" name="Picture 64" descr="maa-saraswati-1484548264.png"/>
        <xdr:cNvPicPr>
          <a:picLocks noChangeAspect="1"/>
        </xdr:cNvPicPr>
      </xdr:nvPicPr>
      <xdr:blipFill>
        <a:blip xmlns:r="http://schemas.openxmlformats.org/officeDocument/2006/relationships" r:embed="rId1" cstate="print"/>
        <a:stretch>
          <a:fillRect/>
        </a:stretch>
      </xdr:blipFill>
      <xdr:spPr>
        <a:xfrm>
          <a:off x="720090" y="16354189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1542</xdr:row>
      <xdr:rowOff>31938</xdr:rowOff>
    </xdr:from>
    <xdr:to>
      <xdr:col>2</xdr:col>
      <xdr:colOff>1062620</xdr:colOff>
      <xdr:row>1543</xdr:row>
      <xdr:rowOff>209551</xdr:rowOff>
    </xdr:to>
    <xdr:pic>
      <xdr:nvPicPr>
        <xdr:cNvPr id="66" name="Picture 65" descr="maa-saraswati-1484548264.png"/>
        <xdr:cNvPicPr>
          <a:picLocks noChangeAspect="1"/>
        </xdr:cNvPicPr>
      </xdr:nvPicPr>
      <xdr:blipFill>
        <a:blip xmlns:r="http://schemas.openxmlformats.org/officeDocument/2006/relationships" r:embed="rId1" cstate="print"/>
        <a:stretch>
          <a:fillRect/>
        </a:stretch>
      </xdr:blipFill>
      <xdr:spPr>
        <a:xfrm>
          <a:off x="720090" y="17292973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1579</xdr:row>
      <xdr:rowOff>31938</xdr:rowOff>
    </xdr:from>
    <xdr:to>
      <xdr:col>2</xdr:col>
      <xdr:colOff>1062620</xdr:colOff>
      <xdr:row>1580</xdr:row>
      <xdr:rowOff>209551</xdr:rowOff>
    </xdr:to>
    <xdr:pic>
      <xdr:nvPicPr>
        <xdr:cNvPr id="67" name="Picture 66" descr="maa-saraswati-1484548264.png"/>
        <xdr:cNvPicPr>
          <a:picLocks noChangeAspect="1"/>
        </xdr:cNvPicPr>
      </xdr:nvPicPr>
      <xdr:blipFill>
        <a:blip xmlns:r="http://schemas.openxmlformats.org/officeDocument/2006/relationships" r:embed="rId1" cstate="print"/>
        <a:stretch>
          <a:fillRect/>
        </a:stretch>
      </xdr:blipFill>
      <xdr:spPr>
        <a:xfrm>
          <a:off x="720090" y="18272905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1615</xdr:row>
      <xdr:rowOff>31938</xdr:rowOff>
    </xdr:from>
    <xdr:to>
      <xdr:col>2</xdr:col>
      <xdr:colOff>1062620</xdr:colOff>
      <xdr:row>1616</xdr:row>
      <xdr:rowOff>209551</xdr:rowOff>
    </xdr:to>
    <xdr:pic>
      <xdr:nvPicPr>
        <xdr:cNvPr id="68" name="Picture 67" descr="maa-saraswati-1484548264.png"/>
        <xdr:cNvPicPr>
          <a:picLocks noChangeAspect="1"/>
        </xdr:cNvPicPr>
      </xdr:nvPicPr>
      <xdr:blipFill>
        <a:blip xmlns:r="http://schemas.openxmlformats.org/officeDocument/2006/relationships" r:embed="rId1" cstate="print"/>
        <a:stretch>
          <a:fillRect/>
        </a:stretch>
      </xdr:blipFill>
      <xdr:spPr>
        <a:xfrm>
          <a:off x="720090" y="19211689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1652</xdr:row>
      <xdr:rowOff>31938</xdr:rowOff>
    </xdr:from>
    <xdr:to>
      <xdr:col>2</xdr:col>
      <xdr:colOff>1062620</xdr:colOff>
      <xdr:row>1653</xdr:row>
      <xdr:rowOff>209551</xdr:rowOff>
    </xdr:to>
    <xdr:pic>
      <xdr:nvPicPr>
        <xdr:cNvPr id="69" name="Picture 68" descr="maa-saraswati-1484548264.png"/>
        <xdr:cNvPicPr>
          <a:picLocks noChangeAspect="1"/>
        </xdr:cNvPicPr>
      </xdr:nvPicPr>
      <xdr:blipFill>
        <a:blip xmlns:r="http://schemas.openxmlformats.org/officeDocument/2006/relationships" r:embed="rId1" cstate="print"/>
        <a:stretch>
          <a:fillRect/>
        </a:stretch>
      </xdr:blipFill>
      <xdr:spPr>
        <a:xfrm>
          <a:off x="720090" y="20191621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1688</xdr:row>
      <xdr:rowOff>31938</xdr:rowOff>
    </xdr:from>
    <xdr:to>
      <xdr:col>2</xdr:col>
      <xdr:colOff>1062620</xdr:colOff>
      <xdr:row>1689</xdr:row>
      <xdr:rowOff>209551</xdr:rowOff>
    </xdr:to>
    <xdr:pic>
      <xdr:nvPicPr>
        <xdr:cNvPr id="70" name="Picture 69" descr="maa-saraswati-1484548264.png"/>
        <xdr:cNvPicPr>
          <a:picLocks noChangeAspect="1"/>
        </xdr:cNvPicPr>
      </xdr:nvPicPr>
      <xdr:blipFill>
        <a:blip xmlns:r="http://schemas.openxmlformats.org/officeDocument/2006/relationships" r:embed="rId1" cstate="print"/>
        <a:stretch>
          <a:fillRect/>
        </a:stretch>
      </xdr:blipFill>
      <xdr:spPr>
        <a:xfrm>
          <a:off x="720090" y="21130405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1725</xdr:row>
      <xdr:rowOff>31938</xdr:rowOff>
    </xdr:from>
    <xdr:to>
      <xdr:col>2</xdr:col>
      <xdr:colOff>1062620</xdr:colOff>
      <xdr:row>1726</xdr:row>
      <xdr:rowOff>209551</xdr:rowOff>
    </xdr:to>
    <xdr:pic>
      <xdr:nvPicPr>
        <xdr:cNvPr id="71" name="Picture 70" descr="maa-saraswati-1484548264.png"/>
        <xdr:cNvPicPr>
          <a:picLocks noChangeAspect="1"/>
        </xdr:cNvPicPr>
      </xdr:nvPicPr>
      <xdr:blipFill>
        <a:blip xmlns:r="http://schemas.openxmlformats.org/officeDocument/2006/relationships" r:embed="rId1" cstate="print"/>
        <a:stretch>
          <a:fillRect/>
        </a:stretch>
      </xdr:blipFill>
      <xdr:spPr>
        <a:xfrm>
          <a:off x="720090" y="22110337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1762</xdr:row>
      <xdr:rowOff>31938</xdr:rowOff>
    </xdr:from>
    <xdr:to>
      <xdr:col>2</xdr:col>
      <xdr:colOff>1062620</xdr:colOff>
      <xdr:row>1763</xdr:row>
      <xdr:rowOff>209551</xdr:rowOff>
    </xdr:to>
    <xdr:pic>
      <xdr:nvPicPr>
        <xdr:cNvPr id="72" name="Picture 71" descr="maa-saraswati-1484548264.png"/>
        <xdr:cNvPicPr>
          <a:picLocks noChangeAspect="1"/>
        </xdr:cNvPicPr>
      </xdr:nvPicPr>
      <xdr:blipFill>
        <a:blip xmlns:r="http://schemas.openxmlformats.org/officeDocument/2006/relationships" r:embed="rId1" cstate="print"/>
        <a:stretch>
          <a:fillRect/>
        </a:stretch>
      </xdr:blipFill>
      <xdr:spPr>
        <a:xfrm>
          <a:off x="720090" y="23049121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1799</xdr:row>
      <xdr:rowOff>31938</xdr:rowOff>
    </xdr:from>
    <xdr:to>
      <xdr:col>2</xdr:col>
      <xdr:colOff>1062620</xdr:colOff>
      <xdr:row>1800</xdr:row>
      <xdr:rowOff>209551</xdr:rowOff>
    </xdr:to>
    <xdr:pic>
      <xdr:nvPicPr>
        <xdr:cNvPr id="73" name="Picture 72" descr="maa-saraswati-1484548264.png"/>
        <xdr:cNvPicPr>
          <a:picLocks noChangeAspect="1"/>
        </xdr:cNvPicPr>
      </xdr:nvPicPr>
      <xdr:blipFill>
        <a:blip xmlns:r="http://schemas.openxmlformats.org/officeDocument/2006/relationships" r:embed="rId1" cstate="print"/>
        <a:stretch>
          <a:fillRect/>
        </a:stretch>
      </xdr:blipFill>
      <xdr:spPr>
        <a:xfrm>
          <a:off x="720090" y="24029053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1835</xdr:row>
      <xdr:rowOff>31938</xdr:rowOff>
    </xdr:from>
    <xdr:to>
      <xdr:col>2</xdr:col>
      <xdr:colOff>1062620</xdr:colOff>
      <xdr:row>1836</xdr:row>
      <xdr:rowOff>209551</xdr:rowOff>
    </xdr:to>
    <xdr:pic>
      <xdr:nvPicPr>
        <xdr:cNvPr id="74" name="Picture 73" descr="maa-saraswati-1484548264.png"/>
        <xdr:cNvPicPr>
          <a:picLocks noChangeAspect="1"/>
        </xdr:cNvPicPr>
      </xdr:nvPicPr>
      <xdr:blipFill>
        <a:blip xmlns:r="http://schemas.openxmlformats.org/officeDocument/2006/relationships" r:embed="rId1" cstate="print"/>
        <a:stretch>
          <a:fillRect/>
        </a:stretch>
      </xdr:blipFill>
      <xdr:spPr>
        <a:xfrm>
          <a:off x="720090" y="1943245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1872</xdr:row>
      <xdr:rowOff>31938</xdr:rowOff>
    </xdr:from>
    <xdr:to>
      <xdr:col>2</xdr:col>
      <xdr:colOff>1062620</xdr:colOff>
      <xdr:row>1873</xdr:row>
      <xdr:rowOff>209551</xdr:rowOff>
    </xdr:to>
    <xdr:pic>
      <xdr:nvPicPr>
        <xdr:cNvPr id="75" name="Picture 74" descr="maa-saraswati-1484548264.png"/>
        <xdr:cNvPicPr>
          <a:picLocks noChangeAspect="1"/>
        </xdr:cNvPicPr>
      </xdr:nvPicPr>
      <xdr:blipFill>
        <a:blip xmlns:r="http://schemas.openxmlformats.org/officeDocument/2006/relationships" r:embed="rId1" cstate="print"/>
        <a:stretch>
          <a:fillRect/>
        </a:stretch>
      </xdr:blipFill>
      <xdr:spPr>
        <a:xfrm>
          <a:off x="720090" y="2923177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1908</xdr:row>
      <xdr:rowOff>31938</xdr:rowOff>
    </xdr:from>
    <xdr:to>
      <xdr:col>2</xdr:col>
      <xdr:colOff>1062620</xdr:colOff>
      <xdr:row>1909</xdr:row>
      <xdr:rowOff>209551</xdr:rowOff>
    </xdr:to>
    <xdr:pic>
      <xdr:nvPicPr>
        <xdr:cNvPr id="76" name="Picture 75" descr="maa-saraswati-1484548264.png"/>
        <xdr:cNvPicPr>
          <a:picLocks noChangeAspect="1"/>
        </xdr:cNvPicPr>
      </xdr:nvPicPr>
      <xdr:blipFill>
        <a:blip xmlns:r="http://schemas.openxmlformats.org/officeDocument/2006/relationships" r:embed="rId1" cstate="print"/>
        <a:stretch>
          <a:fillRect/>
        </a:stretch>
      </xdr:blipFill>
      <xdr:spPr>
        <a:xfrm>
          <a:off x="720090" y="3861961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1945</xdr:row>
      <xdr:rowOff>31938</xdr:rowOff>
    </xdr:from>
    <xdr:to>
      <xdr:col>2</xdr:col>
      <xdr:colOff>1062620</xdr:colOff>
      <xdr:row>1946</xdr:row>
      <xdr:rowOff>209551</xdr:rowOff>
    </xdr:to>
    <xdr:pic>
      <xdr:nvPicPr>
        <xdr:cNvPr id="77" name="Picture 76" descr="maa-saraswati-1484548264.png"/>
        <xdr:cNvPicPr>
          <a:picLocks noChangeAspect="1"/>
        </xdr:cNvPicPr>
      </xdr:nvPicPr>
      <xdr:blipFill>
        <a:blip xmlns:r="http://schemas.openxmlformats.org/officeDocument/2006/relationships" r:embed="rId1" cstate="print"/>
        <a:stretch>
          <a:fillRect/>
        </a:stretch>
      </xdr:blipFill>
      <xdr:spPr>
        <a:xfrm>
          <a:off x="720090" y="4841893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1982</xdr:row>
      <xdr:rowOff>31938</xdr:rowOff>
    </xdr:from>
    <xdr:to>
      <xdr:col>2</xdr:col>
      <xdr:colOff>1062620</xdr:colOff>
      <xdr:row>1983</xdr:row>
      <xdr:rowOff>209551</xdr:rowOff>
    </xdr:to>
    <xdr:pic>
      <xdr:nvPicPr>
        <xdr:cNvPr id="78" name="Picture 77" descr="maa-saraswati-1484548264.png"/>
        <xdr:cNvPicPr>
          <a:picLocks noChangeAspect="1"/>
        </xdr:cNvPicPr>
      </xdr:nvPicPr>
      <xdr:blipFill>
        <a:blip xmlns:r="http://schemas.openxmlformats.org/officeDocument/2006/relationships" r:embed="rId1" cstate="print"/>
        <a:stretch>
          <a:fillRect/>
        </a:stretch>
      </xdr:blipFill>
      <xdr:spPr>
        <a:xfrm>
          <a:off x="720090" y="5780677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2019</xdr:row>
      <xdr:rowOff>31938</xdr:rowOff>
    </xdr:from>
    <xdr:to>
      <xdr:col>2</xdr:col>
      <xdr:colOff>1062620</xdr:colOff>
      <xdr:row>2020</xdr:row>
      <xdr:rowOff>209551</xdr:rowOff>
    </xdr:to>
    <xdr:pic>
      <xdr:nvPicPr>
        <xdr:cNvPr id="79" name="Picture 78" descr="maa-saraswati-1484548264.png"/>
        <xdr:cNvPicPr>
          <a:picLocks noChangeAspect="1"/>
        </xdr:cNvPicPr>
      </xdr:nvPicPr>
      <xdr:blipFill>
        <a:blip xmlns:r="http://schemas.openxmlformats.org/officeDocument/2006/relationships" r:embed="rId1" cstate="print"/>
        <a:stretch>
          <a:fillRect/>
        </a:stretch>
      </xdr:blipFill>
      <xdr:spPr>
        <a:xfrm>
          <a:off x="720090" y="6760609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2055</xdr:row>
      <xdr:rowOff>31938</xdr:rowOff>
    </xdr:from>
    <xdr:to>
      <xdr:col>2</xdr:col>
      <xdr:colOff>1062620</xdr:colOff>
      <xdr:row>2056</xdr:row>
      <xdr:rowOff>209551</xdr:rowOff>
    </xdr:to>
    <xdr:pic>
      <xdr:nvPicPr>
        <xdr:cNvPr id="80" name="Picture 79" descr="maa-saraswati-1484548264.png"/>
        <xdr:cNvPicPr>
          <a:picLocks noChangeAspect="1"/>
        </xdr:cNvPicPr>
      </xdr:nvPicPr>
      <xdr:blipFill>
        <a:blip xmlns:r="http://schemas.openxmlformats.org/officeDocument/2006/relationships" r:embed="rId1" cstate="print"/>
        <a:stretch>
          <a:fillRect/>
        </a:stretch>
      </xdr:blipFill>
      <xdr:spPr>
        <a:xfrm>
          <a:off x="720090" y="7699393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2092</xdr:row>
      <xdr:rowOff>31938</xdr:rowOff>
    </xdr:from>
    <xdr:to>
      <xdr:col>2</xdr:col>
      <xdr:colOff>1062620</xdr:colOff>
      <xdr:row>2093</xdr:row>
      <xdr:rowOff>209551</xdr:rowOff>
    </xdr:to>
    <xdr:pic>
      <xdr:nvPicPr>
        <xdr:cNvPr id="81" name="Picture 80" descr="maa-saraswati-1484548264.png"/>
        <xdr:cNvPicPr>
          <a:picLocks noChangeAspect="1"/>
        </xdr:cNvPicPr>
      </xdr:nvPicPr>
      <xdr:blipFill>
        <a:blip xmlns:r="http://schemas.openxmlformats.org/officeDocument/2006/relationships" r:embed="rId1" cstate="print"/>
        <a:stretch>
          <a:fillRect/>
        </a:stretch>
      </xdr:blipFill>
      <xdr:spPr>
        <a:xfrm>
          <a:off x="720090" y="8679325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2128</xdr:row>
      <xdr:rowOff>31938</xdr:rowOff>
    </xdr:from>
    <xdr:to>
      <xdr:col>2</xdr:col>
      <xdr:colOff>1062620</xdr:colOff>
      <xdr:row>2129</xdr:row>
      <xdr:rowOff>209551</xdr:rowOff>
    </xdr:to>
    <xdr:pic>
      <xdr:nvPicPr>
        <xdr:cNvPr id="82" name="Picture 81" descr="maa-saraswati-1484548264.png"/>
        <xdr:cNvPicPr>
          <a:picLocks noChangeAspect="1"/>
        </xdr:cNvPicPr>
      </xdr:nvPicPr>
      <xdr:blipFill>
        <a:blip xmlns:r="http://schemas.openxmlformats.org/officeDocument/2006/relationships" r:embed="rId1" cstate="print"/>
        <a:stretch>
          <a:fillRect/>
        </a:stretch>
      </xdr:blipFill>
      <xdr:spPr>
        <a:xfrm>
          <a:off x="720090" y="9618109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2165</xdr:row>
      <xdr:rowOff>31938</xdr:rowOff>
    </xdr:from>
    <xdr:to>
      <xdr:col>2</xdr:col>
      <xdr:colOff>1062620</xdr:colOff>
      <xdr:row>2166</xdr:row>
      <xdr:rowOff>209551</xdr:rowOff>
    </xdr:to>
    <xdr:pic>
      <xdr:nvPicPr>
        <xdr:cNvPr id="83" name="Picture 82" descr="maa-saraswati-1484548264.png"/>
        <xdr:cNvPicPr>
          <a:picLocks noChangeAspect="1"/>
        </xdr:cNvPicPr>
      </xdr:nvPicPr>
      <xdr:blipFill>
        <a:blip xmlns:r="http://schemas.openxmlformats.org/officeDocument/2006/relationships" r:embed="rId1" cstate="print"/>
        <a:stretch>
          <a:fillRect/>
        </a:stretch>
      </xdr:blipFill>
      <xdr:spPr>
        <a:xfrm>
          <a:off x="720090" y="10598041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2202</xdr:row>
      <xdr:rowOff>31938</xdr:rowOff>
    </xdr:from>
    <xdr:to>
      <xdr:col>2</xdr:col>
      <xdr:colOff>1062620</xdr:colOff>
      <xdr:row>2203</xdr:row>
      <xdr:rowOff>209551</xdr:rowOff>
    </xdr:to>
    <xdr:pic>
      <xdr:nvPicPr>
        <xdr:cNvPr id="84" name="Picture 83" descr="maa-saraswati-1484548264.png"/>
        <xdr:cNvPicPr>
          <a:picLocks noChangeAspect="1"/>
        </xdr:cNvPicPr>
      </xdr:nvPicPr>
      <xdr:blipFill>
        <a:blip xmlns:r="http://schemas.openxmlformats.org/officeDocument/2006/relationships" r:embed="rId1" cstate="print"/>
        <a:stretch>
          <a:fillRect/>
        </a:stretch>
      </xdr:blipFill>
      <xdr:spPr>
        <a:xfrm>
          <a:off x="720090" y="11536825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2239</xdr:row>
      <xdr:rowOff>31938</xdr:rowOff>
    </xdr:from>
    <xdr:to>
      <xdr:col>2</xdr:col>
      <xdr:colOff>1062620</xdr:colOff>
      <xdr:row>2240</xdr:row>
      <xdr:rowOff>209551</xdr:rowOff>
    </xdr:to>
    <xdr:pic>
      <xdr:nvPicPr>
        <xdr:cNvPr id="85" name="Picture 84" descr="maa-saraswati-1484548264.png"/>
        <xdr:cNvPicPr>
          <a:picLocks noChangeAspect="1"/>
        </xdr:cNvPicPr>
      </xdr:nvPicPr>
      <xdr:blipFill>
        <a:blip xmlns:r="http://schemas.openxmlformats.org/officeDocument/2006/relationships" r:embed="rId1" cstate="print"/>
        <a:stretch>
          <a:fillRect/>
        </a:stretch>
      </xdr:blipFill>
      <xdr:spPr>
        <a:xfrm>
          <a:off x="720090" y="12516757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2275</xdr:row>
      <xdr:rowOff>31938</xdr:rowOff>
    </xdr:from>
    <xdr:to>
      <xdr:col>2</xdr:col>
      <xdr:colOff>1062620</xdr:colOff>
      <xdr:row>2276</xdr:row>
      <xdr:rowOff>209551</xdr:rowOff>
    </xdr:to>
    <xdr:pic>
      <xdr:nvPicPr>
        <xdr:cNvPr id="86" name="Picture 85" descr="maa-saraswati-1484548264.png"/>
        <xdr:cNvPicPr>
          <a:picLocks noChangeAspect="1"/>
        </xdr:cNvPicPr>
      </xdr:nvPicPr>
      <xdr:blipFill>
        <a:blip xmlns:r="http://schemas.openxmlformats.org/officeDocument/2006/relationships" r:embed="rId1" cstate="print"/>
        <a:stretch>
          <a:fillRect/>
        </a:stretch>
      </xdr:blipFill>
      <xdr:spPr>
        <a:xfrm>
          <a:off x="720090" y="13455541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2312</xdr:row>
      <xdr:rowOff>31938</xdr:rowOff>
    </xdr:from>
    <xdr:to>
      <xdr:col>2</xdr:col>
      <xdr:colOff>1062620</xdr:colOff>
      <xdr:row>2313</xdr:row>
      <xdr:rowOff>209551</xdr:rowOff>
    </xdr:to>
    <xdr:pic>
      <xdr:nvPicPr>
        <xdr:cNvPr id="87" name="Picture 86" descr="maa-saraswati-1484548264.png"/>
        <xdr:cNvPicPr>
          <a:picLocks noChangeAspect="1"/>
        </xdr:cNvPicPr>
      </xdr:nvPicPr>
      <xdr:blipFill>
        <a:blip xmlns:r="http://schemas.openxmlformats.org/officeDocument/2006/relationships" r:embed="rId1" cstate="print"/>
        <a:stretch>
          <a:fillRect/>
        </a:stretch>
      </xdr:blipFill>
      <xdr:spPr>
        <a:xfrm>
          <a:off x="720090" y="14435473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2348</xdr:row>
      <xdr:rowOff>31938</xdr:rowOff>
    </xdr:from>
    <xdr:to>
      <xdr:col>2</xdr:col>
      <xdr:colOff>1062620</xdr:colOff>
      <xdr:row>2349</xdr:row>
      <xdr:rowOff>209551</xdr:rowOff>
    </xdr:to>
    <xdr:pic>
      <xdr:nvPicPr>
        <xdr:cNvPr id="88" name="Picture 87" descr="maa-saraswati-1484548264.png"/>
        <xdr:cNvPicPr>
          <a:picLocks noChangeAspect="1"/>
        </xdr:cNvPicPr>
      </xdr:nvPicPr>
      <xdr:blipFill>
        <a:blip xmlns:r="http://schemas.openxmlformats.org/officeDocument/2006/relationships" r:embed="rId1" cstate="print"/>
        <a:stretch>
          <a:fillRect/>
        </a:stretch>
      </xdr:blipFill>
      <xdr:spPr>
        <a:xfrm>
          <a:off x="720090" y="15374257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2385</xdr:row>
      <xdr:rowOff>31938</xdr:rowOff>
    </xdr:from>
    <xdr:to>
      <xdr:col>2</xdr:col>
      <xdr:colOff>1062620</xdr:colOff>
      <xdr:row>2386</xdr:row>
      <xdr:rowOff>209551</xdr:rowOff>
    </xdr:to>
    <xdr:pic>
      <xdr:nvPicPr>
        <xdr:cNvPr id="89" name="Picture 88" descr="maa-saraswati-1484548264.png"/>
        <xdr:cNvPicPr>
          <a:picLocks noChangeAspect="1"/>
        </xdr:cNvPicPr>
      </xdr:nvPicPr>
      <xdr:blipFill>
        <a:blip xmlns:r="http://schemas.openxmlformats.org/officeDocument/2006/relationships" r:embed="rId1" cstate="print"/>
        <a:stretch>
          <a:fillRect/>
        </a:stretch>
      </xdr:blipFill>
      <xdr:spPr>
        <a:xfrm>
          <a:off x="720090" y="16354189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2422</xdr:row>
      <xdr:rowOff>31938</xdr:rowOff>
    </xdr:from>
    <xdr:to>
      <xdr:col>2</xdr:col>
      <xdr:colOff>1062620</xdr:colOff>
      <xdr:row>2423</xdr:row>
      <xdr:rowOff>209551</xdr:rowOff>
    </xdr:to>
    <xdr:pic>
      <xdr:nvPicPr>
        <xdr:cNvPr id="90" name="Picture 89" descr="maa-saraswati-1484548264.png"/>
        <xdr:cNvPicPr>
          <a:picLocks noChangeAspect="1"/>
        </xdr:cNvPicPr>
      </xdr:nvPicPr>
      <xdr:blipFill>
        <a:blip xmlns:r="http://schemas.openxmlformats.org/officeDocument/2006/relationships" r:embed="rId1" cstate="print"/>
        <a:stretch>
          <a:fillRect/>
        </a:stretch>
      </xdr:blipFill>
      <xdr:spPr>
        <a:xfrm>
          <a:off x="720090" y="17292973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2459</xdr:row>
      <xdr:rowOff>31938</xdr:rowOff>
    </xdr:from>
    <xdr:to>
      <xdr:col>2</xdr:col>
      <xdr:colOff>1062620</xdr:colOff>
      <xdr:row>2460</xdr:row>
      <xdr:rowOff>209551</xdr:rowOff>
    </xdr:to>
    <xdr:pic>
      <xdr:nvPicPr>
        <xdr:cNvPr id="91" name="Picture 90" descr="maa-saraswati-1484548264.png"/>
        <xdr:cNvPicPr>
          <a:picLocks noChangeAspect="1"/>
        </xdr:cNvPicPr>
      </xdr:nvPicPr>
      <xdr:blipFill>
        <a:blip xmlns:r="http://schemas.openxmlformats.org/officeDocument/2006/relationships" r:embed="rId1" cstate="print"/>
        <a:stretch>
          <a:fillRect/>
        </a:stretch>
      </xdr:blipFill>
      <xdr:spPr>
        <a:xfrm>
          <a:off x="720090" y="18272905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2495</xdr:row>
      <xdr:rowOff>31938</xdr:rowOff>
    </xdr:from>
    <xdr:to>
      <xdr:col>2</xdr:col>
      <xdr:colOff>1062620</xdr:colOff>
      <xdr:row>2496</xdr:row>
      <xdr:rowOff>209551</xdr:rowOff>
    </xdr:to>
    <xdr:pic>
      <xdr:nvPicPr>
        <xdr:cNvPr id="92" name="Picture 91" descr="maa-saraswati-1484548264.png"/>
        <xdr:cNvPicPr>
          <a:picLocks noChangeAspect="1"/>
        </xdr:cNvPicPr>
      </xdr:nvPicPr>
      <xdr:blipFill>
        <a:blip xmlns:r="http://schemas.openxmlformats.org/officeDocument/2006/relationships" r:embed="rId1" cstate="print"/>
        <a:stretch>
          <a:fillRect/>
        </a:stretch>
      </xdr:blipFill>
      <xdr:spPr>
        <a:xfrm>
          <a:off x="720090" y="19211689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2532</xdr:row>
      <xdr:rowOff>31938</xdr:rowOff>
    </xdr:from>
    <xdr:to>
      <xdr:col>2</xdr:col>
      <xdr:colOff>1062620</xdr:colOff>
      <xdr:row>2533</xdr:row>
      <xdr:rowOff>209551</xdr:rowOff>
    </xdr:to>
    <xdr:pic>
      <xdr:nvPicPr>
        <xdr:cNvPr id="93" name="Picture 92" descr="maa-saraswati-1484548264.png"/>
        <xdr:cNvPicPr>
          <a:picLocks noChangeAspect="1"/>
        </xdr:cNvPicPr>
      </xdr:nvPicPr>
      <xdr:blipFill>
        <a:blip xmlns:r="http://schemas.openxmlformats.org/officeDocument/2006/relationships" r:embed="rId1" cstate="print"/>
        <a:stretch>
          <a:fillRect/>
        </a:stretch>
      </xdr:blipFill>
      <xdr:spPr>
        <a:xfrm>
          <a:off x="720090" y="20191621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2568</xdr:row>
      <xdr:rowOff>31938</xdr:rowOff>
    </xdr:from>
    <xdr:to>
      <xdr:col>2</xdr:col>
      <xdr:colOff>1062620</xdr:colOff>
      <xdr:row>2569</xdr:row>
      <xdr:rowOff>209551</xdr:rowOff>
    </xdr:to>
    <xdr:pic>
      <xdr:nvPicPr>
        <xdr:cNvPr id="94" name="Picture 93" descr="maa-saraswati-1484548264.png"/>
        <xdr:cNvPicPr>
          <a:picLocks noChangeAspect="1"/>
        </xdr:cNvPicPr>
      </xdr:nvPicPr>
      <xdr:blipFill>
        <a:blip xmlns:r="http://schemas.openxmlformats.org/officeDocument/2006/relationships" r:embed="rId1" cstate="print"/>
        <a:stretch>
          <a:fillRect/>
        </a:stretch>
      </xdr:blipFill>
      <xdr:spPr>
        <a:xfrm>
          <a:off x="720090" y="21130405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2605</xdr:row>
      <xdr:rowOff>31938</xdr:rowOff>
    </xdr:from>
    <xdr:to>
      <xdr:col>2</xdr:col>
      <xdr:colOff>1062620</xdr:colOff>
      <xdr:row>2606</xdr:row>
      <xdr:rowOff>209551</xdr:rowOff>
    </xdr:to>
    <xdr:pic>
      <xdr:nvPicPr>
        <xdr:cNvPr id="95" name="Picture 94" descr="maa-saraswati-1484548264.png"/>
        <xdr:cNvPicPr>
          <a:picLocks noChangeAspect="1"/>
        </xdr:cNvPicPr>
      </xdr:nvPicPr>
      <xdr:blipFill>
        <a:blip xmlns:r="http://schemas.openxmlformats.org/officeDocument/2006/relationships" r:embed="rId1" cstate="print"/>
        <a:stretch>
          <a:fillRect/>
        </a:stretch>
      </xdr:blipFill>
      <xdr:spPr>
        <a:xfrm>
          <a:off x="720090" y="22110337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2642</xdr:row>
      <xdr:rowOff>31938</xdr:rowOff>
    </xdr:from>
    <xdr:to>
      <xdr:col>2</xdr:col>
      <xdr:colOff>1062620</xdr:colOff>
      <xdr:row>2643</xdr:row>
      <xdr:rowOff>209551</xdr:rowOff>
    </xdr:to>
    <xdr:pic>
      <xdr:nvPicPr>
        <xdr:cNvPr id="96" name="Picture 95" descr="maa-saraswati-1484548264.png"/>
        <xdr:cNvPicPr>
          <a:picLocks noChangeAspect="1"/>
        </xdr:cNvPicPr>
      </xdr:nvPicPr>
      <xdr:blipFill>
        <a:blip xmlns:r="http://schemas.openxmlformats.org/officeDocument/2006/relationships" r:embed="rId1" cstate="print"/>
        <a:stretch>
          <a:fillRect/>
        </a:stretch>
      </xdr:blipFill>
      <xdr:spPr>
        <a:xfrm>
          <a:off x="720090" y="23049121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2679</xdr:row>
      <xdr:rowOff>31938</xdr:rowOff>
    </xdr:from>
    <xdr:to>
      <xdr:col>2</xdr:col>
      <xdr:colOff>1062620</xdr:colOff>
      <xdr:row>2680</xdr:row>
      <xdr:rowOff>209551</xdr:rowOff>
    </xdr:to>
    <xdr:pic>
      <xdr:nvPicPr>
        <xdr:cNvPr id="97" name="Picture 96" descr="maa-saraswati-1484548264.png"/>
        <xdr:cNvPicPr>
          <a:picLocks noChangeAspect="1"/>
        </xdr:cNvPicPr>
      </xdr:nvPicPr>
      <xdr:blipFill>
        <a:blip xmlns:r="http://schemas.openxmlformats.org/officeDocument/2006/relationships" r:embed="rId1" cstate="print"/>
        <a:stretch>
          <a:fillRect/>
        </a:stretch>
      </xdr:blipFill>
      <xdr:spPr>
        <a:xfrm>
          <a:off x="720090" y="24029053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2715</xdr:row>
      <xdr:rowOff>31938</xdr:rowOff>
    </xdr:from>
    <xdr:to>
      <xdr:col>2</xdr:col>
      <xdr:colOff>1062620</xdr:colOff>
      <xdr:row>2716</xdr:row>
      <xdr:rowOff>209551</xdr:rowOff>
    </xdr:to>
    <xdr:pic>
      <xdr:nvPicPr>
        <xdr:cNvPr id="98" name="Picture 97" descr="maa-saraswati-1484548264.png"/>
        <xdr:cNvPicPr>
          <a:picLocks noChangeAspect="1"/>
        </xdr:cNvPicPr>
      </xdr:nvPicPr>
      <xdr:blipFill>
        <a:blip xmlns:r="http://schemas.openxmlformats.org/officeDocument/2006/relationships" r:embed="rId1" cstate="print"/>
        <a:stretch>
          <a:fillRect/>
        </a:stretch>
      </xdr:blipFill>
      <xdr:spPr>
        <a:xfrm>
          <a:off x="720090" y="24967837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2752</xdr:row>
      <xdr:rowOff>31938</xdr:rowOff>
    </xdr:from>
    <xdr:to>
      <xdr:col>2</xdr:col>
      <xdr:colOff>1062620</xdr:colOff>
      <xdr:row>2753</xdr:row>
      <xdr:rowOff>209551</xdr:rowOff>
    </xdr:to>
    <xdr:pic>
      <xdr:nvPicPr>
        <xdr:cNvPr id="99" name="Picture 98" descr="maa-saraswati-1484548264.png"/>
        <xdr:cNvPicPr>
          <a:picLocks noChangeAspect="1"/>
        </xdr:cNvPicPr>
      </xdr:nvPicPr>
      <xdr:blipFill>
        <a:blip xmlns:r="http://schemas.openxmlformats.org/officeDocument/2006/relationships" r:embed="rId1" cstate="print"/>
        <a:stretch>
          <a:fillRect/>
        </a:stretch>
      </xdr:blipFill>
      <xdr:spPr>
        <a:xfrm>
          <a:off x="720090" y="25947769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2788</xdr:row>
      <xdr:rowOff>31938</xdr:rowOff>
    </xdr:from>
    <xdr:to>
      <xdr:col>2</xdr:col>
      <xdr:colOff>1062620</xdr:colOff>
      <xdr:row>2789</xdr:row>
      <xdr:rowOff>209551</xdr:rowOff>
    </xdr:to>
    <xdr:pic>
      <xdr:nvPicPr>
        <xdr:cNvPr id="100" name="Picture 99" descr="maa-saraswati-1484548264.png"/>
        <xdr:cNvPicPr>
          <a:picLocks noChangeAspect="1"/>
        </xdr:cNvPicPr>
      </xdr:nvPicPr>
      <xdr:blipFill>
        <a:blip xmlns:r="http://schemas.openxmlformats.org/officeDocument/2006/relationships" r:embed="rId1" cstate="print"/>
        <a:stretch>
          <a:fillRect/>
        </a:stretch>
      </xdr:blipFill>
      <xdr:spPr>
        <a:xfrm>
          <a:off x="720090" y="26886553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2825</xdr:row>
      <xdr:rowOff>31938</xdr:rowOff>
    </xdr:from>
    <xdr:to>
      <xdr:col>2</xdr:col>
      <xdr:colOff>1062620</xdr:colOff>
      <xdr:row>2826</xdr:row>
      <xdr:rowOff>209551</xdr:rowOff>
    </xdr:to>
    <xdr:pic>
      <xdr:nvPicPr>
        <xdr:cNvPr id="101" name="Picture 100" descr="maa-saraswati-1484548264.png"/>
        <xdr:cNvPicPr>
          <a:picLocks noChangeAspect="1"/>
        </xdr:cNvPicPr>
      </xdr:nvPicPr>
      <xdr:blipFill>
        <a:blip xmlns:r="http://schemas.openxmlformats.org/officeDocument/2006/relationships" r:embed="rId1" cstate="print"/>
        <a:stretch>
          <a:fillRect/>
        </a:stretch>
      </xdr:blipFill>
      <xdr:spPr>
        <a:xfrm>
          <a:off x="720090" y="27866485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2862</xdr:row>
      <xdr:rowOff>31938</xdr:rowOff>
    </xdr:from>
    <xdr:to>
      <xdr:col>2</xdr:col>
      <xdr:colOff>1062620</xdr:colOff>
      <xdr:row>2863</xdr:row>
      <xdr:rowOff>209551</xdr:rowOff>
    </xdr:to>
    <xdr:pic>
      <xdr:nvPicPr>
        <xdr:cNvPr id="102" name="Picture 101" descr="maa-saraswati-1484548264.png"/>
        <xdr:cNvPicPr>
          <a:picLocks noChangeAspect="1"/>
        </xdr:cNvPicPr>
      </xdr:nvPicPr>
      <xdr:blipFill>
        <a:blip xmlns:r="http://schemas.openxmlformats.org/officeDocument/2006/relationships" r:embed="rId1" cstate="print"/>
        <a:stretch>
          <a:fillRect/>
        </a:stretch>
      </xdr:blipFill>
      <xdr:spPr>
        <a:xfrm>
          <a:off x="720090" y="28805269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2899</xdr:row>
      <xdr:rowOff>31938</xdr:rowOff>
    </xdr:from>
    <xdr:to>
      <xdr:col>2</xdr:col>
      <xdr:colOff>1062620</xdr:colOff>
      <xdr:row>2900</xdr:row>
      <xdr:rowOff>209551</xdr:rowOff>
    </xdr:to>
    <xdr:pic>
      <xdr:nvPicPr>
        <xdr:cNvPr id="103" name="Picture 102" descr="maa-saraswati-1484548264.png"/>
        <xdr:cNvPicPr>
          <a:picLocks noChangeAspect="1"/>
        </xdr:cNvPicPr>
      </xdr:nvPicPr>
      <xdr:blipFill>
        <a:blip xmlns:r="http://schemas.openxmlformats.org/officeDocument/2006/relationships" r:embed="rId1" cstate="print"/>
        <a:stretch>
          <a:fillRect/>
        </a:stretch>
      </xdr:blipFill>
      <xdr:spPr>
        <a:xfrm>
          <a:off x="720090" y="29785201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2935</xdr:row>
      <xdr:rowOff>31938</xdr:rowOff>
    </xdr:from>
    <xdr:to>
      <xdr:col>2</xdr:col>
      <xdr:colOff>1062620</xdr:colOff>
      <xdr:row>2936</xdr:row>
      <xdr:rowOff>209551</xdr:rowOff>
    </xdr:to>
    <xdr:pic>
      <xdr:nvPicPr>
        <xdr:cNvPr id="104" name="Picture 103" descr="maa-saraswati-1484548264.png"/>
        <xdr:cNvPicPr>
          <a:picLocks noChangeAspect="1"/>
        </xdr:cNvPicPr>
      </xdr:nvPicPr>
      <xdr:blipFill>
        <a:blip xmlns:r="http://schemas.openxmlformats.org/officeDocument/2006/relationships" r:embed="rId1" cstate="print"/>
        <a:stretch>
          <a:fillRect/>
        </a:stretch>
      </xdr:blipFill>
      <xdr:spPr>
        <a:xfrm>
          <a:off x="720090" y="30723985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2972</xdr:row>
      <xdr:rowOff>31938</xdr:rowOff>
    </xdr:from>
    <xdr:to>
      <xdr:col>2</xdr:col>
      <xdr:colOff>1062620</xdr:colOff>
      <xdr:row>2973</xdr:row>
      <xdr:rowOff>209551</xdr:rowOff>
    </xdr:to>
    <xdr:pic>
      <xdr:nvPicPr>
        <xdr:cNvPr id="105" name="Picture 104" descr="maa-saraswati-1484548264.png"/>
        <xdr:cNvPicPr>
          <a:picLocks noChangeAspect="1"/>
        </xdr:cNvPicPr>
      </xdr:nvPicPr>
      <xdr:blipFill>
        <a:blip xmlns:r="http://schemas.openxmlformats.org/officeDocument/2006/relationships" r:embed="rId1" cstate="print"/>
        <a:stretch>
          <a:fillRect/>
        </a:stretch>
      </xdr:blipFill>
      <xdr:spPr>
        <a:xfrm>
          <a:off x="720090" y="31703917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3008</xdr:row>
      <xdr:rowOff>31938</xdr:rowOff>
    </xdr:from>
    <xdr:to>
      <xdr:col>2</xdr:col>
      <xdr:colOff>1062620</xdr:colOff>
      <xdr:row>3009</xdr:row>
      <xdr:rowOff>209551</xdr:rowOff>
    </xdr:to>
    <xdr:pic>
      <xdr:nvPicPr>
        <xdr:cNvPr id="106" name="Picture 105" descr="maa-saraswati-1484548264.png"/>
        <xdr:cNvPicPr>
          <a:picLocks noChangeAspect="1"/>
        </xdr:cNvPicPr>
      </xdr:nvPicPr>
      <xdr:blipFill>
        <a:blip xmlns:r="http://schemas.openxmlformats.org/officeDocument/2006/relationships" r:embed="rId1" cstate="print"/>
        <a:stretch>
          <a:fillRect/>
        </a:stretch>
      </xdr:blipFill>
      <xdr:spPr>
        <a:xfrm>
          <a:off x="720090" y="32642701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3045</xdr:row>
      <xdr:rowOff>31938</xdr:rowOff>
    </xdr:from>
    <xdr:to>
      <xdr:col>2</xdr:col>
      <xdr:colOff>1062620</xdr:colOff>
      <xdr:row>3046</xdr:row>
      <xdr:rowOff>209551</xdr:rowOff>
    </xdr:to>
    <xdr:pic>
      <xdr:nvPicPr>
        <xdr:cNvPr id="107" name="Picture 106" descr="maa-saraswati-1484548264.png"/>
        <xdr:cNvPicPr>
          <a:picLocks noChangeAspect="1"/>
        </xdr:cNvPicPr>
      </xdr:nvPicPr>
      <xdr:blipFill>
        <a:blip xmlns:r="http://schemas.openxmlformats.org/officeDocument/2006/relationships" r:embed="rId1" cstate="print"/>
        <a:stretch>
          <a:fillRect/>
        </a:stretch>
      </xdr:blipFill>
      <xdr:spPr>
        <a:xfrm>
          <a:off x="720090" y="33622633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3082</xdr:row>
      <xdr:rowOff>31938</xdr:rowOff>
    </xdr:from>
    <xdr:to>
      <xdr:col>2</xdr:col>
      <xdr:colOff>1062620</xdr:colOff>
      <xdr:row>3083</xdr:row>
      <xdr:rowOff>209551</xdr:rowOff>
    </xdr:to>
    <xdr:pic>
      <xdr:nvPicPr>
        <xdr:cNvPr id="108" name="Picture 107" descr="maa-saraswati-1484548264.png"/>
        <xdr:cNvPicPr>
          <a:picLocks noChangeAspect="1"/>
        </xdr:cNvPicPr>
      </xdr:nvPicPr>
      <xdr:blipFill>
        <a:blip xmlns:r="http://schemas.openxmlformats.org/officeDocument/2006/relationships" r:embed="rId1" cstate="print"/>
        <a:stretch>
          <a:fillRect/>
        </a:stretch>
      </xdr:blipFill>
      <xdr:spPr>
        <a:xfrm>
          <a:off x="720090" y="34561417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3119</xdr:row>
      <xdr:rowOff>31938</xdr:rowOff>
    </xdr:from>
    <xdr:to>
      <xdr:col>2</xdr:col>
      <xdr:colOff>1062620</xdr:colOff>
      <xdr:row>3120</xdr:row>
      <xdr:rowOff>209551</xdr:rowOff>
    </xdr:to>
    <xdr:pic>
      <xdr:nvPicPr>
        <xdr:cNvPr id="109" name="Picture 108" descr="maa-saraswati-1484548264.png"/>
        <xdr:cNvPicPr>
          <a:picLocks noChangeAspect="1"/>
        </xdr:cNvPicPr>
      </xdr:nvPicPr>
      <xdr:blipFill>
        <a:blip xmlns:r="http://schemas.openxmlformats.org/officeDocument/2006/relationships" r:embed="rId1" cstate="print"/>
        <a:stretch>
          <a:fillRect/>
        </a:stretch>
      </xdr:blipFill>
      <xdr:spPr>
        <a:xfrm>
          <a:off x="720090" y="35541349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3155</xdr:row>
      <xdr:rowOff>31938</xdr:rowOff>
    </xdr:from>
    <xdr:to>
      <xdr:col>2</xdr:col>
      <xdr:colOff>1062620</xdr:colOff>
      <xdr:row>3156</xdr:row>
      <xdr:rowOff>209551</xdr:rowOff>
    </xdr:to>
    <xdr:pic>
      <xdr:nvPicPr>
        <xdr:cNvPr id="110" name="Picture 109" descr="maa-saraswati-1484548264.png"/>
        <xdr:cNvPicPr>
          <a:picLocks noChangeAspect="1"/>
        </xdr:cNvPicPr>
      </xdr:nvPicPr>
      <xdr:blipFill>
        <a:blip xmlns:r="http://schemas.openxmlformats.org/officeDocument/2006/relationships" r:embed="rId1" cstate="print"/>
        <a:stretch>
          <a:fillRect/>
        </a:stretch>
      </xdr:blipFill>
      <xdr:spPr>
        <a:xfrm>
          <a:off x="720090" y="36480133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3192</xdr:row>
      <xdr:rowOff>31938</xdr:rowOff>
    </xdr:from>
    <xdr:to>
      <xdr:col>2</xdr:col>
      <xdr:colOff>1062620</xdr:colOff>
      <xdr:row>3193</xdr:row>
      <xdr:rowOff>209551</xdr:rowOff>
    </xdr:to>
    <xdr:pic>
      <xdr:nvPicPr>
        <xdr:cNvPr id="111" name="Picture 110" descr="maa-saraswati-1484548264.png"/>
        <xdr:cNvPicPr>
          <a:picLocks noChangeAspect="1"/>
        </xdr:cNvPicPr>
      </xdr:nvPicPr>
      <xdr:blipFill>
        <a:blip xmlns:r="http://schemas.openxmlformats.org/officeDocument/2006/relationships" r:embed="rId1" cstate="print"/>
        <a:stretch>
          <a:fillRect/>
        </a:stretch>
      </xdr:blipFill>
      <xdr:spPr>
        <a:xfrm>
          <a:off x="720090" y="37460065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3228</xdr:row>
      <xdr:rowOff>31938</xdr:rowOff>
    </xdr:from>
    <xdr:to>
      <xdr:col>2</xdr:col>
      <xdr:colOff>1062620</xdr:colOff>
      <xdr:row>3229</xdr:row>
      <xdr:rowOff>209551</xdr:rowOff>
    </xdr:to>
    <xdr:pic>
      <xdr:nvPicPr>
        <xdr:cNvPr id="112" name="Picture 111" descr="maa-saraswati-1484548264.png"/>
        <xdr:cNvPicPr>
          <a:picLocks noChangeAspect="1"/>
        </xdr:cNvPicPr>
      </xdr:nvPicPr>
      <xdr:blipFill>
        <a:blip xmlns:r="http://schemas.openxmlformats.org/officeDocument/2006/relationships" r:embed="rId1" cstate="print"/>
        <a:stretch>
          <a:fillRect/>
        </a:stretch>
      </xdr:blipFill>
      <xdr:spPr>
        <a:xfrm>
          <a:off x="720090" y="38398849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3265</xdr:row>
      <xdr:rowOff>31938</xdr:rowOff>
    </xdr:from>
    <xdr:to>
      <xdr:col>2</xdr:col>
      <xdr:colOff>1062620</xdr:colOff>
      <xdr:row>3266</xdr:row>
      <xdr:rowOff>209551</xdr:rowOff>
    </xdr:to>
    <xdr:pic>
      <xdr:nvPicPr>
        <xdr:cNvPr id="113" name="Picture 112" descr="maa-saraswati-1484548264.png"/>
        <xdr:cNvPicPr>
          <a:picLocks noChangeAspect="1"/>
        </xdr:cNvPicPr>
      </xdr:nvPicPr>
      <xdr:blipFill>
        <a:blip xmlns:r="http://schemas.openxmlformats.org/officeDocument/2006/relationships" r:embed="rId1" cstate="print"/>
        <a:stretch>
          <a:fillRect/>
        </a:stretch>
      </xdr:blipFill>
      <xdr:spPr>
        <a:xfrm>
          <a:off x="720090" y="39378781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3302</xdr:row>
      <xdr:rowOff>31938</xdr:rowOff>
    </xdr:from>
    <xdr:to>
      <xdr:col>2</xdr:col>
      <xdr:colOff>1062620</xdr:colOff>
      <xdr:row>3303</xdr:row>
      <xdr:rowOff>209551</xdr:rowOff>
    </xdr:to>
    <xdr:pic>
      <xdr:nvPicPr>
        <xdr:cNvPr id="114" name="Picture 113" descr="maa-saraswati-1484548264.png"/>
        <xdr:cNvPicPr>
          <a:picLocks noChangeAspect="1"/>
        </xdr:cNvPicPr>
      </xdr:nvPicPr>
      <xdr:blipFill>
        <a:blip xmlns:r="http://schemas.openxmlformats.org/officeDocument/2006/relationships" r:embed="rId1" cstate="print"/>
        <a:stretch>
          <a:fillRect/>
        </a:stretch>
      </xdr:blipFill>
      <xdr:spPr>
        <a:xfrm>
          <a:off x="720090" y="40317565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3339</xdr:row>
      <xdr:rowOff>31938</xdr:rowOff>
    </xdr:from>
    <xdr:to>
      <xdr:col>2</xdr:col>
      <xdr:colOff>1062620</xdr:colOff>
      <xdr:row>3340</xdr:row>
      <xdr:rowOff>209551</xdr:rowOff>
    </xdr:to>
    <xdr:pic>
      <xdr:nvPicPr>
        <xdr:cNvPr id="115" name="Picture 114" descr="maa-saraswati-1484548264.png"/>
        <xdr:cNvPicPr>
          <a:picLocks noChangeAspect="1"/>
        </xdr:cNvPicPr>
      </xdr:nvPicPr>
      <xdr:blipFill>
        <a:blip xmlns:r="http://schemas.openxmlformats.org/officeDocument/2006/relationships" r:embed="rId1" cstate="print"/>
        <a:stretch>
          <a:fillRect/>
        </a:stretch>
      </xdr:blipFill>
      <xdr:spPr>
        <a:xfrm>
          <a:off x="720090" y="41297497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3375</xdr:row>
      <xdr:rowOff>31938</xdr:rowOff>
    </xdr:from>
    <xdr:to>
      <xdr:col>2</xdr:col>
      <xdr:colOff>1062620</xdr:colOff>
      <xdr:row>3376</xdr:row>
      <xdr:rowOff>209551</xdr:rowOff>
    </xdr:to>
    <xdr:pic>
      <xdr:nvPicPr>
        <xdr:cNvPr id="116" name="Picture 115" descr="maa-saraswati-1484548264.png"/>
        <xdr:cNvPicPr>
          <a:picLocks noChangeAspect="1"/>
        </xdr:cNvPicPr>
      </xdr:nvPicPr>
      <xdr:blipFill>
        <a:blip xmlns:r="http://schemas.openxmlformats.org/officeDocument/2006/relationships" r:embed="rId1" cstate="print"/>
        <a:stretch>
          <a:fillRect/>
        </a:stretch>
      </xdr:blipFill>
      <xdr:spPr>
        <a:xfrm>
          <a:off x="720090" y="42236281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3412</xdr:row>
      <xdr:rowOff>31938</xdr:rowOff>
    </xdr:from>
    <xdr:to>
      <xdr:col>2</xdr:col>
      <xdr:colOff>1062620</xdr:colOff>
      <xdr:row>3413</xdr:row>
      <xdr:rowOff>209551</xdr:rowOff>
    </xdr:to>
    <xdr:pic>
      <xdr:nvPicPr>
        <xdr:cNvPr id="117" name="Picture 116" descr="maa-saraswati-1484548264.png"/>
        <xdr:cNvPicPr>
          <a:picLocks noChangeAspect="1"/>
        </xdr:cNvPicPr>
      </xdr:nvPicPr>
      <xdr:blipFill>
        <a:blip xmlns:r="http://schemas.openxmlformats.org/officeDocument/2006/relationships" r:embed="rId1" cstate="print"/>
        <a:stretch>
          <a:fillRect/>
        </a:stretch>
      </xdr:blipFill>
      <xdr:spPr>
        <a:xfrm>
          <a:off x="720090" y="43216213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3448</xdr:row>
      <xdr:rowOff>31938</xdr:rowOff>
    </xdr:from>
    <xdr:to>
      <xdr:col>2</xdr:col>
      <xdr:colOff>1062620</xdr:colOff>
      <xdr:row>3449</xdr:row>
      <xdr:rowOff>209551</xdr:rowOff>
    </xdr:to>
    <xdr:pic>
      <xdr:nvPicPr>
        <xdr:cNvPr id="118" name="Picture 117" descr="maa-saraswati-1484548264.png"/>
        <xdr:cNvPicPr>
          <a:picLocks noChangeAspect="1"/>
        </xdr:cNvPicPr>
      </xdr:nvPicPr>
      <xdr:blipFill>
        <a:blip xmlns:r="http://schemas.openxmlformats.org/officeDocument/2006/relationships" r:embed="rId1" cstate="print"/>
        <a:stretch>
          <a:fillRect/>
        </a:stretch>
      </xdr:blipFill>
      <xdr:spPr>
        <a:xfrm>
          <a:off x="720090" y="44154997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3485</xdr:row>
      <xdr:rowOff>31938</xdr:rowOff>
    </xdr:from>
    <xdr:to>
      <xdr:col>2</xdr:col>
      <xdr:colOff>1062620</xdr:colOff>
      <xdr:row>3486</xdr:row>
      <xdr:rowOff>209551</xdr:rowOff>
    </xdr:to>
    <xdr:pic>
      <xdr:nvPicPr>
        <xdr:cNvPr id="119" name="Picture 118" descr="maa-saraswati-1484548264.png"/>
        <xdr:cNvPicPr>
          <a:picLocks noChangeAspect="1"/>
        </xdr:cNvPicPr>
      </xdr:nvPicPr>
      <xdr:blipFill>
        <a:blip xmlns:r="http://schemas.openxmlformats.org/officeDocument/2006/relationships" r:embed="rId1" cstate="print"/>
        <a:stretch>
          <a:fillRect/>
        </a:stretch>
      </xdr:blipFill>
      <xdr:spPr>
        <a:xfrm>
          <a:off x="720090" y="45134929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3522</xdr:row>
      <xdr:rowOff>31938</xdr:rowOff>
    </xdr:from>
    <xdr:to>
      <xdr:col>2</xdr:col>
      <xdr:colOff>1062620</xdr:colOff>
      <xdr:row>3523</xdr:row>
      <xdr:rowOff>209551</xdr:rowOff>
    </xdr:to>
    <xdr:pic>
      <xdr:nvPicPr>
        <xdr:cNvPr id="120" name="Picture 119" descr="maa-saraswati-1484548264.png"/>
        <xdr:cNvPicPr>
          <a:picLocks noChangeAspect="1"/>
        </xdr:cNvPicPr>
      </xdr:nvPicPr>
      <xdr:blipFill>
        <a:blip xmlns:r="http://schemas.openxmlformats.org/officeDocument/2006/relationships" r:embed="rId1" cstate="print"/>
        <a:stretch>
          <a:fillRect/>
        </a:stretch>
      </xdr:blipFill>
      <xdr:spPr>
        <a:xfrm>
          <a:off x="720090" y="46073713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3559</xdr:row>
      <xdr:rowOff>31938</xdr:rowOff>
    </xdr:from>
    <xdr:to>
      <xdr:col>2</xdr:col>
      <xdr:colOff>1062620</xdr:colOff>
      <xdr:row>3560</xdr:row>
      <xdr:rowOff>209551</xdr:rowOff>
    </xdr:to>
    <xdr:pic>
      <xdr:nvPicPr>
        <xdr:cNvPr id="121" name="Picture 120" descr="maa-saraswati-1484548264.png"/>
        <xdr:cNvPicPr>
          <a:picLocks noChangeAspect="1"/>
        </xdr:cNvPicPr>
      </xdr:nvPicPr>
      <xdr:blipFill>
        <a:blip xmlns:r="http://schemas.openxmlformats.org/officeDocument/2006/relationships" r:embed="rId1" cstate="print"/>
        <a:stretch>
          <a:fillRect/>
        </a:stretch>
      </xdr:blipFill>
      <xdr:spPr>
        <a:xfrm>
          <a:off x="720090" y="47053645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3595</xdr:row>
      <xdr:rowOff>31938</xdr:rowOff>
    </xdr:from>
    <xdr:to>
      <xdr:col>2</xdr:col>
      <xdr:colOff>1062620</xdr:colOff>
      <xdr:row>3596</xdr:row>
      <xdr:rowOff>209551</xdr:rowOff>
    </xdr:to>
    <xdr:pic>
      <xdr:nvPicPr>
        <xdr:cNvPr id="122" name="Picture 121" descr="maa-saraswati-1484548264.png"/>
        <xdr:cNvPicPr>
          <a:picLocks noChangeAspect="1"/>
        </xdr:cNvPicPr>
      </xdr:nvPicPr>
      <xdr:blipFill>
        <a:blip xmlns:r="http://schemas.openxmlformats.org/officeDocument/2006/relationships" r:embed="rId1" cstate="print"/>
        <a:stretch>
          <a:fillRect/>
        </a:stretch>
      </xdr:blipFill>
      <xdr:spPr>
        <a:xfrm>
          <a:off x="720090" y="921228978"/>
          <a:ext cx="1043570" cy="73387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19050</xdr:colOff>
      <xdr:row>3632</xdr:row>
      <xdr:rowOff>31938</xdr:rowOff>
    </xdr:from>
    <xdr:to>
      <xdr:col>2</xdr:col>
      <xdr:colOff>1062620</xdr:colOff>
      <xdr:row>3633</xdr:row>
      <xdr:rowOff>209551</xdr:rowOff>
    </xdr:to>
    <xdr:pic>
      <xdr:nvPicPr>
        <xdr:cNvPr id="123" name="Picture 122" descr="maa-saraswati-1484548264.png"/>
        <xdr:cNvPicPr>
          <a:picLocks noChangeAspect="1"/>
        </xdr:cNvPicPr>
      </xdr:nvPicPr>
      <xdr:blipFill>
        <a:blip xmlns:r="http://schemas.openxmlformats.org/officeDocument/2006/relationships" r:embed="rId1" cstate="print"/>
        <a:stretch>
          <a:fillRect/>
        </a:stretch>
      </xdr:blipFill>
      <xdr:spPr>
        <a:xfrm>
          <a:off x="720090" y="931028298"/>
          <a:ext cx="1043570" cy="733873"/>
        </a:xfrm>
        <a:prstGeom prst="rect">
          <a:avLst/>
        </a:prstGeom>
        <a:ln>
          <a:noFill/>
        </a:ln>
        <a:effectLst>
          <a:outerShdw blurRad="190500" algn="tl" rotWithShape="0">
            <a:srgbClr val="000000">
              <a:alpha val="70000"/>
            </a:srgbClr>
          </a:outerShdw>
        </a:effec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19050</xdr:colOff>
      <xdr:row>1</xdr:row>
      <xdr:rowOff>31938</xdr:rowOff>
    </xdr:from>
    <xdr:to>
      <xdr:col>2</xdr:col>
      <xdr:colOff>605420</xdr:colOff>
      <xdr:row>2</xdr:row>
      <xdr:rowOff>209551</xdr:rowOff>
    </xdr:to>
    <xdr:pic>
      <xdr:nvPicPr>
        <xdr:cNvPr id="2" name="Picture 1" descr="maa-saraswati-1484548264.png"/>
        <xdr:cNvPicPr>
          <a:picLocks noChangeAspect="1"/>
        </xdr:cNvPicPr>
      </xdr:nvPicPr>
      <xdr:blipFill>
        <a:blip xmlns:r="http://schemas.openxmlformats.org/officeDocument/2006/relationships" r:embed="rId1" cstate="print"/>
        <a:stretch>
          <a:fillRect/>
        </a:stretch>
      </xdr:blipFill>
      <xdr:spPr>
        <a:xfrm>
          <a:off x="542925" y="251013"/>
          <a:ext cx="1043570" cy="739588"/>
        </a:xfrm>
        <a:prstGeom prst="rect">
          <a:avLst/>
        </a:prstGeom>
        <a:ln>
          <a:noFill/>
        </a:ln>
        <a:effectLst>
          <a:outerShdw blurRad="190500" algn="tl" rotWithShape="0">
            <a:srgbClr val="000000">
              <a:alpha val="70000"/>
            </a:srgbClr>
          </a:outerShdw>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rajsevak.com/ummed-tarad-excel-software/" TargetMode="External"/><Relationship Id="rId7" Type="http://schemas.openxmlformats.org/officeDocument/2006/relationships/hyperlink" Target="https://shalasugam.com/mr-ummed-tarad-excel-software/" TargetMode="External"/><Relationship Id="rId2" Type="http://schemas.openxmlformats.org/officeDocument/2006/relationships/hyperlink" Target="https://rajteachers.net/ummed-tarad-excel-software" TargetMode="External"/><Relationship Id="rId1" Type="http://schemas.openxmlformats.org/officeDocument/2006/relationships/hyperlink" Target="https://youtu.be/QWmVZqxh1yE" TargetMode="External"/><Relationship Id="rId6" Type="http://schemas.openxmlformats.org/officeDocument/2006/relationships/hyperlink" Target="https://www.ashwinisharma.com/p/ummed-tarad-excel-programs.html" TargetMode="External"/><Relationship Id="rId5" Type="http://schemas.openxmlformats.org/officeDocument/2006/relationships/hyperlink" Target="https://shalaweb.com/ummed-tarad/" TargetMode="External"/><Relationship Id="rId4" Type="http://schemas.openxmlformats.org/officeDocument/2006/relationships/hyperlink" Target="https://studywithrsm.com/ummed-tarad-excel-programmer-teacher/"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002060"/>
  </sheetPr>
  <dimension ref="A1:D11"/>
  <sheetViews>
    <sheetView tabSelected="1" workbookViewId="0">
      <selection activeCell="B4" sqref="B4:C4"/>
    </sheetView>
  </sheetViews>
  <sheetFormatPr defaultColWidth="0" defaultRowHeight="15" zeroHeight="1"/>
  <cols>
    <col min="1" max="1" width="2.5703125" customWidth="1"/>
    <col min="2" max="3" width="84.42578125" customWidth="1"/>
    <col min="4" max="4" width="2.85546875" customWidth="1"/>
    <col min="5" max="16384" width="9.140625" hidden="1"/>
  </cols>
  <sheetData>
    <row r="1" spans="1:4" ht="15.75" thickBot="1">
      <c r="A1" s="702"/>
      <c r="B1" s="703"/>
      <c r="C1" s="703"/>
      <c r="D1" s="704"/>
    </row>
    <row r="2" spans="1:4" ht="102">
      <c r="A2" s="705"/>
      <c r="B2" s="706" t="s">
        <v>224</v>
      </c>
      <c r="C2" s="707"/>
      <c r="D2" s="708"/>
    </row>
    <row r="3" spans="1:4" ht="34.5">
      <c r="A3" s="705"/>
      <c r="B3" s="709" t="s">
        <v>225</v>
      </c>
      <c r="C3" s="710"/>
      <c r="D3" s="708"/>
    </row>
    <row r="4" spans="1:4" ht="33.75">
      <c r="A4" s="705"/>
      <c r="B4" s="711" t="s">
        <v>241</v>
      </c>
      <c r="C4" s="712"/>
      <c r="D4" s="708"/>
    </row>
    <row r="5" spans="1:4" ht="30">
      <c r="A5" s="705"/>
      <c r="B5" s="713" t="s">
        <v>226</v>
      </c>
      <c r="C5" s="714"/>
      <c r="D5" s="708"/>
    </row>
    <row r="6" spans="1:4" ht="27">
      <c r="A6" s="705"/>
      <c r="B6" s="715" t="s">
        <v>227</v>
      </c>
      <c r="C6" s="716"/>
      <c r="D6" s="708"/>
    </row>
    <row r="7" spans="1:4" ht="18.75">
      <c r="A7" s="705"/>
      <c r="B7" s="663" t="s">
        <v>228</v>
      </c>
      <c r="C7" s="664" t="s">
        <v>229</v>
      </c>
      <c r="D7" s="708"/>
    </row>
    <row r="8" spans="1:4" ht="18.75">
      <c r="A8" s="705"/>
      <c r="B8" s="663" t="s">
        <v>230</v>
      </c>
      <c r="C8" s="664" t="s">
        <v>231</v>
      </c>
      <c r="D8" s="708"/>
    </row>
    <row r="9" spans="1:4" ht="18.75">
      <c r="A9" s="705"/>
      <c r="B9" s="663" t="s">
        <v>232</v>
      </c>
      <c r="C9" s="664" t="s">
        <v>233</v>
      </c>
      <c r="D9" s="708"/>
    </row>
    <row r="10" spans="1:4" ht="43.5" customHeight="1" thickBot="1">
      <c r="A10" s="705"/>
      <c r="B10" s="717" t="s">
        <v>237</v>
      </c>
      <c r="C10" s="718"/>
      <c r="D10" s="708"/>
    </row>
    <row r="11" spans="1:4" ht="15.75" thickBot="1">
      <c r="A11" s="699"/>
      <c r="B11" s="700"/>
      <c r="C11" s="700"/>
      <c r="D11" s="701"/>
    </row>
  </sheetData>
  <sheetProtection password="E8FA" sheet="1" objects="1" scenarios="1"/>
  <mergeCells count="10">
    <mergeCell ref="A11:D11"/>
    <mergeCell ref="A1:D1"/>
    <mergeCell ref="A2:A10"/>
    <mergeCell ref="B2:C2"/>
    <mergeCell ref="D2:D10"/>
    <mergeCell ref="B3:C3"/>
    <mergeCell ref="B4:C4"/>
    <mergeCell ref="B5:C5"/>
    <mergeCell ref="B6:C6"/>
    <mergeCell ref="B10:C10"/>
  </mergeCells>
  <hyperlinks>
    <hyperlink ref="B4" r:id="rId1"/>
    <hyperlink ref="B7" r:id="rId2"/>
    <hyperlink ref="C7" r:id="rId3"/>
    <hyperlink ref="C8" r:id="rId4"/>
    <hyperlink ref="B8" r:id="rId5"/>
    <hyperlink ref="B9" r:id="rId6"/>
    <hyperlink ref="C9" r:id="rId7"/>
  </hyperlinks>
  <pageMargins left="0.7" right="0.7" top="0.75" bottom="0.75" header="0.3" footer="0.3"/>
  <pageSetup paperSize="9" orientation="portrait" r:id="rId8"/>
</worksheet>
</file>

<file path=xl/worksheets/sheet2.xml><?xml version="1.0" encoding="utf-8"?>
<worksheet xmlns="http://schemas.openxmlformats.org/spreadsheetml/2006/main" xmlns:r="http://schemas.openxmlformats.org/officeDocument/2006/relationships">
  <sheetPr>
    <tabColor rgb="FFFF0000"/>
  </sheetPr>
  <dimension ref="A1:AI21"/>
  <sheetViews>
    <sheetView showGridLines="0" showRowColHeaders="0" topLeftCell="A3" workbookViewId="0">
      <selection activeCell="E6" sqref="E6:I6"/>
    </sheetView>
  </sheetViews>
  <sheetFormatPr defaultColWidth="0" defaultRowHeight="15" zeroHeight="1"/>
  <cols>
    <col min="1" max="1" width="2.5703125" style="73" customWidth="1"/>
    <col min="2" max="3" width="15" style="106" customWidth="1"/>
    <col min="4" max="4" width="4.140625" style="106" customWidth="1"/>
    <col min="5" max="9" width="5.28515625" style="106" customWidth="1"/>
    <col min="10" max="10" width="1.7109375" style="106" customWidth="1"/>
    <col min="11" max="11" width="4.42578125" style="106" customWidth="1"/>
    <col min="12" max="12" width="18.7109375" style="106" customWidth="1"/>
    <col min="13" max="13" width="4.42578125" style="106" customWidth="1"/>
    <col min="14" max="14" width="22.140625" style="106" customWidth="1"/>
    <col min="15" max="15" width="4.42578125" style="106" customWidth="1"/>
    <col min="16" max="16" width="21.7109375" style="106" customWidth="1"/>
    <col min="17" max="17" width="1.28515625" style="73" customWidth="1"/>
    <col min="18" max="21" width="11.42578125" style="73" customWidth="1"/>
    <col min="22" max="22" width="2.42578125" style="73" customWidth="1"/>
    <col min="23" max="35" width="0" style="73" hidden="1" customWidth="1"/>
    <col min="36" max="16384" width="9.140625" style="73" hidden="1"/>
  </cols>
  <sheetData>
    <row r="1" spans="1:27" ht="12.75" customHeight="1" thickBot="1">
      <c r="A1" s="729"/>
      <c r="B1" s="729"/>
      <c r="C1" s="729"/>
      <c r="D1" s="729"/>
      <c r="E1" s="729"/>
      <c r="F1" s="729"/>
      <c r="G1" s="729"/>
      <c r="H1" s="729"/>
      <c r="I1" s="729"/>
      <c r="J1" s="729"/>
      <c r="K1" s="729"/>
      <c r="L1" s="729"/>
      <c r="M1" s="729"/>
      <c r="N1" s="729"/>
      <c r="O1" s="729"/>
      <c r="P1" s="729"/>
      <c r="Q1" s="729"/>
      <c r="R1" s="729"/>
      <c r="S1" s="729"/>
      <c r="T1" s="729"/>
      <c r="U1" s="729"/>
      <c r="V1" s="729"/>
    </row>
    <row r="2" spans="1:27" ht="23.25" customHeight="1" thickBot="1">
      <c r="A2" s="127"/>
      <c r="B2" s="722" t="s">
        <v>10</v>
      </c>
      <c r="C2" s="723"/>
      <c r="D2" s="723"/>
      <c r="E2" s="723"/>
      <c r="F2" s="723"/>
      <c r="G2" s="719" t="s">
        <v>9</v>
      </c>
      <c r="H2" s="719"/>
      <c r="I2" s="719"/>
      <c r="J2" s="719"/>
      <c r="K2" s="719"/>
      <c r="L2" s="719"/>
      <c r="M2" s="719"/>
      <c r="N2" s="720" t="s">
        <v>10</v>
      </c>
      <c r="O2" s="720"/>
      <c r="P2" s="721"/>
      <c r="Q2" s="729"/>
      <c r="R2" s="774"/>
      <c r="S2" s="775"/>
      <c r="T2" s="775"/>
      <c r="U2" s="778"/>
      <c r="V2" s="729"/>
    </row>
    <row r="3" spans="1:27" ht="11.25" customHeight="1" thickBot="1">
      <c r="A3" s="729"/>
      <c r="B3" s="736"/>
      <c r="C3" s="736"/>
      <c r="D3" s="736"/>
      <c r="E3" s="736"/>
      <c r="F3" s="736"/>
      <c r="G3" s="736"/>
      <c r="H3" s="736"/>
      <c r="I3" s="736"/>
      <c r="J3" s="736"/>
      <c r="K3" s="736"/>
      <c r="L3" s="736"/>
      <c r="M3" s="736"/>
      <c r="N3" s="736"/>
      <c r="O3" s="736"/>
      <c r="P3" s="736"/>
      <c r="Q3" s="729"/>
      <c r="R3" s="776"/>
      <c r="S3" s="777"/>
      <c r="T3" s="777"/>
      <c r="U3" s="779"/>
      <c r="V3" s="729"/>
    </row>
    <row r="4" spans="1:27" ht="34.5" customHeight="1" thickBot="1">
      <c r="A4" s="729"/>
      <c r="B4" s="756" t="s">
        <v>123</v>
      </c>
      <c r="C4" s="757"/>
      <c r="D4" s="757"/>
      <c r="E4" s="757"/>
      <c r="F4" s="757"/>
      <c r="G4" s="757"/>
      <c r="H4" s="757"/>
      <c r="I4" s="757"/>
      <c r="J4" s="757"/>
      <c r="K4" s="757"/>
      <c r="L4" s="757"/>
      <c r="M4" s="757"/>
      <c r="N4" s="757"/>
      <c r="O4" s="757"/>
      <c r="P4" s="758"/>
      <c r="Q4" s="729"/>
      <c r="R4" s="776"/>
      <c r="S4" s="777"/>
      <c r="T4" s="777"/>
      <c r="U4" s="779"/>
      <c r="V4" s="729"/>
      <c r="Z4" s="73" t="s">
        <v>1</v>
      </c>
      <c r="AA4" s="73" t="s">
        <v>14</v>
      </c>
    </row>
    <row r="5" spans="1:27" ht="17.25" customHeight="1" thickBot="1">
      <c r="A5" s="729"/>
      <c r="B5" s="736"/>
      <c r="C5" s="736"/>
      <c r="D5" s="736"/>
      <c r="E5" s="736"/>
      <c r="F5" s="736"/>
      <c r="G5" s="736"/>
      <c r="H5" s="736"/>
      <c r="I5" s="736"/>
      <c r="J5" s="738"/>
      <c r="K5" s="724" t="s">
        <v>164</v>
      </c>
      <c r="L5" s="725"/>
      <c r="M5" s="724" t="s">
        <v>35</v>
      </c>
      <c r="N5" s="725"/>
      <c r="O5" s="725"/>
      <c r="P5" s="737"/>
      <c r="Q5" s="729"/>
      <c r="R5" s="776"/>
      <c r="S5" s="777"/>
      <c r="T5" s="777"/>
      <c r="U5" s="779"/>
      <c r="V5" s="729"/>
      <c r="Z5" s="73" t="s">
        <v>2</v>
      </c>
      <c r="AA5" s="73" t="s">
        <v>15</v>
      </c>
    </row>
    <row r="6" spans="1:27" ht="21.75" customHeight="1" thickBot="1">
      <c r="A6" s="729"/>
      <c r="B6" s="759" t="s">
        <v>0</v>
      </c>
      <c r="C6" s="760"/>
      <c r="D6" s="128" t="s">
        <v>112</v>
      </c>
      <c r="E6" s="761" t="s">
        <v>201</v>
      </c>
      <c r="F6" s="761"/>
      <c r="G6" s="761"/>
      <c r="H6" s="761"/>
      <c r="I6" s="762"/>
      <c r="J6" s="738"/>
      <c r="K6" s="129" t="s">
        <v>34</v>
      </c>
      <c r="L6" s="130" t="s">
        <v>165</v>
      </c>
      <c r="M6" s="129" t="s">
        <v>34</v>
      </c>
      <c r="N6" s="130" t="s">
        <v>166</v>
      </c>
      <c r="O6" s="129" t="s">
        <v>34</v>
      </c>
      <c r="P6" s="130" t="s">
        <v>166</v>
      </c>
      <c r="Q6" s="729"/>
      <c r="R6" s="776"/>
      <c r="S6" s="777"/>
      <c r="T6" s="777"/>
      <c r="U6" s="779"/>
      <c r="V6" s="729"/>
      <c r="Z6" s="73" t="s">
        <v>3</v>
      </c>
      <c r="AA6" s="73" t="s">
        <v>16</v>
      </c>
    </row>
    <row r="7" spans="1:27" ht="17.25" customHeight="1" thickBot="1">
      <c r="A7" s="729"/>
      <c r="B7" s="736"/>
      <c r="C7" s="736"/>
      <c r="D7" s="736"/>
      <c r="E7" s="736"/>
      <c r="F7" s="736"/>
      <c r="G7" s="736"/>
      <c r="H7" s="736"/>
      <c r="I7" s="736"/>
      <c r="J7" s="738"/>
      <c r="K7" s="131">
        <f>IF(L7&gt;1,1,0)</f>
        <v>1</v>
      </c>
      <c r="L7" s="8" t="s">
        <v>170</v>
      </c>
      <c r="M7" s="131">
        <f>IF(N7&gt;1,1,0)</f>
        <v>1</v>
      </c>
      <c r="N7" s="8" t="s">
        <v>68</v>
      </c>
      <c r="O7" s="131">
        <f>IF(P7&gt;1,M20+1,0)</f>
        <v>0</v>
      </c>
      <c r="P7" s="8"/>
      <c r="Q7" s="729"/>
      <c r="R7" s="776"/>
      <c r="S7" s="777"/>
      <c r="T7" s="777"/>
      <c r="U7" s="779"/>
      <c r="V7" s="729"/>
      <c r="Z7" s="73" t="s">
        <v>2</v>
      </c>
      <c r="AA7" s="73" t="s">
        <v>15</v>
      </c>
    </row>
    <row r="8" spans="1:27" ht="16.5" customHeight="1">
      <c r="A8" s="729"/>
      <c r="B8" s="766" t="s">
        <v>18</v>
      </c>
      <c r="C8" s="767"/>
      <c r="D8" s="726" t="s">
        <v>112</v>
      </c>
      <c r="E8" s="744" t="s">
        <v>162</v>
      </c>
      <c r="F8" s="744"/>
      <c r="G8" s="744"/>
      <c r="H8" s="744"/>
      <c r="I8" s="745"/>
      <c r="J8" s="738"/>
      <c r="K8" s="132">
        <f>IF(L8&gt;1,K7+1,0)</f>
        <v>2</v>
      </c>
      <c r="L8" s="9" t="s">
        <v>171</v>
      </c>
      <c r="M8" s="132">
        <f>IF(N8&gt;1,M7+1,0)</f>
        <v>2</v>
      </c>
      <c r="N8" s="9" t="s">
        <v>69</v>
      </c>
      <c r="O8" s="132">
        <f>IF(P8&gt;1,O7+1,0)</f>
        <v>0</v>
      </c>
      <c r="P8" s="9"/>
      <c r="Q8" s="729"/>
      <c r="R8" s="776"/>
      <c r="S8" s="777"/>
      <c r="T8" s="777"/>
      <c r="U8" s="779"/>
      <c r="V8" s="729"/>
    </row>
    <row r="9" spans="1:27" ht="16.5" customHeight="1" thickBot="1">
      <c r="A9" s="729"/>
      <c r="B9" s="768"/>
      <c r="C9" s="769"/>
      <c r="D9" s="727"/>
      <c r="E9" s="746"/>
      <c r="F9" s="746"/>
      <c r="G9" s="746"/>
      <c r="H9" s="746"/>
      <c r="I9" s="747"/>
      <c r="J9" s="738"/>
      <c r="K9" s="132">
        <f t="shared" ref="K9" si="0">IF(L9&gt;1,K8+1,0)</f>
        <v>3</v>
      </c>
      <c r="L9" s="9" t="s">
        <v>172</v>
      </c>
      <c r="M9" s="132">
        <f t="shared" ref="M9:M20" si="1">IF(N9&gt;1,M8+1,0)</f>
        <v>3</v>
      </c>
      <c r="N9" s="9" t="s">
        <v>71</v>
      </c>
      <c r="O9" s="132">
        <f t="shared" ref="O9:O20" si="2">IF(P9&gt;1,O8+1,0)</f>
        <v>0</v>
      </c>
      <c r="P9" s="9"/>
      <c r="Q9" s="729"/>
      <c r="R9" s="776"/>
      <c r="S9" s="777"/>
      <c r="T9" s="777"/>
      <c r="U9" s="779"/>
      <c r="V9" s="729"/>
      <c r="Z9" s="73" t="s">
        <v>3</v>
      </c>
      <c r="AA9" s="73" t="s">
        <v>16</v>
      </c>
    </row>
    <row r="10" spans="1:27" ht="17.25" customHeight="1" thickBot="1">
      <c r="A10" s="729"/>
      <c r="B10" s="730"/>
      <c r="C10" s="730"/>
      <c r="D10" s="730"/>
      <c r="E10" s="730"/>
      <c r="F10" s="730"/>
      <c r="G10" s="730"/>
      <c r="H10" s="730"/>
      <c r="I10" s="730"/>
      <c r="J10" s="738"/>
      <c r="K10" s="132">
        <f>IF(L10&gt;1,K9+1,0)</f>
        <v>4</v>
      </c>
      <c r="L10" s="9" t="s">
        <v>173</v>
      </c>
      <c r="M10" s="132">
        <f>IF(N10&gt;1,M9+1,0)</f>
        <v>4</v>
      </c>
      <c r="N10" s="9" t="s">
        <v>70</v>
      </c>
      <c r="O10" s="132">
        <f t="shared" si="2"/>
        <v>0</v>
      </c>
      <c r="P10" s="9"/>
      <c r="Q10" s="729"/>
      <c r="R10" s="776"/>
      <c r="S10" s="777"/>
      <c r="T10" s="777"/>
      <c r="U10" s="779"/>
      <c r="V10" s="729"/>
      <c r="Z10" s="73" t="s">
        <v>4</v>
      </c>
      <c r="AA10" s="73" t="s">
        <v>17</v>
      </c>
    </row>
    <row r="11" spans="1:27" ht="15.75" customHeight="1">
      <c r="A11" s="729"/>
      <c r="B11" s="748" t="s">
        <v>19</v>
      </c>
      <c r="C11" s="749"/>
      <c r="D11" s="726" t="s">
        <v>112</v>
      </c>
      <c r="E11" s="752" t="s">
        <v>124</v>
      </c>
      <c r="F11" s="752"/>
      <c r="G11" s="752"/>
      <c r="H11" s="752"/>
      <c r="I11" s="753"/>
      <c r="J11" s="738"/>
      <c r="K11" s="132">
        <f>IF(L11&gt;1,K10+1,0)</f>
        <v>5</v>
      </c>
      <c r="L11" s="83" t="s">
        <v>174</v>
      </c>
      <c r="M11" s="132">
        <f>IF(N11&gt;1,M10+1,0)</f>
        <v>5</v>
      </c>
      <c r="N11" s="83" t="s">
        <v>153</v>
      </c>
      <c r="O11" s="132">
        <f t="shared" si="2"/>
        <v>0</v>
      </c>
      <c r="P11" s="9"/>
      <c r="Q11" s="729"/>
      <c r="R11" s="776"/>
      <c r="S11" s="777"/>
      <c r="T11" s="777"/>
      <c r="U11" s="779"/>
      <c r="V11" s="729"/>
    </row>
    <row r="12" spans="1:27" ht="15.75" customHeight="1" thickBot="1">
      <c r="A12" s="729"/>
      <c r="B12" s="750"/>
      <c r="C12" s="751"/>
      <c r="D12" s="727"/>
      <c r="E12" s="754"/>
      <c r="F12" s="754"/>
      <c r="G12" s="754"/>
      <c r="H12" s="754"/>
      <c r="I12" s="755"/>
      <c r="J12" s="738"/>
      <c r="K12" s="132">
        <f>IF(L12&gt;1,K11+1,0)</f>
        <v>6</v>
      </c>
      <c r="L12" s="9" t="s">
        <v>175</v>
      </c>
      <c r="M12" s="132">
        <f>IF(N12&gt;1,M11+1,0)</f>
        <v>6</v>
      </c>
      <c r="N12" s="9" t="s">
        <v>106</v>
      </c>
      <c r="O12" s="132">
        <f t="shared" si="2"/>
        <v>0</v>
      </c>
      <c r="P12" s="9"/>
      <c r="Q12" s="729"/>
      <c r="R12" s="789" t="s">
        <v>218</v>
      </c>
      <c r="S12" s="790"/>
      <c r="T12" s="790"/>
      <c r="U12" s="791"/>
      <c r="V12" s="729"/>
      <c r="Z12" s="73" t="s">
        <v>5</v>
      </c>
    </row>
    <row r="13" spans="1:27" ht="14.25" customHeight="1" thickBot="1">
      <c r="A13" s="729"/>
      <c r="B13" s="730"/>
      <c r="C13" s="730"/>
      <c r="D13" s="730"/>
      <c r="E13" s="730"/>
      <c r="F13" s="730"/>
      <c r="G13" s="730"/>
      <c r="H13" s="730"/>
      <c r="I13" s="730"/>
      <c r="J13" s="738"/>
      <c r="K13" s="132">
        <f t="shared" ref="K13:K20" si="3">IF(L13&gt;1,K12+1,0)</f>
        <v>7</v>
      </c>
      <c r="L13" s="9" t="s">
        <v>198</v>
      </c>
      <c r="M13" s="132">
        <f t="shared" si="1"/>
        <v>7</v>
      </c>
      <c r="N13" s="9" t="s">
        <v>105</v>
      </c>
      <c r="O13" s="132">
        <f t="shared" si="2"/>
        <v>0</v>
      </c>
      <c r="P13" s="9"/>
      <c r="Q13" s="729"/>
      <c r="R13" s="789"/>
      <c r="S13" s="790"/>
      <c r="T13" s="790"/>
      <c r="U13" s="791"/>
      <c r="V13" s="729"/>
      <c r="Z13" s="73" t="s">
        <v>4</v>
      </c>
      <c r="AA13" s="73" t="s">
        <v>17</v>
      </c>
    </row>
    <row r="14" spans="1:27" ht="18.75" customHeight="1" thickBot="1">
      <c r="A14" s="729"/>
      <c r="B14" s="770" t="s">
        <v>11</v>
      </c>
      <c r="C14" s="771"/>
      <c r="D14" s="128" t="s">
        <v>112</v>
      </c>
      <c r="E14" s="741">
        <v>8151106901</v>
      </c>
      <c r="F14" s="742"/>
      <c r="G14" s="742"/>
      <c r="H14" s="742"/>
      <c r="I14" s="743"/>
      <c r="J14" s="738"/>
      <c r="K14" s="132">
        <f t="shared" si="3"/>
        <v>8</v>
      </c>
      <c r="L14" s="9" t="s">
        <v>199</v>
      </c>
      <c r="M14" s="132">
        <f t="shared" si="1"/>
        <v>0</v>
      </c>
      <c r="N14" s="9"/>
      <c r="O14" s="132">
        <f t="shared" si="2"/>
        <v>0</v>
      </c>
      <c r="P14" s="9"/>
      <c r="Q14" s="729"/>
      <c r="R14" s="786" t="s">
        <v>217</v>
      </c>
      <c r="S14" s="787"/>
      <c r="T14" s="787"/>
      <c r="U14" s="788"/>
      <c r="V14" s="729"/>
      <c r="Z14" s="73" t="s">
        <v>5</v>
      </c>
    </row>
    <row r="15" spans="1:27" ht="14.25" customHeight="1" thickBot="1">
      <c r="A15" s="729"/>
      <c r="B15" s="730"/>
      <c r="C15" s="730"/>
      <c r="D15" s="730"/>
      <c r="E15" s="730"/>
      <c r="F15" s="730"/>
      <c r="G15" s="730"/>
      <c r="H15" s="730"/>
      <c r="I15" s="730"/>
      <c r="J15" s="738"/>
      <c r="K15" s="132">
        <f t="shared" si="3"/>
        <v>9</v>
      </c>
      <c r="L15" s="9" t="s">
        <v>200</v>
      </c>
      <c r="M15" s="132">
        <f t="shared" si="1"/>
        <v>0</v>
      </c>
      <c r="N15" s="9"/>
      <c r="O15" s="132">
        <f t="shared" si="2"/>
        <v>0</v>
      </c>
      <c r="P15" s="9"/>
      <c r="Q15" s="729"/>
      <c r="R15" s="786"/>
      <c r="S15" s="787"/>
      <c r="T15" s="787"/>
      <c r="U15" s="788"/>
      <c r="V15" s="729"/>
      <c r="Z15" s="73" t="s">
        <v>6</v>
      </c>
    </row>
    <row r="16" spans="1:27" ht="17.25" customHeight="1" thickBot="1">
      <c r="A16" s="729"/>
      <c r="B16" s="772" t="s">
        <v>12</v>
      </c>
      <c r="C16" s="773"/>
      <c r="D16" s="128" t="s">
        <v>112</v>
      </c>
      <c r="E16" s="739"/>
      <c r="F16" s="739"/>
      <c r="G16" s="739"/>
      <c r="H16" s="739"/>
      <c r="I16" s="740"/>
      <c r="J16" s="738"/>
      <c r="K16" s="132">
        <f t="shared" si="3"/>
        <v>0</v>
      </c>
      <c r="L16" s="9"/>
      <c r="M16" s="132">
        <f t="shared" si="1"/>
        <v>0</v>
      </c>
      <c r="N16" s="9"/>
      <c r="O16" s="132">
        <f t="shared" si="2"/>
        <v>0</v>
      </c>
      <c r="P16" s="9"/>
      <c r="Q16" s="729"/>
      <c r="R16" s="783" t="s">
        <v>93</v>
      </c>
      <c r="S16" s="784"/>
      <c r="T16" s="784"/>
      <c r="U16" s="785"/>
      <c r="V16" s="729"/>
      <c r="Z16" s="73" t="s">
        <v>7</v>
      </c>
    </row>
    <row r="17" spans="1:26" ht="14.25" customHeight="1" thickBot="1">
      <c r="A17" s="729"/>
      <c r="B17" s="730"/>
      <c r="C17" s="730"/>
      <c r="D17" s="730"/>
      <c r="E17" s="730"/>
      <c r="F17" s="730"/>
      <c r="G17" s="730"/>
      <c r="H17" s="730"/>
      <c r="I17" s="730"/>
      <c r="J17" s="738"/>
      <c r="K17" s="132">
        <f t="shared" si="3"/>
        <v>0</v>
      </c>
      <c r="L17" s="9"/>
      <c r="M17" s="132">
        <f t="shared" si="1"/>
        <v>0</v>
      </c>
      <c r="N17" s="9"/>
      <c r="O17" s="132">
        <f t="shared" si="2"/>
        <v>0</v>
      </c>
      <c r="P17" s="9"/>
      <c r="Q17" s="729"/>
      <c r="R17" s="550"/>
      <c r="S17" s="551"/>
      <c r="T17" s="551"/>
      <c r="U17" s="552"/>
      <c r="V17" s="729"/>
    </row>
    <row r="18" spans="1:26" ht="16.5" customHeight="1" thickBot="1">
      <c r="A18" s="729"/>
      <c r="B18" s="731" t="s">
        <v>13</v>
      </c>
      <c r="C18" s="732"/>
      <c r="D18" s="133" t="s">
        <v>112</v>
      </c>
      <c r="E18" s="734" t="s">
        <v>91</v>
      </c>
      <c r="F18" s="734"/>
      <c r="G18" s="734"/>
      <c r="H18" s="734"/>
      <c r="I18" s="735"/>
      <c r="J18" s="738"/>
      <c r="K18" s="132">
        <f t="shared" si="3"/>
        <v>0</v>
      </c>
      <c r="L18" s="9"/>
      <c r="M18" s="132">
        <f t="shared" si="1"/>
        <v>0</v>
      </c>
      <c r="N18" s="9"/>
      <c r="O18" s="132">
        <f t="shared" si="2"/>
        <v>0</v>
      </c>
      <c r="P18" s="9"/>
      <c r="Q18" s="729"/>
      <c r="R18" s="780" t="s">
        <v>20</v>
      </c>
      <c r="S18" s="781"/>
      <c r="T18" s="781"/>
      <c r="U18" s="782"/>
      <c r="V18" s="729"/>
    </row>
    <row r="19" spans="1:26" ht="14.25" customHeight="1" thickBot="1">
      <c r="A19" s="729"/>
      <c r="B19" s="730"/>
      <c r="C19" s="730"/>
      <c r="D19" s="730"/>
      <c r="E19" s="730"/>
      <c r="F19" s="730"/>
      <c r="G19" s="730"/>
      <c r="H19" s="730"/>
      <c r="I19" s="730"/>
      <c r="J19" s="738"/>
      <c r="K19" s="132">
        <f t="shared" si="3"/>
        <v>0</v>
      </c>
      <c r="L19" s="9"/>
      <c r="M19" s="132">
        <f t="shared" si="1"/>
        <v>0</v>
      </c>
      <c r="N19" s="9"/>
      <c r="O19" s="132">
        <f t="shared" si="2"/>
        <v>0</v>
      </c>
      <c r="P19" s="9"/>
      <c r="Q19" s="729"/>
      <c r="R19" s="780"/>
      <c r="S19" s="781"/>
      <c r="T19" s="781"/>
      <c r="U19" s="782"/>
      <c r="V19" s="729"/>
      <c r="Z19" s="73" t="s">
        <v>6</v>
      </c>
    </row>
    <row r="20" spans="1:26" ht="14.25" customHeight="1" thickBot="1">
      <c r="A20" s="729"/>
      <c r="B20" s="731" t="s">
        <v>167</v>
      </c>
      <c r="C20" s="732"/>
      <c r="D20" s="133" t="s">
        <v>112</v>
      </c>
      <c r="E20" s="733">
        <v>45041</v>
      </c>
      <c r="F20" s="734"/>
      <c r="G20" s="734"/>
      <c r="H20" s="734"/>
      <c r="I20" s="735"/>
      <c r="J20" s="738"/>
      <c r="K20" s="134">
        <f t="shared" si="3"/>
        <v>0</v>
      </c>
      <c r="L20" s="10"/>
      <c r="M20" s="134">
        <f t="shared" si="1"/>
        <v>0</v>
      </c>
      <c r="N20" s="10"/>
      <c r="O20" s="134">
        <f t="shared" si="2"/>
        <v>0</v>
      </c>
      <c r="P20" s="10"/>
      <c r="Q20" s="729"/>
      <c r="R20" s="763" t="s">
        <v>92</v>
      </c>
      <c r="S20" s="764"/>
      <c r="T20" s="764"/>
      <c r="U20" s="765"/>
      <c r="V20" s="729"/>
      <c r="Z20" s="73" t="s">
        <v>7</v>
      </c>
    </row>
    <row r="21" spans="1:26" ht="25.5" customHeight="1">
      <c r="A21" s="728" t="s">
        <v>240</v>
      </c>
      <c r="B21" s="728"/>
      <c r="C21" s="728"/>
      <c r="D21" s="728"/>
      <c r="E21" s="728"/>
      <c r="F21" s="728"/>
      <c r="G21" s="728"/>
      <c r="H21" s="728"/>
      <c r="I21" s="728"/>
      <c r="J21" s="728"/>
      <c r="K21" s="728"/>
      <c r="L21" s="728"/>
      <c r="M21" s="728"/>
      <c r="N21" s="728"/>
      <c r="O21" s="728"/>
      <c r="P21" s="728"/>
      <c r="Q21" s="728"/>
      <c r="R21" s="728"/>
      <c r="S21" s="728"/>
      <c r="T21" s="728"/>
      <c r="U21" s="728"/>
      <c r="V21" s="728"/>
      <c r="Z21" s="73" t="s">
        <v>8</v>
      </c>
    </row>
  </sheetData>
  <sheetProtection password="E8FA" sheet="1" objects="1" scenarios="1" formatCells="0" formatColumns="0" formatRows="0" selectLockedCells="1"/>
  <mergeCells count="43">
    <mergeCell ref="R2:S11"/>
    <mergeCell ref="T2:U11"/>
    <mergeCell ref="R18:U19"/>
    <mergeCell ref="R16:U16"/>
    <mergeCell ref="R14:U15"/>
    <mergeCell ref="R12:U13"/>
    <mergeCell ref="A1:V1"/>
    <mergeCell ref="A3:A20"/>
    <mergeCell ref="E8:I9"/>
    <mergeCell ref="B11:C12"/>
    <mergeCell ref="E11:I12"/>
    <mergeCell ref="B3:P3"/>
    <mergeCell ref="B4:P4"/>
    <mergeCell ref="B6:C6"/>
    <mergeCell ref="E6:I6"/>
    <mergeCell ref="R20:U20"/>
    <mergeCell ref="B8:C9"/>
    <mergeCell ref="B7:I7"/>
    <mergeCell ref="B14:C14"/>
    <mergeCell ref="B16:C16"/>
    <mergeCell ref="B15:I15"/>
    <mergeCell ref="D11:D12"/>
    <mergeCell ref="A21:V21"/>
    <mergeCell ref="Q2:Q20"/>
    <mergeCell ref="V2:V20"/>
    <mergeCell ref="B10:I10"/>
    <mergeCell ref="B19:I19"/>
    <mergeCell ref="B20:C20"/>
    <mergeCell ref="E20:I20"/>
    <mergeCell ref="B5:I5"/>
    <mergeCell ref="M5:P5"/>
    <mergeCell ref="J5:J20"/>
    <mergeCell ref="E16:I16"/>
    <mergeCell ref="B13:I13"/>
    <mergeCell ref="B17:I17"/>
    <mergeCell ref="B18:C18"/>
    <mergeCell ref="E18:I18"/>
    <mergeCell ref="E14:I14"/>
    <mergeCell ref="G2:M2"/>
    <mergeCell ref="N2:P2"/>
    <mergeCell ref="B2:F2"/>
    <mergeCell ref="K5:L5"/>
    <mergeCell ref="D8:D9"/>
  </mergeCells>
  <conditionalFormatting sqref="K7:P20">
    <cfRule type="cellIs" dxfId="1381" priority="1" operator="equal">
      <formula>0</formula>
    </cfRule>
  </conditionalFormatting>
  <dataValidations count="1">
    <dataValidation type="list" allowBlank="1" showInputMessage="1" showErrorMessage="1" sqref="E18:I18">
      <formula1>"Primary,Upper Primary,Secondary,Sr. Secondary"</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sheetPr>
    <tabColor rgb="FF00B050"/>
  </sheetPr>
  <dimension ref="A1:XFC133"/>
  <sheetViews>
    <sheetView zoomScale="70" zoomScaleNormal="70" zoomScalePageLayoutView="85" workbookViewId="0">
      <pane xSplit="8" ySplit="8" topLeftCell="I9" activePane="bottomRight" state="frozen"/>
      <selection activeCell="B1" sqref="B1"/>
      <selection pane="topRight" activeCell="H1" sqref="H1"/>
      <selection pane="bottomLeft" activeCell="B9" sqref="B9"/>
      <selection pane="bottomRight" activeCell="DN5" activeCellId="4" sqref="BF5:BH5 AL5:AN5 BZ5:CB5 CT5:CV5 DN5:DP5"/>
    </sheetView>
  </sheetViews>
  <sheetFormatPr defaultColWidth="0" defaultRowHeight="0" customHeight="1" zeroHeight="1"/>
  <cols>
    <col min="1" max="1" width="0" style="73" hidden="1" customWidth="1"/>
    <col min="2" max="2" width="6.5703125" style="73" hidden="1" customWidth="1"/>
    <col min="3" max="3" width="5.28515625" style="27" customWidth="1"/>
    <col min="4" max="4" width="6.7109375" style="27" customWidth="1"/>
    <col min="5" max="5" width="9.140625" style="27" customWidth="1"/>
    <col min="6" max="6" width="10.140625" style="27" hidden="1" customWidth="1"/>
    <col min="7" max="7" width="8.85546875" style="27" customWidth="1"/>
    <col min="8" max="8" width="18" style="27" customWidth="1"/>
    <col min="9" max="9" width="20" style="27" bestFit="1" customWidth="1"/>
    <col min="10" max="10" width="18" style="27" customWidth="1"/>
    <col min="11" max="11" width="14.85546875" style="27" customWidth="1"/>
    <col min="12" max="13" width="5.5703125" style="27" customWidth="1"/>
    <col min="14" max="14" width="5.5703125" style="27" hidden="1" customWidth="1"/>
    <col min="15" max="16" width="5.5703125" style="27" customWidth="1"/>
    <col min="17" max="17" width="5.5703125" style="27" hidden="1" customWidth="1"/>
    <col min="18" max="19" width="5.5703125" style="27" customWidth="1"/>
    <col min="20" max="20" width="5.5703125" style="27" hidden="1" customWidth="1"/>
    <col min="21" max="21" width="5.7109375" style="27" hidden="1" customWidth="1"/>
    <col min="22" max="23" width="5.5703125" style="27" customWidth="1"/>
    <col min="24" max="24" width="6" style="27" hidden="1" customWidth="1"/>
    <col min="25" max="25" width="5.5703125" style="27" customWidth="1"/>
    <col min="26" max="26" width="7.42578125" style="27" customWidth="1"/>
    <col min="27" max="27" width="7.28515625" style="27" hidden="1" customWidth="1"/>
    <col min="28" max="28" width="8" style="27" customWidth="1"/>
    <col min="29" max="29" width="8.5703125" style="27" hidden="1" customWidth="1"/>
    <col min="30" max="30" width="9.140625" style="27" hidden="1" customWidth="1"/>
    <col min="31" max="31" width="7.85546875" style="27" customWidth="1"/>
    <col min="32" max="33" width="6.85546875" style="27" customWidth="1"/>
    <col min="34" max="34" width="5.5703125" style="27" hidden="1" customWidth="1"/>
    <col min="35" max="36" width="5.5703125" style="27" customWidth="1"/>
    <col min="37" max="37" width="5.5703125" style="27" hidden="1" customWidth="1"/>
    <col min="38" max="39" width="5.5703125" style="27" customWidth="1"/>
    <col min="40" max="40" width="5.5703125" style="27" hidden="1" customWidth="1"/>
    <col min="41" max="41" width="8.140625" style="27" hidden="1" customWidth="1"/>
    <col min="42" max="43" width="6.85546875" style="27" customWidth="1"/>
    <col min="44" max="44" width="6.85546875" style="27" hidden="1" customWidth="1"/>
    <col min="45" max="46" width="6.85546875" style="27" customWidth="1"/>
    <col min="47" max="47" width="6.85546875" style="27" hidden="1" customWidth="1"/>
    <col min="48" max="48" width="6.85546875" style="27" customWidth="1"/>
    <col min="49" max="49" width="9" style="27" hidden="1" customWidth="1"/>
    <col min="50" max="50" width="7.7109375" style="27" hidden="1" customWidth="1"/>
    <col min="51" max="51" width="6.85546875" style="27" customWidth="1"/>
    <col min="52" max="53" width="5.5703125" style="27" customWidth="1"/>
    <col min="54" max="54" width="5.5703125" style="27" hidden="1" customWidth="1"/>
    <col min="55" max="56" width="5.5703125" style="27" customWidth="1"/>
    <col min="57" max="57" width="5.5703125" style="27" hidden="1" customWidth="1"/>
    <col min="58" max="59" width="5.5703125" style="27" customWidth="1"/>
    <col min="60" max="61" width="5.5703125" style="27" hidden="1" customWidth="1"/>
    <col min="62" max="63" width="5.5703125" style="27" customWidth="1"/>
    <col min="64" max="64" width="5.7109375" style="27" hidden="1" customWidth="1"/>
    <col min="65" max="65" width="5.5703125" style="27" customWidth="1"/>
    <col min="66" max="66" width="6.42578125" style="27" customWidth="1"/>
    <col min="67" max="67" width="9.7109375" style="27" hidden="1" customWidth="1"/>
    <col min="68" max="68" width="8" style="27" customWidth="1"/>
    <col min="69" max="70" width="6.7109375" style="27" hidden="1" customWidth="1"/>
    <col min="71" max="71" width="5.42578125" style="27" bestFit="1" customWidth="1"/>
    <col min="72" max="73" width="6.85546875" style="27" customWidth="1"/>
    <col min="74" max="74" width="5.5703125" style="27" hidden="1" customWidth="1"/>
    <col min="75" max="76" width="5.5703125" style="27" customWidth="1"/>
    <col min="77" max="77" width="5.5703125" style="27" hidden="1" customWidth="1"/>
    <col min="78" max="79" width="5.5703125" style="27" customWidth="1"/>
    <col min="80" max="80" width="5.5703125" style="27" hidden="1" customWidth="1"/>
    <col min="81" max="81" width="6.85546875" style="27" hidden="1" customWidth="1"/>
    <col min="82" max="83" width="6.85546875" style="27" customWidth="1"/>
    <col min="84" max="84" width="6.85546875" style="27" hidden="1" customWidth="1"/>
    <col min="85" max="86" width="6.85546875" style="27" customWidth="1"/>
    <col min="87" max="87" width="6.85546875" style="27" hidden="1" customWidth="1"/>
    <col min="88" max="88" width="6.85546875" style="27" customWidth="1"/>
    <col min="89" max="89" width="9.140625" style="27" hidden="1" customWidth="1"/>
    <col min="90" max="90" width="8.42578125" style="27" hidden="1" customWidth="1"/>
    <col min="91" max="91" width="6.85546875" style="27" customWidth="1"/>
    <col min="92" max="93" width="5.5703125" style="27" customWidth="1"/>
    <col min="94" max="94" width="5.5703125" style="27" hidden="1" customWidth="1"/>
    <col min="95" max="96" width="5.5703125" style="27" customWidth="1"/>
    <col min="97" max="97" width="5.5703125" style="27" hidden="1" customWidth="1"/>
    <col min="98" max="99" width="5.5703125" style="27" customWidth="1"/>
    <col min="100" max="101" width="5.5703125" style="27" hidden="1" customWidth="1"/>
    <col min="102" max="103" width="5.5703125" style="27" customWidth="1"/>
    <col min="104" max="104" width="5.7109375" style="27" hidden="1" customWidth="1"/>
    <col min="105" max="105" width="5.5703125" style="27" customWidth="1"/>
    <col min="106" max="106" width="7.42578125" style="27" customWidth="1"/>
    <col min="107" max="107" width="9.7109375" style="27" hidden="1" customWidth="1"/>
    <col min="108" max="108" width="8" style="27" customWidth="1"/>
    <col min="109" max="109" width="8.7109375" style="27" hidden="1" customWidth="1"/>
    <col min="110" max="110" width="7.140625" style="27" hidden="1" customWidth="1"/>
    <col min="111" max="111" width="5.42578125" style="27" bestFit="1" customWidth="1"/>
    <col min="112" max="113" width="6.85546875" style="27" customWidth="1"/>
    <col min="114" max="114" width="5.5703125" style="27" hidden="1" customWidth="1"/>
    <col min="115" max="116" width="5.5703125" style="27" customWidth="1"/>
    <col min="117" max="117" width="5.5703125" style="27" hidden="1" customWidth="1"/>
    <col min="118" max="119" width="5.5703125" style="27" customWidth="1"/>
    <col min="120" max="120" width="5.5703125" style="27" hidden="1" customWidth="1"/>
    <col min="121" max="121" width="7.85546875" style="27" hidden="1" customWidth="1"/>
    <col min="122" max="123" width="6.85546875" style="27" customWidth="1"/>
    <col min="124" max="124" width="6.28515625" style="27" hidden="1" customWidth="1"/>
    <col min="125" max="126" width="6.85546875" style="27" customWidth="1"/>
    <col min="127" max="127" width="6.28515625" style="27" hidden="1" customWidth="1"/>
    <col min="128" max="128" width="6.85546875" style="27" customWidth="1"/>
    <col min="129" max="129" width="9.85546875" style="27" hidden="1" customWidth="1"/>
    <col min="130" max="130" width="7.7109375" style="27" hidden="1" customWidth="1"/>
    <col min="131" max="131" width="6.85546875" style="27" customWidth="1"/>
    <col min="132" max="136" width="6.42578125" style="27" customWidth="1"/>
    <col min="137" max="137" width="7.28515625" style="27" customWidth="1"/>
    <col min="138" max="138" width="7" style="27" hidden="1" customWidth="1"/>
    <col min="139" max="139" width="8.5703125" style="27" hidden="1" customWidth="1"/>
    <col min="140" max="140" width="5.42578125" style="27" bestFit="1" customWidth="1"/>
    <col min="141" max="145" width="6.42578125" style="27" customWidth="1"/>
    <col min="146" max="146" width="7.28515625" style="27" customWidth="1"/>
    <col min="147" max="147" width="8.7109375" style="27" hidden="1" customWidth="1"/>
    <col min="148" max="148" width="7.140625" style="27" hidden="1" customWidth="1"/>
    <col min="149" max="149" width="5.42578125" style="27" bestFit="1" customWidth="1"/>
    <col min="150" max="154" width="6.42578125" style="27" customWidth="1"/>
    <col min="155" max="155" width="7.28515625" style="27" customWidth="1"/>
    <col min="156" max="156" width="8.140625" style="27" hidden="1" customWidth="1"/>
    <col min="157" max="157" width="7" style="27" hidden="1" customWidth="1"/>
    <col min="158" max="158" width="5.42578125" style="27" bestFit="1" customWidth="1"/>
    <col min="159" max="160" width="7.42578125" style="27" customWidth="1"/>
    <col min="161" max="161" width="8.42578125" style="27" customWidth="1"/>
    <col min="162" max="163" width="6.5703125" style="27" customWidth="1"/>
    <col min="164" max="164" width="8.42578125" style="27" customWidth="1"/>
    <col min="165" max="166" width="10.28515625" style="27" customWidth="1"/>
    <col min="167" max="167" width="16.7109375" style="27" customWidth="1"/>
    <col min="168" max="168" width="6.5703125" style="27" hidden="1" customWidth="1"/>
    <col min="169" max="169" width="7.5703125" style="27" customWidth="1"/>
    <col min="170" max="170" width="21.42578125" style="27" customWidth="1"/>
    <col min="171" max="181" width="8.5703125" style="27" hidden="1" customWidth="1"/>
    <col min="182" max="183" width="8.5703125" style="140" hidden="1" customWidth="1"/>
    <col min="184" max="201" width="8.5703125" style="73" hidden="1" customWidth="1"/>
    <col min="202" max="202" width="8.5703125" style="109" hidden="1" customWidth="1"/>
    <col min="203" max="214" width="7" style="73" hidden="1" customWidth="1"/>
    <col min="215" max="226" width="7" style="73" hidden="1"/>
    <col min="227" max="238" width="8.5703125" style="73" hidden="1"/>
    <col min="239" max="16383" width="7" style="73" hidden="1"/>
    <col min="16384" max="16384" width="7.42578125" style="73" hidden="1"/>
  </cols>
  <sheetData>
    <row r="1" spans="1:206" ht="21.75" customHeight="1" thickBot="1">
      <c r="C1" s="792" t="str">
        <f>Master!E8</f>
        <v>Govt. Sr. Secondary School Raimalwada</v>
      </c>
      <c r="D1" s="792"/>
      <c r="E1" s="792"/>
      <c r="F1" s="792"/>
      <c r="G1" s="792"/>
      <c r="H1" s="792"/>
      <c r="I1" s="792"/>
      <c r="J1" s="792"/>
      <c r="K1" s="792"/>
      <c r="L1" s="920"/>
      <c r="M1" s="920"/>
      <c r="N1" s="920"/>
      <c r="O1" s="920"/>
      <c r="P1" s="920"/>
      <c r="Q1" s="920"/>
      <c r="R1" s="920"/>
      <c r="S1" s="920"/>
      <c r="T1" s="920"/>
      <c r="U1" s="920"/>
      <c r="V1" s="920"/>
      <c r="W1" s="920"/>
      <c r="X1" s="920"/>
      <c r="Y1" s="920"/>
      <c r="Z1" s="920"/>
      <c r="AA1" s="920"/>
      <c r="AB1" s="920"/>
      <c r="AC1" s="920"/>
      <c r="AD1" s="920"/>
      <c r="AE1" s="920"/>
      <c r="AF1" s="920"/>
      <c r="AG1" s="920"/>
      <c r="AH1" s="920"/>
      <c r="AI1" s="920"/>
      <c r="AJ1" s="920"/>
      <c r="AK1" s="920"/>
      <c r="AL1" s="920"/>
      <c r="AM1" s="920"/>
      <c r="AN1" s="920"/>
      <c r="AO1" s="920"/>
      <c r="AP1" s="920"/>
      <c r="AQ1" s="920"/>
      <c r="AR1" s="920"/>
      <c r="AS1" s="920"/>
      <c r="AT1" s="920"/>
      <c r="AU1" s="920"/>
      <c r="AV1" s="920"/>
      <c r="AW1" s="920"/>
      <c r="AX1" s="920"/>
      <c r="AY1" s="920"/>
      <c r="AZ1" s="920"/>
      <c r="BA1" s="920"/>
      <c r="BB1" s="920"/>
      <c r="BC1" s="920"/>
      <c r="BD1" s="920"/>
      <c r="BE1" s="920"/>
      <c r="BF1" s="920"/>
      <c r="BG1" s="920"/>
      <c r="BH1" s="920"/>
      <c r="BI1" s="920"/>
      <c r="BJ1" s="920"/>
      <c r="BK1" s="920"/>
      <c r="BL1" s="920"/>
      <c r="BM1" s="920"/>
      <c r="BN1" s="920"/>
      <c r="BO1" s="920"/>
      <c r="BP1" s="920"/>
      <c r="BQ1" s="920"/>
      <c r="BR1" s="920"/>
      <c r="BS1" s="920"/>
      <c r="BT1" s="920"/>
      <c r="BU1" s="920"/>
      <c r="BV1" s="920"/>
      <c r="BW1" s="920"/>
      <c r="BX1" s="920"/>
      <c r="BY1" s="920"/>
      <c r="BZ1" s="920"/>
      <c r="CA1" s="920"/>
      <c r="CB1" s="920"/>
      <c r="CC1" s="920"/>
      <c r="CD1" s="920"/>
      <c r="CE1" s="920"/>
      <c r="CF1" s="920"/>
      <c r="CG1" s="920"/>
      <c r="CH1" s="920"/>
      <c r="CI1" s="920"/>
      <c r="CJ1" s="920"/>
      <c r="CK1" s="920"/>
      <c r="CL1" s="920"/>
      <c r="CM1" s="920"/>
      <c r="CN1" s="920"/>
      <c r="CO1" s="920"/>
      <c r="CP1" s="920"/>
      <c r="CQ1" s="920"/>
      <c r="CR1" s="920"/>
      <c r="CS1" s="920"/>
      <c r="CT1" s="920"/>
      <c r="CU1" s="920"/>
      <c r="CV1" s="920"/>
      <c r="CW1" s="920"/>
      <c r="CX1" s="920"/>
      <c r="CY1" s="920"/>
      <c r="CZ1" s="920"/>
      <c r="DA1" s="920"/>
      <c r="DB1" s="920"/>
      <c r="DC1" s="920"/>
      <c r="DD1" s="920"/>
      <c r="DE1" s="920"/>
      <c r="DF1" s="920"/>
      <c r="DG1" s="920"/>
      <c r="DH1" s="920"/>
      <c r="DI1" s="920"/>
      <c r="DJ1" s="920"/>
      <c r="DK1" s="920"/>
      <c r="DL1" s="920"/>
      <c r="DM1" s="920"/>
      <c r="DN1" s="920"/>
      <c r="DO1" s="920"/>
      <c r="DP1" s="920"/>
      <c r="DQ1" s="920"/>
      <c r="DR1" s="920"/>
      <c r="DS1" s="920"/>
      <c r="DT1" s="920"/>
      <c r="DU1" s="920"/>
      <c r="DV1" s="920"/>
      <c r="DW1" s="920"/>
      <c r="DX1" s="920"/>
      <c r="DY1" s="920"/>
      <c r="DZ1" s="920"/>
      <c r="EA1" s="920"/>
      <c r="EB1" s="829"/>
      <c r="EC1" s="829"/>
      <c r="ED1" s="829"/>
      <c r="EE1" s="829"/>
      <c r="EF1" s="829"/>
      <c r="EG1" s="829"/>
      <c r="EH1" s="829"/>
      <c r="EI1" s="829"/>
      <c r="EJ1" s="829"/>
      <c r="EK1" s="829"/>
      <c r="EL1" s="829"/>
      <c r="EM1" s="829"/>
      <c r="EN1" s="829"/>
      <c r="EO1" s="829"/>
      <c r="EP1" s="829"/>
      <c r="EQ1" s="829"/>
      <c r="ER1" s="829"/>
      <c r="ES1" s="829"/>
      <c r="ET1" s="829"/>
      <c r="EU1" s="829"/>
      <c r="EV1" s="829"/>
      <c r="EW1" s="829"/>
      <c r="EX1" s="829"/>
      <c r="EY1" s="829"/>
      <c r="EZ1" s="829"/>
      <c r="FA1" s="829"/>
      <c r="FB1" s="829"/>
      <c r="FC1" s="829"/>
      <c r="FD1" s="829"/>
      <c r="FE1" s="829"/>
      <c r="FF1" s="829"/>
      <c r="FG1" s="829"/>
      <c r="FH1" s="829"/>
      <c r="FI1" s="829"/>
      <c r="FJ1" s="829"/>
      <c r="FK1" s="829"/>
      <c r="FL1" s="829"/>
      <c r="FM1" s="829"/>
      <c r="FN1" s="829"/>
      <c r="FO1" s="829"/>
      <c r="FP1" s="829"/>
      <c r="FQ1" s="829"/>
      <c r="FR1" s="829"/>
      <c r="FS1" s="829"/>
      <c r="FT1" s="829"/>
      <c r="FU1" s="240"/>
      <c r="FV1" s="240"/>
      <c r="FW1" s="240"/>
      <c r="FX1" s="240"/>
      <c r="FY1" s="240"/>
      <c r="FZ1" s="921"/>
      <c r="GA1" s="922"/>
    </row>
    <row r="2" spans="1:206" s="135" customFormat="1" ht="48" customHeight="1" thickBot="1">
      <c r="C2" s="793"/>
      <c r="D2" s="793"/>
      <c r="E2" s="793"/>
      <c r="F2" s="793"/>
      <c r="G2" s="793"/>
      <c r="H2" s="793"/>
      <c r="I2" s="793"/>
      <c r="J2" s="793"/>
      <c r="K2" s="793"/>
      <c r="L2" s="883" t="s">
        <v>52</v>
      </c>
      <c r="M2" s="884"/>
      <c r="N2" s="884"/>
      <c r="O2" s="884"/>
      <c r="P2" s="884"/>
      <c r="Q2" s="884"/>
      <c r="R2" s="884"/>
      <c r="S2" s="884"/>
      <c r="T2" s="884"/>
      <c r="U2" s="884"/>
      <c r="V2" s="884"/>
      <c r="W2" s="884"/>
      <c r="X2" s="884"/>
      <c r="Y2" s="884"/>
      <c r="Z2" s="154"/>
      <c r="AA2" s="885">
        <f>Master!E20</f>
        <v>45041</v>
      </c>
      <c r="AB2" s="886"/>
      <c r="AC2" s="886"/>
      <c r="AD2" s="886"/>
      <c r="AE2" s="887"/>
      <c r="AF2" s="830" t="s">
        <v>41</v>
      </c>
      <c r="AG2" s="831"/>
      <c r="AH2" s="831"/>
      <c r="AI2" s="831"/>
      <c r="AJ2" s="831"/>
      <c r="AK2" s="831"/>
      <c r="AL2" s="831"/>
      <c r="AM2" s="831"/>
      <c r="AN2" s="831"/>
      <c r="AO2" s="831"/>
      <c r="AP2" s="831"/>
      <c r="AQ2" s="831"/>
      <c r="AR2" s="831"/>
      <c r="AS2" s="831"/>
      <c r="AT2" s="831"/>
      <c r="AU2" s="831"/>
      <c r="AV2" s="831"/>
      <c r="AW2" s="831"/>
      <c r="AX2" s="831"/>
      <c r="AY2" s="831"/>
      <c r="AZ2" s="831"/>
      <c r="BA2" s="831"/>
      <c r="BB2" s="831"/>
      <c r="BC2" s="831"/>
      <c r="BD2" s="831"/>
      <c r="BE2" s="831"/>
      <c r="BF2" s="831"/>
      <c r="BG2" s="831"/>
      <c r="BH2" s="831"/>
      <c r="BI2" s="831"/>
      <c r="BJ2" s="831"/>
      <c r="BK2" s="831"/>
      <c r="BL2" s="831"/>
      <c r="BM2" s="831"/>
      <c r="BN2" s="831"/>
      <c r="BO2" s="831"/>
      <c r="BP2" s="831"/>
      <c r="BQ2" s="831"/>
      <c r="BR2" s="831"/>
      <c r="BS2" s="831"/>
      <c r="BT2" s="831"/>
      <c r="BU2" s="831"/>
      <c r="BV2" s="831"/>
      <c r="BW2" s="831"/>
      <c r="BX2" s="831"/>
      <c r="BY2" s="831"/>
      <c r="BZ2" s="831"/>
      <c r="CA2" s="831"/>
      <c r="CB2" s="831"/>
      <c r="CC2" s="831"/>
      <c r="CD2" s="831"/>
      <c r="CE2" s="831"/>
      <c r="CF2" s="831"/>
      <c r="CG2" s="831"/>
      <c r="CH2" s="831"/>
      <c r="CI2" s="831"/>
      <c r="CJ2" s="831"/>
      <c r="CK2" s="831"/>
      <c r="CL2" s="831"/>
      <c r="CM2" s="831"/>
      <c r="CN2" s="831"/>
      <c r="CO2" s="831"/>
      <c r="CP2" s="831"/>
      <c r="CQ2" s="831"/>
      <c r="CR2" s="831"/>
      <c r="CS2" s="831"/>
      <c r="CT2" s="831"/>
      <c r="CU2" s="831"/>
      <c r="CV2" s="831"/>
      <c r="CW2" s="831"/>
      <c r="CX2" s="831"/>
      <c r="CY2" s="831"/>
      <c r="CZ2" s="831"/>
      <c r="DA2" s="831"/>
      <c r="DB2" s="831"/>
      <c r="DC2" s="831"/>
      <c r="DD2" s="831"/>
      <c r="DE2" s="831"/>
      <c r="DF2" s="831"/>
      <c r="DG2" s="831"/>
      <c r="DH2" s="831"/>
      <c r="DI2" s="831"/>
      <c r="DJ2" s="831"/>
      <c r="DK2" s="831"/>
      <c r="DL2" s="831"/>
      <c r="DM2" s="831"/>
      <c r="DN2" s="831"/>
      <c r="DO2" s="831"/>
      <c r="DP2" s="831"/>
      <c r="DQ2" s="831"/>
      <c r="DR2" s="831"/>
      <c r="DS2" s="831"/>
      <c r="DT2" s="831"/>
      <c r="DU2" s="831"/>
      <c r="DV2" s="831"/>
      <c r="DW2" s="831"/>
      <c r="DX2" s="831"/>
      <c r="DY2" s="831"/>
      <c r="DZ2" s="831"/>
      <c r="EA2" s="831"/>
      <c r="EB2" s="831"/>
      <c r="EC2" s="831"/>
      <c r="ED2" s="831"/>
      <c r="EE2" s="831"/>
      <c r="EF2" s="831"/>
      <c r="EG2" s="831"/>
      <c r="EH2" s="831"/>
      <c r="EI2" s="831"/>
      <c r="EJ2" s="831"/>
      <c r="EK2" s="831"/>
      <c r="EL2" s="831"/>
      <c r="EM2" s="831"/>
      <c r="EN2" s="831"/>
      <c r="EO2" s="831"/>
      <c r="EP2" s="831"/>
      <c r="EQ2" s="831"/>
      <c r="ER2" s="831"/>
      <c r="ES2" s="831"/>
      <c r="ET2" s="831"/>
      <c r="EU2" s="831"/>
      <c r="EV2" s="831"/>
      <c r="EW2" s="831"/>
      <c r="EX2" s="831"/>
      <c r="EY2" s="831"/>
      <c r="EZ2" s="831"/>
      <c r="FA2" s="831"/>
      <c r="FB2" s="831"/>
      <c r="FC2" s="831"/>
      <c r="FD2" s="831"/>
      <c r="FE2" s="831"/>
      <c r="FF2" s="831"/>
      <c r="FG2" s="831"/>
      <c r="FH2" s="831"/>
      <c r="FI2" s="831"/>
      <c r="FJ2" s="831"/>
      <c r="FK2" s="831"/>
      <c r="FL2" s="831"/>
      <c r="FM2" s="831"/>
      <c r="FN2" s="831"/>
      <c r="FO2" s="831"/>
      <c r="FP2" s="831"/>
      <c r="FQ2" s="831"/>
      <c r="FR2" s="831"/>
      <c r="FS2" s="831"/>
      <c r="FT2" s="831"/>
      <c r="FU2" s="242"/>
      <c r="FV2" s="242"/>
      <c r="FW2" s="242"/>
      <c r="FX2" s="242"/>
      <c r="FY2" s="242"/>
      <c r="FZ2" s="921"/>
      <c r="GA2" s="922"/>
      <c r="GT2" s="136"/>
    </row>
    <row r="3" spans="1:206" s="137" customFormat="1" ht="27.75" customHeight="1" thickBot="1">
      <c r="C3" s="801" t="s">
        <v>47</v>
      </c>
      <c r="D3" s="802"/>
      <c r="E3" s="802"/>
      <c r="F3" s="802"/>
      <c r="G3" s="803">
        <f>Master!E14</f>
        <v>8151106901</v>
      </c>
      <c r="H3" s="804"/>
      <c r="I3" s="11" t="s">
        <v>48</v>
      </c>
      <c r="J3" s="805" t="str">
        <f>Master!E6</f>
        <v>2022-23</v>
      </c>
      <c r="K3" s="806"/>
      <c r="L3" s="876" t="s">
        <v>170</v>
      </c>
      <c r="M3" s="877"/>
      <c r="N3" s="877"/>
      <c r="O3" s="877"/>
      <c r="P3" s="877"/>
      <c r="Q3" s="877"/>
      <c r="R3" s="877"/>
      <c r="S3" s="877"/>
      <c r="T3" s="877"/>
      <c r="U3" s="877"/>
      <c r="V3" s="877"/>
      <c r="W3" s="877"/>
      <c r="X3" s="877"/>
      <c r="Y3" s="877"/>
      <c r="Z3" s="877"/>
      <c r="AA3" s="877"/>
      <c r="AB3" s="877"/>
      <c r="AC3" s="877"/>
      <c r="AD3" s="877"/>
      <c r="AE3" s="878"/>
      <c r="AF3" s="879" t="s">
        <v>171</v>
      </c>
      <c r="AG3" s="880"/>
      <c r="AH3" s="880"/>
      <c r="AI3" s="880"/>
      <c r="AJ3" s="880"/>
      <c r="AK3" s="880"/>
      <c r="AL3" s="880"/>
      <c r="AM3" s="880"/>
      <c r="AN3" s="880"/>
      <c r="AO3" s="880"/>
      <c r="AP3" s="880"/>
      <c r="AQ3" s="880"/>
      <c r="AR3" s="880"/>
      <c r="AS3" s="880"/>
      <c r="AT3" s="880"/>
      <c r="AU3" s="880"/>
      <c r="AV3" s="880"/>
      <c r="AW3" s="880"/>
      <c r="AX3" s="881"/>
      <c r="AY3" s="882"/>
      <c r="AZ3" s="946" t="s">
        <v>172</v>
      </c>
      <c r="BA3" s="947"/>
      <c r="BB3" s="947"/>
      <c r="BC3" s="947"/>
      <c r="BD3" s="947"/>
      <c r="BE3" s="947"/>
      <c r="BF3" s="947"/>
      <c r="BG3" s="947"/>
      <c r="BH3" s="947"/>
      <c r="BI3" s="947"/>
      <c r="BJ3" s="947"/>
      <c r="BK3" s="947"/>
      <c r="BL3" s="947"/>
      <c r="BM3" s="947"/>
      <c r="BN3" s="947"/>
      <c r="BO3" s="947"/>
      <c r="BP3" s="947"/>
      <c r="BQ3" s="947"/>
      <c r="BR3" s="948"/>
      <c r="BS3" s="949"/>
      <c r="BT3" s="950" t="s">
        <v>173</v>
      </c>
      <c r="BU3" s="951"/>
      <c r="BV3" s="951"/>
      <c r="BW3" s="951"/>
      <c r="BX3" s="951"/>
      <c r="BY3" s="951"/>
      <c r="BZ3" s="951"/>
      <c r="CA3" s="951"/>
      <c r="CB3" s="951"/>
      <c r="CC3" s="951"/>
      <c r="CD3" s="951"/>
      <c r="CE3" s="951"/>
      <c r="CF3" s="951"/>
      <c r="CG3" s="951"/>
      <c r="CH3" s="951"/>
      <c r="CI3" s="951"/>
      <c r="CJ3" s="951"/>
      <c r="CK3" s="951"/>
      <c r="CL3" s="952"/>
      <c r="CM3" s="953"/>
      <c r="CN3" s="889" t="s">
        <v>174</v>
      </c>
      <c r="CO3" s="880"/>
      <c r="CP3" s="880"/>
      <c r="CQ3" s="880"/>
      <c r="CR3" s="880"/>
      <c r="CS3" s="880"/>
      <c r="CT3" s="880"/>
      <c r="CU3" s="880"/>
      <c r="CV3" s="880"/>
      <c r="CW3" s="880"/>
      <c r="CX3" s="880"/>
      <c r="CY3" s="880"/>
      <c r="CZ3" s="880"/>
      <c r="DA3" s="880"/>
      <c r="DB3" s="880"/>
      <c r="DC3" s="880"/>
      <c r="DD3" s="880"/>
      <c r="DE3" s="880"/>
      <c r="DF3" s="881"/>
      <c r="DG3" s="882"/>
      <c r="DH3" s="890" t="s">
        <v>175</v>
      </c>
      <c r="DI3" s="891"/>
      <c r="DJ3" s="891"/>
      <c r="DK3" s="891"/>
      <c r="DL3" s="891"/>
      <c r="DM3" s="891"/>
      <c r="DN3" s="891"/>
      <c r="DO3" s="891"/>
      <c r="DP3" s="891"/>
      <c r="DQ3" s="891"/>
      <c r="DR3" s="891"/>
      <c r="DS3" s="891"/>
      <c r="DT3" s="891"/>
      <c r="DU3" s="891"/>
      <c r="DV3" s="891"/>
      <c r="DW3" s="891"/>
      <c r="DX3" s="891"/>
      <c r="DY3" s="891"/>
      <c r="DZ3" s="892"/>
      <c r="EA3" s="893"/>
      <c r="EB3" s="932" t="str">
        <f>Master!L13</f>
        <v>Work Exp.</v>
      </c>
      <c r="EC3" s="933"/>
      <c r="ED3" s="933"/>
      <c r="EE3" s="933"/>
      <c r="EF3" s="933"/>
      <c r="EG3" s="933"/>
      <c r="EH3" s="933"/>
      <c r="EI3" s="933"/>
      <c r="EJ3" s="934"/>
      <c r="EK3" s="959" t="str">
        <f>Master!L14</f>
        <v>Art Edu.</v>
      </c>
      <c r="EL3" s="960"/>
      <c r="EM3" s="960"/>
      <c r="EN3" s="960"/>
      <c r="EO3" s="960"/>
      <c r="EP3" s="960"/>
      <c r="EQ3" s="960"/>
      <c r="ER3" s="960"/>
      <c r="ES3" s="961"/>
      <c r="ET3" s="980" t="s">
        <v>182</v>
      </c>
      <c r="EU3" s="981"/>
      <c r="EV3" s="981"/>
      <c r="EW3" s="981"/>
      <c r="EX3" s="981"/>
      <c r="EY3" s="981"/>
      <c r="EZ3" s="981"/>
      <c r="FA3" s="981"/>
      <c r="FB3" s="982"/>
      <c r="FC3" s="935" t="s">
        <v>39</v>
      </c>
      <c r="FD3" s="936"/>
      <c r="FE3" s="937"/>
      <c r="FF3" s="851" t="s">
        <v>45</v>
      </c>
      <c r="FG3" s="852"/>
      <c r="FH3" s="852"/>
      <c r="FI3" s="852"/>
      <c r="FJ3" s="852"/>
      <c r="FK3" s="852"/>
      <c r="FL3" s="852"/>
      <c r="FM3" s="853"/>
      <c r="FN3" s="854" t="s">
        <v>51</v>
      </c>
      <c r="FO3" s="839" t="s">
        <v>96</v>
      </c>
      <c r="FP3" s="840"/>
      <c r="FQ3" s="840"/>
      <c r="FR3" s="840"/>
      <c r="FS3" s="840"/>
      <c r="FT3" s="841"/>
      <c r="FU3" s="1011" t="s">
        <v>191</v>
      </c>
      <c r="FV3" s="1002" t="s">
        <v>192</v>
      </c>
      <c r="FW3" s="1002" t="s">
        <v>193</v>
      </c>
      <c r="FX3" s="1002" t="s">
        <v>194</v>
      </c>
      <c r="FY3" s="1002" t="s">
        <v>197</v>
      </c>
      <c r="FZ3" s="922"/>
      <c r="GA3" s="922"/>
      <c r="GT3" s="109"/>
    </row>
    <row r="4" spans="1:206" s="137" customFormat="1" ht="27.75" customHeight="1" thickBot="1">
      <c r="C4" s="923" t="s">
        <v>80</v>
      </c>
      <c r="D4" s="806"/>
      <c r="E4" s="806"/>
      <c r="F4" s="924"/>
      <c r="G4" s="925">
        <v>6</v>
      </c>
      <c r="H4" s="926"/>
      <c r="I4" s="11" t="s">
        <v>49</v>
      </c>
      <c r="J4" s="927" t="s">
        <v>79</v>
      </c>
      <c r="K4" s="928"/>
      <c r="L4" s="929">
        <v>0</v>
      </c>
      <c r="M4" s="930"/>
      <c r="N4" s="930"/>
      <c r="O4" s="930"/>
      <c r="P4" s="930"/>
      <c r="Q4" s="930"/>
      <c r="R4" s="930"/>
      <c r="S4" s="930"/>
      <c r="T4" s="930"/>
      <c r="U4" s="930"/>
      <c r="V4" s="930"/>
      <c r="W4" s="930"/>
      <c r="X4" s="930"/>
      <c r="Y4" s="930"/>
      <c r="Z4" s="930"/>
      <c r="AA4" s="930"/>
      <c r="AB4" s="930"/>
      <c r="AC4" s="930"/>
      <c r="AD4" s="930"/>
      <c r="AE4" s="931"/>
      <c r="AF4" s="895">
        <v>0</v>
      </c>
      <c r="AG4" s="895"/>
      <c r="AH4" s="895"/>
      <c r="AI4" s="895"/>
      <c r="AJ4" s="895"/>
      <c r="AK4" s="895"/>
      <c r="AL4" s="895"/>
      <c r="AM4" s="895"/>
      <c r="AN4" s="895"/>
      <c r="AO4" s="895"/>
      <c r="AP4" s="895"/>
      <c r="AQ4" s="895"/>
      <c r="AR4" s="895"/>
      <c r="AS4" s="895"/>
      <c r="AT4" s="895"/>
      <c r="AU4" s="895"/>
      <c r="AV4" s="895"/>
      <c r="AW4" s="895"/>
      <c r="AX4" s="895"/>
      <c r="AY4" s="896"/>
      <c r="AZ4" s="908">
        <v>0</v>
      </c>
      <c r="BA4" s="909"/>
      <c r="BB4" s="909"/>
      <c r="BC4" s="909"/>
      <c r="BD4" s="909"/>
      <c r="BE4" s="909"/>
      <c r="BF4" s="909"/>
      <c r="BG4" s="909"/>
      <c r="BH4" s="909"/>
      <c r="BI4" s="909"/>
      <c r="BJ4" s="909"/>
      <c r="BK4" s="909"/>
      <c r="BL4" s="909"/>
      <c r="BM4" s="909"/>
      <c r="BN4" s="909"/>
      <c r="BO4" s="909"/>
      <c r="BP4" s="909"/>
      <c r="BQ4" s="909"/>
      <c r="BR4" s="909"/>
      <c r="BS4" s="910"/>
      <c r="BT4" s="911">
        <v>0</v>
      </c>
      <c r="BU4" s="912"/>
      <c r="BV4" s="912"/>
      <c r="BW4" s="912"/>
      <c r="BX4" s="912"/>
      <c r="BY4" s="912"/>
      <c r="BZ4" s="912"/>
      <c r="CA4" s="912"/>
      <c r="CB4" s="912"/>
      <c r="CC4" s="912"/>
      <c r="CD4" s="912"/>
      <c r="CE4" s="912"/>
      <c r="CF4" s="912"/>
      <c r="CG4" s="912"/>
      <c r="CH4" s="912"/>
      <c r="CI4" s="912"/>
      <c r="CJ4" s="912"/>
      <c r="CK4" s="912"/>
      <c r="CL4" s="912"/>
      <c r="CM4" s="913"/>
      <c r="CN4" s="894">
        <v>0</v>
      </c>
      <c r="CO4" s="895"/>
      <c r="CP4" s="895"/>
      <c r="CQ4" s="895"/>
      <c r="CR4" s="895"/>
      <c r="CS4" s="895"/>
      <c r="CT4" s="895"/>
      <c r="CU4" s="895"/>
      <c r="CV4" s="895"/>
      <c r="CW4" s="895"/>
      <c r="CX4" s="895"/>
      <c r="CY4" s="895"/>
      <c r="CZ4" s="895"/>
      <c r="DA4" s="895"/>
      <c r="DB4" s="895"/>
      <c r="DC4" s="895"/>
      <c r="DD4" s="895"/>
      <c r="DE4" s="895"/>
      <c r="DF4" s="895"/>
      <c r="DG4" s="896"/>
      <c r="DH4" s="897">
        <v>0</v>
      </c>
      <c r="DI4" s="898"/>
      <c r="DJ4" s="898"/>
      <c r="DK4" s="898"/>
      <c r="DL4" s="898"/>
      <c r="DM4" s="898"/>
      <c r="DN4" s="898"/>
      <c r="DO4" s="898"/>
      <c r="DP4" s="898"/>
      <c r="DQ4" s="898"/>
      <c r="DR4" s="898"/>
      <c r="DS4" s="898"/>
      <c r="DT4" s="898"/>
      <c r="DU4" s="898"/>
      <c r="DV4" s="898"/>
      <c r="DW4" s="898"/>
      <c r="DX4" s="898"/>
      <c r="DY4" s="898"/>
      <c r="DZ4" s="898"/>
      <c r="EA4" s="899"/>
      <c r="EB4" s="976"/>
      <c r="EC4" s="977"/>
      <c r="ED4" s="977"/>
      <c r="EE4" s="977"/>
      <c r="EF4" s="977"/>
      <c r="EG4" s="977"/>
      <c r="EH4" s="977"/>
      <c r="EI4" s="978"/>
      <c r="EJ4" s="979"/>
      <c r="EK4" s="962"/>
      <c r="EL4" s="963"/>
      <c r="EM4" s="963"/>
      <c r="EN4" s="963"/>
      <c r="EO4" s="963"/>
      <c r="EP4" s="963"/>
      <c r="EQ4" s="963"/>
      <c r="ER4" s="964"/>
      <c r="ES4" s="965"/>
      <c r="ET4" s="983"/>
      <c r="EU4" s="984"/>
      <c r="EV4" s="984"/>
      <c r="EW4" s="984"/>
      <c r="EX4" s="984"/>
      <c r="EY4" s="984"/>
      <c r="EZ4" s="984"/>
      <c r="FA4" s="985"/>
      <c r="FB4" s="986"/>
      <c r="FC4" s="866" t="s">
        <v>37</v>
      </c>
      <c r="FD4" s="868" t="s">
        <v>38</v>
      </c>
      <c r="FE4" s="954" t="s">
        <v>40</v>
      </c>
      <c r="FF4" s="956" t="s">
        <v>85</v>
      </c>
      <c r="FG4" s="857" t="s">
        <v>43</v>
      </c>
      <c r="FH4" s="857" t="s">
        <v>44</v>
      </c>
      <c r="FI4" s="857" t="s">
        <v>95</v>
      </c>
      <c r="FJ4" s="857" t="s">
        <v>209</v>
      </c>
      <c r="FK4" s="860" t="s">
        <v>42</v>
      </c>
      <c r="FL4" s="28"/>
      <c r="FM4" s="863" t="s">
        <v>46</v>
      </c>
      <c r="FN4" s="855"/>
      <c r="FO4" s="842"/>
      <c r="FP4" s="843"/>
      <c r="FQ4" s="843"/>
      <c r="FR4" s="843"/>
      <c r="FS4" s="843"/>
      <c r="FT4" s="844"/>
      <c r="FU4" s="1012"/>
      <c r="FV4" s="1002"/>
      <c r="FW4" s="1002"/>
      <c r="FX4" s="1002"/>
      <c r="FY4" s="1002"/>
      <c r="FZ4" s="922"/>
      <c r="GA4" s="922"/>
    </row>
    <row r="5" spans="1:206" ht="47.25" customHeight="1" thickBot="1">
      <c r="C5" s="821" t="s">
        <v>29</v>
      </c>
      <c r="D5" s="822"/>
      <c r="E5" s="822"/>
      <c r="F5" s="822"/>
      <c r="G5" s="822"/>
      <c r="H5" s="822"/>
      <c r="I5" s="822"/>
      <c r="J5" s="822"/>
      <c r="K5" s="822"/>
      <c r="L5" s="968" t="s">
        <v>82</v>
      </c>
      <c r="M5" s="969"/>
      <c r="N5" s="969"/>
      <c r="O5" s="969" t="s">
        <v>83</v>
      </c>
      <c r="P5" s="969"/>
      <c r="Q5" s="969"/>
      <c r="R5" s="796" t="s">
        <v>239</v>
      </c>
      <c r="S5" s="796"/>
      <c r="T5" s="796"/>
      <c r="U5" s="819" t="s">
        <v>84</v>
      </c>
      <c r="V5" s="973" t="s">
        <v>58</v>
      </c>
      <c r="W5" s="973"/>
      <c r="X5" s="973"/>
      <c r="Y5" s="973" t="s">
        <v>94</v>
      </c>
      <c r="Z5" s="973"/>
      <c r="AA5" s="973"/>
      <c r="AB5" s="823" t="s">
        <v>60</v>
      </c>
      <c r="AC5" s="938" t="s">
        <v>36</v>
      </c>
      <c r="AD5" s="276"/>
      <c r="AE5" s="277" t="s">
        <v>185</v>
      </c>
      <c r="AF5" s="799" t="s">
        <v>82</v>
      </c>
      <c r="AG5" s="800"/>
      <c r="AH5" s="800"/>
      <c r="AI5" s="800" t="s">
        <v>83</v>
      </c>
      <c r="AJ5" s="800"/>
      <c r="AK5" s="800"/>
      <c r="AL5" s="796" t="s">
        <v>239</v>
      </c>
      <c r="AM5" s="796"/>
      <c r="AN5" s="796"/>
      <c r="AO5" s="900" t="s">
        <v>84</v>
      </c>
      <c r="AP5" s="807" t="s">
        <v>58</v>
      </c>
      <c r="AQ5" s="807"/>
      <c r="AR5" s="807"/>
      <c r="AS5" s="807" t="s">
        <v>94</v>
      </c>
      <c r="AT5" s="807"/>
      <c r="AU5" s="807"/>
      <c r="AV5" s="902" t="s">
        <v>60</v>
      </c>
      <c r="AW5" s="808" t="s">
        <v>36</v>
      </c>
      <c r="AX5" s="309"/>
      <c r="AY5" s="310" t="s">
        <v>185</v>
      </c>
      <c r="AZ5" s="794" t="s">
        <v>82</v>
      </c>
      <c r="BA5" s="795"/>
      <c r="BB5" s="795"/>
      <c r="BC5" s="795" t="s">
        <v>83</v>
      </c>
      <c r="BD5" s="795"/>
      <c r="BE5" s="795"/>
      <c r="BF5" s="796" t="s">
        <v>239</v>
      </c>
      <c r="BG5" s="796"/>
      <c r="BH5" s="796"/>
      <c r="BI5" s="825" t="s">
        <v>84</v>
      </c>
      <c r="BJ5" s="970" t="s">
        <v>58</v>
      </c>
      <c r="BK5" s="970"/>
      <c r="BL5" s="970"/>
      <c r="BM5" s="970" t="s">
        <v>94</v>
      </c>
      <c r="BN5" s="970"/>
      <c r="BO5" s="970"/>
      <c r="BP5" s="827" t="s">
        <v>60</v>
      </c>
      <c r="BQ5" s="871" t="s">
        <v>36</v>
      </c>
      <c r="BR5" s="354"/>
      <c r="BS5" s="355" t="s">
        <v>185</v>
      </c>
      <c r="BT5" s="797" t="s">
        <v>82</v>
      </c>
      <c r="BU5" s="798"/>
      <c r="BV5" s="798"/>
      <c r="BW5" s="798" t="s">
        <v>83</v>
      </c>
      <c r="BX5" s="798"/>
      <c r="BY5" s="798"/>
      <c r="BZ5" s="796" t="s">
        <v>239</v>
      </c>
      <c r="CA5" s="796"/>
      <c r="CB5" s="796"/>
      <c r="CC5" s="874" t="s">
        <v>84</v>
      </c>
      <c r="CD5" s="870" t="s">
        <v>58</v>
      </c>
      <c r="CE5" s="870"/>
      <c r="CF5" s="870"/>
      <c r="CG5" s="870" t="s">
        <v>94</v>
      </c>
      <c r="CH5" s="870"/>
      <c r="CI5" s="870"/>
      <c r="CJ5" s="941" t="s">
        <v>60</v>
      </c>
      <c r="CK5" s="943" t="s">
        <v>36</v>
      </c>
      <c r="CL5" s="408"/>
      <c r="CM5" s="409" t="s">
        <v>185</v>
      </c>
      <c r="CN5" s="799" t="s">
        <v>82</v>
      </c>
      <c r="CO5" s="800"/>
      <c r="CP5" s="800"/>
      <c r="CQ5" s="800" t="s">
        <v>83</v>
      </c>
      <c r="CR5" s="800"/>
      <c r="CS5" s="800"/>
      <c r="CT5" s="796" t="s">
        <v>239</v>
      </c>
      <c r="CU5" s="796"/>
      <c r="CV5" s="796"/>
      <c r="CW5" s="900" t="s">
        <v>84</v>
      </c>
      <c r="CX5" s="807" t="s">
        <v>58</v>
      </c>
      <c r="CY5" s="807"/>
      <c r="CZ5" s="807"/>
      <c r="DA5" s="807" t="s">
        <v>94</v>
      </c>
      <c r="DB5" s="807"/>
      <c r="DC5" s="807"/>
      <c r="DD5" s="902" t="s">
        <v>60</v>
      </c>
      <c r="DE5" s="808" t="s">
        <v>36</v>
      </c>
      <c r="DF5" s="309"/>
      <c r="DG5" s="310" t="s">
        <v>185</v>
      </c>
      <c r="DH5" s="914" t="s">
        <v>82</v>
      </c>
      <c r="DI5" s="915"/>
      <c r="DJ5" s="915"/>
      <c r="DK5" s="915" t="s">
        <v>83</v>
      </c>
      <c r="DL5" s="915"/>
      <c r="DM5" s="915"/>
      <c r="DN5" s="796" t="s">
        <v>239</v>
      </c>
      <c r="DO5" s="796"/>
      <c r="DP5" s="796"/>
      <c r="DQ5" s="904" t="s">
        <v>84</v>
      </c>
      <c r="DR5" s="888" t="s">
        <v>58</v>
      </c>
      <c r="DS5" s="888"/>
      <c r="DT5" s="888"/>
      <c r="DU5" s="888" t="s">
        <v>94</v>
      </c>
      <c r="DV5" s="888"/>
      <c r="DW5" s="888"/>
      <c r="DX5" s="834" t="s">
        <v>60</v>
      </c>
      <c r="DY5" s="836" t="s">
        <v>36</v>
      </c>
      <c r="DZ5" s="454"/>
      <c r="EA5" s="455" t="s">
        <v>185</v>
      </c>
      <c r="EB5" s="999" t="s">
        <v>177</v>
      </c>
      <c r="EC5" s="998" t="s">
        <v>178</v>
      </c>
      <c r="ED5" s="998" t="s">
        <v>179</v>
      </c>
      <c r="EE5" s="998" t="s">
        <v>180</v>
      </c>
      <c r="EF5" s="998" t="s">
        <v>181</v>
      </c>
      <c r="EG5" s="997" t="s">
        <v>32</v>
      </c>
      <c r="EH5" s="993" t="s">
        <v>36</v>
      </c>
      <c r="EI5" s="210"/>
      <c r="EJ5" s="186" t="s">
        <v>33</v>
      </c>
      <c r="EK5" s="995" t="s">
        <v>177</v>
      </c>
      <c r="EL5" s="833" t="s">
        <v>178</v>
      </c>
      <c r="EM5" s="833" t="s">
        <v>179</v>
      </c>
      <c r="EN5" s="833" t="s">
        <v>180</v>
      </c>
      <c r="EO5" s="833" t="s">
        <v>181</v>
      </c>
      <c r="EP5" s="996" t="s">
        <v>32</v>
      </c>
      <c r="EQ5" s="1003" t="s">
        <v>36</v>
      </c>
      <c r="ER5" s="214"/>
      <c r="ES5" s="156" t="s">
        <v>33</v>
      </c>
      <c r="ET5" s="987" t="s">
        <v>177</v>
      </c>
      <c r="EU5" s="988" t="s">
        <v>178</v>
      </c>
      <c r="EV5" s="988" t="s">
        <v>179</v>
      </c>
      <c r="EW5" s="988" t="s">
        <v>180</v>
      </c>
      <c r="EX5" s="988" t="s">
        <v>181</v>
      </c>
      <c r="EY5" s="832" t="s">
        <v>32</v>
      </c>
      <c r="EZ5" s="989" t="s">
        <v>36</v>
      </c>
      <c r="FA5" s="218"/>
      <c r="FB5" s="171" t="s">
        <v>33</v>
      </c>
      <c r="FC5" s="866"/>
      <c r="FD5" s="868"/>
      <c r="FE5" s="954"/>
      <c r="FF5" s="957"/>
      <c r="FG5" s="858"/>
      <c r="FH5" s="858"/>
      <c r="FI5" s="858"/>
      <c r="FJ5" s="858"/>
      <c r="FK5" s="861"/>
      <c r="FL5" s="29"/>
      <c r="FM5" s="864"/>
      <c r="FN5" s="855"/>
      <c r="FO5" s="845" t="s">
        <v>30</v>
      </c>
      <c r="FP5" s="848" t="s">
        <v>61</v>
      </c>
      <c r="FQ5" s="848" t="s">
        <v>97</v>
      </c>
      <c r="FR5" s="848" t="s">
        <v>98</v>
      </c>
      <c r="FS5" s="848" t="s">
        <v>99</v>
      </c>
      <c r="FT5" s="1008" t="s">
        <v>100</v>
      </c>
      <c r="FU5" s="1012"/>
      <c r="FV5" s="1002"/>
      <c r="FW5" s="1002"/>
      <c r="FX5" s="1002"/>
      <c r="FY5" s="1002"/>
      <c r="FZ5" s="922"/>
      <c r="GA5" s="922"/>
    </row>
    <row r="6" spans="1:206" ht="54.75" customHeight="1">
      <c r="C6" s="966" t="s">
        <v>34</v>
      </c>
      <c r="D6" s="813" t="s">
        <v>27</v>
      </c>
      <c r="E6" s="813" t="s">
        <v>21</v>
      </c>
      <c r="F6" s="813" t="s">
        <v>28</v>
      </c>
      <c r="G6" s="971" t="s">
        <v>22</v>
      </c>
      <c r="H6" s="813" t="s">
        <v>23</v>
      </c>
      <c r="I6" s="813" t="s">
        <v>24</v>
      </c>
      <c r="J6" s="813" t="s">
        <v>25</v>
      </c>
      <c r="K6" s="815" t="s">
        <v>26</v>
      </c>
      <c r="L6" s="278" t="s">
        <v>31</v>
      </c>
      <c r="M6" s="264" t="s">
        <v>202</v>
      </c>
      <c r="N6" s="265" t="s">
        <v>32</v>
      </c>
      <c r="O6" s="264" t="s">
        <v>31</v>
      </c>
      <c r="P6" s="264" t="s">
        <v>202</v>
      </c>
      <c r="Q6" s="265" t="s">
        <v>32</v>
      </c>
      <c r="R6" s="694" t="s">
        <v>238</v>
      </c>
      <c r="S6" s="694"/>
      <c r="T6" s="695" t="s">
        <v>32</v>
      </c>
      <c r="U6" s="820"/>
      <c r="V6" s="266" t="s">
        <v>31</v>
      </c>
      <c r="W6" s="266" t="s">
        <v>202</v>
      </c>
      <c r="X6" s="267" t="s">
        <v>110</v>
      </c>
      <c r="Y6" s="266" t="s">
        <v>31</v>
      </c>
      <c r="Z6" s="266" t="s">
        <v>202</v>
      </c>
      <c r="AA6" s="267" t="s">
        <v>111</v>
      </c>
      <c r="AB6" s="824"/>
      <c r="AC6" s="939"/>
      <c r="AD6" s="263"/>
      <c r="AE6" s="817" t="s">
        <v>196</v>
      </c>
      <c r="AF6" s="311" t="s">
        <v>31</v>
      </c>
      <c r="AG6" s="312" t="s">
        <v>202</v>
      </c>
      <c r="AH6" s="313" t="s">
        <v>32</v>
      </c>
      <c r="AI6" s="312" t="s">
        <v>31</v>
      </c>
      <c r="AJ6" s="312" t="s">
        <v>202</v>
      </c>
      <c r="AK6" s="313" t="s">
        <v>32</v>
      </c>
      <c r="AL6" s="694" t="s">
        <v>238</v>
      </c>
      <c r="AM6" s="694"/>
      <c r="AN6" s="695" t="s">
        <v>32</v>
      </c>
      <c r="AO6" s="901"/>
      <c r="AP6" s="314" t="s">
        <v>31</v>
      </c>
      <c r="AQ6" s="314" t="s">
        <v>202</v>
      </c>
      <c r="AR6" s="315" t="s">
        <v>110</v>
      </c>
      <c r="AS6" s="314" t="s">
        <v>31</v>
      </c>
      <c r="AT6" s="314" t="s">
        <v>202</v>
      </c>
      <c r="AU6" s="315" t="s">
        <v>111</v>
      </c>
      <c r="AV6" s="903"/>
      <c r="AW6" s="809"/>
      <c r="AX6" s="316"/>
      <c r="AY6" s="811" t="s">
        <v>196</v>
      </c>
      <c r="AZ6" s="356" t="s">
        <v>31</v>
      </c>
      <c r="BA6" s="357" t="s">
        <v>202</v>
      </c>
      <c r="BB6" s="358" t="s">
        <v>32</v>
      </c>
      <c r="BC6" s="357" t="s">
        <v>31</v>
      </c>
      <c r="BD6" s="357" t="s">
        <v>202</v>
      </c>
      <c r="BE6" s="358" t="s">
        <v>32</v>
      </c>
      <c r="BF6" s="694" t="s">
        <v>238</v>
      </c>
      <c r="BG6" s="694"/>
      <c r="BH6" s="695" t="s">
        <v>32</v>
      </c>
      <c r="BI6" s="826"/>
      <c r="BJ6" s="359" t="s">
        <v>31</v>
      </c>
      <c r="BK6" s="359" t="s">
        <v>202</v>
      </c>
      <c r="BL6" s="360" t="s">
        <v>110</v>
      </c>
      <c r="BM6" s="359" t="s">
        <v>31</v>
      </c>
      <c r="BN6" s="359" t="s">
        <v>202</v>
      </c>
      <c r="BO6" s="360" t="s">
        <v>111</v>
      </c>
      <c r="BP6" s="828"/>
      <c r="BQ6" s="872"/>
      <c r="BR6" s="361"/>
      <c r="BS6" s="916" t="s">
        <v>196</v>
      </c>
      <c r="BT6" s="410" t="s">
        <v>31</v>
      </c>
      <c r="BU6" s="411" t="s">
        <v>202</v>
      </c>
      <c r="BV6" s="412" t="s">
        <v>32</v>
      </c>
      <c r="BW6" s="411" t="s">
        <v>31</v>
      </c>
      <c r="BX6" s="411" t="s">
        <v>202</v>
      </c>
      <c r="BY6" s="412" t="s">
        <v>32</v>
      </c>
      <c r="BZ6" s="694" t="s">
        <v>238</v>
      </c>
      <c r="CA6" s="694"/>
      <c r="CB6" s="695" t="s">
        <v>32</v>
      </c>
      <c r="CC6" s="875"/>
      <c r="CD6" s="413" t="s">
        <v>31</v>
      </c>
      <c r="CE6" s="413" t="s">
        <v>202</v>
      </c>
      <c r="CF6" s="414" t="s">
        <v>110</v>
      </c>
      <c r="CG6" s="413" t="s">
        <v>31</v>
      </c>
      <c r="CH6" s="413" t="s">
        <v>202</v>
      </c>
      <c r="CI6" s="414" t="s">
        <v>111</v>
      </c>
      <c r="CJ6" s="942"/>
      <c r="CK6" s="944"/>
      <c r="CL6" s="415"/>
      <c r="CM6" s="918" t="s">
        <v>196</v>
      </c>
      <c r="CN6" s="311" t="s">
        <v>31</v>
      </c>
      <c r="CO6" s="312" t="s">
        <v>202</v>
      </c>
      <c r="CP6" s="313" t="s">
        <v>32</v>
      </c>
      <c r="CQ6" s="312" t="s">
        <v>31</v>
      </c>
      <c r="CR6" s="312" t="s">
        <v>202</v>
      </c>
      <c r="CS6" s="313" t="s">
        <v>32</v>
      </c>
      <c r="CT6" s="694" t="s">
        <v>238</v>
      </c>
      <c r="CU6" s="694"/>
      <c r="CV6" s="695" t="s">
        <v>32</v>
      </c>
      <c r="CW6" s="901"/>
      <c r="CX6" s="314" t="s">
        <v>31</v>
      </c>
      <c r="CY6" s="314" t="s">
        <v>202</v>
      </c>
      <c r="CZ6" s="315" t="s">
        <v>110</v>
      </c>
      <c r="DA6" s="314" t="s">
        <v>31</v>
      </c>
      <c r="DB6" s="314" t="s">
        <v>202</v>
      </c>
      <c r="DC6" s="315" t="s">
        <v>111</v>
      </c>
      <c r="DD6" s="903"/>
      <c r="DE6" s="809"/>
      <c r="DF6" s="316"/>
      <c r="DG6" s="811" t="s">
        <v>196</v>
      </c>
      <c r="DH6" s="456" t="s">
        <v>31</v>
      </c>
      <c r="DI6" s="457" t="s">
        <v>202</v>
      </c>
      <c r="DJ6" s="458" t="s">
        <v>32</v>
      </c>
      <c r="DK6" s="457" t="s">
        <v>31</v>
      </c>
      <c r="DL6" s="457" t="s">
        <v>202</v>
      </c>
      <c r="DM6" s="458" t="s">
        <v>32</v>
      </c>
      <c r="DN6" s="694" t="s">
        <v>238</v>
      </c>
      <c r="DO6" s="694"/>
      <c r="DP6" s="695" t="s">
        <v>32</v>
      </c>
      <c r="DQ6" s="905"/>
      <c r="DR6" s="459" t="s">
        <v>31</v>
      </c>
      <c r="DS6" s="459" t="s">
        <v>202</v>
      </c>
      <c r="DT6" s="460" t="s">
        <v>110</v>
      </c>
      <c r="DU6" s="459" t="s">
        <v>31</v>
      </c>
      <c r="DV6" s="459" t="s">
        <v>202</v>
      </c>
      <c r="DW6" s="460" t="s">
        <v>111</v>
      </c>
      <c r="DX6" s="835"/>
      <c r="DY6" s="837"/>
      <c r="DZ6" s="461"/>
      <c r="EA6" s="906" t="s">
        <v>196</v>
      </c>
      <c r="EB6" s="999"/>
      <c r="EC6" s="998"/>
      <c r="ED6" s="998"/>
      <c r="EE6" s="998"/>
      <c r="EF6" s="998"/>
      <c r="EG6" s="997"/>
      <c r="EH6" s="993"/>
      <c r="EI6" s="210"/>
      <c r="EJ6" s="974" t="s">
        <v>221</v>
      </c>
      <c r="EK6" s="995"/>
      <c r="EL6" s="833"/>
      <c r="EM6" s="833"/>
      <c r="EN6" s="833"/>
      <c r="EO6" s="833"/>
      <c r="EP6" s="996"/>
      <c r="EQ6" s="1003"/>
      <c r="ER6" s="214"/>
      <c r="ES6" s="1005" t="s">
        <v>221</v>
      </c>
      <c r="ET6" s="987"/>
      <c r="EU6" s="988"/>
      <c r="EV6" s="988"/>
      <c r="EW6" s="988"/>
      <c r="EX6" s="988"/>
      <c r="EY6" s="832"/>
      <c r="EZ6" s="989"/>
      <c r="FA6" s="218"/>
      <c r="FB6" s="991" t="s">
        <v>221</v>
      </c>
      <c r="FC6" s="866"/>
      <c r="FD6" s="868"/>
      <c r="FE6" s="954"/>
      <c r="FF6" s="957"/>
      <c r="FG6" s="858"/>
      <c r="FH6" s="858"/>
      <c r="FI6" s="858"/>
      <c r="FJ6" s="858"/>
      <c r="FK6" s="861"/>
      <c r="FL6" s="29"/>
      <c r="FM6" s="864"/>
      <c r="FN6" s="855"/>
      <c r="FO6" s="846"/>
      <c r="FP6" s="849"/>
      <c r="FQ6" s="849"/>
      <c r="FR6" s="849"/>
      <c r="FS6" s="849"/>
      <c r="FT6" s="1009"/>
      <c r="FU6" s="1012"/>
      <c r="FV6" s="1002"/>
      <c r="FW6" s="1002"/>
      <c r="FX6" s="1002"/>
      <c r="FY6" s="1002"/>
      <c r="FZ6" s="922"/>
      <c r="GA6" s="922"/>
      <c r="GU6" s="1000" t="s">
        <v>204</v>
      </c>
      <c r="GV6" s="1000" t="s">
        <v>205</v>
      </c>
      <c r="GW6" s="1000" t="s">
        <v>206</v>
      </c>
      <c r="GX6" s="1000" t="s">
        <v>207</v>
      </c>
    </row>
    <row r="7" spans="1:206" ht="30" customHeight="1" thickBot="1">
      <c r="C7" s="967"/>
      <c r="D7" s="814"/>
      <c r="E7" s="814"/>
      <c r="F7" s="814"/>
      <c r="G7" s="972"/>
      <c r="H7" s="814"/>
      <c r="I7" s="814"/>
      <c r="J7" s="814"/>
      <c r="K7" s="816"/>
      <c r="L7" s="279">
        <v>5</v>
      </c>
      <c r="M7" s="280">
        <v>5</v>
      </c>
      <c r="N7" s="281">
        <f>SUM(L7:M7)</f>
        <v>10</v>
      </c>
      <c r="O7" s="280">
        <v>5</v>
      </c>
      <c r="P7" s="280">
        <v>5</v>
      </c>
      <c r="Q7" s="281">
        <f>SUM(O7:P7)</f>
        <v>10</v>
      </c>
      <c r="R7" s="696">
        <v>10</v>
      </c>
      <c r="S7" s="696"/>
      <c r="T7" s="696">
        <f>SUM(R7:S7)</f>
        <v>10</v>
      </c>
      <c r="U7" s="282">
        <f>SUM(T7,Q7,N7)</f>
        <v>30</v>
      </c>
      <c r="V7" s="99">
        <v>50</v>
      </c>
      <c r="W7" s="99">
        <v>20</v>
      </c>
      <c r="X7" s="282">
        <f>SUM(V7:W7)</f>
        <v>70</v>
      </c>
      <c r="Y7" s="99">
        <v>70</v>
      </c>
      <c r="Z7" s="99">
        <v>30</v>
      </c>
      <c r="AA7" s="282">
        <f>SUM(Y7:Z7)</f>
        <v>100</v>
      </c>
      <c r="AB7" s="98">
        <f>SUM(U7,X7,AA7)</f>
        <v>200</v>
      </c>
      <c r="AC7" s="940"/>
      <c r="AD7" s="283"/>
      <c r="AE7" s="818"/>
      <c r="AF7" s="317">
        <v>5</v>
      </c>
      <c r="AG7" s="318">
        <v>5</v>
      </c>
      <c r="AH7" s="319">
        <f>SUM(AF7:AG7)</f>
        <v>10</v>
      </c>
      <c r="AI7" s="318">
        <v>5</v>
      </c>
      <c r="AJ7" s="318">
        <v>5</v>
      </c>
      <c r="AK7" s="319">
        <f>SUM(AI7:AJ7)</f>
        <v>10</v>
      </c>
      <c r="AL7" s="696">
        <v>10</v>
      </c>
      <c r="AM7" s="696"/>
      <c r="AN7" s="696">
        <f>SUM(AL7:AM7)</f>
        <v>10</v>
      </c>
      <c r="AO7" s="101">
        <f>SUM(AN7,AK7,AH7)</f>
        <v>30</v>
      </c>
      <c r="AP7" s="100">
        <v>50</v>
      </c>
      <c r="AQ7" s="100">
        <v>20</v>
      </c>
      <c r="AR7" s="101">
        <f>SUM(AP7:AQ7)</f>
        <v>70</v>
      </c>
      <c r="AS7" s="100">
        <v>70</v>
      </c>
      <c r="AT7" s="100">
        <v>30</v>
      </c>
      <c r="AU7" s="101">
        <f>SUM(AS7:AT7)</f>
        <v>100</v>
      </c>
      <c r="AV7" s="102">
        <f>SUM(AO7,AR7,AU7)</f>
        <v>200</v>
      </c>
      <c r="AW7" s="810"/>
      <c r="AX7" s="320"/>
      <c r="AY7" s="812"/>
      <c r="AZ7" s="362">
        <v>5</v>
      </c>
      <c r="BA7" s="363">
        <v>5</v>
      </c>
      <c r="BB7" s="364">
        <f>SUM(AZ7:BA7)</f>
        <v>10</v>
      </c>
      <c r="BC7" s="363">
        <v>5</v>
      </c>
      <c r="BD7" s="363">
        <v>5</v>
      </c>
      <c r="BE7" s="364">
        <f>SUM(BC7:BD7)</f>
        <v>10</v>
      </c>
      <c r="BF7" s="696">
        <v>10</v>
      </c>
      <c r="BG7" s="696"/>
      <c r="BH7" s="696">
        <f>SUM(BF7:BG7)</f>
        <v>10</v>
      </c>
      <c r="BI7" s="365">
        <f>SUM(BH7,BE7,BB7)</f>
        <v>30</v>
      </c>
      <c r="BJ7" s="366">
        <v>50</v>
      </c>
      <c r="BK7" s="366">
        <v>20</v>
      </c>
      <c r="BL7" s="365">
        <f>SUM(BJ7:BK7)</f>
        <v>70</v>
      </c>
      <c r="BM7" s="366">
        <v>70</v>
      </c>
      <c r="BN7" s="366">
        <v>30</v>
      </c>
      <c r="BO7" s="365">
        <f>SUM(BM7:BN7)</f>
        <v>100</v>
      </c>
      <c r="BP7" s="367">
        <f>SUM(BI7,BL7,BO7)</f>
        <v>200</v>
      </c>
      <c r="BQ7" s="873"/>
      <c r="BR7" s="368"/>
      <c r="BS7" s="917"/>
      <c r="BT7" s="416">
        <v>5</v>
      </c>
      <c r="BU7" s="417">
        <v>5</v>
      </c>
      <c r="BV7" s="418">
        <f>SUM(BT7:BU7)</f>
        <v>10</v>
      </c>
      <c r="BW7" s="417">
        <v>5</v>
      </c>
      <c r="BX7" s="417">
        <v>5</v>
      </c>
      <c r="BY7" s="418">
        <f>SUM(BW7:BX7)</f>
        <v>10</v>
      </c>
      <c r="BZ7" s="696">
        <v>10</v>
      </c>
      <c r="CA7" s="696"/>
      <c r="CB7" s="696">
        <f>SUM(BZ7:CA7)</f>
        <v>10</v>
      </c>
      <c r="CC7" s="104">
        <f>SUM(CB7,BY7,BV7)</f>
        <v>30</v>
      </c>
      <c r="CD7" s="103">
        <v>50</v>
      </c>
      <c r="CE7" s="103">
        <v>20</v>
      </c>
      <c r="CF7" s="104">
        <f>SUM(CD7:CE7)</f>
        <v>70</v>
      </c>
      <c r="CG7" s="103">
        <v>70</v>
      </c>
      <c r="CH7" s="103">
        <v>30</v>
      </c>
      <c r="CI7" s="104">
        <f>SUM(CG7:CH7)</f>
        <v>100</v>
      </c>
      <c r="CJ7" s="105">
        <f>SUM(CC7,CF7,CI7)</f>
        <v>200</v>
      </c>
      <c r="CK7" s="945"/>
      <c r="CL7" s="419"/>
      <c r="CM7" s="919"/>
      <c r="CN7" s="317">
        <v>5</v>
      </c>
      <c r="CO7" s="318">
        <v>5</v>
      </c>
      <c r="CP7" s="319">
        <f>SUM(CN7:CO7)</f>
        <v>10</v>
      </c>
      <c r="CQ7" s="318">
        <v>5</v>
      </c>
      <c r="CR7" s="318">
        <v>5</v>
      </c>
      <c r="CS7" s="319">
        <f>SUM(CQ7:CR7)</f>
        <v>10</v>
      </c>
      <c r="CT7" s="696">
        <v>10</v>
      </c>
      <c r="CU7" s="696"/>
      <c r="CV7" s="696">
        <f>SUM(CT7:CU7)</f>
        <v>10</v>
      </c>
      <c r="CW7" s="101">
        <f>SUM(CV7,CS7,CP7)</f>
        <v>30</v>
      </c>
      <c r="CX7" s="100">
        <v>50</v>
      </c>
      <c r="CY7" s="100">
        <v>20</v>
      </c>
      <c r="CZ7" s="101">
        <f>SUM(CX7:CY7)</f>
        <v>70</v>
      </c>
      <c r="DA7" s="100">
        <v>70</v>
      </c>
      <c r="DB7" s="100">
        <v>30</v>
      </c>
      <c r="DC7" s="101">
        <f>SUM(DA7:DB7)</f>
        <v>100</v>
      </c>
      <c r="DD7" s="102">
        <f>SUM(CW7,CZ7,DC7)</f>
        <v>200</v>
      </c>
      <c r="DE7" s="810"/>
      <c r="DF7" s="320"/>
      <c r="DG7" s="812"/>
      <c r="DH7" s="462">
        <v>5</v>
      </c>
      <c r="DI7" s="463">
        <v>5</v>
      </c>
      <c r="DJ7" s="464">
        <f>SUM(DH7:DI7)</f>
        <v>10</v>
      </c>
      <c r="DK7" s="463">
        <v>5</v>
      </c>
      <c r="DL7" s="463">
        <v>5</v>
      </c>
      <c r="DM7" s="464">
        <f>SUM(DK7:DL7)</f>
        <v>10</v>
      </c>
      <c r="DN7" s="696">
        <v>10</v>
      </c>
      <c r="DO7" s="696"/>
      <c r="DP7" s="696">
        <f>SUM(DN7:DO7)</f>
        <v>10</v>
      </c>
      <c r="DQ7" s="465">
        <f>SUM(DP7,DM7,DJ7)</f>
        <v>30</v>
      </c>
      <c r="DR7" s="466">
        <v>50</v>
      </c>
      <c r="DS7" s="466">
        <v>20</v>
      </c>
      <c r="DT7" s="465">
        <f>SUM(DR7:DS7)</f>
        <v>70</v>
      </c>
      <c r="DU7" s="466">
        <v>70</v>
      </c>
      <c r="DV7" s="466">
        <v>30</v>
      </c>
      <c r="DW7" s="465">
        <f>SUM(DU7:DV7)</f>
        <v>100</v>
      </c>
      <c r="DX7" s="467">
        <f>SUM(DQ7,DT7,DW7)</f>
        <v>200</v>
      </c>
      <c r="DY7" s="838"/>
      <c r="DZ7" s="468"/>
      <c r="EA7" s="907"/>
      <c r="EB7" s="187">
        <v>20</v>
      </c>
      <c r="EC7" s="188">
        <v>20</v>
      </c>
      <c r="ED7" s="188">
        <v>20</v>
      </c>
      <c r="EE7" s="188">
        <v>20</v>
      </c>
      <c r="EF7" s="188">
        <v>20</v>
      </c>
      <c r="EG7" s="189">
        <f>SUM(EB7:EF7)</f>
        <v>100</v>
      </c>
      <c r="EH7" s="994"/>
      <c r="EI7" s="211"/>
      <c r="EJ7" s="975"/>
      <c r="EK7" s="157">
        <v>20</v>
      </c>
      <c r="EL7" s="158">
        <v>20</v>
      </c>
      <c r="EM7" s="158">
        <v>20</v>
      </c>
      <c r="EN7" s="158">
        <v>20</v>
      </c>
      <c r="EO7" s="158">
        <v>20</v>
      </c>
      <c r="EP7" s="159">
        <f>SUM(EK7:EO7)</f>
        <v>100</v>
      </c>
      <c r="EQ7" s="1004"/>
      <c r="ER7" s="215"/>
      <c r="ES7" s="1006"/>
      <c r="ET7" s="172">
        <v>20</v>
      </c>
      <c r="EU7" s="173">
        <v>20</v>
      </c>
      <c r="EV7" s="173">
        <v>20</v>
      </c>
      <c r="EW7" s="173">
        <v>20</v>
      </c>
      <c r="EX7" s="173">
        <v>20</v>
      </c>
      <c r="EY7" s="174">
        <f>SUM(ET7:EX7)</f>
        <v>100</v>
      </c>
      <c r="EZ7" s="990"/>
      <c r="FA7" s="219"/>
      <c r="FB7" s="992"/>
      <c r="FC7" s="867"/>
      <c r="FD7" s="869"/>
      <c r="FE7" s="955"/>
      <c r="FF7" s="958"/>
      <c r="FG7" s="859"/>
      <c r="FH7" s="859"/>
      <c r="FI7" s="859"/>
      <c r="FJ7" s="859"/>
      <c r="FK7" s="862"/>
      <c r="FL7" s="30"/>
      <c r="FM7" s="865"/>
      <c r="FN7" s="856"/>
      <c r="FO7" s="847"/>
      <c r="FP7" s="850"/>
      <c r="FQ7" s="850"/>
      <c r="FR7" s="850"/>
      <c r="FS7" s="850"/>
      <c r="FT7" s="1010"/>
      <c r="FU7" s="1012"/>
      <c r="FV7" s="1002"/>
      <c r="FW7" s="1002"/>
      <c r="FX7" s="1002"/>
      <c r="FY7" s="1002"/>
      <c r="FZ7" s="922"/>
      <c r="GA7" s="922"/>
      <c r="GB7" s="1007" t="s">
        <v>176</v>
      </c>
      <c r="GC7" s="1007"/>
      <c r="GD7" s="1007"/>
      <c r="GE7" s="1007"/>
      <c r="GF7" s="1007" t="s">
        <v>183</v>
      </c>
      <c r="GG7" s="1007"/>
      <c r="GH7" s="1007"/>
      <c r="GI7" s="1007"/>
      <c r="GJ7" s="1007" t="s">
        <v>184</v>
      </c>
      <c r="GK7" s="1007"/>
      <c r="GL7" s="1007"/>
      <c r="GM7" s="1007"/>
      <c r="GU7" s="1001"/>
      <c r="GV7" s="1001"/>
      <c r="GW7" s="1001"/>
      <c r="GX7" s="1001"/>
    </row>
    <row r="8" spans="1:206" ht="27.75" hidden="1" customHeight="1">
      <c r="C8" s="14">
        <v>0</v>
      </c>
      <c r="D8" s="15">
        <v>0</v>
      </c>
      <c r="E8" s="15">
        <v>0</v>
      </c>
      <c r="F8" s="15">
        <v>0</v>
      </c>
      <c r="G8" s="16"/>
      <c r="H8" s="15">
        <v>0</v>
      </c>
      <c r="I8" s="15">
        <v>0</v>
      </c>
      <c r="J8" s="15">
        <v>0</v>
      </c>
      <c r="K8" s="17">
        <v>0</v>
      </c>
      <c r="L8" s="50"/>
      <c r="M8" s="50"/>
      <c r="N8" s="50"/>
      <c r="O8" s="50"/>
      <c r="P8" s="50"/>
      <c r="Q8" s="50"/>
      <c r="R8" s="50"/>
      <c r="S8" s="50"/>
      <c r="T8" s="50"/>
      <c r="U8" s="284">
        <f>SUM(L8:M8)</f>
        <v>0</v>
      </c>
      <c r="V8" s="285">
        <v>0</v>
      </c>
      <c r="W8" s="286"/>
      <c r="X8" s="51">
        <f>SUM(U8,V8)</f>
        <v>0</v>
      </c>
      <c r="Y8" s="287" t="e">
        <f>SUM(#REF!,#REF!)</f>
        <v>#REF!</v>
      </c>
      <c r="Z8" s="96"/>
      <c r="AA8" s="52">
        <v>0</v>
      </c>
      <c r="AB8" s="18" t="e">
        <f>IF(#REF!="NA",#REF!+#REF!+AA8,#REF!+#REF!+#REF!)</f>
        <v>#REF!</v>
      </c>
      <c r="AC8" s="288" t="e">
        <f>IF(OR(AB8="",$AB$7=""),"",ROUNDUP(AB8/$AB$7*100,0))</f>
        <v>#REF!</v>
      </c>
      <c r="AD8" s="288"/>
      <c r="AE8" s="289" t="e">
        <f>IF(OR(#REF!="",#REF!=0,#REF!="S",#REF!="F",#REF!="AB"),#REF!,IF(AC8&gt;=75,"D",IF(AC8&gt;=60,"I",IF(AC8&gt;=48,"II",IF(AC8&gt;=36,"III",#REF!)))))</f>
        <v>#REF!</v>
      </c>
      <c r="AF8" s="56"/>
      <c r="AG8" s="56"/>
      <c r="AH8" s="56"/>
      <c r="AI8" s="56"/>
      <c r="AJ8" s="56"/>
      <c r="AK8" s="56"/>
      <c r="AL8" s="56"/>
      <c r="AM8" s="56"/>
      <c r="AN8" s="56"/>
      <c r="AO8" s="321">
        <f>SUM(AF8:AG8)</f>
        <v>0</v>
      </c>
      <c r="AP8" s="322">
        <v>0</v>
      </c>
      <c r="AQ8" s="323"/>
      <c r="AR8" s="57">
        <f>SUM(AO8,AP8)</f>
        <v>0</v>
      </c>
      <c r="AS8" s="324" t="e">
        <f>SUM(#REF!,#REF!)</f>
        <v>#REF!</v>
      </c>
      <c r="AT8" s="97"/>
      <c r="AU8" s="58">
        <v>0</v>
      </c>
      <c r="AV8" s="38" t="e">
        <f>IF(#REF!="NA",#REF!+#REF!+AU8,#REF!+#REF!+#REF!)</f>
        <v>#REF!</v>
      </c>
      <c r="AW8" s="325" t="e">
        <f>IF(OR(AV8="",$AB$7=""),"",ROUNDUP(AV8/$AB$7*100,0))</f>
        <v>#REF!</v>
      </c>
      <c r="AX8" s="325"/>
      <c r="AY8" s="326" t="e">
        <f>IF(OR(#REF!="",#REF!=0,#REF!="S",#REF!="F",#REF!="AB"),#REF!,IF(AW8&gt;=75,"D",IF(AW8&gt;=60,"I",IF(AW8&gt;=48,"II",IF(AW8&gt;=36,"III",#REF!)))))</f>
        <v>#REF!</v>
      </c>
      <c r="AZ8" s="369"/>
      <c r="BA8" s="369"/>
      <c r="BB8" s="369"/>
      <c r="BC8" s="369"/>
      <c r="BD8" s="369"/>
      <c r="BE8" s="369"/>
      <c r="BF8" s="369"/>
      <c r="BG8" s="369"/>
      <c r="BH8" s="369"/>
      <c r="BI8" s="370">
        <f>SUM(AZ8:BA8)</f>
        <v>0</v>
      </c>
      <c r="BJ8" s="371">
        <v>0</v>
      </c>
      <c r="BK8" s="372"/>
      <c r="BL8" s="373">
        <f>SUM(BI8,BJ8)</f>
        <v>0</v>
      </c>
      <c r="BM8" s="374" t="e">
        <f>SUM(#REF!,#REF!)</f>
        <v>#REF!</v>
      </c>
      <c r="BN8" s="375"/>
      <c r="BO8" s="376">
        <v>0</v>
      </c>
      <c r="BP8" s="377" t="e">
        <f>IF(#REF!="NA",#REF!+#REF!+BO8,#REF!+#REF!+#REF!)</f>
        <v>#REF!</v>
      </c>
      <c r="BQ8" s="378" t="e">
        <f>IF(OR(BP8="",$AB$7=""),"",ROUNDUP(BP8/$AB$7*100,0))</f>
        <v>#REF!</v>
      </c>
      <c r="BR8" s="378"/>
      <c r="BS8" s="379" t="e">
        <f>IF(OR(#REF!="",#REF!=0,#REF!="S",#REF!="F",#REF!="AB"),#REF!,IF(BQ8&gt;=75,"D",IF(BQ8&gt;=60,"I",IF(BQ8&gt;=48,"II",IF(BQ8&gt;=36,"III",#REF!)))))</f>
        <v>#REF!</v>
      </c>
      <c r="BT8" s="53"/>
      <c r="BU8" s="53"/>
      <c r="BV8" s="53"/>
      <c r="BW8" s="53"/>
      <c r="BX8" s="53"/>
      <c r="BY8" s="53"/>
      <c r="BZ8" s="53"/>
      <c r="CA8" s="53"/>
      <c r="CB8" s="53"/>
      <c r="CC8" s="420">
        <f>SUM(BT8:BU8)</f>
        <v>0</v>
      </c>
      <c r="CD8" s="421">
        <v>0</v>
      </c>
      <c r="CE8" s="422"/>
      <c r="CF8" s="54">
        <f>SUM(CC8,CD8)</f>
        <v>0</v>
      </c>
      <c r="CG8" s="423" t="e">
        <f>SUM(#REF!,#REF!)</f>
        <v>#REF!</v>
      </c>
      <c r="CH8" s="424"/>
      <c r="CI8" s="55">
        <v>0</v>
      </c>
      <c r="CJ8" s="39" t="e">
        <f>IF(#REF!="NA",#REF!+#REF!+CI8,#REF!+#REF!+#REF!)</f>
        <v>#REF!</v>
      </c>
      <c r="CK8" s="425" t="e">
        <f>IF(OR(CJ8="",$AB$7=""),"",ROUNDUP(CJ8/$AB$7*100,0))</f>
        <v>#REF!</v>
      </c>
      <c r="CL8" s="425"/>
      <c r="CM8" s="426" t="e">
        <f>IF(OR(#REF!="",#REF!=0,#REF!="S",#REF!="F",#REF!="AB"),#REF!,IF(CK8&gt;=75,"D",IF(CK8&gt;=60,"I",IF(CK8&gt;=48,"II",IF(CK8&gt;=36,"III",#REF!)))))</f>
        <v>#REF!</v>
      </c>
      <c r="CN8" s="56"/>
      <c r="CO8" s="56"/>
      <c r="CP8" s="56"/>
      <c r="CQ8" s="56"/>
      <c r="CR8" s="56"/>
      <c r="CS8" s="56"/>
      <c r="CT8" s="56"/>
      <c r="CU8" s="56"/>
      <c r="CV8" s="56"/>
      <c r="CW8" s="321">
        <f>SUM(CN8:CO8)</f>
        <v>0</v>
      </c>
      <c r="CX8" s="322">
        <v>0</v>
      </c>
      <c r="CY8" s="323"/>
      <c r="CZ8" s="57">
        <f>SUM(CW8,CX8)</f>
        <v>0</v>
      </c>
      <c r="DA8" s="324" t="e">
        <f>SUM(#REF!,#REF!)</f>
        <v>#REF!</v>
      </c>
      <c r="DB8" s="97"/>
      <c r="DC8" s="58">
        <v>0</v>
      </c>
      <c r="DD8" s="38" t="e">
        <f>IF(#REF!="NA",#REF!+#REF!+DC8,#REF!+#REF!+#REF!)</f>
        <v>#REF!</v>
      </c>
      <c r="DE8" s="325" t="e">
        <f>IF(OR(DD8="",$AB$7=""),"",ROUNDUP(DD8/$AB$7*100,0))</f>
        <v>#REF!</v>
      </c>
      <c r="DF8" s="325"/>
      <c r="DG8" s="326" t="e">
        <f>IF(OR(#REF!="",#REF!=0,#REF!="S",#REF!="F",#REF!="AB"),#REF!,IF(DE8&gt;=75,"D",IF(DE8&gt;=60,"I",IF(DE8&gt;=48,"II",IF(DE8&gt;=36,"III",#REF!)))))</f>
        <v>#REF!</v>
      </c>
      <c r="DH8" s="469"/>
      <c r="DI8" s="469"/>
      <c r="DJ8" s="469"/>
      <c r="DK8" s="469"/>
      <c r="DL8" s="469"/>
      <c r="DM8" s="469"/>
      <c r="DN8" s="469"/>
      <c r="DO8" s="469"/>
      <c r="DP8" s="469"/>
      <c r="DQ8" s="470">
        <f>SUM(DH8:DI8)</f>
        <v>0</v>
      </c>
      <c r="DR8" s="471">
        <v>0</v>
      </c>
      <c r="DS8" s="472"/>
      <c r="DT8" s="473">
        <f>SUM(DQ8,DR8)</f>
        <v>0</v>
      </c>
      <c r="DU8" s="474" t="e">
        <f>SUM(#REF!,#REF!)</f>
        <v>#REF!</v>
      </c>
      <c r="DV8" s="475"/>
      <c r="DW8" s="476">
        <v>0</v>
      </c>
      <c r="DX8" s="477" t="e">
        <f>IF(#REF!="NA",#REF!+#REF!+DW8,#REF!+#REF!+#REF!)</f>
        <v>#REF!</v>
      </c>
      <c r="DY8" s="478" t="e">
        <f>IF(OR(DX8="",$AB$7=""),"",ROUNDUP(DX8/$AB$7*100,0))</f>
        <v>#REF!</v>
      </c>
      <c r="DZ8" s="478"/>
      <c r="EA8" s="479" t="e">
        <f>IF(OR(#REF!="",#REF!=0,#REF!="S",#REF!="F",#REF!="AB"),#REF!,IF(DY8&gt;=75,"D",IF(DY8&gt;=60,"I",IF(DY8&gt;=48,"II",IF(DY8&gt;=36,"III",#REF!)))))</f>
        <v>#REF!</v>
      </c>
      <c r="EB8" s="190">
        <v>0</v>
      </c>
      <c r="EC8" s="191">
        <v>0</v>
      </c>
      <c r="ED8" s="191">
        <v>0</v>
      </c>
      <c r="EE8" s="191"/>
      <c r="EF8" s="191"/>
      <c r="EG8" s="192">
        <v>0</v>
      </c>
      <c r="EH8" s="193"/>
      <c r="EI8" s="212"/>
      <c r="EJ8" s="194">
        <v>0</v>
      </c>
      <c r="EK8" s="160">
        <v>0</v>
      </c>
      <c r="EL8" s="161">
        <v>0</v>
      </c>
      <c r="EM8" s="161">
        <v>0</v>
      </c>
      <c r="EN8" s="161"/>
      <c r="EO8" s="161"/>
      <c r="EP8" s="162">
        <v>0</v>
      </c>
      <c r="EQ8" s="163"/>
      <c r="ER8" s="216"/>
      <c r="ES8" s="164">
        <v>0</v>
      </c>
      <c r="ET8" s="175">
        <v>0</v>
      </c>
      <c r="EU8" s="176">
        <v>0</v>
      </c>
      <c r="EV8" s="176">
        <v>0</v>
      </c>
      <c r="EW8" s="176"/>
      <c r="EX8" s="176"/>
      <c r="EY8" s="177">
        <v>0</v>
      </c>
      <c r="EZ8" s="178"/>
      <c r="FA8" s="220"/>
      <c r="FB8" s="179">
        <v>0</v>
      </c>
      <c r="FC8" s="19">
        <v>0</v>
      </c>
      <c r="FD8" s="20">
        <v>0</v>
      </c>
      <c r="FE8" s="21">
        <v>0</v>
      </c>
      <c r="FF8" s="31">
        <v>0</v>
      </c>
      <c r="FG8" s="22">
        <v>0</v>
      </c>
      <c r="FH8" s="22">
        <v>0</v>
      </c>
      <c r="FI8" s="48" t="str">
        <f>IF(AND(FH8&gt;=60,FK8="Pass"),"First",IF(AND(FH8&gt;=60,FK8="Pass With G"),"First",IF(AND(FH8&gt;=48,FK8="Pass"),"Second;",IF(AND(FH8&gt;=48,FK8="Pass With G"),"Second",IF(OR(FK8="Pass",FK8="Pass With G"),"Third",FK8)))))</f>
        <v/>
      </c>
      <c r="FJ8" s="48"/>
      <c r="FK8" s="41" t="str">
        <f>IF($G8="NSO","NSO",IF(OR($G8="",$G8=0,V8="",AP8="",BJ8="",CD8="",CX8="",DR8=""),"",IF(OR(#REF!&gt;0,(#REF!+#REF!+#REF!)&gt;2),"FAIL",IF(OR(#REF!&gt;0,#REF!&gt;1),"SUPP.",IF(AND(#REF!&gt;0,#REF!&gt;0),"SUPP.",IF((#REF!+#REF!),"PASS With G","PASS"))))))</f>
        <v/>
      </c>
      <c r="FL8" s="12"/>
      <c r="FM8" s="32">
        <v>0</v>
      </c>
      <c r="FN8" s="62">
        <f>IF(FH8&gt;81,"Excellent",IF(FH8&gt;60,"Verry Good",IF(FH8&gt;48,"Good",IF(FH8&gt;36,"Average",IF(FH8=0,0,"Need Improvement")))))</f>
        <v>0</v>
      </c>
      <c r="FO8" s="64" t="e">
        <f>AE8</f>
        <v>#REF!</v>
      </c>
      <c r="FP8" s="65" t="e">
        <f>AY8</f>
        <v>#REF!</v>
      </c>
      <c r="FQ8" s="65" t="e">
        <f>BS8</f>
        <v>#REF!</v>
      </c>
      <c r="FR8" s="65" t="e">
        <f>CM8</f>
        <v>#REF!</v>
      </c>
      <c r="FS8" s="65" t="e">
        <f>DG8</f>
        <v>#REF!</v>
      </c>
      <c r="FT8" s="66" t="e">
        <f>EA8</f>
        <v>#REF!</v>
      </c>
      <c r="FU8" s="243"/>
      <c r="FV8" s="243"/>
      <c r="FW8" s="243"/>
      <c r="FX8" s="243"/>
      <c r="FY8" s="243"/>
      <c r="FZ8" s="922"/>
      <c r="GA8" s="922"/>
      <c r="GU8" s="538">
        <f>COUNTIF(FK8:GT8,"AB")</f>
        <v>0</v>
      </c>
      <c r="GV8" s="538">
        <f>COUNTIF(FK8:GT8,"ML")</f>
        <v>0</v>
      </c>
      <c r="GW8" s="538">
        <f>COUNTBLANK(FK8:GT8)</f>
        <v>28</v>
      </c>
      <c r="GX8" s="538">
        <f>COUNTIF(FK8:GT8,"E")</f>
        <v>0</v>
      </c>
    </row>
    <row r="9" spans="1:206" ht="38.25" customHeight="1">
      <c r="A9" s="73">
        <f>G9</f>
        <v>901</v>
      </c>
      <c r="B9" s="138">
        <v>1</v>
      </c>
      <c r="C9" s="247">
        <v>1</v>
      </c>
      <c r="D9" s="23">
        <f>IF(E9&gt;0,$G$4,0)</f>
        <v>6</v>
      </c>
      <c r="E9" s="1">
        <v>793</v>
      </c>
      <c r="F9" s="80"/>
      <c r="G9" s="1">
        <v>901</v>
      </c>
      <c r="H9" s="1" t="s">
        <v>126</v>
      </c>
      <c r="I9" s="1" t="s">
        <v>127</v>
      </c>
      <c r="J9" s="1" t="s">
        <v>128</v>
      </c>
      <c r="K9" s="665">
        <v>38555</v>
      </c>
      <c r="L9" s="290" t="s">
        <v>222</v>
      </c>
      <c r="M9" s="291">
        <v>1</v>
      </c>
      <c r="N9" s="292" t="str">
        <f>IF(L9="AB","AB",IF(L9="ML","ML",SUM(L9:M9)))</f>
        <v>ML</v>
      </c>
      <c r="O9" s="291">
        <v>5</v>
      </c>
      <c r="P9" s="291">
        <v>2</v>
      </c>
      <c r="Q9" s="292">
        <f>IF(O9="AB","AB",IF(O9="ML","ML",SUM(O9:P9)))</f>
        <v>7</v>
      </c>
      <c r="R9" s="291">
        <v>2</v>
      </c>
      <c r="S9" s="291"/>
      <c r="T9" s="292">
        <f>IF(R9="AB","AB",IF(R9="ML","ML",SUM(R9:S9)))</f>
        <v>2</v>
      </c>
      <c r="U9" s="293">
        <f>SUM(N9,Q9,T9)</f>
        <v>9</v>
      </c>
      <c r="V9" s="294">
        <v>30</v>
      </c>
      <c r="W9" s="295">
        <v>5</v>
      </c>
      <c r="X9" s="292">
        <f>IF(V9="AB","AB",IF(V9="ML","ML",SUM(V9:W9)))</f>
        <v>35</v>
      </c>
      <c r="Y9" s="295">
        <v>40</v>
      </c>
      <c r="Z9" s="295">
        <v>15</v>
      </c>
      <c r="AA9" s="292">
        <f>IF(Y9="AB","AB",IF(Y9="ML","ML",SUM(Y9:Z9)))</f>
        <v>55</v>
      </c>
      <c r="AB9" s="296">
        <f>SUM(U9,X9,AA9)</f>
        <v>99</v>
      </c>
      <c r="AC9" s="297">
        <f>IF(OR(AB9="",AB$7=""),"",AB9/AB$7*100)</f>
        <v>49.5</v>
      </c>
      <c r="AD9" s="298" t="str">
        <f>IF($G9="nso","NSO",IF(AA9="ab",AA9,IF(AA9="ML",AA9,IF(AC9&gt;=86,"A",IF(AC9&gt;=71,"B",IF(AC9&gt;=51,"C",IF(AC9&gt;=31,"D","E")))))))</f>
        <v>D</v>
      </c>
      <c r="AE9" s="299" t="str">
        <f>IF($G9&gt;0,AD9,$G9)</f>
        <v>D</v>
      </c>
      <c r="AF9" s="327">
        <v>2</v>
      </c>
      <c r="AG9" s="328">
        <v>2</v>
      </c>
      <c r="AH9" s="329">
        <f>IF(AF9="AB","AB",IF(AF9="ML","ML",SUM(AF9:AG9)))</f>
        <v>4</v>
      </c>
      <c r="AI9" s="328">
        <v>2</v>
      </c>
      <c r="AJ9" s="328">
        <v>2</v>
      </c>
      <c r="AK9" s="329">
        <f>IF(AI9="AB","AB",IF(AI9="ML","ML",SUM(AI9:AJ9)))</f>
        <v>4</v>
      </c>
      <c r="AL9" s="328">
        <v>2</v>
      </c>
      <c r="AM9" s="328"/>
      <c r="AN9" s="329">
        <f>IF(AL9="AB","AB",IF(AL9="ML","ML",SUM(AL9:AM9)))</f>
        <v>2</v>
      </c>
      <c r="AO9" s="330">
        <f>SUM(AH9,AK9,AN9)</f>
        <v>10</v>
      </c>
      <c r="AP9" s="331">
        <v>30</v>
      </c>
      <c r="AQ9" s="332">
        <v>5</v>
      </c>
      <c r="AR9" s="329">
        <f>IF(AP9="AB","AB",IF(AP9="ML","ML",SUM(AP9:AQ9)))</f>
        <v>35</v>
      </c>
      <c r="AS9" s="332">
        <v>38</v>
      </c>
      <c r="AT9" s="332">
        <v>15</v>
      </c>
      <c r="AU9" s="329">
        <f>IF(AS9="AB","AB",IF(AS9="ML","ML",SUM(AS9:AT9)))</f>
        <v>53</v>
      </c>
      <c r="AV9" s="333">
        <f>SUM(AO9,AR9,AU9)</f>
        <v>98</v>
      </c>
      <c r="AW9" s="334">
        <f>IF(OR(AV9="",AV$7=""),"",AV9/AV$7*100)</f>
        <v>49</v>
      </c>
      <c r="AX9" s="335" t="str">
        <f>IF($G9="nso","NSO",IF(AU9="ab",AU9,IF(AU9="ML",AU9,IF(AW9&gt;=86,"A",IF(AW9&gt;=71,"B",IF(AW9&gt;=51,"C",IF(AW9&gt;=31,"D","E")))))))</f>
        <v>D</v>
      </c>
      <c r="AY9" s="336" t="str">
        <f>IF($G9&gt;0,AX9,$G9)</f>
        <v>D</v>
      </c>
      <c r="AZ9" s="380">
        <v>2</v>
      </c>
      <c r="BA9" s="381">
        <v>2</v>
      </c>
      <c r="BB9" s="382">
        <f>IF(AZ9="AB","AB",IF(AZ9="ML","ML",SUM(AZ9:BA9)))</f>
        <v>4</v>
      </c>
      <c r="BC9" s="381">
        <v>2</v>
      </c>
      <c r="BD9" s="381">
        <v>2</v>
      </c>
      <c r="BE9" s="382">
        <f>IF(BC9="AB","AB",IF(BC9="ML","ML",SUM(BC9:BD9)))</f>
        <v>4</v>
      </c>
      <c r="BF9" s="381">
        <v>2</v>
      </c>
      <c r="BG9" s="381"/>
      <c r="BH9" s="382">
        <f>IF(BF9="AB","AB",IF(BF9="ML","ML",SUM(BF9:BG9)))</f>
        <v>2</v>
      </c>
      <c r="BI9" s="383">
        <f>SUM(BB9,BE9,BH9)</f>
        <v>10</v>
      </c>
      <c r="BJ9" s="384">
        <v>30</v>
      </c>
      <c r="BK9" s="385">
        <v>5</v>
      </c>
      <c r="BL9" s="382">
        <f>IF(BJ9="AB","AB",IF(BJ9="ML","ML",SUM(BJ9:BK9)))</f>
        <v>35</v>
      </c>
      <c r="BM9" s="385">
        <v>38</v>
      </c>
      <c r="BN9" s="385">
        <v>15</v>
      </c>
      <c r="BO9" s="382">
        <f>IF(BM9="AB","AB",IF(BM9="ML","ML",SUM(BM9:BN9)))</f>
        <v>53</v>
      </c>
      <c r="BP9" s="386">
        <f>SUM(BI9,BL9,BO9)</f>
        <v>98</v>
      </c>
      <c r="BQ9" s="387">
        <f>IF(OR(BP9="",BP$7=""),"",BP9/BP$7*100)</f>
        <v>49</v>
      </c>
      <c r="BR9" s="388" t="str">
        <f>IF($G9="nso","NSO",IF(BO9="ab",BO9,IF(BO9="ML",BO9,IF(BQ9&gt;=86,"A",IF(BQ9&gt;=71,"B",IF(BQ9&gt;=51,"C",IF(BQ9&gt;=31,"D","E")))))))</f>
        <v>D</v>
      </c>
      <c r="BS9" s="389" t="str">
        <f>IF($G9&gt;0,BR9,$G9)</f>
        <v>D</v>
      </c>
      <c r="BT9" s="427">
        <v>2</v>
      </c>
      <c r="BU9" s="428">
        <v>5</v>
      </c>
      <c r="BV9" s="429">
        <f>IF(BT9="AB","AB",IF(BT9="ML","ML",SUM(BT9:BU9)))</f>
        <v>7</v>
      </c>
      <c r="BW9" s="428">
        <v>2</v>
      </c>
      <c r="BX9" s="428">
        <v>2</v>
      </c>
      <c r="BY9" s="429">
        <f>IF(BW9="AB","AB",IF(BW9="ML","ML",SUM(BW9:BX9)))</f>
        <v>4</v>
      </c>
      <c r="BZ9" s="428">
        <v>2</v>
      </c>
      <c r="CA9" s="428"/>
      <c r="CB9" s="429">
        <f>IF(BZ9="AB","AB",IF(BZ9="ML","ML",SUM(BZ9:CA9)))</f>
        <v>2</v>
      </c>
      <c r="CC9" s="430">
        <f>SUM(BV9,BY9,CB9)</f>
        <v>13</v>
      </c>
      <c r="CD9" s="431">
        <v>30</v>
      </c>
      <c r="CE9" s="432">
        <v>5</v>
      </c>
      <c r="CF9" s="429">
        <f>IF(CD9="AB","AB",IF(CD9="ML","ML",SUM(CD9:CE9)))</f>
        <v>35</v>
      </c>
      <c r="CG9" s="432">
        <v>38</v>
      </c>
      <c r="CH9" s="432">
        <v>15</v>
      </c>
      <c r="CI9" s="429">
        <f>IF(CG9="AB","AB",IF(CG9="ML","ML",SUM(CG9:CH9)))</f>
        <v>53</v>
      </c>
      <c r="CJ9" s="433">
        <f>SUM(CC9,CF9,CI9)</f>
        <v>101</v>
      </c>
      <c r="CK9" s="434">
        <f>IF(OR(CJ9="",CJ$7=""),"",CJ9/CJ$7*100)</f>
        <v>50.5</v>
      </c>
      <c r="CL9" s="435" t="str">
        <f>IF($G9="nso","NSO",IF(CI9="ab",CI9,IF(CI9="ML",CI9,IF(CK9&gt;=86,"A",IF(CK9&gt;=71,"B",IF(CK9&gt;=51,"C",IF(CK9&gt;=31,"D","E")))))))</f>
        <v>D</v>
      </c>
      <c r="CM9" s="436" t="str">
        <f>IF($G9&gt;0,CL9,$G9)</f>
        <v>D</v>
      </c>
      <c r="CN9" s="327">
        <v>2</v>
      </c>
      <c r="CO9" s="328">
        <v>3</v>
      </c>
      <c r="CP9" s="329">
        <f>IF(CN9="AB","AB",IF(CN9="ML","ML",SUM(CN9:CO9)))</f>
        <v>5</v>
      </c>
      <c r="CQ9" s="328">
        <v>2</v>
      </c>
      <c r="CR9" s="328">
        <v>2</v>
      </c>
      <c r="CS9" s="329">
        <f>IF(CQ9="AB","AB",IF(CQ9="ML","ML",SUM(CQ9:CR9)))</f>
        <v>4</v>
      </c>
      <c r="CT9" s="328">
        <v>2</v>
      </c>
      <c r="CU9" s="328"/>
      <c r="CV9" s="329">
        <f>IF(CT9="AB","AB",IF(CT9="ML","ML",SUM(CT9:CU9)))</f>
        <v>2</v>
      </c>
      <c r="CW9" s="330">
        <f>SUM(CP9,CS9,CV9)</f>
        <v>11</v>
      </c>
      <c r="CX9" s="331">
        <v>30</v>
      </c>
      <c r="CY9" s="332">
        <v>5</v>
      </c>
      <c r="CZ9" s="329">
        <f>IF(CX9="AB","AB",IF(CX9="ML","ML",SUM(CX9:CY9)))</f>
        <v>35</v>
      </c>
      <c r="DA9" s="332">
        <v>38</v>
      </c>
      <c r="DB9" s="332">
        <v>15</v>
      </c>
      <c r="DC9" s="329">
        <f>IF(DA9="AB","AB",IF(DA9="ML","ML",SUM(DA9:DB9)))</f>
        <v>53</v>
      </c>
      <c r="DD9" s="333">
        <f>SUM(CW9,CZ9,DC9)</f>
        <v>99</v>
      </c>
      <c r="DE9" s="334">
        <f>IF(OR(DD9="",DD$7=""),"",DD9/DD$7*100)</f>
        <v>49.5</v>
      </c>
      <c r="DF9" s="335" t="str">
        <f>IF($G9="nso","NSO",IF(DC9="ab",DC9,IF(DC9="ML",DC9,IF(DE9&gt;=86,"A",IF(DE9&gt;=71,"B",IF(DE9&gt;=51,"C",IF(DE9&gt;=31,"D","E")))))))</f>
        <v>D</v>
      </c>
      <c r="DG9" s="336" t="str">
        <f>IF($G9&gt;0,DF9,$G9)</f>
        <v>D</v>
      </c>
      <c r="DH9" s="480">
        <v>2</v>
      </c>
      <c r="DI9" s="481">
        <v>2</v>
      </c>
      <c r="DJ9" s="482">
        <f>IF(DH9="AB","AB",IF(DH9="ML","ML",SUM(DH9:DI9)))</f>
        <v>4</v>
      </c>
      <c r="DK9" s="481">
        <v>2</v>
      </c>
      <c r="DL9" s="481">
        <v>2</v>
      </c>
      <c r="DM9" s="482">
        <f>IF(DK9="AB","AB",IF(DK9="ML","ML",SUM(DK9:DL9)))</f>
        <v>4</v>
      </c>
      <c r="DN9" s="481">
        <v>2</v>
      </c>
      <c r="DO9" s="481"/>
      <c r="DP9" s="482">
        <f>IF(DN9="AB","AB",IF(DN9="ML","ML",SUM(DN9:DO9)))</f>
        <v>2</v>
      </c>
      <c r="DQ9" s="483">
        <f>SUM(DJ9,DM9,DP9)</f>
        <v>10</v>
      </c>
      <c r="DR9" s="484">
        <v>25</v>
      </c>
      <c r="DS9" s="485">
        <v>0</v>
      </c>
      <c r="DT9" s="482">
        <f>IF(DR9="AB","AB",IF(DR9="ML","ML",SUM(DR9:DS9)))</f>
        <v>25</v>
      </c>
      <c r="DU9" s="485">
        <v>38</v>
      </c>
      <c r="DV9" s="485">
        <v>15</v>
      </c>
      <c r="DW9" s="482">
        <f>IF(DU9="AB","AB",IF(DU9="ML","ML",SUM(DU9:DV9)))</f>
        <v>53</v>
      </c>
      <c r="DX9" s="486">
        <f>SUM(DQ9,DT9,DW9)</f>
        <v>88</v>
      </c>
      <c r="DY9" s="487">
        <f>IF(OR(DX9="",DX$7=""),"",DX9/DX$7*100)</f>
        <v>44</v>
      </c>
      <c r="DZ9" s="488" t="str">
        <f>IF($G9="nso","NSO",IF(DW9="ab",DW9,IF(DW9="ML",DW9,IF(DY9&gt;=86,"A",IF(DY9&gt;=71,"B",IF(DY9&gt;=51,"C",IF(DY9&gt;=31,"D","E")))))))</f>
        <v>D</v>
      </c>
      <c r="EA9" s="489" t="str">
        <f>IF($G9&gt;0,DZ9,$G9)</f>
        <v>D</v>
      </c>
      <c r="EB9" s="195">
        <v>15</v>
      </c>
      <c r="EC9" s="196">
        <v>15</v>
      </c>
      <c r="ED9" s="196">
        <v>11</v>
      </c>
      <c r="EE9" s="196">
        <v>20</v>
      </c>
      <c r="EF9" s="196">
        <v>10</v>
      </c>
      <c r="EG9" s="197">
        <f>SUM(EB9:EF9)</f>
        <v>71</v>
      </c>
      <c r="EH9" s="252">
        <f>IF(OR(EG9="",EG$7=""),"",EG9/EG$7*100)</f>
        <v>71</v>
      </c>
      <c r="EI9" s="213" t="str">
        <f>IF($G9="nso","NSO",IF(EF9="ab",EF9,IF(EF9="ML",EF9,IF(EH9&gt;=86,"A",IF(EH9&gt;=71,"B",IF(EH9&gt;=51,"C",IF(EH9&gt;=31,"D","E")))))))</f>
        <v>B</v>
      </c>
      <c r="EJ9" s="201" t="str">
        <f>IF($G9&gt;0,EI9,$G9)</f>
        <v>B</v>
      </c>
      <c r="EK9" s="165">
        <v>15</v>
      </c>
      <c r="EL9" s="166">
        <v>15</v>
      </c>
      <c r="EM9" s="166">
        <v>11</v>
      </c>
      <c r="EN9" s="166">
        <v>10</v>
      </c>
      <c r="EO9" s="166">
        <v>10</v>
      </c>
      <c r="EP9" s="167">
        <f>SUM(EK9:EO9)</f>
        <v>61</v>
      </c>
      <c r="EQ9" s="254">
        <f>IF(OR(EP9="",EP$7=""),"",EP9/EP$7*100)</f>
        <v>61</v>
      </c>
      <c r="ER9" s="217" t="str">
        <f>IF($G9="nso","NSO",IF(EO9="ab",EO9,IF(EO9="ML",EO9,IF(EQ9&gt;=86,"A",IF(EQ9&gt;=71,"B",IF(EQ9&gt;=51,"C",IF(EQ9&gt;=31,"D","E")))))))</f>
        <v>C</v>
      </c>
      <c r="ES9" s="168" t="str">
        <f>IF($G9&gt;0,ER9,$G9)</f>
        <v>C</v>
      </c>
      <c r="ET9" s="180">
        <v>15</v>
      </c>
      <c r="EU9" s="181">
        <v>15</v>
      </c>
      <c r="EV9" s="181">
        <v>11</v>
      </c>
      <c r="EW9" s="181">
        <v>10</v>
      </c>
      <c r="EX9" s="181">
        <v>10</v>
      </c>
      <c r="EY9" s="182">
        <f>SUM(ET9:EX9)</f>
        <v>61</v>
      </c>
      <c r="EZ9" s="255">
        <f>IF(OR(EY9="",EY$7=""),"",EY9/EY$7*100)</f>
        <v>61</v>
      </c>
      <c r="FA9" s="221" t="str">
        <f>IF($G9="nso","NSO",IF(EX9="ab",EX9,IF(EX9="ML",EX9,IF(EZ9&gt;=86,"A",IF(EZ9&gt;=71,"B",IF(EZ9&gt;=51,"C",IF(EZ9&gt;=31,"D","E")))))))</f>
        <v>C</v>
      </c>
      <c r="FB9" s="183" t="str">
        <f>IF($G9&gt;0,FA9,$G9)</f>
        <v>C</v>
      </c>
      <c r="FC9" s="6">
        <v>362</v>
      </c>
      <c r="FD9" s="3">
        <v>274</v>
      </c>
      <c r="FE9" s="33">
        <f>IF(OR(FC9="",FD9=""),"",FD9/FC9*100)</f>
        <v>75.690607734806619</v>
      </c>
      <c r="FF9" s="34">
        <f t="shared" ref="FF9:FF40" si="0">IF(G9=0,0,SUM($AB$7,$AV$7,$BP$7,$CJ$7,$DD$7,$DX$7))</f>
        <v>1200</v>
      </c>
      <c r="FG9" s="24">
        <f t="shared" ref="FG9:FG40" si="1">SUM(AB9,AV9,BP9,CJ9,DD9,DX9)</f>
        <v>583</v>
      </c>
      <c r="FH9" s="89">
        <f>IF(AND(FK9="Passed",FF9&gt;0),FG9/FF9*100,IF(AND(FK9="Promoted",FF9&gt;0),FG9/FF9*100,""))</f>
        <v>48.583333333333336</v>
      </c>
      <c r="FI9" s="49" t="str">
        <f>IF(AND(FH9&gt;=60,FK9="Passed"),"First",IF(AND(FH9&gt;=48,FK9="Passed"),"Second",IF(OR(FK9="passed"),"Third","")))</f>
        <v>Second</v>
      </c>
      <c r="FJ9" s="49" t="str">
        <f>IF(OR(FH9="",FK9&lt;&gt;"PASSED"),"",IF(FH9&gt;85,"A",IF(FH9&gt;70,"B",IF(FH9&gt;50,"C",IF(FH9&gt;30,"D","E")))))</f>
        <v>D</v>
      </c>
      <c r="FK9" s="49" t="str">
        <f>IF(OR(G9=0,G9=""),"",IF(G9="TC","TRANSFERRED",IF(G9="NSO","NSO",IF(G9="DROP","DROP",IF(GU9&gt;0,"ABSENT",IF(GV9&gt;0,"LEAVE",IF(GW9&gt;4,"",IF(AND(GX9&gt;0,$G$4=8),"",IF(GX9&gt;0,"PROMOTED","PASSED")))))))))</f>
        <v>PASSED</v>
      </c>
      <c r="FL9" s="246">
        <f>IF(FK9="Passed",FH9,"")</f>
        <v>48.583333333333336</v>
      </c>
      <c r="FM9" s="35">
        <f>IF(FL9="","",SUMPRODUCT((FL9&lt;FL$9:FL$108)/COUNTIF(FL$9:FL$108,FL$9:FL$108)))</f>
        <v>2.9999999999999991</v>
      </c>
      <c r="FN9" s="63" t="str">
        <f>IF(FH9="","",IF(FH9&gt;=86,"Excellent",IF(FH9&gt;=71,"Very Good",IF(FH9&gt;=50,"Good",IF(FH9&gt;31,"Average","Need Improvement")))))</f>
        <v>Average</v>
      </c>
      <c r="FO9" s="43" t="str">
        <f t="shared" ref="FO9:FO72" si="2">AE9</f>
        <v>D</v>
      </c>
      <c r="FP9" s="42" t="str">
        <f t="shared" ref="FP9:FP72" si="3">AY9</f>
        <v>D</v>
      </c>
      <c r="FQ9" s="42" t="str">
        <f t="shared" ref="FQ9:FQ72" si="4">BS9</f>
        <v>D</v>
      </c>
      <c r="FR9" s="42" t="str">
        <f t="shared" ref="FR9:FR72" si="5">CM9</f>
        <v>D</v>
      </c>
      <c r="FS9" s="42" t="str">
        <f t="shared" ref="FS9:FS72" si="6">DG9</f>
        <v>D</v>
      </c>
      <c r="FT9" s="44" t="str">
        <f t="shared" ref="FT9:FT72" si="7">EA9</f>
        <v>D</v>
      </c>
      <c r="FU9" s="244">
        <f>COUNTIF($FO9:$FT9,"A")</f>
        <v>0</v>
      </c>
      <c r="FV9" s="245">
        <f>COUNTIF($FO9:$FT9,"B")</f>
        <v>0</v>
      </c>
      <c r="FW9" s="245">
        <f>COUNTIF($FO9:$FT9,"C")</f>
        <v>0</v>
      </c>
      <c r="FX9" s="245">
        <f>COUNTIF($FO9:$FT9,"D")</f>
        <v>6</v>
      </c>
      <c r="FY9" s="245">
        <f>COUNTIF($FO9:$FT9,"E")</f>
        <v>0</v>
      </c>
      <c r="FZ9" s="922"/>
      <c r="GA9" s="922"/>
      <c r="GB9" s="79">
        <f>EG9</f>
        <v>71</v>
      </c>
      <c r="GC9" s="79" t="s">
        <v>169</v>
      </c>
      <c r="GD9" s="79">
        <f>$EG$7</f>
        <v>100</v>
      </c>
      <c r="GE9" s="79" t="str">
        <f t="shared" ref="GE9" si="8">CONCATENATE(GB9,GC9,GD9)</f>
        <v>71/100</v>
      </c>
      <c r="GF9" s="79">
        <f>EP9</f>
        <v>61</v>
      </c>
      <c r="GG9" s="79" t="s">
        <v>169</v>
      </c>
      <c r="GH9" s="79">
        <f>$EP$7</f>
        <v>100</v>
      </c>
      <c r="GI9" s="79" t="str">
        <f t="shared" ref="GI9" si="9">CONCATENATE(GF9,GG9,GH9)</f>
        <v>61/100</v>
      </c>
      <c r="GJ9" s="79">
        <f>EY9</f>
        <v>61</v>
      </c>
      <c r="GK9" s="79" t="s">
        <v>169</v>
      </c>
      <c r="GL9" s="79">
        <f>$EY$7</f>
        <v>100</v>
      </c>
      <c r="GM9" s="79" t="str">
        <f t="shared" ref="GM9" si="10">CONCATENATE(GJ9,GK9,GL9)</f>
        <v>61/100</v>
      </c>
      <c r="GO9" s="79" t="str">
        <f>AE9</f>
        <v>D</v>
      </c>
      <c r="GP9" s="79" t="str">
        <f>AY9</f>
        <v>D</v>
      </c>
      <c r="GQ9" s="79" t="str">
        <f>BS9</f>
        <v>D</v>
      </c>
      <c r="GR9" s="79" t="str">
        <f>CM9</f>
        <v>D</v>
      </c>
      <c r="GS9" s="79" t="str">
        <f>DG9</f>
        <v>D</v>
      </c>
      <c r="GT9" s="79" t="str">
        <f>EA9</f>
        <v>D</v>
      </c>
      <c r="GU9" s="79">
        <f>COUNTIF(GO9:GT9,"ab")</f>
        <v>0</v>
      </c>
      <c r="GV9" s="79">
        <f>COUNTIF(GO9:GT9,"ml")</f>
        <v>0</v>
      </c>
      <c r="GW9" s="79">
        <f>COUNTBLANK(GO9:GT9)</f>
        <v>0</v>
      </c>
      <c r="GX9" s="79">
        <f>COUNTIF(GO9:GT9,"e")</f>
        <v>0</v>
      </c>
    </row>
    <row r="10" spans="1:206" ht="38.25" customHeight="1">
      <c r="A10" s="73">
        <f t="shared" ref="A10:A73" si="11">G10</f>
        <v>902</v>
      </c>
      <c r="B10" s="138">
        <v>2</v>
      </c>
      <c r="C10" s="248">
        <v>2</v>
      </c>
      <c r="D10" s="23">
        <f t="shared" ref="D10:D73" si="12">IF(E10&gt;0,$G$4,0)</f>
        <v>6</v>
      </c>
      <c r="E10" s="2">
        <v>1490</v>
      </c>
      <c r="F10" s="81"/>
      <c r="G10" s="2">
        <v>902</v>
      </c>
      <c r="H10" s="2" t="s">
        <v>129</v>
      </c>
      <c r="I10" s="2" t="s">
        <v>130</v>
      </c>
      <c r="J10" s="2" t="s">
        <v>131</v>
      </c>
      <c r="K10" s="666">
        <v>38535</v>
      </c>
      <c r="L10" s="300">
        <v>2</v>
      </c>
      <c r="M10" s="272">
        <v>2</v>
      </c>
      <c r="N10" s="268">
        <f>IF(L10="AB","AB",IF(L10="ML","ML",SUM(L10:M10)))</f>
        <v>4</v>
      </c>
      <c r="O10" s="272">
        <v>3</v>
      </c>
      <c r="P10" s="272">
        <v>4</v>
      </c>
      <c r="Q10" s="268">
        <f t="shared" ref="Q10:Q73" si="13">IF(O10="AB","AB",IF(O10="ML","ML",SUM(O10:P10)))</f>
        <v>7</v>
      </c>
      <c r="R10" s="272">
        <v>5</v>
      </c>
      <c r="S10" s="272"/>
      <c r="T10" s="268">
        <f t="shared" ref="T10:T73" si="14">IF(R10="AB","AB",IF(R10="ML","ML",SUM(R10:S10)))</f>
        <v>5</v>
      </c>
      <c r="U10" s="270">
        <f>SUM(N10,Q10,T10)</f>
        <v>16</v>
      </c>
      <c r="V10" s="273">
        <v>20</v>
      </c>
      <c r="W10" s="274">
        <v>15</v>
      </c>
      <c r="X10" s="268">
        <f>IF(V10="AB","AB",IF(V10="ML","ML",SUM(V10:W10)))</f>
        <v>35</v>
      </c>
      <c r="Y10" s="274">
        <v>40</v>
      </c>
      <c r="Z10" s="274">
        <v>25</v>
      </c>
      <c r="AA10" s="268">
        <f>IF(Y10="AB","AB",IF(Y10="ML","ML",SUM(Y10:Z10)))</f>
        <v>65</v>
      </c>
      <c r="AB10" s="269">
        <f>SUM(U10,X10,AA10)</f>
        <v>116</v>
      </c>
      <c r="AC10" s="275">
        <f t="shared" ref="AC10" si="15">IF(OR(AB10="",AB$7=""),"",AB10/AB$7*100)</f>
        <v>57.999999999999993</v>
      </c>
      <c r="AD10" s="271" t="str">
        <f t="shared" ref="AD10" si="16">IF($G10="nso","NSO",IF(AA10="ab",AA10,IF(AA10="ML",AA10,IF(AC10&gt;=86,"A",IF(AC10&gt;=71,"B",IF(AC10&gt;=51,"C",IF(AC10&gt;=31,"D","E")))))))</f>
        <v>C</v>
      </c>
      <c r="AE10" s="67" t="str">
        <f t="shared" ref="AE10" si="17">IF($G10&gt;0,AD10,$G10)</f>
        <v>C</v>
      </c>
      <c r="AF10" s="337">
        <v>4</v>
      </c>
      <c r="AG10" s="338">
        <v>5</v>
      </c>
      <c r="AH10" s="339">
        <f t="shared" ref="AH10:AH73" si="18">IF(AF10="AB","AB",IF(AF10="ML","ML",SUM(AF10:AG10)))</f>
        <v>9</v>
      </c>
      <c r="AI10" s="338">
        <v>4</v>
      </c>
      <c r="AJ10" s="338">
        <v>5</v>
      </c>
      <c r="AK10" s="339">
        <f t="shared" ref="AK10:AK73" si="19">IF(AI10="AB","AB",IF(AI10="ML","ML",SUM(AI10:AJ10)))</f>
        <v>9</v>
      </c>
      <c r="AL10" s="338">
        <v>2</v>
      </c>
      <c r="AM10" s="338"/>
      <c r="AN10" s="339">
        <f t="shared" ref="AN10:AN73" si="20">IF(AL10="AB","AB",IF(AL10="ML","ML",SUM(AL10:AM10)))</f>
        <v>2</v>
      </c>
      <c r="AO10" s="340">
        <f>SUM(AH10,AK10,AN10)</f>
        <v>20</v>
      </c>
      <c r="AP10" s="341">
        <v>35</v>
      </c>
      <c r="AQ10" s="342">
        <v>18</v>
      </c>
      <c r="AR10" s="339">
        <f>IF(AP10="AB","AB",IF(AP10="ML","ML",SUM(AP10:AQ10)))</f>
        <v>53</v>
      </c>
      <c r="AS10" s="342">
        <v>45</v>
      </c>
      <c r="AT10" s="342">
        <v>20</v>
      </c>
      <c r="AU10" s="339">
        <f>IF(AS10="AB","AB",IF(AS10="ML","ML",SUM(AS10:AT10)))</f>
        <v>65</v>
      </c>
      <c r="AV10" s="343">
        <f>SUM(AO10,AR10,AU10)</f>
        <v>138</v>
      </c>
      <c r="AW10" s="344">
        <f t="shared" ref="AW10:AW73" si="21">IF(OR(AV10="",AV$7=""),"",AV10/AV$7*100)</f>
        <v>69</v>
      </c>
      <c r="AX10" s="345" t="str">
        <f t="shared" ref="AX10:AX73" si="22">IF($G10="nso","NSO",IF(AU10="ab",AU10,IF(AU10="ML",AU10,IF(AW10&gt;=86,"A",IF(AW10&gt;=71,"B",IF(AW10&gt;=51,"C",IF(AW10&gt;=31,"D","E")))))))</f>
        <v>C</v>
      </c>
      <c r="AY10" s="69" t="str">
        <f t="shared" ref="AY10:AY73" si="23">IF($G10&gt;0,AX10,$G10)</f>
        <v>C</v>
      </c>
      <c r="AZ10" s="390">
        <v>2</v>
      </c>
      <c r="BA10" s="391">
        <v>3</v>
      </c>
      <c r="BB10" s="392">
        <f t="shared" ref="BB10:BB73" si="24">IF(AZ10="AB","AB",IF(AZ10="ML","ML",SUM(AZ10:BA10)))</f>
        <v>5</v>
      </c>
      <c r="BC10" s="391">
        <v>5</v>
      </c>
      <c r="BD10" s="391">
        <v>3</v>
      </c>
      <c r="BE10" s="392">
        <f t="shared" ref="BE10:BE73" si="25">IF(BC10="AB","AB",IF(BC10="ML","ML",SUM(BC10:BD10)))</f>
        <v>8</v>
      </c>
      <c r="BF10" s="391">
        <v>2</v>
      </c>
      <c r="BG10" s="391"/>
      <c r="BH10" s="392">
        <f t="shared" ref="BH10:BH73" si="26">IF(BF10="AB","AB",IF(BF10="ML","ML",SUM(BF10:BG10)))</f>
        <v>2</v>
      </c>
      <c r="BI10" s="393">
        <f>SUM(BB10,BE10,BH10)</f>
        <v>15</v>
      </c>
      <c r="BJ10" s="394">
        <v>15</v>
      </c>
      <c r="BK10" s="395">
        <v>20</v>
      </c>
      <c r="BL10" s="392">
        <f>IF(BJ10="AB","AB",IF(BJ10="ML","ML",SUM(BJ10:BK10)))</f>
        <v>35</v>
      </c>
      <c r="BM10" s="395">
        <v>45</v>
      </c>
      <c r="BN10" s="395">
        <v>15</v>
      </c>
      <c r="BO10" s="392">
        <f>IF(BM10="AB","AB",IF(BM10="ML","ML",SUM(BM10:BN10)))</f>
        <v>60</v>
      </c>
      <c r="BP10" s="396">
        <f>SUM(BI10,BL10,BO10)</f>
        <v>110</v>
      </c>
      <c r="BQ10" s="397">
        <f t="shared" ref="BQ10:BQ73" si="27">IF(OR(BP10="",BP$7=""),"",BP10/BP$7*100)</f>
        <v>55.000000000000007</v>
      </c>
      <c r="BR10" s="398" t="str">
        <f t="shared" ref="BR10:BR73" si="28">IF($G10="nso","NSO",IF(BO10="ab",BO10,IF(BO10="ML",BO10,IF(BQ10&gt;=86,"A",IF(BQ10&gt;=71,"B",IF(BQ10&gt;=51,"C",IF(BQ10&gt;=31,"D","E")))))))</f>
        <v>C</v>
      </c>
      <c r="BS10" s="399" t="str">
        <f t="shared" ref="BS10:BS73" si="29">IF($G10&gt;0,BR10,$G10)</f>
        <v>C</v>
      </c>
      <c r="BT10" s="437">
        <v>1</v>
      </c>
      <c r="BU10" s="438">
        <v>1</v>
      </c>
      <c r="BV10" s="439">
        <f t="shared" ref="BV10:BV73" si="30">IF(BT10="AB","AB",IF(BT10="ML","ML",SUM(BT10:BU10)))</f>
        <v>2</v>
      </c>
      <c r="BW10" s="438">
        <v>1</v>
      </c>
      <c r="BX10" s="438">
        <v>1</v>
      </c>
      <c r="BY10" s="439">
        <f t="shared" ref="BY10:BY73" si="31">IF(BW10="AB","AB",IF(BW10="ML","ML",SUM(BW10:BX10)))</f>
        <v>2</v>
      </c>
      <c r="BZ10" s="438">
        <v>1</v>
      </c>
      <c r="CA10" s="438"/>
      <c r="CB10" s="439">
        <f t="shared" ref="CB10:CB73" si="32">IF(BZ10="AB","AB",IF(BZ10="ML","ML",SUM(BZ10:CA10)))</f>
        <v>1</v>
      </c>
      <c r="CC10" s="440">
        <f>SUM(BV10,BY10,CB10)</f>
        <v>5</v>
      </c>
      <c r="CD10" s="441">
        <v>15</v>
      </c>
      <c r="CE10" s="442">
        <v>15</v>
      </c>
      <c r="CF10" s="439">
        <f>IF(CD10="AB","AB",IF(CD10="ML","ML",SUM(CD10:CE10)))</f>
        <v>30</v>
      </c>
      <c r="CG10" s="442">
        <v>35</v>
      </c>
      <c r="CH10" s="442">
        <v>20</v>
      </c>
      <c r="CI10" s="439">
        <f>IF(CG10="AB","AB",IF(CG10="ML","ML",SUM(CG10:CH10)))</f>
        <v>55</v>
      </c>
      <c r="CJ10" s="443">
        <f>SUM(CC10,CF10,CI10)</f>
        <v>90</v>
      </c>
      <c r="CK10" s="444">
        <f t="shared" ref="CK10:CK73" si="33">IF(OR(CJ10="",CJ$7=""),"",CJ10/CJ$7*100)</f>
        <v>45</v>
      </c>
      <c r="CL10" s="445" t="str">
        <f t="shared" ref="CL10:CL73" si="34">IF($G10="nso","NSO",IF(CI10="ab",CI10,IF(CI10="ML",CI10,IF(CK10&gt;=86,"A",IF(CK10&gt;=71,"B",IF(CK10&gt;=51,"C",IF(CK10&gt;=31,"D","E")))))))</f>
        <v>D</v>
      </c>
      <c r="CM10" s="68" t="str">
        <f t="shared" ref="CM10:CM73" si="35">IF($G10&gt;0,CL10,$G10)</f>
        <v>D</v>
      </c>
      <c r="CN10" s="337">
        <v>1</v>
      </c>
      <c r="CO10" s="338">
        <v>1</v>
      </c>
      <c r="CP10" s="339">
        <f t="shared" ref="CP10:CP73" si="36">IF(CN10="AB","AB",IF(CN10="ML","ML",SUM(CN10:CO10)))</f>
        <v>2</v>
      </c>
      <c r="CQ10" s="338">
        <v>2</v>
      </c>
      <c r="CR10" s="338">
        <v>2</v>
      </c>
      <c r="CS10" s="339">
        <f t="shared" ref="CS10:CS73" si="37">IF(CQ10="AB","AB",IF(CQ10="ML","ML",SUM(CQ10:CR10)))</f>
        <v>4</v>
      </c>
      <c r="CT10" s="338">
        <v>2</v>
      </c>
      <c r="CU10" s="338"/>
      <c r="CV10" s="339">
        <f t="shared" ref="CV10:CV73" si="38">IF(CT10="AB","AB",IF(CT10="ML","ML",SUM(CT10:CU10)))</f>
        <v>2</v>
      </c>
      <c r="CW10" s="340">
        <f>SUM(CP10,CS10,CV10)</f>
        <v>8</v>
      </c>
      <c r="CX10" s="341">
        <v>25</v>
      </c>
      <c r="CY10" s="342">
        <v>20</v>
      </c>
      <c r="CZ10" s="339">
        <f>IF(CX10="AB","AB",IF(CX10="ML","ML",SUM(CX10:CY10)))</f>
        <v>45</v>
      </c>
      <c r="DA10" s="342">
        <v>33</v>
      </c>
      <c r="DB10" s="342">
        <v>17</v>
      </c>
      <c r="DC10" s="339">
        <f>IF(DA10="AB","AB",IF(DA10="ML","ML",SUM(DA10:DB10)))</f>
        <v>50</v>
      </c>
      <c r="DD10" s="343">
        <f>SUM(CW10,CZ10,DC10)</f>
        <v>103</v>
      </c>
      <c r="DE10" s="344">
        <f t="shared" ref="DE10:DE73" si="39">IF(OR(DD10="",DD$7=""),"",DD10/DD$7*100)</f>
        <v>51.5</v>
      </c>
      <c r="DF10" s="345" t="str">
        <f t="shared" ref="DF10:DF73" si="40">IF($G10="nso","NSO",IF(DC10="ab",DC10,IF(DC10="ML",DC10,IF(DE10&gt;=86,"A",IF(DE10&gt;=71,"B",IF(DE10&gt;=51,"C",IF(DE10&gt;=31,"D","E")))))))</f>
        <v>C</v>
      </c>
      <c r="DG10" s="69" t="str">
        <f t="shared" ref="DG10:DG73" si="41">IF($G10&gt;0,DF10,$G10)</f>
        <v>C</v>
      </c>
      <c r="DH10" s="490">
        <v>3</v>
      </c>
      <c r="DI10" s="491">
        <v>3</v>
      </c>
      <c r="DJ10" s="492">
        <f t="shared" ref="DJ10:DJ73" si="42">IF(DH10="AB","AB",IF(DH10="ML","ML",SUM(DH10:DI10)))</f>
        <v>6</v>
      </c>
      <c r="DK10" s="491">
        <v>3</v>
      </c>
      <c r="DL10" s="491">
        <v>3</v>
      </c>
      <c r="DM10" s="492">
        <f t="shared" ref="DM10:DM73" si="43">IF(DK10="AB","AB",IF(DK10="ML","ML",SUM(DK10:DL10)))</f>
        <v>6</v>
      </c>
      <c r="DN10" s="491">
        <v>3</v>
      </c>
      <c r="DO10" s="491"/>
      <c r="DP10" s="492">
        <f t="shared" ref="DP10:DP73" si="44">IF(DN10="AB","AB",IF(DN10="ML","ML",SUM(DN10:DO10)))</f>
        <v>3</v>
      </c>
      <c r="DQ10" s="493">
        <f>SUM(DJ10,DM10,DP10)</f>
        <v>15</v>
      </c>
      <c r="DR10" s="494">
        <v>25</v>
      </c>
      <c r="DS10" s="495">
        <v>20</v>
      </c>
      <c r="DT10" s="492">
        <f>IF(DR10="AB","AB",IF(DR10="ML","ML",SUM(DR10:DS10)))</f>
        <v>45</v>
      </c>
      <c r="DU10" s="495">
        <v>45</v>
      </c>
      <c r="DV10" s="495">
        <v>20</v>
      </c>
      <c r="DW10" s="492">
        <f>IF(DU10="AB","AB",IF(DU10="ML","ML",SUM(DU10:DV10)))</f>
        <v>65</v>
      </c>
      <c r="DX10" s="496">
        <f>SUM(DQ10,DT10,DW10)</f>
        <v>125</v>
      </c>
      <c r="DY10" s="497">
        <f t="shared" ref="DY10:DY73" si="45">IF(OR(DX10="",DX$7=""),"",DX10/DX$7*100)</f>
        <v>62.5</v>
      </c>
      <c r="DZ10" s="498" t="str">
        <f t="shared" ref="DZ10:DZ73" si="46">IF($G10="nso","NSO",IF(DW10="ab",DW10,IF(DW10="ML",DW10,IF(DY10&gt;=86,"A",IF(DY10&gt;=71,"B",IF(DY10&gt;=51,"C",IF(DY10&gt;=31,"D","E")))))))</f>
        <v>C</v>
      </c>
      <c r="EA10" s="499" t="str">
        <f t="shared" ref="EA10:EA73" si="47">IF($G10&gt;0,DZ10,$G10)</f>
        <v>C</v>
      </c>
      <c r="EB10" s="198">
        <v>10</v>
      </c>
      <c r="EC10" s="199">
        <v>10</v>
      </c>
      <c r="ED10" s="199">
        <v>10</v>
      </c>
      <c r="EE10" s="196">
        <v>10</v>
      </c>
      <c r="EF10" s="196">
        <v>10</v>
      </c>
      <c r="EG10" s="197">
        <f t="shared" ref="EG10:EG73" si="48">SUM(EB10:EF10)</f>
        <v>50</v>
      </c>
      <c r="EH10" s="253">
        <f t="shared" ref="EH10:EH73" si="49">IF(OR(EG10="",EG$7=""),"",EG10/EG$7*100)</f>
        <v>50</v>
      </c>
      <c r="EI10" s="213" t="str">
        <f t="shared" ref="EI10:EI73" si="50">IF($G10="nso","NSO",IF(EF10="ab",EF10,IF(EF10="ML",EF10,IF(EH10&gt;=86,"A",IF(EH10&gt;=71,"B",IF(EH10&gt;=51,"C",IF(EH10&gt;=31,"D","E")))))))</f>
        <v>D</v>
      </c>
      <c r="EJ10" s="201" t="str">
        <f t="shared" ref="EJ10:EJ73" si="51">IF($G10&gt;0,EI10,$G10)</f>
        <v>D</v>
      </c>
      <c r="EK10" s="169">
        <v>10</v>
      </c>
      <c r="EL10" s="170">
        <v>15</v>
      </c>
      <c r="EM10" s="170">
        <v>20</v>
      </c>
      <c r="EN10" s="166">
        <v>20</v>
      </c>
      <c r="EO10" s="166">
        <v>15</v>
      </c>
      <c r="EP10" s="167">
        <f t="shared" ref="EP10:EP73" si="52">SUM(EK10:EO10)</f>
        <v>80</v>
      </c>
      <c r="EQ10" s="254">
        <f t="shared" ref="EQ10:EQ73" si="53">IF(OR(EP10="",EP$7=""),"",EP10/EP$7*100)</f>
        <v>80</v>
      </c>
      <c r="ER10" s="217" t="str">
        <f t="shared" ref="ER10:ER73" si="54">IF($G10="nso","NSO",IF(EO10="ab",EO10,IF(EO10="ML",EO10,IF(EQ10&gt;=86,"A",IF(EQ10&gt;=71,"B",IF(EQ10&gt;=51,"C",IF(EQ10&gt;=31,"D","E")))))))</f>
        <v>B</v>
      </c>
      <c r="ES10" s="168" t="str">
        <f t="shared" ref="ES10:ES73" si="55">IF($G10&gt;0,ER10,$G10)</f>
        <v>B</v>
      </c>
      <c r="ET10" s="184">
        <v>15</v>
      </c>
      <c r="EU10" s="185">
        <v>15</v>
      </c>
      <c r="EV10" s="185">
        <v>15</v>
      </c>
      <c r="EW10" s="181">
        <v>15</v>
      </c>
      <c r="EX10" s="181">
        <v>15</v>
      </c>
      <c r="EY10" s="182">
        <f t="shared" ref="EY10:EY73" si="56">SUM(ET10:EX10)</f>
        <v>75</v>
      </c>
      <c r="EZ10" s="255">
        <f t="shared" ref="EZ10:EZ73" si="57">IF(OR(EY10="",EY$7=""),"",EY10/EY$7*100)</f>
        <v>75</v>
      </c>
      <c r="FA10" s="221" t="str">
        <f t="shared" ref="FA10:FA73" si="58">IF($G10="nso","NSO",IF(EX10="ab",EX10,IF(EX10="ML",EX10,IF(EZ10&gt;=86,"A",IF(EZ10&gt;=71,"B",IF(EZ10&gt;=51,"C",IF(EZ10&gt;=31,"D","E")))))))</f>
        <v>B</v>
      </c>
      <c r="FB10" s="183" t="str">
        <f t="shared" ref="FB10:FB73" si="59">IF($G10&gt;0,FA10,$G10)</f>
        <v>B</v>
      </c>
      <c r="FC10" s="7"/>
      <c r="FD10" s="4"/>
      <c r="FE10" s="36" t="str">
        <f t="shared" ref="FE10:FE11" si="60">IF(OR(FC10="",FD10=""),"",FD10/FC10*100)</f>
        <v/>
      </c>
      <c r="FF10" s="34">
        <f t="shared" si="0"/>
        <v>1200</v>
      </c>
      <c r="FG10" s="24">
        <f t="shared" si="1"/>
        <v>682</v>
      </c>
      <c r="FH10" s="89">
        <f t="shared" ref="FH10:FH73" si="61">IF(AND(FK10="Passed",FF10&gt;0),FG10/FF10*100,IF(AND(FK10="Promoted",FF10&gt;0),FG10/FF10*100,""))</f>
        <v>56.833333333333336</v>
      </c>
      <c r="FI10" s="49" t="str">
        <f t="shared" ref="FI10:FI73" si="62">IF(AND(FH10&gt;=60,FK10="Passed"),"First",IF(AND(FH10&gt;=48,FK10="Passed"),"Second",IF(OR(FK10="passed"),"Third","")))</f>
        <v>Second</v>
      </c>
      <c r="FJ10" s="49" t="str">
        <f t="shared" ref="FJ10:FJ73" si="63">IF(OR(FH10="",FK10&lt;&gt;"PASSED"),"",IF(FH10&gt;85,"A",IF(FH10&gt;70,"B",IF(FH10&gt;50,"C",IF(FH10&gt;30,"D","E")))))</f>
        <v>C</v>
      </c>
      <c r="FK10" s="49" t="str">
        <f t="shared" ref="FK10:FK73" si="64">IF(OR(G10=0,G10=""),"",IF(G10="TC","TRANSFERRED",IF(G10="NSO","NSO",IF(G10="DROP","DROP",IF(GU10&gt;0,"ABSENT",IF(GV10&gt;0,"LEAVE",IF(GW10&gt;4,"",IF(AND(GX10&gt;0,$G$4=8),"",IF(GX10&gt;0,"PROMOTED","PASSED")))))))))</f>
        <v>PASSED</v>
      </c>
      <c r="FL10" s="40">
        <f t="shared" ref="FL10:FL73" si="65">IF(FK10="Passed",FH10,"")</f>
        <v>56.833333333333336</v>
      </c>
      <c r="FM10" s="35">
        <f t="shared" ref="FM10:FM73" si="66">IF(FL10="","",SUMPRODUCT((FL10&lt;FL$9:FL$108)/COUNTIF(FL$9:FL$108,FL$9:FL$108)))</f>
        <v>1.9999999999999991</v>
      </c>
      <c r="FN10" s="63" t="str">
        <f t="shared" ref="FN10:FN73" si="67">IF(FH10="","",IF(FH10&gt;=86,"Excellent",IF(FH10&gt;=71,"Very Good",IF(FH10&gt;=50,"Good",IF(FH10&gt;31,"Average","Need Improvement")))))</f>
        <v>Good</v>
      </c>
      <c r="FO10" s="43" t="str">
        <f t="shared" si="2"/>
        <v>C</v>
      </c>
      <c r="FP10" s="42" t="str">
        <f t="shared" si="3"/>
        <v>C</v>
      </c>
      <c r="FQ10" s="42" t="str">
        <f t="shared" si="4"/>
        <v>C</v>
      </c>
      <c r="FR10" s="42" t="str">
        <f t="shared" si="5"/>
        <v>D</v>
      </c>
      <c r="FS10" s="42" t="str">
        <f t="shared" si="6"/>
        <v>C</v>
      </c>
      <c r="FT10" s="44" t="str">
        <f t="shared" si="7"/>
        <v>C</v>
      </c>
      <c r="FU10" s="244">
        <f t="shared" ref="FU10:FU73" si="68">COUNTIF($FO10:$FT10,"A")</f>
        <v>0</v>
      </c>
      <c r="FV10" s="245">
        <f t="shared" ref="FV10:FV73" si="69">COUNTIF($FO10:$FT10,"B")</f>
        <v>0</v>
      </c>
      <c r="FW10" s="245">
        <f t="shared" ref="FW10:FW73" si="70">COUNTIF($FO10:$FT10,"C")</f>
        <v>5</v>
      </c>
      <c r="FX10" s="245">
        <f t="shared" ref="FX10:FX73" si="71">COUNTIF($FO10:$FT10,"D")</f>
        <v>1</v>
      </c>
      <c r="FY10" s="245">
        <f t="shared" ref="FY10:FY73" si="72">COUNTIF($FO10:$FT10,"E")</f>
        <v>0</v>
      </c>
      <c r="FZ10" s="922"/>
      <c r="GA10" s="922"/>
      <c r="GB10" s="79">
        <f t="shared" ref="GB10:GB73" si="73">EG10</f>
        <v>50</v>
      </c>
      <c r="GC10" s="79" t="s">
        <v>169</v>
      </c>
      <c r="GD10" s="79">
        <f t="shared" ref="GD10:GD73" si="74">$EG$7</f>
        <v>100</v>
      </c>
      <c r="GE10" s="79" t="str">
        <f t="shared" ref="GE10:GE73" si="75">CONCATENATE(GB10,GC10,GD10)</f>
        <v>50/100</v>
      </c>
      <c r="GF10" s="79">
        <f t="shared" ref="GF10:GF73" si="76">EP10</f>
        <v>80</v>
      </c>
      <c r="GG10" s="79" t="s">
        <v>169</v>
      </c>
      <c r="GH10" s="79">
        <f t="shared" ref="GH10:GH73" si="77">$EP$7</f>
        <v>100</v>
      </c>
      <c r="GI10" s="79" t="str">
        <f t="shared" ref="GI10:GI73" si="78">CONCATENATE(GF10,GG10,GH10)</f>
        <v>80/100</v>
      </c>
      <c r="GJ10" s="79">
        <f t="shared" ref="GJ10:GJ73" si="79">EY10</f>
        <v>75</v>
      </c>
      <c r="GK10" s="79" t="s">
        <v>169</v>
      </c>
      <c r="GL10" s="79">
        <f t="shared" ref="GL10:GL73" si="80">$EY$7</f>
        <v>100</v>
      </c>
      <c r="GM10" s="79" t="str">
        <f t="shared" ref="GM10:GM73" si="81">CONCATENATE(GJ10,GK10,GL10)</f>
        <v>75/100</v>
      </c>
      <c r="GO10" s="79" t="str">
        <f t="shared" ref="GO10:GO73" si="82">AE10</f>
        <v>C</v>
      </c>
      <c r="GP10" s="79" t="str">
        <f t="shared" ref="GP10:GP73" si="83">AY10</f>
        <v>C</v>
      </c>
      <c r="GQ10" s="79" t="str">
        <f t="shared" ref="GQ10:GQ73" si="84">BS10</f>
        <v>C</v>
      </c>
      <c r="GR10" s="79" t="str">
        <f t="shared" ref="GR10:GR73" si="85">CM10</f>
        <v>D</v>
      </c>
      <c r="GS10" s="79" t="str">
        <f t="shared" ref="GS10:GS73" si="86">DG10</f>
        <v>C</v>
      </c>
      <c r="GT10" s="79" t="str">
        <f t="shared" ref="GT10:GT73" si="87">EA10</f>
        <v>C</v>
      </c>
      <c r="GU10" s="79">
        <f t="shared" ref="GU10:GU73" si="88">COUNTIF(GO10:GT10,"ab")</f>
        <v>0</v>
      </c>
      <c r="GV10" s="79">
        <f t="shared" ref="GV10:GV73" si="89">COUNTIF(GO10:GT10,"ml")</f>
        <v>0</v>
      </c>
      <c r="GW10" s="79">
        <f t="shared" ref="GW10:GW73" si="90">COUNTBLANK(GO10:GT10)</f>
        <v>0</v>
      </c>
      <c r="GX10" s="79">
        <f t="shared" ref="GX10:GX73" si="91">COUNTIF(GO10:GT10,"e")</f>
        <v>0</v>
      </c>
    </row>
    <row r="11" spans="1:206" ht="38.25" customHeight="1">
      <c r="A11" s="73">
        <f t="shared" si="11"/>
        <v>903</v>
      </c>
      <c r="B11" s="138">
        <v>3</v>
      </c>
      <c r="C11" s="247">
        <v>3</v>
      </c>
      <c r="D11" s="23">
        <f t="shared" si="12"/>
        <v>6</v>
      </c>
      <c r="E11" s="2">
        <v>1458</v>
      </c>
      <c r="F11" s="81"/>
      <c r="G11" s="1">
        <v>903</v>
      </c>
      <c r="H11" s="2" t="s">
        <v>142</v>
      </c>
      <c r="I11" s="2" t="s">
        <v>143</v>
      </c>
      <c r="J11" s="2" t="s">
        <v>132</v>
      </c>
      <c r="K11" s="666">
        <v>38893</v>
      </c>
      <c r="L11" s="300">
        <v>5</v>
      </c>
      <c r="M11" s="272">
        <v>2</v>
      </c>
      <c r="N11" s="268">
        <f t="shared" ref="N11:N73" si="92">IF(L11="AB","AB",IF(L11="ML","ML",SUM(L11:M11)))</f>
        <v>7</v>
      </c>
      <c r="O11" s="272">
        <v>5</v>
      </c>
      <c r="P11" s="272">
        <v>2</v>
      </c>
      <c r="Q11" s="268">
        <f t="shared" si="13"/>
        <v>7</v>
      </c>
      <c r="R11" s="272">
        <v>5</v>
      </c>
      <c r="S11" s="272"/>
      <c r="T11" s="268">
        <f t="shared" si="14"/>
        <v>5</v>
      </c>
      <c r="U11" s="270">
        <f t="shared" ref="U11:U74" si="93">SUM(N11,Q11,T11)</f>
        <v>19</v>
      </c>
      <c r="V11" s="273">
        <v>15</v>
      </c>
      <c r="W11" s="274">
        <v>12</v>
      </c>
      <c r="X11" s="268">
        <f t="shared" ref="X11:X74" si="94">IF(V11="AB","AB",IF(V11="ML","ML",SUM(V11:W11)))</f>
        <v>27</v>
      </c>
      <c r="Y11" s="274">
        <v>15</v>
      </c>
      <c r="Z11" s="274">
        <v>12</v>
      </c>
      <c r="AA11" s="268">
        <f t="shared" ref="AA11:AA74" si="95">IF(Y11="AB","AB",IF(Y11="ML","ML",SUM(Y11:Z11)))</f>
        <v>27</v>
      </c>
      <c r="AB11" s="269">
        <f t="shared" ref="AB11:AB74" si="96">SUM(U11,X11,AA11)</f>
        <v>73</v>
      </c>
      <c r="AC11" s="275">
        <f t="shared" ref="AC11:AC74" si="97">IF(OR(AB11="",AB$7=""),"",AB11/AB$7*100)</f>
        <v>36.5</v>
      </c>
      <c r="AD11" s="271" t="str">
        <f t="shared" ref="AD11:AD74" si="98">IF($G11="nso","NSO",IF(AA11="ab",AA11,IF(AA11="ML",AA11,IF(AC11&gt;=86,"A",IF(AC11&gt;=71,"B",IF(AC11&gt;=51,"C",IF(AC11&gt;=31,"D","E")))))))</f>
        <v>D</v>
      </c>
      <c r="AE11" s="67" t="str">
        <f t="shared" ref="AE11:AE74" si="99">IF($G11&gt;0,AD11,$G11)</f>
        <v>D</v>
      </c>
      <c r="AF11" s="337">
        <v>5</v>
      </c>
      <c r="AG11" s="338">
        <v>2</v>
      </c>
      <c r="AH11" s="339">
        <f t="shared" si="18"/>
        <v>7</v>
      </c>
      <c r="AI11" s="338">
        <v>5</v>
      </c>
      <c r="AJ11" s="338">
        <v>2</v>
      </c>
      <c r="AK11" s="339">
        <f t="shared" si="19"/>
        <v>7</v>
      </c>
      <c r="AL11" s="338">
        <v>5</v>
      </c>
      <c r="AM11" s="338"/>
      <c r="AN11" s="339">
        <f t="shared" si="20"/>
        <v>5</v>
      </c>
      <c r="AO11" s="340">
        <f t="shared" ref="AO11:AO74" si="100">SUM(AH11,AK11,AN11)</f>
        <v>19</v>
      </c>
      <c r="AP11" s="341">
        <v>30</v>
      </c>
      <c r="AQ11" s="342">
        <v>5</v>
      </c>
      <c r="AR11" s="339">
        <f t="shared" ref="AR11:AR74" si="101">IF(AP11="AB","AB",IF(AP11="ML","ML",SUM(AP11:AQ11)))</f>
        <v>35</v>
      </c>
      <c r="AS11" s="342">
        <v>30</v>
      </c>
      <c r="AT11" s="342">
        <v>5</v>
      </c>
      <c r="AU11" s="339">
        <f t="shared" ref="AU11:AU74" si="102">IF(AS11="AB","AB",IF(AS11="ML","ML",SUM(AS11:AT11)))</f>
        <v>35</v>
      </c>
      <c r="AV11" s="343">
        <f t="shared" ref="AV11:AV74" si="103">SUM(AO11,AR11,AU11)</f>
        <v>89</v>
      </c>
      <c r="AW11" s="344">
        <f t="shared" si="21"/>
        <v>44.5</v>
      </c>
      <c r="AX11" s="345" t="str">
        <f t="shared" si="22"/>
        <v>D</v>
      </c>
      <c r="AY11" s="69" t="str">
        <f t="shared" si="23"/>
        <v>D</v>
      </c>
      <c r="AZ11" s="390">
        <v>5</v>
      </c>
      <c r="BA11" s="391">
        <v>2</v>
      </c>
      <c r="BB11" s="392">
        <f t="shared" si="24"/>
        <v>7</v>
      </c>
      <c r="BC11" s="391">
        <v>5</v>
      </c>
      <c r="BD11" s="391">
        <v>2</v>
      </c>
      <c r="BE11" s="392">
        <f t="shared" si="25"/>
        <v>7</v>
      </c>
      <c r="BF11" s="391">
        <v>5</v>
      </c>
      <c r="BG11" s="391"/>
      <c r="BH11" s="392">
        <f t="shared" si="26"/>
        <v>5</v>
      </c>
      <c r="BI11" s="393">
        <f t="shared" ref="BI11:BI74" si="104">SUM(BB11,BE11,BH11)</f>
        <v>19</v>
      </c>
      <c r="BJ11" s="394">
        <v>30</v>
      </c>
      <c r="BK11" s="395">
        <v>5</v>
      </c>
      <c r="BL11" s="392">
        <f t="shared" ref="BL11:BL74" si="105">IF(BJ11="AB","AB",IF(BJ11="ML","ML",SUM(BJ11:BK11)))</f>
        <v>35</v>
      </c>
      <c r="BM11" s="395">
        <v>30</v>
      </c>
      <c r="BN11" s="395">
        <v>5</v>
      </c>
      <c r="BO11" s="392">
        <f t="shared" ref="BO11:BO74" si="106">IF(BM11="AB","AB",IF(BM11="ML","ML",SUM(BM11:BN11)))</f>
        <v>35</v>
      </c>
      <c r="BP11" s="396">
        <f t="shared" ref="BP11:BP74" si="107">SUM(BI11,BL11,BO11)</f>
        <v>89</v>
      </c>
      <c r="BQ11" s="397">
        <f t="shared" si="27"/>
        <v>44.5</v>
      </c>
      <c r="BR11" s="398" t="str">
        <f t="shared" si="28"/>
        <v>D</v>
      </c>
      <c r="BS11" s="399" t="str">
        <f t="shared" si="29"/>
        <v>D</v>
      </c>
      <c r="BT11" s="437">
        <v>5</v>
      </c>
      <c r="BU11" s="438">
        <v>2</v>
      </c>
      <c r="BV11" s="439">
        <f t="shared" si="30"/>
        <v>7</v>
      </c>
      <c r="BW11" s="438">
        <v>5</v>
      </c>
      <c r="BX11" s="438">
        <v>2</v>
      </c>
      <c r="BY11" s="439">
        <f t="shared" si="31"/>
        <v>7</v>
      </c>
      <c r="BZ11" s="438">
        <v>5</v>
      </c>
      <c r="CA11" s="438"/>
      <c r="CB11" s="439">
        <f t="shared" si="32"/>
        <v>5</v>
      </c>
      <c r="CC11" s="440">
        <f t="shared" ref="CC11:CC74" si="108">SUM(BV11,BY11,CB11)</f>
        <v>19</v>
      </c>
      <c r="CD11" s="441">
        <v>30</v>
      </c>
      <c r="CE11" s="442">
        <v>5</v>
      </c>
      <c r="CF11" s="439">
        <f t="shared" ref="CF11:CF74" si="109">IF(CD11="AB","AB",IF(CD11="ML","ML",SUM(CD11:CE11)))</f>
        <v>35</v>
      </c>
      <c r="CG11" s="442">
        <v>30</v>
      </c>
      <c r="CH11" s="442">
        <v>5</v>
      </c>
      <c r="CI11" s="439">
        <f t="shared" ref="CI11:CI74" si="110">IF(CG11="AB","AB",IF(CG11="ML","ML",SUM(CG11:CH11)))</f>
        <v>35</v>
      </c>
      <c r="CJ11" s="443">
        <f t="shared" ref="CJ11:CJ74" si="111">SUM(CC11,CF11,CI11)</f>
        <v>89</v>
      </c>
      <c r="CK11" s="444">
        <f t="shared" si="33"/>
        <v>44.5</v>
      </c>
      <c r="CL11" s="445" t="str">
        <f t="shared" si="34"/>
        <v>D</v>
      </c>
      <c r="CM11" s="68" t="str">
        <f t="shared" si="35"/>
        <v>D</v>
      </c>
      <c r="CN11" s="337">
        <v>5</v>
      </c>
      <c r="CO11" s="338">
        <v>2</v>
      </c>
      <c r="CP11" s="339">
        <f t="shared" si="36"/>
        <v>7</v>
      </c>
      <c r="CQ11" s="338">
        <v>5</v>
      </c>
      <c r="CR11" s="338">
        <v>2</v>
      </c>
      <c r="CS11" s="339">
        <f t="shared" si="37"/>
        <v>7</v>
      </c>
      <c r="CT11" s="338">
        <v>5</v>
      </c>
      <c r="CU11" s="338"/>
      <c r="CV11" s="339">
        <f t="shared" si="38"/>
        <v>5</v>
      </c>
      <c r="CW11" s="340">
        <f t="shared" ref="CW11:CW74" si="112">SUM(CP11,CS11,CV11)</f>
        <v>19</v>
      </c>
      <c r="CX11" s="341">
        <v>30</v>
      </c>
      <c r="CY11" s="342">
        <v>5</v>
      </c>
      <c r="CZ11" s="339">
        <f t="shared" ref="CZ11:CZ74" si="113">IF(CX11="AB","AB",IF(CX11="ML","ML",SUM(CX11:CY11)))</f>
        <v>35</v>
      </c>
      <c r="DA11" s="342">
        <v>30</v>
      </c>
      <c r="DB11" s="342">
        <v>5</v>
      </c>
      <c r="DC11" s="339">
        <f t="shared" ref="DC11:DC74" si="114">IF(DA11="AB","AB",IF(DA11="ML","ML",SUM(DA11:DB11)))</f>
        <v>35</v>
      </c>
      <c r="DD11" s="343">
        <f t="shared" ref="DD11:DD74" si="115">SUM(CW11,CZ11,DC11)</f>
        <v>89</v>
      </c>
      <c r="DE11" s="344">
        <f t="shared" si="39"/>
        <v>44.5</v>
      </c>
      <c r="DF11" s="345" t="str">
        <f t="shared" si="40"/>
        <v>D</v>
      </c>
      <c r="DG11" s="69" t="str">
        <f t="shared" si="41"/>
        <v>D</v>
      </c>
      <c r="DH11" s="490">
        <v>5</v>
      </c>
      <c r="DI11" s="491">
        <v>2</v>
      </c>
      <c r="DJ11" s="492">
        <f t="shared" si="42"/>
        <v>7</v>
      </c>
      <c r="DK11" s="491">
        <v>5</v>
      </c>
      <c r="DL11" s="491">
        <v>2</v>
      </c>
      <c r="DM11" s="492">
        <f t="shared" si="43"/>
        <v>7</v>
      </c>
      <c r="DN11" s="491">
        <v>5</v>
      </c>
      <c r="DO11" s="491"/>
      <c r="DP11" s="492">
        <f t="shared" si="44"/>
        <v>5</v>
      </c>
      <c r="DQ11" s="493">
        <f t="shared" ref="DQ11:DQ74" si="116">SUM(DJ11,DM11,DP11)</f>
        <v>19</v>
      </c>
      <c r="DR11" s="494">
        <v>30</v>
      </c>
      <c r="DS11" s="495">
        <v>5</v>
      </c>
      <c r="DT11" s="492">
        <f t="shared" ref="DT11:DT74" si="117">IF(DR11="AB","AB",IF(DR11="ML","ML",SUM(DR11:DS11)))</f>
        <v>35</v>
      </c>
      <c r="DU11" s="495">
        <v>30</v>
      </c>
      <c r="DV11" s="495">
        <v>5</v>
      </c>
      <c r="DW11" s="492">
        <f t="shared" ref="DW11:DW74" si="118">IF(DU11="AB","AB",IF(DU11="ML","ML",SUM(DU11:DV11)))</f>
        <v>35</v>
      </c>
      <c r="DX11" s="496">
        <f t="shared" ref="DX11:DX74" si="119">SUM(DQ11,DT11,DW11)</f>
        <v>89</v>
      </c>
      <c r="DY11" s="497">
        <f t="shared" si="45"/>
        <v>44.5</v>
      </c>
      <c r="DZ11" s="498" t="str">
        <f t="shared" si="46"/>
        <v>D</v>
      </c>
      <c r="EA11" s="499" t="str">
        <f t="shared" si="47"/>
        <v>D</v>
      </c>
      <c r="EB11" s="198">
        <v>15</v>
      </c>
      <c r="EC11" s="199">
        <v>15</v>
      </c>
      <c r="ED11" s="199">
        <v>11</v>
      </c>
      <c r="EE11" s="196">
        <v>20</v>
      </c>
      <c r="EF11" s="196">
        <v>10</v>
      </c>
      <c r="EG11" s="197">
        <f t="shared" si="48"/>
        <v>71</v>
      </c>
      <c r="EH11" s="253">
        <f t="shared" si="49"/>
        <v>71</v>
      </c>
      <c r="EI11" s="213" t="str">
        <f t="shared" si="50"/>
        <v>B</v>
      </c>
      <c r="EJ11" s="201" t="str">
        <f t="shared" si="51"/>
        <v>B</v>
      </c>
      <c r="EK11" s="169">
        <v>15</v>
      </c>
      <c r="EL11" s="170">
        <v>15</v>
      </c>
      <c r="EM11" s="170">
        <v>11</v>
      </c>
      <c r="EN11" s="166">
        <v>20</v>
      </c>
      <c r="EO11" s="166">
        <v>10</v>
      </c>
      <c r="EP11" s="167">
        <f t="shared" si="52"/>
        <v>71</v>
      </c>
      <c r="EQ11" s="254">
        <f t="shared" si="53"/>
        <v>71</v>
      </c>
      <c r="ER11" s="217" t="str">
        <f t="shared" si="54"/>
        <v>B</v>
      </c>
      <c r="ES11" s="168" t="str">
        <f t="shared" si="55"/>
        <v>B</v>
      </c>
      <c r="ET11" s="184">
        <v>15</v>
      </c>
      <c r="EU11" s="185">
        <v>15</v>
      </c>
      <c r="EV11" s="185">
        <v>11</v>
      </c>
      <c r="EW11" s="181">
        <v>20</v>
      </c>
      <c r="EX11" s="181">
        <v>10</v>
      </c>
      <c r="EY11" s="182">
        <f t="shared" si="56"/>
        <v>71</v>
      </c>
      <c r="EZ11" s="255">
        <f t="shared" si="57"/>
        <v>71</v>
      </c>
      <c r="FA11" s="221" t="str">
        <f t="shared" si="58"/>
        <v>B</v>
      </c>
      <c r="FB11" s="183" t="str">
        <f t="shared" si="59"/>
        <v>B</v>
      </c>
      <c r="FC11" s="7"/>
      <c r="FD11" s="4"/>
      <c r="FE11" s="36" t="str">
        <f t="shared" si="60"/>
        <v/>
      </c>
      <c r="FF11" s="34">
        <f t="shared" si="0"/>
        <v>1200</v>
      </c>
      <c r="FG11" s="24">
        <f t="shared" si="1"/>
        <v>518</v>
      </c>
      <c r="FH11" s="89">
        <f t="shared" si="61"/>
        <v>43.166666666666664</v>
      </c>
      <c r="FI11" s="49" t="str">
        <f t="shared" si="62"/>
        <v>Third</v>
      </c>
      <c r="FJ11" s="49" t="str">
        <f t="shared" si="63"/>
        <v>D</v>
      </c>
      <c r="FK11" s="49" t="str">
        <f t="shared" si="64"/>
        <v>PASSED</v>
      </c>
      <c r="FL11" s="40">
        <f t="shared" si="65"/>
        <v>43.166666666666664</v>
      </c>
      <c r="FM11" s="35">
        <f t="shared" si="66"/>
        <v>5.9999999999999991</v>
      </c>
      <c r="FN11" s="63" t="str">
        <f t="shared" si="67"/>
        <v>Average</v>
      </c>
      <c r="FO11" s="43" t="str">
        <f t="shared" si="2"/>
        <v>D</v>
      </c>
      <c r="FP11" s="42" t="str">
        <f t="shared" si="3"/>
        <v>D</v>
      </c>
      <c r="FQ11" s="42" t="str">
        <f t="shared" si="4"/>
        <v>D</v>
      </c>
      <c r="FR11" s="42" t="str">
        <f t="shared" si="5"/>
        <v>D</v>
      </c>
      <c r="FS11" s="42" t="str">
        <f t="shared" si="6"/>
        <v>D</v>
      </c>
      <c r="FT11" s="44" t="str">
        <f t="shared" si="7"/>
        <v>D</v>
      </c>
      <c r="FU11" s="244">
        <f t="shared" si="68"/>
        <v>0</v>
      </c>
      <c r="FV11" s="245">
        <f t="shared" si="69"/>
        <v>0</v>
      </c>
      <c r="FW11" s="245">
        <f t="shared" si="70"/>
        <v>0</v>
      </c>
      <c r="FX11" s="245">
        <f t="shared" si="71"/>
        <v>6</v>
      </c>
      <c r="FY11" s="245">
        <f t="shared" si="72"/>
        <v>0</v>
      </c>
      <c r="FZ11" s="922"/>
      <c r="GA11" s="922"/>
      <c r="GB11" s="79">
        <f t="shared" si="73"/>
        <v>71</v>
      </c>
      <c r="GC11" s="79" t="s">
        <v>169</v>
      </c>
      <c r="GD11" s="79">
        <f t="shared" si="74"/>
        <v>100</v>
      </c>
      <c r="GE11" s="79" t="str">
        <f t="shared" si="75"/>
        <v>71/100</v>
      </c>
      <c r="GF11" s="79">
        <f t="shared" si="76"/>
        <v>71</v>
      </c>
      <c r="GG11" s="79" t="s">
        <v>169</v>
      </c>
      <c r="GH11" s="79">
        <f t="shared" si="77"/>
        <v>100</v>
      </c>
      <c r="GI11" s="79" t="str">
        <f t="shared" si="78"/>
        <v>71/100</v>
      </c>
      <c r="GJ11" s="79">
        <f t="shared" si="79"/>
        <v>71</v>
      </c>
      <c r="GK11" s="79" t="s">
        <v>169</v>
      </c>
      <c r="GL11" s="79">
        <f t="shared" si="80"/>
        <v>100</v>
      </c>
      <c r="GM11" s="79" t="str">
        <f t="shared" si="81"/>
        <v>71/100</v>
      </c>
      <c r="GO11" s="79" t="str">
        <f t="shared" si="82"/>
        <v>D</v>
      </c>
      <c r="GP11" s="79" t="str">
        <f t="shared" si="83"/>
        <v>D</v>
      </c>
      <c r="GQ11" s="79" t="str">
        <f t="shared" si="84"/>
        <v>D</v>
      </c>
      <c r="GR11" s="79" t="str">
        <f t="shared" si="85"/>
        <v>D</v>
      </c>
      <c r="GS11" s="79" t="str">
        <f t="shared" si="86"/>
        <v>D</v>
      </c>
      <c r="GT11" s="79" t="str">
        <f t="shared" si="87"/>
        <v>D</v>
      </c>
      <c r="GU11" s="79">
        <f t="shared" si="88"/>
        <v>0</v>
      </c>
      <c r="GV11" s="79">
        <f t="shared" si="89"/>
        <v>0</v>
      </c>
      <c r="GW11" s="79">
        <f t="shared" si="90"/>
        <v>0</v>
      </c>
      <c r="GX11" s="79">
        <f t="shared" si="91"/>
        <v>0</v>
      </c>
    </row>
    <row r="12" spans="1:206" ht="38.25" customHeight="1">
      <c r="A12" s="73">
        <f t="shared" si="11"/>
        <v>904</v>
      </c>
      <c r="B12" s="138">
        <v>4</v>
      </c>
      <c r="C12" s="248">
        <v>4</v>
      </c>
      <c r="D12" s="23">
        <f t="shared" si="12"/>
        <v>6</v>
      </c>
      <c r="E12" s="2">
        <v>1470</v>
      </c>
      <c r="F12" s="81"/>
      <c r="G12" s="2">
        <v>904</v>
      </c>
      <c r="H12" s="2" t="s">
        <v>144</v>
      </c>
      <c r="I12" s="2" t="s">
        <v>145</v>
      </c>
      <c r="J12" s="2" t="s">
        <v>146</v>
      </c>
      <c r="K12" s="666">
        <v>39309</v>
      </c>
      <c r="L12" s="300">
        <v>3</v>
      </c>
      <c r="M12" s="272">
        <v>4</v>
      </c>
      <c r="N12" s="268">
        <f t="shared" si="92"/>
        <v>7</v>
      </c>
      <c r="O12" s="272">
        <v>3</v>
      </c>
      <c r="P12" s="272">
        <v>4</v>
      </c>
      <c r="Q12" s="268">
        <f t="shared" si="13"/>
        <v>7</v>
      </c>
      <c r="R12" s="272">
        <v>3</v>
      </c>
      <c r="S12" s="272"/>
      <c r="T12" s="268">
        <f t="shared" si="14"/>
        <v>3</v>
      </c>
      <c r="U12" s="270">
        <f t="shared" si="93"/>
        <v>17</v>
      </c>
      <c r="V12" s="273">
        <v>20</v>
      </c>
      <c r="W12" s="274">
        <v>18</v>
      </c>
      <c r="X12" s="268">
        <f t="shared" si="94"/>
        <v>38</v>
      </c>
      <c r="Y12" s="274">
        <v>20</v>
      </c>
      <c r="Z12" s="274">
        <v>18</v>
      </c>
      <c r="AA12" s="268">
        <f t="shared" si="95"/>
        <v>38</v>
      </c>
      <c r="AB12" s="269">
        <f t="shared" si="96"/>
        <v>93</v>
      </c>
      <c r="AC12" s="275">
        <f t="shared" si="97"/>
        <v>46.5</v>
      </c>
      <c r="AD12" s="271" t="str">
        <f t="shared" si="98"/>
        <v>D</v>
      </c>
      <c r="AE12" s="67" t="str">
        <f t="shared" si="99"/>
        <v>D</v>
      </c>
      <c r="AF12" s="337">
        <v>3</v>
      </c>
      <c r="AG12" s="338">
        <v>4</v>
      </c>
      <c r="AH12" s="339">
        <f t="shared" si="18"/>
        <v>7</v>
      </c>
      <c r="AI12" s="338">
        <v>3</v>
      </c>
      <c r="AJ12" s="338">
        <v>4</v>
      </c>
      <c r="AK12" s="339">
        <f t="shared" si="19"/>
        <v>7</v>
      </c>
      <c r="AL12" s="338">
        <v>3</v>
      </c>
      <c r="AM12" s="338"/>
      <c r="AN12" s="339">
        <f t="shared" si="20"/>
        <v>3</v>
      </c>
      <c r="AO12" s="340">
        <f t="shared" si="100"/>
        <v>17</v>
      </c>
      <c r="AP12" s="341">
        <v>20</v>
      </c>
      <c r="AQ12" s="342">
        <v>15</v>
      </c>
      <c r="AR12" s="339">
        <f t="shared" si="101"/>
        <v>35</v>
      </c>
      <c r="AS12" s="342">
        <v>20</v>
      </c>
      <c r="AT12" s="342">
        <v>15</v>
      </c>
      <c r="AU12" s="339">
        <f t="shared" si="102"/>
        <v>35</v>
      </c>
      <c r="AV12" s="343">
        <f t="shared" si="103"/>
        <v>87</v>
      </c>
      <c r="AW12" s="344">
        <f t="shared" si="21"/>
        <v>43.5</v>
      </c>
      <c r="AX12" s="345" t="str">
        <f t="shared" si="22"/>
        <v>D</v>
      </c>
      <c r="AY12" s="69" t="str">
        <f t="shared" si="23"/>
        <v>D</v>
      </c>
      <c r="AZ12" s="390">
        <v>3</v>
      </c>
      <c r="BA12" s="391">
        <v>4</v>
      </c>
      <c r="BB12" s="392">
        <f t="shared" si="24"/>
        <v>7</v>
      </c>
      <c r="BC12" s="391">
        <v>3</v>
      </c>
      <c r="BD12" s="391">
        <v>4</v>
      </c>
      <c r="BE12" s="392">
        <f t="shared" si="25"/>
        <v>7</v>
      </c>
      <c r="BF12" s="391">
        <v>3</v>
      </c>
      <c r="BG12" s="391"/>
      <c r="BH12" s="392">
        <f t="shared" si="26"/>
        <v>3</v>
      </c>
      <c r="BI12" s="393">
        <f t="shared" si="104"/>
        <v>17</v>
      </c>
      <c r="BJ12" s="394">
        <v>20</v>
      </c>
      <c r="BK12" s="395">
        <v>15</v>
      </c>
      <c r="BL12" s="392">
        <f t="shared" si="105"/>
        <v>35</v>
      </c>
      <c r="BM12" s="395">
        <v>20</v>
      </c>
      <c r="BN12" s="395">
        <v>15</v>
      </c>
      <c r="BO12" s="392">
        <f t="shared" si="106"/>
        <v>35</v>
      </c>
      <c r="BP12" s="396">
        <f t="shared" si="107"/>
        <v>87</v>
      </c>
      <c r="BQ12" s="397">
        <f t="shared" si="27"/>
        <v>43.5</v>
      </c>
      <c r="BR12" s="398" t="str">
        <f t="shared" si="28"/>
        <v>D</v>
      </c>
      <c r="BS12" s="399" t="str">
        <f t="shared" si="29"/>
        <v>D</v>
      </c>
      <c r="BT12" s="437">
        <v>3</v>
      </c>
      <c r="BU12" s="438">
        <v>4</v>
      </c>
      <c r="BV12" s="439">
        <f t="shared" si="30"/>
        <v>7</v>
      </c>
      <c r="BW12" s="438">
        <v>3</v>
      </c>
      <c r="BX12" s="438">
        <v>4</v>
      </c>
      <c r="BY12" s="439">
        <f t="shared" si="31"/>
        <v>7</v>
      </c>
      <c r="BZ12" s="438">
        <v>3</v>
      </c>
      <c r="CA12" s="438"/>
      <c r="CB12" s="439">
        <f t="shared" si="32"/>
        <v>3</v>
      </c>
      <c r="CC12" s="440">
        <f t="shared" si="108"/>
        <v>17</v>
      </c>
      <c r="CD12" s="441">
        <v>20</v>
      </c>
      <c r="CE12" s="442">
        <v>15</v>
      </c>
      <c r="CF12" s="439">
        <f t="shared" si="109"/>
        <v>35</v>
      </c>
      <c r="CG12" s="442">
        <v>20</v>
      </c>
      <c r="CH12" s="442">
        <v>15</v>
      </c>
      <c r="CI12" s="439">
        <f t="shared" si="110"/>
        <v>35</v>
      </c>
      <c r="CJ12" s="443">
        <f t="shared" si="111"/>
        <v>87</v>
      </c>
      <c r="CK12" s="444">
        <f t="shared" si="33"/>
        <v>43.5</v>
      </c>
      <c r="CL12" s="445" t="str">
        <f t="shared" si="34"/>
        <v>D</v>
      </c>
      <c r="CM12" s="68" t="str">
        <f t="shared" si="35"/>
        <v>D</v>
      </c>
      <c r="CN12" s="337">
        <v>3</v>
      </c>
      <c r="CO12" s="338">
        <v>4</v>
      </c>
      <c r="CP12" s="339">
        <f t="shared" si="36"/>
        <v>7</v>
      </c>
      <c r="CQ12" s="338">
        <v>3</v>
      </c>
      <c r="CR12" s="338">
        <v>4</v>
      </c>
      <c r="CS12" s="339">
        <f t="shared" si="37"/>
        <v>7</v>
      </c>
      <c r="CT12" s="338">
        <v>3</v>
      </c>
      <c r="CU12" s="338"/>
      <c r="CV12" s="339">
        <f t="shared" si="38"/>
        <v>3</v>
      </c>
      <c r="CW12" s="340">
        <f t="shared" si="112"/>
        <v>17</v>
      </c>
      <c r="CX12" s="341">
        <v>20</v>
      </c>
      <c r="CY12" s="342">
        <v>15</v>
      </c>
      <c r="CZ12" s="339">
        <f t="shared" si="113"/>
        <v>35</v>
      </c>
      <c r="DA12" s="342">
        <v>20</v>
      </c>
      <c r="DB12" s="342">
        <v>15</v>
      </c>
      <c r="DC12" s="339">
        <f t="shared" si="114"/>
        <v>35</v>
      </c>
      <c r="DD12" s="343">
        <f t="shared" si="115"/>
        <v>87</v>
      </c>
      <c r="DE12" s="344">
        <f t="shared" si="39"/>
        <v>43.5</v>
      </c>
      <c r="DF12" s="345" t="str">
        <f t="shared" si="40"/>
        <v>D</v>
      </c>
      <c r="DG12" s="69" t="str">
        <f t="shared" si="41"/>
        <v>D</v>
      </c>
      <c r="DH12" s="490">
        <v>3</v>
      </c>
      <c r="DI12" s="491">
        <v>4</v>
      </c>
      <c r="DJ12" s="492">
        <f t="shared" si="42"/>
        <v>7</v>
      </c>
      <c r="DK12" s="491">
        <v>3</v>
      </c>
      <c r="DL12" s="491">
        <v>4</v>
      </c>
      <c r="DM12" s="492">
        <f t="shared" si="43"/>
        <v>7</v>
      </c>
      <c r="DN12" s="491">
        <v>3</v>
      </c>
      <c r="DO12" s="491"/>
      <c r="DP12" s="492">
        <f t="shared" si="44"/>
        <v>3</v>
      </c>
      <c r="DQ12" s="493">
        <f t="shared" si="116"/>
        <v>17</v>
      </c>
      <c r="DR12" s="494">
        <v>20</v>
      </c>
      <c r="DS12" s="495">
        <v>15</v>
      </c>
      <c r="DT12" s="492">
        <f t="shared" si="117"/>
        <v>35</v>
      </c>
      <c r="DU12" s="495">
        <v>20</v>
      </c>
      <c r="DV12" s="495">
        <v>15</v>
      </c>
      <c r="DW12" s="492">
        <f t="shared" si="118"/>
        <v>35</v>
      </c>
      <c r="DX12" s="496">
        <f t="shared" si="119"/>
        <v>87</v>
      </c>
      <c r="DY12" s="497">
        <f t="shared" si="45"/>
        <v>43.5</v>
      </c>
      <c r="DZ12" s="498" t="str">
        <f t="shared" si="46"/>
        <v>D</v>
      </c>
      <c r="EA12" s="499" t="str">
        <f t="shared" si="47"/>
        <v>D</v>
      </c>
      <c r="EB12" s="198">
        <v>15</v>
      </c>
      <c r="EC12" s="199">
        <v>15</v>
      </c>
      <c r="ED12" s="199">
        <v>11</v>
      </c>
      <c r="EE12" s="196">
        <v>20</v>
      </c>
      <c r="EF12" s="196">
        <v>10</v>
      </c>
      <c r="EG12" s="197">
        <f t="shared" si="48"/>
        <v>71</v>
      </c>
      <c r="EH12" s="253">
        <f t="shared" si="49"/>
        <v>71</v>
      </c>
      <c r="EI12" s="213" t="str">
        <f t="shared" si="50"/>
        <v>B</v>
      </c>
      <c r="EJ12" s="201" t="str">
        <f t="shared" si="51"/>
        <v>B</v>
      </c>
      <c r="EK12" s="169">
        <v>15</v>
      </c>
      <c r="EL12" s="170">
        <v>15</v>
      </c>
      <c r="EM12" s="170">
        <v>11</v>
      </c>
      <c r="EN12" s="166">
        <v>20</v>
      </c>
      <c r="EO12" s="166">
        <v>10</v>
      </c>
      <c r="EP12" s="167">
        <f t="shared" si="52"/>
        <v>71</v>
      </c>
      <c r="EQ12" s="254">
        <f t="shared" si="53"/>
        <v>71</v>
      </c>
      <c r="ER12" s="217" t="str">
        <f t="shared" si="54"/>
        <v>B</v>
      </c>
      <c r="ES12" s="168" t="str">
        <f t="shared" si="55"/>
        <v>B</v>
      </c>
      <c r="ET12" s="184">
        <v>15</v>
      </c>
      <c r="EU12" s="185">
        <v>15</v>
      </c>
      <c r="EV12" s="185">
        <v>11</v>
      </c>
      <c r="EW12" s="181">
        <v>20</v>
      </c>
      <c r="EX12" s="181">
        <v>10</v>
      </c>
      <c r="EY12" s="182">
        <f t="shared" si="56"/>
        <v>71</v>
      </c>
      <c r="EZ12" s="255">
        <f t="shared" si="57"/>
        <v>71</v>
      </c>
      <c r="FA12" s="221" t="str">
        <f t="shared" si="58"/>
        <v>B</v>
      </c>
      <c r="FB12" s="183" t="str">
        <f t="shared" si="59"/>
        <v>B</v>
      </c>
      <c r="FC12" s="7"/>
      <c r="FD12" s="4"/>
      <c r="FE12" s="36" t="str">
        <f t="shared" ref="FE12:FE49" si="120">IF(OR(FC12="",FD12=""),"",FD12/FC12*100)</f>
        <v/>
      </c>
      <c r="FF12" s="34">
        <f t="shared" si="0"/>
        <v>1200</v>
      </c>
      <c r="FG12" s="24">
        <f t="shared" si="1"/>
        <v>528</v>
      </c>
      <c r="FH12" s="89">
        <f t="shared" si="61"/>
        <v>44</v>
      </c>
      <c r="FI12" s="49" t="str">
        <f t="shared" si="62"/>
        <v>Third</v>
      </c>
      <c r="FJ12" s="49" t="str">
        <f t="shared" si="63"/>
        <v>D</v>
      </c>
      <c r="FK12" s="49" t="str">
        <f t="shared" si="64"/>
        <v>PASSED</v>
      </c>
      <c r="FL12" s="40">
        <f t="shared" si="65"/>
        <v>44</v>
      </c>
      <c r="FM12" s="35">
        <f t="shared" si="66"/>
        <v>4.9999999999999991</v>
      </c>
      <c r="FN12" s="63" t="str">
        <f t="shared" si="67"/>
        <v>Average</v>
      </c>
      <c r="FO12" s="43" t="str">
        <f t="shared" si="2"/>
        <v>D</v>
      </c>
      <c r="FP12" s="42" t="str">
        <f t="shared" si="3"/>
        <v>D</v>
      </c>
      <c r="FQ12" s="42" t="str">
        <f t="shared" si="4"/>
        <v>D</v>
      </c>
      <c r="FR12" s="42" t="str">
        <f t="shared" si="5"/>
        <v>D</v>
      </c>
      <c r="FS12" s="42" t="str">
        <f t="shared" si="6"/>
        <v>D</v>
      </c>
      <c r="FT12" s="44" t="str">
        <f t="shared" si="7"/>
        <v>D</v>
      </c>
      <c r="FU12" s="244">
        <f t="shared" si="68"/>
        <v>0</v>
      </c>
      <c r="FV12" s="245">
        <f t="shared" si="69"/>
        <v>0</v>
      </c>
      <c r="FW12" s="245">
        <f t="shared" si="70"/>
        <v>0</v>
      </c>
      <c r="FX12" s="245">
        <f t="shared" si="71"/>
        <v>6</v>
      </c>
      <c r="FY12" s="245">
        <f t="shared" si="72"/>
        <v>0</v>
      </c>
      <c r="FZ12" s="922"/>
      <c r="GA12" s="922"/>
      <c r="GB12" s="79">
        <f t="shared" si="73"/>
        <v>71</v>
      </c>
      <c r="GC12" s="79" t="s">
        <v>169</v>
      </c>
      <c r="GD12" s="79">
        <f t="shared" si="74"/>
        <v>100</v>
      </c>
      <c r="GE12" s="79" t="str">
        <f t="shared" si="75"/>
        <v>71/100</v>
      </c>
      <c r="GF12" s="79">
        <f t="shared" si="76"/>
        <v>71</v>
      </c>
      <c r="GG12" s="79" t="s">
        <v>169</v>
      </c>
      <c r="GH12" s="79">
        <f t="shared" si="77"/>
        <v>100</v>
      </c>
      <c r="GI12" s="79" t="str">
        <f t="shared" si="78"/>
        <v>71/100</v>
      </c>
      <c r="GJ12" s="79">
        <f t="shared" si="79"/>
        <v>71</v>
      </c>
      <c r="GK12" s="79" t="s">
        <v>169</v>
      </c>
      <c r="GL12" s="79">
        <f t="shared" si="80"/>
        <v>100</v>
      </c>
      <c r="GM12" s="79" t="str">
        <f t="shared" si="81"/>
        <v>71/100</v>
      </c>
      <c r="GO12" s="79" t="str">
        <f t="shared" si="82"/>
        <v>D</v>
      </c>
      <c r="GP12" s="79" t="str">
        <f t="shared" si="83"/>
        <v>D</v>
      </c>
      <c r="GQ12" s="79" t="str">
        <f t="shared" si="84"/>
        <v>D</v>
      </c>
      <c r="GR12" s="79" t="str">
        <f t="shared" si="85"/>
        <v>D</v>
      </c>
      <c r="GS12" s="79" t="str">
        <f t="shared" si="86"/>
        <v>D</v>
      </c>
      <c r="GT12" s="79" t="str">
        <f t="shared" si="87"/>
        <v>D</v>
      </c>
      <c r="GU12" s="79">
        <f t="shared" si="88"/>
        <v>0</v>
      </c>
      <c r="GV12" s="79">
        <f t="shared" si="89"/>
        <v>0</v>
      </c>
      <c r="GW12" s="79">
        <f t="shared" si="90"/>
        <v>0</v>
      </c>
      <c r="GX12" s="79">
        <f t="shared" si="91"/>
        <v>0</v>
      </c>
    </row>
    <row r="13" spans="1:206" ht="38.25" customHeight="1">
      <c r="A13" s="73">
        <f t="shared" si="11"/>
        <v>905</v>
      </c>
      <c r="B13" s="138">
        <v>5</v>
      </c>
      <c r="C13" s="247">
        <v>5</v>
      </c>
      <c r="D13" s="23">
        <f>IF(E13&gt;0,$G$4,0)</f>
        <v>6</v>
      </c>
      <c r="E13" s="2">
        <v>968</v>
      </c>
      <c r="F13" s="81"/>
      <c r="G13" s="1">
        <v>905</v>
      </c>
      <c r="H13" s="2" t="s">
        <v>133</v>
      </c>
      <c r="I13" s="2" t="s">
        <v>134</v>
      </c>
      <c r="J13" s="2" t="s">
        <v>135</v>
      </c>
      <c r="K13" s="666">
        <v>38946</v>
      </c>
      <c r="L13" s="300">
        <v>5</v>
      </c>
      <c r="M13" s="272">
        <v>2</v>
      </c>
      <c r="N13" s="268">
        <f t="shared" si="92"/>
        <v>7</v>
      </c>
      <c r="O13" s="272">
        <v>5</v>
      </c>
      <c r="P13" s="272">
        <v>2</v>
      </c>
      <c r="Q13" s="268">
        <f t="shared" si="13"/>
        <v>7</v>
      </c>
      <c r="R13" s="272">
        <v>5</v>
      </c>
      <c r="S13" s="272"/>
      <c r="T13" s="268">
        <f t="shared" si="14"/>
        <v>5</v>
      </c>
      <c r="U13" s="270">
        <f t="shared" si="93"/>
        <v>19</v>
      </c>
      <c r="V13" s="273">
        <v>15</v>
      </c>
      <c r="W13" s="274">
        <v>12</v>
      </c>
      <c r="X13" s="268">
        <f t="shared" si="94"/>
        <v>27</v>
      </c>
      <c r="Y13" s="274">
        <v>15</v>
      </c>
      <c r="Z13" s="274">
        <v>12</v>
      </c>
      <c r="AA13" s="268">
        <f t="shared" si="95"/>
        <v>27</v>
      </c>
      <c r="AB13" s="269">
        <f t="shared" si="96"/>
        <v>73</v>
      </c>
      <c r="AC13" s="275">
        <f t="shared" si="97"/>
        <v>36.5</v>
      </c>
      <c r="AD13" s="271" t="str">
        <f t="shared" si="98"/>
        <v>D</v>
      </c>
      <c r="AE13" s="67" t="str">
        <f t="shared" si="99"/>
        <v>D</v>
      </c>
      <c r="AF13" s="337">
        <v>5</v>
      </c>
      <c r="AG13" s="338">
        <v>2</v>
      </c>
      <c r="AH13" s="339">
        <f t="shared" si="18"/>
        <v>7</v>
      </c>
      <c r="AI13" s="338">
        <v>5</v>
      </c>
      <c r="AJ13" s="338">
        <v>2</v>
      </c>
      <c r="AK13" s="339">
        <f t="shared" si="19"/>
        <v>7</v>
      </c>
      <c r="AL13" s="338">
        <v>5</v>
      </c>
      <c r="AM13" s="338"/>
      <c r="AN13" s="339">
        <f t="shared" si="20"/>
        <v>5</v>
      </c>
      <c r="AO13" s="340">
        <f t="shared" si="100"/>
        <v>19</v>
      </c>
      <c r="AP13" s="341">
        <v>15</v>
      </c>
      <c r="AQ13" s="342">
        <v>12</v>
      </c>
      <c r="AR13" s="339">
        <f t="shared" si="101"/>
        <v>27</v>
      </c>
      <c r="AS13" s="342">
        <v>15</v>
      </c>
      <c r="AT13" s="342">
        <v>12</v>
      </c>
      <c r="AU13" s="339">
        <f t="shared" si="102"/>
        <v>27</v>
      </c>
      <c r="AV13" s="343">
        <f t="shared" si="103"/>
        <v>73</v>
      </c>
      <c r="AW13" s="344">
        <f t="shared" si="21"/>
        <v>36.5</v>
      </c>
      <c r="AX13" s="345" t="str">
        <f t="shared" si="22"/>
        <v>D</v>
      </c>
      <c r="AY13" s="69" t="str">
        <f t="shared" si="23"/>
        <v>D</v>
      </c>
      <c r="AZ13" s="390">
        <v>5</v>
      </c>
      <c r="BA13" s="391">
        <v>2</v>
      </c>
      <c r="BB13" s="392">
        <f t="shared" si="24"/>
        <v>7</v>
      </c>
      <c r="BC13" s="391">
        <v>5</v>
      </c>
      <c r="BD13" s="391">
        <v>2</v>
      </c>
      <c r="BE13" s="392">
        <f t="shared" si="25"/>
        <v>7</v>
      </c>
      <c r="BF13" s="391">
        <v>5</v>
      </c>
      <c r="BG13" s="391"/>
      <c r="BH13" s="392">
        <f t="shared" si="26"/>
        <v>5</v>
      </c>
      <c r="BI13" s="393">
        <f t="shared" si="104"/>
        <v>19</v>
      </c>
      <c r="BJ13" s="394">
        <v>15</v>
      </c>
      <c r="BK13" s="395">
        <v>12</v>
      </c>
      <c r="BL13" s="392">
        <f t="shared" si="105"/>
        <v>27</v>
      </c>
      <c r="BM13" s="395">
        <v>15</v>
      </c>
      <c r="BN13" s="395">
        <v>12</v>
      </c>
      <c r="BO13" s="392">
        <f t="shared" si="106"/>
        <v>27</v>
      </c>
      <c r="BP13" s="396">
        <f t="shared" si="107"/>
        <v>73</v>
      </c>
      <c r="BQ13" s="397">
        <f t="shared" si="27"/>
        <v>36.5</v>
      </c>
      <c r="BR13" s="398" t="str">
        <f t="shared" si="28"/>
        <v>D</v>
      </c>
      <c r="BS13" s="399" t="str">
        <f t="shared" si="29"/>
        <v>D</v>
      </c>
      <c r="BT13" s="437">
        <v>5</v>
      </c>
      <c r="BU13" s="438">
        <v>2</v>
      </c>
      <c r="BV13" s="439">
        <f t="shared" si="30"/>
        <v>7</v>
      </c>
      <c r="BW13" s="438">
        <v>5</v>
      </c>
      <c r="BX13" s="438">
        <v>2</v>
      </c>
      <c r="BY13" s="439">
        <f t="shared" si="31"/>
        <v>7</v>
      </c>
      <c r="BZ13" s="438">
        <v>5</v>
      </c>
      <c r="CA13" s="438"/>
      <c r="CB13" s="439">
        <f t="shared" si="32"/>
        <v>5</v>
      </c>
      <c r="CC13" s="440">
        <f t="shared" si="108"/>
        <v>19</v>
      </c>
      <c r="CD13" s="441">
        <v>15</v>
      </c>
      <c r="CE13" s="442">
        <v>12</v>
      </c>
      <c r="CF13" s="439">
        <f t="shared" si="109"/>
        <v>27</v>
      </c>
      <c r="CG13" s="442">
        <v>15</v>
      </c>
      <c r="CH13" s="442">
        <v>12</v>
      </c>
      <c r="CI13" s="439">
        <f t="shared" si="110"/>
        <v>27</v>
      </c>
      <c r="CJ13" s="443">
        <f t="shared" si="111"/>
        <v>73</v>
      </c>
      <c r="CK13" s="444">
        <f t="shared" si="33"/>
        <v>36.5</v>
      </c>
      <c r="CL13" s="445" t="str">
        <f t="shared" si="34"/>
        <v>D</v>
      </c>
      <c r="CM13" s="68" t="str">
        <f t="shared" si="35"/>
        <v>D</v>
      </c>
      <c r="CN13" s="337">
        <v>5</v>
      </c>
      <c r="CO13" s="338">
        <v>2</v>
      </c>
      <c r="CP13" s="339">
        <f t="shared" si="36"/>
        <v>7</v>
      </c>
      <c r="CQ13" s="338">
        <v>5</v>
      </c>
      <c r="CR13" s="338">
        <v>2</v>
      </c>
      <c r="CS13" s="339">
        <f t="shared" si="37"/>
        <v>7</v>
      </c>
      <c r="CT13" s="338">
        <v>5</v>
      </c>
      <c r="CU13" s="338"/>
      <c r="CV13" s="339">
        <f t="shared" si="38"/>
        <v>5</v>
      </c>
      <c r="CW13" s="340">
        <f t="shared" si="112"/>
        <v>19</v>
      </c>
      <c r="CX13" s="341">
        <v>15</v>
      </c>
      <c r="CY13" s="342">
        <v>12</v>
      </c>
      <c r="CZ13" s="339">
        <f t="shared" si="113"/>
        <v>27</v>
      </c>
      <c r="DA13" s="342">
        <v>15</v>
      </c>
      <c r="DB13" s="342">
        <v>12</v>
      </c>
      <c r="DC13" s="339">
        <f t="shared" si="114"/>
        <v>27</v>
      </c>
      <c r="DD13" s="343">
        <f t="shared" si="115"/>
        <v>73</v>
      </c>
      <c r="DE13" s="344">
        <f t="shared" si="39"/>
        <v>36.5</v>
      </c>
      <c r="DF13" s="345" t="str">
        <f t="shared" si="40"/>
        <v>D</v>
      </c>
      <c r="DG13" s="69" t="str">
        <f t="shared" si="41"/>
        <v>D</v>
      </c>
      <c r="DH13" s="490">
        <v>5</v>
      </c>
      <c r="DI13" s="491">
        <v>2</v>
      </c>
      <c r="DJ13" s="492">
        <f t="shared" si="42"/>
        <v>7</v>
      </c>
      <c r="DK13" s="491">
        <v>5</v>
      </c>
      <c r="DL13" s="491">
        <v>2</v>
      </c>
      <c r="DM13" s="492">
        <f t="shared" si="43"/>
        <v>7</v>
      </c>
      <c r="DN13" s="491">
        <v>5</v>
      </c>
      <c r="DO13" s="491"/>
      <c r="DP13" s="492">
        <f t="shared" si="44"/>
        <v>5</v>
      </c>
      <c r="DQ13" s="493">
        <f t="shared" si="116"/>
        <v>19</v>
      </c>
      <c r="DR13" s="494">
        <v>15</v>
      </c>
      <c r="DS13" s="495">
        <v>12</v>
      </c>
      <c r="DT13" s="492">
        <f t="shared" si="117"/>
        <v>27</v>
      </c>
      <c r="DU13" s="495">
        <v>15</v>
      </c>
      <c r="DV13" s="495">
        <v>12</v>
      </c>
      <c r="DW13" s="492">
        <f t="shared" si="118"/>
        <v>27</v>
      </c>
      <c r="DX13" s="496">
        <f t="shared" si="119"/>
        <v>73</v>
      </c>
      <c r="DY13" s="497">
        <f t="shared" si="45"/>
        <v>36.5</v>
      </c>
      <c r="DZ13" s="498" t="str">
        <f t="shared" si="46"/>
        <v>D</v>
      </c>
      <c r="EA13" s="499" t="str">
        <f t="shared" si="47"/>
        <v>D</v>
      </c>
      <c r="EB13" s="198">
        <v>15</v>
      </c>
      <c r="EC13" s="199">
        <v>15</v>
      </c>
      <c r="ED13" s="199">
        <v>11</v>
      </c>
      <c r="EE13" s="196">
        <v>20</v>
      </c>
      <c r="EF13" s="196">
        <v>10</v>
      </c>
      <c r="EG13" s="197">
        <f t="shared" si="48"/>
        <v>71</v>
      </c>
      <c r="EH13" s="253">
        <f t="shared" si="49"/>
        <v>71</v>
      </c>
      <c r="EI13" s="213" t="str">
        <f t="shared" si="50"/>
        <v>B</v>
      </c>
      <c r="EJ13" s="201" t="str">
        <f t="shared" si="51"/>
        <v>B</v>
      </c>
      <c r="EK13" s="169">
        <v>15</v>
      </c>
      <c r="EL13" s="170">
        <v>15</v>
      </c>
      <c r="EM13" s="170">
        <v>11</v>
      </c>
      <c r="EN13" s="166">
        <v>20</v>
      </c>
      <c r="EO13" s="166">
        <v>10</v>
      </c>
      <c r="EP13" s="167">
        <f t="shared" si="52"/>
        <v>71</v>
      </c>
      <c r="EQ13" s="254">
        <f t="shared" si="53"/>
        <v>71</v>
      </c>
      <c r="ER13" s="217" t="str">
        <f t="shared" si="54"/>
        <v>B</v>
      </c>
      <c r="ES13" s="168" t="str">
        <f t="shared" si="55"/>
        <v>B</v>
      </c>
      <c r="ET13" s="184">
        <v>15</v>
      </c>
      <c r="EU13" s="185">
        <v>15</v>
      </c>
      <c r="EV13" s="185">
        <v>11</v>
      </c>
      <c r="EW13" s="181">
        <v>20</v>
      </c>
      <c r="EX13" s="181">
        <v>10</v>
      </c>
      <c r="EY13" s="182">
        <f t="shared" si="56"/>
        <v>71</v>
      </c>
      <c r="EZ13" s="255">
        <f t="shared" si="57"/>
        <v>71</v>
      </c>
      <c r="FA13" s="221" t="str">
        <f t="shared" si="58"/>
        <v>B</v>
      </c>
      <c r="FB13" s="183" t="str">
        <f t="shared" si="59"/>
        <v>B</v>
      </c>
      <c r="FC13" s="7"/>
      <c r="FD13" s="4"/>
      <c r="FE13" s="36" t="str">
        <f t="shared" si="120"/>
        <v/>
      </c>
      <c r="FF13" s="34">
        <f t="shared" si="0"/>
        <v>1200</v>
      </c>
      <c r="FG13" s="24">
        <f t="shared" si="1"/>
        <v>438</v>
      </c>
      <c r="FH13" s="89">
        <f t="shared" si="61"/>
        <v>36.5</v>
      </c>
      <c r="FI13" s="49" t="str">
        <f t="shared" si="62"/>
        <v>Third</v>
      </c>
      <c r="FJ13" s="49" t="str">
        <f t="shared" si="63"/>
        <v>D</v>
      </c>
      <c r="FK13" s="49" t="str">
        <f t="shared" si="64"/>
        <v>PASSED</v>
      </c>
      <c r="FL13" s="40">
        <f t="shared" si="65"/>
        <v>36.5</v>
      </c>
      <c r="FM13" s="35">
        <f t="shared" si="66"/>
        <v>6.9999999999999991</v>
      </c>
      <c r="FN13" s="63" t="str">
        <f t="shared" si="67"/>
        <v>Average</v>
      </c>
      <c r="FO13" s="43" t="str">
        <f t="shared" si="2"/>
        <v>D</v>
      </c>
      <c r="FP13" s="42" t="str">
        <f t="shared" si="3"/>
        <v>D</v>
      </c>
      <c r="FQ13" s="42" t="str">
        <f t="shared" si="4"/>
        <v>D</v>
      </c>
      <c r="FR13" s="42" t="str">
        <f t="shared" si="5"/>
        <v>D</v>
      </c>
      <c r="FS13" s="42" t="str">
        <f t="shared" si="6"/>
        <v>D</v>
      </c>
      <c r="FT13" s="44" t="str">
        <f t="shared" si="7"/>
        <v>D</v>
      </c>
      <c r="FU13" s="244">
        <f t="shared" si="68"/>
        <v>0</v>
      </c>
      <c r="FV13" s="245">
        <f t="shared" si="69"/>
        <v>0</v>
      </c>
      <c r="FW13" s="245">
        <f t="shared" si="70"/>
        <v>0</v>
      </c>
      <c r="FX13" s="245">
        <f t="shared" si="71"/>
        <v>6</v>
      </c>
      <c r="FY13" s="245">
        <f t="shared" si="72"/>
        <v>0</v>
      </c>
      <c r="FZ13" s="922"/>
      <c r="GA13" s="922"/>
      <c r="GB13" s="79">
        <f t="shared" si="73"/>
        <v>71</v>
      </c>
      <c r="GC13" s="79" t="s">
        <v>169</v>
      </c>
      <c r="GD13" s="79">
        <f t="shared" si="74"/>
        <v>100</v>
      </c>
      <c r="GE13" s="79" t="str">
        <f t="shared" si="75"/>
        <v>71/100</v>
      </c>
      <c r="GF13" s="79">
        <f t="shared" si="76"/>
        <v>71</v>
      </c>
      <c r="GG13" s="79" t="s">
        <v>169</v>
      </c>
      <c r="GH13" s="79">
        <f t="shared" si="77"/>
        <v>100</v>
      </c>
      <c r="GI13" s="79" t="str">
        <f t="shared" si="78"/>
        <v>71/100</v>
      </c>
      <c r="GJ13" s="79">
        <f t="shared" si="79"/>
        <v>71</v>
      </c>
      <c r="GK13" s="79" t="s">
        <v>169</v>
      </c>
      <c r="GL13" s="79">
        <f t="shared" si="80"/>
        <v>100</v>
      </c>
      <c r="GM13" s="79" t="str">
        <f t="shared" si="81"/>
        <v>71/100</v>
      </c>
      <c r="GO13" s="79" t="str">
        <f t="shared" si="82"/>
        <v>D</v>
      </c>
      <c r="GP13" s="79" t="str">
        <f t="shared" si="83"/>
        <v>D</v>
      </c>
      <c r="GQ13" s="79" t="str">
        <f t="shared" si="84"/>
        <v>D</v>
      </c>
      <c r="GR13" s="79" t="str">
        <f t="shared" si="85"/>
        <v>D</v>
      </c>
      <c r="GS13" s="79" t="str">
        <f t="shared" si="86"/>
        <v>D</v>
      </c>
      <c r="GT13" s="79" t="str">
        <f t="shared" si="87"/>
        <v>D</v>
      </c>
      <c r="GU13" s="79">
        <f t="shared" si="88"/>
        <v>0</v>
      </c>
      <c r="GV13" s="79">
        <f t="shared" si="89"/>
        <v>0</v>
      </c>
      <c r="GW13" s="79">
        <f t="shared" si="90"/>
        <v>0</v>
      </c>
      <c r="GX13" s="79">
        <f t="shared" si="91"/>
        <v>0</v>
      </c>
    </row>
    <row r="14" spans="1:206" ht="38.25" customHeight="1">
      <c r="A14" s="73">
        <f t="shared" si="11"/>
        <v>906</v>
      </c>
      <c r="B14" s="138">
        <v>6</v>
      </c>
      <c r="C14" s="248">
        <v>6</v>
      </c>
      <c r="D14" s="23">
        <f t="shared" si="12"/>
        <v>6</v>
      </c>
      <c r="E14" s="2">
        <v>1404</v>
      </c>
      <c r="F14" s="81"/>
      <c r="G14" s="2">
        <v>906</v>
      </c>
      <c r="H14" s="2" t="s">
        <v>136</v>
      </c>
      <c r="I14" s="2" t="s">
        <v>137</v>
      </c>
      <c r="J14" s="2" t="s">
        <v>138</v>
      </c>
      <c r="K14" s="666">
        <v>38876</v>
      </c>
      <c r="L14" s="300">
        <v>3</v>
      </c>
      <c r="M14" s="272">
        <v>4</v>
      </c>
      <c r="N14" s="268">
        <f t="shared" si="92"/>
        <v>7</v>
      </c>
      <c r="O14" s="272">
        <v>3</v>
      </c>
      <c r="P14" s="272">
        <v>4</v>
      </c>
      <c r="Q14" s="268">
        <f t="shared" si="13"/>
        <v>7</v>
      </c>
      <c r="R14" s="272">
        <v>3</v>
      </c>
      <c r="S14" s="272"/>
      <c r="T14" s="268">
        <f t="shared" si="14"/>
        <v>3</v>
      </c>
      <c r="U14" s="270">
        <f t="shared" si="93"/>
        <v>17</v>
      </c>
      <c r="V14" s="273">
        <v>20</v>
      </c>
      <c r="W14" s="274">
        <v>18</v>
      </c>
      <c r="X14" s="268">
        <f t="shared" si="94"/>
        <v>38</v>
      </c>
      <c r="Y14" s="274">
        <v>20</v>
      </c>
      <c r="Z14" s="274">
        <v>18</v>
      </c>
      <c r="AA14" s="268">
        <f t="shared" si="95"/>
        <v>38</v>
      </c>
      <c r="AB14" s="269">
        <f t="shared" si="96"/>
        <v>93</v>
      </c>
      <c r="AC14" s="275">
        <f t="shared" si="97"/>
        <v>46.5</v>
      </c>
      <c r="AD14" s="271" t="str">
        <f t="shared" si="98"/>
        <v>D</v>
      </c>
      <c r="AE14" s="67" t="str">
        <f t="shared" si="99"/>
        <v>D</v>
      </c>
      <c r="AF14" s="337">
        <v>3</v>
      </c>
      <c r="AG14" s="338">
        <v>4</v>
      </c>
      <c r="AH14" s="339">
        <f t="shared" si="18"/>
        <v>7</v>
      </c>
      <c r="AI14" s="338">
        <v>3</v>
      </c>
      <c r="AJ14" s="338">
        <v>4</v>
      </c>
      <c r="AK14" s="339">
        <f t="shared" si="19"/>
        <v>7</v>
      </c>
      <c r="AL14" s="338">
        <v>3</v>
      </c>
      <c r="AM14" s="338"/>
      <c r="AN14" s="339">
        <f t="shared" si="20"/>
        <v>3</v>
      </c>
      <c r="AO14" s="340">
        <f t="shared" si="100"/>
        <v>17</v>
      </c>
      <c r="AP14" s="341">
        <v>20</v>
      </c>
      <c r="AQ14" s="342">
        <v>18</v>
      </c>
      <c r="AR14" s="339">
        <f t="shared" si="101"/>
        <v>38</v>
      </c>
      <c r="AS14" s="342">
        <v>20</v>
      </c>
      <c r="AT14" s="342">
        <v>18</v>
      </c>
      <c r="AU14" s="339">
        <f t="shared" si="102"/>
        <v>38</v>
      </c>
      <c r="AV14" s="343">
        <f t="shared" si="103"/>
        <v>93</v>
      </c>
      <c r="AW14" s="344">
        <f t="shared" si="21"/>
        <v>46.5</v>
      </c>
      <c r="AX14" s="345" t="str">
        <f t="shared" si="22"/>
        <v>D</v>
      </c>
      <c r="AY14" s="69" t="str">
        <f t="shared" si="23"/>
        <v>D</v>
      </c>
      <c r="AZ14" s="390">
        <v>3</v>
      </c>
      <c r="BA14" s="391">
        <v>4</v>
      </c>
      <c r="BB14" s="392">
        <f t="shared" si="24"/>
        <v>7</v>
      </c>
      <c r="BC14" s="391">
        <v>3</v>
      </c>
      <c r="BD14" s="391">
        <v>4</v>
      </c>
      <c r="BE14" s="392">
        <f t="shared" si="25"/>
        <v>7</v>
      </c>
      <c r="BF14" s="391">
        <v>3</v>
      </c>
      <c r="BG14" s="391"/>
      <c r="BH14" s="392">
        <f t="shared" si="26"/>
        <v>3</v>
      </c>
      <c r="BI14" s="393">
        <f t="shared" si="104"/>
        <v>17</v>
      </c>
      <c r="BJ14" s="394">
        <v>20</v>
      </c>
      <c r="BK14" s="395">
        <v>18</v>
      </c>
      <c r="BL14" s="392">
        <f t="shared" si="105"/>
        <v>38</v>
      </c>
      <c r="BM14" s="395">
        <v>20</v>
      </c>
      <c r="BN14" s="395">
        <v>18</v>
      </c>
      <c r="BO14" s="392">
        <f t="shared" si="106"/>
        <v>38</v>
      </c>
      <c r="BP14" s="396">
        <f t="shared" si="107"/>
        <v>93</v>
      </c>
      <c r="BQ14" s="397">
        <f t="shared" si="27"/>
        <v>46.5</v>
      </c>
      <c r="BR14" s="398" t="str">
        <f t="shared" si="28"/>
        <v>D</v>
      </c>
      <c r="BS14" s="399" t="str">
        <f t="shared" si="29"/>
        <v>D</v>
      </c>
      <c r="BT14" s="437">
        <v>3</v>
      </c>
      <c r="BU14" s="438">
        <v>4</v>
      </c>
      <c r="BV14" s="439">
        <f t="shared" si="30"/>
        <v>7</v>
      </c>
      <c r="BW14" s="438">
        <v>3</v>
      </c>
      <c r="BX14" s="438">
        <v>4</v>
      </c>
      <c r="BY14" s="439">
        <f t="shared" si="31"/>
        <v>7</v>
      </c>
      <c r="BZ14" s="438">
        <v>3</v>
      </c>
      <c r="CA14" s="438"/>
      <c r="CB14" s="439">
        <f t="shared" si="32"/>
        <v>3</v>
      </c>
      <c r="CC14" s="440">
        <f t="shared" si="108"/>
        <v>17</v>
      </c>
      <c r="CD14" s="441">
        <v>20</v>
      </c>
      <c r="CE14" s="442">
        <v>18</v>
      </c>
      <c r="CF14" s="439">
        <f t="shared" si="109"/>
        <v>38</v>
      </c>
      <c r="CG14" s="442">
        <v>20</v>
      </c>
      <c r="CH14" s="442">
        <v>18</v>
      </c>
      <c r="CI14" s="439">
        <f t="shared" si="110"/>
        <v>38</v>
      </c>
      <c r="CJ14" s="443">
        <f t="shared" si="111"/>
        <v>93</v>
      </c>
      <c r="CK14" s="444">
        <f t="shared" si="33"/>
        <v>46.5</v>
      </c>
      <c r="CL14" s="445" t="str">
        <f t="shared" si="34"/>
        <v>D</v>
      </c>
      <c r="CM14" s="68" t="str">
        <f t="shared" si="35"/>
        <v>D</v>
      </c>
      <c r="CN14" s="337">
        <v>3</v>
      </c>
      <c r="CO14" s="338">
        <v>4</v>
      </c>
      <c r="CP14" s="339">
        <f t="shared" si="36"/>
        <v>7</v>
      </c>
      <c r="CQ14" s="338">
        <v>3</v>
      </c>
      <c r="CR14" s="338">
        <v>4</v>
      </c>
      <c r="CS14" s="339">
        <f t="shared" si="37"/>
        <v>7</v>
      </c>
      <c r="CT14" s="338">
        <v>3</v>
      </c>
      <c r="CU14" s="338"/>
      <c r="CV14" s="339">
        <f t="shared" si="38"/>
        <v>3</v>
      </c>
      <c r="CW14" s="340">
        <f t="shared" si="112"/>
        <v>17</v>
      </c>
      <c r="CX14" s="341">
        <v>20</v>
      </c>
      <c r="CY14" s="342">
        <v>18</v>
      </c>
      <c r="CZ14" s="339">
        <f t="shared" si="113"/>
        <v>38</v>
      </c>
      <c r="DA14" s="342">
        <v>20</v>
      </c>
      <c r="DB14" s="342">
        <v>18</v>
      </c>
      <c r="DC14" s="339">
        <f t="shared" si="114"/>
        <v>38</v>
      </c>
      <c r="DD14" s="343">
        <f t="shared" si="115"/>
        <v>93</v>
      </c>
      <c r="DE14" s="344">
        <f t="shared" si="39"/>
        <v>46.5</v>
      </c>
      <c r="DF14" s="345" t="str">
        <f t="shared" si="40"/>
        <v>D</v>
      </c>
      <c r="DG14" s="69" t="str">
        <f t="shared" si="41"/>
        <v>D</v>
      </c>
      <c r="DH14" s="490">
        <v>3</v>
      </c>
      <c r="DI14" s="491">
        <v>4</v>
      </c>
      <c r="DJ14" s="492">
        <f t="shared" si="42"/>
        <v>7</v>
      </c>
      <c r="DK14" s="491">
        <v>3</v>
      </c>
      <c r="DL14" s="491">
        <v>4</v>
      </c>
      <c r="DM14" s="492">
        <f t="shared" si="43"/>
        <v>7</v>
      </c>
      <c r="DN14" s="491">
        <v>3</v>
      </c>
      <c r="DO14" s="491"/>
      <c r="DP14" s="492">
        <f t="shared" si="44"/>
        <v>3</v>
      </c>
      <c r="DQ14" s="493">
        <f t="shared" si="116"/>
        <v>17</v>
      </c>
      <c r="DR14" s="494">
        <v>20</v>
      </c>
      <c r="DS14" s="495">
        <v>18</v>
      </c>
      <c r="DT14" s="492">
        <f t="shared" si="117"/>
        <v>38</v>
      </c>
      <c r="DU14" s="495">
        <v>20</v>
      </c>
      <c r="DV14" s="495">
        <v>18</v>
      </c>
      <c r="DW14" s="492">
        <f t="shared" si="118"/>
        <v>38</v>
      </c>
      <c r="DX14" s="496">
        <f t="shared" si="119"/>
        <v>93</v>
      </c>
      <c r="DY14" s="497">
        <f t="shared" si="45"/>
        <v>46.5</v>
      </c>
      <c r="DZ14" s="498" t="str">
        <f t="shared" si="46"/>
        <v>D</v>
      </c>
      <c r="EA14" s="499" t="str">
        <f t="shared" si="47"/>
        <v>D</v>
      </c>
      <c r="EB14" s="198">
        <v>15</v>
      </c>
      <c r="EC14" s="199">
        <v>15</v>
      </c>
      <c r="ED14" s="199">
        <v>11</v>
      </c>
      <c r="EE14" s="196">
        <v>20</v>
      </c>
      <c r="EF14" s="196">
        <v>10</v>
      </c>
      <c r="EG14" s="197">
        <f t="shared" si="48"/>
        <v>71</v>
      </c>
      <c r="EH14" s="253">
        <f t="shared" si="49"/>
        <v>71</v>
      </c>
      <c r="EI14" s="213" t="str">
        <f t="shared" si="50"/>
        <v>B</v>
      </c>
      <c r="EJ14" s="201" t="str">
        <f t="shared" si="51"/>
        <v>B</v>
      </c>
      <c r="EK14" s="169">
        <v>15</v>
      </c>
      <c r="EL14" s="170">
        <v>15</v>
      </c>
      <c r="EM14" s="170">
        <v>11</v>
      </c>
      <c r="EN14" s="166">
        <v>20</v>
      </c>
      <c r="EO14" s="166">
        <v>10</v>
      </c>
      <c r="EP14" s="167">
        <f t="shared" si="52"/>
        <v>71</v>
      </c>
      <c r="EQ14" s="254">
        <f t="shared" si="53"/>
        <v>71</v>
      </c>
      <c r="ER14" s="217" t="str">
        <f t="shared" si="54"/>
        <v>B</v>
      </c>
      <c r="ES14" s="168" t="str">
        <f t="shared" si="55"/>
        <v>B</v>
      </c>
      <c r="ET14" s="184">
        <v>15</v>
      </c>
      <c r="EU14" s="185">
        <v>15</v>
      </c>
      <c r="EV14" s="185">
        <v>11</v>
      </c>
      <c r="EW14" s="181">
        <v>20</v>
      </c>
      <c r="EX14" s="181">
        <v>10</v>
      </c>
      <c r="EY14" s="182">
        <f t="shared" si="56"/>
        <v>71</v>
      </c>
      <c r="EZ14" s="255">
        <f t="shared" si="57"/>
        <v>71</v>
      </c>
      <c r="FA14" s="221" t="str">
        <f t="shared" si="58"/>
        <v>B</v>
      </c>
      <c r="FB14" s="183" t="str">
        <f t="shared" si="59"/>
        <v>B</v>
      </c>
      <c r="FC14" s="7"/>
      <c r="FD14" s="4"/>
      <c r="FE14" s="36" t="str">
        <f t="shared" si="120"/>
        <v/>
      </c>
      <c r="FF14" s="34">
        <f t="shared" si="0"/>
        <v>1200</v>
      </c>
      <c r="FG14" s="24">
        <f t="shared" si="1"/>
        <v>558</v>
      </c>
      <c r="FH14" s="89">
        <f t="shared" si="61"/>
        <v>46.5</v>
      </c>
      <c r="FI14" s="49" t="str">
        <f t="shared" si="62"/>
        <v>Third</v>
      </c>
      <c r="FJ14" s="49" t="str">
        <f t="shared" si="63"/>
        <v>D</v>
      </c>
      <c r="FK14" s="49" t="str">
        <f t="shared" si="64"/>
        <v>PASSED</v>
      </c>
      <c r="FL14" s="40">
        <f t="shared" si="65"/>
        <v>46.5</v>
      </c>
      <c r="FM14" s="35">
        <f t="shared" si="66"/>
        <v>3.9999999999999991</v>
      </c>
      <c r="FN14" s="63" t="str">
        <f t="shared" si="67"/>
        <v>Average</v>
      </c>
      <c r="FO14" s="43" t="str">
        <f t="shared" si="2"/>
        <v>D</v>
      </c>
      <c r="FP14" s="42" t="str">
        <f t="shared" si="3"/>
        <v>D</v>
      </c>
      <c r="FQ14" s="42" t="str">
        <f t="shared" si="4"/>
        <v>D</v>
      </c>
      <c r="FR14" s="42" t="str">
        <f t="shared" si="5"/>
        <v>D</v>
      </c>
      <c r="FS14" s="42" t="str">
        <f t="shared" si="6"/>
        <v>D</v>
      </c>
      <c r="FT14" s="44" t="str">
        <f t="shared" si="7"/>
        <v>D</v>
      </c>
      <c r="FU14" s="244">
        <f t="shared" si="68"/>
        <v>0</v>
      </c>
      <c r="FV14" s="245">
        <f t="shared" si="69"/>
        <v>0</v>
      </c>
      <c r="FW14" s="245">
        <f t="shared" si="70"/>
        <v>0</v>
      </c>
      <c r="FX14" s="245">
        <f t="shared" si="71"/>
        <v>6</v>
      </c>
      <c r="FY14" s="245">
        <f t="shared" si="72"/>
        <v>0</v>
      </c>
      <c r="FZ14" s="922"/>
      <c r="GA14" s="922"/>
      <c r="GB14" s="79">
        <f t="shared" si="73"/>
        <v>71</v>
      </c>
      <c r="GC14" s="79" t="s">
        <v>169</v>
      </c>
      <c r="GD14" s="79">
        <f t="shared" si="74"/>
        <v>100</v>
      </c>
      <c r="GE14" s="79" t="str">
        <f t="shared" si="75"/>
        <v>71/100</v>
      </c>
      <c r="GF14" s="79">
        <f t="shared" si="76"/>
        <v>71</v>
      </c>
      <c r="GG14" s="79" t="s">
        <v>169</v>
      </c>
      <c r="GH14" s="79">
        <f t="shared" si="77"/>
        <v>100</v>
      </c>
      <c r="GI14" s="79" t="str">
        <f t="shared" si="78"/>
        <v>71/100</v>
      </c>
      <c r="GJ14" s="79">
        <f t="shared" si="79"/>
        <v>71</v>
      </c>
      <c r="GK14" s="79" t="s">
        <v>169</v>
      </c>
      <c r="GL14" s="79">
        <f t="shared" si="80"/>
        <v>100</v>
      </c>
      <c r="GM14" s="79" t="str">
        <f t="shared" si="81"/>
        <v>71/100</v>
      </c>
      <c r="GO14" s="79" t="str">
        <f t="shared" si="82"/>
        <v>D</v>
      </c>
      <c r="GP14" s="79" t="str">
        <f t="shared" si="83"/>
        <v>D</v>
      </c>
      <c r="GQ14" s="79" t="str">
        <f t="shared" si="84"/>
        <v>D</v>
      </c>
      <c r="GR14" s="79" t="str">
        <f t="shared" si="85"/>
        <v>D</v>
      </c>
      <c r="GS14" s="79" t="str">
        <f t="shared" si="86"/>
        <v>D</v>
      </c>
      <c r="GT14" s="79" t="str">
        <f t="shared" si="87"/>
        <v>D</v>
      </c>
      <c r="GU14" s="79">
        <f t="shared" si="88"/>
        <v>0</v>
      </c>
      <c r="GV14" s="79">
        <f t="shared" si="89"/>
        <v>0</v>
      </c>
      <c r="GW14" s="79">
        <f t="shared" si="90"/>
        <v>0</v>
      </c>
      <c r="GX14" s="79">
        <f t="shared" si="91"/>
        <v>0</v>
      </c>
    </row>
    <row r="15" spans="1:206" ht="38.25" customHeight="1">
      <c r="A15" s="73">
        <f t="shared" si="11"/>
        <v>907</v>
      </c>
      <c r="B15" s="138">
        <v>7</v>
      </c>
      <c r="C15" s="247">
        <v>7</v>
      </c>
      <c r="D15" s="23">
        <f t="shared" si="12"/>
        <v>6</v>
      </c>
      <c r="E15" s="2">
        <v>1453</v>
      </c>
      <c r="F15" s="81"/>
      <c r="G15" s="1">
        <v>907</v>
      </c>
      <c r="H15" s="2" t="s">
        <v>139</v>
      </c>
      <c r="I15" s="84" t="s">
        <v>140</v>
      </c>
      <c r="J15" s="2" t="s">
        <v>141</v>
      </c>
      <c r="K15" s="666">
        <v>38991</v>
      </c>
      <c r="L15" s="300">
        <v>2</v>
      </c>
      <c r="M15" s="272">
        <v>2</v>
      </c>
      <c r="N15" s="268">
        <f t="shared" si="92"/>
        <v>4</v>
      </c>
      <c r="O15" s="272">
        <v>2</v>
      </c>
      <c r="P15" s="272">
        <v>2</v>
      </c>
      <c r="Q15" s="268">
        <f t="shared" si="13"/>
        <v>4</v>
      </c>
      <c r="R15" s="272">
        <v>2</v>
      </c>
      <c r="S15" s="272"/>
      <c r="T15" s="268">
        <f t="shared" si="14"/>
        <v>2</v>
      </c>
      <c r="U15" s="270">
        <f t="shared" si="93"/>
        <v>10</v>
      </c>
      <c r="V15" s="273">
        <v>15</v>
      </c>
      <c r="W15" s="274">
        <v>15</v>
      </c>
      <c r="X15" s="268">
        <f t="shared" si="94"/>
        <v>30</v>
      </c>
      <c r="Y15" s="274">
        <v>45</v>
      </c>
      <c r="Z15" s="274">
        <v>15</v>
      </c>
      <c r="AA15" s="268">
        <f t="shared" si="95"/>
        <v>60</v>
      </c>
      <c r="AB15" s="269">
        <f t="shared" si="96"/>
        <v>100</v>
      </c>
      <c r="AC15" s="275">
        <f t="shared" si="97"/>
        <v>50</v>
      </c>
      <c r="AD15" s="271" t="str">
        <f t="shared" si="98"/>
        <v>D</v>
      </c>
      <c r="AE15" s="67" t="str">
        <f t="shared" si="99"/>
        <v>D</v>
      </c>
      <c r="AF15" s="337">
        <v>3</v>
      </c>
      <c r="AG15" s="338">
        <v>3</v>
      </c>
      <c r="AH15" s="339">
        <f t="shared" si="18"/>
        <v>6</v>
      </c>
      <c r="AI15" s="338">
        <v>3</v>
      </c>
      <c r="AJ15" s="338">
        <v>3</v>
      </c>
      <c r="AK15" s="339">
        <f t="shared" si="19"/>
        <v>6</v>
      </c>
      <c r="AL15" s="338">
        <v>3</v>
      </c>
      <c r="AM15" s="338"/>
      <c r="AN15" s="339">
        <f t="shared" si="20"/>
        <v>3</v>
      </c>
      <c r="AO15" s="340">
        <f t="shared" si="100"/>
        <v>15</v>
      </c>
      <c r="AP15" s="341">
        <v>25</v>
      </c>
      <c r="AQ15" s="342">
        <v>15</v>
      </c>
      <c r="AR15" s="339">
        <f t="shared" si="101"/>
        <v>40</v>
      </c>
      <c r="AS15" s="342">
        <v>55</v>
      </c>
      <c r="AT15" s="342">
        <v>15</v>
      </c>
      <c r="AU15" s="339">
        <f t="shared" si="102"/>
        <v>70</v>
      </c>
      <c r="AV15" s="343">
        <f t="shared" si="103"/>
        <v>125</v>
      </c>
      <c r="AW15" s="344">
        <f t="shared" si="21"/>
        <v>62.5</v>
      </c>
      <c r="AX15" s="345" t="str">
        <f t="shared" si="22"/>
        <v>C</v>
      </c>
      <c r="AY15" s="69" t="str">
        <f t="shared" si="23"/>
        <v>C</v>
      </c>
      <c r="AZ15" s="390">
        <v>4</v>
      </c>
      <c r="BA15" s="391">
        <v>4</v>
      </c>
      <c r="BB15" s="392">
        <f t="shared" si="24"/>
        <v>8</v>
      </c>
      <c r="BC15" s="391">
        <v>4</v>
      </c>
      <c r="BD15" s="391">
        <v>4</v>
      </c>
      <c r="BE15" s="392">
        <f t="shared" si="25"/>
        <v>8</v>
      </c>
      <c r="BF15" s="391">
        <v>4</v>
      </c>
      <c r="BG15" s="391"/>
      <c r="BH15" s="392">
        <f t="shared" si="26"/>
        <v>4</v>
      </c>
      <c r="BI15" s="393">
        <f t="shared" si="104"/>
        <v>20</v>
      </c>
      <c r="BJ15" s="394">
        <v>25</v>
      </c>
      <c r="BK15" s="395">
        <v>20</v>
      </c>
      <c r="BL15" s="392">
        <f t="shared" si="105"/>
        <v>45</v>
      </c>
      <c r="BM15" s="395">
        <v>65</v>
      </c>
      <c r="BN15" s="395">
        <v>15</v>
      </c>
      <c r="BO15" s="392">
        <f t="shared" si="106"/>
        <v>80</v>
      </c>
      <c r="BP15" s="396">
        <f t="shared" si="107"/>
        <v>145</v>
      </c>
      <c r="BQ15" s="397">
        <f t="shared" si="27"/>
        <v>72.5</v>
      </c>
      <c r="BR15" s="398" t="str">
        <f t="shared" si="28"/>
        <v>B</v>
      </c>
      <c r="BS15" s="399" t="str">
        <f t="shared" si="29"/>
        <v>B</v>
      </c>
      <c r="BT15" s="437">
        <v>2</v>
      </c>
      <c r="BU15" s="438">
        <v>2</v>
      </c>
      <c r="BV15" s="439">
        <f t="shared" si="30"/>
        <v>4</v>
      </c>
      <c r="BW15" s="438">
        <v>2</v>
      </c>
      <c r="BX15" s="438">
        <v>2</v>
      </c>
      <c r="BY15" s="439">
        <f t="shared" si="31"/>
        <v>4</v>
      </c>
      <c r="BZ15" s="438">
        <v>2</v>
      </c>
      <c r="CA15" s="438"/>
      <c r="CB15" s="439">
        <f t="shared" si="32"/>
        <v>2</v>
      </c>
      <c r="CC15" s="440">
        <f t="shared" si="108"/>
        <v>10</v>
      </c>
      <c r="CD15" s="441">
        <v>30</v>
      </c>
      <c r="CE15" s="442">
        <v>15</v>
      </c>
      <c r="CF15" s="439">
        <f t="shared" si="109"/>
        <v>45</v>
      </c>
      <c r="CG15" s="442">
        <v>45</v>
      </c>
      <c r="CH15" s="442">
        <v>15</v>
      </c>
      <c r="CI15" s="439">
        <f t="shared" si="110"/>
        <v>60</v>
      </c>
      <c r="CJ15" s="443">
        <f t="shared" si="111"/>
        <v>115</v>
      </c>
      <c r="CK15" s="444">
        <f t="shared" si="33"/>
        <v>57.499999999999993</v>
      </c>
      <c r="CL15" s="445" t="str">
        <f t="shared" si="34"/>
        <v>C</v>
      </c>
      <c r="CM15" s="68" t="str">
        <f t="shared" si="35"/>
        <v>C</v>
      </c>
      <c r="CN15" s="337">
        <v>4</v>
      </c>
      <c r="CO15" s="338">
        <v>4</v>
      </c>
      <c r="CP15" s="339">
        <f t="shared" si="36"/>
        <v>8</v>
      </c>
      <c r="CQ15" s="338">
        <v>4</v>
      </c>
      <c r="CR15" s="338">
        <v>4</v>
      </c>
      <c r="CS15" s="339">
        <f t="shared" si="37"/>
        <v>8</v>
      </c>
      <c r="CT15" s="338">
        <v>4</v>
      </c>
      <c r="CU15" s="338"/>
      <c r="CV15" s="339">
        <f t="shared" si="38"/>
        <v>4</v>
      </c>
      <c r="CW15" s="340">
        <f t="shared" si="112"/>
        <v>20</v>
      </c>
      <c r="CX15" s="341">
        <v>15</v>
      </c>
      <c r="CY15" s="342">
        <v>15</v>
      </c>
      <c r="CZ15" s="339">
        <f t="shared" si="113"/>
        <v>30</v>
      </c>
      <c r="DA15" s="342">
        <v>45</v>
      </c>
      <c r="DB15" s="342">
        <v>15</v>
      </c>
      <c r="DC15" s="339">
        <f t="shared" si="114"/>
        <v>60</v>
      </c>
      <c r="DD15" s="343">
        <f t="shared" si="115"/>
        <v>110</v>
      </c>
      <c r="DE15" s="344">
        <f t="shared" si="39"/>
        <v>55.000000000000007</v>
      </c>
      <c r="DF15" s="345" t="str">
        <f t="shared" si="40"/>
        <v>C</v>
      </c>
      <c r="DG15" s="69" t="str">
        <f t="shared" si="41"/>
        <v>C</v>
      </c>
      <c r="DH15" s="490">
        <v>5</v>
      </c>
      <c r="DI15" s="491">
        <v>5</v>
      </c>
      <c r="DJ15" s="492">
        <f t="shared" si="42"/>
        <v>10</v>
      </c>
      <c r="DK15" s="491">
        <v>5</v>
      </c>
      <c r="DL15" s="491">
        <v>5</v>
      </c>
      <c r="DM15" s="492">
        <f t="shared" si="43"/>
        <v>10</v>
      </c>
      <c r="DN15" s="491">
        <v>5</v>
      </c>
      <c r="DO15" s="491"/>
      <c r="DP15" s="492">
        <f t="shared" si="44"/>
        <v>5</v>
      </c>
      <c r="DQ15" s="493">
        <f t="shared" si="116"/>
        <v>25</v>
      </c>
      <c r="DR15" s="494">
        <v>25</v>
      </c>
      <c r="DS15" s="495">
        <v>15</v>
      </c>
      <c r="DT15" s="492">
        <f t="shared" si="117"/>
        <v>40</v>
      </c>
      <c r="DU15" s="495">
        <v>65</v>
      </c>
      <c r="DV15" s="495">
        <v>25</v>
      </c>
      <c r="DW15" s="492">
        <f t="shared" si="118"/>
        <v>90</v>
      </c>
      <c r="DX15" s="496">
        <f t="shared" si="119"/>
        <v>155</v>
      </c>
      <c r="DY15" s="497">
        <f t="shared" si="45"/>
        <v>77.5</v>
      </c>
      <c r="DZ15" s="498" t="str">
        <f t="shared" si="46"/>
        <v>B</v>
      </c>
      <c r="EA15" s="499" t="str">
        <f t="shared" si="47"/>
        <v>B</v>
      </c>
      <c r="EB15" s="198">
        <v>15</v>
      </c>
      <c r="EC15" s="199">
        <v>15</v>
      </c>
      <c r="ED15" s="199">
        <v>11</v>
      </c>
      <c r="EE15" s="196">
        <v>20</v>
      </c>
      <c r="EF15" s="196">
        <v>10</v>
      </c>
      <c r="EG15" s="197">
        <f t="shared" si="48"/>
        <v>71</v>
      </c>
      <c r="EH15" s="253">
        <f t="shared" si="49"/>
        <v>71</v>
      </c>
      <c r="EI15" s="213" t="str">
        <f t="shared" si="50"/>
        <v>B</v>
      </c>
      <c r="EJ15" s="201" t="str">
        <f t="shared" si="51"/>
        <v>B</v>
      </c>
      <c r="EK15" s="169">
        <v>15</v>
      </c>
      <c r="EL15" s="170">
        <v>15</v>
      </c>
      <c r="EM15" s="170">
        <v>11</v>
      </c>
      <c r="EN15" s="166">
        <v>20</v>
      </c>
      <c r="EO15" s="166">
        <v>10</v>
      </c>
      <c r="EP15" s="167">
        <f t="shared" si="52"/>
        <v>71</v>
      </c>
      <c r="EQ15" s="254">
        <f t="shared" si="53"/>
        <v>71</v>
      </c>
      <c r="ER15" s="217" t="str">
        <f t="shared" si="54"/>
        <v>B</v>
      </c>
      <c r="ES15" s="168" t="str">
        <f t="shared" si="55"/>
        <v>B</v>
      </c>
      <c r="ET15" s="184">
        <v>15</v>
      </c>
      <c r="EU15" s="185">
        <v>15</v>
      </c>
      <c r="EV15" s="185">
        <v>11</v>
      </c>
      <c r="EW15" s="181">
        <v>20</v>
      </c>
      <c r="EX15" s="181">
        <v>10</v>
      </c>
      <c r="EY15" s="182">
        <f t="shared" si="56"/>
        <v>71</v>
      </c>
      <c r="EZ15" s="255">
        <f t="shared" si="57"/>
        <v>71</v>
      </c>
      <c r="FA15" s="221" t="str">
        <f t="shared" si="58"/>
        <v>B</v>
      </c>
      <c r="FB15" s="183" t="str">
        <f t="shared" si="59"/>
        <v>B</v>
      </c>
      <c r="FC15" s="7"/>
      <c r="FD15" s="4"/>
      <c r="FE15" s="36" t="str">
        <f t="shared" si="120"/>
        <v/>
      </c>
      <c r="FF15" s="34">
        <f t="shared" si="0"/>
        <v>1200</v>
      </c>
      <c r="FG15" s="24">
        <f t="shared" si="1"/>
        <v>750</v>
      </c>
      <c r="FH15" s="89">
        <f t="shared" si="61"/>
        <v>62.5</v>
      </c>
      <c r="FI15" s="49" t="str">
        <f t="shared" si="62"/>
        <v>First</v>
      </c>
      <c r="FJ15" s="49" t="str">
        <f t="shared" si="63"/>
        <v>C</v>
      </c>
      <c r="FK15" s="49" t="str">
        <f t="shared" si="64"/>
        <v>PASSED</v>
      </c>
      <c r="FL15" s="40">
        <f t="shared" si="65"/>
        <v>62.5</v>
      </c>
      <c r="FM15" s="35">
        <f t="shared" si="66"/>
        <v>0.99999999999999933</v>
      </c>
      <c r="FN15" s="63" t="str">
        <f t="shared" si="67"/>
        <v>Good</v>
      </c>
      <c r="FO15" s="43" t="str">
        <f t="shared" si="2"/>
        <v>D</v>
      </c>
      <c r="FP15" s="42" t="str">
        <f t="shared" si="3"/>
        <v>C</v>
      </c>
      <c r="FQ15" s="42" t="str">
        <f t="shared" si="4"/>
        <v>B</v>
      </c>
      <c r="FR15" s="42" t="str">
        <f t="shared" si="5"/>
        <v>C</v>
      </c>
      <c r="FS15" s="42" t="str">
        <f t="shared" si="6"/>
        <v>C</v>
      </c>
      <c r="FT15" s="44" t="str">
        <f t="shared" si="7"/>
        <v>B</v>
      </c>
      <c r="FU15" s="244">
        <f t="shared" si="68"/>
        <v>0</v>
      </c>
      <c r="FV15" s="245">
        <f t="shared" si="69"/>
        <v>2</v>
      </c>
      <c r="FW15" s="245">
        <f t="shared" si="70"/>
        <v>3</v>
      </c>
      <c r="FX15" s="245">
        <f t="shared" si="71"/>
        <v>1</v>
      </c>
      <c r="FY15" s="245">
        <f t="shared" si="72"/>
        <v>0</v>
      </c>
      <c r="FZ15" s="922"/>
      <c r="GA15" s="922"/>
      <c r="GB15" s="79">
        <f t="shared" si="73"/>
        <v>71</v>
      </c>
      <c r="GC15" s="79" t="s">
        <v>169</v>
      </c>
      <c r="GD15" s="79">
        <f t="shared" si="74"/>
        <v>100</v>
      </c>
      <c r="GE15" s="79" t="str">
        <f t="shared" si="75"/>
        <v>71/100</v>
      </c>
      <c r="GF15" s="79">
        <f t="shared" si="76"/>
        <v>71</v>
      </c>
      <c r="GG15" s="79" t="s">
        <v>169</v>
      </c>
      <c r="GH15" s="79">
        <f t="shared" si="77"/>
        <v>100</v>
      </c>
      <c r="GI15" s="79" t="str">
        <f t="shared" si="78"/>
        <v>71/100</v>
      </c>
      <c r="GJ15" s="79">
        <f t="shared" si="79"/>
        <v>71</v>
      </c>
      <c r="GK15" s="79" t="s">
        <v>169</v>
      </c>
      <c r="GL15" s="79">
        <f t="shared" si="80"/>
        <v>100</v>
      </c>
      <c r="GM15" s="79" t="str">
        <f t="shared" si="81"/>
        <v>71/100</v>
      </c>
      <c r="GO15" s="79" t="str">
        <f t="shared" si="82"/>
        <v>D</v>
      </c>
      <c r="GP15" s="79" t="str">
        <f t="shared" si="83"/>
        <v>C</v>
      </c>
      <c r="GQ15" s="79" t="str">
        <f t="shared" si="84"/>
        <v>B</v>
      </c>
      <c r="GR15" s="79" t="str">
        <f t="shared" si="85"/>
        <v>C</v>
      </c>
      <c r="GS15" s="79" t="str">
        <f t="shared" si="86"/>
        <v>C</v>
      </c>
      <c r="GT15" s="79" t="str">
        <f t="shared" si="87"/>
        <v>B</v>
      </c>
      <c r="GU15" s="79">
        <f t="shared" si="88"/>
        <v>0</v>
      </c>
      <c r="GV15" s="79">
        <f t="shared" si="89"/>
        <v>0</v>
      </c>
      <c r="GW15" s="79">
        <f t="shared" si="90"/>
        <v>0</v>
      </c>
      <c r="GX15" s="79">
        <f t="shared" si="91"/>
        <v>0</v>
      </c>
    </row>
    <row r="16" spans="1:206" ht="38.25" customHeight="1">
      <c r="A16" s="73">
        <f t="shared" si="11"/>
        <v>908</v>
      </c>
      <c r="B16" s="138">
        <v>8</v>
      </c>
      <c r="C16" s="248">
        <v>8</v>
      </c>
      <c r="D16" s="23">
        <f t="shared" si="12"/>
        <v>6</v>
      </c>
      <c r="E16" s="2">
        <v>1</v>
      </c>
      <c r="F16" s="81"/>
      <c r="G16" s="2">
        <v>908</v>
      </c>
      <c r="H16" s="2"/>
      <c r="I16" s="2"/>
      <c r="J16" s="2"/>
      <c r="K16" s="666"/>
      <c r="L16" s="300"/>
      <c r="M16" s="272"/>
      <c r="N16" s="268">
        <f t="shared" si="92"/>
        <v>0</v>
      </c>
      <c r="O16" s="272"/>
      <c r="P16" s="272"/>
      <c r="Q16" s="268">
        <f t="shared" si="13"/>
        <v>0</v>
      </c>
      <c r="R16" s="272"/>
      <c r="S16" s="272"/>
      <c r="T16" s="268">
        <f t="shared" si="14"/>
        <v>0</v>
      </c>
      <c r="U16" s="270">
        <f t="shared" si="93"/>
        <v>0</v>
      </c>
      <c r="V16" s="273"/>
      <c r="W16" s="274"/>
      <c r="X16" s="268">
        <f t="shared" si="94"/>
        <v>0</v>
      </c>
      <c r="Y16" s="274"/>
      <c r="Z16" s="274"/>
      <c r="AA16" s="268">
        <f t="shared" si="95"/>
        <v>0</v>
      </c>
      <c r="AB16" s="269">
        <f t="shared" si="96"/>
        <v>0</v>
      </c>
      <c r="AC16" s="275">
        <f t="shared" si="97"/>
        <v>0</v>
      </c>
      <c r="AD16" s="271" t="str">
        <f t="shared" si="98"/>
        <v>E</v>
      </c>
      <c r="AE16" s="67" t="str">
        <f t="shared" si="99"/>
        <v>E</v>
      </c>
      <c r="AF16" s="337"/>
      <c r="AG16" s="338"/>
      <c r="AH16" s="339">
        <f t="shared" si="18"/>
        <v>0</v>
      </c>
      <c r="AI16" s="338"/>
      <c r="AJ16" s="338"/>
      <c r="AK16" s="339">
        <f t="shared" si="19"/>
        <v>0</v>
      </c>
      <c r="AL16" s="338"/>
      <c r="AM16" s="338"/>
      <c r="AN16" s="339">
        <f t="shared" si="20"/>
        <v>0</v>
      </c>
      <c r="AO16" s="340">
        <f t="shared" si="100"/>
        <v>0</v>
      </c>
      <c r="AP16" s="341"/>
      <c r="AQ16" s="342"/>
      <c r="AR16" s="339">
        <f t="shared" si="101"/>
        <v>0</v>
      </c>
      <c r="AS16" s="342"/>
      <c r="AT16" s="342"/>
      <c r="AU16" s="339">
        <f t="shared" si="102"/>
        <v>0</v>
      </c>
      <c r="AV16" s="343">
        <f t="shared" si="103"/>
        <v>0</v>
      </c>
      <c r="AW16" s="344">
        <f t="shared" si="21"/>
        <v>0</v>
      </c>
      <c r="AX16" s="345" t="str">
        <f t="shared" si="22"/>
        <v>E</v>
      </c>
      <c r="AY16" s="69" t="str">
        <f t="shared" si="23"/>
        <v>E</v>
      </c>
      <c r="AZ16" s="390"/>
      <c r="BA16" s="391"/>
      <c r="BB16" s="392">
        <f t="shared" si="24"/>
        <v>0</v>
      </c>
      <c r="BC16" s="391"/>
      <c r="BD16" s="391"/>
      <c r="BE16" s="392">
        <f t="shared" si="25"/>
        <v>0</v>
      </c>
      <c r="BF16" s="391"/>
      <c r="BG16" s="391"/>
      <c r="BH16" s="392">
        <f t="shared" si="26"/>
        <v>0</v>
      </c>
      <c r="BI16" s="393">
        <f t="shared" si="104"/>
        <v>0</v>
      </c>
      <c r="BJ16" s="394"/>
      <c r="BK16" s="395"/>
      <c r="BL16" s="392">
        <f t="shared" si="105"/>
        <v>0</v>
      </c>
      <c r="BM16" s="395"/>
      <c r="BN16" s="395"/>
      <c r="BO16" s="392">
        <f t="shared" si="106"/>
        <v>0</v>
      </c>
      <c r="BP16" s="396">
        <f t="shared" si="107"/>
        <v>0</v>
      </c>
      <c r="BQ16" s="397">
        <f t="shared" si="27"/>
        <v>0</v>
      </c>
      <c r="BR16" s="398" t="str">
        <f t="shared" si="28"/>
        <v>E</v>
      </c>
      <c r="BS16" s="399" t="str">
        <f t="shared" si="29"/>
        <v>E</v>
      </c>
      <c r="BT16" s="437"/>
      <c r="BU16" s="438"/>
      <c r="BV16" s="439">
        <f t="shared" si="30"/>
        <v>0</v>
      </c>
      <c r="BW16" s="438"/>
      <c r="BX16" s="438"/>
      <c r="BY16" s="439">
        <f t="shared" si="31"/>
        <v>0</v>
      </c>
      <c r="BZ16" s="438"/>
      <c r="CA16" s="438"/>
      <c r="CB16" s="439">
        <f t="shared" si="32"/>
        <v>0</v>
      </c>
      <c r="CC16" s="440">
        <f t="shared" si="108"/>
        <v>0</v>
      </c>
      <c r="CD16" s="441"/>
      <c r="CE16" s="442"/>
      <c r="CF16" s="439">
        <f t="shared" si="109"/>
        <v>0</v>
      </c>
      <c r="CG16" s="442"/>
      <c r="CH16" s="442"/>
      <c r="CI16" s="439">
        <f t="shared" si="110"/>
        <v>0</v>
      </c>
      <c r="CJ16" s="443">
        <f t="shared" si="111"/>
        <v>0</v>
      </c>
      <c r="CK16" s="444">
        <f t="shared" si="33"/>
        <v>0</v>
      </c>
      <c r="CL16" s="445" t="str">
        <f t="shared" si="34"/>
        <v>E</v>
      </c>
      <c r="CM16" s="68" t="str">
        <f t="shared" si="35"/>
        <v>E</v>
      </c>
      <c r="CN16" s="337"/>
      <c r="CO16" s="338"/>
      <c r="CP16" s="339">
        <f t="shared" si="36"/>
        <v>0</v>
      </c>
      <c r="CQ16" s="338"/>
      <c r="CR16" s="338"/>
      <c r="CS16" s="339">
        <f t="shared" si="37"/>
        <v>0</v>
      </c>
      <c r="CT16" s="338"/>
      <c r="CU16" s="338"/>
      <c r="CV16" s="339">
        <f t="shared" si="38"/>
        <v>0</v>
      </c>
      <c r="CW16" s="340">
        <f t="shared" si="112"/>
        <v>0</v>
      </c>
      <c r="CX16" s="341"/>
      <c r="CY16" s="342"/>
      <c r="CZ16" s="339">
        <f t="shared" si="113"/>
        <v>0</v>
      </c>
      <c r="DA16" s="342"/>
      <c r="DB16" s="342"/>
      <c r="DC16" s="339">
        <f t="shared" si="114"/>
        <v>0</v>
      </c>
      <c r="DD16" s="343">
        <f t="shared" si="115"/>
        <v>0</v>
      </c>
      <c r="DE16" s="344">
        <f t="shared" si="39"/>
        <v>0</v>
      </c>
      <c r="DF16" s="345" t="str">
        <f t="shared" si="40"/>
        <v>E</v>
      </c>
      <c r="DG16" s="69" t="str">
        <f t="shared" si="41"/>
        <v>E</v>
      </c>
      <c r="DH16" s="490"/>
      <c r="DI16" s="491"/>
      <c r="DJ16" s="492">
        <f t="shared" si="42"/>
        <v>0</v>
      </c>
      <c r="DK16" s="491"/>
      <c r="DL16" s="491"/>
      <c r="DM16" s="492">
        <f t="shared" si="43"/>
        <v>0</v>
      </c>
      <c r="DN16" s="491"/>
      <c r="DO16" s="491"/>
      <c r="DP16" s="492">
        <f t="shared" si="44"/>
        <v>0</v>
      </c>
      <c r="DQ16" s="493">
        <f t="shared" si="116"/>
        <v>0</v>
      </c>
      <c r="DR16" s="494"/>
      <c r="DS16" s="495"/>
      <c r="DT16" s="492">
        <f t="shared" si="117"/>
        <v>0</v>
      </c>
      <c r="DU16" s="495"/>
      <c r="DV16" s="495"/>
      <c r="DW16" s="492">
        <f t="shared" si="118"/>
        <v>0</v>
      </c>
      <c r="DX16" s="496">
        <f t="shared" si="119"/>
        <v>0</v>
      </c>
      <c r="DY16" s="497">
        <f t="shared" si="45"/>
        <v>0</v>
      </c>
      <c r="DZ16" s="498" t="str">
        <f t="shared" si="46"/>
        <v>E</v>
      </c>
      <c r="EA16" s="499" t="str">
        <f t="shared" si="47"/>
        <v>E</v>
      </c>
      <c r="EB16" s="198">
        <v>0</v>
      </c>
      <c r="EC16" s="199">
        <v>0</v>
      </c>
      <c r="ED16" s="199">
        <v>0</v>
      </c>
      <c r="EE16" s="196"/>
      <c r="EF16" s="196"/>
      <c r="EG16" s="197">
        <f t="shared" si="48"/>
        <v>0</v>
      </c>
      <c r="EH16" s="253">
        <f t="shared" si="49"/>
        <v>0</v>
      </c>
      <c r="EI16" s="213" t="str">
        <f t="shared" si="50"/>
        <v>E</v>
      </c>
      <c r="EJ16" s="201" t="str">
        <f t="shared" si="51"/>
        <v>E</v>
      </c>
      <c r="EK16" s="169">
        <v>0</v>
      </c>
      <c r="EL16" s="170">
        <v>0</v>
      </c>
      <c r="EM16" s="170">
        <v>0</v>
      </c>
      <c r="EN16" s="166"/>
      <c r="EO16" s="166"/>
      <c r="EP16" s="167">
        <f t="shared" si="52"/>
        <v>0</v>
      </c>
      <c r="EQ16" s="254">
        <f t="shared" si="53"/>
        <v>0</v>
      </c>
      <c r="ER16" s="217" t="str">
        <f t="shared" si="54"/>
        <v>E</v>
      </c>
      <c r="ES16" s="168" t="str">
        <f t="shared" si="55"/>
        <v>E</v>
      </c>
      <c r="ET16" s="184">
        <v>0</v>
      </c>
      <c r="EU16" s="185">
        <v>0</v>
      </c>
      <c r="EV16" s="185">
        <v>0</v>
      </c>
      <c r="EW16" s="181"/>
      <c r="EX16" s="181"/>
      <c r="EY16" s="182">
        <f t="shared" si="56"/>
        <v>0</v>
      </c>
      <c r="EZ16" s="255">
        <f t="shared" si="57"/>
        <v>0</v>
      </c>
      <c r="FA16" s="221" t="str">
        <f t="shared" si="58"/>
        <v>E</v>
      </c>
      <c r="FB16" s="183" t="str">
        <f t="shared" si="59"/>
        <v>E</v>
      </c>
      <c r="FC16" s="7"/>
      <c r="FD16" s="4"/>
      <c r="FE16" s="36" t="str">
        <f t="shared" si="120"/>
        <v/>
      </c>
      <c r="FF16" s="34">
        <f t="shared" si="0"/>
        <v>1200</v>
      </c>
      <c r="FG16" s="24">
        <f t="shared" si="1"/>
        <v>0</v>
      </c>
      <c r="FH16" s="89">
        <f t="shared" si="61"/>
        <v>0</v>
      </c>
      <c r="FI16" s="49" t="str">
        <f t="shared" si="62"/>
        <v/>
      </c>
      <c r="FJ16" s="49" t="str">
        <f t="shared" si="63"/>
        <v/>
      </c>
      <c r="FK16" s="49" t="str">
        <f t="shared" si="64"/>
        <v>PROMOTED</v>
      </c>
      <c r="FL16" s="40" t="str">
        <f t="shared" si="65"/>
        <v/>
      </c>
      <c r="FM16" s="35" t="str">
        <f t="shared" si="66"/>
        <v/>
      </c>
      <c r="FN16" s="63" t="str">
        <f t="shared" si="67"/>
        <v>Need Improvement</v>
      </c>
      <c r="FO16" s="43" t="str">
        <f t="shared" si="2"/>
        <v>E</v>
      </c>
      <c r="FP16" s="42" t="str">
        <f t="shared" si="3"/>
        <v>E</v>
      </c>
      <c r="FQ16" s="42" t="str">
        <f t="shared" si="4"/>
        <v>E</v>
      </c>
      <c r="FR16" s="42" t="str">
        <f t="shared" si="5"/>
        <v>E</v>
      </c>
      <c r="FS16" s="42" t="str">
        <f t="shared" si="6"/>
        <v>E</v>
      </c>
      <c r="FT16" s="44" t="str">
        <f t="shared" si="7"/>
        <v>E</v>
      </c>
      <c r="FU16" s="244">
        <f t="shared" si="68"/>
        <v>0</v>
      </c>
      <c r="FV16" s="245">
        <f t="shared" si="69"/>
        <v>0</v>
      </c>
      <c r="FW16" s="245">
        <f t="shared" si="70"/>
        <v>0</v>
      </c>
      <c r="FX16" s="245">
        <f t="shared" si="71"/>
        <v>0</v>
      </c>
      <c r="FY16" s="245">
        <f t="shared" si="72"/>
        <v>6</v>
      </c>
      <c r="FZ16" s="922"/>
      <c r="GA16" s="922"/>
      <c r="GB16" s="79">
        <f t="shared" si="73"/>
        <v>0</v>
      </c>
      <c r="GC16" s="79" t="s">
        <v>169</v>
      </c>
      <c r="GD16" s="79">
        <f t="shared" si="74"/>
        <v>100</v>
      </c>
      <c r="GE16" s="79" t="str">
        <f t="shared" si="75"/>
        <v>0/100</v>
      </c>
      <c r="GF16" s="79">
        <f t="shared" si="76"/>
        <v>0</v>
      </c>
      <c r="GG16" s="79" t="s">
        <v>169</v>
      </c>
      <c r="GH16" s="79">
        <f t="shared" si="77"/>
        <v>100</v>
      </c>
      <c r="GI16" s="79" t="str">
        <f t="shared" si="78"/>
        <v>0/100</v>
      </c>
      <c r="GJ16" s="79">
        <f t="shared" si="79"/>
        <v>0</v>
      </c>
      <c r="GK16" s="79" t="s">
        <v>169</v>
      </c>
      <c r="GL16" s="79">
        <f t="shared" si="80"/>
        <v>100</v>
      </c>
      <c r="GM16" s="79" t="str">
        <f t="shared" si="81"/>
        <v>0/100</v>
      </c>
      <c r="GO16" s="79" t="str">
        <f t="shared" si="82"/>
        <v>E</v>
      </c>
      <c r="GP16" s="79" t="str">
        <f t="shared" si="83"/>
        <v>E</v>
      </c>
      <c r="GQ16" s="79" t="str">
        <f t="shared" si="84"/>
        <v>E</v>
      </c>
      <c r="GR16" s="79" t="str">
        <f t="shared" si="85"/>
        <v>E</v>
      </c>
      <c r="GS16" s="79" t="str">
        <f t="shared" si="86"/>
        <v>E</v>
      </c>
      <c r="GT16" s="79" t="str">
        <f t="shared" si="87"/>
        <v>E</v>
      </c>
      <c r="GU16" s="79">
        <f t="shared" si="88"/>
        <v>0</v>
      </c>
      <c r="GV16" s="79">
        <f t="shared" si="89"/>
        <v>0</v>
      </c>
      <c r="GW16" s="79">
        <f t="shared" si="90"/>
        <v>0</v>
      </c>
      <c r="GX16" s="79">
        <f t="shared" si="91"/>
        <v>6</v>
      </c>
    </row>
    <row r="17" spans="1:206" ht="38.25" customHeight="1">
      <c r="A17" s="73">
        <f t="shared" si="11"/>
        <v>909</v>
      </c>
      <c r="B17" s="138">
        <v>9</v>
      </c>
      <c r="C17" s="247">
        <v>9</v>
      </c>
      <c r="D17" s="23">
        <f t="shared" si="12"/>
        <v>6</v>
      </c>
      <c r="E17" s="2">
        <v>2</v>
      </c>
      <c r="F17" s="81"/>
      <c r="G17" s="1">
        <v>909</v>
      </c>
      <c r="H17" s="2"/>
      <c r="I17" s="2"/>
      <c r="J17" s="5"/>
      <c r="K17" s="666"/>
      <c r="L17" s="300"/>
      <c r="M17" s="272"/>
      <c r="N17" s="268">
        <f t="shared" si="92"/>
        <v>0</v>
      </c>
      <c r="O17" s="272"/>
      <c r="P17" s="272"/>
      <c r="Q17" s="268">
        <f t="shared" si="13"/>
        <v>0</v>
      </c>
      <c r="R17" s="272"/>
      <c r="S17" s="272"/>
      <c r="T17" s="268">
        <f t="shared" si="14"/>
        <v>0</v>
      </c>
      <c r="U17" s="270">
        <f t="shared" si="93"/>
        <v>0</v>
      </c>
      <c r="V17" s="273"/>
      <c r="W17" s="274"/>
      <c r="X17" s="268">
        <f t="shared" si="94"/>
        <v>0</v>
      </c>
      <c r="Y17" s="274"/>
      <c r="Z17" s="274"/>
      <c r="AA17" s="268">
        <f t="shared" si="95"/>
        <v>0</v>
      </c>
      <c r="AB17" s="269">
        <f t="shared" si="96"/>
        <v>0</v>
      </c>
      <c r="AC17" s="275">
        <f t="shared" si="97"/>
        <v>0</v>
      </c>
      <c r="AD17" s="271" t="str">
        <f t="shared" si="98"/>
        <v>E</v>
      </c>
      <c r="AE17" s="67" t="str">
        <f t="shared" si="99"/>
        <v>E</v>
      </c>
      <c r="AF17" s="337"/>
      <c r="AG17" s="338"/>
      <c r="AH17" s="339">
        <f t="shared" si="18"/>
        <v>0</v>
      </c>
      <c r="AI17" s="338"/>
      <c r="AJ17" s="338"/>
      <c r="AK17" s="339">
        <f t="shared" si="19"/>
        <v>0</v>
      </c>
      <c r="AL17" s="338"/>
      <c r="AM17" s="338"/>
      <c r="AN17" s="339">
        <f t="shared" si="20"/>
        <v>0</v>
      </c>
      <c r="AO17" s="340">
        <f t="shared" si="100"/>
        <v>0</v>
      </c>
      <c r="AP17" s="341"/>
      <c r="AQ17" s="342"/>
      <c r="AR17" s="339">
        <f t="shared" si="101"/>
        <v>0</v>
      </c>
      <c r="AS17" s="342"/>
      <c r="AT17" s="342"/>
      <c r="AU17" s="339">
        <f t="shared" si="102"/>
        <v>0</v>
      </c>
      <c r="AV17" s="343">
        <f t="shared" si="103"/>
        <v>0</v>
      </c>
      <c r="AW17" s="344">
        <f t="shared" si="21"/>
        <v>0</v>
      </c>
      <c r="AX17" s="345" t="str">
        <f t="shared" si="22"/>
        <v>E</v>
      </c>
      <c r="AY17" s="69" t="str">
        <f t="shared" si="23"/>
        <v>E</v>
      </c>
      <c r="AZ17" s="390"/>
      <c r="BA17" s="391"/>
      <c r="BB17" s="392">
        <f t="shared" si="24"/>
        <v>0</v>
      </c>
      <c r="BC17" s="391"/>
      <c r="BD17" s="391"/>
      <c r="BE17" s="392">
        <f t="shared" si="25"/>
        <v>0</v>
      </c>
      <c r="BF17" s="391"/>
      <c r="BG17" s="391"/>
      <c r="BH17" s="392">
        <f t="shared" si="26"/>
        <v>0</v>
      </c>
      <c r="BI17" s="393">
        <f t="shared" si="104"/>
        <v>0</v>
      </c>
      <c r="BJ17" s="394"/>
      <c r="BK17" s="395"/>
      <c r="BL17" s="392">
        <f t="shared" si="105"/>
        <v>0</v>
      </c>
      <c r="BM17" s="395"/>
      <c r="BN17" s="395"/>
      <c r="BO17" s="392">
        <f t="shared" si="106"/>
        <v>0</v>
      </c>
      <c r="BP17" s="396">
        <f t="shared" si="107"/>
        <v>0</v>
      </c>
      <c r="BQ17" s="397">
        <f t="shared" si="27"/>
        <v>0</v>
      </c>
      <c r="BR17" s="398" t="str">
        <f t="shared" si="28"/>
        <v>E</v>
      </c>
      <c r="BS17" s="399" t="str">
        <f t="shared" si="29"/>
        <v>E</v>
      </c>
      <c r="BT17" s="437"/>
      <c r="BU17" s="438"/>
      <c r="BV17" s="439">
        <f t="shared" si="30"/>
        <v>0</v>
      </c>
      <c r="BW17" s="438"/>
      <c r="BX17" s="438"/>
      <c r="BY17" s="439">
        <f t="shared" si="31"/>
        <v>0</v>
      </c>
      <c r="BZ17" s="438"/>
      <c r="CA17" s="438"/>
      <c r="CB17" s="439">
        <f t="shared" si="32"/>
        <v>0</v>
      </c>
      <c r="CC17" s="440">
        <f t="shared" si="108"/>
        <v>0</v>
      </c>
      <c r="CD17" s="441"/>
      <c r="CE17" s="442"/>
      <c r="CF17" s="439">
        <f t="shared" si="109"/>
        <v>0</v>
      </c>
      <c r="CG17" s="442"/>
      <c r="CH17" s="442"/>
      <c r="CI17" s="439">
        <f t="shared" si="110"/>
        <v>0</v>
      </c>
      <c r="CJ17" s="443">
        <f t="shared" si="111"/>
        <v>0</v>
      </c>
      <c r="CK17" s="444">
        <f t="shared" si="33"/>
        <v>0</v>
      </c>
      <c r="CL17" s="445" t="str">
        <f t="shared" si="34"/>
        <v>E</v>
      </c>
      <c r="CM17" s="68" t="str">
        <f t="shared" si="35"/>
        <v>E</v>
      </c>
      <c r="CN17" s="337"/>
      <c r="CO17" s="338"/>
      <c r="CP17" s="339">
        <f t="shared" si="36"/>
        <v>0</v>
      </c>
      <c r="CQ17" s="338"/>
      <c r="CR17" s="338"/>
      <c r="CS17" s="339">
        <f t="shared" si="37"/>
        <v>0</v>
      </c>
      <c r="CT17" s="338"/>
      <c r="CU17" s="338"/>
      <c r="CV17" s="339">
        <f t="shared" si="38"/>
        <v>0</v>
      </c>
      <c r="CW17" s="340">
        <f t="shared" si="112"/>
        <v>0</v>
      </c>
      <c r="CX17" s="341"/>
      <c r="CY17" s="342"/>
      <c r="CZ17" s="339">
        <f t="shared" si="113"/>
        <v>0</v>
      </c>
      <c r="DA17" s="342"/>
      <c r="DB17" s="342"/>
      <c r="DC17" s="339">
        <f t="shared" si="114"/>
        <v>0</v>
      </c>
      <c r="DD17" s="343">
        <f t="shared" si="115"/>
        <v>0</v>
      </c>
      <c r="DE17" s="344">
        <f t="shared" si="39"/>
        <v>0</v>
      </c>
      <c r="DF17" s="345" t="str">
        <f t="shared" si="40"/>
        <v>E</v>
      </c>
      <c r="DG17" s="69" t="str">
        <f t="shared" si="41"/>
        <v>E</v>
      </c>
      <c r="DH17" s="490"/>
      <c r="DI17" s="491"/>
      <c r="DJ17" s="492">
        <f t="shared" si="42"/>
        <v>0</v>
      </c>
      <c r="DK17" s="491"/>
      <c r="DL17" s="491"/>
      <c r="DM17" s="492">
        <f t="shared" si="43"/>
        <v>0</v>
      </c>
      <c r="DN17" s="491"/>
      <c r="DO17" s="491"/>
      <c r="DP17" s="492">
        <f t="shared" si="44"/>
        <v>0</v>
      </c>
      <c r="DQ17" s="493">
        <f t="shared" si="116"/>
        <v>0</v>
      </c>
      <c r="DR17" s="494"/>
      <c r="DS17" s="495"/>
      <c r="DT17" s="492">
        <f t="shared" si="117"/>
        <v>0</v>
      </c>
      <c r="DU17" s="495"/>
      <c r="DV17" s="495"/>
      <c r="DW17" s="492">
        <f t="shared" si="118"/>
        <v>0</v>
      </c>
      <c r="DX17" s="496">
        <f t="shared" si="119"/>
        <v>0</v>
      </c>
      <c r="DY17" s="497">
        <f t="shared" si="45"/>
        <v>0</v>
      </c>
      <c r="DZ17" s="498" t="str">
        <f t="shared" si="46"/>
        <v>E</v>
      </c>
      <c r="EA17" s="499" t="str">
        <f t="shared" si="47"/>
        <v>E</v>
      </c>
      <c r="EB17" s="198">
        <v>0</v>
      </c>
      <c r="EC17" s="199">
        <v>0</v>
      </c>
      <c r="ED17" s="199">
        <v>0</v>
      </c>
      <c r="EE17" s="196"/>
      <c r="EF17" s="196"/>
      <c r="EG17" s="197">
        <f t="shared" si="48"/>
        <v>0</v>
      </c>
      <c r="EH17" s="253">
        <f t="shared" si="49"/>
        <v>0</v>
      </c>
      <c r="EI17" s="213" t="str">
        <f t="shared" si="50"/>
        <v>E</v>
      </c>
      <c r="EJ17" s="201" t="str">
        <f t="shared" si="51"/>
        <v>E</v>
      </c>
      <c r="EK17" s="169">
        <v>0</v>
      </c>
      <c r="EL17" s="170">
        <v>0</v>
      </c>
      <c r="EM17" s="170">
        <v>0</v>
      </c>
      <c r="EN17" s="166"/>
      <c r="EO17" s="166"/>
      <c r="EP17" s="167">
        <f t="shared" si="52"/>
        <v>0</v>
      </c>
      <c r="EQ17" s="254">
        <f t="shared" si="53"/>
        <v>0</v>
      </c>
      <c r="ER17" s="217" t="str">
        <f t="shared" si="54"/>
        <v>E</v>
      </c>
      <c r="ES17" s="168" t="str">
        <f t="shared" si="55"/>
        <v>E</v>
      </c>
      <c r="ET17" s="184">
        <v>0</v>
      </c>
      <c r="EU17" s="185">
        <v>0</v>
      </c>
      <c r="EV17" s="185">
        <v>0</v>
      </c>
      <c r="EW17" s="181"/>
      <c r="EX17" s="181"/>
      <c r="EY17" s="182">
        <f t="shared" si="56"/>
        <v>0</v>
      </c>
      <c r="EZ17" s="255">
        <f t="shared" si="57"/>
        <v>0</v>
      </c>
      <c r="FA17" s="221" t="str">
        <f t="shared" si="58"/>
        <v>E</v>
      </c>
      <c r="FB17" s="183" t="str">
        <f t="shared" si="59"/>
        <v>E</v>
      </c>
      <c r="FC17" s="7"/>
      <c r="FD17" s="4"/>
      <c r="FE17" s="36" t="str">
        <f t="shared" si="120"/>
        <v/>
      </c>
      <c r="FF17" s="34">
        <f t="shared" si="0"/>
        <v>1200</v>
      </c>
      <c r="FG17" s="24">
        <f t="shared" si="1"/>
        <v>0</v>
      </c>
      <c r="FH17" s="89">
        <f t="shared" si="61"/>
        <v>0</v>
      </c>
      <c r="FI17" s="49" t="str">
        <f t="shared" si="62"/>
        <v/>
      </c>
      <c r="FJ17" s="49" t="str">
        <f t="shared" si="63"/>
        <v/>
      </c>
      <c r="FK17" s="49" t="str">
        <f t="shared" si="64"/>
        <v>PROMOTED</v>
      </c>
      <c r="FL17" s="40" t="str">
        <f t="shared" si="65"/>
        <v/>
      </c>
      <c r="FM17" s="35" t="str">
        <f t="shared" si="66"/>
        <v/>
      </c>
      <c r="FN17" s="63" t="str">
        <f t="shared" si="67"/>
        <v>Need Improvement</v>
      </c>
      <c r="FO17" s="43" t="str">
        <f t="shared" si="2"/>
        <v>E</v>
      </c>
      <c r="FP17" s="42" t="str">
        <f t="shared" si="3"/>
        <v>E</v>
      </c>
      <c r="FQ17" s="42" t="str">
        <f t="shared" si="4"/>
        <v>E</v>
      </c>
      <c r="FR17" s="42" t="str">
        <f t="shared" si="5"/>
        <v>E</v>
      </c>
      <c r="FS17" s="42" t="str">
        <f t="shared" si="6"/>
        <v>E</v>
      </c>
      <c r="FT17" s="44" t="str">
        <f t="shared" si="7"/>
        <v>E</v>
      </c>
      <c r="FU17" s="244">
        <f t="shared" si="68"/>
        <v>0</v>
      </c>
      <c r="FV17" s="245">
        <f t="shared" si="69"/>
        <v>0</v>
      </c>
      <c r="FW17" s="245">
        <f t="shared" si="70"/>
        <v>0</v>
      </c>
      <c r="FX17" s="245">
        <f t="shared" si="71"/>
        <v>0</v>
      </c>
      <c r="FY17" s="245">
        <f t="shared" si="72"/>
        <v>6</v>
      </c>
      <c r="FZ17" s="922"/>
      <c r="GA17" s="922"/>
      <c r="GB17" s="79">
        <f t="shared" si="73"/>
        <v>0</v>
      </c>
      <c r="GC17" s="79" t="s">
        <v>169</v>
      </c>
      <c r="GD17" s="79">
        <f t="shared" si="74"/>
        <v>100</v>
      </c>
      <c r="GE17" s="79" t="str">
        <f t="shared" si="75"/>
        <v>0/100</v>
      </c>
      <c r="GF17" s="79">
        <f t="shared" si="76"/>
        <v>0</v>
      </c>
      <c r="GG17" s="79" t="s">
        <v>169</v>
      </c>
      <c r="GH17" s="79">
        <f t="shared" si="77"/>
        <v>100</v>
      </c>
      <c r="GI17" s="79" t="str">
        <f t="shared" si="78"/>
        <v>0/100</v>
      </c>
      <c r="GJ17" s="79">
        <f t="shared" si="79"/>
        <v>0</v>
      </c>
      <c r="GK17" s="79" t="s">
        <v>169</v>
      </c>
      <c r="GL17" s="79">
        <f t="shared" si="80"/>
        <v>100</v>
      </c>
      <c r="GM17" s="79" t="str">
        <f t="shared" si="81"/>
        <v>0/100</v>
      </c>
      <c r="GO17" s="79" t="str">
        <f t="shared" si="82"/>
        <v>E</v>
      </c>
      <c r="GP17" s="79" t="str">
        <f t="shared" si="83"/>
        <v>E</v>
      </c>
      <c r="GQ17" s="79" t="str">
        <f t="shared" si="84"/>
        <v>E</v>
      </c>
      <c r="GR17" s="79" t="str">
        <f t="shared" si="85"/>
        <v>E</v>
      </c>
      <c r="GS17" s="79" t="str">
        <f t="shared" si="86"/>
        <v>E</v>
      </c>
      <c r="GT17" s="79" t="str">
        <f t="shared" si="87"/>
        <v>E</v>
      </c>
      <c r="GU17" s="79">
        <f t="shared" si="88"/>
        <v>0</v>
      </c>
      <c r="GV17" s="79">
        <f t="shared" si="89"/>
        <v>0</v>
      </c>
      <c r="GW17" s="79">
        <f t="shared" si="90"/>
        <v>0</v>
      </c>
      <c r="GX17" s="79">
        <f t="shared" si="91"/>
        <v>6</v>
      </c>
    </row>
    <row r="18" spans="1:206" ht="38.25" customHeight="1">
      <c r="A18" s="73">
        <f t="shared" si="11"/>
        <v>910</v>
      </c>
      <c r="B18" s="138">
        <v>10</v>
      </c>
      <c r="C18" s="248">
        <v>10</v>
      </c>
      <c r="D18" s="23">
        <f t="shared" si="12"/>
        <v>0</v>
      </c>
      <c r="E18" s="2"/>
      <c r="F18" s="81"/>
      <c r="G18" s="2">
        <v>910</v>
      </c>
      <c r="H18" s="2"/>
      <c r="I18" s="2"/>
      <c r="J18" s="2"/>
      <c r="K18" s="666"/>
      <c r="L18" s="300"/>
      <c r="M18" s="272"/>
      <c r="N18" s="268">
        <f t="shared" si="92"/>
        <v>0</v>
      </c>
      <c r="O18" s="272"/>
      <c r="P18" s="272"/>
      <c r="Q18" s="268">
        <f t="shared" si="13"/>
        <v>0</v>
      </c>
      <c r="R18" s="272"/>
      <c r="S18" s="272"/>
      <c r="T18" s="268">
        <f t="shared" si="14"/>
        <v>0</v>
      </c>
      <c r="U18" s="270">
        <f t="shared" si="93"/>
        <v>0</v>
      </c>
      <c r="V18" s="273"/>
      <c r="W18" s="274"/>
      <c r="X18" s="268">
        <f t="shared" si="94"/>
        <v>0</v>
      </c>
      <c r="Y18" s="274"/>
      <c r="Z18" s="274"/>
      <c r="AA18" s="268">
        <f t="shared" si="95"/>
        <v>0</v>
      </c>
      <c r="AB18" s="269">
        <f t="shared" si="96"/>
        <v>0</v>
      </c>
      <c r="AC18" s="275">
        <f t="shared" si="97"/>
        <v>0</v>
      </c>
      <c r="AD18" s="271" t="str">
        <f t="shared" si="98"/>
        <v>E</v>
      </c>
      <c r="AE18" s="67" t="str">
        <f t="shared" si="99"/>
        <v>E</v>
      </c>
      <c r="AF18" s="337"/>
      <c r="AG18" s="338"/>
      <c r="AH18" s="339">
        <f t="shared" si="18"/>
        <v>0</v>
      </c>
      <c r="AI18" s="338"/>
      <c r="AJ18" s="338"/>
      <c r="AK18" s="339">
        <f t="shared" si="19"/>
        <v>0</v>
      </c>
      <c r="AL18" s="338"/>
      <c r="AM18" s="338"/>
      <c r="AN18" s="339">
        <f t="shared" si="20"/>
        <v>0</v>
      </c>
      <c r="AO18" s="340">
        <f t="shared" si="100"/>
        <v>0</v>
      </c>
      <c r="AP18" s="341"/>
      <c r="AQ18" s="342"/>
      <c r="AR18" s="339">
        <f t="shared" si="101"/>
        <v>0</v>
      </c>
      <c r="AS18" s="342"/>
      <c r="AT18" s="342"/>
      <c r="AU18" s="339">
        <f t="shared" si="102"/>
        <v>0</v>
      </c>
      <c r="AV18" s="343">
        <f t="shared" si="103"/>
        <v>0</v>
      </c>
      <c r="AW18" s="344">
        <f t="shared" si="21"/>
        <v>0</v>
      </c>
      <c r="AX18" s="345" t="str">
        <f t="shared" si="22"/>
        <v>E</v>
      </c>
      <c r="AY18" s="69" t="str">
        <f t="shared" si="23"/>
        <v>E</v>
      </c>
      <c r="AZ18" s="390"/>
      <c r="BA18" s="391"/>
      <c r="BB18" s="392">
        <f t="shared" si="24"/>
        <v>0</v>
      </c>
      <c r="BC18" s="391"/>
      <c r="BD18" s="391"/>
      <c r="BE18" s="392">
        <f t="shared" si="25"/>
        <v>0</v>
      </c>
      <c r="BF18" s="391"/>
      <c r="BG18" s="391"/>
      <c r="BH18" s="392">
        <f t="shared" si="26"/>
        <v>0</v>
      </c>
      <c r="BI18" s="393">
        <f t="shared" si="104"/>
        <v>0</v>
      </c>
      <c r="BJ18" s="394"/>
      <c r="BK18" s="395"/>
      <c r="BL18" s="392">
        <f t="shared" si="105"/>
        <v>0</v>
      </c>
      <c r="BM18" s="395"/>
      <c r="BN18" s="395"/>
      <c r="BO18" s="392">
        <f t="shared" si="106"/>
        <v>0</v>
      </c>
      <c r="BP18" s="396">
        <f t="shared" si="107"/>
        <v>0</v>
      </c>
      <c r="BQ18" s="397">
        <f t="shared" si="27"/>
        <v>0</v>
      </c>
      <c r="BR18" s="398" t="str">
        <f t="shared" si="28"/>
        <v>E</v>
      </c>
      <c r="BS18" s="399" t="str">
        <f t="shared" si="29"/>
        <v>E</v>
      </c>
      <c r="BT18" s="437"/>
      <c r="BU18" s="438"/>
      <c r="BV18" s="439">
        <f t="shared" si="30"/>
        <v>0</v>
      </c>
      <c r="BW18" s="438"/>
      <c r="BX18" s="438"/>
      <c r="BY18" s="439">
        <f t="shared" si="31"/>
        <v>0</v>
      </c>
      <c r="BZ18" s="438"/>
      <c r="CA18" s="438"/>
      <c r="CB18" s="439">
        <f t="shared" si="32"/>
        <v>0</v>
      </c>
      <c r="CC18" s="440">
        <f t="shared" si="108"/>
        <v>0</v>
      </c>
      <c r="CD18" s="441"/>
      <c r="CE18" s="442"/>
      <c r="CF18" s="439">
        <f t="shared" si="109"/>
        <v>0</v>
      </c>
      <c r="CG18" s="442"/>
      <c r="CH18" s="442"/>
      <c r="CI18" s="439">
        <f t="shared" si="110"/>
        <v>0</v>
      </c>
      <c r="CJ18" s="443">
        <f t="shared" si="111"/>
        <v>0</v>
      </c>
      <c r="CK18" s="444">
        <f t="shared" si="33"/>
        <v>0</v>
      </c>
      <c r="CL18" s="445" t="str">
        <f t="shared" si="34"/>
        <v>E</v>
      </c>
      <c r="CM18" s="68" t="str">
        <f t="shared" si="35"/>
        <v>E</v>
      </c>
      <c r="CN18" s="337"/>
      <c r="CO18" s="338"/>
      <c r="CP18" s="339">
        <f t="shared" si="36"/>
        <v>0</v>
      </c>
      <c r="CQ18" s="338"/>
      <c r="CR18" s="338"/>
      <c r="CS18" s="339">
        <f t="shared" si="37"/>
        <v>0</v>
      </c>
      <c r="CT18" s="338"/>
      <c r="CU18" s="338"/>
      <c r="CV18" s="339">
        <f t="shared" si="38"/>
        <v>0</v>
      </c>
      <c r="CW18" s="340">
        <f t="shared" si="112"/>
        <v>0</v>
      </c>
      <c r="CX18" s="341"/>
      <c r="CY18" s="342"/>
      <c r="CZ18" s="339">
        <f t="shared" si="113"/>
        <v>0</v>
      </c>
      <c r="DA18" s="342"/>
      <c r="DB18" s="342"/>
      <c r="DC18" s="339">
        <f t="shared" si="114"/>
        <v>0</v>
      </c>
      <c r="DD18" s="343">
        <f t="shared" si="115"/>
        <v>0</v>
      </c>
      <c r="DE18" s="344">
        <f t="shared" si="39"/>
        <v>0</v>
      </c>
      <c r="DF18" s="345" t="str">
        <f t="shared" si="40"/>
        <v>E</v>
      </c>
      <c r="DG18" s="69" t="str">
        <f t="shared" si="41"/>
        <v>E</v>
      </c>
      <c r="DH18" s="490"/>
      <c r="DI18" s="491"/>
      <c r="DJ18" s="492">
        <f t="shared" si="42"/>
        <v>0</v>
      </c>
      <c r="DK18" s="491"/>
      <c r="DL18" s="491"/>
      <c r="DM18" s="492">
        <f t="shared" si="43"/>
        <v>0</v>
      </c>
      <c r="DN18" s="491"/>
      <c r="DO18" s="491"/>
      <c r="DP18" s="492">
        <f t="shared" si="44"/>
        <v>0</v>
      </c>
      <c r="DQ18" s="493">
        <f t="shared" si="116"/>
        <v>0</v>
      </c>
      <c r="DR18" s="494"/>
      <c r="DS18" s="495"/>
      <c r="DT18" s="492">
        <f t="shared" si="117"/>
        <v>0</v>
      </c>
      <c r="DU18" s="495"/>
      <c r="DV18" s="495"/>
      <c r="DW18" s="492">
        <f t="shared" si="118"/>
        <v>0</v>
      </c>
      <c r="DX18" s="496">
        <f t="shared" si="119"/>
        <v>0</v>
      </c>
      <c r="DY18" s="497">
        <f t="shared" si="45"/>
        <v>0</v>
      </c>
      <c r="DZ18" s="498" t="str">
        <f t="shared" si="46"/>
        <v>E</v>
      </c>
      <c r="EA18" s="499" t="str">
        <f t="shared" si="47"/>
        <v>E</v>
      </c>
      <c r="EB18" s="198">
        <v>0</v>
      </c>
      <c r="EC18" s="199">
        <v>0</v>
      </c>
      <c r="ED18" s="199">
        <v>0</v>
      </c>
      <c r="EE18" s="196"/>
      <c r="EF18" s="196"/>
      <c r="EG18" s="197">
        <f t="shared" si="48"/>
        <v>0</v>
      </c>
      <c r="EH18" s="253">
        <f t="shared" si="49"/>
        <v>0</v>
      </c>
      <c r="EI18" s="213" t="str">
        <f t="shared" si="50"/>
        <v>E</v>
      </c>
      <c r="EJ18" s="201" t="str">
        <f t="shared" si="51"/>
        <v>E</v>
      </c>
      <c r="EK18" s="169">
        <v>0</v>
      </c>
      <c r="EL18" s="170">
        <v>0</v>
      </c>
      <c r="EM18" s="170">
        <v>0</v>
      </c>
      <c r="EN18" s="166"/>
      <c r="EO18" s="166"/>
      <c r="EP18" s="167">
        <f t="shared" si="52"/>
        <v>0</v>
      </c>
      <c r="EQ18" s="254">
        <f t="shared" si="53"/>
        <v>0</v>
      </c>
      <c r="ER18" s="217" t="str">
        <f t="shared" si="54"/>
        <v>E</v>
      </c>
      <c r="ES18" s="168" t="str">
        <f t="shared" si="55"/>
        <v>E</v>
      </c>
      <c r="ET18" s="184">
        <v>0</v>
      </c>
      <c r="EU18" s="185">
        <v>0</v>
      </c>
      <c r="EV18" s="185">
        <v>0</v>
      </c>
      <c r="EW18" s="181"/>
      <c r="EX18" s="181"/>
      <c r="EY18" s="182">
        <f t="shared" si="56"/>
        <v>0</v>
      </c>
      <c r="EZ18" s="255">
        <f t="shared" si="57"/>
        <v>0</v>
      </c>
      <c r="FA18" s="221" t="str">
        <f t="shared" si="58"/>
        <v>E</v>
      </c>
      <c r="FB18" s="183" t="str">
        <f t="shared" si="59"/>
        <v>E</v>
      </c>
      <c r="FC18" s="7"/>
      <c r="FD18" s="4"/>
      <c r="FE18" s="36" t="str">
        <f t="shared" si="120"/>
        <v/>
      </c>
      <c r="FF18" s="34">
        <f t="shared" si="0"/>
        <v>1200</v>
      </c>
      <c r="FG18" s="24">
        <f t="shared" si="1"/>
        <v>0</v>
      </c>
      <c r="FH18" s="89">
        <f t="shared" si="61"/>
        <v>0</v>
      </c>
      <c r="FI18" s="49" t="str">
        <f t="shared" si="62"/>
        <v/>
      </c>
      <c r="FJ18" s="49" t="str">
        <f t="shared" si="63"/>
        <v/>
      </c>
      <c r="FK18" s="49" t="str">
        <f t="shared" si="64"/>
        <v>PROMOTED</v>
      </c>
      <c r="FL18" s="40" t="str">
        <f t="shared" si="65"/>
        <v/>
      </c>
      <c r="FM18" s="35" t="str">
        <f t="shared" si="66"/>
        <v/>
      </c>
      <c r="FN18" s="63" t="str">
        <f t="shared" si="67"/>
        <v>Need Improvement</v>
      </c>
      <c r="FO18" s="43" t="str">
        <f t="shared" si="2"/>
        <v>E</v>
      </c>
      <c r="FP18" s="42" t="str">
        <f t="shared" si="3"/>
        <v>E</v>
      </c>
      <c r="FQ18" s="42" t="str">
        <f t="shared" si="4"/>
        <v>E</v>
      </c>
      <c r="FR18" s="42" t="str">
        <f t="shared" si="5"/>
        <v>E</v>
      </c>
      <c r="FS18" s="42" t="str">
        <f t="shared" si="6"/>
        <v>E</v>
      </c>
      <c r="FT18" s="44" t="str">
        <f t="shared" si="7"/>
        <v>E</v>
      </c>
      <c r="FU18" s="244">
        <f t="shared" si="68"/>
        <v>0</v>
      </c>
      <c r="FV18" s="245">
        <f t="shared" si="69"/>
        <v>0</v>
      </c>
      <c r="FW18" s="245">
        <f t="shared" si="70"/>
        <v>0</v>
      </c>
      <c r="FX18" s="245">
        <f t="shared" si="71"/>
        <v>0</v>
      </c>
      <c r="FY18" s="245">
        <f t="shared" si="72"/>
        <v>6</v>
      </c>
      <c r="FZ18" s="922"/>
      <c r="GA18" s="922"/>
      <c r="GB18" s="79">
        <f t="shared" si="73"/>
        <v>0</v>
      </c>
      <c r="GC18" s="79" t="s">
        <v>169</v>
      </c>
      <c r="GD18" s="79">
        <f t="shared" si="74"/>
        <v>100</v>
      </c>
      <c r="GE18" s="79" t="str">
        <f t="shared" si="75"/>
        <v>0/100</v>
      </c>
      <c r="GF18" s="79">
        <f t="shared" si="76"/>
        <v>0</v>
      </c>
      <c r="GG18" s="79" t="s">
        <v>169</v>
      </c>
      <c r="GH18" s="79">
        <f t="shared" si="77"/>
        <v>100</v>
      </c>
      <c r="GI18" s="79" t="str">
        <f t="shared" si="78"/>
        <v>0/100</v>
      </c>
      <c r="GJ18" s="79">
        <f t="shared" si="79"/>
        <v>0</v>
      </c>
      <c r="GK18" s="79" t="s">
        <v>169</v>
      </c>
      <c r="GL18" s="79">
        <f t="shared" si="80"/>
        <v>100</v>
      </c>
      <c r="GM18" s="79" t="str">
        <f t="shared" si="81"/>
        <v>0/100</v>
      </c>
      <c r="GO18" s="79" t="str">
        <f t="shared" si="82"/>
        <v>E</v>
      </c>
      <c r="GP18" s="79" t="str">
        <f t="shared" si="83"/>
        <v>E</v>
      </c>
      <c r="GQ18" s="79" t="str">
        <f t="shared" si="84"/>
        <v>E</v>
      </c>
      <c r="GR18" s="79" t="str">
        <f t="shared" si="85"/>
        <v>E</v>
      </c>
      <c r="GS18" s="79" t="str">
        <f t="shared" si="86"/>
        <v>E</v>
      </c>
      <c r="GT18" s="79" t="str">
        <f t="shared" si="87"/>
        <v>E</v>
      </c>
      <c r="GU18" s="79">
        <f t="shared" si="88"/>
        <v>0</v>
      </c>
      <c r="GV18" s="79">
        <f t="shared" si="89"/>
        <v>0</v>
      </c>
      <c r="GW18" s="79">
        <f t="shared" si="90"/>
        <v>0</v>
      </c>
      <c r="GX18" s="79">
        <f t="shared" si="91"/>
        <v>6</v>
      </c>
    </row>
    <row r="19" spans="1:206" ht="38.25" customHeight="1">
      <c r="A19" s="73">
        <f t="shared" si="11"/>
        <v>911</v>
      </c>
      <c r="B19" s="138">
        <v>11</v>
      </c>
      <c r="C19" s="247">
        <v>11</v>
      </c>
      <c r="D19" s="23">
        <f t="shared" si="12"/>
        <v>0</v>
      </c>
      <c r="E19" s="2"/>
      <c r="F19" s="81"/>
      <c r="G19" s="1">
        <v>911</v>
      </c>
      <c r="H19" s="2"/>
      <c r="I19" s="2"/>
      <c r="J19" s="2"/>
      <c r="K19" s="666"/>
      <c r="L19" s="300"/>
      <c r="M19" s="272"/>
      <c r="N19" s="268">
        <f t="shared" si="92"/>
        <v>0</v>
      </c>
      <c r="O19" s="272"/>
      <c r="P19" s="272"/>
      <c r="Q19" s="268">
        <f t="shared" si="13"/>
        <v>0</v>
      </c>
      <c r="R19" s="272"/>
      <c r="S19" s="272"/>
      <c r="T19" s="268">
        <f t="shared" si="14"/>
        <v>0</v>
      </c>
      <c r="U19" s="270">
        <f t="shared" si="93"/>
        <v>0</v>
      </c>
      <c r="V19" s="273"/>
      <c r="W19" s="274"/>
      <c r="X19" s="268">
        <f t="shared" si="94"/>
        <v>0</v>
      </c>
      <c r="Y19" s="274"/>
      <c r="Z19" s="274"/>
      <c r="AA19" s="268">
        <f t="shared" si="95"/>
        <v>0</v>
      </c>
      <c r="AB19" s="269">
        <f t="shared" si="96"/>
        <v>0</v>
      </c>
      <c r="AC19" s="275">
        <f t="shared" si="97"/>
        <v>0</v>
      </c>
      <c r="AD19" s="271" t="str">
        <f t="shared" si="98"/>
        <v>E</v>
      </c>
      <c r="AE19" s="67" t="str">
        <f t="shared" si="99"/>
        <v>E</v>
      </c>
      <c r="AF19" s="337"/>
      <c r="AG19" s="338"/>
      <c r="AH19" s="339">
        <f t="shared" si="18"/>
        <v>0</v>
      </c>
      <c r="AI19" s="338"/>
      <c r="AJ19" s="338"/>
      <c r="AK19" s="339">
        <f t="shared" si="19"/>
        <v>0</v>
      </c>
      <c r="AL19" s="338"/>
      <c r="AM19" s="338"/>
      <c r="AN19" s="339">
        <f t="shared" si="20"/>
        <v>0</v>
      </c>
      <c r="AO19" s="340">
        <f t="shared" si="100"/>
        <v>0</v>
      </c>
      <c r="AP19" s="341"/>
      <c r="AQ19" s="342"/>
      <c r="AR19" s="339">
        <f t="shared" si="101"/>
        <v>0</v>
      </c>
      <c r="AS19" s="342"/>
      <c r="AT19" s="342"/>
      <c r="AU19" s="339">
        <f t="shared" si="102"/>
        <v>0</v>
      </c>
      <c r="AV19" s="343">
        <f t="shared" si="103"/>
        <v>0</v>
      </c>
      <c r="AW19" s="344">
        <f t="shared" si="21"/>
        <v>0</v>
      </c>
      <c r="AX19" s="345" t="str">
        <f t="shared" si="22"/>
        <v>E</v>
      </c>
      <c r="AY19" s="69" t="str">
        <f t="shared" si="23"/>
        <v>E</v>
      </c>
      <c r="AZ19" s="390"/>
      <c r="BA19" s="391"/>
      <c r="BB19" s="392">
        <f t="shared" si="24"/>
        <v>0</v>
      </c>
      <c r="BC19" s="391"/>
      <c r="BD19" s="391"/>
      <c r="BE19" s="392">
        <f t="shared" si="25"/>
        <v>0</v>
      </c>
      <c r="BF19" s="391"/>
      <c r="BG19" s="391"/>
      <c r="BH19" s="392">
        <f t="shared" si="26"/>
        <v>0</v>
      </c>
      <c r="BI19" s="393">
        <f t="shared" si="104"/>
        <v>0</v>
      </c>
      <c r="BJ19" s="394"/>
      <c r="BK19" s="395"/>
      <c r="BL19" s="392">
        <f t="shared" si="105"/>
        <v>0</v>
      </c>
      <c r="BM19" s="395"/>
      <c r="BN19" s="395"/>
      <c r="BO19" s="392">
        <f t="shared" si="106"/>
        <v>0</v>
      </c>
      <c r="BP19" s="396">
        <f t="shared" si="107"/>
        <v>0</v>
      </c>
      <c r="BQ19" s="397">
        <f t="shared" si="27"/>
        <v>0</v>
      </c>
      <c r="BR19" s="398" t="str">
        <f t="shared" si="28"/>
        <v>E</v>
      </c>
      <c r="BS19" s="399" t="str">
        <f t="shared" si="29"/>
        <v>E</v>
      </c>
      <c r="BT19" s="437"/>
      <c r="BU19" s="438"/>
      <c r="BV19" s="439">
        <f t="shared" si="30"/>
        <v>0</v>
      </c>
      <c r="BW19" s="438"/>
      <c r="BX19" s="438"/>
      <c r="BY19" s="439">
        <f t="shared" si="31"/>
        <v>0</v>
      </c>
      <c r="BZ19" s="438"/>
      <c r="CA19" s="438"/>
      <c r="CB19" s="439">
        <f t="shared" si="32"/>
        <v>0</v>
      </c>
      <c r="CC19" s="440">
        <f t="shared" si="108"/>
        <v>0</v>
      </c>
      <c r="CD19" s="441"/>
      <c r="CE19" s="442"/>
      <c r="CF19" s="439">
        <f t="shared" si="109"/>
        <v>0</v>
      </c>
      <c r="CG19" s="442"/>
      <c r="CH19" s="442"/>
      <c r="CI19" s="439">
        <f t="shared" si="110"/>
        <v>0</v>
      </c>
      <c r="CJ19" s="443">
        <f t="shared" si="111"/>
        <v>0</v>
      </c>
      <c r="CK19" s="444">
        <f t="shared" si="33"/>
        <v>0</v>
      </c>
      <c r="CL19" s="445" t="str">
        <f t="shared" si="34"/>
        <v>E</v>
      </c>
      <c r="CM19" s="68" t="str">
        <f t="shared" si="35"/>
        <v>E</v>
      </c>
      <c r="CN19" s="337"/>
      <c r="CO19" s="338"/>
      <c r="CP19" s="339">
        <f t="shared" si="36"/>
        <v>0</v>
      </c>
      <c r="CQ19" s="338"/>
      <c r="CR19" s="338"/>
      <c r="CS19" s="339">
        <f t="shared" si="37"/>
        <v>0</v>
      </c>
      <c r="CT19" s="338"/>
      <c r="CU19" s="338"/>
      <c r="CV19" s="339">
        <f t="shared" si="38"/>
        <v>0</v>
      </c>
      <c r="CW19" s="340">
        <f t="shared" si="112"/>
        <v>0</v>
      </c>
      <c r="CX19" s="341"/>
      <c r="CY19" s="342"/>
      <c r="CZ19" s="339">
        <f t="shared" si="113"/>
        <v>0</v>
      </c>
      <c r="DA19" s="342"/>
      <c r="DB19" s="342"/>
      <c r="DC19" s="339">
        <f t="shared" si="114"/>
        <v>0</v>
      </c>
      <c r="DD19" s="343">
        <f t="shared" si="115"/>
        <v>0</v>
      </c>
      <c r="DE19" s="344">
        <f t="shared" si="39"/>
        <v>0</v>
      </c>
      <c r="DF19" s="345" t="str">
        <f t="shared" si="40"/>
        <v>E</v>
      </c>
      <c r="DG19" s="69" t="str">
        <f t="shared" si="41"/>
        <v>E</v>
      </c>
      <c r="DH19" s="490"/>
      <c r="DI19" s="491"/>
      <c r="DJ19" s="492">
        <f t="shared" si="42"/>
        <v>0</v>
      </c>
      <c r="DK19" s="491"/>
      <c r="DL19" s="491"/>
      <c r="DM19" s="492">
        <f t="shared" si="43"/>
        <v>0</v>
      </c>
      <c r="DN19" s="491"/>
      <c r="DO19" s="491"/>
      <c r="DP19" s="492">
        <f t="shared" si="44"/>
        <v>0</v>
      </c>
      <c r="DQ19" s="493">
        <f t="shared" si="116"/>
        <v>0</v>
      </c>
      <c r="DR19" s="494"/>
      <c r="DS19" s="495"/>
      <c r="DT19" s="492">
        <f t="shared" si="117"/>
        <v>0</v>
      </c>
      <c r="DU19" s="495"/>
      <c r="DV19" s="495"/>
      <c r="DW19" s="492">
        <f t="shared" si="118"/>
        <v>0</v>
      </c>
      <c r="DX19" s="496">
        <f t="shared" si="119"/>
        <v>0</v>
      </c>
      <c r="DY19" s="497">
        <f t="shared" si="45"/>
        <v>0</v>
      </c>
      <c r="DZ19" s="498" t="str">
        <f t="shared" si="46"/>
        <v>E</v>
      </c>
      <c r="EA19" s="499" t="str">
        <f t="shared" si="47"/>
        <v>E</v>
      </c>
      <c r="EB19" s="198">
        <v>0</v>
      </c>
      <c r="EC19" s="199">
        <v>0</v>
      </c>
      <c r="ED19" s="199">
        <v>0</v>
      </c>
      <c r="EE19" s="196"/>
      <c r="EF19" s="196"/>
      <c r="EG19" s="197">
        <f t="shared" si="48"/>
        <v>0</v>
      </c>
      <c r="EH19" s="253">
        <f t="shared" si="49"/>
        <v>0</v>
      </c>
      <c r="EI19" s="213" t="str">
        <f t="shared" si="50"/>
        <v>E</v>
      </c>
      <c r="EJ19" s="201" t="str">
        <f t="shared" si="51"/>
        <v>E</v>
      </c>
      <c r="EK19" s="169">
        <v>0</v>
      </c>
      <c r="EL19" s="170">
        <v>0</v>
      </c>
      <c r="EM19" s="170">
        <v>0</v>
      </c>
      <c r="EN19" s="166"/>
      <c r="EO19" s="166"/>
      <c r="EP19" s="167">
        <f t="shared" si="52"/>
        <v>0</v>
      </c>
      <c r="EQ19" s="254">
        <f t="shared" si="53"/>
        <v>0</v>
      </c>
      <c r="ER19" s="217" t="str">
        <f t="shared" si="54"/>
        <v>E</v>
      </c>
      <c r="ES19" s="168" t="str">
        <f t="shared" si="55"/>
        <v>E</v>
      </c>
      <c r="ET19" s="184">
        <v>0</v>
      </c>
      <c r="EU19" s="185">
        <v>0</v>
      </c>
      <c r="EV19" s="185">
        <v>0</v>
      </c>
      <c r="EW19" s="181"/>
      <c r="EX19" s="181"/>
      <c r="EY19" s="182">
        <f t="shared" si="56"/>
        <v>0</v>
      </c>
      <c r="EZ19" s="255">
        <f t="shared" si="57"/>
        <v>0</v>
      </c>
      <c r="FA19" s="221" t="str">
        <f t="shared" si="58"/>
        <v>E</v>
      </c>
      <c r="FB19" s="183" t="str">
        <f t="shared" si="59"/>
        <v>E</v>
      </c>
      <c r="FC19" s="7"/>
      <c r="FD19" s="4"/>
      <c r="FE19" s="36" t="str">
        <f t="shared" si="120"/>
        <v/>
      </c>
      <c r="FF19" s="34">
        <f t="shared" si="0"/>
        <v>1200</v>
      </c>
      <c r="FG19" s="24">
        <f t="shared" si="1"/>
        <v>0</v>
      </c>
      <c r="FH19" s="89">
        <f t="shared" si="61"/>
        <v>0</v>
      </c>
      <c r="FI19" s="49" t="str">
        <f t="shared" si="62"/>
        <v/>
      </c>
      <c r="FJ19" s="49" t="str">
        <f t="shared" si="63"/>
        <v/>
      </c>
      <c r="FK19" s="49" t="str">
        <f t="shared" si="64"/>
        <v>PROMOTED</v>
      </c>
      <c r="FL19" s="40" t="str">
        <f t="shared" si="65"/>
        <v/>
      </c>
      <c r="FM19" s="35" t="str">
        <f t="shared" si="66"/>
        <v/>
      </c>
      <c r="FN19" s="63" t="str">
        <f t="shared" si="67"/>
        <v>Need Improvement</v>
      </c>
      <c r="FO19" s="43" t="str">
        <f t="shared" si="2"/>
        <v>E</v>
      </c>
      <c r="FP19" s="42" t="str">
        <f t="shared" si="3"/>
        <v>E</v>
      </c>
      <c r="FQ19" s="42" t="str">
        <f t="shared" si="4"/>
        <v>E</v>
      </c>
      <c r="FR19" s="42" t="str">
        <f t="shared" si="5"/>
        <v>E</v>
      </c>
      <c r="FS19" s="42" t="str">
        <f t="shared" si="6"/>
        <v>E</v>
      </c>
      <c r="FT19" s="44" t="str">
        <f t="shared" si="7"/>
        <v>E</v>
      </c>
      <c r="FU19" s="244">
        <f t="shared" si="68"/>
        <v>0</v>
      </c>
      <c r="FV19" s="245">
        <f t="shared" si="69"/>
        <v>0</v>
      </c>
      <c r="FW19" s="245">
        <f t="shared" si="70"/>
        <v>0</v>
      </c>
      <c r="FX19" s="245">
        <f t="shared" si="71"/>
        <v>0</v>
      </c>
      <c r="FY19" s="245">
        <f t="shared" si="72"/>
        <v>6</v>
      </c>
      <c r="FZ19" s="922"/>
      <c r="GA19" s="922"/>
      <c r="GB19" s="79">
        <f t="shared" si="73"/>
        <v>0</v>
      </c>
      <c r="GC19" s="79" t="s">
        <v>169</v>
      </c>
      <c r="GD19" s="79">
        <f t="shared" si="74"/>
        <v>100</v>
      </c>
      <c r="GE19" s="79" t="str">
        <f t="shared" si="75"/>
        <v>0/100</v>
      </c>
      <c r="GF19" s="79">
        <f t="shared" si="76"/>
        <v>0</v>
      </c>
      <c r="GG19" s="79" t="s">
        <v>169</v>
      </c>
      <c r="GH19" s="79">
        <f t="shared" si="77"/>
        <v>100</v>
      </c>
      <c r="GI19" s="79" t="str">
        <f t="shared" si="78"/>
        <v>0/100</v>
      </c>
      <c r="GJ19" s="79">
        <f t="shared" si="79"/>
        <v>0</v>
      </c>
      <c r="GK19" s="79" t="s">
        <v>169</v>
      </c>
      <c r="GL19" s="79">
        <f t="shared" si="80"/>
        <v>100</v>
      </c>
      <c r="GM19" s="79" t="str">
        <f t="shared" si="81"/>
        <v>0/100</v>
      </c>
      <c r="GO19" s="79" t="str">
        <f t="shared" si="82"/>
        <v>E</v>
      </c>
      <c r="GP19" s="79" t="str">
        <f t="shared" si="83"/>
        <v>E</v>
      </c>
      <c r="GQ19" s="79" t="str">
        <f t="shared" si="84"/>
        <v>E</v>
      </c>
      <c r="GR19" s="79" t="str">
        <f t="shared" si="85"/>
        <v>E</v>
      </c>
      <c r="GS19" s="79" t="str">
        <f t="shared" si="86"/>
        <v>E</v>
      </c>
      <c r="GT19" s="79" t="str">
        <f t="shared" si="87"/>
        <v>E</v>
      </c>
      <c r="GU19" s="79">
        <f t="shared" si="88"/>
        <v>0</v>
      </c>
      <c r="GV19" s="79">
        <f t="shared" si="89"/>
        <v>0</v>
      </c>
      <c r="GW19" s="79">
        <f t="shared" si="90"/>
        <v>0</v>
      </c>
      <c r="GX19" s="79">
        <f t="shared" si="91"/>
        <v>6</v>
      </c>
    </row>
    <row r="20" spans="1:206" ht="38.25" customHeight="1">
      <c r="A20" s="73">
        <f t="shared" si="11"/>
        <v>912</v>
      </c>
      <c r="B20" s="138">
        <v>12</v>
      </c>
      <c r="C20" s="248">
        <v>12</v>
      </c>
      <c r="D20" s="23">
        <f t="shared" si="12"/>
        <v>0</v>
      </c>
      <c r="E20" s="2"/>
      <c r="F20" s="81"/>
      <c r="G20" s="2">
        <v>912</v>
      </c>
      <c r="H20" s="2"/>
      <c r="I20" s="2"/>
      <c r="J20" s="2"/>
      <c r="K20" s="666"/>
      <c r="L20" s="300"/>
      <c r="M20" s="272"/>
      <c r="N20" s="268">
        <f t="shared" si="92"/>
        <v>0</v>
      </c>
      <c r="O20" s="272"/>
      <c r="P20" s="272"/>
      <c r="Q20" s="268">
        <f t="shared" si="13"/>
        <v>0</v>
      </c>
      <c r="R20" s="272"/>
      <c r="S20" s="272"/>
      <c r="T20" s="268">
        <f t="shared" si="14"/>
        <v>0</v>
      </c>
      <c r="U20" s="270">
        <f t="shared" si="93"/>
        <v>0</v>
      </c>
      <c r="V20" s="273"/>
      <c r="W20" s="274"/>
      <c r="X20" s="268">
        <f t="shared" si="94"/>
        <v>0</v>
      </c>
      <c r="Y20" s="274"/>
      <c r="Z20" s="274"/>
      <c r="AA20" s="268">
        <f t="shared" si="95"/>
        <v>0</v>
      </c>
      <c r="AB20" s="269">
        <f t="shared" si="96"/>
        <v>0</v>
      </c>
      <c r="AC20" s="275">
        <f t="shared" si="97"/>
        <v>0</v>
      </c>
      <c r="AD20" s="271" t="str">
        <f t="shared" si="98"/>
        <v>E</v>
      </c>
      <c r="AE20" s="67" t="str">
        <f t="shared" si="99"/>
        <v>E</v>
      </c>
      <c r="AF20" s="337"/>
      <c r="AG20" s="338"/>
      <c r="AH20" s="339">
        <f t="shared" si="18"/>
        <v>0</v>
      </c>
      <c r="AI20" s="338"/>
      <c r="AJ20" s="338"/>
      <c r="AK20" s="339">
        <f t="shared" si="19"/>
        <v>0</v>
      </c>
      <c r="AL20" s="338"/>
      <c r="AM20" s="338"/>
      <c r="AN20" s="339">
        <f t="shared" si="20"/>
        <v>0</v>
      </c>
      <c r="AO20" s="340">
        <f t="shared" si="100"/>
        <v>0</v>
      </c>
      <c r="AP20" s="341"/>
      <c r="AQ20" s="342"/>
      <c r="AR20" s="339">
        <f t="shared" si="101"/>
        <v>0</v>
      </c>
      <c r="AS20" s="342"/>
      <c r="AT20" s="342"/>
      <c r="AU20" s="339">
        <f t="shared" si="102"/>
        <v>0</v>
      </c>
      <c r="AV20" s="343">
        <f t="shared" si="103"/>
        <v>0</v>
      </c>
      <c r="AW20" s="344">
        <f t="shared" si="21"/>
        <v>0</v>
      </c>
      <c r="AX20" s="345" t="str">
        <f t="shared" si="22"/>
        <v>E</v>
      </c>
      <c r="AY20" s="69" t="str">
        <f t="shared" si="23"/>
        <v>E</v>
      </c>
      <c r="AZ20" s="390"/>
      <c r="BA20" s="391"/>
      <c r="BB20" s="392">
        <f t="shared" si="24"/>
        <v>0</v>
      </c>
      <c r="BC20" s="391"/>
      <c r="BD20" s="391"/>
      <c r="BE20" s="392">
        <f t="shared" si="25"/>
        <v>0</v>
      </c>
      <c r="BF20" s="391"/>
      <c r="BG20" s="391"/>
      <c r="BH20" s="392">
        <f t="shared" si="26"/>
        <v>0</v>
      </c>
      <c r="BI20" s="393">
        <f t="shared" si="104"/>
        <v>0</v>
      </c>
      <c r="BJ20" s="394"/>
      <c r="BK20" s="395"/>
      <c r="BL20" s="392">
        <f t="shared" si="105"/>
        <v>0</v>
      </c>
      <c r="BM20" s="395"/>
      <c r="BN20" s="395"/>
      <c r="BO20" s="392">
        <f t="shared" si="106"/>
        <v>0</v>
      </c>
      <c r="BP20" s="396">
        <f t="shared" si="107"/>
        <v>0</v>
      </c>
      <c r="BQ20" s="397">
        <f t="shared" si="27"/>
        <v>0</v>
      </c>
      <c r="BR20" s="398" t="str">
        <f t="shared" si="28"/>
        <v>E</v>
      </c>
      <c r="BS20" s="399" t="str">
        <f t="shared" si="29"/>
        <v>E</v>
      </c>
      <c r="BT20" s="437"/>
      <c r="BU20" s="438"/>
      <c r="BV20" s="439">
        <f t="shared" si="30"/>
        <v>0</v>
      </c>
      <c r="BW20" s="438"/>
      <c r="BX20" s="438"/>
      <c r="BY20" s="439">
        <f t="shared" si="31"/>
        <v>0</v>
      </c>
      <c r="BZ20" s="438"/>
      <c r="CA20" s="438"/>
      <c r="CB20" s="439">
        <f t="shared" si="32"/>
        <v>0</v>
      </c>
      <c r="CC20" s="440">
        <f t="shared" si="108"/>
        <v>0</v>
      </c>
      <c r="CD20" s="441"/>
      <c r="CE20" s="442"/>
      <c r="CF20" s="439">
        <f t="shared" si="109"/>
        <v>0</v>
      </c>
      <c r="CG20" s="442"/>
      <c r="CH20" s="442"/>
      <c r="CI20" s="439">
        <f t="shared" si="110"/>
        <v>0</v>
      </c>
      <c r="CJ20" s="443">
        <f t="shared" si="111"/>
        <v>0</v>
      </c>
      <c r="CK20" s="444">
        <f t="shared" si="33"/>
        <v>0</v>
      </c>
      <c r="CL20" s="445" t="str">
        <f t="shared" si="34"/>
        <v>E</v>
      </c>
      <c r="CM20" s="68" t="str">
        <f t="shared" si="35"/>
        <v>E</v>
      </c>
      <c r="CN20" s="337"/>
      <c r="CO20" s="338"/>
      <c r="CP20" s="339">
        <f t="shared" si="36"/>
        <v>0</v>
      </c>
      <c r="CQ20" s="338"/>
      <c r="CR20" s="338"/>
      <c r="CS20" s="339">
        <f t="shared" si="37"/>
        <v>0</v>
      </c>
      <c r="CT20" s="338"/>
      <c r="CU20" s="338"/>
      <c r="CV20" s="339">
        <f t="shared" si="38"/>
        <v>0</v>
      </c>
      <c r="CW20" s="340">
        <f t="shared" si="112"/>
        <v>0</v>
      </c>
      <c r="CX20" s="341"/>
      <c r="CY20" s="342"/>
      <c r="CZ20" s="339">
        <f t="shared" si="113"/>
        <v>0</v>
      </c>
      <c r="DA20" s="342"/>
      <c r="DB20" s="342"/>
      <c r="DC20" s="339">
        <f t="shared" si="114"/>
        <v>0</v>
      </c>
      <c r="DD20" s="343">
        <f t="shared" si="115"/>
        <v>0</v>
      </c>
      <c r="DE20" s="344">
        <f t="shared" si="39"/>
        <v>0</v>
      </c>
      <c r="DF20" s="345" t="str">
        <f t="shared" si="40"/>
        <v>E</v>
      </c>
      <c r="DG20" s="69" t="str">
        <f t="shared" si="41"/>
        <v>E</v>
      </c>
      <c r="DH20" s="490"/>
      <c r="DI20" s="491"/>
      <c r="DJ20" s="492">
        <f t="shared" si="42"/>
        <v>0</v>
      </c>
      <c r="DK20" s="491"/>
      <c r="DL20" s="491"/>
      <c r="DM20" s="492">
        <f t="shared" si="43"/>
        <v>0</v>
      </c>
      <c r="DN20" s="491"/>
      <c r="DO20" s="491"/>
      <c r="DP20" s="492">
        <f t="shared" si="44"/>
        <v>0</v>
      </c>
      <c r="DQ20" s="493">
        <f t="shared" si="116"/>
        <v>0</v>
      </c>
      <c r="DR20" s="494"/>
      <c r="DS20" s="495"/>
      <c r="DT20" s="492">
        <f t="shared" si="117"/>
        <v>0</v>
      </c>
      <c r="DU20" s="495"/>
      <c r="DV20" s="495"/>
      <c r="DW20" s="492">
        <f t="shared" si="118"/>
        <v>0</v>
      </c>
      <c r="DX20" s="496">
        <f t="shared" si="119"/>
        <v>0</v>
      </c>
      <c r="DY20" s="497">
        <f t="shared" si="45"/>
        <v>0</v>
      </c>
      <c r="DZ20" s="498" t="str">
        <f t="shared" si="46"/>
        <v>E</v>
      </c>
      <c r="EA20" s="499" t="str">
        <f t="shared" si="47"/>
        <v>E</v>
      </c>
      <c r="EB20" s="198">
        <v>0</v>
      </c>
      <c r="EC20" s="199">
        <v>0</v>
      </c>
      <c r="ED20" s="199">
        <v>0</v>
      </c>
      <c r="EE20" s="196"/>
      <c r="EF20" s="196"/>
      <c r="EG20" s="197">
        <f t="shared" si="48"/>
        <v>0</v>
      </c>
      <c r="EH20" s="253">
        <f t="shared" si="49"/>
        <v>0</v>
      </c>
      <c r="EI20" s="213" t="str">
        <f t="shared" si="50"/>
        <v>E</v>
      </c>
      <c r="EJ20" s="201" t="str">
        <f t="shared" si="51"/>
        <v>E</v>
      </c>
      <c r="EK20" s="169">
        <v>0</v>
      </c>
      <c r="EL20" s="170">
        <v>0</v>
      </c>
      <c r="EM20" s="170">
        <v>0</v>
      </c>
      <c r="EN20" s="166"/>
      <c r="EO20" s="166"/>
      <c r="EP20" s="167">
        <f t="shared" si="52"/>
        <v>0</v>
      </c>
      <c r="EQ20" s="254">
        <f t="shared" si="53"/>
        <v>0</v>
      </c>
      <c r="ER20" s="217" t="str">
        <f t="shared" si="54"/>
        <v>E</v>
      </c>
      <c r="ES20" s="168" t="str">
        <f t="shared" si="55"/>
        <v>E</v>
      </c>
      <c r="ET20" s="184">
        <v>0</v>
      </c>
      <c r="EU20" s="185">
        <v>0</v>
      </c>
      <c r="EV20" s="185">
        <v>0</v>
      </c>
      <c r="EW20" s="181"/>
      <c r="EX20" s="181"/>
      <c r="EY20" s="182">
        <f t="shared" si="56"/>
        <v>0</v>
      </c>
      <c r="EZ20" s="255">
        <f t="shared" si="57"/>
        <v>0</v>
      </c>
      <c r="FA20" s="221" t="str">
        <f t="shared" si="58"/>
        <v>E</v>
      </c>
      <c r="FB20" s="183" t="str">
        <f t="shared" si="59"/>
        <v>E</v>
      </c>
      <c r="FC20" s="7"/>
      <c r="FD20" s="4"/>
      <c r="FE20" s="36" t="str">
        <f t="shared" si="120"/>
        <v/>
      </c>
      <c r="FF20" s="34">
        <f t="shared" si="0"/>
        <v>1200</v>
      </c>
      <c r="FG20" s="24">
        <f t="shared" si="1"/>
        <v>0</v>
      </c>
      <c r="FH20" s="89">
        <f t="shared" si="61"/>
        <v>0</v>
      </c>
      <c r="FI20" s="49" t="str">
        <f t="shared" si="62"/>
        <v/>
      </c>
      <c r="FJ20" s="49" t="str">
        <f t="shared" si="63"/>
        <v/>
      </c>
      <c r="FK20" s="49" t="str">
        <f t="shared" si="64"/>
        <v>PROMOTED</v>
      </c>
      <c r="FL20" s="40" t="str">
        <f t="shared" si="65"/>
        <v/>
      </c>
      <c r="FM20" s="35" t="str">
        <f t="shared" si="66"/>
        <v/>
      </c>
      <c r="FN20" s="63" t="str">
        <f t="shared" si="67"/>
        <v>Need Improvement</v>
      </c>
      <c r="FO20" s="43" t="str">
        <f t="shared" si="2"/>
        <v>E</v>
      </c>
      <c r="FP20" s="42" t="str">
        <f t="shared" si="3"/>
        <v>E</v>
      </c>
      <c r="FQ20" s="42" t="str">
        <f t="shared" si="4"/>
        <v>E</v>
      </c>
      <c r="FR20" s="42" t="str">
        <f t="shared" si="5"/>
        <v>E</v>
      </c>
      <c r="FS20" s="42" t="str">
        <f t="shared" si="6"/>
        <v>E</v>
      </c>
      <c r="FT20" s="44" t="str">
        <f t="shared" si="7"/>
        <v>E</v>
      </c>
      <c r="FU20" s="244">
        <f t="shared" si="68"/>
        <v>0</v>
      </c>
      <c r="FV20" s="245">
        <f t="shared" si="69"/>
        <v>0</v>
      </c>
      <c r="FW20" s="245">
        <f t="shared" si="70"/>
        <v>0</v>
      </c>
      <c r="FX20" s="245">
        <f t="shared" si="71"/>
        <v>0</v>
      </c>
      <c r="FY20" s="245">
        <f t="shared" si="72"/>
        <v>6</v>
      </c>
      <c r="FZ20" s="922"/>
      <c r="GA20" s="922"/>
      <c r="GB20" s="79">
        <f t="shared" si="73"/>
        <v>0</v>
      </c>
      <c r="GC20" s="79" t="s">
        <v>169</v>
      </c>
      <c r="GD20" s="79">
        <f t="shared" si="74"/>
        <v>100</v>
      </c>
      <c r="GE20" s="79" t="str">
        <f t="shared" si="75"/>
        <v>0/100</v>
      </c>
      <c r="GF20" s="79">
        <f t="shared" si="76"/>
        <v>0</v>
      </c>
      <c r="GG20" s="79" t="s">
        <v>169</v>
      </c>
      <c r="GH20" s="79">
        <f t="shared" si="77"/>
        <v>100</v>
      </c>
      <c r="GI20" s="79" t="str">
        <f t="shared" si="78"/>
        <v>0/100</v>
      </c>
      <c r="GJ20" s="79">
        <f t="shared" si="79"/>
        <v>0</v>
      </c>
      <c r="GK20" s="79" t="s">
        <v>169</v>
      </c>
      <c r="GL20" s="79">
        <f t="shared" si="80"/>
        <v>100</v>
      </c>
      <c r="GM20" s="79" t="str">
        <f t="shared" si="81"/>
        <v>0/100</v>
      </c>
      <c r="GO20" s="79" t="str">
        <f t="shared" si="82"/>
        <v>E</v>
      </c>
      <c r="GP20" s="79" t="str">
        <f t="shared" si="83"/>
        <v>E</v>
      </c>
      <c r="GQ20" s="79" t="str">
        <f t="shared" si="84"/>
        <v>E</v>
      </c>
      <c r="GR20" s="79" t="str">
        <f t="shared" si="85"/>
        <v>E</v>
      </c>
      <c r="GS20" s="79" t="str">
        <f t="shared" si="86"/>
        <v>E</v>
      </c>
      <c r="GT20" s="79" t="str">
        <f t="shared" si="87"/>
        <v>E</v>
      </c>
      <c r="GU20" s="79">
        <f t="shared" si="88"/>
        <v>0</v>
      </c>
      <c r="GV20" s="79">
        <f t="shared" si="89"/>
        <v>0</v>
      </c>
      <c r="GW20" s="79">
        <f t="shared" si="90"/>
        <v>0</v>
      </c>
      <c r="GX20" s="79">
        <f t="shared" si="91"/>
        <v>6</v>
      </c>
    </row>
    <row r="21" spans="1:206" ht="38.25" customHeight="1">
      <c r="A21" s="73">
        <f t="shared" si="11"/>
        <v>913</v>
      </c>
      <c r="B21" s="138">
        <v>13</v>
      </c>
      <c r="C21" s="247">
        <v>13</v>
      </c>
      <c r="D21" s="23">
        <f t="shared" si="12"/>
        <v>0</v>
      </c>
      <c r="E21" s="2"/>
      <c r="F21" s="81"/>
      <c r="G21" s="1">
        <v>913</v>
      </c>
      <c r="H21" s="2"/>
      <c r="I21" s="2"/>
      <c r="J21" s="2"/>
      <c r="K21" s="666"/>
      <c r="L21" s="300"/>
      <c r="M21" s="272"/>
      <c r="N21" s="268">
        <f t="shared" si="92"/>
        <v>0</v>
      </c>
      <c r="O21" s="272"/>
      <c r="P21" s="272"/>
      <c r="Q21" s="268">
        <f t="shared" si="13"/>
        <v>0</v>
      </c>
      <c r="R21" s="272"/>
      <c r="S21" s="272"/>
      <c r="T21" s="268">
        <f t="shared" si="14"/>
        <v>0</v>
      </c>
      <c r="U21" s="270">
        <f t="shared" si="93"/>
        <v>0</v>
      </c>
      <c r="V21" s="273"/>
      <c r="W21" s="274"/>
      <c r="X21" s="268">
        <f t="shared" si="94"/>
        <v>0</v>
      </c>
      <c r="Y21" s="274"/>
      <c r="Z21" s="274"/>
      <c r="AA21" s="268">
        <f t="shared" si="95"/>
        <v>0</v>
      </c>
      <c r="AB21" s="269">
        <f t="shared" si="96"/>
        <v>0</v>
      </c>
      <c r="AC21" s="275">
        <f t="shared" si="97"/>
        <v>0</v>
      </c>
      <c r="AD21" s="271" t="str">
        <f t="shared" si="98"/>
        <v>E</v>
      </c>
      <c r="AE21" s="67" t="str">
        <f t="shared" si="99"/>
        <v>E</v>
      </c>
      <c r="AF21" s="337"/>
      <c r="AG21" s="338"/>
      <c r="AH21" s="339">
        <f t="shared" si="18"/>
        <v>0</v>
      </c>
      <c r="AI21" s="338"/>
      <c r="AJ21" s="338"/>
      <c r="AK21" s="339">
        <f t="shared" si="19"/>
        <v>0</v>
      </c>
      <c r="AL21" s="338"/>
      <c r="AM21" s="338"/>
      <c r="AN21" s="339">
        <f t="shared" si="20"/>
        <v>0</v>
      </c>
      <c r="AO21" s="340">
        <f t="shared" si="100"/>
        <v>0</v>
      </c>
      <c r="AP21" s="341"/>
      <c r="AQ21" s="342"/>
      <c r="AR21" s="339">
        <f t="shared" si="101"/>
        <v>0</v>
      </c>
      <c r="AS21" s="342"/>
      <c r="AT21" s="342"/>
      <c r="AU21" s="339">
        <f t="shared" si="102"/>
        <v>0</v>
      </c>
      <c r="AV21" s="343">
        <f t="shared" si="103"/>
        <v>0</v>
      </c>
      <c r="AW21" s="344">
        <f t="shared" si="21"/>
        <v>0</v>
      </c>
      <c r="AX21" s="345" t="str">
        <f t="shared" si="22"/>
        <v>E</v>
      </c>
      <c r="AY21" s="69" t="str">
        <f t="shared" si="23"/>
        <v>E</v>
      </c>
      <c r="AZ21" s="390"/>
      <c r="BA21" s="391"/>
      <c r="BB21" s="392">
        <f t="shared" si="24"/>
        <v>0</v>
      </c>
      <c r="BC21" s="391"/>
      <c r="BD21" s="391"/>
      <c r="BE21" s="392">
        <f t="shared" si="25"/>
        <v>0</v>
      </c>
      <c r="BF21" s="391"/>
      <c r="BG21" s="391"/>
      <c r="BH21" s="392">
        <f t="shared" si="26"/>
        <v>0</v>
      </c>
      <c r="BI21" s="393">
        <f t="shared" si="104"/>
        <v>0</v>
      </c>
      <c r="BJ21" s="394"/>
      <c r="BK21" s="395"/>
      <c r="BL21" s="392">
        <f t="shared" si="105"/>
        <v>0</v>
      </c>
      <c r="BM21" s="395"/>
      <c r="BN21" s="395"/>
      <c r="BO21" s="392">
        <f t="shared" si="106"/>
        <v>0</v>
      </c>
      <c r="BP21" s="396">
        <f t="shared" si="107"/>
        <v>0</v>
      </c>
      <c r="BQ21" s="397">
        <f t="shared" si="27"/>
        <v>0</v>
      </c>
      <c r="BR21" s="398" t="str">
        <f t="shared" si="28"/>
        <v>E</v>
      </c>
      <c r="BS21" s="399" t="str">
        <f t="shared" si="29"/>
        <v>E</v>
      </c>
      <c r="BT21" s="437"/>
      <c r="BU21" s="438"/>
      <c r="BV21" s="439">
        <f t="shared" si="30"/>
        <v>0</v>
      </c>
      <c r="BW21" s="438"/>
      <c r="BX21" s="438"/>
      <c r="BY21" s="439">
        <f t="shared" si="31"/>
        <v>0</v>
      </c>
      <c r="BZ21" s="438"/>
      <c r="CA21" s="438"/>
      <c r="CB21" s="439">
        <f t="shared" si="32"/>
        <v>0</v>
      </c>
      <c r="CC21" s="440">
        <f t="shared" si="108"/>
        <v>0</v>
      </c>
      <c r="CD21" s="441"/>
      <c r="CE21" s="442"/>
      <c r="CF21" s="439">
        <f t="shared" si="109"/>
        <v>0</v>
      </c>
      <c r="CG21" s="442"/>
      <c r="CH21" s="442"/>
      <c r="CI21" s="439">
        <f t="shared" si="110"/>
        <v>0</v>
      </c>
      <c r="CJ21" s="443">
        <f t="shared" si="111"/>
        <v>0</v>
      </c>
      <c r="CK21" s="444">
        <f t="shared" si="33"/>
        <v>0</v>
      </c>
      <c r="CL21" s="445" t="str">
        <f t="shared" si="34"/>
        <v>E</v>
      </c>
      <c r="CM21" s="68" t="str">
        <f t="shared" si="35"/>
        <v>E</v>
      </c>
      <c r="CN21" s="337"/>
      <c r="CO21" s="338"/>
      <c r="CP21" s="339">
        <f t="shared" si="36"/>
        <v>0</v>
      </c>
      <c r="CQ21" s="338"/>
      <c r="CR21" s="338"/>
      <c r="CS21" s="339">
        <f t="shared" si="37"/>
        <v>0</v>
      </c>
      <c r="CT21" s="338"/>
      <c r="CU21" s="338"/>
      <c r="CV21" s="339">
        <f t="shared" si="38"/>
        <v>0</v>
      </c>
      <c r="CW21" s="340">
        <f t="shared" si="112"/>
        <v>0</v>
      </c>
      <c r="CX21" s="341"/>
      <c r="CY21" s="342"/>
      <c r="CZ21" s="339">
        <f t="shared" si="113"/>
        <v>0</v>
      </c>
      <c r="DA21" s="342"/>
      <c r="DB21" s="342"/>
      <c r="DC21" s="339">
        <f t="shared" si="114"/>
        <v>0</v>
      </c>
      <c r="DD21" s="343">
        <f t="shared" si="115"/>
        <v>0</v>
      </c>
      <c r="DE21" s="344">
        <f t="shared" si="39"/>
        <v>0</v>
      </c>
      <c r="DF21" s="345" t="str">
        <f t="shared" si="40"/>
        <v>E</v>
      </c>
      <c r="DG21" s="69" t="str">
        <f t="shared" si="41"/>
        <v>E</v>
      </c>
      <c r="DH21" s="490"/>
      <c r="DI21" s="491"/>
      <c r="DJ21" s="492">
        <f t="shared" si="42"/>
        <v>0</v>
      </c>
      <c r="DK21" s="491"/>
      <c r="DL21" s="491"/>
      <c r="DM21" s="492">
        <f t="shared" si="43"/>
        <v>0</v>
      </c>
      <c r="DN21" s="491"/>
      <c r="DO21" s="491"/>
      <c r="DP21" s="492">
        <f t="shared" si="44"/>
        <v>0</v>
      </c>
      <c r="DQ21" s="493">
        <f t="shared" si="116"/>
        <v>0</v>
      </c>
      <c r="DR21" s="494"/>
      <c r="DS21" s="495"/>
      <c r="DT21" s="492">
        <f t="shared" si="117"/>
        <v>0</v>
      </c>
      <c r="DU21" s="495"/>
      <c r="DV21" s="495"/>
      <c r="DW21" s="492">
        <f t="shared" si="118"/>
        <v>0</v>
      </c>
      <c r="DX21" s="496">
        <f t="shared" si="119"/>
        <v>0</v>
      </c>
      <c r="DY21" s="497">
        <f t="shared" si="45"/>
        <v>0</v>
      </c>
      <c r="DZ21" s="498" t="str">
        <f t="shared" si="46"/>
        <v>E</v>
      </c>
      <c r="EA21" s="499" t="str">
        <f t="shared" si="47"/>
        <v>E</v>
      </c>
      <c r="EB21" s="198">
        <v>0</v>
      </c>
      <c r="EC21" s="199">
        <v>0</v>
      </c>
      <c r="ED21" s="199">
        <v>0</v>
      </c>
      <c r="EE21" s="196"/>
      <c r="EF21" s="196"/>
      <c r="EG21" s="197">
        <f t="shared" si="48"/>
        <v>0</v>
      </c>
      <c r="EH21" s="253">
        <f t="shared" si="49"/>
        <v>0</v>
      </c>
      <c r="EI21" s="213" t="str">
        <f t="shared" si="50"/>
        <v>E</v>
      </c>
      <c r="EJ21" s="201" t="str">
        <f t="shared" si="51"/>
        <v>E</v>
      </c>
      <c r="EK21" s="169">
        <v>0</v>
      </c>
      <c r="EL21" s="170">
        <v>0</v>
      </c>
      <c r="EM21" s="170">
        <v>0</v>
      </c>
      <c r="EN21" s="166"/>
      <c r="EO21" s="166"/>
      <c r="EP21" s="167">
        <f t="shared" si="52"/>
        <v>0</v>
      </c>
      <c r="EQ21" s="254">
        <f t="shared" si="53"/>
        <v>0</v>
      </c>
      <c r="ER21" s="217" t="str">
        <f t="shared" si="54"/>
        <v>E</v>
      </c>
      <c r="ES21" s="168" t="str">
        <f t="shared" si="55"/>
        <v>E</v>
      </c>
      <c r="ET21" s="184">
        <v>0</v>
      </c>
      <c r="EU21" s="185">
        <v>0</v>
      </c>
      <c r="EV21" s="185">
        <v>0</v>
      </c>
      <c r="EW21" s="181"/>
      <c r="EX21" s="181"/>
      <c r="EY21" s="182">
        <f t="shared" si="56"/>
        <v>0</v>
      </c>
      <c r="EZ21" s="255">
        <f t="shared" si="57"/>
        <v>0</v>
      </c>
      <c r="FA21" s="221" t="str">
        <f t="shared" si="58"/>
        <v>E</v>
      </c>
      <c r="FB21" s="183" t="str">
        <f t="shared" si="59"/>
        <v>E</v>
      </c>
      <c r="FC21" s="7"/>
      <c r="FD21" s="4"/>
      <c r="FE21" s="36" t="str">
        <f t="shared" si="120"/>
        <v/>
      </c>
      <c r="FF21" s="34">
        <f t="shared" si="0"/>
        <v>1200</v>
      </c>
      <c r="FG21" s="24">
        <f t="shared" si="1"/>
        <v>0</v>
      </c>
      <c r="FH21" s="89">
        <f t="shared" si="61"/>
        <v>0</v>
      </c>
      <c r="FI21" s="49" t="str">
        <f t="shared" si="62"/>
        <v/>
      </c>
      <c r="FJ21" s="49" t="str">
        <f t="shared" si="63"/>
        <v/>
      </c>
      <c r="FK21" s="49" t="str">
        <f t="shared" si="64"/>
        <v>PROMOTED</v>
      </c>
      <c r="FL21" s="40" t="str">
        <f t="shared" si="65"/>
        <v/>
      </c>
      <c r="FM21" s="35" t="str">
        <f t="shared" si="66"/>
        <v/>
      </c>
      <c r="FN21" s="63" t="str">
        <f t="shared" si="67"/>
        <v>Need Improvement</v>
      </c>
      <c r="FO21" s="43" t="str">
        <f t="shared" si="2"/>
        <v>E</v>
      </c>
      <c r="FP21" s="42" t="str">
        <f t="shared" si="3"/>
        <v>E</v>
      </c>
      <c r="FQ21" s="42" t="str">
        <f t="shared" si="4"/>
        <v>E</v>
      </c>
      <c r="FR21" s="42" t="str">
        <f t="shared" si="5"/>
        <v>E</v>
      </c>
      <c r="FS21" s="42" t="str">
        <f t="shared" si="6"/>
        <v>E</v>
      </c>
      <c r="FT21" s="44" t="str">
        <f t="shared" si="7"/>
        <v>E</v>
      </c>
      <c r="FU21" s="244">
        <f t="shared" si="68"/>
        <v>0</v>
      </c>
      <c r="FV21" s="245">
        <f t="shared" si="69"/>
        <v>0</v>
      </c>
      <c r="FW21" s="245">
        <f t="shared" si="70"/>
        <v>0</v>
      </c>
      <c r="FX21" s="245">
        <f t="shared" si="71"/>
        <v>0</v>
      </c>
      <c r="FY21" s="245">
        <f t="shared" si="72"/>
        <v>6</v>
      </c>
      <c r="FZ21" s="922"/>
      <c r="GA21" s="922"/>
      <c r="GB21" s="79">
        <f t="shared" si="73"/>
        <v>0</v>
      </c>
      <c r="GC21" s="79" t="s">
        <v>169</v>
      </c>
      <c r="GD21" s="79">
        <f t="shared" si="74"/>
        <v>100</v>
      </c>
      <c r="GE21" s="79" t="str">
        <f t="shared" si="75"/>
        <v>0/100</v>
      </c>
      <c r="GF21" s="79">
        <f t="shared" si="76"/>
        <v>0</v>
      </c>
      <c r="GG21" s="79" t="s">
        <v>169</v>
      </c>
      <c r="GH21" s="79">
        <f t="shared" si="77"/>
        <v>100</v>
      </c>
      <c r="GI21" s="79" t="str">
        <f t="shared" si="78"/>
        <v>0/100</v>
      </c>
      <c r="GJ21" s="79">
        <f t="shared" si="79"/>
        <v>0</v>
      </c>
      <c r="GK21" s="79" t="s">
        <v>169</v>
      </c>
      <c r="GL21" s="79">
        <f t="shared" si="80"/>
        <v>100</v>
      </c>
      <c r="GM21" s="79" t="str">
        <f t="shared" si="81"/>
        <v>0/100</v>
      </c>
      <c r="GO21" s="79" t="str">
        <f t="shared" si="82"/>
        <v>E</v>
      </c>
      <c r="GP21" s="79" t="str">
        <f t="shared" si="83"/>
        <v>E</v>
      </c>
      <c r="GQ21" s="79" t="str">
        <f t="shared" si="84"/>
        <v>E</v>
      </c>
      <c r="GR21" s="79" t="str">
        <f t="shared" si="85"/>
        <v>E</v>
      </c>
      <c r="GS21" s="79" t="str">
        <f t="shared" si="86"/>
        <v>E</v>
      </c>
      <c r="GT21" s="79" t="str">
        <f t="shared" si="87"/>
        <v>E</v>
      </c>
      <c r="GU21" s="79">
        <f t="shared" si="88"/>
        <v>0</v>
      </c>
      <c r="GV21" s="79">
        <f t="shared" si="89"/>
        <v>0</v>
      </c>
      <c r="GW21" s="79">
        <f t="shared" si="90"/>
        <v>0</v>
      </c>
      <c r="GX21" s="79">
        <f t="shared" si="91"/>
        <v>6</v>
      </c>
    </row>
    <row r="22" spans="1:206" ht="38.25" customHeight="1">
      <c r="A22" s="73">
        <f t="shared" si="11"/>
        <v>914</v>
      </c>
      <c r="B22" s="138">
        <v>14</v>
      </c>
      <c r="C22" s="248">
        <v>14</v>
      </c>
      <c r="D22" s="23">
        <f t="shared" si="12"/>
        <v>0</v>
      </c>
      <c r="E22" s="2"/>
      <c r="F22" s="81"/>
      <c r="G22" s="2">
        <v>914</v>
      </c>
      <c r="H22" s="2"/>
      <c r="I22" s="2"/>
      <c r="J22" s="2"/>
      <c r="K22" s="666"/>
      <c r="L22" s="300"/>
      <c r="M22" s="272"/>
      <c r="N22" s="268">
        <f t="shared" si="92"/>
        <v>0</v>
      </c>
      <c r="O22" s="272"/>
      <c r="P22" s="272"/>
      <c r="Q22" s="268">
        <f t="shared" si="13"/>
        <v>0</v>
      </c>
      <c r="R22" s="272"/>
      <c r="S22" s="272"/>
      <c r="T22" s="268">
        <f t="shared" si="14"/>
        <v>0</v>
      </c>
      <c r="U22" s="270">
        <f t="shared" si="93"/>
        <v>0</v>
      </c>
      <c r="V22" s="273"/>
      <c r="W22" s="274"/>
      <c r="X22" s="268">
        <f t="shared" si="94"/>
        <v>0</v>
      </c>
      <c r="Y22" s="274"/>
      <c r="Z22" s="274"/>
      <c r="AA22" s="268">
        <f t="shared" si="95"/>
        <v>0</v>
      </c>
      <c r="AB22" s="269">
        <f t="shared" si="96"/>
        <v>0</v>
      </c>
      <c r="AC22" s="275">
        <f t="shared" si="97"/>
        <v>0</v>
      </c>
      <c r="AD22" s="271" t="str">
        <f t="shared" si="98"/>
        <v>E</v>
      </c>
      <c r="AE22" s="67" t="str">
        <f t="shared" si="99"/>
        <v>E</v>
      </c>
      <c r="AF22" s="337"/>
      <c r="AG22" s="338"/>
      <c r="AH22" s="339">
        <f t="shared" si="18"/>
        <v>0</v>
      </c>
      <c r="AI22" s="338"/>
      <c r="AJ22" s="338"/>
      <c r="AK22" s="339">
        <f t="shared" si="19"/>
        <v>0</v>
      </c>
      <c r="AL22" s="338"/>
      <c r="AM22" s="338"/>
      <c r="AN22" s="339">
        <f t="shared" si="20"/>
        <v>0</v>
      </c>
      <c r="AO22" s="340">
        <f t="shared" si="100"/>
        <v>0</v>
      </c>
      <c r="AP22" s="341"/>
      <c r="AQ22" s="342"/>
      <c r="AR22" s="339">
        <f t="shared" si="101"/>
        <v>0</v>
      </c>
      <c r="AS22" s="342"/>
      <c r="AT22" s="342"/>
      <c r="AU22" s="339">
        <f t="shared" si="102"/>
        <v>0</v>
      </c>
      <c r="AV22" s="343">
        <f t="shared" si="103"/>
        <v>0</v>
      </c>
      <c r="AW22" s="344">
        <f t="shared" si="21"/>
        <v>0</v>
      </c>
      <c r="AX22" s="345" t="str">
        <f t="shared" si="22"/>
        <v>E</v>
      </c>
      <c r="AY22" s="69" t="str">
        <f t="shared" si="23"/>
        <v>E</v>
      </c>
      <c r="AZ22" s="390"/>
      <c r="BA22" s="391"/>
      <c r="BB22" s="392">
        <f t="shared" si="24"/>
        <v>0</v>
      </c>
      <c r="BC22" s="391"/>
      <c r="BD22" s="391"/>
      <c r="BE22" s="392">
        <f t="shared" si="25"/>
        <v>0</v>
      </c>
      <c r="BF22" s="391"/>
      <c r="BG22" s="391"/>
      <c r="BH22" s="392">
        <f t="shared" si="26"/>
        <v>0</v>
      </c>
      <c r="BI22" s="393">
        <f t="shared" si="104"/>
        <v>0</v>
      </c>
      <c r="BJ22" s="394"/>
      <c r="BK22" s="395"/>
      <c r="BL22" s="392">
        <f t="shared" si="105"/>
        <v>0</v>
      </c>
      <c r="BM22" s="395"/>
      <c r="BN22" s="395"/>
      <c r="BO22" s="392">
        <f t="shared" si="106"/>
        <v>0</v>
      </c>
      <c r="BP22" s="396">
        <f t="shared" si="107"/>
        <v>0</v>
      </c>
      <c r="BQ22" s="397">
        <f t="shared" si="27"/>
        <v>0</v>
      </c>
      <c r="BR22" s="398" t="str">
        <f t="shared" si="28"/>
        <v>E</v>
      </c>
      <c r="BS22" s="399" t="str">
        <f t="shared" si="29"/>
        <v>E</v>
      </c>
      <c r="BT22" s="437"/>
      <c r="BU22" s="438"/>
      <c r="BV22" s="439">
        <f t="shared" si="30"/>
        <v>0</v>
      </c>
      <c r="BW22" s="438"/>
      <c r="BX22" s="438"/>
      <c r="BY22" s="439">
        <f t="shared" si="31"/>
        <v>0</v>
      </c>
      <c r="BZ22" s="438"/>
      <c r="CA22" s="438"/>
      <c r="CB22" s="439">
        <f t="shared" si="32"/>
        <v>0</v>
      </c>
      <c r="CC22" s="440">
        <f t="shared" si="108"/>
        <v>0</v>
      </c>
      <c r="CD22" s="441"/>
      <c r="CE22" s="442"/>
      <c r="CF22" s="439">
        <f t="shared" si="109"/>
        <v>0</v>
      </c>
      <c r="CG22" s="442"/>
      <c r="CH22" s="442"/>
      <c r="CI22" s="439">
        <f t="shared" si="110"/>
        <v>0</v>
      </c>
      <c r="CJ22" s="443">
        <f t="shared" si="111"/>
        <v>0</v>
      </c>
      <c r="CK22" s="444">
        <f t="shared" si="33"/>
        <v>0</v>
      </c>
      <c r="CL22" s="445" t="str">
        <f t="shared" si="34"/>
        <v>E</v>
      </c>
      <c r="CM22" s="68" t="str">
        <f t="shared" si="35"/>
        <v>E</v>
      </c>
      <c r="CN22" s="337"/>
      <c r="CO22" s="338"/>
      <c r="CP22" s="339">
        <f t="shared" si="36"/>
        <v>0</v>
      </c>
      <c r="CQ22" s="338"/>
      <c r="CR22" s="338"/>
      <c r="CS22" s="339">
        <f t="shared" si="37"/>
        <v>0</v>
      </c>
      <c r="CT22" s="338"/>
      <c r="CU22" s="338"/>
      <c r="CV22" s="339">
        <f t="shared" si="38"/>
        <v>0</v>
      </c>
      <c r="CW22" s="340">
        <f t="shared" si="112"/>
        <v>0</v>
      </c>
      <c r="CX22" s="341"/>
      <c r="CY22" s="342"/>
      <c r="CZ22" s="339">
        <f t="shared" si="113"/>
        <v>0</v>
      </c>
      <c r="DA22" s="342"/>
      <c r="DB22" s="342"/>
      <c r="DC22" s="339">
        <f t="shared" si="114"/>
        <v>0</v>
      </c>
      <c r="DD22" s="343">
        <f t="shared" si="115"/>
        <v>0</v>
      </c>
      <c r="DE22" s="344">
        <f t="shared" si="39"/>
        <v>0</v>
      </c>
      <c r="DF22" s="345" t="str">
        <f t="shared" si="40"/>
        <v>E</v>
      </c>
      <c r="DG22" s="69" t="str">
        <f t="shared" si="41"/>
        <v>E</v>
      </c>
      <c r="DH22" s="490"/>
      <c r="DI22" s="491"/>
      <c r="DJ22" s="492">
        <f t="shared" si="42"/>
        <v>0</v>
      </c>
      <c r="DK22" s="491"/>
      <c r="DL22" s="491"/>
      <c r="DM22" s="492">
        <f t="shared" si="43"/>
        <v>0</v>
      </c>
      <c r="DN22" s="491"/>
      <c r="DO22" s="491"/>
      <c r="DP22" s="492">
        <f t="shared" si="44"/>
        <v>0</v>
      </c>
      <c r="DQ22" s="493">
        <f t="shared" si="116"/>
        <v>0</v>
      </c>
      <c r="DR22" s="494"/>
      <c r="DS22" s="495"/>
      <c r="DT22" s="492">
        <f t="shared" si="117"/>
        <v>0</v>
      </c>
      <c r="DU22" s="495"/>
      <c r="DV22" s="495"/>
      <c r="DW22" s="492">
        <f t="shared" si="118"/>
        <v>0</v>
      </c>
      <c r="DX22" s="496">
        <f t="shared" si="119"/>
        <v>0</v>
      </c>
      <c r="DY22" s="497">
        <f t="shared" si="45"/>
        <v>0</v>
      </c>
      <c r="DZ22" s="498" t="str">
        <f t="shared" si="46"/>
        <v>E</v>
      </c>
      <c r="EA22" s="499" t="str">
        <f t="shared" si="47"/>
        <v>E</v>
      </c>
      <c r="EB22" s="198">
        <v>0</v>
      </c>
      <c r="EC22" s="199">
        <v>0</v>
      </c>
      <c r="ED22" s="199">
        <v>0</v>
      </c>
      <c r="EE22" s="196"/>
      <c r="EF22" s="196"/>
      <c r="EG22" s="197">
        <f t="shared" si="48"/>
        <v>0</v>
      </c>
      <c r="EH22" s="253">
        <f t="shared" si="49"/>
        <v>0</v>
      </c>
      <c r="EI22" s="213" t="str">
        <f t="shared" si="50"/>
        <v>E</v>
      </c>
      <c r="EJ22" s="201" t="str">
        <f t="shared" si="51"/>
        <v>E</v>
      </c>
      <c r="EK22" s="169">
        <v>0</v>
      </c>
      <c r="EL22" s="170">
        <v>0</v>
      </c>
      <c r="EM22" s="170">
        <v>0</v>
      </c>
      <c r="EN22" s="166"/>
      <c r="EO22" s="166"/>
      <c r="EP22" s="167">
        <f t="shared" si="52"/>
        <v>0</v>
      </c>
      <c r="EQ22" s="254">
        <f t="shared" si="53"/>
        <v>0</v>
      </c>
      <c r="ER22" s="217" t="str">
        <f t="shared" si="54"/>
        <v>E</v>
      </c>
      <c r="ES22" s="168" t="str">
        <f t="shared" si="55"/>
        <v>E</v>
      </c>
      <c r="ET22" s="184">
        <v>0</v>
      </c>
      <c r="EU22" s="185">
        <v>0</v>
      </c>
      <c r="EV22" s="185">
        <v>0</v>
      </c>
      <c r="EW22" s="181"/>
      <c r="EX22" s="181"/>
      <c r="EY22" s="182">
        <f t="shared" si="56"/>
        <v>0</v>
      </c>
      <c r="EZ22" s="255">
        <f t="shared" si="57"/>
        <v>0</v>
      </c>
      <c r="FA22" s="221" t="str">
        <f t="shared" si="58"/>
        <v>E</v>
      </c>
      <c r="FB22" s="183" t="str">
        <f t="shared" si="59"/>
        <v>E</v>
      </c>
      <c r="FC22" s="7"/>
      <c r="FD22" s="4"/>
      <c r="FE22" s="36" t="str">
        <f t="shared" si="120"/>
        <v/>
      </c>
      <c r="FF22" s="34">
        <f t="shared" si="0"/>
        <v>1200</v>
      </c>
      <c r="FG22" s="24">
        <f t="shared" si="1"/>
        <v>0</v>
      </c>
      <c r="FH22" s="89">
        <f t="shared" si="61"/>
        <v>0</v>
      </c>
      <c r="FI22" s="49" t="str">
        <f t="shared" si="62"/>
        <v/>
      </c>
      <c r="FJ22" s="49" t="str">
        <f t="shared" si="63"/>
        <v/>
      </c>
      <c r="FK22" s="49" t="str">
        <f t="shared" si="64"/>
        <v>PROMOTED</v>
      </c>
      <c r="FL22" s="40" t="str">
        <f t="shared" si="65"/>
        <v/>
      </c>
      <c r="FM22" s="35" t="str">
        <f t="shared" si="66"/>
        <v/>
      </c>
      <c r="FN22" s="63" t="str">
        <f t="shared" si="67"/>
        <v>Need Improvement</v>
      </c>
      <c r="FO22" s="43" t="str">
        <f t="shared" si="2"/>
        <v>E</v>
      </c>
      <c r="FP22" s="42" t="str">
        <f t="shared" si="3"/>
        <v>E</v>
      </c>
      <c r="FQ22" s="42" t="str">
        <f t="shared" si="4"/>
        <v>E</v>
      </c>
      <c r="FR22" s="42" t="str">
        <f t="shared" si="5"/>
        <v>E</v>
      </c>
      <c r="FS22" s="42" t="str">
        <f t="shared" si="6"/>
        <v>E</v>
      </c>
      <c r="FT22" s="44" t="str">
        <f t="shared" si="7"/>
        <v>E</v>
      </c>
      <c r="FU22" s="244">
        <f t="shared" si="68"/>
        <v>0</v>
      </c>
      <c r="FV22" s="245">
        <f t="shared" si="69"/>
        <v>0</v>
      </c>
      <c r="FW22" s="245">
        <f t="shared" si="70"/>
        <v>0</v>
      </c>
      <c r="FX22" s="245">
        <f t="shared" si="71"/>
        <v>0</v>
      </c>
      <c r="FY22" s="245">
        <f t="shared" si="72"/>
        <v>6</v>
      </c>
      <c r="FZ22" s="922"/>
      <c r="GA22" s="922"/>
      <c r="GB22" s="79">
        <f t="shared" si="73"/>
        <v>0</v>
      </c>
      <c r="GC22" s="79" t="s">
        <v>169</v>
      </c>
      <c r="GD22" s="79">
        <f t="shared" si="74"/>
        <v>100</v>
      </c>
      <c r="GE22" s="79" t="str">
        <f t="shared" si="75"/>
        <v>0/100</v>
      </c>
      <c r="GF22" s="79">
        <f t="shared" si="76"/>
        <v>0</v>
      </c>
      <c r="GG22" s="79" t="s">
        <v>169</v>
      </c>
      <c r="GH22" s="79">
        <f t="shared" si="77"/>
        <v>100</v>
      </c>
      <c r="GI22" s="79" t="str">
        <f t="shared" si="78"/>
        <v>0/100</v>
      </c>
      <c r="GJ22" s="79">
        <f t="shared" si="79"/>
        <v>0</v>
      </c>
      <c r="GK22" s="79" t="s">
        <v>169</v>
      </c>
      <c r="GL22" s="79">
        <f t="shared" si="80"/>
        <v>100</v>
      </c>
      <c r="GM22" s="79" t="str">
        <f t="shared" si="81"/>
        <v>0/100</v>
      </c>
      <c r="GO22" s="79" t="str">
        <f t="shared" si="82"/>
        <v>E</v>
      </c>
      <c r="GP22" s="79" t="str">
        <f t="shared" si="83"/>
        <v>E</v>
      </c>
      <c r="GQ22" s="79" t="str">
        <f t="shared" si="84"/>
        <v>E</v>
      </c>
      <c r="GR22" s="79" t="str">
        <f t="shared" si="85"/>
        <v>E</v>
      </c>
      <c r="GS22" s="79" t="str">
        <f t="shared" si="86"/>
        <v>E</v>
      </c>
      <c r="GT22" s="79" t="str">
        <f t="shared" si="87"/>
        <v>E</v>
      </c>
      <c r="GU22" s="79">
        <f t="shared" si="88"/>
        <v>0</v>
      </c>
      <c r="GV22" s="79">
        <f t="shared" si="89"/>
        <v>0</v>
      </c>
      <c r="GW22" s="79">
        <f t="shared" si="90"/>
        <v>0</v>
      </c>
      <c r="GX22" s="79">
        <f t="shared" si="91"/>
        <v>6</v>
      </c>
    </row>
    <row r="23" spans="1:206" ht="38.25" customHeight="1">
      <c r="A23" s="73">
        <f t="shared" si="11"/>
        <v>915</v>
      </c>
      <c r="B23" s="138">
        <v>15</v>
      </c>
      <c r="C23" s="247">
        <v>15</v>
      </c>
      <c r="D23" s="23">
        <f t="shared" si="12"/>
        <v>0</v>
      </c>
      <c r="E23" s="2"/>
      <c r="F23" s="81"/>
      <c r="G23" s="1">
        <v>915</v>
      </c>
      <c r="H23" s="2"/>
      <c r="I23" s="2"/>
      <c r="J23" s="2"/>
      <c r="K23" s="666"/>
      <c r="L23" s="300"/>
      <c r="M23" s="272"/>
      <c r="N23" s="268">
        <f t="shared" si="92"/>
        <v>0</v>
      </c>
      <c r="O23" s="272"/>
      <c r="P23" s="272"/>
      <c r="Q23" s="268">
        <f t="shared" si="13"/>
        <v>0</v>
      </c>
      <c r="R23" s="272"/>
      <c r="S23" s="272"/>
      <c r="T23" s="268">
        <f t="shared" si="14"/>
        <v>0</v>
      </c>
      <c r="U23" s="270">
        <f t="shared" si="93"/>
        <v>0</v>
      </c>
      <c r="V23" s="273"/>
      <c r="W23" s="274"/>
      <c r="X23" s="268">
        <f t="shared" si="94"/>
        <v>0</v>
      </c>
      <c r="Y23" s="274"/>
      <c r="Z23" s="274"/>
      <c r="AA23" s="268">
        <f t="shared" si="95"/>
        <v>0</v>
      </c>
      <c r="AB23" s="269">
        <f t="shared" si="96"/>
        <v>0</v>
      </c>
      <c r="AC23" s="275">
        <f t="shared" si="97"/>
        <v>0</v>
      </c>
      <c r="AD23" s="271" t="str">
        <f t="shared" si="98"/>
        <v>E</v>
      </c>
      <c r="AE23" s="67" t="str">
        <f t="shared" si="99"/>
        <v>E</v>
      </c>
      <c r="AF23" s="337"/>
      <c r="AG23" s="338"/>
      <c r="AH23" s="339">
        <f t="shared" si="18"/>
        <v>0</v>
      </c>
      <c r="AI23" s="338"/>
      <c r="AJ23" s="338"/>
      <c r="AK23" s="339">
        <f t="shared" si="19"/>
        <v>0</v>
      </c>
      <c r="AL23" s="338"/>
      <c r="AM23" s="338"/>
      <c r="AN23" s="339">
        <f t="shared" si="20"/>
        <v>0</v>
      </c>
      <c r="AO23" s="340">
        <f t="shared" si="100"/>
        <v>0</v>
      </c>
      <c r="AP23" s="341"/>
      <c r="AQ23" s="342"/>
      <c r="AR23" s="339">
        <f t="shared" si="101"/>
        <v>0</v>
      </c>
      <c r="AS23" s="342"/>
      <c r="AT23" s="342"/>
      <c r="AU23" s="339">
        <f t="shared" si="102"/>
        <v>0</v>
      </c>
      <c r="AV23" s="343">
        <f t="shared" si="103"/>
        <v>0</v>
      </c>
      <c r="AW23" s="344">
        <f t="shared" si="21"/>
        <v>0</v>
      </c>
      <c r="AX23" s="345" t="str">
        <f t="shared" si="22"/>
        <v>E</v>
      </c>
      <c r="AY23" s="69" t="str">
        <f t="shared" si="23"/>
        <v>E</v>
      </c>
      <c r="AZ23" s="390"/>
      <c r="BA23" s="391"/>
      <c r="BB23" s="392">
        <f t="shared" si="24"/>
        <v>0</v>
      </c>
      <c r="BC23" s="391"/>
      <c r="BD23" s="391"/>
      <c r="BE23" s="392">
        <f t="shared" si="25"/>
        <v>0</v>
      </c>
      <c r="BF23" s="391"/>
      <c r="BG23" s="391"/>
      <c r="BH23" s="392">
        <f t="shared" si="26"/>
        <v>0</v>
      </c>
      <c r="BI23" s="393">
        <f t="shared" si="104"/>
        <v>0</v>
      </c>
      <c r="BJ23" s="394"/>
      <c r="BK23" s="395"/>
      <c r="BL23" s="392">
        <f t="shared" si="105"/>
        <v>0</v>
      </c>
      <c r="BM23" s="395"/>
      <c r="BN23" s="395"/>
      <c r="BO23" s="392">
        <f t="shared" si="106"/>
        <v>0</v>
      </c>
      <c r="BP23" s="396">
        <f t="shared" si="107"/>
        <v>0</v>
      </c>
      <c r="BQ23" s="397">
        <f t="shared" si="27"/>
        <v>0</v>
      </c>
      <c r="BR23" s="398" t="str">
        <f t="shared" si="28"/>
        <v>E</v>
      </c>
      <c r="BS23" s="399" t="str">
        <f t="shared" si="29"/>
        <v>E</v>
      </c>
      <c r="BT23" s="437"/>
      <c r="BU23" s="438"/>
      <c r="BV23" s="439">
        <f t="shared" si="30"/>
        <v>0</v>
      </c>
      <c r="BW23" s="438"/>
      <c r="BX23" s="438"/>
      <c r="BY23" s="439">
        <f t="shared" si="31"/>
        <v>0</v>
      </c>
      <c r="BZ23" s="438"/>
      <c r="CA23" s="438"/>
      <c r="CB23" s="439">
        <f t="shared" si="32"/>
        <v>0</v>
      </c>
      <c r="CC23" s="440">
        <f t="shared" si="108"/>
        <v>0</v>
      </c>
      <c r="CD23" s="441"/>
      <c r="CE23" s="442"/>
      <c r="CF23" s="439">
        <f t="shared" si="109"/>
        <v>0</v>
      </c>
      <c r="CG23" s="442"/>
      <c r="CH23" s="442"/>
      <c r="CI23" s="439">
        <f t="shared" si="110"/>
        <v>0</v>
      </c>
      <c r="CJ23" s="443">
        <f t="shared" si="111"/>
        <v>0</v>
      </c>
      <c r="CK23" s="444">
        <f t="shared" si="33"/>
        <v>0</v>
      </c>
      <c r="CL23" s="445" t="str">
        <f t="shared" si="34"/>
        <v>E</v>
      </c>
      <c r="CM23" s="68" t="str">
        <f t="shared" si="35"/>
        <v>E</v>
      </c>
      <c r="CN23" s="337"/>
      <c r="CO23" s="338"/>
      <c r="CP23" s="339">
        <f t="shared" si="36"/>
        <v>0</v>
      </c>
      <c r="CQ23" s="338"/>
      <c r="CR23" s="338"/>
      <c r="CS23" s="339">
        <f t="shared" si="37"/>
        <v>0</v>
      </c>
      <c r="CT23" s="338"/>
      <c r="CU23" s="338"/>
      <c r="CV23" s="339">
        <f t="shared" si="38"/>
        <v>0</v>
      </c>
      <c r="CW23" s="340">
        <f t="shared" si="112"/>
        <v>0</v>
      </c>
      <c r="CX23" s="341"/>
      <c r="CY23" s="342"/>
      <c r="CZ23" s="339">
        <f t="shared" si="113"/>
        <v>0</v>
      </c>
      <c r="DA23" s="342"/>
      <c r="DB23" s="342"/>
      <c r="DC23" s="339">
        <f t="shared" si="114"/>
        <v>0</v>
      </c>
      <c r="DD23" s="343">
        <f t="shared" si="115"/>
        <v>0</v>
      </c>
      <c r="DE23" s="344">
        <f t="shared" si="39"/>
        <v>0</v>
      </c>
      <c r="DF23" s="345" t="str">
        <f t="shared" si="40"/>
        <v>E</v>
      </c>
      <c r="DG23" s="69" t="str">
        <f t="shared" si="41"/>
        <v>E</v>
      </c>
      <c r="DH23" s="490"/>
      <c r="DI23" s="491"/>
      <c r="DJ23" s="492">
        <f t="shared" si="42"/>
        <v>0</v>
      </c>
      <c r="DK23" s="491"/>
      <c r="DL23" s="491"/>
      <c r="DM23" s="492">
        <f t="shared" si="43"/>
        <v>0</v>
      </c>
      <c r="DN23" s="491"/>
      <c r="DO23" s="491"/>
      <c r="DP23" s="492">
        <f t="shared" si="44"/>
        <v>0</v>
      </c>
      <c r="DQ23" s="493">
        <f t="shared" si="116"/>
        <v>0</v>
      </c>
      <c r="DR23" s="494"/>
      <c r="DS23" s="495"/>
      <c r="DT23" s="492">
        <f t="shared" si="117"/>
        <v>0</v>
      </c>
      <c r="DU23" s="495"/>
      <c r="DV23" s="495"/>
      <c r="DW23" s="492">
        <f t="shared" si="118"/>
        <v>0</v>
      </c>
      <c r="DX23" s="496">
        <f t="shared" si="119"/>
        <v>0</v>
      </c>
      <c r="DY23" s="497">
        <f t="shared" si="45"/>
        <v>0</v>
      </c>
      <c r="DZ23" s="498" t="str">
        <f t="shared" si="46"/>
        <v>E</v>
      </c>
      <c r="EA23" s="499" t="str">
        <f t="shared" si="47"/>
        <v>E</v>
      </c>
      <c r="EB23" s="198">
        <v>0</v>
      </c>
      <c r="EC23" s="199">
        <v>0</v>
      </c>
      <c r="ED23" s="199">
        <v>0</v>
      </c>
      <c r="EE23" s="196"/>
      <c r="EF23" s="196"/>
      <c r="EG23" s="197">
        <f t="shared" si="48"/>
        <v>0</v>
      </c>
      <c r="EH23" s="253">
        <f t="shared" si="49"/>
        <v>0</v>
      </c>
      <c r="EI23" s="213" t="str">
        <f t="shared" si="50"/>
        <v>E</v>
      </c>
      <c r="EJ23" s="201" t="str">
        <f t="shared" si="51"/>
        <v>E</v>
      </c>
      <c r="EK23" s="169">
        <v>0</v>
      </c>
      <c r="EL23" s="170">
        <v>0</v>
      </c>
      <c r="EM23" s="170">
        <v>0</v>
      </c>
      <c r="EN23" s="166"/>
      <c r="EO23" s="166"/>
      <c r="EP23" s="167">
        <f t="shared" si="52"/>
        <v>0</v>
      </c>
      <c r="EQ23" s="254">
        <f t="shared" si="53"/>
        <v>0</v>
      </c>
      <c r="ER23" s="217" t="str">
        <f t="shared" si="54"/>
        <v>E</v>
      </c>
      <c r="ES23" s="168" t="str">
        <f t="shared" si="55"/>
        <v>E</v>
      </c>
      <c r="ET23" s="184">
        <v>0</v>
      </c>
      <c r="EU23" s="185">
        <v>0</v>
      </c>
      <c r="EV23" s="185">
        <v>0</v>
      </c>
      <c r="EW23" s="181"/>
      <c r="EX23" s="181"/>
      <c r="EY23" s="182">
        <f t="shared" si="56"/>
        <v>0</v>
      </c>
      <c r="EZ23" s="255">
        <f t="shared" si="57"/>
        <v>0</v>
      </c>
      <c r="FA23" s="221" t="str">
        <f t="shared" si="58"/>
        <v>E</v>
      </c>
      <c r="FB23" s="183" t="str">
        <f t="shared" si="59"/>
        <v>E</v>
      </c>
      <c r="FC23" s="7"/>
      <c r="FD23" s="4"/>
      <c r="FE23" s="36" t="str">
        <f t="shared" si="120"/>
        <v/>
      </c>
      <c r="FF23" s="34">
        <f t="shared" si="0"/>
        <v>1200</v>
      </c>
      <c r="FG23" s="24">
        <f t="shared" si="1"/>
        <v>0</v>
      </c>
      <c r="FH23" s="89">
        <f t="shared" si="61"/>
        <v>0</v>
      </c>
      <c r="FI23" s="49" t="str">
        <f t="shared" si="62"/>
        <v/>
      </c>
      <c r="FJ23" s="49" t="str">
        <f t="shared" si="63"/>
        <v/>
      </c>
      <c r="FK23" s="49" t="str">
        <f t="shared" si="64"/>
        <v>PROMOTED</v>
      </c>
      <c r="FL23" s="40" t="str">
        <f t="shared" si="65"/>
        <v/>
      </c>
      <c r="FM23" s="35" t="str">
        <f t="shared" si="66"/>
        <v/>
      </c>
      <c r="FN23" s="63" t="str">
        <f t="shared" si="67"/>
        <v>Need Improvement</v>
      </c>
      <c r="FO23" s="43" t="str">
        <f t="shared" si="2"/>
        <v>E</v>
      </c>
      <c r="FP23" s="42" t="str">
        <f t="shared" si="3"/>
        <v>E</v>
      </c>
      <c r="FQ23" s="42" t="str">
        <f t="shared" si="4"/>
        <v>E</v>
      </c>
      <c r="FR23" s="42" t="str">
        <f t="shared" si="5"/>
        <v>E</v>
      </c>
      <c r="FS23" s="42" t="str">
        <f t="shared" si="6"/>
        <v>E</v>
      </c>
      <c r="FT23" s="44" t="str">
        <f t="shared" si="7"/>
        <v>E</v>
      </c>
      <c r="FU23" s="244">
        <f t="shared" si="68"/>
        <v>0</v>
      </c>
      <c r="FV23" s="245">
        <f t="shared" si="69"/>
        <v>0</v>
      </c>
      <c r="FW23" s="245">
        <f t="shared" si="70"/>
        <v>0</v>
      </c>
      <c r="FX23" s="245">
        <f t="shared" si="71"/>
        <v>0</v>
      </c>
      <c r="FY23" s="245">
        <f t="shared" si="72"/>
        <v>6</v>
      </c>
      <c r="FZ23" s="922"/>
      <c r="GA23" s="922"/>
      <c r="GB23" s="79">
        <f t="shared" si="73"/>
        <v>0</v>
      </c>
      <c r="GC23" s="79" t="s">
        <v>169</v>
      </c>
      <c r="GD23" s="79">
        <f t="shared" si="74"/>
        <v>100</v>
      </c>
      <c r="GE23" s="79" t="str">
        <f t="shared" si="75"/>
        <v>0/100</v>
      </c>
      <c r="GF23" s="79">
        <f t="shared" si="76"/>
        <v>0</v>
      </c>
      <c r="GG23" s="79" t="s">
        <v>169</v>
      </c>
      <c r="GH23" s="79">
        <f t="shared" si="77"/>
        <v>100</v>
      </c>
      <c r="GI23" s="79" t="str">
        <f t="shared" si="78"/>
        <v>0/100</v>
      </c>
      <c r="GJ23" s="79">
        <f t="shared" si="79"/>
        <v>0</v>
      </c>
      <c r="GK23" s="79" t="s">
        <v>169</v>
      </c>
      <c r="GL23" s="79">
        <f t="shared" si="80"/>
        <v>100</v>
      </c>
      <c r="GM23" s="79" t="str">
        <f t="shared" si="81"/>
        <v>0/100</v>
      </c>
      <c r="GO23" s="79" t="str">
        <f t="shared" si="82"/>
        <v>E</v>
      </c>
      <c r="GP23" s="79" t="str">
        <f t="shared" si="83"/>
        <v>E</v>
      </c>
      <c r="GQ23" s="79" t="str">
        <f t="shared" si="84"/>
        <v>E</v>
      </c>
      <c r="GR23" s="79" t="str">
        <f t="shared" si="85"/>
        <v>E</v>
      </c>
      <c r="GS23" s="79" t="str">
        <f t="shared" si="86"/>
        <v>E</v>
      </c>
      <c r="GT23" s="79" t="str">
        <f t="shared" si="87"/>
        <v>E</v>
      </c>
      <c r="GU23" s="79">
        <f t="shared" si="88"/>
        <v>0</v>
      </c>
      <c r="GV23" s="79">
        <f t="shared" si="89"/>
        <v>0</v>
      </c>
      <c r="GW23" s="79">
        <f t="shared" si="90"/>
        <v>0</v>
      </c>
      <c r="GX23" s="79">
        <f t="shared" si="91"/>
        <v>6</v>
      </c>
    </row>
    <row r="24" spans="1:206" ht="38.25" customHeight="1">
      <c r="A24" s="73">
        <f t="shared" si="11"/>
        <v>916</v>
      </c>
      <c r="B24" s="138">
        <v>16</v>
      </c>
      <c r="C24" s="248">
        <v>16</v>
      </c>
      <c r="D24" s="23">
        <f t="shared" si="12"/>
        <v>0</v>
      </c>
      <c r="E24" s="2"/>
      <c r="F24" s="81"/>
      <c r="G24" s="2">
        <v>916</v>
      </c>
      <c r="H24" s="2"/>
      <c r="I24" s="2"/>
      <c r="J24" s="2"/>
      <c r="K24" s="666"/>
      <c r="L24" s="300"/>
      <c r="M24" s="272"/>
      <c r="N24" s="268">
        <f t="shared" si="92"/>
        <v>0</v>
      </c>
      <c r="O24" s="272"/>
      <c r="P24" s="272"/>
      <c r="Q24" s="268">
        <f t="shared" si="13"/>
        <v>0</v>
      </c>
      <c r="R24" s="272"/>
      <c r="S24" s="272"/>
      <c r="T24" s="268">
        <f t="shared" si="14"/>
        <v>0</v>
      </c>
      <c r="U24" s="270">
        <f t="shared" si="93"/>
        <v>0</v>
      </c>
      <c r="V24" s="273"/>
      <c r="W24" s="274"/>
      <c r="X24" s="268">
        <f t="shared" si="94"/>
        <v>0</v>
      </c>
      <c r="Y24" s="274"/>
      <c r="Z24" s="274"/>
      <c r="AA24" s="268">
        <f t="shared" si="95"/>
        <v>0</v>
      </c>
      <c r="AB24" s="269">
        <f t="shared" si="96"/>
        <v>0</v>
      </c>
      <c r="AC24" s="275">
        <f t="shared" si="97"/>
        <v>0</v>
      </c>
      <c r="AD24" s="271" t="str">
        <f t="shared" si="98"/>
        <v>E</v>
      </c>
      <c r="AE24" s="67" t="str">
        <f t="shared" si="99"/>
        <v>E</v>
      </c>
      <c r="AF24" s="337"/>
      <c r="AG24" s="338"/>
      <c r="AH24" s="339">
        <f t="shared" si="18"/>
        <v>0</v>
      </c>
      <c r="AI24" s="338"/>
      <c r="AJ24" s="338"/>
      <c r="AK24" s="339">
        <f t="shared" si="19"/>
        <v>0</v>
      </c>
      <c r="AL24" s="338"/>
      <c r="AM24" s="338"/>
      <c r="AN24" s="339">
        <f t="shared" si="20"/>
        <v>0</v>
      </c>
      <c r="AO24" s="340">
        <f t="shared" si="100"/>
        <v>0</v>
      </c>
      <c r="AP24" s="341"/>
      <c r="AQ24" s="342"/>
      <c r="AR24" s="339">
        <f t="shared" si="101"/>
        <v>0</v>
      </c>
      <c r="AS24" s="342"/>
      <c r="AT24" s="342"/>
      <c r="AU24" s="339">
        <f t="shared" si="102"/>
        <v>0</v>
      </c>
      <c r="AV24" s="343">
        <f t="shared" si="103"/>
        <v>0</v>
      </c>
      <c r="AW24" s="344">
        <f t="shared" si="21"/>
        <v>0</v>
      </c>
      <c r="AX24" s="345" t="str">
        <f t="shared" si="22"/>
        <v>E</v>
      </c>
      <c r="AY24" s="69" t="str">
        <f t="shared" si="23"/>
        <v>E</v>
      </c>
      <c r="AZ24" s="390"/>
      <c r="BA24" s="391"/>
      <c r="BB24" s="392">
        <f t="shared" si="24"/>
        <v>0</v>
      </c>
      <c r="BC24" s="391"/>
      <c r="BD24" s="391"/>
      <c r="BE24" s="392">
        <f t="shared" si="25"/>
        <v>0</v>
      </c>
      <c r="BF24" s="391"/>
      <c r="BG24" s="391"/>
      <c r="BH24" s="392">
        <f t="shared" si="26"/>
        <v>0</v>
      </c>
      <c r="BI24" s="393">
        <f t="shared" si="104"/>
        <v>0</v>
      </c>
      <c r="BJ24" s="394"/>
      <c r="BK24" s="395"/>
      <c r="BL24" s="392">
        <f t="shared" si="105"/>
        <v>0</v>
      </c>
      <c r="BM24" s="395"/>
      <c r="BN24" s="395"/>
      <c r="BO24" s="392">
        <f t="shared" si="106"/>
        <v>0</v>
      </c>
      <c r="BP24" s="396">
        <f t="shared" si="107"/>
        <v>0</v>
      </c>
      <c r="BQ24" s="397">
        <f t="shared" si="27"/>
        <v>0</v>
      </c>
      <c r="BR24" s="398" t="str">
        <f t="shared" si="28"/>
        <v>E</v>
      </c>
      <c r="BS24" s="399" t="str">
        <f t="shared" si="29"/>
        <v>E</v>
      </c>
      <c r="BT24" s="437"/>
      <c r="BU24" s="438"/>
      <c r="BV24" s="439">
        <f t="shared" si="30"/>
        <v>0</v>
      </c>
      <c r="BW24" s="438"/>
      <c r="BX24" s="438"/>
      <c r="BY24" s="439">
        <f t="shared" si="31"/>
        <v>0</v>
      </c>
      <c r="BZ24" s="438"/>
      <c r="CA24" s="438"/>
      <c r="CB24" s="439">
        <f t="shared" si="32"/>
        <v>0</v>
      </c>
      <c r="CC24" s="440">
        <f t="shared" si="108"/>
        <v>0</v>
      </c>
      <c r="CD24" s="441"/>
      <c r="CE24" s="442"/>
      <c r="CF24" s="439">
        <f t="shared" si="109"/>
        <v>0</v>
      </c>
      <c r="CG24" s="442"/>
      <c r="CH24" s="442"/>
      <c r="CI24" s="439">
        <f t="shared" si="110"/>
        <v>0</v>
      </c>
      <c r="CJ24" s="443">
        <f t="shared" si="111"/>
        <v>0</v>
      </c>
      <c r="CK24" s="444">
        <f t="shared" si="33"/>
        <v>0</v>
      </c>
      <c r="CL24" s="445" t="str">
        <f t="shared" si="34"/>
        <v>E</v>
      </c>
      <c r="CM24" s="68" t="str">
        <f t="shared" si="35"/>
        <v>E</v>
      </c>
      <c r="CN24" s="337"/>
      <c r="CO24" s="338"/>
      <c r="CP24" s="339">
        <f t="shared" si="36"/>
        <v>0</v>
      </c>
      <c r="CQ24" s="338"/>
      <c r="CR24" s="338"/>
      <c r="CS24" s="339">
        <f t="shared" si="37"/>
        <v>0</v>
      </c>
      <c r="CT24" s="338"/>
      <c r="CU24" s="338"/>
      <c r="CV24" s="339">
        <f t="shared" si="38"/>
        <v>0</v>
      </c>
      <c r="CW24" s="340">
        <f t="shared" si="112"/>
        <v>0</v>
      </c>
      <c r="CX24" s="341"/>
      <c r="CY24" s="342"/>
      <c r="CZ24" s="339">
        <f t="shared" si="113"/>
        <v>0</v>
      </c>
      <c r="DA24" s="342"/>
      <c r="DB24" s="342"/>
      <c r="DC24" s="339">
        <f t="shared" si="114"/>
        <v>0</v>
      </c>
      <c r="DD24" s="343">
        <f t="shared" si="115"/>
        <v>0</v>
      </c>
      <c r="DE24" s="344">
        <f t="shared" si="39"/>
        <v>0</v>
      </c>
      <c r="DF24" s="345" t="str">
        <f t="shared" si="40"/>
        <v>E</v>
      </c>
      <c r="DG24" s="69" t="str">
        <f t="shared" si="41"/>
        <v>E</v>
      </c>
      <c r="DH24" s="490"/>
      <c r="DI24" s="491"/>
      <c r="DJ24" s="492">
        <f t="shared" si="42"/>
        <v>0</v>
      </c>
      <c r="DK24" s="491"/>
      <c r="DL24" s="491"/>
      <c r="DM24" s="492">
        <f t="shared" si="43"/>
        <v>0</v>
      </c>
      <c r="DN24" s="491"/>
      <c r="DO24" s="491"/>
      <c r="DP24" s="492">
        <f t="shared" si="44"/>
        <v>0</v>
      </c>
      <c r="DQ24" s="493">
        <f t="shared" si="116"/>
        <v>0</v>
      </c>
      <c r="DR24" s="494"/>
      <c r="DS24" s="495"/>
      <c r="DT24" s="492">
        <f t="shared" si="117"/>
        <v>0</v>
      </c>
      <c r="DU24" s="495"/>
      <c r="DV24" s="495"/>
      <c r="DW24" s="492">
        <f t="shared" si="118"/>
        <v>0</v>
      </c>
      <c r="DX24" s="496">
        <f t="shared" si="119"/>
        <v>0</v>
      </c>
      <c r="DY24" s="497">
        <f t="shared" si="45"/>
        <v>0</v>
      </c>
      <c r="DZ24" s="498" t="str">
        <f t="shared" si="46"/>
        <v>E</v>
      </c>
      <c r="EA24" s="499" t="str">
        <f t="shared" si="47"/>
        <v>E</v>
      </c>
      <c r="EB24" s="198">
        <v>0</v>
      </c>
      <c r="EC24" s="199">
        <v>0</v>
      </c>
      <c r="ED24" s="199">
        <v>0</v>
      </c>
      <c r="EE24" s="196"/>
      <c r="EF24" s="196"/>
      <c r="EG24" s="197">
        <f t="shared" si="48"/>
        <v>0</v>
      </c>
      <c r="EH24" s="253">
        <f t="shared" si="49"/>
        <v>0</v>
      </c>
      <c r="EI24" s="213" t="str">
        <f t="shared" si="50"/>
        <v>E</v>
      </c>
      <c r="EJ24" s="201" t="str">
        <f t="shared" si="51"/>
        <v>E</v>
      </c>
      <c r="EK24" s="169">
        <v>0</v>
      </c>
      <c r="EL24" s="170">
        <v>0</v>
      </c>
      <c r="EM24" s="170">
        <v>0</v>
      </c>
      <c r="EN24" s="166"/>
      <c r="EO24" s="166"/>
      <c r="EP24" s="167">
        <f t="shared" si="52"/>
        <v>0</v>
      </c>
      <c r="EQ24" s="254">
        <f t="shared" si="53"/>
        <v>0</v>
      </c>
      <c r="ER24" s="217" t="str">
        <f t="shared" si="54"/>
        <v>E</v>
      </c>
      <c r="ES24" s="168" t="str">
        <f t="shared" si="55"/>
        <v>E</v>
      </c>
      <c r="ET24" s="184">
        <v>0</v>
      </c>
      <c r="EU24" s="185">
        <v>0</v>
      </c>
      <c r="EV24" s="185">
        <v>0</v>
      </c>
      <c r="EW24" s="181"/>
      <c r="EX24" s="181"/>
      <c r="EY24" s="182">
        <f t="shared" si="56"/>
        <v>0</v>
      </c>
      <c r="EZ24" s="255">
        <f t="shared" si="57"/>
        <v>0</v>
      </c>
      <c r="FA24" s="221" t="str">
        <f t="shared" si="58"/>
        <v>E</v>
      </c>
      <c r="FB24" s="183" t="str">
        <f t="shared" si="59"/>
        <v>E</v>
      </c>
      <c r="FC24" s="7"/>
      <c r="FD24" s="4"/>
      <c r="FE24" s="36" t="str">
        <f t="shared" si="120"/>
        <v/>
      </c>
      <c r="FF24" s="34">
        <f t="shared" si="0"/>
        <v>1200</v>
      </c>
      <c r="FG24" s="24">
        <f t="shared" si="1"/>
        <v>0</v>
      </c>
      <c r="FH24" s="89">
        <f t="shared" si="61"/>
        <v>0</v>
      </c>
      <c r="FI24" s="49" t="str">
        <f t="shared" si="62"/>
        <v/>
      </c>
      <c r="FJ24" s="49" t="str">
        <f t="shared" si="63"/>
        <v/>
      </c>
      <c r="FK24" s="49" t="str">
        <f t="shared" si="64"/>
        <v>PROMOTED</v>
      </c>
      <c r="FL24" s="40" t="str">
        <f t="shared" si="65"/>
        <v/>
      </c>
      <c r="FM24" s="35" t="str">
        <f t="shared" si="66"/>
        <v/>
      </c>
      <c r="FN24" s="63" t="str">
        <f t="shared" si="67"/>
        <v>Need Improvement</v>
      </c>
      <c r="FO24" s="43" t="str">
        <f t="shared" si="2"/>
        <v>E</v>
      </c>
      <c r="FP24" s="42" t="str">
        <f t="shared" si="3"/>
        <v>E</v>
      </c>
      <c r="FQ24" s="42" t="str">
        <f t="shared" si="4"/>
        <v>E</v>
      </c>
      <c r="FR24" s="42" t="str">
        <f t="shared" si="5"/>
        <v>E</v>
      </c>
      <c r="FS24" s="42" t="str">
        <f t="shared" si="6"/>
        <v>E</v>
      </c>
      <c r="FT24" s="44" t="str">
        <f t="shared" si="7"/>
        <v>E</v>
      </c>
      <c r="FU24" s="244">
        <f t="shared" si="68"/>
        <v>0</v>
      </c>
      <c r="FV24" s="245">
        <f t="shared" si="69"/>
        <v>0</v>
      </c>
      <c r="FW24" s="245">
        <f t="shared" si="70"/>
        <v>0</v>
      </c>
      <c r="FX24" s="245">
        <f t="shared" si="71"/>
        <v>0</v>
      </c>
      <c r="FY24" s="245">
        <f t="shared" si="72"/>
        <v>6</v>
      </c>
      <c r="FZ24" s="922"/>
      <c r="GA24" s="922"/>
      <c r="GB24" s="79">
        <f t="shared" si="73"/>
        <v>0</v>
      </c>
      <c r="GC24" s="79" t="s">
        <v>169</v>
      </c>
      <c r="GD24" s="79">
        <f t="shared" si="74"/>
        <v>100</v>
      </c>
      <c r="GE24" s="79" t="str">
        <f t="shared" si="75"/>
        <v>0/100</v>
      </c>
      <c r="GF24" s="79">
        <f t="shared" si="76"/>
        <v>0</v>
      </c>
      <c r="GG24" s="79" t="s">
        <v>169</v>
      </c>
      <c r="GH24" s="79">
        <f t="shared" si="77"/>
        <v>100</v>
      </c>
      <c r="GI24" s="79" t="str">
        <f t="shared" si="78"/>
        <v>0/100</v>
      </c>
      <c r="GJ24" s="79">
        <f t="shared" si="79"/>
        <v>0</v>
      </c>
      <c r="GK24" s="79" t="s">
        <v>169</v>
      </c>
      <c r="GL24" s="79">
        <f t="shared" si="80"/>
        <v>100</v>
      </c>
      <c r="GM24" s="79" t="str">
        <f t="shared" si="81"/>
        <v>0/100</v>
      </c>
      <c r="GO24" s="79" t="str">
        <f t="shared" si="82"/>
        <v>E</v>
      </c>
      <c r="GP24" s="79" t="str">
        <f t="shared" si="83"/>
        <v>E</v>
      </c>
      <c r="GQ24" s="79" t="str">
        <f t="shared" si="84"/>
        <v>E</v>
      </c>
      <c r="GR24" s="79" t="str">
        <f t="shared" si="85"/>
        <v>E</v>
      </c>
      <c r="GS24" s="79" t="str">
        <f t="shared" si="86"/>
        <v>E</v>
      </c>
      <c r="GT24" s="79" t="str">
        <f t="shared" si="87"/>
        <v>E</v>
      </c>
      <c r="GU24" s="79">
        <f t="shared" si="88"/>
        <v>0</v>
      </c>
      <c r="GV24" s="79">
        <f t="shared" si="89"/>
        <v>0</v>
      </c>
      <c r="GW24" s="79">
        <f t="shared" si="90"/>
        <v>0</v>
      </c>
      <c r="GX24" s="79">
        <f t="shared" si="91"/>
        <v>6</v>
      </c>
    </row>
    <row r="25" spans="1:206" ht="38.25" customHeight="1">
      <c r="A25" s="73">
        <f t="shared" si="11"/>
        <v>917</v>
      </c>
      <c r="B25" s="138">
        <v>17</v>
      </c>
      <c r="C25" s="247">
        <v>17</v>
      </c>
      <c r="D25" s="23">
        <f t="shared" si="12"/>
        <v>0</v>
      </c>
      <c r="E25" s="2"/>
      <c r="F25" s="81"/>
      <c r="G25" s="1">
        <v>917</v>
      </c>
      <c r="H25" s="2"/>
      <c r="I25" s="2"/>
      <c r="J25" s="2"/>
      <c r="K25" s="666"/>
      <c r="L25" s="300"/>
      <c r="M25" s="272"/>
      <c r="N25" s="268">
        <f t="shared" si="92"/>
        <v>0</v>
      </c>
      <c r="O25" s="272"/>
      <c r="P25" s="272"/>
      <c r="Q25" s="268">
        <f t="shared" si="13"/>
        <v>0</v>
      </c>
      <c r="R25" s="272"/>
      <c r="S25" s="272"/>
      <c r="T25" s="268">
        <f t="shared" si="14"/>
        <v>0</v>
      </c>
      <c r="U25" s="270">
        <f t="shared" si="93"/>
        <v>0</v>
      </c>
      <c r="V25" s="273"/>
      <c r="W25" s="274"/>
      <c r="X25" s="268">
        <f t="shared" si="94"/>
        <v>0</v>
      </c>
      <c r="Y25" s="274"/>
      <c r="Z25" s="274"/>
      <c r="AA25" s="268">
        <f t="shared" si="95"/>
        <v>0</v>
      </c>
      <c r="AB25" s="269">
        <f t="shared" si="96"/>
        <v>0</v>
      </c>
      <c r="AC25" s="275">
        <f t="shared" si="97"/>
        <v>0</v>
      </c>
      <c r="AD25" s="271" t="str">
        <f t="shared" si="98"/>
        <v>E</v>
      </c>
      <c r="AE25" s="67" t="str">
        <f t="shared" si="99"/>
        <v>E</v>
      </c>
      <c r="AF25" s="337"/>
      <c r="AG25" s="338"/>
      <c r="AH25" s="339">
        <f t="shared" si="18"/>
        <v>0</v>
      </c>
      <c r="AI25" s="338"/>
      <c r="AJ25" s="338"/>
      <c r="AK25" s="339">
        <f t="shared" si="19"/>
        <v>0</v>
      </c>
      <c r="AL25" s="338"/>
      <c r="AM25" s="338"/>
      <c r="AN25" s="339">
        <f t="shared" si="20"/>
        <v>0</v>
      </c>
      <c r="AO25" s="340">
        <f t="shared" si="100"/>
        <v>0</v>
      </c>
      <c r="AP25" s="341"/>
      <c r="AQ25" s="342"/>
      <c r="AR25" s="339">
        <f t="shared" si="101"/>
        <v>0</v>
      </c>
      <c r="AS25" s="342"/>
      <c r="AT25" s="342"/>
      <c r="AU25" s="339">
        <f t="shared" si="102"/>
        <v>0</v>
      </c>
      <c r="AV25" s="343">
        <f t="shared" si="103"/>
        <v>0</v>
      </c>
      <c r="AW25" s="344">
        <f t="shared" si="21"/>
        <v>0</v>
      </c>
      <c r="AX25" s="345" t="str">
        <f t="shared" si="22"/>
        <v>E</v>
      </c>
      <c r="AY25" s="69" t="str">
        <f t="shared" si="23"/>
        <v>E</v>
      </c>
      <c r="AZ25" s="390"/>
      <c r="BA25" s="391"/>
      <c r="BB25" s="392">
        <f t="shared" si="24"/>
        <v>0</v>
      </c>
      <c r="BC25" s="391"/>
      <c r="BD25" s="391"/>
      <c r="BE25" s="392">
        <f t="shared" si="25"/>
        <v>0</v>
      </c>
      <c r="BF25" s="391"/>
      <c r="BG25" s="391"/>
      <c r="BH25" s="392">
        <f t="shared" si="26"/>
        <v>0</v>
      </c>
      <c r="BI25" s="393">
        <f t="shared" si="104"/>
        <v>0</v>
      </c>
      <c r="BJ25" s="394"/>
      <c r="BK25" s="395"/>
      <c r="BL25" s="392">
        <f t="shared" si="105"/>
        <v>0</v>
      </c>
      <c r="BM25" s="395"/>
      <c r="BN25" s="395"/>
      <c r="BO25" s="392">
        <f t="shared" si="106"/>
        <v>0</v>
      </c>
      <c r="BP25" s="396">
        <f t="shared" si="107"/>
        <v>0</v>
      </c>
      <c r="BQ25" s="397">
        <f t="shared" si="27"/>
        <v>0</v>
      </c>
      <c r="BR25" s="398" t="str">
        <f t="shared" si="28"/>
        <v>E</v>
      </c>
      <c r="BS25" s="399" t="str">
        <f t="shared" si="29"/>
        <v>E</v>
      </c>
      <c r="BT25" s="437"/>
      <c r="BU25" s="438"/>
      <c r="BV25" s="439">
        <f t="shared" si="30"/>
        <v>0</v>
      </c>
      <c r="BW25" s="438"/>
      <c r="BX25" s="438"/>
      <c r="BY25" s="439">
        <f t="shared" si="31"/>
        <v>0</v>
      </c>
      <c r="BZ25" s="438"/>
      <c r="CA25" s="438"/>
      <c r="CB25" s="439">
        <f t="shared" si="32"/>
        <v>0</v>
      </c>
      <c r="CC25" s="440">
        <f t="shared" si="108"/>
        <v>0</v>
      </c>
      <c r="CD25" s="441"/>
      <c r="CE25" s="442"/>
      <c r="CF25" s="439">
        <f t="shared" si="109"/>
        <v>0</v>
      </c>
      <c r="CG25" s="442"/>
      <c r="CH25" s="442"/>
      <c r="CI25" s="439">
        <f t="shared" si="110"/>
        <v>0</v>
      </c>
      <c r="CJ25" s="443">
        <f t="shared" si="111"/>
        <v>0</v>
      </c>
      <c r="CK25" s="444">
        <f t="shared" si="33"/>
        <v>0</v>
      </c>
      <c r="CL25" s="445" t="str">
        <f t="shared" si="34"/>
        <v>E</v>
      </c>
      <c r="CM25" s="68" t="str">
        <f t="shared" si="35"/>
        <v>E</v>
      </c>
      <c r="CN25" s="337"/>
      <c r="CO25" s="338"/>
      <c r="CP25" s="339">
        <f t="shared" si="36"/>
        <v>0</v>
      </c>
      <c r="CQ25" s="338"/>
      <c r="CR25" s="338"/>
      <c r="CS25" s="339">
        <f t="shared" si="37"/>
        <v>0</v>
      </c>
      <c r="CT25" s="338"/>
      <c r="CU25" s="338"/>
      <c r="CV25" s="339">
        <f t="shared" si="38"/>
        <v>0</v>
      </c>
      <c r="CW25" s="340">
        <f t="shared" si="112"/>
        <v>0</v>
      </c>
      <c r="CX25" s="341"/>
      <c r="CY25" s="342"/>
      <c r="CZ25" s="339">
        <f t="shared" si="113"/>
        <v>0</v>
      </c>
      <c r="DA25" s="342"/>
      <c r="DB25" s="342"/>
      <c r="DC25" s="339">
        <f t="shared" si="114"/>
        <v>0</v>
      </c>
      <c r="DD25" s="343">
        <f t="shared" si="115"/>
        <v>0</v>
      </c>
      <c r="DE25" s="344">
        <f t="shared" si="39"/>
        <v>0</v>
      </c>
      <c r="DF25" s="345" t="str">
        <f t="shared" si="40"/>
        <v>E</v>
      </c>
      <c r="DG25" s="69" t="str">
        <f t="shared" si="41"/>
        <v>E</v>
      </c>
      <c r="DH25" s="490"/>
      <c r="DI25" s="491"/>
      <c r="DJ25" s="492">
        <f t="shared" si="42"/>
        <v>0</v>
      </c>
      <c r="DK25" s="491"/>
      <c r="DL25" s="491"/>
      <c r="DM25" s="492">
        <f t="shared" si="43"/>
        <v>0</v>
      </c>
      <c r="DN25" s="491"/>
      <c r="DO25" s="491"/>
      <c r="DP25" s="492">
        <f t="shared" si="44"/>
        <v>0</v>
      </c>
      <c r="DQ25" s="493">
        <f t="shared" si="116"/>
        <v>0</v>
      </c>
      <c r="DR25" s="494"/>
      <c r="DS25" s="495"/>
      <c r="DT25" s="492">
        <f t="shared" si="117"/>
        <v>0</v>
      </c>
      <c r="DU25" s="495"/>
      <c r="DV25" s="495"/>
      <c r="DW25" s="492">
        <f t="shared" si="118"/>
        <v>0</v>
      </c>
      <c r="DX25" s="496">
        <f t="shared" si="119"/>
        <v>0</v>
      </c>
      <c r="DY25" s="497">
        <f t="shared" si="45"/>
        <v>0</v>
      </c>
      <c r="DZ25" s="498" t="str">
        <f t="shared" si="46"/>
        <v>E</v>
      </c>
      <c r="EA25" s="499" t="str">
        <f t="shared" si="47"/>
        <v>E</v>
      </c>
      <c r="EB25" s="198">
        <v>0</v>
      </c>
      <c r="EC25" s="199">
        <v>0</v>
      </c>
      <c r="ED25" s="199">
        <v>0</v>
      </c>
      <c r="EE25" s="196"/>
      <c r="EF25" s="196"/>
      <c r="EG25" s="197">
        <f t="shared" si="48"/>
        <v>0</v>
      </c>
      <c r="EH25" s="253">
        <f t="shared" si="49"/>
        <v>0</v>
      </c>
      <c r="EI25" s="213" t="str">
        <f t="shared" si="50"/>
        <v>E</v>
      </c>
      <c r="EJ25" s="201" t="str">
        <f t="shared" si="51"/>
        <v>E</v>
      </c>
      <c r="EK25" s="169">
        <v>0</v>
      </c>
      <c r="EL25" s="170">
        <v>0</v>
      </c>
      <c r="EM25" s="170">
        <v>0</v>
      </c>
      <c r="EN25" s="166"/>
      <c r="EO25" s="166"/>
      <c r="EP25" s="167">
        <f t="shared" si="52"/>
        <v>0</v>
      </c>
      <c r="EQ25" s="254">
        <f t="shared" si="53"/>
        <v>0</v>
      </c>
      <c r="ER25" s="217" t="str">
        <f t="shared" si="54"/>
        <v>E</v>
      </c>
      <c r="ES25" s="168" t="str">
        <f t="shared" si="55"/>
        <v>E</v>
      </c>
      <c r="ET25" s="184">
        <v>0</v>
      </c>
      <c r="EU25" s="185">
        <v>0</v>
      </c>
      <c r="EV25" s="185">
        <v>0</v>
      </c>
      <c r="EW25" s="181"/>
      <c r="EX25" s="181"/>
      <c r="EY25" s="182">
        <f t="shared" si="56"/>
        <v>0</v>
      </c>
      <c r="EZ25" s="255">
        <f t="shared" si="57"/>
        <v>0</v>
      </c>
      <c r="FA25" s="221" t="str">
        <f t="shared" si="58"/>
        <v>E</v>
      </c>
      <c r="FB25" s="183" t="str">
        <f t="shared" si="59"/>
        <v>E</v>
      </c>
      <c r="FC25" s="7"/>
      <c r="FD25" s="4"/>
      <c r="FE25" s="36" t="str">
        <f t="shared" si="120"/>
        <v/>
      </c>
      <c r="FF25" s="34">
        <f t="shared" si="0"/>
        <v>1200</v>
      </c>
      <c r="FG25" s="24">
        <f t="shared" si="1"/>
        <v>0</v>
      </c>
      <c r="FH25" s="89">
        <f t="shared" si="61"/>
        <v>0</v>
      </c>
      <c r="FI25" s="49" t="str">
        <f t="shared" si="62"/>
        <v/>
      </c>
      <c r="FJ25" s="49" t="str">
        <f t="shared" si="63"/>
        <v/>
      </c>
      <c r="FK25" s="49" t="str">
        <f t="shared" si="64"/>
        <v>PROMOTED</v>
      </c>
      <c r="FL25" s="40" t="str">
        <f t="shared" si="65"/>
        <v/>
      </c>
      <c r="FM25" s="35" t="str">
        <f t="shared" si="66"/>
        <v/>
      </c>
      <c r="FN25" s="63" t="str">
        <f t="shared" si="67"/>
        <v>Need Improvement</v>
      </c>
      <c r="FO25" s="43" t="str">
        <f t="shared" si="2"/>
        <v>E</v>
      </c>
      <c r="FP25" s="42" t="str">
        <f t="shared" si="3"/>
        <v>E</v>
      </c>
      <c r="FQ25" s="42" t="str">
        <f t="shared" si="4"/>
        <v>E</v>
      </c>
      <c r="FR25" s="42" t="str">
        <f t="shared" si="5"/>
        <v>E</v>
      </c>
      <c r="FS25" s="42" t="str">
        <f t="shared" si="6"/>
        <v>E</v>
      </c>
      <c r="FT25" s="44" t="str">
        <f t="shared" si="7"/>
        <v>E</v>
      </c>
      <c r="FU25" s="244">
        <f t="shared" si="68"/>
        <v>0</v>
      </c>
      <c r="FV25" s="245">
        <f t="shared" si="69"/>
        <v>0</v>
      </c>
      <c r="FW25" s="245">
        <f t="shared" si="70"/>
        <v>0</v>
      </c>
      <c r="FX25" s="245">
        <f t="shared" si="71"/>
        <v>0</v>
      </c>
      <c r="FY25" s="245">
        <f t="shared" si="72"/>
        <v>6</v>
      </c>
      <c r="FZ25" s="922"/>
      <c r="GA25" s="922"/>
      <c r="GB25" s="79">
        <f t="shared" si="73"/>
        <v>0</v>
      </c>
      <c r="GC25" s="79" t="s">
        <v>169</v>
      </c>
      <c r="GD25" s="79">
        <f t="shared" si="74"/>
        <v>100</v>
      </c>
      <c r="GE25" s="79" t="str">
        <f t="shared" si="75"/>
        <v>0/100</v>
      </c>
      <c r="GF25" s="79">
        <f t="shared" si="76"/>
        <v>0</v>
      </c>
      <c r="GG25" s="79" t="s">
        <v>169</v>
      </c>
      <c r="GH25" s="79">
        <f t="shared" si="77"/>
        <v>100</v>
      </c>
      <c r="GI25" s="79" t="str">
        <f t="shared" si="78"/>
        <v>0/100</v>
      </c>
      <c r="GJ25" s="79">
        <f t="shared" si="79"/>
        <v>0</v>
      </c>
      <c r="GK25" s="79" t="s">
        <v>169</v>
      </c>
      <c r="GL25" s="79">
        <f t="shared" si="80"/>
        <v>100</v>
      </c>
      <c r="GM25" s="79" t="str">
        <f t="shared" si="81"/>
        <v>0/100</v>
      </c>
      <c r="GO25" s="79" t="str">
        <f t="shared" si="82"/>
        <v>E</v>
      </c>
      <c r="GP25" s="79" t="str">
        <f t="shared" si="83"/>
        <v>E</v>
      </c>
      <c r="GQ25" s="79" t="str">
        <f t="shared" si="84"/>
        <v>E</v>
      </c>
      <c r="GR25" s="79" t="str">
        <f t="shared" si="85"/>
        <v>E</v>
      </c>
      <c r="GS25" s="79" t="str">
        <f t="shared" si="86"/>
        <v>E</v>
      </c>
      <c r="GT25" s="79" t="str">
        <f t="shared" si="87"/>
        <v>E</v>
      </c>
      <c r="GU25" s="79">
        <f t="shared" si="88"/>
        <v>0</v>
      </c>
      <c r="GV25" s="79">
        <f t="shared" si="89"/>
        <v>0</v>
      </c>
      <c r="GW25" s="79">
        <f t="shared" si="90"/>
        <v>0</v>
      </c>
      <c r="GX25" s="79">
        <f t="shared" si="91"/>
        <v>6</v>
      </c>
    </row>
    <row r="26" spans="1:206" ht="38.25" customHeight="1">
      <c r="A26" s="73">
        <f t="shared" si="11"/>
        <v>918</v>
      </c>
      <c r="B26" s="138">
        <v>18</v>
      </c>
      <c r="C26" s="248">
        <v>18</v>
      </c>
      <c r="D26" s="23">
        <f t="shared" si="12"/>
        <v>0</v>
      </c>
      <c r="E26" s="2"/>
      <c r="F26" s="81"/>
      <c r="G26" s="2">
        <v>918</v>
      </c>
      <c r="H26" s="2"/>
      <c r="I26" s="2"/>
      <c r="J26" s="2"/>
      <c r="K26" s="666"/>
      <c r="L26" s="300"/>
      <c r="M26" s="272"/>
      <c r="N26" s="268">
        <f t="shared" si="92"/>
        <v>0</v>
      </c>
      <c r="O26" s="272"/>
      <c r="P26" s="272"/>
      <c r="Q26" s="268">
        <f t="shared" si="13"/>
        <v>0</v>
      </c>
      <c r="R26" s="272"/>
      <c r="S26" s="272"/>
      <c r="T26" s="268">
        <f t="shared" si="14"/>
        <v>0</v>
      </c>
      <c r="U26" s="270">
        <f t="shared" si="93"/>
        <v>0</v>
      </c>
      <c r="V26" s="273"/>
      <c r="W26" s="274"/>
      <c r="X26" s="268">
        <f t="shared" si="94"/>
        <v>0</v>
      </c>
      <c r="Y26" s="274"/>
      <c r="Z26" s="274"/>
      <c r="AA26" s="268">
        <f t="shared" si="95"/>
        <v>0</v>
      </c>
      <c r="AB26" s="269">
        <f t="shared" si="96"/>
        <v>0</v>
      </c>
      <c r="AC26" s="275">
        <f t="shared" si="97"/>
        <v>0</v>
      </c>
      <c r="AD26" s="271" t="str">
        <f t="shared" si="98"/>
        <v>E</v>
      </c>
      <c r="AE26" s="67" t="str">
        <f t="shared" si="99"/>
        <v>E</v>
      </c>
      <c r="AF26" s="337"/>
      <c r="AG26" s="338"/>
      <c r="AH26" s="339">
        <f t="shared" si="18"/>
        <v>0</v>
      </c>
      <c r="AI26" s="338"/>
      <c r="AJ26" s="338"/>
      <c r="AK26" s="339">
        <f t="shared" si="19"/>
        <v>0</v>
      </c>
      <c r="AL26" s="338"/>
      <c r="AM26" s="338"/>
      <c r="AN26" s="339">
        <f t="shared" si="20"/>
        <v>0</v>
      </c>
      <c r="AO26" s="340">
        <f t="shared" si="100"/>
        <v>0</v>
      </c>
      <c r="AP26" s="341"/>
      <c r="AQ26" s="342"/>
      <c r="AR26" s="339">
        <f t="shared" si="101"/>
        <v>0</v>
      </c>
      <c r="AS26" s="342"/>
      <c r="AT26" s="342"/>
      <c r="AU26" s="339">
        <f t="shared" si="102"/>
        <v>0</v>
      </c>
      <c r="AV26" s="343">
        <f t="shared" si="103"/>
        <v>0</v>
      </c>
      <c r="AW26" s="344">
        <f t="shared" si="21"/>
        <v>0</v>
      </c>
      <c r="AX26" s="345" t="str">
        <f t="shared" si="22"/>
        <v>E</v>
      </c>
      <c r="AY26" s="69" t="str">
        <f t="shared" si="23"/>
        <v>E</v>
      </c>
      <c r="AZ26" s="390"/>
      <c r="BA26" s="391"/>
      <c r="BB26" s="392">
        <f t="shared" si="24"/>
        <v>0</v>
      </c>
      <c r="BC26" s="391"/>
      <c r="BD26" s="391"/>
      <c r="BE26" s="392">
        <f t="shared" si="25"/>
        <v>0</v>
      </c>
      <c r="BF26" s="391"/>
      <c r="BG26" s="391"/>
      <c r="BH26" s="392">
        <f t="shared" si="26"/>
        <v>0</v>
      </c>
      <c r="BI26" s="393">
        <f t="shared" si="104"/>
        <v>0</v>
      </c>
      <c r="BJ26" s="394"/>
      <c r="BK26" s="395"/>
      <c r="BL26" s="392">
        <f t="shared" si="105"/>
        <v>0</v>
      </c>
      <c r="BM26" s="395"/>
      <c r="BN26" s="395"/>
      <c r="BO26" s="392">
        <f t="shared" si="106"/>
        <v>0</v>
      </c>
      <c r="BP26" s="396">
        <f t="shared" si="107"/>
        <v>0</v>
      </c>
      <c r="BQ26" s="397">
        <f t="shared" si="27"/>
        <v>0</v>
      </c>
      <c r="BR26" s="398" t="str">
        <f t="shared" si="28"/>
        <v>E</v>
      </c>
      <c r="BS26" s="399" t="str">
        <f t="shared" si="29"/>
        <v>E</v>
      </c>
      <c r="BT26" s="437"/>
      <c r="BU26" s="438"/>
      <c r="BV26" s="439">
        <f t="shared" si="30"/>
        <v>0</v>
      </c>
      <c r="BW26" s="438"/>
      <c r="BX26" s="438"/>
      <c r="BY26" s="439">
        <f t="shared" si="31"/>
        <v>0</v>
      </c>
      <c r="BZ26" s="438"/>
      <c r="CA26" s="438"/>
      <c r="CB26" s="439">
        <f t="shared" si="32"/>
        <v>0</v>
      </c>
      <c r="CC26" s="440">
        <f t="shared" si="108"/>
        <v>0</v>
      </c>
      <c r="CD26" s="441"/>
      <c r="CE26" s="442"/>
      <c r="CF26" s="439">
        <f t="shared" si="109"/>
        <v>0</v>
      </c>
      <c r="CG26" s="442"/>
      <c r="CH26" s="442"/>
      <c r="CI26" s="439">
        <f t="shared" si="110"/>
        <v>0</v>
      </c>
      <c r="CJ26" s="443">
        <f t="shared" si="111"/>
        <v>0</v>
      </c>
      <c r="CK26" s="444">
        <f t="shared" si="33"/>
        <v>0</v>
      </c>
      <c r="CL26" s="445" t="str">
        <f t="shared" si="34"/>
        <v>E</v>
      </c>
      <c r="CM26" s="68" t="str">
        <f t="shared" si="35"/>
        <v>E</v>
      </c>
      <c r="CN26" s="337"/>
      <c r="CO26" s="338"/>
      <c r="CP26" s="339">
        <f t="shared" si="36"/>
        <v>0</v>
      </c>
      <c r="CQ26" s="338"/>
      <c r="CR26" s="338"/>
      <c r="CS26" s="339">
        <f t="shared" si="37"/>
        <v>0</v>
      </c>
      <c r="CT26" s="338"/>
      <c r="CU26" s="338"/>
      <c r="CV26" s="339">
        <f t="shared" si="38"/>
        <v>0</v>
      </c>
      <c r="CW26" s="340">
        <f t="shared" si="112"/>
        <v>0</v>
      </c>
      <c r="CX26" s="341"/>
      <c r="CY26" s="342"/>
      <c r="CZ26" s="339">
        <f t="shared" si="113"/>
        <v>0</v>
      </c>
      <c r="DA26" s="342"/>
      <c r="DB26" s="342"/>
      <c r="DC26" s="339">
        <f t="shared" si="114"/>
        <v>0</v>
      </c>
      <c r="DD26" s="343">
        <f t="shared" si="115"/>
        <v>0</v>
      </c>
      <c r="DE26" s="344">
        <f t="shared" si="39"/>
        <v>0</v>
      </c>
      <c r="DF26" s="345" t="str">
        <f t="shared" si="40"/>
        <v>E</v>
      </c>
      <c r="DG26" s="69" t="str">
        <f t="shared" si="41"/>
        <v>E</v>
      </c>
      <c r="DH26" s="490"/>
      <c r="DI26" s="491"/>
      <c r="DJ26" s="492">
        <f t="shared" si="42"/>
        <v>0</v>
      </c>
      <c r="DK26" s="491"/>
      <c r="DL26" s="491"/>
      <c r="DM26" s="492">
        <f t="shared" si="43"/>
        <v>0</v>
      </c>
      <c r="DN26" s="491"/>
      <c r="DO26" s="491"/>
      <c r="DP26" s="492">
        <f t="shared" si="44"/>
        <v>0</v>
      </c>
      <c r="DQ26" s="493">
        <f t="shared" si="116"/>
        <v>0</v>
      </c>
      <c r="DR26" s="494"/>
      <c r="DS26" s="495"/>
      <c r="DT26" s="492">
        <f t="shared" si="117"/>
        <v>0</v>
      </c>
      <c r="DU26" s="495"/>
      <c r="DV26" s="495"/>
      <c r="DW26" s="492">
        <f t="shared" si="118"/>
        <v>0</v>
      </c>
      <c r="DX26" s="496">
        <f t="shared" si="119"/>
        <v>0</v>
      </c>
      <c r="DY26" s="497">
        <f t="shared" si="45"/>
        <v>0</v>
      </c>
      <c r="DZ26" s="498" t="str">
        <f t="shared" si="46"/>
        <v>E</v>
      </c>
      <c r="EA26" s="499" t="str">
        <f t="shared" si="47"/>
        <v>E</v>
      </c>
      <c r="EB26" s="198">
        <v>0</v>
      </c>
      <c r="EC26" s="199">
        <v>0</v>
      </c>
      <c r="ED26" s="199">
        <v>0</v>
      </c>
      <c r="EE26" s="196"/>
      <c r="EF26" s="196"/>
      <c r="EG26" s="197">
        <f t="shared" si="48"/>
        <v>0</v>
      </c>
      <c r="EH26" s="253">
        <f t="shared" si="49"/>
        <v>0</v>
      </c>
      <c r="EI26" s="213" t="str">
        <f t="shared" si="50"/>
        <v>E</v>
      </c>
      <c r="EJ26" s="201" t="str">
        <f t="shared" si="51"/>
        <v>E</v>
      </c>
      <c r="EK26" s="169">
        <v>0</v>
      </c>
      <c r="EL26" s="170">
        <v>0</v>
      </c>
      <c r="EM26" s="170">
        <v>0</v>
      </c>
      <c r="EN26" s="166"/>
      <c r="EO26" s="166"/>
      <c r="EP26" s="167">
        <f t="shared" si="52"/>
        <v>0</v>
      </c>
      <c r="EQ26" s="254">
        <f t="shared" si="53"/>
        <v>0</v>
      </c>
      <c r="ER26" s="217" t="str">
        <f t="shared" si="54"/>
        <v>E</v>
      </c>
      <c r="ES26" s="168" t="str">
        <f t="shared" si="55"/>
        <v>E</v>
      </c>
      <c r="ET26" s="184">
        <v>0</v>
      </c>
      <c r="EU26" s="185">
        <v>0</v>
      </c>
      <c r="EV26" s="185">
        <v>0</v>
      </c>
      <c r="EW26" s="181"/>
      <c r="EX26" s="181"/>
      <c r="EY26" s="182">
        <f t="shared" si="56"/>
        <v>0</v>
      </c>
      <c r="EZ26" s="255">
        <f t="shared" si="57"/>
        <v>0</v>
      </c>
      <c r="FA26" s="221" t="str">
        <f t="shared" si="58"/>
        <v>E</v>
      </c>
      <c r="FB26" s="183" t="str">
        <f t="shared" si="59"/>
        <v>E</v>
      </c>
      <c r="FC26" s="7"/>
      <c r="FD26" s="4"/>
      <c r="FE26" s="36" t="str">
        <f t="shared" si="120"/>
        <v/>
      </c>
      <c r="FF26" s="34">
        <f t="shared" si="0"/>
        <v>1200</v>
      </c>
      <c r="FG26" s="24">
        <f t="shared" si="1"/>
        <v>0</v>
      </c>
      <c r="FH26" s="89">
        <f t="shared" si="61"/>
        <v>0</v>
      </c>
      <c r="FI26" s="49" t="str">
        <f t="shared" si="62"/>
        <v/>
      </c>
      <c r="FJ26" s="49" t="str">
        <f t="shared" si="63"/>
        <v/>
      </c>
      <c r="FK26" s="49" t="str">
        <f t="shared" si="64"/>
        <v>PROMOTED</v>
      </c>
      <c r="FL26" s="40" t="str">
        <f t="shared" si="65"/>
        <v/>
      </c>
      <c r="FM26" s="35" t="str">
        <f t="shared" si="66"/>
        <v/>
      </c>
      <c r="FN26" s="63" t="str">
        <f t="shared" si="67"/>
        <v>Need Improvement</v>
      </c>
      <c r="FO26" s="43" t="str">
        <f t="shared" si="2"/>
        <v>E</v>
      </c>
      <c r="FP26" s="42" t="str">
        <f t="shared" si="3"/>
        <v>E</v>
      </c>
      <c r="FQ26" s="42" t="str">
        <f t="shared" si="4"/>
        <v>E</v>
      </c>
      <c r="FR26" s="42" t="str">
        <f t="shared" si="5"/>
        <v>E</v>
      </c>
      <c r="FS26" s="42" t="str">
        <f t="shared" si="6"/>
        <v>E</v>
      </c>
      <c r="FT26" s="44" t="str">
        <f t="shared" si="7"/>
        <v>E</v>
      </c>
      <c r="FU26" s="244">
        <f t="shared" si="68"/>
        <v>0</v>
      </c>
      <c r="FV26" s="245">
        <f t="shared" si="69"/>
        <v>0</v>
      </c>
      <c r="FW26" s="245">
        <f t="shared" si="70"/>
        <v>0</v>
      </c>
      <c r="FX26" s="245">
        <f t="shared" si="71"/>
        <v>0</v>
      </c>
      <c r="FY26" s="245">
        <f t="shared" si="72"/>
        <v>6</v>
      </c>
      <c r="FZ26" s="922"/>
      <c r="GA26" s="922"/>
      <c r="GB26" s="79">
        <f t="shared" si="73"/>
        <v>0</v>
      </c>
      <c r="GC26" s="79" t="s">
        <v>169</v>
      </c>
      <c r="GD26" s="79">
        <f t="shared" si="74"/>
        <v>100</v>
      </c>
      <c r="GE26" s="79" t="str">
        <f t="shared" si="75"/>
        <v>0/100</v>
      </c>
      <c r="GF26" s="79">
        <f t="shared" si="76"/>
        <v>0</v>
      </c>
      <c r="GG26" s="79" t="s">
        <v>169</v>
      </c>
      <c r="GH26" s="79">
        <f t="shared" si="77"/>
        <v>100</v>
      </c>
      <c r="GI26" s="79" t="str">
        <f t="shared" si="78"/>
        <v>0/100</v>
      </c>
      <c r="GJ26" s="79">
        <f t="shared" si="79"/>
        <v>0</v>
      </c>
      <c r="GK26" s="79" t="s">
        <v>169</v>
      </c>
      <c r="GL26" s="79">
        <f t="shared" si="80"/>
        <v>100</v>
      </c>
      <c r="GM26" s="79" t="str">
        <f t="shared" si="81"/>
        <v>0/100</v>
      </c>
      <c r="GO26" s="79" t="str">
        <f t="shared" si="82"/>
        <v>E</v>
      </c>
      <c r="GP26" s="79" t="str">
        <f t="shared" si="83"/>
        <v>E</v>
      </c>
      <c r="GQ26" s="79" t="str">
        <f t="shared" si="84"/>
        <v>E</v>
      </c>
      <c r="GR26" s="79" t="str">
        <f t="shared" si="85"/>
        <v>E</v>
      </c>
      <c r="GS26" s="79" t="str">
        <f t="shared" si="86"/>
        <v>E</v>
      </c>
      <c r="GT26" s="79" t="str">
        <f t="shared" si="87"/>
        <v>E</v>
      </c>
      <c r="GU26" s="79">
        <f t="shared" si="88"/>
        <v>0</v>
      </c>
      <c r="GV26" s="79">
        <f t="shared" si="89"/>
        <v>0</v>
      </c>
      <c r="GW26" s="79">
        <f t="shared" si="90"/>
        <v>0</v>
      </c>
      <c r="GX26" s="79">
        <f t="shared" si="91"/>
        <v>6</v>
      </c>
    </row>
    <row r="27" spans="1:206" ht="38.25" customHeight="1">
      <c r="A27" s="73">
        <f t="shared" si="11"/>
        <v>919</v>
      </c>
      <c r="B27" s="138">
        <v>19</v>
      </c>
      <c r="C27" s="247">
        <v>19</v>
      </c>
      <c r="D27" s="23">
        <f t="shared" si="12"/>
        <v>0</v>
      </c>
      <c r="E27" s="2"/>
      <c r="F27" s="81"/>
      <c r="G27" s="1">
        <v>919</v>
      </c>
      <c r="H27" s="2"/>
      <c r="I27" s="2"/>
      <c r="J27" s="2"/>
      <c r="K27" s="666"/>
      <c r="L27" s="300"/>
      <c r="M27" s="272"/>
      <c r="N27" s="268">
        <f t="shared" si="92"/>
        <v>0</v>
      </c>
      <c r="O27" s="272"/>
      <c r="P27" s="272"/>
      <c r="Q27" s="268">
        <f t="shared" si="13"/>
        <v>0</v>
      </c>
      <c r="R27" s="272"/>
      <c r="S27" s="272"/>
      <c r="T27" s="268">
        <f t="shared" si="14"/>
        <v>0</v>
      </c>
      <c r="U27" s="270">
        <f t="shared" si="93"/>
        <v>0</v>
      </c>
      <c r="V27" s="273"/>
      <c r="W27" s="274"/>
      <c r="X27" s="268">
        <f t="shared" si="94"/>
        <v>0</v>
      </c>
      <c r="Y27" s="274"/>
      <c r="Z27" s="274"/>
      <c r="AA27" s="268">
        <f t="shared" si="95"/>
        <v>0</v>
      </c>
      <c r="AB27" s="269">
        <f t="shared" si="96"/>
        <v>0</v>
      </c>
      <c r="AC27" s="275">
        <f t="shared" si="97"/>
        <v>0</v>
      </c>
      <c r="AD27" s="271" t="str">
        <f t="shared" si="98"/>
        <v>E</v>
      </c>
      <c r="AE27" s="67" t="str">
        <f t="shared" si="99"/>
        <v>E</v>
      </c>
      <c r="AF27" s="337"/>
      <c r="AG27" s="338"/>
      <c r="AH27" s="339">
        <f t="shared" si="18"/>
        <v>0</v>
      </c>
      <c r="AI27" s="338"/>
      <c r="AJ27" s="338"/>
      <c r="AK27" s="339">
        <f t="shared" si="19"/>
        <v>0</v>
      </c>
      <c r="AL27" s="338"/>
      <c r="AM27" s="338"/>
      <c r="AN27" s="339">
        <f t="shared" si="20"/>
        <v>0</v>
      </c>
      <c r="AO27" s="340">
        <f t="shared" si="100"/>
        <v>0</v>
      </c>
      <c r="AP27" s="341"/>
      <c r="AQ27" s="342"/>
      <c r="AR27" s="339">
        <f t="shared" si="101"/>
        <v>0</v>
      </c>
      <c r="AS27" s="342"/>
      <c r="AT27" s="342"/>
      <c r="AU27" s="339">
        <f t="shared" si="102"/>
        <v>0</v>
      </c>
      <c r="AV27" s="343">
        <f t="shared" si="103"/>
        <v>0</v>
      </c>
      <c r="AW27" s="344">
        <f t="shared" si="21"/>
        <v>0</v>
      </c>
      <c r="AX27" s="345" t="str">
        <f t="shared" si="22"/>
        <v>E</v>
      </c>
      <c r="AY27" s="69" t="str">
        <f t="shared" si="23"/>
        <v>E</v>
      </c>
      <c r="AZ27" s="390"/>
      <c r="BA27" s="391"/>
      <c r="BB27" s="392">
        <f t="shared" si="24"/>
        <v>0</v>
      </c>
      <c r="BC27" s="391"/>
      <c r="BD27" s="391"/>
      <c r="BE27" s="392">
        <f t="shared" si="25"/>
        <v>0</v>
      </c>
      <c r="BF27" s="391"/>
      <c r="BG27" s="391"/>
      <c r="BH27" s="392">
        <f t="shared" si="26"/>
        <v>0</v>
      </c>
      <c r="BI27" s="393">
        <f t="shared" si="104"/>
        <v>0</v>
      </c>
      <c r="BJ27" s="394"/>
      <c r="BK27" s="395"/>
      <c r="BL27" s="392">
        <f t="shared" si="105"/>
        <v>0</v>
      </c>
      <c r="BM27" s="395"/>
      <c r="BN27" s="395"/>
      <c r="BO27" s="392">
        <f t="shared" si="106"/>
        <v>0</v>
      </c>
      <c r="BP27" s="396">
        <f t="shared" si="107"/>
        <v>0</v>
      </c>
      <c r="BQ27" s="397">
        <f t="shared" si="27"/>
        <v>0</v>
      </c>
      <c r="BR27" s="398" t="str">
        <f t="shared" si="28"/>
        <v>E</v>
      </c>
      <c r="BS27" s="399" t="str">
        <f t="shared" si="29"/>
        <v>E</v>
      </c>
      <c r="BT27" s="437"/>
      <c r="BU27" s="438"/>
      <c r="BV27" s="439">
        <f t="shared" si="30"/>
        <v>0</v>
      </c>
      <c r="BW27" s="438"/>
      <c r="BX27" s="438"/>
      <c r="BY27" s="439">
        <f t="shared" si="31"/>
        <v>0</v>
      </c>
      <c r="BZ27" s="438"/>
      <c r="CA27" s="438"/>
      <c r="CB27" s="439">
        <f t="shared" si="32"/>
        <v>0</v>
      </c>
      <c r="CC27" s="440">
        <f t="shared" si="108"/>
        <v>0</v>
      </c>
      <c r="CD27" s="441"/>
      <c r="CE27" s="442"/>
      <c r="CF27" s="439">
        <f t="shared" si="109"/>
        <v>0</v>
      </c>
      <c r="CG27" s="442"/>
      <c r="CH27" s="442"/>
      <c r="CI27" s="439">
        <f t="shared" si="110"/>
        <v>0</v>
      </c>
      <c r="CJ27" s="443">
        <f t="shared" si="111"/>
        <v>0</v>
      </c>
      <c r="CK27" s="444">
        <f t="shared" si="33"/>
        <v>0</v>
      </c>
      <c r="CL27" s="445" t="str">
        <f t="shared" si="34"/>
        <v>E</v>
      </c>
      <c r="CM27" s="68" t="str">
        <f t="shared" si="35"/>
        <v>E</v>
      </c>
      <c r="CN27" s="337"/>
      <c r="CO27" s="338"/>
      <c r="CP27" s="339">
        <f t="shared" si="36"/>
        <v>0</v>
      </c>
      <c r="CQ27" s="338"/>
      <c r="CR27" s="338"/>
      <c r="CS27" s="339">
        <f t="shared" si="37"/>
        <v>0</v>
      </c>
      <c r="CT27" s="338"/>
      <c r="CU27" s="338"/>
      <c r="CV27" s="339">
        <f t="shared" si="38"/>
        <v>0</v>
      </c>
      <c r="CW27" s="340">
        <f t="shared" si="112"/>
        <v>0</v>
      </c>
      <c r="CX27" s="341"/>
      <c r="CY27" s="342"/>
      <c r="CZ27" s="339">
        <f t="shared" si="113"/>
        <v>0</v>
      </c>
      <c r="DA27" s="342"/>
      <c r="DB27" s="342"/>
      <c r="DC27" s="339">
        <f t="shared" si="114"/>
        <v>0</v>
      </c>
      <c r="DD27" s="343">
        <f t="shared" si="115"/>
        <v>0</v>
      </c>
      <c r="DE27" s="344">
        <f t="shared" si="39"/>
        <v>0</v>
      </c>
      <c r="DF27" s="345" t="str">
        <f t="shared" si="40"/>
        <v>E</v>
      </c>
      <c r="DG27" s="69" t="str">
        <f t="shared" si="41"/>
        <v>E</v>
      </c>
      <c r="DH27" s="490"/>
      <c r="DI27" s="491"/>
      <c r="DJ27" s="492">
        <f t="shared" si="42"/>
        <v>0</v>
      </c>
      <c r="DK27" s="491"/>
      <c r="DL27" s="491"/>
      <c r="DM27" s="492">
        <f t="shared" si="43"/>
        <v>0</v>
      </c>
      <c r="DN27" s="491"/>
      <c r="DO27" s="491"/>
      <c r="DP27" s="492">
        <f t="shared" si="44"/>
        <v>0</v>
      </c>
      <c r="DQ27" s="493">
        <f t="shared" si="116"/>
        <v>0</v>
      </c>
      <c r="DR27" s="494"/>
      <c r="DS27" s="495"/>
      <c r="DT27" s="492">
        <f t="shared" si="117"/>
        <v>0</v>
      </c>
      <c r="DU27" s="495"/>
      <c r="DV27" s="495"/>
      <c r="DW27" s="492">
        <f t="shared" si="118"/>
        <v>0</v>
      </c>
      <c r="DX27" s="496">
        <f t="shared" si="119"/>
        <v>0</v>
      </c>
      <c r="DY27" s="497">
        <f t="shared" si="45"/>
        <v>0</v>
      </c>
      <c r="DZ27" s="498" t="str">
        <f t="shared" si="46"/>
        <v>E</v>
      </c>
      <c r="EA27" s="499" t="str">
        <f t="shared" si="47"/>
        <v>E</v>
      </c>
      <c r="EB27" s="198">
        <v>0</v>
      </c>
      <c r="EC27" s="199">
        <v>0</v>
      </c>
      <c r="ED27" s="199">
        <v>0</v>
      </c>
      <c r="EE27" s="196"/>
      <c r="EF27" s="196"/>
      <c r="EG27" s="197">
        <f t="shared" si="48"/>
        <v>0</v>
      </c>
      <c r="EH27" s="253">
        <f t="shared" si="49"/>
        <v>0</v>
      </c>
      <c r="EI27" s="213" t="str">
        <f t="shared" si="50"/>
        <v>E</v>
      </c>
      <c r="EJ27" s="201" t="str">
        <f t="shared" si="51"/>
        <v>E</v>
      </c>
      <c r="EK27" s="169">
        <v>0</v>
      </c>
      <c r="EL27" s="170">
        <v>0</v>
      </c>
      <c r="EM27" s="170">
        <v>0</v>
      </c>
      <c r="EN27" s="166"/>
      <c r="EO27" s="166"/>
      <c r="EP27" s="167">
        <f t="shared" si="52"/>
        <v>0</v>
      </c>
      <c r="EQ27" s="254">
        <f t="shared" si="53"/>
        <v>0</v>
      </c>
      <c r="ER27" s="217" t="str">
        <f t="shared" si="54"/>
        <v>E</v>
      </c>
      <c r="ES27" s="168" t="str">
        <f t="shared" si="55"/>
        <v>E</v>
      </c>
      <c r="ET27" s="184">
        <v>0</v>
      </c>
      <c r="EU27" s="185">
        <v>0</v>
      </c>
      <c r="EV27" s="185">
        <v>0</v>
      </c>
      <c r="EW27" s="181"/>
      <c r="EX27" s="181"/>
      <c r="EY27" s="182">
        <f t="shared" si="56"/>
        <v>0</v>
      </c>
      <c r="EZ27" s="255">
        <f t="shared" si="57"/>
        <v>0</v>
      </c>
      <c r="FA27" s="221" t="str">
        <f t="shared" si="58"/>
        <v>E</v>
      </c>
      <c r="FB27" s="183" t="str">
        <f t="shared" si="59"/>
        <v>E</v>
      </c>
      <c r="FC27" s="7"/>
      <c r="FD27" s="4"/>
      <c r="FE27" s="36" t="str">
        <f t="shared" si="120"/>
        <v/>
      </c>
      <c r="FF27" s="34">
        <f t="shared" si="0"/>
        <v>1200</v>
      </c>
      <c r="FG27" s="24">
        <f t="shared" si="1"/>
        <v>0</v>
      </c>
      <c r="FH27" s="89">
        <f t="shared" si="61"/>
        <v>0</v>
      </c>
      <c r="FI27" s="49" t="str">
        <f t="shared" si="62"/>
        <v/>
      </c>
      <c r="FJ27" s="49" t="str">
        <f t="shared" si="63"/>
        <v/>
      </c>
      <c r="FK27" s="49" t="str">
        <f t="shared" si="64"/>
        <v>PROMOTED</v>
      </c>
      <c r="FL27" s="40" t="str">
        <f t="shared" si="65"/>
        <v/>
      </c>
      <c r="FM27" s="35" t="str">
        <f t="shared" si="66"/>
        <v/>
      </c>
      <c r="FN27" s="63" t="str">
        <f t="shared" si="67"/>
        <v>Need Improvement</v>
      </c>
      <c r="FO27" s="43" t="str">
        <f t="shared" si="2"/>
        <v>E</v>
      </c>
      <c r="FP27" s="42" t="str">
        <f t="shared" si="3"/>
        <v>E</v>
      </c>
      <c r="FQ27" s="42" t="str">
        <f t="shared" si="4"/>
        <v>E</v>
      </c>
      <c r="FR27" s="42" t="str">
        <f t="shared" si="5"/>
        <v>E</v>
      </c>
      <c r="FS27" s="42" t="str">
        <f t="shared" si="6"/>
        <v>E</v>
      </c>
      <c r="FT27" s="44" t="str">
        <f t="shared" si="7"/>
        <v>E</v>
      </c>
      <c r="FU27" s="244">
        <f t="shared" si="68"/>
        <v>0</v>
      </c>
      <c r="FV27" s="245">
        <f t="shared" si="69"/>
        <v>0</v>
      </c>
      <c r="FW27" s="245">
        <f t="shared" si="70"/>
        <v>0</v>
      </c>
      <c r="FX27" s="245">
        <f t="shared" si="71"/>
        <v>0</v>
      </c>
      <c r="FY27" s="245">
        <f t="shared" si="72"/>
        <v>6</v>
      </c>
      <c r="FZ27" s="922"/>
      <c r="GA27" s="922"/>
      <c r="GB27" s="79">
        <f t="shared" si="73"/>
        <v>0</v>
      </c>
      <c r="GC27" s="79" t="s">
        <v>169</v>
      </c>
      <c r="GD27" s="79">
        <f t="shared" si="74"/>
        <v>100</v>
      </c>
      <c r="GE27" s="79" t="str">
        <f t="shared" si="75"/>
        <v>0/100</v>
      </c>
      <c r="GF27" s="79">
        <f t="shared" si="76"/>
        <v>0</v>
      </c>
      <c r="GG27" s="79" t="s">
        <v>169</v>
      </c>
      <c r="GH27" s="79">
        <f t="shared" si="77"/>
        <v>100</v>
      </c>
      <c r="GI27" s="79" t="str">
        <f t="shared" si="78"/>
        <v>0/100</v>
      </c>
      <c r="GJ27" s="79">
        <f t="shared" si="79"/>
        <v>0</v>
      </c>
      <c r="GK27" s="79" t="s">
        <v>169</v>
      </c>
      <c r="GL27" s="79">
        <f t="shared" si="80"/>
        <v>100</v>
      </c>
      <c r="GM27" s="79" t="str">
        <f t="shared" si="81"/>
        <v>0/100</v>
      </c>
      <c r="GO27" s="79" t="str">
        <f t="shared" si="82"/>
        <v>E</v>
      </c>
      <c r="GP27" s="79" t="str">
        <f t="shared" si="83"/>
        <v>E</v>
      </c>
      <c r="GQ27" s="79" t="str">
        <f t="shared" si="84"/>
        <v>E</v>
      </c>
      <c r="GR27" s="79" t="str">
        <f t="shared" si="85"/>
        <v>E</v>
      </c>
      <c r="GS27" s="79" t="str">
        <f t="shared" si="86"/>
        <v>E</v>
      </c>
      <c r="GT27" s="79" t="str">
        <f t="shared" si="87"/>
        <v>E</v>
      </c>
      <c r="GU27" s="79">
        <f t="shared" si="88"/>
        <v>0</v>
      </c>
      <c r="GV27" s="79">
        <f t="shared" si="89"/>
        <v>0</v>
      </c>
      <c r="GW27" s="79">
        <f t="shared" si="90"/>
        <v>0</v>
      </c>
      <c r="GX27" s="79">
        <f t="shared" si="91"/>
        <v>6</v>
      </c>
    </row>
    <row r="28" spans="1:206" ht="38.25" customHeight="1">
      <c r="A28" s="73">
        <f t="shared" si="11"/>
        <v>920</v>
      </c>
      <c r="B28" s="138">
        <v>20</v>
      </c>
      <c r="C28" s="248">
        <v>20</v>
      </c>
      <c r="D28" s="23">
        <f t="shared" si="12"/>
        <v>0</v>
      </c>
      <c r="E28" s="2"/>
      <c r="F28" s="81"/>
      <c r="G28" s="2">
        <v>920</v>
      </c>
      <c r="H28" s="2"/>
      <c r="I28" s="2"/>
      <c r="J28" s="2"/>
      <c r="K28" s="666"/>
      <c r="L28" s="300"/>
      <c r="M28" s="272"/>
      <c r="N28" s="268">
        <f t="shared" si="92"/>
        <v>0</v>
      </c>
      <c r="O28" s="272"/>
      <c r="P28" s="272"/>
      <c r="Q28" s="268">
        <f t="shared" si="13"/>
        <v>0</v>
      </c>
      <c r="R28" s="272"/>
      <c r="S28" s="272"/>
      <c r="T28" s="268">
        <f t="shared" si="14"/>
        <v>0</v>
      </c>
      <c r="U28" s="270">
        <f t="shared" si="93"/>
        <v>0</v>
      </c>
      <c r="V28" s="273"/>
      <c r="W28" s="274"/>
      <c r="X28" s="268">
        <f t="shared" si="94"/>
        <v>0</v>
      </c>
      <c r="Y28" s="274"/>
      <c r="Z28" s="274"/>
      <c r="AA28" s="268">
        <f t="shared" si="95"/>
        <v>0</v>
      </c>
      <c r="AB28" s="269">
        <f t="shared" si="96"/>
        <v>0</v>
      </c>
      <c r="AC28" s="275">
        <f t="shared" si="97"/>
        <v>0</v>
      </c>
      <c r="AD28" s="271" t="str">
        <f t="shared" si="98"/>
        <v>E</v>
      </c>
      <c r="AE28" s="67" t="str">
        <f t="shared" si="99"/>
        <v>E</v>
      </c>
      <c r="AF28" s="337"/>
      <c r="AG28" s="338"/>
      <c r="AH28" s="339">
        <f t="shared" si="18"/>
        <v>0</v>
      </c>
      <c r="AI28" s="338"/>
      <c r="AJ28" s="338"/>
      <c r="AK28" s="339">
        <f t="shared" si="19"/>
        <v>0</v>
      </c>
      <c r="AL28" s="338"/>
      <c r="AM28" s="338"/>
      <c r="AN28" s="339">
        <f t="shared" si="20"/>
        <v>0</v>
      </c>
      <c r="AO28" s="340">
        <f t="shared" si="100"/>
        <v>0</v>
      </c>
      <c r="AP28" s="341"/>
      <c r="AQ28" s="342"/>
      <c r="AR28" s="339">
        <f t="shared" si="101"/>
        <v>0</v>
      </c>
      <c r="AS28" s="342"/>
      <c r="AT28" s="342"/>
      <c r="AU28" s="339">
        <f t="shared" si="102"/>
        <v>0</v>
      </c>
      <c r="AV28" s="343">
        <f t="shared" si="103"/>
        <v>0</v>
      </c>
      <c r="AW28" s="344">
        <f t="shared" si="21"/>
        <v>0</v>
      </c>
      <c r="AX28" s="345" t="str">
        <f t="shared" si="22"/>
        <v>E</v>
      </c>
      <c r="AY28" s="69" t="str">
        <f t="shared" si="23"/>
        <v>E</v>
      </c>
      <c r="AZ28" s="390"/>
      <c r="BA28" s="391"/>
      <c r="BB28" s="392">
        <f t="shared" si="24"/>
        <v>0</v>
      </c>
      <c r="BC28" s="391"/>
      <c r="BD28" s="391"/>
      <c r="BE28" s="392">
        <f t="shared" si="25"/>
        <v>0</v>
      </c>
      <c r="BF28" s="391"/>
      <c r="BG28" s="391"/>
      <c r="BH28" s="392">
        <f t="shared" si="26"/>
        <v>0</v>
      </c>
      <c r="BI28" s="393">
        <f t="shared" si="104"/>
        <v>0</v>
      </c>
      <c r="BJ28" s="394"/>
      <c r="BK28" s="395"/>
      <c r="BL28" s="392">
        <f t="shared" si="105"/>
        <v>0</v>
      </c>
      <c r="BM28" s="395"/>
      <c r="BN28" s="395"/>
      <c r="BO28" s="392">
        <f t="shared" si="106"/>
        <v>0</v>
      </c>
      <c r="BP28" s="396">
        <f t="shared" si="107"/>
        <v>0</v>
      </c>
      <c r="BQ28" s="397">
        <f t="shared" si="27"/>
        <v>0</v>
      </c>
      <c r="BR28" s="398" t="str">
        <f t="shared" si="28"/>
        <v>E</v>
      </c>
      <c r="BS28" s="399" t="str">
        <f t="shared" si="29"/>
        <v>E</v>
      </c>
      <c r="BT28" s="437"/>
      <c r="BU28" s="438"/>
      <c r="BV28" s="439">
        <f t="shared" si="30"/>
        <v>0</v>
      </c>
      <c r="BW28" s="438"/>
      <c r="BX28" s="438"/>
      <c r="BY28" s="439">
        <f t="shared" si="31"/>
        <v>0</v>
      </c>
      <c r="BZ28" s="438"/>
      <c r="CA28" s="438"/>
      <c r="CB28" s="439">
        <f t="shared" si="32"/>
        <v>0</v>
      </c>
      <c r="CC28" s="440">
        <f t="shared" si="108"/>
        <v>0</v>
      </c>
      <c r="CD28" s="441"/>
      <c r="CE28" s="442"/>
      <c r="CF28" s="439">
        <f t="shared" si="109"/>
        <v>0</v>
      </c>
      <c r="CG28" s="442"/>
      <c r="CH28" s="442"/>
      <c r="CI28" s="439">
        <f t="shared" si="110"/>
        <v>0</v>
      </c>
      <c r="CJ28" s="443">
        <f t="shared" si="111"/>
        <v>0</v>
      </c>
      <c r="CK28" s="444">
        <f t="shared" si="33"/>
        <v>0</v>
      </c>
      <c r="CL28" s="445" t="str">
        <f t="shared" si="34"/>
        <v>E</v>
      </c>
      <c r="CM28" s="68" t="str">
        <f t="shared" si="35"/>
        <v>E</v>
      </c>
      <c r="CN28" s="337"/>
      <c r="CO28" s="338"/>
      <c r="CP28" s="339">
        <f t="shared" si="36"/>
        <v>0</v>
      </c>
      <c r="CQ28" s="338"/>
      <c r="CR28" s="338"/>
      <c r="CS28" s="339">
        <f t="shared" si="37"/>
        <v>0</v>
      </c>
      <c r="CT28" s="338"/>
      <c r="CU28" s="338"/>
      <c r="CV28" s="339">
        <f t="shared" si="38"/>
        <v>0</v>
      </c>
      <c r="CW28" s="340">
        <f t="shared" si="112"/>
        <v>0</v>
      </c>
      <c r="CX28" s="341"/>
      <c r="CY28" s="342"/>
      <c r="CZ28" s="339">
        <f t="shared" si="113"/>
        <v>0</v>
      </c>
      <c r="DA28" s="342"/>
      <c r="DB28" s="342"/>
      <c r="DC28" s="339">
        <f t="shared" si="114"/>
        <v>0</v>
      </c>
      <c r="DD28" s="343">
        <f t="shared" si="115"/>
        <v>0</v>
      </c>
      <c r="DE28" s="344">
        <f t="shared" si="39"/>
        <v>0</v>
      </c>
      <c r="DF28" s="345" t="str">
        <f t="shared" si="40"/>
        <v>E</v>
      </c>
      <c r="DG28" s="69" t="str">
        <f t="shared" si="41"/>
        <v>E</v>
      </c>
      <c r="DH28" s="490"/>
      <c r="DI28" s="491"/>
      <c r="DJ28" s="492">
        <f t="shared" si="42"/>
        <v>0</v>
      </c>
      <c r="DK28" s="491"/>
      <c r="DL28" s="491"/>
      <c r="DM28" s="492">
        <f t="shared" si="43"/>
        <v>0</v>
      </c>
      <c r="DN28" s="491"/>
      <c r="DO28" s="491"/>
      <c r="DP28" s="492">
        <f t="shared" si="44"/>
        <v>0</v>
      </c>
      <c r="DQ28" s="493">
        <f t="shared" si="116"/>
        <v>0</v>
      </c>
      <c r="DR28" s="494"/>
      <c r="DS28" s="495"/>
      <c r="DT28" s="492">
        <f t="shared" si="117"/>
        <v>0</v>
      </c>
      <c r="DU28" s="495"/>
      <c r="DV28" s="495"/>
      <c r="DW28" s="492">
        <f t="shared" si="118"/>
        <v>0</v>
      </c>
      <c r="DX28" s="496">
        <f t="shared" si="119"/>
        <v>0</v>
      </c>
      <c r="DY28" s="497">
        <f t="shared" si="45"/>
        <v>0</v>
      </c>
      <c r="DZ28" s="498" t="str">
        <f t="shared" si="46"/>
        <v>E</v>
      </c>
      <c r="EA28" s="499" t="str">
        <f t="shared" si="47"/>
        <v>E</v>
      </c>
      <c r="EB28" s="198">
        <v>0</v>
      </c>
      <c r="EC28" s="199">
        <v>0</v>
      </c>
      <c r="ED28" s="199">
        <v>0</v>
      </c>
      <c r="EE28" s="196"/>
      <c r="EF28" s="196"/>
      <c r="EG28" s="197">
        <f t="shared" si="48"/>
        <v>0</v>
      </c>
      <c r="EH28" s="253">
        <f t="shared" si="49"/>
        <v>0</v>
      </c>
      <c r="EI28" s="213" t="str">
        <f t="shared" si="50"/>
        <v>E</v>
      </c>
      <c r="EJ28" s="201" t="str">
        <f t="shared" si="51"/>
        <v>E</v>
      </c>
      <c r="EK28" s="169">
        <v>0</v>
      </c>
      <c r="EL28" s="170">
        <v>0</v>
      </c>
      <c r="EM28" s="170">
        <v>0</v>
      </c>
      <c r="EN28" s="166"/>
      <c r="EO28" s="166"/>
      <c r="EP28" s="167">
        <f t="shared" si="52"/>
        <v>0</v>
      </c>
      <c r="EQ28" s="254">
        <f t="shared" si="53"/>
        <v>0</v>
      </c>
      <c r="ER28" s="217" t="str">
        <f t="shared" si="54"/>
        <v>E</v>
      </c>
      <c r="ES28" s="168" t="str">
        <f t="shared" si="55"/>
        <v>E</v>
      </c>
      <c r="ET28" s="184">
        <v>0</v>
      </c>
      <c r="EU28" s="185">
        <v>0</v>
      </c>
      <c r="EV28" s="185">
        <v>0</v>
      </c>
      <c r="EW28" s="181"/>
      <c r="EX28" s="181"/>
      <c r="EY28" s="182">
        <f t="shared" si="56"/>
        <v>0</v>
      </c>
      <c r="EZ28" s="255">
        <f t="shared" si="57"/>
        <v>0</v>
      </c>
      <c r="FA28" s="221" t="str">
        <f t="shared" si="58"/>
        <v>E</v>
      </c>
      <c r="FB28" s="183" t="str">
        <f t="shared" si="59"/>
        <v>E</v>
      </c>
      <c r="FC28" s="7"/>
      <c r="FD28" s="4"/>
      <c r="FE28" s="36" t="str">
        <f t="shared" si="120"/>
        <v/>
      </c>
      <c r="FF28" s="34">
        <f t="shared" si="0"/>
        <v>1200</v>
      </c>
      <c r="FG28" s="24">
        <f t="shared" si="1"/>
        <v>0</v>
      </c>
      <c r="FH28" s="89">
        <f t="shared" si="61"/>
        <v>0</v>
      </c>
      <c r="FI28" s="49" t="str">
        <f t="shared" si="62"/>
        <v/>
      </c>
      <c r="FJ28" s="49" t="str">
        <f t="shared" si="63"/>
        <v/>
      </c>
      <c r="FK28" s="49" t="str">
        <f t="shared" si="64"/>
        <v>PROMOTED</v>
      </c>
      <c r="FL28" s="40" t="str">
        <f t="shared" si="65"/>
        <v/>
      </c>
      <c r="FM28" s="35" t="str">
        <f t="shared" si="66"/>
        <v/>
      </c>
      <c r="FN28" s="63" t="str">
        <f t="shared" si="67"/>
        <v>Need Improvement</v>
      </c>
      <c r="FO28" s="43" t="str">
        <f t="shared" si="2"/>
        <v>E</v>
      </c>
      <c r="FP28" s="42" t="str">
        <f t="shared" si="3"/>
        <v>E</v>
      </c>
      <c r="FQ28" s="42" t="str">
        <f t="shared" si="4"/>
        <v>E</v>
      </c>
      <c r="FR28" s="42" t="str">
        <f t="shared" si="5"/>
        <v>E</v>
      </c>
      <c r="FS28" s="42" t="str">
        <f t="shared" si="6"/>
        <v>E</v>
      </c>
      <c r="FT28" s="44" t="str">
        <f t="shared" si="7"/>
        <v>E</v>
      </c>
      <c r="FU28" s="244">
        <f t="shared" si="68"/>
        <v>0</v>
      </c>
      <c r="FV28" s="245">
        <f t="shared" si="69"/>
        <v>0</v>
      </c>
      <c r="FW28" s="245">
        <f t="shared" si="70"/>
        <v>0</v>
      </c>
      <c r="FX28" s="245">
        <f t="shared" si="71"/>
        <v>0</v>
      </c>
      <c r="FY28" s="245">
        <f t="shared" si="72"/>
        <v>6</v>
      </c>
      <c r="FZ28" s="922"/>
      <c r="GA28" s="922"/>
      <c r="GB28" s="79">
        <f t="shared" si="73"/>
        <v>0</v>
      </c>
      <c r="GC28" s="79" t="s">
        <v>169</v>
      </c>
      <c r="GD28" s="79">
        <f t="shared" si="74"/>
        <v>100</v>
      </c>
      <c r="GE28" s="79" t="str">
        <f t="shared" si="75"/>
        <v>0/100</v>
      </c>
      <c r="GF28" s="79">
        <f t="shared" si="76"/>
        <v>0</v>
      </c>
      <c r="GG28" s="79" t="s">
        <v>169</v>
      </c>
      <c r="GH28" s="79">
        <f t="shared" si="77"/>
        <v>100</v>
      </c>
      <c r="GI28" s="79" t="str">
        <f t="shared" si="78"/>
        <v>0/100</v>
      </c>
      <c r="GJ28" s="79">
        <f t="shared" si="79"/>
        <v>0</v>
      </c>
      <c r="GK28" s="79" t="s">
        <v>169</v>
      </c>
      <c r="GL28" s="79">
        <f t="shared" si="80"/>
        <v>100</v>
      </c>
      <c r="GM28" s="79" t="str">
        <f t="shared" si="81"/>
        <v>0/100</v>
      </c>
      <c r="GO28" s="79" t="str">
        <f t="shared" si="82"/>
        <v>E</v>
      </c>
      <c r="GP28" s="79" t="str">
        <f t="shared" si="83"/>
        <v>E</v>
      </c>
      <c r="GQ28" s="79" t="str">
        <f t="shared" si="84"/>
        <v>E</v>
      </c>
      <c r="GR28" s="79" t="str">
        <f t="shared" si="85"/>
        <v>E</v>
      </c>
      <c r="GS28" s="79" t="str">
        <f t="shared" si="86"/>
        <v>E</v>
      </c>
      <c r="GT28" s="79" t="str">
        <f t="shared" si="87"/>
        <v>E</v>
      </c>
      <c r="GU28" s="79">
        <f t="shared" si="88"/>
        <v>0</v>
      </c>
      <c r="GV28" s="79">
        <f t="shared" si="89"/>
        <v>0</v>
      </c>
      <c r="GW28" s="79">
        <f t="shared" si="90"/>
        <v>0</v>
      </c>
      <c r="GX28" s="79">
        <f t="shared" si="91"/>
        <v>6</v>
      </c>
    </row>
    <row r="29" spans="1:206" ht="38.25" customHeight="1">
      <c r="A29" s="73">
        <f t="shared" si="11"/>
        <v>921</v>
      </c>
      <c r="B29" s="138">
        <v>21</v>
      </c>
      <c r="C29" s="247">
        <v>21</v>
      </c>
      <c r="D29" s="23">
        <f t="shared" si="12"/>
        <v>0</v>
      </c>
      <c r="E29" s="2"/>
      <c r="F29" s="81"/>
      <c r="G29" s="1">
        <v>921</v>
      </c>
      <c r="H29" s="2"/>
      <c r="I29" s="2"/>
      <c r="J29" s="2"/>
      <c r="K29" s="666"/>
      <c r="L29" s="300"/>
      <c r="M29" s="272"/>
      <c r="N29" s="268">
        <f t="shared" si="92"/>
        <v>0</v>
      </c>
      <c r="O29" s="272"/>
      <c r="P29" s="272"/>
      <c r="Q29" s="268">
        <f t="shared" si="13"/>
        <v>0</v>
      </c>
      <c r="R29" s="272"/>
      <c r="S29" s="272"/>
      <c r="T29" s="268">
        <f t="shared" si="14"/>
        <v>0</v>
      </c>
      <c r="U29" s="270">
        <f t="shared" si="93"/>
        <v>0</v>
      </c>
      <c r="V29" s="273"/>
      <c r="W29" s="274"/>
      <c r="X29" s="268">
        <f t="shared" si="94"/>
        <v>0</v>
      </c>
      <c r="Y29" s="274"/>
      <c r="Z29" s="274"/>
      <c r="AA29" s="268">
        <f t="shared" si="95"/>
        <v>0</v>
      </c>
      <c r="AB29" s="269">
        <f t="shared" si="96"/>
        <v>0</v>
      </c>
      <c r="AC29" s="275">
        <f t="shared" si="97"/>
        <v>0</v>
      </c>
      <c r="AD29" s="271" t="str">
        <f t="shared" si="98"/>
        <v>E</v>
      </c>
      <c r="AE29" s="67" t="str">
        <f t="shared" si="99"/>
        <v>E</v>
      </c>
      <c r="AF29" s="337"/>
      <c r="AG29" s="338"/>
      <c r="AH29" s="339">
        <f t="shared" si="18"/>
        <v>0</v>
      </c>
      <c r="AI29" s="338"/>
      <c r="AJ29" s="338"/>
      <c r="AK29" s="339">
        <f t="shared" si="19"/>
        <v>0</v>
      </c>
      <c r="AL29" s="338"/>
      <c r="AM29" s="338"/>
      <c r="AN29" s="339">
        <f t="shared" si="20"/>
        <v>0</v>
      </c>
      <c r="AO29" s="340">
        <f t="shared" si="100"/>
        <v>0</v>
      </c>
      <c r="AP29" s="341"/>
      <c r="AQ29" s="342"/>
      <c r="AR29" s="339">
        <f t="shared" si="101"/>
        <v>0</v>
      </c>
      <c r="AS29" s="342"/>
      <c r="AT29" s="342"/>
      <c r="AU29" s="339">
        <f t="shared" si="102"/>
        <v>0</v>
      </c>
      <c r="AV29" s="343">
        <f t="shared" si="103"/>
        <v>0</v>
      </c>
      <c r="AW29" s="344">
        <f t="shared" si="21"/>
        <v>0</v>
      </c>
      <c r="AX29" s="345" t="str">
        <f t="shared" si="22"/>
        <v>E</v>
      </c>
      <c r="AY29" s="69" t="str">
        <f t="shared" si="23"/>
        <v>E</v>
      </c>
      <c r="AZ29" s="390"/>
      <c r="BA29" s="391"/>
      <c r="BB29" s="392">
        <f t="shared" si="24"/>
        <v>0</v>
      </c>
      <c r="BC29" s="391"/>
      <c r="BD29" s="391"/>
      <c r="BE29" s="392">
        <f t="shared" si="25"/>
        <v>0</v>
      </c>
      <c r="BF29" s="391"/>
      <c r="BG29" s="391"/>
      <c r="BH29" s="392">
        <f t="shared" si="26"/>
        <v>0</v>
      </c>
      <c r="BI29" s="393">
        <f t="shared" si="104"/>
        <v>0</v>
      </c>
      <c r="BJ29" s="394"/>
      <c r="BK29" s="395"/>
      <c r="BL29" s="392">
        <f t="shared" si="105"/>
        <v>0</v>
      </c>
      <c r="BM29" s="395"/>
      <c r="BN29" s="395"/>
      <c r="BO29" s="392">
        <f t="shared" si="106"/>
        <v>0</v>
      </c>
      <c r="BP29" s="396">
        <f t="shared" si="107"/>
        <v>0</v>
      </c>
      <c r="BQ29" s="397">
        <f t="shared" si="27"/>
        <v>0</v>
      </c>
      <c r="BR29" s="398" t="str">
        <f t="shared" si="28"/>
        <v>E</v>
      </c>
      <c r="BS29" s="399" t="str">
        <f t="shared" si="29"/>
        <v>E</v>
      </c>
      <c r="BT29" s="437"/>
      <c r="BU29" s="438"/>
      <c r="BV29" s="439">
        <f t="shared" si="30"/>
        <v>0</v>
      </c>
      <c r="BW29" s="438"/>
      <c r="BX29" s="438"/>
      <c r="BY29" s="439">
        <f t="shared" si="31"/>
        <v>0</v>
      </c>
      <c r="BZ29" s="438"/>
      <c r="CA29" s="438"/>
      <c r="CB29" s="439">
        <f t="shared" si="32"/>
        <v>0</v>
      </c>
      <c r="CC29" s="440">
        <f t="shared" si="108"/>
        <v>0</v>
      </c>
      <c r="CD29" s="441"/>
      <c r="CE29" s="442"/>
      <c r="CF29" s="439">
        <f t="shared" si="109"/>
        <v>0</v>
      </c>
      <c r="CG29" s="442"/>
      <c r="CH29" s="442"/>
      <c r="CI29" s="439">
        <f t="shared" si="110"/>
        <v>0</v>
      </c>
      <c r="CJ29" s="443">
        <f t="shared" si="111"/>
        <v>0</v>
      </c>
      <c r="CK29" s="444">
        <f t="shared" si="33"/>
        <v>0</v>
      </c>
      <c r="CL29" s="445" t="str">
        <f t="shared" si="34"/>
        <v>E</v>
      </c>
      <c r="CM29" s="68" t="str">
        <f t="shared" si="35"/>
        <v>E</v>
      </c>
      <c r="CN29" s="337"/>
      <c r="CO29" s="338"/>
      <c r="CP29" s="339">
        <f t="shared" si="36"/>
        <v>0</v>
      </c>
      <c r="CQ29" s="338"/>
      <c r="CR29" s="338"/>
      <c r="CS29" s="339">
        <f t="shared" si="37"/>
        <v>0</v>
      </c>
      <c r="CT29" s="338"/>
      <c r="CU29" s="338"/>
      <c r="CV29" s="339">
        <f t="shared" si="38"/>
        <v>0</v>
      </c>
      <c r="CW29" s="340">
        <f t="shared" si="112"/>
        <v>0</v>
      </c>
      <c r="CX29" s="341"/>
      <c r="CY29" s="342"/>
      <c r="CZ29" s="339">
        <f t="shared" si="113"/>
        <v>0</v>
      </c>
      <c r="DA29" s="342"/>
      <c r="DB29" s="342"/>
      <c r="DC29" s="339">
        <f t="shared" si="114"/>
        <v>0</v>
      </c>
      <c r="DD29" s="343">
        <f t="shared" si="115"/>
        <v>0</v>
      </c>
      <c r="DE29" s="344">
        <f t="shared" si="39"/>
        <v>0</v>
      </c>
      <c r="DF29" s="345" t="str">
        <f t="shared" si="40"/>
        <v>E</v>
      </c>
      <c r="DG29" s="69" t="str">
        <f t="shared" si="41"/>
        <v>E</v>
      </c>
      <c r="DH29" s="490"/>
      <c r="DI29" s="491"/>
      <c r="DJ29" s="492">
        <f t="shared" si="42"/>
        <v>0</v>
      </c>
      <c r="DK29" s="491"/>
      <c r="DL29" s="491"/>
      <c r="DM29" s="492">
        <f t="shared" si="43"/>
        <v>0</v>
      </c>
      <c r="DN29" s="491"/>
      <c r="DO29" s="491"/>
      <c r="DP29" s="492">
        <f t="shared" si="44"/>
        <v>0</v>
      </c>
      <c r="DQ29" s="493">
        <f t="shared" si="116"/>
        <v>0</v>
      </c>
      <c r="DR29" s="494"/>
      <c r="DS29" s="495"/>
      <c r="DT29" s="492">
        <f t="shared" si="117"/>
        <v>0</v>
      </c>
      <c r="DU29" s="495"/>
      <c r="DV29" s="495"/>
      <c r="DW29" s="492">
        <f t="shared" si="118"/>
        <v>0</v>
      </c>
      <c r="DX29" s="496">
        <f t="shared" si="119"/>
        <v>0</v>
      </c>
      <c r="DY29" s="497">
        <f t="shared" si="45"/>
        <v>0</v>
      </c>
      <c r="DZ29" s="498" t="str">
        <f t="shared" si="46"/>
        <v>E</v>
      </c>
      <c r="EA29" s="499" t="str">
        <f t="shared" si="47"/>
        <v>E</v>
      </c>
      <c r="EB29" s="198">
        <v>0</v>
      </c>
      <c r="EC29" s="199">
        <v>0</v>
      </c>
      <c r="ED29" s="199">
        <v>0</v>
      </c>
      <c r="EE29" s="196"/>
      <c r="EF29" s="196"/>
      <c r="EG29" s="197">
        <f t="shared" si="48"/>
        <v>0</v>
      </c>
      <c r="EH29" s="253">
        <f t="shared" si="49"/>
        <v>0</v>
      </c>
      <c r="EI29" s="213" t="str">
        <f t="shared" si="50"/>
        <v>E</v>
      </c>
      <c r="EJ29" s="201" t="str">
        <f t="shared" si="51"/>
        <v>E</v>
      </c>
      <c r="EK29" s="169">
        <v>0</v>
      </c>
      <c r="EL29" s="170">
        <v>0</v>
      </c>
      <c r="EM29" s="170">
        <v>0</v>
      </c>
      <c r="EN29" s="166"/>
      <c r="EO29" s="166"/>
      <c r="EP29" s="167">
        <f t="shared" si="52"/>
        <v>0</v>
      </c>
      <c r="EQ29" s="254">
        <f t="shared" si="53"/>
        <v>0</v>
      </c>
      <c r="ER29" s="217" t="str">
        <f t="shared" si="54"/>
        <v>E</v>
      </c>
      <c r="ES29" s="168" t="str">
        <f t="shared" si="55"/>
        <v>E</v>
      </c>
      <c r="ET29" s="184">
        <v>0</v>
      </c>
      <c r="EU29" s="185">
        <v>0</v>
      </c>
      <c r="EV29" s="185">
        <v>0</v>
      </c>
      <c r="EW29" s="181"/>
      <c r="EX29" s="181"/>
      <c r="EY29" s="182">
        <f t="shared" si="56"/>
        <v>0</v>
      </c>
      <c r="EZ29" s="255">
        <f t="shared" si="57"/>
        <v>0</v>
      </c>
      <c r="FA29" s="221" t="str">
        <f t="shared" si="58"/>
        <v>E</v>
      </c>
      <c r="FB29" s="183" t="str">
        <f t="shared" si="59"/>
        <v>E</v>
      </c>
      <c r="FC29" s="7"/>
      <c r="FD29" s="4"/>
      <c r="FE29" s="36" t="str">
        <f t="shared" si="120"/>
        <v/>
      </c>
      <c r="FF29" s="34">
        <f t="shared" si="0"/>
        <v>1200</v>
      </c>
      <c r="FG29" s="24">
        <f t="shared" si="1"/>
        <v>0</v>
      </c>
      <c r="FH29" s="89">
        <f t="shared" si="61"/>
        <v>0</v>
      </c>
      <c r="FI29" s="49" t="str">
        <f t="shared" si="62"/>
        <v/>
      </c>
      <c r="FJ29" s="49" t="str">
        <f t="shared" si="63"/>
        <v/>
      </c>
      <c r="FK29" s="49" t="str">
        <f t="shared" si="64"/>
        <v>PROMOTED</v>
      </c>
      <c r="FL29" s="40" t="str">
        <f t="shared" si="65"/>
        <v/>
      </c>
      <c r="FM29" s="35" t="str">
        <f t="shared" si="66"/>
        <v/>
      </c>
      <c r="FN29" s="63" t="str">
        <f t="shared" si="67"/>
        <v>Need Improvement</v>
      </c>
      <c r="FO29" s="43" t="str">
        <f t="shared" si="2"/>
        <v>E</v>
      </c>
      <c r="FP29" s="42" t="str">
        <f t="shared" si="3"/>
        <v>E</v>
      </c>
      <c r="FQ29" s="42" t="str">
        <f t="shared" si="4"/>
        <v>E</v>
      </c>
      <c r="FR29" s="42" t="str">
        <f t="shared" si="5"/>
        <v>E</v>
      </c>
      <c r="FS29" s="42" t="str">
        <f t="shared" si="6"/>
        <v>E</v>
      </c>
      <c r="FT29" s="44" t="str">
        <f t="shared" si="7"/>
        <v>E</v>
      </c>
      <c r="FU29" s="244">
        <f t="shared" si="68"/>
        <v>0</v>
      </c>
      <c r="FV29" s="245">
        <f t="shared" si="69"/>
        <v>0</v>
      </c>
      <c r="FW29" s="245">
        <f t="shared" si="70"/>
        <v>0</v>
      </c>
      <c r="FX29" s="245">
        <f t="shared" si="71"/>
        <v>0</v>
      </c>
      <c r="FY29" s="245">
        <f t="shared" si="72"/>
        <v>6</v>
      </c>
      <c r="FZ29" s="922"/>
      <c r="GA29" s="922"/>
      <c r="GB29" s="79">
        <f t="shared" si="73"/>
        <v>0</v>
      </c>
      <c r="GC29" s="79" t="s">
        <v>169</v>
      </c>
      <c r="GD29" s="79">
        <f t="shared" si="74"/>
        <v>100</v>
      </c>
      <c r="GE29" s="79" t="str">
        <f t="shared" si="75"/>
        <v>0/100</v>
      </c>
      <c r="GF29" s="79">
        <f t="shared" si="76"/>
        <v>0</v>
      </c>
      <c r="GG29" s="79" t="s">
        <v>169</v>
      </c>
      <c r="GH29" s="79">
        <f t="shared" si="77"/>
        <v>100</v>
      </c>
      <c r="GI29" s="79" t="str">
        <f t="shared" si="78"/>
        <v>0/100</v>
      </c>
      <c r="GJ29" s="79">
        <f t="shared" si="79"/>
        <v>0</v>
      </c>
      <c r="GK29" s="79" t="s">
        <v>169</v>
      </c>
      <c r="GL29" s="79">
        <f t="shared" si="80"/>
        <v>100</v>
      </c>
      <c r="GM29" s="79" t="str">
        <f t="shared" si="81"/>
        <v>0/100</v>
      </c>
      <c r="GO29" s="79" t="str">
        <f t="shared" si="82"/>
        <v>E</v>
      </c>
      <c r="GP29" s="79" t="str">
        <f t="shared" si="83"/>
        <v>E</v>
      </c>
      <c r="GQ29" s="79" t="str">
        <f t="shared" si="84"/>
        <v>E</v>
      </c>
      <c r="GR29" s="79" t="str">
        <f t="shared" si="85"/>
        <v>E</v>
      </c>
      <c r="GS29" s="79" t="str">
        <f t="shared" si="86"/>
        <v>E</v>
      </c>
      <c r="GT29" s="79" t="str">
        <f t="shared" si="87"/>
        <v>E</v>
      </c>
      <c r="GU29" s="79">
        <f t="shared" si="88"/>
        <v>0</v>
      </c>
      <c r="GV29" s="79">
        <f t="shared" si="89"/>
        <v>0</v>
      </c>
      <c r="GW29" s="79">
        <f t="shared" si="90"/>
        <v>0</v>
      </c>
      <c r="GX29" s="79">
        <f t="shared" si="91"/>
        <v>6</v>
      </c>
    </row>
    <row r="30" spans="1:206" ht="38.25" customHeight="1">
      <c r="A30" s="73">
        <f t="shared" si="11"/>
        <v>922</v>
      </c>
      <c r="B30" s="138">
        <v>22</v>
      </c>
      <c r="C30" s="248">
        <v>22</v>
      </c>
      <c r="D30" s="23">
        <f t="shared" si="12"/>
        <v>0</v>
      </c>
      <c r="E30" s="2"/>
      <c r="F30" s="81"/>
      <c r="G30" s="2">
        <v>922</v>
      </c>
      <c r="H30" s="2"/>
      <c r="I30" s="2"/>
      <c r="J30" s="2"/>
      <c r="K30" s="666"/>
      <c r="L30" s="300"/>
      <c r="M30" s="272"/>
      <c r="N30" s="268">
        <f t="shared" si="92"/>
        <v>0</v>
      </c>
      <c r="O30" s="272"/>
      <c r="P30" s="272"/>
      <c r="Q30" s="268">
        <f t="shared" si="13"/>
        <v>0</v>
      </c>
      <c r="R30" s="272"/>
      <c r="S30" s="272"/>
      <c r="T30" s="268">
        <f t="shared" si="14"/>
        <v>0</v>
      </c>
      <c r="U30" s="270">
        <f t="shared" si="93"/>
        <v>0</v>
      </c>
      <c r="V30" s="273"/>
      <c r="W30" s="274"/>
      <c r="X30" s="268">
        <f t="shared" si="94"/>
        <v>0</v>
      </c>
      <c r="Y30" s="274"/>
      <c r="Z30" s="274"/>
      <c r="AA30" s="268">
        <f t="shared" si="95"/>
        <v>0</v>
      </c>
      <c r="AB30" s="269">
        <f t="shared" si="96"/>
        <v>0</v>
      </c>
      <c r="AC30" s="275">
        <f t="shared" si="97"/>
        <v>0</v>
      </c>
      <c r="AD30" s="271" t="str">
        <f t="shared" si="98"/>
        <v>E</v>
      </c>
      <c r="AE30" s="67" t="str">
        <f t="shared" si="99"/>
        <v>E</v>
      </c>
      <c r="AF30" s="337"/>
      <c r="AG30" s="338"/>
      <c r="AH30" s="339">
        <f t="shared" si="18"/>
        <v>0</v>
      </c>
      <c r="AI30" s="338"/>
      <c r="AJ30" s="338"/>
      <c r="AK30" s="339">
        <f t="shared" si="19"/>
        <v>0</v>
      </c>
      <c r="AL30" s="338"/>
      <c r="AM30" s="338"/>
      <c r="AN30" s="339">
        <f t="shared" si="20"/>
        <v>0</v>
      </c>
      <c r="AO30" s="340">
        <f t="shared" si="100"/>
        <v>0</v>
      </c>
      <c r="AP30" s="341"/>
      <c r="AQ30" s="342"/>
      <c r="AR30" s="339">
        <f t="shared" si="101"/>
        <v>0</v>
      </c>
      <c r="AS30" s="342"/>
      <c r="AT30" s="342"/>
      <c r="AU30" s="339">
        <f t="shared" si="102"/>
        <v>0</v>
      </c>
      <c r="AV30" s="343">
        <f t="shared" si="103"/>
        <v>0</v>
      </c>
      <c r="AW30" s="344">
        <f t="shared" si="21"/>
        <v>0</v>
      </c>
      <c r="AX30" s="345" t="str">
        <f t="shared" si="22"/>
        <v>E</v>
      </c>
      <c r="AY30" s="69" t="str">
        <f t="shared" si="23"/>
        <v>E</v>
      </c>
      <c r="AZ30" s="390"/>
      <c r="BA30" s="391"/>
      <c r="BB30" s="392">
        <f t="shared" si="24"/>
        <v>0</v>
      </c>
      <c r="BC30" s="391"/>
      <c r="BD30" s="391"/>
      <c r="BE30" s="392">
        <f t="shared" si="25"/>
        <v>0</v>
      </c>
      <c r="BF30" s="391"/>
      <c r="BG30" s="391"/>
      <c r="BH30" s="392">
        <f t="shared" si="26"/>
        <v>0</v>
      </c>
      <c r="BI30" s="393">
        <f t="shared" si="104"/>
        <v>0</v>
      </c>
      <c r="BJ30" s="394"/>
      <c r="BK30" s="395"/>
      <c r="BL30" s="392">
        <f t="shared" si="105"/>
        <v>0</v>
      </c>
      <c r="BM30" s="395"/>
      <c r="BN30" s="395"/>
      <c r="BO30" s="392">
        <f t="shared" si="106"/>
        <v>0</v>
      </c>
      <c r="BP30" s="396">
        <f t="shared" si="107"/>
        <v>0</v>
      </c>
      <c r="BQ30" s="397">
        <f t="shared" si="27"/>
        <v>0</v>
      </c>
      <c r="BR30" s="398" t="str">
        <f t="shared" si="28"/>
        <v>E</v>
      </c>
      <c r="BS30" s="399" t="str">
        <f t="shared" si="29"/>
        <v>E</v>
      </c>
      <c r="BT30" s="437"/>
      <c r="BU30" s="438"/>
      <c r="BV30" s="439">
        <f t="shared" si="30"/>
        <v>0</v>
      </c>
      <c r="BW30" s="438"/>
      <c r="BX30" s="438"/>
      <c r="BY30" s="439">
        <f t="shared" si="31"/>
        <v>0</v>
      </c>
      <c r="BZ30" s="438"/>
      <c r="CA30" s="438"/>
      <c r="CB30" s="439">
        <f t="shared" si="32"/>
        <v>0</v>
      </c>
      <c r="CC30" s="440">
        <f t="shared" si="108"/>
        <v>0</v>
      </c>
      <c r="CD30" s="441"/>
      <c r="CE30" s="442"/>
      <c r="CF30" s="439">
        <f t="shared" si="109"/>
        <v>0</v>
      </c>
      <c r="CG30" s="442"/>
      <c r="CH30" s="442"/>
      <c r="CI30" s="439">
        <f t="shared" si="110"/>
        <v>0</v>
      </c>
      <c r="CJ30" s="443">
        <f t="shared" si="111"/>
        <v>0</v>
      </c>
      <c r="CK30" s="444">
        <f t="shared" si="33"/>
        <v>0</v>
      </c>
      <c r="CL30" s="445" t="str">
        <f t="shared" si="34"/>
        <v>E</v>
      </c>
      <c r="CM30" s="68" t="str">
        <f t="shared" si="35"/>
        <v>E</v>
      </c>
      <c r="CN30" s="337"/>
      <c r="CO30" s="338"/>
      <c r="CP30" s="339">
        <f t="shared" si="36"/>
        <v>0</v>
      </c>
      <c r="CQ30" s="338"/>
      <c r="CR30" s="338"/>
      <c r="CS30" s="339">
        <f t="shared" si="37"/>
        <v>0</v>
      </c>
      <c r="CT30" s="338"/>
      <c r="CU30" s="338"/>
      <c r="CV30" s="339">
        <f t="shared" si="38"/>
        <v>0</v>
      </c>
      <c r="CW30" s="340">
        <f t="shared" si="112"/>
        <v>0</v>
      </c>
      <c r="CX30" s="341"/>
      <c r="CY30" s="342"/>
      <c r="CZ30" s="339">
        <f t="shared" si="113"/>
        <v>0</v>
      </c>
      <c r="DA30" s="342"/>
      <c r="DB30" s="342"/>
      <c r="DC30" s="339">
        <f t="shared" si="114"/>
        <v>0</v>
      </c>
      <c r="DD30" s="343">
        <f t="shared" si="115"/>
        <v>0</v>
      </c>
      <c r="DE30" s="344">
        <f t="shared" si="39"/>
        <v>0</v>
      </c>
      <c r="DF30" s="345" t="str">
        <f t="shared" si="40"/>
        <v>E</v>
      </c>
      <c r="DG30" s="69" t="str">
        <f t="shared" si="41"/>
        <v>E</v>
      </c>
      <c r="DH30" s="490"/>
      <c r="DI30" s="491"/>
      <c r="DJ30" s="492">
        <f t="shared" si="42"/>
        <v>0</v>
      </c>
      <c r="DK30" s="491"/>
      <c r="DL30" s="491"/>
      <c r="DM30" s="492">
        <f t="shared" si="43"/>
        <v>0</v>
      </c>
      <c r="DN30" s="491"/>
      <c r="DO30" s="491"/>
      <c r="DP30" s="492">
        <f t="shared" si="44"/>
        <v>0</v>
      </c>
      <c r="DQ30" s="493">
        <f t="shared" si="116"/>
        <v>0</v>
      </c>
      <c r="DR30" s="494"/>
      <c r="DS30" s="495"/>
      <c r="DT30" s="492">
        <f t="shared" si="117"/>
        <v>0</v>
      </c>
      <c r="DU30" s="495"/>
      <c r="DV30" s="495"/>
      <c r="DW30" s="492">
        <f t="shared" si="118"/>
        <v>0</v>
      </c>
      <c r="DX30" s="496">
        <f t="shared" si="119"/>
        <v>0</v>
      </c>
      <c r="DY30" s="497">
        <f t="shared" si="45"/>
        <v>0</v>
      </c>
      <c r="DZ30" s="498" t="str">
        <f t="shared" si="46"/>
        <v>E</v>
      </c>
      <c r="EA30" s="499" t="str">
        <f t="shared" si="47"/>
        <v>E</v>
      </c>
      <c r="EB30" s="198">
        <v>0</v>
      </c>
      <c r="EC30" s="199">
        <v>0</v>
      </c>
      <c r="ED30" s="199">
        <v>0</v>
      </c>
      <c r="EE30" s="196"/>
      <c r="EF30" s="196"/>
      <c r="EG30" s="197">
        <f t="shared" si="48"/>
        <v>0</v>
      </c>
      <c r="EH30" s="253">
        <f t="shared" si="49"/>
        <v>0</v>
      </c>
      <c r="EI30" s="213" t="str">
        <f t="shared" si="50"/>
        <v>E</v>
      </c>
      <c r="EJ30" s="201" t="str">
        <f t="shared" si="51"/>
        <v>E</v>
      </c>
      <c r="EK30" s="169">
        <v>0</v>
      </c>
      <c r="EL30" s="170">
        <v>0</v>
      </c>
      <c r="EM30" s="170">
        <v>0</v>
      </c>
      <c r="EN30" s="166"/>
      <c r="EO30" s="166"/>
      <c r="EP30" s="167">
        <f t="shared" si="52"/>
        <v>0</v>
      </c>
      <c r="EQ30" s="254">
        <f t="shared" si="53"/>
        <v>0</v>
      </c>
      <c r="ER30" s="217" t="str">
        <f t="shared" si="54"/>
        <v>E</v>
      </c>
      <c r="ES30" s="168" t="str">
        <f t="shared" si="55"/>
        <v>E</v>
      </c>
      <c r="ET30" s="184">
        <v>0</v>
      </c>
      <c r="EU30" s="185">
        <v>0</v>
      </c>
      <c r="EV30" s="185">
        <v>0</v>
      </c>
      <c r="EW30" s="181"/>
      <c r="EX30" s="181"/>
      <c r="EY30" s="182">
        <f t="shared" si="56"/>
        <v>0</v>
      </c>
      <c r="EZ30" s="255">
        <f t="shared" si="57"/>
        <v>0</v>
      </c>
      <c r="FA30" s="221" t="str">
        <f t="shared" si="58"/>
        <v>E</v>
      </c>
      <c r="FB30" s="183" t="str">
        <f t="shared" si="59"/>
        <v>E</v>
      </c>
      <c r="FC30" s="7"/>
      <c r="FD30" s="4"/>
      <c r="FE30" s="36" t="str">
        <f t="shared" si="120"/>
        <v/>
      </c>
      <c r="FF30" s="34">
        <f t="shared" si="0"/>
        <v>1200</v>
      </c>
      <c r="FG30" s="24">
        <f t="shared" si="1"/>
        <v>0</v>
      </c>
      <c r="FH30" s="89">
        <f t="shared" si="61"/>
        <v>0</v>
      </c>
      <c r="FI30" s="49" t="str">
        <f t="shared" si="62"/>
        <v/>
      </c>
      <c r="FJ30" s="49" t="str">
        <f t="shared" si="63"/>
        <v/>
      </c>
      <c r="FK30" s="49" t="str">
        <f t="shared" si="64"/>
        <v>PROMOTED</v>
      </c>
      <c r="FL30" s="40" t="str">
        <f t="shared" si="65"/>
        <v/>
      </c>
      <c r="FM30" s="35" t="str">
        <f t="shared" si="66"/>
        <v/>
      </c>
      <c r="FN30" s="63" t="str">
        <f t="shared" si="67"/>
        <v>Need Improvement</v>
      </c>
      <c r="FO30" s="43" t="str">
        <f t="shared" si="2"/>
        <v>E</v>
      </c>
      <c r="FP30" s="42" t="str">
        <f t="shared" si="3"/>
        <v>E</v>
      </c>
      <c r="FQ30" s="42" t="str">
        <f t="shared" si="4"/>
        <v>E</v>
      </c>
      <c r="FR30" s="42" t="str">
        <f t="shared" si="5"/>
        <v>E</v>
      </c>
      <c r="FS30" s="42" t="str">
        <f t="shared" si="6"/>
        <v>E</v>
      </c>
      <c r="FT30" s="44" t="str">
        <f t="shared" si="7"/>
        <v>E</v>
      </c>
      <c r="FU30" s="244">
        <f t="shared" si="68"/>
        <v>0</v>
      </c>
      <c r="FV30" s="245">
        <f t="shared" si="69"/>
        <v>0</v>
      </c>
      <c r="FW30" s="245">
        <f t="shared" si="70"/>
        <v>0</v>
      </c>
      <c r="FX30" s="245">
        <f t="shared" si="71"/>
        <v>0</v>
      </c>
      <c r="FY30" s="245">
        <f t="shared" si="72"/>
        <v>6</v>
      </c>
      <c r="FZ30" s="922"/>
      <c r="GA30" s="922"/>
      <c r="GB30" s="79">
        <f t="shared" si="73"/>
        <v>0</v>
      </c>
      <c r="GC30" s="79" t="s">
        <v>169</v>
      </c>
      <c r="GD30" s="79">
        <f t="shared" si="74"/>
        <v>100</v>
      </c>
      <c r="GE30" s="79" t="str">
        <f t="shared" si="75"/>
        <v>0/100</v>
      </c>
      <c r="GF30" s="79">
        <f t="shared" si="76"/>
        <v>0</v>
      </c>
      <c r="GG30" s="79" t="s">
        <v>169</v>
      </c>
      <c r="GH30" s="79">
        <f t="shared" si="77"/>
        <v>100</v>
      </c>
      <c r="GI30" s="79" t="str">
        <f t="shared" si="78"/>
        <v>0/100</v>
      </c>
      <c r="GJ30" s="79">
        <f t="shared" si="79"/>
        <v>0</v>
      </c>
      <c r="GK30" s="79" t="s">
        <v>169</v>
      </c>
      <c r="GL30" s="79">
        <f t="shared" si="80"/>
        <v>100</v>
      </c>
      <c r="GM30" s="79" t="str">
        <f t="shared" si="81"/>
        <v>0/100</v>
      </c>
      <c r="GO30" s="79" t="str">
        <f t="shared" si="82"/>
        <v>E</v>
      </c>
      <c r="GP30" s="79" t="str">
        <f t="shared" si="83"/>
        <v>E</v>
      </c>
      <c r="GQ30" s="79" t="str">
        <f t="shared" si="84"/>
        <v>E</v>
      </c>
      <c r="GR30" s="79" t="str">
        <f t="shared" si="85"/>
        <v>E</v>
      </c>
      <c r="GS30" s="79" t="str">
        <f t="shared" si="86"/>
        <v>E</v>
      </c>
      <c r="GT30" s="79" t="str">
        <f t="shared" si="87"/>
        <v>E</v>
      </c>
      <c r="GU30" s="79">
        <f t="shared" si="88"/>
        <v>0</v>
      </c>
      <c r="GV30" s="79">
        <f t="shared" si="89"/>
        <v>0</v>
      </c>
      <c r="GW30" s="79">
        <f t="shared" si="90"/>
        <v>0</v>
      </c>
      <c r="GX30" s="79">
        <f t="shared" si="91"/>
        <v>6</v>
      </c>
    </row>
    <row r="31" spans="1:206" ht="38.25" customHeight="1">
      <c r="A31" s="73">
        <f t="shared" si="11"/>
        <v>923</v>
      </c>
      <c r="B31" s="138">
        <v>23</v>
      </c>
      <c r="C31" s="247">
        <v>23</v>
      </c>
      <c r="D31" s="23">
        <f t="shared" si="12"/>
        <v>0</v>
      </c>
      <c r="E31" s="2"/>
      <c r="F31" s="81"/>
      <c r="G31" s="1">
        <v>923</v>
      </c>
      <c r="H31" s="2"/>
      <c r="I31" s="2"/>
      <c r="J31" s="2"/>
      <c r="K31" s="666"/>
      <c r="L31" s="300"/>
      <c r="M31" s="272"/>
      <c r="N31" s="268">
        <f t="shared" si="92"/>
        <v>0</v>
      </c>
      <c r="O31" s="272"/>
      <c r="P31" s="272"/>
      <c r="Q31" s="268">
        <f t="shared" si="13"/>
        <v>0</v>
      </c>
      <c r="R31" s="272"/>
      <c r="S31" s="272"/>
      <c r="T31" s="268">
        <f t="shared" si="14"/>
        <v>0</v>
      </c>
      <c r="U31" s="270">
        <f t="shared" si="93"/>
        <v>0</v>
      </c>
      <c r="V31" s="273"/>
      <c r="W31" s="274"/>
      <c r="X31" s="268">
        <f t="shared" si="94"/>
        <v>0</v>
      </c>
      <c r="Y31" s="274"/>
      <c r="Z31" s="274"/>
      <c r="AA31" s="268">
        <f t="shared" si="95"/>
        <v>0</v>
      </c>
      <c r="AB31" s="269">
        <f t="shared" si="96"/>
        <v>0</v>
      </c>
      <c r="AC31" s="275">
        <f t="shared" si="97"/>
        <v>0</v>
      </c>
      <c r="AD31" s="271" t="str">
        <f t="shared" si="98"/>
        <v>E</v>
      </c>
      <c r="AE31" s="67" t="str">
        <f t="shared" si="99"/>
        <v>E</v>
      </c>
      <c r="AF31" s="337"/>
      <c r="AG31" s="338"/>
      <c r="AH31" s="339">
        <f t="shared" si="18"/>
        <v>0</v>
      </c>
      <c r="AI31" s="338"/>
      <c r="AJ31" s="338"/>
      <c r="AK31" s="339">
        <f t="shared" si="19"/>
        <v>0</v>
      </c>
      <c r="AL31" s="338"/>
      <c r="AM31" s="338"/>
      <c r="AN31" s="339">
        <f t="shared" si="20"/>
        <v>0</v>
      </c>
      <c r="AO31" s="340">
        <f t="shared" si="100"/>
        <v>0</v>
      </c>
      <c r="AP31" s="341"/>
      <c r="AQ31" s="342"/>
      <c r="AR31" s="339">
        <f t="shared" si="101"/>
        <v>0</v>
      </c>
      <c r="AS31" s="342"/>
      <c r="AT31" s="342"/>
      <c r="AU31" s="339">
        <f t="shared" si="102"/>
        <v>0</v>
      </c>
      <c r="AV31" s="343">
        <f t="shared" si="103"/>
        <v>0</v>
      </c>
      <c r="AW31" s="344">
        <f t="shared" si="21"/>
        <v>0</v>
      </c>
      <c r="AX31" s="345" t="str">
        <f t="shared" si="22"/>
        <v>E</v>
      </c>
      <c r="AY31" s="69" t="str">
        <f t="shared" si="23"/>
        <v>E</v>
      </c>
      <c r="AZ31" s="390"/>
      <c r="BA31" s="391"/>
      <c r="BB31" s="392">
        <f t="shared" si="24"/>
        <v>0</v>
      </c>
      <c r="BC31" s="391"/>
      <c r="BD31" s="391"/>
      <c r="BE31" s="392">
        <f t="shared" si="25"/>
        <v>0</v>
      </c>
      <c r="BF31" s="391"/>
      <c r="BG31" s="391"/>
      <c r="BH31" s="392">
        <f t="shared" si="26"/>
        <v>0</v>
      </c>
      <c r="BI31" s="393">
        <f t="shared" si="104"/>
        <v>0</v>
      </c>
      <c r="BJ31" s="394"/>
      <c r="BK31" s="395"/>
      <c r="BL31" s="392">
        <f t="shared" si="105"/>
        <v>0</v>
      </c>
      <c r="BM31" s="395"/>
      <c r="BN31" s="395"/>
      <c r="BO31" s="392">
        <f t="shared" si="106"/>
        <v>0</v>
      </c>
      <c r="BP31" s="396">
        <f t="shared" si="107"/>
        <v>0</v>
      </c>
      <c r="BQ31" s="397">
        <f t="shared" si="27"/>
        <v>0</v>
      </c>
      <c r="BR31" s="398" t="str">
        <f t="shared" si="28"/>
        <v>E</v>
      </c>
      <c r="BS31" s="399" t="str">
        <f t="shared" si="29"/>
        <v>E</v>
      </c>
      <c r="BT31" s="437"/>
      <c r="BU31" s="438"/>
      <c r="BV31" s="439">
        <f t="shared" si="30"/>
        <v>0</v>
      </c>
      <c r="BW31" s="438"/>
      <c r="BX31" s="438"/>
      <c r="BY31" s="439">
        <f t="shared" si="31"/>
        <v>0</v>
      </c>
      <c r="BZ31" s="438"/>
      <c r="CA31" s="438"/>
      <c r="CB31" s="439">
        <f t="shared" si="32"/>
        <v>0</v>
      </c>
      <c r="CC31" s="440">
        <f t="shared" si="108"/>
        <v>0</v>
      </c>
      <c r="CD31" s="441"/>
      <c r="CE31" s="442"/>
      <c r="CF31" s="439">
        <f t="shared" si="109"/>
        <v>0</v>
      </c>
      <c r="CG31" s="442"/>
      <c r="CH31" s="442"/>
      <c r="CI31" s="439">
        <f t="shared" si="110"/>
        <v>0</v>
      </c>
      <c r="CJ31" s="443">
        <f t="shared" si="111"/>
        <v>0</v>
      </c>
      <c r="CK31" s="444">
        <f t="shared" si="33"/>
        <v>0</v>
      </c>
      <c r="CL31" s="445" t="str">
        <f t="shared" si="34"/>
        <v>E</v>
      </c>
      <c r="CM31" s="68" t="str">
        <f t="shared" si="35"/>
        <v>E</v>
      </c>
      <c r="CN31" s="337"/>
      <c r="CO31" s="338"/>
      <c r="CP31" s="339">
        <f t="shared" si="36"/>
        <v>0</v>
      </c>
      <c r="CQ31" s="338"/>
      <c r="CR31" s="338"/>
      <c r="CS31" s="339">
        <f t="shared" si="37"/>
        <v>0</v>
      </c>
      <c r="CT31" s="338"/>
      <c r="CU31" s="338"/>
      <c r="CV31" s="339">
        <f t="shared" si="38"/>
        <v>0</v>
      </c>
      <c r="CW31" s="340">
        <f t="shared" si="112"/>
        <v>0</v>
      </c>
      <c r="CX31" s="341"/>
      <c r="CY31" s="342"/>
      <c r="CZ31" s="339">
        <f t="shared" si="113"/>
        <v>0</v>
      </c>
      <c r="DA31" s="342"/>
      <c r="DB31" s="342"/>
      <c r="DC31" s="339">
        <f t="shared" si="114"/>
        <v>0</v>
      </c>
      <c r="DD31" s="343">
        <f t="shared" si="115"/>
        <v>0</v>
      </c>
      <c r="DE31" s="344">
        <f t="shared" si="39"/>
        <v>0</v>
      </c>
      <c r="DF31" s="345" t="str">
        <f t="shared" si="40"/>
        <v>E</v>
      </c>
      <c r="DG31" s="69" t="str">
        <f t="shared" si="41"/>
        <v>E</v>
      </c>
      <c r="DH31" s="490"/>
      <c r="DI31" s="491"/>
      <c r="DJ31" s="492">
        <f t="shared" si="42"/>
        <v>0</v>
      </c>
      <c r="DK31" s="491"/>
      <c r="DL31" s="491"/>
      <c r="DM31" s="492">
        <f t="shared" si="43"/>
        <v>0</v>
      </c>
      <c r="DN31" s="491"/>
      <c r="DO31" s="491"/>
      <c r="DP31" s="492">
        <f t="shared" si="44"/>
        <v>0</v>
      </c>
      <c r="DQ31" s="493">
        <f t="shared" si="116"/>
        <v>0</v>
      </c>
      <c r="DR31" s="494"/>
      <c r="DS31" s="495"/>
      <c r="DT31" s="492">
        <f t="shared" si="117"/>
        <v>0</v>
      </c>
      <c r="DU31" s="495"/>
      <c r="DV31" s="495"/>
      <c r="DW31" s="492">
        <f t="shared" si="118"/>
        <v>0</v>
      </c>
      <c r="DX31" s="496">
        <f t="shared" si="119"/>
        <v>0</v>
      </c>
      <c r="DY31" s="497">
        <f t="shared" si="45"/>
        <v>0</v>
      </c>
      <c r="DZ31" s="498" t="str">
        <f t="shared" si="46"/>
        <v>E</v>
      </c>
      <c r="EA31" s="499" t="str">
        <f t="shared" si="47"/>
        <v>E</v>
      </c>
      <c r="EB31" s="198">
        <v>0</v>
      </c>
      <c r="EC31" s="199">
        <v>0</v>
      </c>
      <c r="ED31" s="199">
        <v>0</v>
      </c>
      <c r="EE31" s="196"/>
      <c r="EF31" s="196"/>
      <c r="EG31" s="197">
        <f t="shared" si="48"/>
        <v>0</v>
      </c>
      <c r="EH31" s="253">
        <f t="shared" si="49"/>
        <v>0</v>
      </c>
      <c r="EI31" s="213" t="str">
        <f t="shared" si="50"/>
        <v>E</v>
      </c>
      <c r="EJ31" s="201" t="str">
        <f t="shared" si="51"/>
        <v>E</v>
      </c>
      <c r="EK31" s="169">
        <v>0</v>
      </c>
      <c r="EL31" s="170">
        <v>0</v>
      </c>
      <c r="EM31" s="170">
        <v>0</v>
      </c>
      <c r="EN31" s="166"/>
      <c r="EO31" s="166"/>
      <c r="EP31" s="167">
        <f t="shared" si="52"/>
        <v>0</v>
      </c>
      <c r="EQ31" s="254">
        <f t="shared" si="53"/>
        <v>0</v>
      </c>
      <c r="ER31" s="217" t="str">
        <f t="shared" si="54"/>
        <v>E</v>
      </c>
      <c r="ES31" s="168" t="str">
        <f t="shared" si="55"/>
        <v>E</v>
      </c>
      <c r="ET31" s="184">
        <v>0</v>
      </c>
      <c r="EU31" s="185">
        <v>0</v>
      </c>
      <c r="EV31" s="185">
        <v>0</v>
      </c>
      <c r="EW31" s="181"/>
      <c r="EX31" s="181"/>
      <c r="EY31" s="182">
        <f t="shared" si="56"/>
        <v>0</v>
      </c>
      <c r="EZ31" s="255">
        <f t="shared" si="57"/>
        <v>0</v>
      </c>
      <c r="FA31" s="221" t="str">
        <f t="shared" si="58"/>
        <v>E</v>
      </c>
      <c r="FB31" s="183" t="str">
        <f t="shared" si="59"/>
        <v>E</v>
      </c>
      <c r="FC31" s="7"/>
      <c r="FD31" s="4"/>
      <c r="FE31" s="36" t="str">
        <f t="shared" si="120"/>
        <v/>
      </c>
      <c r="FF31" s="34">
        <f t="shared" si="0"/>
        <v>1200</v>
      </c>
      <c r="FG31" s="24">
        <f t="shared" si="1"/>
        <v>0</v>
      </c>
      <c r="FH31" s="89">
        <f t="shared" si="61"/>
        <v>0</v>
      </c>
      <c r="FI31" s="49" t="str">
        <f t="shared" si="62"/>
        <v/>
      </c>
      <c r="FJ31" s="49" t="str">
        <f t="shared" si="63"/>
        <v/>
      </c>
      <c r="FK31" s="49" t="str">
        <f t="shared" si="64"/>
        <v>PROMOTED</v>
      </c>
      <c r="FL31" s="40" t="str">
        <f t="shared" si="65"/>
        <v/>
      </c>
      <c r="FM31" s="35" t="str">
        <f t="shared" si="66"/>
        <v/>
      </c>
      <c r="FN31" s="63" t="str">
        <f t="shared" si="67"/>
        <v>Need Improvement</v>
      </c>
      <c r="FO31" s="43" t="str">
        <f t="shared" si="2"/>
        <v>E</v>
      </c>
      <c r="FP31" s="42" t="str">
        <f t="shared" si="3"/>
        <v>E</v>
      </c>
      <c r="FQ31" s="42" t="str">
        <f t="shared" si="4"/>
        <v>E</v>
      </c>
      <c r="FR31" s="42" t="str">
        <f t="shared" si="5"/>
        <v>E</v>
      </c>
      <c r="FS31" s="42" t="str">
        <f t="shared" si="6"/>
        <v>E</v>
      </c>
      <c r="FT31" s="44" t="str">
        <f t="shared" si="7"/>
        <v>E</v>
      </c>
      <c r="FU31" s="244">
        <f t="shared" si="68"/>
        <v>0</v>
      </c>
      <c r="FV31" s="245">
        <f t="shared" si="69"/>
        <v>0</v>
      </c>
      <c r="FW31" s="245">
        <f t="shared" si="70"/>
        <v>0</v>
      </c>
      <c r="FX31" s="245">
        <f t="shared" si="71"/>
        <v>0</v>
      </c>
      <c r="FY31" s="245">
        <f t="shared" si="72"/>
        <v>6</v>
      </c>
      <c r="FZ31" s="922"/>
      <c r="GA31" s="922"/>
      <c r="GB31" s="79">
        <f t="shared" si="73"/>
        <v>0</v>
      </c>
      <c r="GC31" s="79" t="s">
        <v>169</v>
      </c>
      <c r="GD31" s="79">
        <f t="shared" si="74"/>
        <v>100</v>
      </c>
      <c r="GE31" s="79" t="str">
        <f t="shared" si="75"/>
        <v>0/100</v>
      </c>
      <c r="GF31" s="79">
        <f t="shared" si="76"/>
        <v>0</v>
      </c>
      <c r="GG31" s="79" t="s">
        <v>169</v>
      </c>
      <c r="GH31" s="79">
        <f t="shared" si="77"/>
        <v>100</v>
      </c>
      <c r="GI31" s="79" t="str">
        <f t="shared" si="78"/>
        <v>0/100</v>
      </c>
      <c r="GJ31" s="79">
        <f t="shared" si="79"/>
        <v>0</v>
      </c>
      <c r="GK31" s="79" t="s">
        <v>169</v>
      </c>
      <c r="GL31" s="79">
        <f t="shared" si="80"/>
        <v>100</v>
      </c>
      <c r="GM31" s="79" t="str">
        <f t="shared" si="81"/>
        <v>0/100</v>
      </c>
      <c r="GO31" s="79" t="str">
        <f t="shared" si="82"/>
        <v>E</v>
      </c>
      <c r="GP31" s="79" t="str">
        <f t="shared" si="83"/>
        <v>E</v>
      </c>
      <c r="GQ31" s="79" t="str">
        <f t="shared" si="84"/>
        <v>E</v>
      </c>
      <c r="GR31" s="79" t="str">
        <f t="shared" si="85"/>
        <v>E</v>
      </c>
      <c r="GS31" s="79" t="str">
        <f t="shared" si="86"/>
        <v>E</v>
      </c>
      <c r="GT31" s="79" t="str">
        <f t="shared" si="87"/>
        <v>E</v>
      </c>
      <c r="GU31" s="79">
        <f t="shared" si="88"/>
        <v>0</v>
      </c>
      <c r="GV31" s="79">
        <f t="shared" si="89"/>
        <v>0</v>
      </c>
      <c r="GW31" s="79">
        <f t="shared" si="90"/>
        <v>0</v>
      </c>
      <c r="GX31" s="79">
        <f t="shared" si="91"/>
        <v>6</v>
      </c>
    </row>
    <row r="32" spans="1:206" ht="38.25" customHeight="1">
      <c r="A32" s="73">
        <f t="shared" si="11"/>
        <v>924</v>
      </c>
      <c r="B32" s="138">
        <v>24</v>
      </c>
      <c r="C32" s="248">
        <v>24</v>
      </c>
      <c r="D32" s="23">
        <f t="shared" si="12"/>
        <v>0</v>
      </c>
      <c r="E32" s="2"/>
      <c r="F32" s="81"/>
      <c r="G32" s="2">
        <v>924</v>
      </c>
      <c r="H32" s="2"/>
      <c r="I32" s="2"/>
      <c r="J32" s="2"/>
      <c r="K32" s="666"/>
      <c r="L32" s="300"/>
      <c r="M32" s="272"/>
      <c r="N32" s="268">
        <f t="shared" si="92"/>
        <v>0</v>
      </c>
      <c r="O32" s="272"/>
      <c r="P32" s="272"/>
      <c r="Q32" s="268">
        <f t="shared" si="13"/>
        <v>0</v>
      </c>
      <c r="R32" s="272"/>
      <c r="S32" s="272"/>
      <c r="T32" s="268">
        <f t="shared" si="14"/>
        <v>0</v>
      </c>
      <c r="U32" s="270">
        <f t="shared" si="93"/>
        <v>0</v>
      </c>
      <c r="V32" s="273"/>
      <c r="W32" s="274"/>
      <c r="X32" s="268">
        <f t="shared" si="94"/>
        <v>0</v>
      </c>
      <c r="Y32" s="274"/>
      <c r="Z32" s="274"/>
      <c r="AA32" s="268">
        <f t="shared" si="95"/>
        <v>0</v>
      </c>
      <c r="AB32" s="269">
        <f t="shared" si="96"/>
        <v>0</v>
      </c>
      <c r="AC32" s="275">
        <f t="shared" si="97"/>
        <v>0</v>
      </c>
      <c r="AD32" s="271" t="str">
        <f t="shared" si="98"/>
        <v>E</v>
      </c>
      <c r="AE32" s="67" t="str">
        <f t="shared" si="99"/>
        <v>E</v>
      </c>
      <c r="AF32" s="337"/>
      <c r="AG32" s="338"/>
      <c r="AH32" s="339">
        <f t="shared" si="18"/>
        <v>0</v>
      </c>
      <c r="AI32" s="338"/>
      <c r="AJ32" s="338"/>
      <c r="AK32" s="339">
        <f t="shared" si="19"/>
        <v>0</v>
      </c>
      <c r="AL32" s="338"/>
      <c r="AM32" s="338"/>
      <c r="AN32" s="339">
        <f t="shared" si="20"/>
        <v>0</v>
      </c>
      <c r="AO32" s="340">
        <f t="shared" si="100"/>
        <v>0</v>
      </c>
      <c r="AP32" s="341"/>
      <c r="AQ32" s="342"/>
      <c r="AR32" s="339">
        <f t="shared" si="101"/>
        <v>0</v>
      </c>
      <c r="AS32" s="342"/>
      <c r="AT32" s="342"/>
      <c r="AU32" s="339">
        <f t="shared" si="102"/>
        <v>0</v>
      </c>
      <c r="AV32" s="343">
        <f t="shared" si="103"/>
        <v>0</v>
      </c>
      <c r="AW32" s="344">
        <f t="shared" si="21"/>
        <v>0</v>
      </c>
      <c r="AX32" s="345" t="str">
        <f t="shared" si="22"/>
        <v>E</v>
      </c>
      <c r="AY32" s="69" t="str">
        <f t="shared" si="23"/>
        <v>E</v>
      </c>
      <c r="AZ32" s="390"/>
      <c r="BA32" s="391"/>
      <c r="BB32" s="392">
        <f t="shared" si="24"/>
        <v>0</v>
      </c>
      <c r="BC32" s="391"/>
      <c r="BD32" s="391"/>
      <c r="BE32" s="392">
        <f t="shared" si="25"/>
        <v>0</v>
      </c>
      <c r="BF32" s="391"/>
      <c r="BG32" s="391"/>
      <c r="BH32" s="392">
        <f t="shared" si="26"/>
        <v>0</v>
      </c>
      <c r="BI32" s="393">
        <f t="shared" si="104"/>
        <v>0</v>
      </c>
      <c r="BJ32" s="394"/>
      <c r="BK32" s="395"/>
      <c r="BL32" s="392">
        <f t="shared" si="105"/>
        <v>0</v>
      </c>
      <c r="BM32" s="395"/>
      <c r="BN32" s="395"/>
      <c r="BO32" s="392">
        <f t="shared" si="106"/>
        <v>0</v>
      </c>
      <c r="BP32" s="396">
        <f t="shared" si="107"/>
        <v>0</v>
      </c>
      <c r="BQ32" s="397">
        <f t="shared" si="27"/>
        <v>0</v>
      </c>
      <c r="BR32" s="398" t="str">
        <f t="shared" si="28"/>
        <v>E</v>
      </c>
      <c r="BS32" s="399" t="str">
        <f t="shared" si="29"/>
        <v>E</v>
      </c>
      <c r="BT32" s="437"/>
      <c r="BU32" s="438"/>
      <c r="BV32" s="439">
        <f t="shared" si="30"/>
        <v>0</v>
      </c>
      <c r="BW32" s="438"/>
      <c r="BX32" s="438"/>
      <c r="BY32" s="439">
        <f t="shared" si="31"/>
        <v>0</v>
      </c>
      <c r="BZ32" s="438"/>
      <c r="CA32" s="438"/>
      <c r="CB32" s="439">
        <f t="shared" si="32"/>
        <v>0</v>
      </c>
      <c r="CC32" s="440">
        <f t="shared" si="108"/>
        <v>0</v>
      </c>
      <c r="CD32" s="441"/>
      <c r="CE32" s="442"/>
      <c r="CF32" s="439">
        <f t="shared" si="109"/>
        <v>0</v>
      </c>
      <c r="CG32" s="442"/>
      <c r="CH32" s="442"/>
      <c r="CI32" s="439">
        <f t="shared" si="110"/>
        <v>0</v>
      </c>
      <c r="CJ32" s="443">
        <f t="shared" si="111"/>
        <v>0</v>
      </c>
      <c r="CK32" s="444">
        <f t="shared" si="33"/>
        <v>0</v>
      </c>
      <c r="CL32" s="445" t="str">
        <f t="shared" si="34"/>
        <v>E</v>
      </c>
      <c r="CM32" s="68" t="str">
        <f t="shared" si="35"/>
        <v>E</v>
      </c>
      <c r="CN32" s="337"/>
      <c r="CO32" s="338"/>
      <c r="CP32" s="339">
        <f t="shared" si="36"/>
        <v>0</v>
      </c>
      <c r="CQ32" s="338"/>
      <c r="CR32" s="338"/>
      <c r="CS32" s="339">
        <f t="shared" si="37"/>
        <v>0</v>
      </c>
      <c r="CT32" s="338"/>
      <c r="CU32" s="338"/>
      <c r="CV32" s="339">
        <f t="shared" si="38"/>
        <v>0</v>
      </c>
      <c r="CW32" s="340">
        <f t="shared" si="112"/>
        <v>0</v>
      </c>
      <c r="CX32" s="341"/>
      <c r="CY32" s="342"/>
      <c r="CZ32" s="339">
        <f t="shared" si="113"/>
        <v>0</v>
      </c>
      <c r="DA32" s="342"/>
      <c r="DB32" s="342"/>
      <c r="DC32" s="339">
        <f t="shared" si="114"/>
        <v>0</v>
      </c>
      <c r="DD32" s="343">
        <f t="shared" si="115"/>
        <v>0</v>
      </c>
      <c r="DE32" s="344">
        <f t="shared" si="39"/>
        <v>0</v>
      </c>
      <c r="DF32" s="345" t="str">
        <f t="shared" si="40"/>
        <v>E</v>
      </c>
      <c r="DG32" s="69" t="str">
        <f t="shared" si="41"/>
        <v>E</v>
      </c>
      <c r="DH32" s="490"/>
      <c r="DI32" s="491"/>
      <c r="DJ32" s="492">
        <f t="shared" si="42"/>
        <v>0</v>
      </c>
      <c r="DK32" s="491"/>
      <c r="DL32" s="491"/>
      <c r="DM32" s="492">
        <f t="shared" si="43"/>
        <v>0</v>
      </c>
      <c r="DN32" s="491"/>
      <c r="DO32" s="491"/>
      <c r="DP32" s="492">
        <f t="shared" si="44"/>
        <v>0</v>
      </c>
      <c r="DQ32" s="493">
        <f t="shared" si="116"/>
        <v>0</v>
      </c>
      <c r="DR32" s="494"/>
      <c r="DS32" s="495"/>
      <c r="DT32" s="492">
        <f t="shared" si="117"/>
        <v>0</v>
      </c>
      <c r="DU32" s="495"/>
      <c r="DV32" s="495"/>
      <c r="DW32" s="492">
        <f t="shared" si="118"/>
        <v>0</v>
      </c>
      <c r="DX32" s="496">
        <f t="shared" si="119"/>
        <v>0</v>
      </c>
      <c r="DY32" s="497">
        <f t="shared" si="45"/>
        <v>0</v>
      </c>
      <c r="DZ32" s="498" t="str">
        <f t="shared" si="46"/>
        <v>E</v>
      </c>
      <c r="EA32" s="499" t="str">
        <f t="shared" si="47"/>
        <v>E</v>
      </c>
      <c r="EB32" s="198">
        <v>0</v>
      </c>
      <c r="EC32" s="199">
        <v>0</v>
      </c>
      <c r="ED32" s="199">
        <v>0</v>
      </c>
      <c r="EE32" s="196"/>
      <c r="EF32" s="196"/>
      <c r="EG32" s="197">
        <f t="shared" si="48"/>
        <v>0</v>
      </c>
      <c r="EH32" s="253">
        <f t="shared" si="49"/>
        <v>0</v>
      </c>
      <c r="EI32" s="213" t="str">
        <f t="shared" si="50"/>
        <v>E</v>
      </c>
      <c r="EJ32" s="201" t="str">
        <f t="shared" si="51"/>
        <v>E</v>
      </c>
      <c r="EK32" s="169">
        <v>0</v>
      </c>
      <c r="EL32" s="170">
        <v>0</v>
      </c>
      <c r="EM32" s="170">
        <v>0</v>
      </c>
      <c r="EN32" s="166"/>
      <c r="EO32" s="166"/>
      <c r="EP32" s="167">
        <f t="shared" si="52"/>
        <v>0</v>
      </c>
      <c r="EQ32" s="254">
        <f t="shared" si="53"/>
        <v>0</v>
      </c>
      <c r="ER32" s="217" t="str">
        <f t="shared" si="54"/>
        <v>E</v>
      </c>
      <c r="ES32" s="168" t="str">
        <f t="shared" si="55"/>
        <v>E</v>
      </c>
      <c r="ET32" s="184">
        <v>0</v>
      </c>
      <c r="EU32" s="185">
        <v>0</v>
      </c>
      <c r="EV32" s="185">
        <v>0</v>
      </c>
      <c r="EW32" s="181"/>
      <c r="EX32" s="181"/>
      <c r="EY32" s="182">
        <f t="shared" si="56"/>
        <v>0</v>
      </c>
      <c r="EZ32" s="255">
        <f t="shared" si="57"/>
        <v>0</v>
      </c>
      <c r="FA32" s="221" t="str">
        <f t="shared" si="58"/>
        <v>E</v>
      </c>
      <c r="FB32" s="183" t="str">
        <f t="shared" si="59"/>
        <v>E</v>
      </c>
      <c r="FC32" s="7"/>
      <c r="FD32" s="4"/>
      <c r="FE32" s="36" t="str">
        <f t="shared" si="120"/>
        <v/>
      </c>
      <c r="FF32" s="34">
        <f t="shared" si="0"/>
        <v>1200</v>
      </c>
      <c r="FG32" s="24">
        <f t="shared" si="1"/>
        <v>0</v>
      </c>
      <c r="FH32" s="89">
        <f t="shared" si="61"/>
        <v>0</v>
      </c>
      <c r="FI32" s="49" t="str">
        <f t="shared" si="62"/>
        <v/>
      </c>
      <c r="FJ32" s="49" t="str">
        <f t="shared" si="63"/>
        <v/>
      </c>
      <c r="FK32" s="49" t="str">
        <f t="shared" si="64"/>
        <v>PROMOTED</v>
      </c>
      <c r="FL32" s="40" t="str">
        <f t="shared" si="65"/>
        <v/>
      </c>
      <c r="FM32" s="35" t="str">
        <f t="shared" si="66"/>
        <v/>
      </c>
      <c r="FN32" s="63" t="str">
        <f t="shared" si="67"/>
        <v>Need Improvement</v>
      </c>
      <c r="FO32" s="43" t="str">
        <f t="shared" si="2"/>
        <v>E</v>
      </c>
      <c r="FP32" s="42" t="str">
        <f t="shared" si="3"/>
        <v>E</v>
      </c>
      <c r="FQ32" s="42" t="str">
        <f t="shared" si="4"/>
        <v>E</v>
      </c>
      <c r="FR32" s="42" t="str">
        <f t="shared" si="5"/>
        <v>E</v>
      </c>
      <c r="FS32" s="42" t="str">
        <f t="shared" si="6"/>
        <v>E</v>
      </c>
      <c r="FT32" s="44" t="str">
        <f t="shared" si="7"/>
        <v>E</v>
      </c>
      <c r="FU32" s="244">
        <f t="shared" si="68"/>
        <v>0</v>
      </c>
      <c r="FV32" s="245">
        <f t="shared" si="69"/>
        <v>0</v>
      </c>
      <c r="FW32" s="245">
        <f t="shared" si="70"/>
        <v>0</v>
      </c>
      <c r="FX32" s="245">
        <f t="shared" si="71"/>
        <v>0</v>
      </c>
      <c r="FY32" s="245">
        <f t="shared" si="72"/>
        <v>6</v>
      </c>
      <c r="FZ32" s="922"/>
      <c r="GA32" s="922"/>
      <c r="GB32" s="79">
        <f t="shared" si="73"/>
        <v>0</v>
      </c>
      <c r="GC32" s="79" t="s">
        <v>169</v>
      </c>
      <c r="GD32" s="79">
        <f t="shared" si="74"/>
        <v>100</v>
      </c>
      <c r="GE32" s="79" t="str">
        <f t="shared" si="75"/>
        <v>0/100</v>
      </c>
      <c r="GF32" s="79">
        <f t="shared" si="76"/>
        <v>0</v>
      </c>
      <c r="GG32" s="79" t="s">
        <v>169</v>
      </c>
      <c r="GH32" s="79">
        <f t="shared" si="77"/>
        <v>100</v>
      </c>
      <c r="GI32" s="79" t="str">
        <f t="shared" si="78"/>
        <v>0/100</v>
      </c>
      <c r="GJ32" s="79">
        <f t="shared" si="79"/>
        <v>0</v>
      </c>
      <c r="GK32" s="79" t="s">
        <v>169</v>
      </c>
      <c r="GL32" s="79">
        <f t="shared" si="80"/>
        <v>100</v>
      </c>
      <c r="GM32" s="79" t="str">
        <f t="shared" si="81"/>
        <v>0/100</v>
      </c>
      <c r="GO32" s="79" t="str">
        <f t="shared" si="82"/>
        <v>E</v>
      </c>
      <c r="GP32" s="79" t="str">
        <f t="shared" si="83"/>
        <v>E</v>
      </c>
      <c r="GQ32" s="79" t="str">
        <f t="shared" si="84"/>
        <v>E</v>
      </c>
      <c r="GR32" s="79" t="str">
        <f t="shared" si="85"/>
        <v>E</v>
      </c>
      <c r="GS32" s="79" t="str">
        <f t="shared" si="86"/>
        <v>E</v>
      </c>
      <c r="GT32" s="79" t="str">
        <f t="shared" si="87"/>
        <v>E</v>
      </c>
      <c r="GU32" s="79">
        <f t="shared" si="88"/>
        <v>0</v>
      </c>
      <c r="GV32" s="79">
        <f t="shared" si="89"/>
        <v>0</v>
      </c>
      <c r="GW32" s="79">
        <f t="shared" si="90"/>
        <v>0</v>
      </c>
      <c r="GX32" s="79">
        <f t="shared" si="91"/>
        <v>6</v>
      </c>
    </row>
    <row r="33" spans="1:206" ht="38.25" customHeight="1">
      <c r="A33" s="73">
        <f t="shared" si="11"/>
        <v>925</v>
      </c>
      <c r="B33" s="138">
        <v>25</v>
      </c>
      <c r="C33" s="247">
        <v>25</v>
      </c>
      <c r="D33" s="23">
        <f t="shared" si="12"/>
        <v>0</v>
      </c>
      <c r="E33" s="2"/>
      <c r="F33" s="81"/>
      <c r="G33" s="1">
        <v>925</v>
      </c>
      <c r="H33" s="2"/>
      <c r="I33" s="2"/>
      <c r="J33" s="2"/>
      <c r="K33" s="666"/>
      <c r="L33" s="300"/>
      <c r="M33" s="272"/>
      <c r="N33" s="268">
        <f t="shared" si="92"/>
        <v>0</v>
      </c>
      <c r="O33" s="272"/>
      <c r="P33" s="272"/>
      <c r="Q33" s="268">
        <f t="shared" si="13"/>
        <v>0</v>
      </c>
      <c r="R33" s="272"/>
      <c r="S33" s="272"/>
      <c r="T33" s="268">
        <f t="shared" si="14"/>
        <v>0</v>
      </c>
      <c r="U33" s="270">
        <f t="shared" si="93"/>
        <v>0</v>
      </c>
      <c r="V33" s="273"/>
      <c r="W33" s="274"/>
      <c r="X33" s="268">
        <f t="shared" si="94"/>
        <v>0</v>
      </c>
      <c r="Y33" s="274"/>
      <c r="Z33" s="274"/>
      <c r="AA33" s="268">
        <f t="shared" si="95"/>
        <v>0</v>
      </c>
      <c r="AB33" s="269">
        <f t="shared" si="96"/>
        <v>0</v>
      </c>
      <c r="AC33" s="275">
        <f t="shared" si="97"/>
        <v>0</v>
      </c>
      <c r="AD33" s="271" t="str">
        <f t="shared" si="98"/>
        <v>E</v>
      </c>
      <c r="AE33" s="67" t="str">
        <f t="shared" si="99"/>
        <v>E</v>
      </c>
      <c r="AF33" s="337"/>
      <c r="AG33" s="338"/>
      <c r="AH33" s="339">
        <f t="shared" si="18"/>
        <v>0</v>
      </c>
      <c r="AI33" s="338"/>
      <c r="AJ33" s="338"/>
      <c r="AK33" s="339">
        <f t="shared" si="19"/>
        <v>0</v>
      </c>
      <c r="AL33" s="338"/>
      <c r="AM33" s="338"/>
      <c r="AN33" s="339">
        <f t="shared" si="20"/>
        <v>0</v>
      </c>
      <c r="AO33" s="340">
        <f t="shared" si="100"/>
        <v>0</v>
      </c>
      <c r="AP33" s="341"/>
      <c r="AQ33" s="342"/>
      <c r="AR33" s="339">
        <f t="shared" si="101"/>
        <v>0</v>
      </c>
      <c r="AS33" s="342"/>
      <c r="AT33" s="342"/>
      <c r="AU33" s="339">
        <f t="shared" si="102"/>
        <v>0</v>
      </c>
      <c r="AV33" s="343">
        <f t="shared" si="103"/>
        <v>0</v>
      </c>
      <c r="AW33" s="344">
        <f t="shared" si="21"/>
        <v>0</v>
      </c>
      <c r="AX33" s="345" t="str">
        <f t="shared" si="22"/>
        <v>E</v>
      </c>
      <c r="AY33" s="69" t="str">
        <f t="shared" si="23"/>
        <v>E</v>
      </c>
      <c r="AZ33" s="390"/>
      <c r="BA33" s="391"/>
      <c r="BB33" s="392">
        <f t="shared" si="24"/>
        <v>0</v>
      </c>
      <c r="BC33" s="391"/>
      <c r="BD33" s="391"/>
      <c r="BE33" s="392">
        <f t="shared" si="25"/>
        <v>0</v>
      </c>
      <c r="BF33" s="391"/>
      <c r="BG33" s="391"/>
      <c r="BH33" s="392">
        <f t="shared" si="26"/>
        <v>0</v>
      </c>
      <c r="BI33" s="393">
        <f t="shared" si="104"/>
        <v>0</v>
      </c>
      <c r="BJ33" s="394"/>
      <c r="BK33" s="395"/>
      <c r="BL33" s="392">
        <f t="shared" si="105"/>
        <v>0</v>
      </c>
      <c r="BM33" s="395"/>
      <c r="BN33" s="395"/>
      <c r="BO33" s="392">
        <f t="shared" si="106"/>
        <v>0</v>
      </c>
      <c r="BP33" s="396">
        <f t="shared" si="107"/>
        <v>0</v>
      </c>
      <c r="BQ33" s="397">
        <f t="shared" si="27"/>
        <v>0</v>
      </c>
      <c r="BR33" s="398" t="str">
        <f t="shared" si="28"/>
        <v>E</v>
      </c>
      <c r="BS33" s="399" t="str">
        <f t="shared" si="29"/>
        <v>E</v>
      </c>
      <c r="BT33" s="437"/>
      <c r="BU33" s="438"/>
      <c r="BV33" s="439">
        <f t="shared" si="30"/>
        <v>0</v>
      </c>
      <c r="BW33" s="438"/>
      <c r="BX33" s="438"/>
      <c r="BY33" s="439">
        <f t="shared" si="31"/>
        <v>0</v>
      </c>
      <c r="BZ33" s="438"/>
      <c r="CA33" s="438"/>
      <c r="CB33" s="439">
        <f t="shared" si="32"/>
        <v>0</v>
      </c>
      <c r="CC33" s="440">
        <f t="shared" si="108"/>
        <v>0</v>
      </c>
      <c r="CD33" s="441"/>
      <c r="CE33" s="442"/>
      <c r="CF33" s="439">
        <f t="shared" si="109"/>
        <v>0</v>
      </c>
      <c r="CG33" s="442"/>
      <c r="CH33" s="442"/>
      <c r="CI33" s="439">
        <f t="shared" si="110"/>
        <v>0</v>
      </c>
      <c r="CJ33" s="443">
        <f t="shared" si="111"/>
        <v>0</v>
      </c>
      <c r="CK33" s="444">
        <f t="shared" si="33"/>
        <v>0</v>
      </c>
      <c r="CL33" s="445" t="str">
        <f t="shared" si="34"/>
        <v>E</v>
      </c>
      <c r="CM33" s="68" t="str">
        <f t="shared" si="35"/>
        <v>E</v>
      </c>
      <c r="CN33" s="337"/>
      <c r="CO33" s="338"/>
      <c r="CP33" s="339">
        <f t="shared" si="36"/>
        <v>0</v>
      </c>
      <c r="CQ33" s="338"/>
      <c r="CR33" s="338"/>
      <c r="CS33" s="339">
        <f t="shared" si="37"/>
        <v>0</v>
      </c>
      <c r="CT33" s="338"/>
      <c r="CU33" s="338"/>
      <c r="CV33" s="339">
        <f t="shared" si="38"/>
        <v>0</v>
      </c>
      <c r="CW33" s="340">
        <f t="shared" si="112"/>
        <v>0</v>
      </c>
      <c r="CX33" s="341"/>
      <c r="CY33" s="342"/>
      <c r="CZ33" s="339">
        <f t="shared" si="113"/>
        <v>0</v>
      </c>
      <c r="DA33" s="342"/>
      <c r="DB33" s="342"/>
      <c r="DC33" s="339">
        <f t="shared" si="114"/>
        <v>0</v>
      </c>
      <c r="DD33" s="343">
        <f t="shared" si="115"/>
        <v>0</v>
      </c>
      <c r="DE33" s="344">
        <f t="shared" si="39"/>
        <v>0</v>
      </c>
      <c r="DF33" s="345" t="str">
        <f t="shared" si="40"/>
        <v>E</v>
      </c>
      <c r="DG33" s="69" t="str">
        <f t="shared" si="41"/>
        <v>E</v>
      </c>
      <c r="DH33" s="490"/>
      <c r="DI33" s="491"/>
      <c r="DJ33" s="492">
        <f t="shared" si="42"/>
        <v>0</v>
      </c>
      <c r="DK33" s="491"/>
      <c r="DL33" s="491"/>
      <c r="DM33" s="492">
        <f t="shared" si="43"/>
        <v>0</v>
      </c>
      <c r="DN33" s="491"/>
      <c r="DO33" s="491"/>
      <c r="DP33" s="492">
        <f t="shared" si="44"/>
        <v>0</v>
      </c>
      <c r="DQ33" s="493">
        <f t="shared" si="116"/>
        <v>0</v>
      </c>
      <c r="DR33" s="494"/>
      <c r="DS33" s="495"/>
      <c r="DT33" s="492">
        <f t="shared" si="117"/>
        <v>0</v>
      </c>
      <c r="DU33" s="495"/>
      <c r="DV33" s="495"/>
      <c r="DW33" s="492">
        <f t="shared" si="118"/>
        <v>0</v>
      </c>
      <c r="DX33" s="496">
        <f t="shared" si="119"/>
        <v>0</v>
      </c>
      <c r="DY33" s="497">
        <f t="shared" si="45"/>
        <v>0</v>
      </c>
      <c r="DZ33" s="498" t="str">
        <f t="shared" si="46"/>
        <v>E</v>
      </c>
      <c r="EA33" s="499" t="str">
        <f t="shared" si="47"/>
        <v>E</v>
      </c>
      <c r="EB33" s="198">
        <v>0</v>
      </c>
      <c r="EC33" s="199">
        <v>0</v>
      </c>
      <c r="ED33" s="199">
        <v>0</v>
      </c>
      <c r="EE33" s="196"/>
      <c r="EF33" s="196"/>
      <c r="EG33" s="197">
        <f t="shared" si="48"/>
        <v>0</v>
      </c>
      <c r="EH33" s="253">
        <f t="shared" si="49"/>
        <v>0</v>
      </c>
      <c r="EI33" s="213" t="str">
        <f t="shared" si="50"/>
        <v>E</v>
      </c>
      <c r="EJ33" s="201" t="str">
        <f t="shared" si="51"/>
        <v>E</v>
      </c>
      <c r="EK33" s="169">
        <v>0</v>
      </c>
      <c r="EL33" s="170">
        <v>0</v>
      </c>
      <c r="EM33" s="170">
        <v>0</v>
      </c>
      <c r="EN33" s="166"/>
      <c r="EO33" s="166"/>
      <c r="EP33" s="167">
        <f t="shared" si="52"/>
        <v>0</v>
      </c>
      <c r="EQ33" s="254">
        <f t="shared" si="53"/>
        <v>0</v>
      </c>
      <c r="ER33" s="217" t="str">
        <f t="shared" si="54"/>
        <v>E</v>
      </c>
      <c r="ES33" s="168" t="str">
        <f t="shared" si="55"/>
        <v>E</v>
      </c>
      <c r="ET33" s="184">
        <v>0</v>
      </c>
      <c r="EU33" s="185">
        <v>0</v>
      </c>
      <c r="EV33" s="185">
        <v>0</v>
      </c>
      <c r="EW33" s="181"/>
      <c r="EX33" s="181"/>
      <c r="EY33" s="182">
        <f t="shared" si="56"/>
        <v>0</v>
      </c>
      <c r="EZ33" s="255">
        <f t="shared" si="57"/>
        <v>0</v>
      </c>
      <c r="FA33" s="221" t="str">
        <f t="shared" si="58"/>
        <v>E</v>
      </c>
      <c r="FB33" s="183" t="str">
        <f t="shared" si="59"/>
        <v>E</v>
      </c>
      <c r="FC33" s="7"/>
      <c r="FD33" s="4"/>
      <c r="FE33" s="36" t="str">
        <f t="shared" si="120"/>
        <v/>
      </c>
      <c r="FF33" s="34">
        <f t="shared" si="0"/>
        <v>1200</v>
      </c>
      <c r="FG33" s="24">
        <f t="shared" si="1"/>
        <v>0</v>
      </c>
      <c r="FH33" s="89">
        <f t="shared" si="61"/>
        <v>0</v>
      </c>
      <c r="FI33" s="49" t="str">
        <f t="shared" si="62"/>
        <v/>
      </c>
      <c r="FJ33" s="49" t="str">
        <f t="shared" si="63"/>
        <v/>
      </c>
      <c r="FK33" s="49" t="str">
        <f t="shared" si="64"/>
        <v>PROMOTED</v>
      </c>
      <c r="FL33" s="40" t="str">
        <f t="shared" si="65"/>
        <v/>
      </c>
      <c r="FM33" s="35" t="str">
        <f t="shared" si="66"/>
        <v/>
      </c>
      <c r="FN33" s="63" t="str">
        <f t="shared" si="67"/>
        <v>Need Improvement</v>
      </c>
      <c r="FO33" s="43" t="str">
        <f t="shared" si="2"/>
        <v>E</v>
      </c>
      <c r="FP33" s="42" t="str">
        <f t="shared" si="3"/>
        <v>E</v>
      </c>
      <c r="FQ33" s="42" t="str">
        <f t="shared" si="4"/>
        <v>E</v>
      </c>
      <c r="FR33" s="42" t="str">
        <f t="shared" si="5"/>
        <v>E</v>
      </c>
      <c r="FS33" s="42" t="str">
        <f t="shared" si="6"/>
        <v>E</v>
      </c>
      <c r="FT33" s="44" t="str">
        <f t="shared" si="7"/>
        <v>E</v>
      </c>
      <c r="FU33" s="244">
        <f t="shared" si="68"/>
        <v>0</v>
      </c>
      <c r="FV33" s="245">
        <f t="shared" si="69"/>
        <v>0</v>
      </c>
      <c r="FW33" s="245">
        <f t="shared" si="70"/>
        <v>0</v>
      </c>
      <c r="FX33" s="245">
        <f t="shared" si="71"/>
        <v>0</v>
      </c>
      <c r="FY33" s="245">
        <f t="shared" si="72"/>
        <v>6</v>
      </c>
      <c r="FZ33" s="922"/>
      <c r="GA33" s="922"/>
      <c r="GB33" s="79">
        <f t="shared" si="73"/>
        <v>0</v>
      </c>
      <c r="GC33" s="79" t="s">
        <v>169</v>
      </c>
      <c r="GD33" s="79">
        <f t="shared" si="74"/>
        <v>100</v>
      </c>
      <c r="GE33" s="79" t="str">
        <f t="shared" si="75"/>
        <v>0/100</v>
      </c>
      <c r="GF33" s="79">
        <f t="shared" si="76"/>
        <v>0</v>
      </c>
      <c r="GG33" s="79" t="s">
        <v>169</v>
      </c>
      <c r="GH33" s="79">
        <f t="shared" si="77"/>
        <v>100</v>
      </c>
      <c r="GI33" s="79" t="str">
        <f t="shared" si="78"/>
        <v>0/100</v>
      </c>
      <c r="GJ33" s="79">
        <f t="shared" si="79"/>
        <v>0</v>
      </c>
      <c r="GK33" s="79" t="s">
        <v>169</v>
      </c>
      <c r="GL33" s="79">
        <f t="shared" si="80"/>
        <v>100</v>
      </c>
      <c r="GM33" s="79" t="str">
        <f t="shared" si="81"/>
        <v>0/100</v>
      </c>
      <c r="GO33" s="79" t="str">
        <f t="shared" si="82"/>
        <v>E</v>
      </c>
      <c r="GP33" s="79" t="str">
        <f t="shared" si="83"/>
        <v>E</v>
      </c>
      <c r="GQ33" s="79" t="str">
        <f t="shared" si="84"/>
        <v>E</v>
      </c>
      <c r="GR33" s="79" t="str">
        <f t="shared" si="85"/>
        <v>E</v>
      </c>
      <c r="GS33" s="79" t="str">
        <f t="shared" si="86"/>
        <v>E</v>
      </c>
      <c r="GT33" s="79" t="str">
        <f t="shared" si="87"/>
        <v>E</v>
      </c>
      <c r="GU33" s="79">
        <f t="shared" si="88"/>
        <v>0</v>
      </c>
      <c r="GV33" s="79">
        <f t="shared" si="89"/>
        <v>0</v>
      </c>
      <c r="GW33" s="79">
        <f t="shared" si="90"/>
        <v>0</v>
      </c>
      <c r="GX33" s="79">
        <f t="shared" si="91"/>
        <v>6</v>
      </c>
    </row>
    <row r="34" spans="1:206" ht="38.25" customHeight="1">
      <c r="A34" s="73">
        <f t="shared" si="11"/>
        <v>926</v>
      </c>
      <c r="B34" s="138">
        <v>26</v>
      </c>
      <c r="C34" s="248">
        <v>26</v>
      </c>
      <c r="D34" s="23">
        <f t="shared" si="12"/>
        <v>0</v>
      </c>
      <c r="E34" s="2"/>
      <c r="F34" s="81"/>
      <c r="G34" s="2">
        <v>926</v>
      </c>
      <c r="H34" s="2"/>
      <c r="I34" s="2"/>
      <c r="J34" s="2"/>
      <c r="K34" s="666"/>
      <c r="L34" s="300"/>
      <c r="M34" s="272"/>
      <c r="N34" s="268">
        <f t="shared" si="92"/>
        <v>0</v>
      </c>
      <c r="O34" s="272"/>
      <c r="P34" s="272"/>
      <c r="Q34" s="268">
        <f t="shared" si="13"/>
        <v>0</v>
      </c>
      <c r="R34" s="272"/>
      <c r="S34" s="272"/>
      <c r="T34" s="268">
        <f t="shared" si="14"/>
        <v>0</v>
      </c>
      <c r="U34" s="270">
        <f t="shared" si="93"/>
        <v>0</v>
      </c>
      <c r="V34" s="273"/>
      <c r="W34" s="274"/>
      <c r="X34" s="268">
        <f t="shared" si="94"/>
        <v>0</v>
      </c>
      <c r="Y34" s="274"/>
      <c r="Z34" s="274"/>
      <c r="AA34" s="268">
        <f t="shared" si="95"/>
        <v>0</v>
      </c>
      <c r="AB34" s="269">
        <f t="shared" si="96"/>
        <v>0</v>
      </c>
      <c r="AC34" s="275">
        <f t="shared" si="97"/>
        <v>0</v>
      </c>
      <c r="AD34" s="271" t="str">
        <f t="shared" si="98"/>
        <v>E</v>
      </c>
      <c r="AE34" s="67" t="str">
        <f t="shared" si="99"/>
        <v>E</v>
      </c>
      <c r="AF34" s="337"/>
      <c r="AG34" s="338"/>
      <c r="AH34" s="339">
        <f t="shared" si="18"/>
        <v>0</v>
      </c>
      <c r="AI34" s="338"/>
      <c r="AJ34" s="338"/>
      <c r="AK34" s="339">
        <f t="shared" si="19"/>
        <v>0</v>
      </c>
      <c r="AL34" s="338"/>
      <c r="AM34" s="338"/>
      <c r="AN34" s="339">
        <f t="shared" si="20"/>
        <v>0</v>
      </c>
      <c r="AO34" s="340">
        <f t="shared" si="100"/>
        <v>0</v>
      </c>
      <c r="AP34" s="341"/>
      <c r="AQ34" s="342"/>
      <c r="AR34" s="339">
        <f t="shared" si="101"/>
        <v>0</v>
      </c>
      <c r="AS34" s="342"/>
      <c r="AT34" s="342"/>
      <c r="AU34" s="339">
        <f t="shared" si="102"/>
        <v>0</v>
      </c>
      <c r="AV34" s="343">
        <f t="shared" si="103"/>
        <v>0</v>
      </c>
      <c r="AW34" s="344">
        <f t="shared" si="21"/>
        <v>0</v>
      </c>
      <c r="AX34" s="345" t="str">
        <f t="shared" si="22"/>
        <v>E</v>
      </c>
      <c r="AY34" s="69" t="str">
        <f t="shared" si="23"/>
        <v>E</v>
      </c>
      <c r="AZ34" s="390"/>
      <c r="BA34" s="391"/>
      <c r="BB34" s="392">
        <f t="shared" si="24"/>
        <v>0</v>
      </c>
      <c r="BC34" s="391"/>
      <c r="BD34" s="391"/>
      <c r="BE34" s="392">
        <f t="shared" si="25"/>
        <v>0</v>
      </c>
      <c r="BF34" s="391"/>
      <c r="BG34" s="391"/>
      <c r="BH34" s="392">
        <f t="shared" si="26"/>
        <v>0</v>
      </c>
      <c r="BI34" s="393">
        <f t="shared" si="104"/>
        <v>0</v>
      </c>
      <c r="BJ34" s="394"/>
      <c r="BK34" s="395"/>
      <c r="BL34" s="392">
        <f t="shared" si="105"/>
        <v>0</v>
      </c>
      <c r="BM34" s="395"/>
      <c r="BN34" s="395"/>
      <c r="BO34" s="392">
        <f t="shared" si="106"/>
        <v>0</v>
      </c>
      <c r="BP34" s="396">
        <f t="shared" si="107"/>
        <v>0</v>
      </c>
      <c r="BQ34" s="397">
        <f t="shared" si="27"/>
        <v>0</v>
      </c>
      <c r="BR34" s="398" t="str">
        <f t="shared" si="28"/>
        <v>E</v>
      </c>
      <c r="BS34" s="399" t="str">
        <f t="shared" si="29"/>
        <v>E</v>
      </c>
      <c r="BT34" s="437"/>
      <c r="BU34" s="438"/>
      <c r="BV34" s="439">
        <f t="shared" si="30"/>
        <v>0</v>
      </c>
      <c r="BW34" s="438"/>
      <c r="BX34" s="438"/>
      <c r="BY34" s="439">
        <f t="shared" si="31"/>
        <v>0</v>
      </c>
      <c r="BZ34" s="438"/>
      <c r="CA34" s="438"/>
      <c r="CB34" s="439">
        <f t="shared" si="32"/>
        <v>0</v>
      </c>
      <c r="CC34" s="440">
        <f t="shared" si="108"/>
        <v>0</v>
      </c>
      <c r="CD34" s="441"/>
      <c r="CE34" s="442"/>
      <c r="CF34" s="439">
        <f t="shared" si="109"/>
        <v>0</v>
      </c>
      <c r="CG34" s="442"/>
      <c r="CH34" s="442"/>
      <c r="CI34" s="439">
        <f t="shared" si="110"/>
        <v>0</v>
      </c>
      <c r="CJ34" s="443">
        <f t="shared" si="111"/>
        <v>0</v>
      </c>
      <c r="CK34" s="444">
        <f t="shared" si="33"/>
        <v>0</v>
      </c>
      <c r="CL34" s="445" t="str">
        <f t="shared" si="34"/>
        <v>E</v>
      </c>
      <c r="CM34" s="68" t="str">
        <f t="shared" si="35"/>
        <v>E</v>
      </c>
      <c r="CN34" s="337"/>
      <c r="CO34" s="338"/>
      <c r="CP34" s="339">
        <f t="shared" si="36"/>
        <v>0</v>
      </c>
      <c r="CQ34" s="338"/>
      <c r="CR34" s="338"/>
      <c r="CS34" s="339">
        <f t="shared" si="37"/>
        <v>0</v>
      </c>
      <c r="CT34" s="338"/>
      <c r="CU34" s="338"/>
      <c r="CV34" s="339">
        <f t="shared" si="38"/>
        <v>0</v>
      </c>
      <c r="CW34" s="340">
        <f t="shared" si="112"/>
        <v>0</v>
      </c>
      <c r="CX34" s="341"/>
      <c r="CY34" s="342"/>
      <c r="CZ34" s="339">
        <f t="shared" si="113"/>
        <v>0</v>
      </c>
      <c r="DA34" s="342"/>
      <c r="DB34" s="342"/>
      <c r="DC34" s="339">
        <f t="shared" si="114"/>
        <v>0</v>
      </c>
      <c r="DD34" s="343">
        <f t="shared" si="115"/>
        <v>0</v>
      </c>
      <c r="DE34" s="344">
        <f t="shared" si="39"/>
        <v>0</v>
      </c>
      <c r="DF34" s="345" t="str">
        <f t="shared" si="40"/>
        <v>E</v>
      </c>
      <c r="DG34" s="69" t="str">
        <f t="shared" si="41"/>
        <v>E</v>
      </c>
      <c r="DH34" s="490"/>
      <c r="DI34" s="491"/>
      <c r="DJ34" s="492">
        <f t="shared" si="42"/>
        <v>0</v>
      </c>
      <c r="DK34" s="491"/>
      <c r="DL34" s="491"/>
      <c r="DM34" s="492">
        <f t="shared" si="43"/>
        <v>0</v>
      </c>
      <c r="DN34" s="491"/>
      <c r="DO34" s="491"/>
      <c r="DP34" s="492">
        <f t="shared" si="44"/>
        <v>0</v>
      </c>
      <c r="DQ34" s="493">
        <f t="shared" si="116"/>
        <v>0</v>
      </c>
      <c r="DR34" s="494"/>
      <c r="DS34" s="495"/>
      <c r="DT34" s="492">
        <f t="shared" si="117"/>
        <v>0</v>
      </c>
      <c r="DU34" s="495"/>
      <c r="DV34" s="495"/>
      <c r="DW34" s="492">
        <f t="shared" si="118"/>
        <v>0</v>
      </c>
      <c r="DX34" s="496">
        <f t="shared" si="119"/>
        <v>0</v>
      </c>
      <c r="DY34" s="497">
        <f t="shared" si="45"/>
        <v>0</v>
      </c>
      <c r="DZ34" s="498" t="str">
        <f t="shared" si="46"/>
        <v>E</v>
      </c>
      <c r="EA34" s="499" t="str">
        <f t="shared" si="47"/>
        <v>E</v>
      </c>
      <c r="EB34" s="198">
        <v>0</v>
      </c>
      <c r="EC34" s="199">
        <v>0</v>
      </c>
      <c r="ED34" s="199">
        <v>0</v>
      </c>
      <c r="EE34" s="196"/>
      <c r="EF34" s="196"/>
      <c r="EG34" s="197">
        <f t="shared" si="48"/>
        <v>0</v>
      </c>
      <c r="EH34" s="253">
        <f t="shared" si="49"/>
        <v>0</v>
      </c>
      <c r="EI34" s="213" t="str">
        <f t="shared" si="50"/>
        <v>E</v>
      </c>
      <c r="EJ34" s="201" t="str">
        <f t="shared" si="51"/>
        <v>E</v>
      </c>
      <c r="EK34" s="169">
        <v>0</v>
      </c>
      <c r="EL34" s="170">
        <v>0</v>
      </c>
      <c r="EM34" s="170">
        <v>0</v>
      </c>
      <c r="EN34" s="166"/>
      <c r="EO34" s="166"/>
      <c r="EP34" s="167">
        <f t="shared" si="52"/>
        <v>0</v>
      </c>
      <c r="EQ34" s="254">
        <f t="shared" si="53"/>
        <v>0</v>
      </c>
      <c r="ER34" s="217" t="str">
        <f t="shared" si="54"/>
        <v>E</v>
      </c>
      <c r="ES34" s="168" t="str">
        <f t="shared" si="55"/>
        <v>E</v>
      </c>
      <c r="ET34" s="184">
        <v>0</v>
      </c>
      <c r="EU34" s="185">
        <v>0</v>
      </c>
      <c r="EV34" s="185">
        <v>0</v>
      </c>
      <c r="EW34" s="181"/>
      <c r="EX34" s="181"/>
      <c r="EY34" s="182">
        <f t="shared" si="56"/>
        <v>0</v>
      </c>
      <c r="EZ34" s="255">
        <f t="shared" si="57"/>
        <v>0</v>
      </c>
      <c r="FA34" s="221" t="str">
        <f t="shared" si="58"/>
        <v>E</v>
      </c>
      <c r="FB34" s="183" t="str">
        <f t="shared" si="59"/>
        <v>E</v>
      </c>
      <c r="FC34" s="7"/>
      <c r="FD34" s="4"/>
      <c r="FE34" s="36" t="str">
        <f t="shared" si="120"/>
        <v/>
      </c>
      <c r="FF34" s="34">
        <f t="shared" si="0"/>
        <v>1200</v>
      </c>
      <c r="FG34" s="24">
        <f t="shared" si="1"/>
        <v>0</v>
      </c>
      <c r="FH34" s="89">
        <f t="shared" si="61"/>
        <v>0</v>
      </c>
      <c r="FI34" s="49" t="str">
        <f t="shared" si="62"/>
        <v/>
      </c>
      <c r="FJ34" s="49" t="str">
        <f t="shared" si="63"/>
        <v/>
      </c>
      <c r="FK34" s="49" t="str">
        <f t="shared" si="64"/>
        <v>PROMOTED</v>
      </c>
      <c r="FL34" s="40" t="str">
        <f t="shared" si="65"/>
        <v/>
      </c>
      <c r="FM34" s="35" t="str">
        <f t="shared" si="66"/>
        <v/>
      </c>
      <c r="FN34" s="63" t="str">
        <f t="shared" si="67"/>
        <v>Need Improvement</v>
      </c>
      <c r="FO34" s="43" t="str">
        <f t="shared" si="2"/>
        <v>E</v>
      </c>
      <c r="FP34" s="42" t="str">
        <f t="shared" si="3"/>
        <v>E</v>
      </c>
      <c r="FQ34" s="42" t="str">
        <f t="shared" si="4"/>
        <v>E</v>
      </c>
      <c r="FR34" s="42" t="str">
        <f t="shared" si="5"/>
        <v>E</v>
      </c>
      <c r="FS34" s="42" t="str">
        <f t="shared" si="6"/>
        <v>E</v>
      </c>
      <c r="FT34" s="44" t="str">
        <f t="shared" si="7"/>
        <v>E</v>
      </c>
      <c r="FU34" s="244">
        <f t="shared" si="68"/>
        <v>0</v>
      </c>
      <c r="FV34" s="245">
        <f t="shared" si="69"/>
        <v>0</v>
      </c>
      <c r="FW34" s="245">
        <f t="shared" si="70"/>
        <v>0</v>
      </c>
      <c r="FX34" s="245">
        <f t="shared" si="71"/>
        <v>0</v>
      </c>
      <c r="FY34" s="245">
        <f t="shared" si="72"/>
        <v>6</v>
      </c>
      <c r="FZ34" s="922"/>
      <c r="GA34" s="922"/>
      <c r="GB34" s="79">
        <f t="shared" si="73"/>
        <v>0</v>
      </c>
      <c r="GC34" s="79" t="s">
        <v>169</v>
      </c>
      <c r="GD34" s="79">
        <f t="shared" si="74"/>
        <v>100</v>
      </c>
      <c r="GE34" s="79" t="str">
        <f t="shared" si="75"/>
        <v>0/100</v>
      </c>
      <c r="GF34" s="79">
        <f t="shared" si="76"/>
        <v>0</v>
      </c>
      <c r="GG34" s="79" t="s">
        <v>169</v>
      </c>
      <c r="GH34" s="79">
        <f t="shared" si="77"/>
        <v>100</v>
      </c>
      <c r="GI34" s="79" t="str">
        <f t="shared" si="78"/>
        <v>0/100</v>
      </c>
      <c r="GJ34" s="79">
        <f t="shared" si="79"/>
        <v>0</v>
      </c>
      <c r="GK34" s="79" t="s">
        <v>169</v>
      </c>
      <c r="GL34" s="79">
        <f t="shared" si="80"/>
        <v>100</v>
      </c>
      <c r="GM34" s="79" t="str">
        <f t="shared" si="81"/>
        <v>0/100</v>
      </c>
      <c r="GO34" s="79" t="str">
        <f t="shared" si="82"/>
        <v>E</v>
      </c>
      <c r="GP34" s="79" t="str">
        <f t="shared" si="83"/>
        <v>E</v>
      </c>
      <c r="GQ34" s="79" t="str">
        <f t="shared" si="84"/>
        <v>E</v>
      </c>
      <c r="GR34" s="79" t="str">
        <f t="shared" si="85"/>
        <v>E</v>
      </c>
      <c r="GS34" s="79" t="str">
        <f t="shared" si="86"/>
        <v>E</v>
      </c>
      <c r="GT34" s="79" t="str">
        <f t="shared" si="87"/>
        <v>E</v>
      </c>
      <c r="GU34" s="79">
        <f t="shared" si="88"/>
        <v>0</v>
      </c>
      <c r="GV34" s="79">
        <f t="shared" si="89"/>
        <v>0</v>
      </c>
      <c r="GW34" s="79">
        <f t="shared" si="90"/>
        <v>0</v>
      </c>
      <c r="GX34" s="79">
        <f t="shared" si="91"/>
        <v>6</v>
      </c>
    </row>
    <row r="35" spans="1:206" ht="38.25" customHeight="1">
      <c r="A35" s="73">
        <f t="shared" si="11"/>
        <v>927</v>
      </c>
      <c r="B35" s="138">
        <v>27</v>
      </c>
      <c r="C35" s="247">
        <v>27</v>
      </c>
      <c r="D35" s="23">
        <f t="shared" si="12"/>
        <v>0</v>
      </c>
      <c r="E35" s="2"/>
      <c r="F35" s="81"/>
      <c r="G35" s="1">
        <v>927</v>
      </c>
      <c r="H35" s="2"/>
      <c r="I35" s="2"/>
      <c r="J35" s="2"/>
      <c r="K35" s="666"/>
      <c r="L35" s="300"/>
      <c r="M35" s="272"/>
      <c r="N35" s="268">
        <f t="shared" si="92"/>
        <v>0</v>
      </c>
      <c r="O35" s="272"/>
      <c r="P35" s="272"/>
      <c r="Q35" s="268">
        <f t="shared" si="13"/>
        <v>0</v>
      </c>
      <c r="R35" s="272"/>
      <c r="S35" s="272"/>
      <c r="T35" s="268">
        <f t="shared" si="14"/>
        <v>0</v>
      </c>
      <c r="U35" s="270">
        <f t="shared" si="93"/>
        <v>0</v>
      </c>
      <c r="V35" s="273"/>
      <c r="W35" s="274"/>
      <c r="X35" s="268">
        <f t="shared" si="94"/>
        <v>0</v>
      </c>
      <c r="Y35" s="274"/>
      <c r="Z35" s="274"/>
      <c r="AA35" s="268">
        <f t="shared" si="95"/>
        <v>0</v>
      </c>
      <c r="AB35" s="269">
        <f t="shared" si="96"/>
        <v>0</v>
      </c>
      <c r="AC35" s="275">
        <f t="shared" si="97"/>
        <v>0</v>
      </c>
      <c r="AD35" s="271" t="str">
        <f t="shared" si="98"/>
        <v>E</v>
      </c>
      <c r="AE35" s="67" t="str">
        <f t="shared" si="99"/>
        <v>E</v>
      </c>
      <c r="AF35" s="337"/>
      <c r="AG35" s="338"/>
      <c r="AH35" s="339">
        <f t="shared" si="18"/>
        <v>0</v>
      </c>
      <c r="AI35" s="338"/>
      <c r="AJ35" s="338"/>
      <c r="AK35" s="339">
        <f t="shared" si="19"/>
        <v>0</v>
      </c>
      <c r="AL35" s="338"/>
      <c r="AM35" s="338"/>
      <c r="AN35" s="339">
        <f t="shared" si="20"/>
        <v>0</v>
      </c>
      <c r="AO35" s="340">
        <f t="shared" si="100"/>
        <v>0</v>
      </c>
      <c r="AP35" s="341"/>
      <c r="AQ35" s="342"/>
      <c r="AR35" s="339">
        <f t="shared" si="101"/>
        <v>0</v>
      </c>
      <c r="AS35" s="342"/>
      <c r="AT35" s="342"/>
      <c r="AU35" s="339">
        <f t="shared" si="102"/>
        <v>0</v>
      </c>
      <c r="AV35" s="343">
        <f t="shared" si="103"/>
        <v>0</v>
      </c>
      <c r="AW35" s="344">
        <f t="shared" si="21"/>
        <v>0</v>
      </c>
      <c r="AX35" s="345" t="str">
        <f t="shared" si="22"/>
        <v>E</v>
      </c>
      <c r="AY35" s="69" t="str">
        <f t="shared" si="23"/>
        <v>E</v>
      </c>
      <c r="AZ35" s="390"/>
      <c r="BA35" s="391"/>
      <c r="BB35" s="392">
        <f t="shared" si="24"/>
        <v>0</v>
      </c>
      <c r="BC35" s="391"/>
      <c r="BD35" s="391"/>
      <c r="BE35" s="392">
        <f t="shared" si="25"/>
        <v>0</v>
      </c>
      <c r="BF35" s="391"/>
      <c r="BG35" s="391"/>
      <c r="BH35" s="392">
        <f t="shared" si="26"/>
        <v>0</v>
      </c>
      <c r="BI35" s="393">
        <f t="shared" si="104"/>
        <v>0</v>
      </c>
      <c r="BJ35" s="394"/>
      <c r="BK35" s="395"/>
      <c r="BL35" s="392">
        <f t="shared" si="105"/>
        <v>0</v>
      </c>
      <c r="BM35" s="395"/>
      <c r="BN35" s="395"/>
      <c r="BO35" s="392">
        <f t="shared" si="106"/>
        <v>0</v>
      </c>
      <c r="BP35" s="396">
        <f t="shared" si="107"/>
        <v>0</v>
      </c>
      <c r="BQ35" s="397">
        <f t="shared" si="27"/>
        <v>0</v>
      </c>
      <c r="BR35" s="398" t="str">
        <f t="shared" si="28"/>
        <v>E</v>
      </c>
      <c r="BS35" s="399" t="str">
        <f t="shared" si="29"/>
        <v>E</v>
      </c>
      <c r="BT35" s="437"/>
      <c r="BU35" s="438"/>
      <c r="BV35" s="439">
        <f t="shared" si="30"/>
        <v>0</v>
      </c>
      <c r="BW35" s="438"/>
      <c r="BX35" s="438"/>
      <c r="BY35" s="439">
        <f t="shared" si="31"/>
        <v>0</v>
      </c>
      <c r="BZ35" s="438"/>
      <c r="CA35" s="438"/>
      <c r="CB35" s="439">
        <f t="shared" si="32"/>
        <v>0</v>
      </c>
      <c r="CC35" s="440">
        <f t="shared" si="108"/>
        <v>0</v>
      </c>
      <c r="CD35" s="441"/>
      <c r="CE35" s="442"/>
      <c r="CF35" s="439">
        <f t="shared" si="109"/>
        <v>0</v>
      </c>
      <c r="CG35" s="442"/>
      <c r="CH35" s="442"/>
      <c r="CI35" s="439">
        <f t="shared" si="110"/>
        <v>0</v>
      </c>
      <c r="CJ35" s="443">
        <f t="shared" si="111"/>
        <v>0</v>
      </c>
      <c r="CK35" s="444">
        <f t="shared" si="33"/>
        <v>0</v>
      </c>
      <c r="CL35" s="445" t="str">
        <f t="shared" si="34"/>
        <v>E</v>
      </c>
      <c r="CM35" s="68" t="str">
        <f t="shared" si="35"/>
        <v>E</v>
      </c>
      <c r="CN35" s="337"/>
      <c r="CO35" s="338"/>
      <c r="CP35" s="339">
        <f t="shared" si="36"/>
        <v>0</v>
      </c>
      <c r="CQ35" s="338"/>
      <c r="CR35" s="338"/>
      <c r="CS35" s="339">
        <f t="shared" si="37"/>
        <v>0</v>
      </c>
      <c r="CT35" s="338"/>
      <c r="CU35" s="338"/>
      <c r="CV35" s="339">
        <f t="shared" si="38"/>
        <v>0</v>
      </c>
      <c r="CW35" s="340">
        <f t="shared" si="112"/>
        <v>0</v>
      </c>
      <c r="CX35" s="341"/>
      <c r="CY35" s="342"/>
      <c r="CZ35" s="339">
        <f t="shared" si="113"/>
        <v>0</v>
      </c>
      <c r="DA35" s="342"/>
      <c r="DB35" s="342"/>
      <c r="DC35" s="339">
        <f t="shared" si="114"/>
        <v>0</v>
      </c>
      <c r="DD35" s="343">
        <f t="shared" si="115"/>
        <v>0</v>
      </c>
      <c r="DE35" s="344">
        <f t="shared" si="39"/>
        <v>0</v>
      </c>
      <c r="DF35" s="345" t="str">
        <f t="shared" si="40"/>
        <v>E</v>
      </c>
      <c r="DG35" s="69" t="str">
        <f t="shared" si="41"/>
        <v>E</v>
      </c>
      <c r="DH35" s="490"/>
      <c r="DI35" s="491"/>
      <c r="DJ35" s="492">
        <f t="shared" si="42"/>
        <v>0</v>
      </c>
      <c r="DK35" s="491"/>
      <c r="DL35" s="491"/>
      <c r="DM35" s="492">
        <f t="shared" si="43"/>
        <v>0</v>
      </c>
      <c r="DN35" s="491"/>
      <c r="DO35" s="491"/>
      <c r="DP35" s="492">
        <f t="shared" si="44"/>
        <v>0</v>
      </c>
      <c r="DQ35" s="493">
        <f t="shared" si="116"/>
        <v>0</v>
      </c>
      <c r="DR35" s="494"/>
      <c r="DS35" s="495"/>
      <c r="DT35" s="492">
        <f t="shared" si="117"/>
        <v>0</v>
      </c>
      <c r="DU35" s="495"/>
      <c r="DV35" s="495"/>
      <c r="DW35" s="492">
        <f t="shared" si="118"/>
        <v>0</v>
      </c>
      <c r="DX35" s="496">
        <f t="shared" si="119"/>
        <v>0</v>
      </c>
      <c r="DY35" s="497">
        <f t="shared" si="45"/>
        <v>0</v>
      </c>
      <c r="DZ35" s="498" t="str">
        <f t="shared" si="46"/>
        <v>E</v>
      </c>
      <c r="EA35" s="499" t="str">
        <f t="shared" si="47"/>
        <v>E</v>
      </c>
      <c r="EB35" s="198">
        <v>0</v>
      </c>
      <c r="EC35" s="199">
        <v>0</v>
      </c>
      <c r="ED35" s="199">
        <v>0</v>
      </c>
      <c r="EE35" s="196"/>
      <c r="EF35" s="196"/>
      <c r="EG35" s="197">
        <f t="shared" si="48"/>
        <v>0</v>
      </c>
      <c r="EH35" s="253">
        <f t="shared" si="49"/>
        <v>0</v>
      </c>
      <c r="EI35" s="213" t="str">
        <f t="shared" si="50"/>
        <v>E</v>
      </c>
      <c r="EJ35" s="201" t="str">
        <f t="shared" si="51"/>
        <v>E</v>
      </c>
      <c r="EK35" s="169">
        <v>0</v>
      </c>
      <c r="EL35" s="170">
        <v>0</v>
      </c>
      <c r="EM35" s="170">
        <v>0</v>
      </c>
      <c r="EN35" s="166"/>
      <c r="EO35" s="166"/>
      <c r="EP35" s="167">
        <f t="shared" si="52"/>
        <v>0</v>
      </c>
      <c r="EQ35" s="254">
        <f t="shared" si="53"/>
        <v>0</v>
      </c>
      <c r="ER35" s="217" t="str">
        <f t="shared" si="54"/>
        <v>E</v>
      </c>
      <c r="ES35" s="168" t="str">
        <f t="shared" si="55"/>
        <v>E</v>
      </c>
      <c r="ET35" s="184">
        <v>0</v>
      </c>
      <c r="EU35" s="185">
        <v>0</v>
      </c>
      <c r="EV35" s="185">
        <v>0</v>
      </c>
      <c r="EW35" s="181"/>
      <c r="EX35" s="181"/>
      <c r="EY35" s="182">
        <f t="shared" si="56"/>
        <v>0</v>
      </c>
      <c r="EZ35" s="255">
        <f t="shared" si="57"/>
        <v>0</v>
      </c>
      <c r="FA35" s="221" t="str">
        <f t="shared" si="58"/>
        <v>E</v>
      </c>
      <c r="FB35" s="183" t="str">
        <f t="shared" si="59"/>
        <v>E</v>
      </c>
      <c r="FC35" s="7"/>
      <c r="FD35" s="4"/>
      <c r="FE35" s="36" t="str">
        <f t="shared" si="120"/>
        <v/>
      </c>
      <c r="FF35" s="34">
        <f t="shared" si="0"/>
        <v>1200</v>
      </c>
      <c r="FG35" s="24">
        <f t="shared" si="1"/>
        <v>0</v>
      </c>
      <c r="FH35" s="89">
        <f t="shared" si="61"/>
        <v>0</v>
      </c>
      <c r="FI35" s="49" t="str">
        <f t="shared" si="62"/>
        <v/>
      </c>
      <c r="FJ35" s="49" t="str">
        <f t="shared" si="63"/>
        <v/>
      </c>
      <c r="FK35" s="49" t="str">
        <f t="shared" si="64"/>
        <v>PROMOTED</v>
      </c>
      <c r="FL35" s="40" t="str">
        <f t="shared" si="65"/>
        <v/>
      </c>
      <c r="FM35" s="35" t="str">
        <f t="shared" si="66"/>
        <v/>
      </c>
      <c r="FN35" s="63" t="str">
        <f t="shared" si="67"/>
        <v>Need Improvement</v>
      </c>
      <c r="FO35" s="43" t="str">
        <f t="shared" si="2"/>
        <v>E</v>
      </c>
      <c r="FP35" s="42" t="str">
        <f t="shared" si="3"/>
        <v>E</v>
      </c>
      <c r="FQ35" s="42" t="str">
        <f t="shared" si="4"/>
        <v>E</v>
      </c>
      <c r="FR35" s="42" t="str">
        <f t="shared" si="5"/>
        <v>E</v>
      </c>
      <c r="FS35" s="42" t="str">
        <f t="shared" si="6"/>
        <v>E</v>
      </c>
      <c r="FT35" s="44" t="str">
        <f t="shared" si="7"/>
        <v>E</v>
      </c>
      <c r="FU35" s="244">
        <f t="shared" si="68"/>
        <v>0</v>
      </c>
      <c r="FV35" s="245">
        <f t="shared" si="69"/>
        <v>0</v>
      </c>
      <c r="FW35" s="245">
        <f t="shared" si="70"/>
        <v>0</v>
      </c>
      <c r="FX35" s="245">
        <f t="shared" si="71"/>
        <v>0</v>
      </c>
      <c r="FY35" s="245">
        <f t="shared" si="72"/>
        <v>6</v>
      </c>
      <c r="FZ35" s="922"/>
      <c r="GA35" s="922"/>
      <c r="GB35" s="79">
        <f t="shared" si="73"/>
        <v>0</v>
      </c>
      <c r="GC35" s="79" t="s">
        <v>169</v>
      </c>
      <c r="GD35" s="79">
        <f t="shared" si="74"/>
        <v>100</v>
      </c>
      <c r="GE35" s="79" t="str">
        <f t="shared" si="75"/>
        <v>0/100</v>
      </c>
      <c r="GF35" s="79">
        <f t="shared" si="76"/>
        <v>0</v>
      </c>
      <c r="GG35" s="79" t="s">
        <v>169</v>
      </c>
      <c r="GH35" s="79">
        <f t="shared" si="77"/>
        <v>100</v>
      </c>
      <c r="GI35" s="79" t="str">
        <f t="shared" si="78"/>
        <v>0/100</v>
      </c>
      <c r="GJ35" s="79">
        <f t="shared" si="79"/>
        <v>0</v>
      </c>
      <c r="GK35" s="79" t="s">
        <v>169</v>
      </c>
      <c r="GL35" s="79">
        <f t="shared" si="80"/>
        <v>100</v>
      </c>
      <c r="GM35" s="79" t="str">
        <f t="shared" si="81"/>
        <v>0/100</v>
      </c>
      <c r="GO35" s="79" t="str">
        <f t="shared" si="82"/>
        <v>E</v>
      </c>
      <c r="GP35" s="79" t="str">
        <f t="shared" si="83"/>
        <v>E</v>
      </c>
      <c r="GQ35" s="79" t="str">
        <f t="shared" si="84"/>
        <v>E</v>
      </c>
      <c r="GR35" s="79" t="str">
        <f t="shared" si="85"/>
        <v>E</v>
      </c>
      <c r="GS35" s="79" t="str">
        <f t="shared" si="86"/>
        <v>E</v>
      </c>
      <c r="GT35" s="79" t="str">
        <f t="shared" si="87"/>
        <v>E</v>
      </c>
      <c r="GU35" s="79">
        <f t="shared" si="88"/>
        <v>0</v>
      </c>
      <c r="GV35" s="79">
        <f t="shared" si="89"/>
        <v>0</v>
      </c>
      <c r="GW35" s="79">
        <f t="shared" si="90"/>
        <v>0</v>
      </c>
      <c r="GX35" s="79">
        <f t="shared" si="91"/>
        <v>6</v>
      </c>
    </row>
    <row r="36" spans="1:206" ht="38.25" customHeight="1">
      <c r="A36" s="73">
        <f t="shared" si="11"/>
        <v>928</v>
      </c>
      <c r="B36" s="138">
        <v>28</v>
      </c>
      <c r="C36" s="248">
        <v>28</v>
      </c>
      <c r="D36" s="23">
        <f t="shared" si="12"/>
        <v>0</v>
      </c>
      <c r="E36" s="2"/>
      <c r="F36" s="81"/>
      <c r="G36" s="2">
        <v>928</v>
      </c>
      <c r="H36" s="2"/>
      <c r="I36" s="2"/>
      <c r="J36" s="2"/>
      <c r="K36" s="666"/>
      <c r="L36" s="300"/>
      <c r="M36" s="272"/>
      <c r="N36" s="268">
        <f t="shared" si="92"/>
        <v>0</v>
      </c>
      <c r="O36" s="272"/>
      <c r="P36" s="272"/>
      <c r="Q36" s="268">
        <f t="shared" si="13"/>
        <v>0</v>
      </c>
      <c r="R36" s="272"/>
      <c r="S36" s="272"/>
      <c r="T36" s="268">
        <f t="shared" si="14"/>
        <v>0</v>
      </c>
      <c r="U36" s="270">
        <f t="shared" si="93"/>
        <v>0</v>
      </c>
      <c r="V36" s="273"/>
      <c r="W36" s="274"/>
      <c r="X36" s="268">
        <f t="shared" si="94"/>
        <v>0</v>
      </c>
      <c r="Y36" s="274"/>
      <c r="Z36" s="274"/>
      <c r="AA36" s="268">
        <f t="shared" si="95"/>
        <v>0</v>
      </c>
      <c r="AB36" s="269">
        <f t="shared" si="96"/>
        <v>0</v>
      </c>
      <c r="AC36" s="275">
        <f t="shared" si="97"/>
        <v>0</v>
      </c>
      <c r="AD36" s="271" t="str">
        <f t="shared" si="98"/>
        <v>E</v>
      </c>
      <c r="AE36" s="67" t="str">
        <f t="shared" si="99"/>
        <v>E</v>
      </c>
      <c r="AF36" s="337"/>
      <c r="AG36" s="338"/>
      <c r="AH36" s="339">
        <f t="shared" si="18"/>
        <v>0</v>
      </c>
      <c r="AI36" s="338"/>
      <c r="AJ36" s="338"/>
      <c r="AK36" s="339">
        <f t="shared" si="19"/>
        <v>0</v>
      </c>
      <c r="AL36" s="338"/>
      <c r="AM36" s="338"/>
      <c r="AN36" s="339">
        <f t="shared" si="20"/>
        <v>0</v>
      </c>
      <c r="AO36" s="340">
        <f t="shared" si="100"/>
        <v>0</v>
      </c>
      <c r="AP36" s="341"/>
      <c r="AQ36" s="342"/>
      <c r="AR36" s="339">
        <f t="shared" si="101"/>
        <v>0</v>
      </c>
      <c r="AS36" s="342"/>
      <c r="AT36" s="342"/>
      <c r="AU36" s="339">
        <f t="shared" si="102"/>
        <v>0</v>
      </c>
      <c r="AV36" s="343">
        <f t="shared" si="103"/>
        <v>0</v>
      </c>
      <c r="AW36" s="344">
        <f t="shared" si="21"/>
        <v>0</v>
      </c>
      <c r="AX36" s="345" t="str">
        <f t="shared" si="22"/>
        <v>E</v>
      </c>
      <c r="AY36" s="69" t="str">
        <f t="shared" si="23"/>
        <v>E</v>
      </c>
      <c r="AZ36" s="390"/>
      <c r="BA36" s="391"/>
      <c r="BB36" s="392">
        <f t="shared" si="24"/>
        <v>0</v>
      </c>
      <c r="BC36" s="391"/>
      <c r="BD36" s="391"/>
      <c r="BE36" s="392">
        <f t="shared" si="25"/>
        <v>0</v>
      </c>
      <c r="BF36" s="391"/>
      <c r="BG36" s="391"/>
      <c r="BH36" s="392">
        <f t="shared" si="26"/>
        <v>0</v>
      </c>
      <c r="BI36" s="393">
        <f t="shared" si="104"/>
        <v>0</v>
      </c>
      <c r="BJ36" s="394"/>
      <c r="BK36" s="395"/>
      <c r="BL36" s="392">
        <f t="shared" si="105"/>
        <v>0</v>
      </c>
      <c r="BM36" s="395"/>
      <c r="BN36" s="395"/>
      <c r="BO36" s="392">
        <f t="shared" si="106"/>
        <v>0</v>
      </c>
      <c r="BP36" s="396">
        <f t="shared" si="107"/>
        <v>0</v>
      </c>
      <c r="BQ36" s="397">
        <f t="shared" si="27"/>
        <v>0</v>
      </c>
      <c r="BR36" s="398" t="str">
        <f t="shared" si="28"/>
        <v>E</v>
      </c>
      <c r="BS36" s="399" t="str">
        <f t="shared" si="29"/>
        <v>E</v>
      </c>
      <c r="BT36" s="437"/>
      <c r="BU36" s="438"/>
      <c r="BV36" s="439">
        <f t="shared" si="30"/>
        <v>0</v>
      </c>
      <c r="BW36" s="438"/>
      <c r="BX36" s="438"/>
      <c r="BY36" s="439">
        <f t="shared" si="31"/>
        <v>0</v>
      </c>
      <c r="BZ36" s="438"/>
      <c r="CA36" s="438"/>
      <c r="CB36" s="439">
        <f t="shared" si="32"/>
        <v>0</v>
      </c>
      <c r="CC36" s="440">
        <f t="shared" si="108"/>
        <v>0</v>
      </c>
      <c r="CD36" s="441"/>
      <c r="CE36" s="442"/>
      <c r="CF36" s="439">
        <f t="shared" si="109"/>
        <v>0</v>
      </c>
      <c r="CG36" s="442"/>
      <c r="CH36" s="442"/>
      <c r="CI36" s="439">
        <f t="shared" si="110"/>
        <v>0</v>
      </c>
      <c r="CJ36" s="443">
        <f t="shared" si="111"/>
        <v>0</v>
      </c>
      <c r="CK36" s="444">
        <f t="shared" si="33"/>
        <v>0</v>
      </c>
      <c r="CL36" s="445" t="str">
        <f t="shared" si="34"/>
        <v>E</v>
      </c>
      <c r="CM36" s="68" t="str">
        <f t="shared" si="35"/>
        <v>E</v>
      </c>
      <c r="CN36" s="337"/>
      <c r="CO36" s="338"/>
      <c r="CP36" s="339">
        <f t="shared" si="36"/>
        <v>0</v>
      </c>
      <c r="CQ36" s="338"/>
      <c r="CR36" s="338"/>
      <c r="CS36" s="339">
        <f t="shared" si="37"/>
        <v>0</v>
      </c>
      <c r="CT36" s="338"/>
      <c r="CU36" s="338"/>
      <c r="CV36" s="339">
        <f t="shared" si="38"/>
        <v>0</v>
      </c>
      <c r="CW36" s="340">
        <f t="shared" si="112"/>
        <v>0</v>
      </c>
      <c r="CX36" s="341"/>
      <c r="CY36" s="342"/>
      <c r="CZ36" s="339">
        <f t="shared" si="113"/>
        <v>0</v>
      </c>
      <c r="DA36" s="342"/>
      <c r="DB36" s="342"/>
      <c r="DC36" s="339">
        <f t="shared" si="114"/>
        <v>0</v>
      </c>
      <c r="DD36" s="343">
        <f t="shared" si="115"/>
        <v>0</v>
      </c>
      <c r="DE36" s="344">
        <f t="shared" si="39"/>
        <v>0</v>
      </c>
      <c r="DF36" s="345" t="str">
        <f t="shared" si="40"/>
        <v>E</v>
      </c>
      <c r="DG36" s="69" t="str">
        <f t="shared" si="41"/>
        <v>E</v>
      </c>
      <c r="DH36" s="490"/>
      <c r="DI36" s="491"/>
      <c r="DJ36" s="492">
        <f t="shared" si="42"/>
        <v>0</v>
      </c>
      <c r="DK36" s="491"/>
      <c r="DL36" s="491"/>
      <c r="DM36" s="492">
        <f t="shared" si="43"/>
        <v>0</v>
      </c>
      <c r="DN36" s="491"/>
      <c r="DO36" s="491"/>
      <c r="DP36" s="492">
        <f t="shared" si="44"/>
        <v>0</v>
      </c>
      <c r="DQ36" s="493">
        <f t="shared" si="116"/>
        <v>0</v>
      </c>
      <c r="DR36" s="494"/>
      <c r="DS36" s="495"/>
      <c r="DT36" s="492">
        <f t="shared" si="117"/>
        <v>0</v>
      </c>
      <c r="DU36" s="495"/>
      <c r="DV36" s="495"/>
      <c r="DW36" s="492">
        <f t="shared" si="118"/>
        <v>0</v>
      </c>
      <c r="DX36" s="496">
        <f t="shared" si="119"/>
        <v>0</v>
      </c>
      <c r="DY36" s="497">
        <f t="shared" si="45"/>
        <v>0</v>
      </c>
      <c r="DZ36" s="498" t="str">
        <f t="shared" si="46"/>
        <v>E</v>
      </c>
      <c r="EA36" s="499" t="str">
        <f t="shared" si="47"/>
        <v>E</v>
      </c>
      <c r="EB36" s="198">
        <v>0</v>
      </c>
      <c r="EC36" s="199">
        <v>0</v>
      </c>
      <c r="ED36" s="199">
        <v>0</v>
      </c>
      <c r="EE36" s="196"/>
      <c r="EF36" s="196"/>
      <c r="EG36" s="197">
        <f t="shared" si="48"/>
        <v>0</v>
      </c>
      <c r="EH36" s="253">
        <f t="shared" si="49"/>
        <v>0</v>
      </c>
      <c r="EI36" s="213" t="str">
        <f t="shared" si="50"/>
        <v>E</v>
      </c>
      <c r="EJ36" s="201" t="str">
        <f t="shared" si="51"/>
        <v>E</v>
      </c>
      <c r="EK36" s="169">
        <v>0</v>
      </c>
      <c r="EL36" s="170">
        <v>0</v>
      </c>
      <c r="EM36" s="170">
        <v>0</v>
      </c>
      <c r="EN36" s="166"/>
      <c r="EO36" s="166"/>
      <c r="EP36" s="167">
        <f t="shared" si="52"/>
        <v>0</v>
      </c>
      <c r="EQ36" s="254">
        <f t="shared" si="53"/>
        <v>0</v>
      </c>
      <c r="ER36" s="217" t="str">
        <f t="shared" si="54"/>
        <v>E</v>
      </c>
      <c r="ES36" s="168" t="str">
        <f t="shared" si="55"/>
        <v>E</v>
      </c>
      <c r="ET36" s="184">
        <v>0</v>
      </c>
      <c r="EU36" s="185">
        <v>0</v>
      </c>
      <c r="EV36" s="185">
        <v>0</v>
      </c>
      <c r="EW36" s="181"/>
      <c r="EX36" s="181"/>
      <c r="EY36" s="182">
        <f t="shared" si="56"/>
        <v>0</v>
      </c>
      <c r="EZ36" s="255">
        <f t="shared" si="57"/>
        <v>0</v>
      </c>
      <c r="FA36" s="221" t="str">
        <f t="shared" si="58"/>
        <v>E</v>
      </c>
      <c r="FB36" s="183" t="str">
        <f t="shared" si="59"/>
        <v>E</v>
      </c>
      <c r="FC36" s="7"/>
      <c r="FD36" s="4"/>
      <c r="FE36" s="36" t="str">
        <f t="shared" si="120"/>
        <v/>
      </c>
      <c r="FF36" s="34">
        <f t="shared" si="0"/>
        <v>1200</v>
      </c>
      <c r="FG36" s="24">
        <f t="shared" si="1"/>
        <v>0</v>
      </c>
      <c r="FH36" s="89">
        <f t="shared" si="61"/>
        <v>0</v>
      </c>
      <c r="FI36" s="49" t="str">
        <f t="shared" si="62"/>
        <v/>
      </c>
      <c r="FJ36" s="49" t="str">
        <f t="shared" si="63"/>
        <v/>
      </c>
      <c r="FK36" s="49" t="str">
        <f t="shared" si="64"/>
        <v>PROMOTED</v>
      </c>
      <c r="FL36" s="40" t="str">
        <f t="shared" si="65"/>
        <v/>
      </c>
      <c r="FM36" s="35" t="str">
        <f t="shared" si="66"/>
        <v/>
      </c>
      <c r="FN36" s="63" t="str">
        <f t="shared" si="67"/>
        <v>Need Improvement</v>
      </c>
      <c r="FO36" s="43" t="str">
        <f t="shared" si="2"/>
        <v>E</v>
      </c>
      <c r="FP36" s="42" t="str">
        <f t="shared" si="3"/>
        <v>E</v>
      </c>
      <c r="FQ36" s="42" t="str">
        <f t="shared" si="4"/>
        <v>E</v>
      </c>
      <c r="FR36" s="42" t="str">
        <f t="shared" si="5"/>
        <v>E</v>
      </c>
      <c r="FS36" s="42" t="str">
        <f t="shared" si="6"/>
        <v>E</v>
      </c>
      <c r="FT36" s="44" t="str">
        <f t="shared" si="7"/>
        <v>E</v>
      </c>
      <c r="FU36" s="244">
        <f t="shared" si="68"/>
        <v>0</v>
      </c>
      <c r="FV36" s="245">
        <f t="shared" si="69"/>
        <v>0</v>
      </c>
      <c r="FW36" s="245">
        <f t="shared" si="70"/>
        <v>0</v>
      </c>
      <c r="FX36" s="245">
        <f t="shared" si="71"/>
        <v>0</v>
      </c>
      <c r="FY36" s="245">
        <f t="shared" si="72"/>
        <v>6</v>
      </c>
      <c r="FZ36" s="922"/>
      <c r="GA36" s="922"/>
      <c r="GB36" s="79">
        <f t="shared" si="73"/>
        <v>0</v>
      </c>
      <c r="GC36" s="79" t="s">
        <v>169</v>
      </c>
      <c r="GD36" s="79">
        <f t="shared" si="74"/>
        <v>100</v>
      </c>
      <c r="GE36" s="79" t="str">
        <f t="shared" si="75"/>
        <v>0/100</v>
      </c>
      <c r="GF36" s="79">
        <f t="shared" si="76"/>
        <v>0</v>
      </c>
      <c r="GG36" s="79" t="s">
        <v>169</v>
      </c>
      <c r="GH36" s="79">
        <f t="shared" si="77"/>
        <v>100</v>
      </c>
      <c r="GI36" s="79" t="str">
        <f t="shared" si="78"/>
        <v>0/100</v>
      </c>
      <c r="GJ36" s="79">
        <f t="shared" si="79"/>
        <v>0</v>
      </c>
      <c r="GK36" s="79" t="s">
        <v>169</v>
      </c>
      <c r="GL36" s="79">
        <f t="shared" si="80"/>
        <v>100</v>
      </c>
      <c r="GM36" s="79" t="str">
        <f t="shared" si="81"/>
        <v>0/100</v>
      </c>
      <c r="GO36" s="79" t="str">
        <f t="shared" si="82"/>
        <v>E</v>
      </c>
      <c r="GP36" s="79" t="str">
        <f t="shared" si="83"/>
        <v>E</v>
      </c>
      <c r="GQ36" s="79" t="str">
        <f t="shared" si="84"/>
        <v>E</v>
      </c>
      <c r="GR36" s="79" t="str">
        <f t="shared" si="85"/>
        <v>E</v>
      </c>
      <c r="GS36" s="79" t="str">
        <f t="shared" si="86"/>
        <v>E</v>
      </c>
      <c r="GT36" s="79" t="str">
        <f t="shared" si="87"/>
        <v>E</v>
      </c>
      <c r="GU36" s="79">
        <f t="shared" si="88"/>
        <v>0</v>
      </c>
      <c r="GV36" s="79">
        <f t="shared" si="89"/>
        <v>0</v>
      </c>
      <c r="GW36" s="79">
        <f t="shared" si="90"/>
        <v>0</v>
      </c>
      <c r="GX36" s="79">
        <f t="shared" si="91"/>
        <v>6</v>
      </c>
    </row>
    <row r="37" spans="1:206" ht="21.75" customHeight="1">
      <c r="A37" s="73">
        <f t="shared" si="11"/>
        <v>929</v>
      </c>
      <c r="B37" s="138">
        <v>29</v>
      </c>
      <c r="C37" s="247">
        <v>29</v>
      </c>
      <c r="D37" s="23">
        <f t="shared" si="12"/>
        <v>0</v>
      </c>
      <c r="E37" s="2"/>
      <c r="F37" s="81"/>
      <c r="G37" s="1">
        <v>929</v>
      </c>
      <c r="H37" s="2"/>
      <c r="I37" s="2"/>
      <c r="J37" s="2"/>
      <c r="K37" s="666"/>
      <c r="L37" s="300"/>
      <c r="M37" s="272"/>
      <c r="N37" s="268">
        <f t="shared" si="92"/>
        <v>0</v>
      </c>
      <c r="O37" s="272"/>
      <c r="P37" s="272"/>
      <c r="Q37" s="268">
        <f t="shared" si="13"/>
        <v>0</v>
      </c>
      <c r="R37" s="272"/>
      <c r="S37" s="272"/>
      <c r="T37" s="268">
        <f t="shared" si="14"/>
        <v>0</v>
      </c>
      <c r="U37" s="270">
        <f t="shared" si="93"/>
        <v>0</v>
      </c>
      <c r="V37" s="273"/>
      <c r="W37" s="274"/>
      <c r="X37" s="268">
        <f t="shared" si="94"/>
        <v>0</v>
      </c>
      <c r="Y37" s="274"/>
      <c r="Z37" s="274"/>
      <c r="AA37" s="268">
        <f t="shared" si="95"/>
        <v>0</v>
      </c>
      <c r="AB37" s="269">
        <f t="shared" si="96"/>
        <v>0</v>
      </c>
      <c r="AC37" s="275">
        <f t="shared" si="97"/>
        <v>0</v>
      </c>
      <c r="AD37" s="271" t="str">
        <f t="shared" si="98"/>
        <v>E</v>
      </c>
      <c r="AE37" s="67" t="str">
        <f t="shared" si="99"/>
        <v>E</v>
      </c>
      <c r="AF37" s="337"/>
      <c r="AG37" s="338"/>
      <c r="AH37" s="339">
        <f t="shared" si="18"/>
        <v>0</v>
      </c>
      <c r="AI37" s="338"/>
      <c r="AJ37" s="338"/>
      <c r="AK37" s="339">
        <f t="shared" si="19"/>
        <v>0</v>
      </c>
      <c r="AL37" s="338"/>
      <c r="AM37" s="338"/>
      <c r="AN37" s="339">
        <f t="shared" si="20"/>
        <v>0</v>
      </c>
      <c r="AO37" s="340">
        <f t="shared" si="100"/>
        <v>0</v>
      </c>
      <c r="AP37" s="341"/>
      <c r="AQ37" s="342"/>
      <c r="AR37" s="339">
        <f t="shared" si="101"/>
        <v>0</v>
      </c>
      <c r="AS37" s="342"/>
      <c r="AT37" s="342"/>
      <c r="AU37" s="339">
        <f t="shared" si="102"/>
        <v>0</v>
      </c>
      <c r="AV37" s="343">
        <f t="shared" si="103"/>
        <v>0</v>
      </c>
      <c r="AW37" s="344">
        <f t="shared" si="21"/>
        <v>0</v>
      </c>
      <c r="AX37" s="345" t="str">
        <f t="shared" si="22"/>
        <v>E</v>
      </c>
      <c r="AY37" s="69" t="str">
        <f t="shared" si="23"/>
        <v>E</v>
      </c>
      <c r="AZ37" s="390"/>
      <c r="BA37" s="391"/>
      <c r="BB37" s="392">
        <f t="shared" si="24"/>
        <v>0</v>
      </c>
      <c r="BC37" s="391"/>
      <c r="BD37" s="391"/>
      <c r="BE37" s="392">
        <f t="shared" si="25"/>
        <v>0</v>
      </c>
      <c r="BF37" s="391"/>
      <c r="BG37" s="391"/>
      <c r="BH37" s="392">
        <f t="shared" si="26"/>
        <v>0</v>
      </c>
      <c r="BI37" s="393">
        <f t="shared" si="104"/>
        <v>0</v>
      </c>
      <c r="BJ37" s="394"/>
      <c r="BK37" s="395"/>
      <c r="BL37" s="392">
        <f t="shared" si="105"/>
        <v>0</v>
      </c>
      <c r="BM37" s="395"/>
      <c r="BN37" s="395"/>
      <c r="BO37" s="392">
        <f t="shared" si="106"/>
        <v>0</v>
      </c>
      <c r="BP37" s="396">
        <f t="shared" si="107"/>
        <v>0</v>
      </c>
      <c r="BQ37" s="397">
        <f t="shared" si="27"/>
        <v>0</v>
      </c>
      <c r="BR37" s="398" t="str">
        <f t="shared" si="28"/>
        <v>E</v>
      </c>
      <c r="BS37" s="399" t="str">
        <f t="shared" si="29"/>
        <v>E</v>
      </c>
      <c r="BT37" s="437"/>
      <c r="BU37" s="438"/>
      <c r="BV37" s="439">
        <f t="shared" si="30"/>
        <v>0</v>
      </c>
      <c r="BW37" s="438"/>
      <c r="BX37" s="438"/>
      <c r="BY37" s="439">
        <f t="shared" si="31"/>
        <v>0</v>
      </c>
      <c r="BZ37" s="438"/>
      <c r="CA37" s="438"/>
      <c r="CB37" s="439">
        <f t="shared" si="32"/>
        <v>0</v>
      </c>
      <c r="CC37" s="440">
        <f t="shared" si="108"/>
        <v>0</v>
      </c>
      <c r="CD37" s="441"/>
      <c r="CE37" s="442"/>
      <c r="CF37" s="439">
        <f t="shared" si="109"/>
        <v>0</v>
      </c>
      <c r="CG37" s="442"/>
      <c r="CH37" s="442"/>
      <c r="CI37" s="439">
        <f t="shared" si="110"/>
        <v>0</v>
      </c>
      <c r="CJ37" s="443">
        <f t="shared" si="111"/>
        <v>0</v>
      </c>
      <c r="CK37" s="444">
        <f t="shared" si="33"/>
        <v>0</v>
      </c>
      <c r="CL37" s="445" t="str">
        <f t="shared" si="34"/>
        <v>E</v>
      </c>
      <c r="CM37" s="68" t="str">
        <f t="shared" si="35"/>
        <v>E</v>
      </c>
      <c r="CN37" s="337"/>
      <c r="CO37" s="338"/>
      <c r="CP37" s="339">
        <f t="shared" si="36"/>
        <v>0</v>
      </c>
      <c r="CQ37" s="338"/>
      <c r="CR37" s="338"/>
      <c r="CS37" s="339">
        <f t="shared" si="37"/>
        <v>0</v>
      </c>
      <c r="CT37" s="338"/>
      <c r="CU37" s="338"/>
      <c r="CV37" s="339">
        <f t="shared" si="38"/>
        <v>0</v>
      </c>
      <c r="CW37" s="340">
        <f t="shared" si="112"/>
        <v>0</v>
      </c>
      <c r="CX37" s="341"/>
      <c r="CY37" s="342"/>
      <c r="CZ37" s="339">
        <f t="shared" si="113"/>
        <v>0</v>
      </c>
      <c r="DA37" s="342"/>
      <c r="DB37" s="342"/>
      <c r="DC37" s="339">
        <f t="shared" si="114"/>
        <v>0</v>
      </c>
      <c r="DD37" s="343">
        <f t="shared" si="115"/>
        <v>0</v>
      </c>
      <c r="DE37" s="344">
        <f t="shared" si="39"/>
        <v>0</v>
      </c>
      <c r="DF37" s="345" t="str">
        <f t="shared" si="40"/>
        <v>E</v>
      </c>
      <c r="DG37" s="69" t="str">
        <f t="shared" si="41"/>
        <v>E</v>
      </c>
      <c r="DH37" s="490"/>
      <c r="DI37" s="491"/>
      <c r="DJ37" s="492">
        <f t="shared" si="42"/>
        <v>0</v>
      </c>
      <c r="DK37" s="491"/>
      <c r="DL37" s="491"/>
      <c r="DM37" s="492">
        <f t="shared" si="43"/>
        <v>0</v>
      </c>
      <c r="DN37" s="491"/>
      <c r="DO37" s="491"/>
      <c r="DP37" s="492">
        <f t="shared" si="44"/>
        <v>0</v>
      </c>
      <c r="DQ37" s="493">
        <f t="shared" si="116"/>
        <v>0</v>
      </c>
      <c r="DR37" s="494"/>
      <c r="DS37" s="495"/>
      <c r="DT37" s="492">
        <f t="shared" si="117"/>
        <v>0</v>
      </c>
      <c r="DU37" s="495"/>
      <c r="DV37" s="495"/>
      <c r="DW37" s="492">
        <f t="shared" si="118"/>
        <v>0</v>
      </c>
      <c r="DX37" s="496">
        <f t="shared" si="119"/>
        <v>0</v>
      </c>
      <c r="DY37" s="497">
        <f t="shared" si="45"/>
        <v>0</v>
      </c>
      <c r="DZ37" s="498" t="str">
        <f t="shared" si="46"/>
        <v>E</v>
      </c>
      <c r="EA37" s="499" t="str">
        <f t="shared" si="47"/>
        <v>E</v>
      </c>
      <c r="EB37" s="198">
        <v>0</v>
      </c>
      <c r="EC37" s="199">
        <v>0</v>
      </c>
      <c r="ED37" s="199">
        <v>0</v>
      </c>
      <c r="EE37" s="196"/>
      <c r="EF37" s="196"/>
      <c r="EG37" s="197">
        <f t="shared" si="48"/>
        <v>0</v>
      </c>
      <c r="EH37" s="253">
        <f t="shared" si="49"/>
        <v>0</v>
      </c>
      <c r="EI37" s="213" t="str">
        <f t="shared" si="50"/>
        <v>E</v>
      </c>
      <c r="EJ37" s="201" t="str">
        <f t="shared" si="51"/>
        <v>E</v>
      </c>
      <c r="EK37" s="169">
        <v>0</v>
      </c>
      <c r="EL37" s="170">
        <v>0</v>
      </c>
      <c r="EM37" s="170">
        <v>0</v>
      </c>
      <c r="EN37" s="166"/>
      <c r="EO37" s="166"/>
      <c r="EP37" s="167">
        <f t="shared" si="52"/>
        <v>0</v>
      </c>
      <c r="EQ37" s="254">
        <f t="shared" si="53"/>
        <v>0</v>
      </c>
      <c r="ER37" s="217" t="str">
        <f t="shared" si="54"/>
        <v>E</v>
      </c>
      <c r="ES37" s="168" t="str">
        <f t="shared" si="55"/>
        <v>E</v>
      </c>
      <c r="ET37" s="184">
        <v>0</v>
      </c>
      <c r="EU37" s="185">
        <v>0</v>
      </c>
      <c r="EV37" s="185">
        <v>0</v>
      </c>
      <c r="EW37" s="181"/>
      <c r="EX37" s="181"/>
      <c r="EY37" s="182">
        <f t="shared" si="56"/>
        <v>0</v>
      </c>
      <c r="EZ37" s="255">
        <f t="shared" si="57"/>
        <v>0</v>
      </c>
      <c r="FA37" s="221" t="str">
        <f t="shared" si="58"/>
        <v>E</v>
      </c>
      <c r="FB37" s="183" t="str">
        <f t="shared" si="59"/>
        <v>E</v>
      </c>
      <c r="FC37" s="7"/>
      <c r="FD37" s="4"/>
      <c r="FE37" s="36" t="str">
        <f t="shared" si="120"/>
        <v/>
      </c>
      <c r="FF37" s="34">
        <f t="shared" si="0"/>
        <v>1200</v>
      </c>
      <c r="FG37" s="24">
        <f t="shared" si="1"/>
        <v>0</v>
      </c>
      <c r="FH37" s="89">
        <f t="shared" si="61"/>
        <v>0</v>
      </c>
      <c r="FI37" s="49" t="str">
        <f t="shared" si="62"/>
        <v/>
      </c>
      <c r="FJ37" s="49" t="str">
        <f t="shared" si="63"/>
        <v/>
      </c>
      <c r="FK37" s="49" t="str">
        <f t="shared" si="64"/>
        <v>PROMOTED</v>
      </c>
      <c r="FL37" s="40" t="str">
        <f t="shared" si="65"/>
        <v/>
      </c>
      <c r="FM37" s="35" t="str">
        <f t="shared" si="66"/>
        <v/>
      </c>
      <c r="FN37" s="63" t="str">
        <f t="shared" si="67"/>
        <v>Need Improvement</v>
      </c>
      <c r="FO37" s="43" t="str">
        <f t="shared" si="2"/>
        <v>E</v>
      </c>
      <c r="FP37" s="42" t="str">
        <f t="shared" si="3"/>
        <v>E</v>
      </c>
      <c r="FQ37" s="42" t="str">
        <f t="shared" si="4"/>
        <v>E</v>
      </c>
      <c r="FR37" s="42" t="str">
        <f t="shared" si="5"/>
        <v>E</v>
      </c>
      <c r="FS37" s="42" t="str">
        <f t="shared" si="6"/>
        <v>E</v>
      </c>
      <c r="FT37" s="44" t="str">
        <f t="shared" si="7"/>
        <v>E</v>
      </c>
      <c r="FU37" s="244">
        <f t="shared" si="68"/>
        <v>0</v>
      </c>
      <c r="FV37" s="245">
        <f t="shared" si="69"/>
        <v>0</v>
      </c>
      <c r="FW37" s="245">
        <f t="shared" si="70"/>
        <v>0</v>
      </c>
      <c r="FX37" s="245">
        <f t="shared" si="71"/>
        <v>0</v>
      </c>
      <c r="FY37" s="245">
        <f t="shared" si="72"/>
        <v>6</v>
      </c>
      <c r="FZ37" s="922"/>
      <c r="GA37" s="922"/>
      <c r="GB37" s="79">
        <f t="shared" si="73"/>
        <v>0</v>
      </c>
      <c r="GC37" s="79" t="s">
        <v>169</v>
      </c>
      <c r="GD37" s="79">
        <f t="shared" si="74"/>
        <v>100</v>
      </c>
      <c r="GE37" s="79" t="str">
        <f t="shared" si="75"/>
        <v>0/100</v>
      </c>
      <c r="GF37" s="79">
        <f t="shared" si="76"/>
        <v>0</v>
      </c>
      <c r="GG37" s="79" t="s">
        <v>169</v>
      </c>
      <c r="GH37" s="79">
        <f t="shared" si="77"/>
        <v>100</v>
      </c>
      <c r="GI37" s="79" t="str">
        <f t="shared" si="78"/>
        <v>0/100</v>
      </c>
      <c r="GJ37" s="79">
        <f t="shared" si="79"/>
        <v>0</v>
      </c>
      <c r="GK37" s="79" t="s">
        <v>169</v>
      </c>
      <c r="GL37" s="79">
        <f t="shared" si="80"/>
        <v>100</v>
      </c>
      <c r="GM37" s="79" t="str">
        <f t="shared" si="81"/>
        <v>0/100</v>
      </c>
      <c r="GO37" s="79" t="str">
        <f t="shared" si="82"/>
        <v>E</v>
      </c>
      <c r="GP37" s="79" t="str">
        <f t="shared" si="83"/>
        <v>E</v>
      </c>
      <c r="GQ37" s="79" t="str">
        <f t="shared" si="84"/>
        <v>E</v>
      </c>
      <c r="GR37" s="79" t="str">
        <f t="shared" si="85"/>
        <v>E</v>
      </c>
      <c r="GS37" s="79" t="str">
        <f t="shared" si="86"/>
        <v>E</v>
      </c>
      <c r="GT37" s="79" t="str">
        <f t="shared" si="87"/>
        <v>E</v>
      </c>
      <c r="GU37" s="79">
        <f t="shared" si="88"/>
        <v>0</v>
      </c>
      <c r="GV37" s="79">
        <f t="shared" si="89"/>
        <v>0</v>
      </c>
      <c r="GW37" s="79">
        <f t="shared" si="90"/>
        <v>0</v>
      </c>
      <c r="GX37" s="79">
        <f t="shared" si="91"/>
        <v>6</v>
      </c>
    </row>
    <row r="38" spans="1:206" ht="21.75" customHeight="1">
      <c r="A38" s="73">
        <f t="shared" si="11"/>
        <v>930</v>
      </c>
      <c r="B38" s="138">
        <v>30</v>
      </c>
      <c r="C38" s="248">
        <v>30</v>
      </c>
      <c r="D38" s="23">
        <f t="shared" si="12"/>
        <v>0</v>
      </c>
      <c r="E38" s="2"/>
      <c r="F38" s="81"/>
      <c r="G38" s="2">
        <v>930</v>
      </c>
      <c r="H38" s="2"/>
      <c r="I38" s="2"/>
      <c r="J38" s="2"/>
      <c r="K38" s="666"/>
      <c r="L38" s="300"/>
      <c r="M38" s="272"/>
      <c r="N38" s="268">
        <f t="shared" si="92"/>
        <v>0</v>
      </c>
      <c r="O38" s="272"/>
      <c r="P38" s="272"/>
      <c r="Q38" s="268">
        <f t="shared" si="13"/>
        <v>0</v>
      </c>
      <c r="R38" s="272"/>
      <c r="S38" s="272"/>
      <c r="T38" s="268">
        <f t="shared" si="14"/>
        <v>0</v>
      </c>
      <c r="U38" s="270">
        <f t="shared" si="93"/>
        <v>0</v>
      </c>
      <c r="V38" s="273"/>
      <c r="W38" s="274"/>
      <c r="X38" s="268">
        <f t="shared" si="94"/>
        <v>0</v>
      </c>
      <c r="Y38" s="274"/>
      <c r="Z38" s="274"/>
      <c r="AA38" s="268">
        <f t="shared" si="95"/>
        <v>0</v>
      </c>
      <c r="AB38" s="269">
        <f t="shared" si="96"/>
        <v>0</v>
      </c>
      <c r="AC38" s="275">
        <f t="shared" si="97"/>
        <v>0</v>
      </c>
      <c r="AD38" s="271" t="str">
        <f t="shared" si="98"/>
        <v>E</v>
      </c>
      <c r="AE38" s="67" t="str">
        <f t="shared" si="99"/>
        <v>E</v>
      </c>
      <c r="AF38" s="337"/>
      <c r="AG38" s="338"/>
      <c r="AH38" s="339">
        <f t="shared" si="18"/>
        <v>0</v>
      </c>
      <c r="AI38" s="338"/>
      <c r="AJ38" s="338"/>
      <c r="AK38" s="339">
        <f t="shared" si="19"/>
        <v>0</v>
      </c>
      <c r="AL38" s="338"/>
      <c r="AM38" s="338"/>
      <c r="AN38" s="339">
        <f t="shared" si="20"/>
        <v>0</v>
      </c>
      <c r="AO38" s="340">
        <f t="shared" si="100"/>
        <v>0</v>
      </c>
      <c r="AP38" s="341"/>
      <c r="AQ38" s="342"/>
      <c r="AR38" s="339">
        <f t="shared" si="101"/>
        <v>0</v>
      </c>
      <c r="AS38" s="342"/>
      <c r="AT38" s="342"/>
      <c r="AU38" s="339">
        <f t="shared" si="102"/>
        <v>0</v>
      </c>
      <c r="AV38" s="343">
        <f t="shared" si="103"/>
        <v>0</v>
      </c>
      <c r="AW38" s="344">
        <f t="shared" si="21"/>
        <v>0</v>
      </c>
      <c r="AX38" s="345" t="str">
        <f t="shared" si="22"/>
        <v>E</v>
      </c>
      <c r="AY38" s="69" t="str">
        <f t="shared" si="23"/>
        <v>E</v>
      </c>
      <c r="AZ38" s="390"/>
      <c r="BA38" s="391"/>
      <c r="BB38" s="392">
        <f t="shared" si="24"/>
        <v>0</v>
      </c>
      <c r="BC38" s="391"/>
      <c r="BD38" s="391"/>
      <c r="BE38" s="392">
        <f t="shared" si="25"/>
        <v>0</v>
      </c>
      <c r="BF38" s="391"/>
      <c r="BG38" s="391"/>
      <c r="BH38" s="392">
        <f t="shared" si="26"/>
        <v>0</v>
      </c>
      <c r="BI38" s="393">
        <f t="shared" si="104"/>
        <v>0</v>
      </c>
      <c r="BJ38" s="394"/>
      <c r="BK38" s="395"/>
      <c r="BL38" s="392">
        <f t="shared" si="105"/>
        <v>0</v>
      </c>
      <c r="BM38" s="395"/>
      <c r="BN38" s="395"/>
      <c r="BO38" s="392">
        <f t="shared" si="106"/>
        <v>0</v>
      </c>
      <c r="BP38" s="396">
        <f t="shared" si="107"/>
        <v>0</v>
      </c>
      <c r="BQ38" s="397">
        <f t="shared" si="27"/>
        <v>0</v>
      </c>
      <c r="BR38" s="398" t="str">
        <f t="shared" si="28"/>
        <v>E</v>
      </c>
      <c r="BS38" s="399" t="str">
        <f t="shared" si="29"/>
        <v>E</v>
      </c>
      <c r="BT38" s="437"/>
      <c r="BU38" s="438"/>
      <c r="BV38" s="439">
        <f t="shared" si="30"/>
        <v>0</v>
      </c>
      <c r="BW38" s="438"/>
      <c r="BX38" s="438"/>
      <c r="BY38" s="439">
        <f t="shared" si="31"/>
        <v>0</v>
      </c>
      <c r="BZ38" s="438"/>
      <c r="CA38" s="438"/>
      <c r="CB38" s="439">
        <f t="shared" si="32"/>
        <v>0</v>
      </c>
      <c r="CC38" s="440">
        <f t="shared" si="108"/>
        <v>0</v>
      </c>
      <c r="CD38" s="441"/>
      <c r="CE38" s="442"/>
      <c r="CF38" s="439">
        <f t="shared" si="109"/>
        <v>0</v>
      </c>
      <c r="CG38" s="442"/>
      <c r="CH38" s="442"/>
      <c r="CI38" s="439">
        <f t="shared" si="110"/>
        <v>0</v>
      </c>
      <c r="CJ38" s="443">
        <f t="shared" si="111"/>
        <v>0</v>
      </c>
      <c r="CK38" s="444">
        <f t="shared" si="33"/>
        <v>0</v>
      </c>
      <c r="CL38" s="445" t="str">
        <f t="shared" si="34"/>
        <v>E</v>
      </c>
      <c r="CM38" s="68" t="str">
        <f t="shared" si="35"/>
        <v>E</v>
      </c>
      <c r="CN38" s="337"/>
      <c r="CO38" s="338"/>
      <c r="CP38" s="339">
        <f t="shared" si="36"/>
        <v>0</v>
      </c>
      <c r="CQ38" s="338"/>
      <c r="CR38" s="338"/>
      <c r="CS38" s="339">
        <f t="shared" si="37"/>
        <v>0</v>
      </c>
      <c r="CT38" s="338"/>
      <c r="CU38" s="338"/>
      <c r="CV38" s="339">
        <f t="shared" si="38"/>
        <v>0</v>
      </c>
      <c r="CW38" s="340">
        <f t="shared" si="112"/>
        <v>0</v>
      </c>
      <c r="CX38" s="341"/>
      <c r="CY38" s="342"/>
      <c r="CZ38" s="339">
        <f t="shared" si="113"/>
        <v>0</v>
      </c>
      <c r="DA38" s="342"/>
      <c r="DB38" s="342"/>
      <c r="DC38" s="339">
        <f t="shared" si="114"/>
        <v>0</v>
      </c>
      <c r="DD38" s="343">
        <f t="shared" si="115"/>
        <v>0</v>
      </c>
      <c r="DE38" s="344">
        <f t="shared" si="39"/>
        <v>0</v>
      </c>
      <c r="DF38" s="345" t="str">
        <f t="shared" si="40"/>
        <v>E</v>
      </c>
      <c r="DG38" s="69" t="str">
        <f t="shared" si="41"/>
        <v>E</v>
      </c>
      <c r="DH38" s="490"/>
      <c r="DI38" s="491"/>
      <c r="DJ38" s="492">
        <f t="shared" si="42"/>
        <v>0</v>
      </c>
      <c r="DK38" s="491"/>
      <c r="DL38" s="491"/>
      <c r="DM38" s="492">
        <f t="shared" si="43"/>
        <v>0</v>
      </c>
      <c r="DN38" s="491"/>
      <c r="DO38" s="491"/>
      <c r="DP38" s="492">
        <f t="shared" si="44"/>
        <v>0</v>
      </c>
      <c r="DQ38" s="493">
        <f t="shared" si="116"/>
        <v>0</v>
      </c>
      <c r="DR38" s="494"/>
      <c r="DS38" s="495"/>
      <c r="DT38" s="492">
        <f t="shared" si="117"/>
        <v>0</v>
      </c>
      <c r="DU38" s="495"/>
      <c r="DV38" s="495"/>
      <c r="DW38" s="492">
        <f t="shared" si="118"/>
        <v>0</v>
      </c>
      <c r="DX38" s="496">
        <f t="shared" si="119"/>
        <v>0</v>
      </c>
      <c r="DY38" s="497">
        <f t="shared" si="45"/>
        <v>0</v>
      </c>
      <c r="DZ38" s="498" t="str">
        <f t="shared" si="46"/>
        <v>E</v>
      </c>
      <c r="EA38" s="499" t="str">
        <f t="shared" si="47"/>
        <v>E</v>
      </c>
      <c r="EB38" s="198">
        <v>0</v>
      </c>
      <c r="EC38" s="199">
        <v>0</v>
      </c>
      <c r="ED38" s="199">
        <v>0</v>
      </c>
      <c r="EE38" s="196"/>
      <c r="EF38" s="196"/>
      <c r="EG38" s="197">
        <f t="shared" si="48"/>
        <v>0</v>
      </c>
      <c r="EH38" s="253">
        <f t="shared" si="49"/>
        <v>0</v>
      </c>
      <c r="EI38" s="213" t="str">
        <f t="shared" si="50"/>
        <v>E</v>
      </c>
      <c r="EJ38" s="201" t="str">
        <f t="shared" si="51"/>
        <v>E</v>
      </c>
      <c r="EK38" s="169">
        <v>0</v>
      </c>
      <c r="EL38" s="170">
        <v>0</v>
      </c>
      <c r="EM38" s="170">
        <v>0</v>
      </c>
      <c r="EN38" s="166"/>
      <c r="EO38" s="166"/>
      <c r="EP38" s="167">
        <f t="shared" si="52"/>
        <v>0</v>
      </c>
      <c r="EQ38" s="254">
        <f t="shared" si="53"/>
        <v>0</v>
      </c>
      <c r="ER38" s="217" t="str">
        <f t="shared" si="54"/>
        <v>E</v>
      </c>
      <c r="ES38" s="168" t="str">
        <f t="shared" si="55"/>
        <v>E</v>
      </c>
      <c r="ET38" s="184">
        <v>0</v>
      </c>
      <c r="EU38" s="185">
        <v>0</v>
      </c>
      <c r="EV38" s="185">
        <v>0</v>
      </c>
      <c r="EW38" s="181"/>
      <c r="EX38" s="181"/>
      <c r="EY38" s="182">
        <f t="shared" si="56"/>
        <v>0</v>
      </c>
      <c r="EZ38" s="255">
        <f t="shared" si="57"/>
        <v>0</v>
      </c>
      <c r="FA38" s="221" t="str">
        <f t="shared" si="58"/>
        <v>E</v>
      </c>
      <c r="FB38" s="183" t="str">
        <f t="shared" si="59"/>
        <v>E</v>
      </c>
      <c r="FC38" s="7"/>
      <c r="FD38" s="4"/>
      <c r="FE38" s="36" t="str">
        <f t="shared" si="120"/>
        <v/>
      </c>
      <c r="FF38" s="34">
        <f t="shared" si="0"/>
        <v>1200</v>
      </c>
      <c r="FG38" s="24">
        <f t="shared" si="1"/>
        <v>0</v>
      </c>
      <c r="FH38" s="89">
        <f t="shared" si="61"/>
        <v>0</v>
      </c>
      <c r="FI38" s="49" t="str">
        <f t="shared" si="62"/>
        <v/>
      </c>
      <c r="FJ38" s="49" t="str">
        <f t="shared" si="63"/>
        <v/>
      </c>
      <c r="FK38" s="49" t="str">
        <f t="shared" si="64"/>
        <v>PROMOTED</v>
      </c>
      <c r="FL38" s="40" t="str">
        <f t="shared" si="65"/>
        <v/>
      </c>
      <c r="FM38" s="35" t="str">
        <f t="shared" si="66"/>
        <v/>
      </c>
      <c r="FN38" s="63" t="str">
        <f t="shared" si="67"/>
        <v>Need Improvement</v>
      </c>
      <c r="FO38" s="43" t="str">
        <f t="shared" si="2"/>
        <v>E</v>
      </c>
      <c r="FP38" s="42" t="str">
        <f t="shared" si="3"/>
        <v>E</v>
      </c>
      <c r="FQ38" s="42" t="str">
        <f t="shared" si="4"/>
        <v>E</v>
      </c>
      <c r="FR38" s="42" t="str">
        <f t="shared" si="5"/>
        <v>E</v>
      </c>
      <c r="FS38" s="42" t="str">
        <f t="shared" si="6"/>
        <v>E</v>
      </c>
      <c r="FT38" s="44" t="str">
        <f t="shared" si="7"/>
        <v>E</v>
      </c>
      <c r="FU38" s="244">
        <f t="shared" si="68"/>
        <v>0</v>
      </c>
      <c r="FV38" s="245">
        <f t="shared" si="69"/>
        <v>0</v>
      </c>
      <c r="FW38" s="245">
        <f t="shared" si="70"/>
        <v>0</v>
      </c>
      <c r="FX38" s="245">
        <f t="shared" si="71"/>
        <v>0</v>
      </c>
      <c r="FY38" s="245">
        <f t="shared" si="72"/>
        <v>6</v>
      </c>
      <c r="FZ38" s="922"/>
      <c r="GA38" s="922"/>
      <c r="GB38" s="79">
        <f t="shared" si="73"/>
        <v>0</v>
      </c>
      <c r="GC38" s="79" t="s">
        <v>169</v>
      </c>
      <c r="GD38" s="79">
        <f t="shared" si="74"/>
        <v>100</v>
      </c>
      <c r="GE38" s="79" t="str">
        <f t="shared" si="75"/>
        <v>0/100</v>
      </c>
      <c r="GF38" s="79">
        <f t="shared" si="76"/>
        <v>0</v>
      </c>
      <c r="GG38" s="79" t="s">
        <v>169</v>
      </c>
      <c r="GH38" s="79">
        <f t="shared" si="77"/>
        <v>100</v>
      </c>
      <c r="GI38" s="79" t="str">
        <f t="shared" si="78"/>
        <v>0/100</v>
      </c>
      <c r="GJ38" s="79">
        <f t="shared" si="79"/>
        <v>0</v>
      </c>
      <c r="GK38" s="79" t="s">
        <v>169</v>
      </c>
      <c r="GL38" s="79">
        <f t="shared" si="80"/>
        <v>100</v>
      </c>
      <c r="GM38" s="79" t="str">
        <f t="shared" si="81"/>
        <v>0/100</v>
      </c>
      <c r="GO38" s="79" t="str">
        <f t="shared" si="82"/>
        <v>E</v>
      </c>
      <c r="GP38" s="79" t="str">
        <f t="shared" si="83"/>
        <v>E</v>
      </c>
      <c r="GQ38" s="79" t="str">
        <f t="shared" si="84"/>
        <v>E</v>
      </c>
      <c r="GR38" s="79" t="str">
        <f t="shared" si="85"/>
        <v>E</v>
      </c>
      <c r="GS38" s="79" t="str">
        <f t="shared" si="86"/>
        <v>E</v>
      </c>
      <c r="GT38" s="79" t="str">
        <f t="shared" si="87"/>
        <v>E</v>
      </c>
      <c r="GU38" s="79">
        <f t="shared" si="88"/>
        <v>0</v>
      </c>
      <c r="GV38" s="79">
        <f t="shared" si="89"/>
        <v>0</v>
      </c>
      <c r="GW38" s="79">
        <f t="shared" si="90"/>
        <v>0</v>
      </c>
      <c r="GX38" s="79">
        <f t="shared" si="91"/>
        <v>6</v>
      </c>
    </row>
    <row r="39" spans="1:206" ht="21.75" customHeight="1">
      <c r="A39" s="73">
        <f t="shared" si="11"/>
        <v>931</v>
      </c>
      <c r="B39" s="138">
        <v>31</v>
      </c>
      <c r="C39" s="247">
        <v>31</v>
      </c>
      <c r="D39" s="23">
        <f t="shared" si="12"/>
        <v>0</v>
      </c>
      <c r="E39" s="2"/>
      <c r="F39" s="81"/>
      <c r="G39" s="1">
        <v>931</v>
      </c>
      <c r="H39" s="2"/>
      <c r="I39" s="2"/>
      <c r="J39" s="2"/>
      <c r="K39" s="666"/>
      <c r="L39" s="300"/>
      <c r="M39" s="272"/>
      <c r="N39" s="268">
        <f t="shared" si="92"/>
        <v>0</v>
      </c>
      <c r="O39" s="272"/>
      <c r="P39" s="272"/>
      <c r="Q39" s="268">
        <f t="shared" si="13"/>
        <v>0</v>
      </c>
      <c r="R39" s="272"/>
      <c r="S39" s="272"/>
      <c r="T39" s="268">
        <f t="shared" si="14"/>
        <v>0</v>
      </c>
      <c r="U39" s="270">
        <f t="shared" si="93"/>
        <v>0</v>
      </c>
      <c r="V39" s="273"/>
      <c r="W39" s="274"/>
      <c r="X39" s="268">
        <f t="shared" si="94"/>
        <v>0</v>
      </c>
      <c r="Y39" s="274"/>
      <c r="Z39" s="274"/>
      <c r="AA39" s="268">
        <f t="shared" si="95"/>
        <v>0</v>
      </c>
      <c r="AB39" s="269">
        <f t="shared" si="96"/>
        <v>0</v>
      </c>
      <c r="AC39" s="275">
        <f t="shared" si="97"/>
        <v>0</v>
      </c>
      <c r="AD39" s="271" t="str">
        <f t="shared" si="98"/>
        <v>E</v>
      </c>
      <c r="AE39" s="67" t="str">
        <f t="shared" si="99"/>
        <v>E</v>
      </c>
      <c r="AF39" s="337"/>
      <c r="AG39" s="338"/>
      <c r="AH39" s="339">
        <f t="shared" si="18"/>
        <v>0</v>
      </c>
      <c r="AI39" s="338"/>
      <c r="AJ39" s="338"/>
      <c r="AK39" s="339">
        <f t="shared" si="19"/>
        <v>0</v>
      </c>
      <c r="AL39" s="338"/>
      <c r="AM39" s="338"/>
      <c r="AN39" s="339">
        <f t="shared" si="20"/>
        <v>0</v>
      </c>
      <c r="AO39" s="340">
        <f t="shared" si="100"/>
        <v>0</v>
      </c>
      <c r="AP39" s="341"/>
      <c r="AQ39" s="342"/>
      <c r="AR39" s="339">
        <f t="shared" si="101"/>
        <v>0</v>
      </c>
      <c r="AS39" s="342"/>
      <c r="AT39" s="342"/>
      <c r="AU39" s="339">
        <f t="shared" si="102"/>
        <v>0</v>
      </c>
      <c r="AV39" s="343">
        <f t="shared" si="103"/>
        <v>0</v>
      </c>
      <c r="AW39" s="344">
        <f t="shared" si="21"/>
        <v>0</v>
      </c>
      <c r="AX39" s="345" t="str">
        <f t="shared" si="22"/>
        <v>E</v>
      </c>
      <c r="AY39" s="69" t="str">
        <f t="shared" si="23"/>
        <v>E</v>
      </c>
      <c r="AZ39" s="390"/>
      <c r="BA39" s="391"/>
      <c r="BB39" s="392">
        <f t="shared" si="24"/>
        <v>0</v>
      </c>
      <c r="BC39" s="391"/>
      <c r="BD39" s="391"/>
      <c r="BE39" s="392">
        <f t="shared" si="25"/>
        <v>0</v>
      </c>
      <c r="BF39" s="391"/>
      <c r="BG39" s="391"/>
      <c r="BH39" s="392">
        <f t="shared" si="26"/>
        <v>0</v>
      </c>
      <c r="BI39" s="393">
        <f t="shared" si="104"/>
        <v>0</v>
      </c>
      <c r="BJ39" s="394"/>
      <c r="BK39" s="395"/>
      <c r="BL39" s="392">
        <f t="shared" si="105"/>
        <v>0</v>
      </c>
      <c r="BM39" s="395"/>
      <c r="BN39" s="395"/>
      <c r="BO39" s="392">
        <f t="shared" si="106"/>
        <v>0</v>
      </c>
      <c r="BP39" s="396">
        <f t="shared" si="107"/>
        <v>0</v>
      </c>
      <c r="BQ39" s="397">
        <f t="shared" si="27"/>
        <v>0</v>
      </c>
      <c r="BR39" s="398" t="str">
        <f t="shared" si="28"/>
        <v>E</v>
      </c>
      <c r="BS39" s="399" t="str">
        <f t="shared" si="29"/>
        <v>E</v>
      </c>
      <c r="BT39" s="437"/>
      <c r="BU39" s="438"/>
      <c r="BV39" s="439">
        <f t="shared" si="30"/>
        <v>0</v>
      </c>
      <c r="BW39" s="438"/>
      <c r="BX39" s="438"/>
      <c r="BY39" s="439">
        <f t="shared" si="31"/>
        <v>0</v>
      </c>
      <c r="BZ39" s="438"/>
      <c r="CA39" s="438"/>
      <c r="CB39" s="439">
        <f t="shared" si="32"/>
        <v>0</v>
      </c>
      <c r="CC39" s="440">
        <f t="shared" si="108"/>
        <v>0</v>
      </c>
      <c r="CD39" s="441"/>
      <c r="CE39" s="442"/>
      <c r="CF39" s="439">
        <f t="shared" si="109"/>
        <v>0</v>
      </c>
      <c r="CG39" s="442"/>
      <c r="CH39" s="442"/>
      <c r="CI39" s="439">
        <f t="shared" si="110"/>
        <v>0</v>
      </c>
      <c r="CJ39" s="443">
        <f t="shared" si="111"/>
        <v>0</v>
      </c>
      <c r="CK39" s="444">
        <f t="shared" si="33"/>
        <v>0</v>
      </c>
      <c r="CL39" s="445" t="str">
        <f t="shared" si="34"/>
        <v>E</v>
      </c>
      <c r="CM39" s="68" t="str">
        <f t="shared" si="35"/>
        <v>E</v>
      </c>
      <c r="CN39" s="337"/>
      <c r="CO39" s="338"/>
      <c r="CP39" s="339">
        <f t="shared" si="36"/>
        <v>0</v>
      </c>
      <c r="CQ39" s="338"/>
      <c r="CR39" s="338"/>
      <c r="CS39" s="339">
        <f t="shared" si="37"/>
        <v>0</v>
      </c>
      <c r="CT39" s="338"/>
      <c r="CU39" s="338"/>
      <c r="CV39" s="339">
        <f t="shared" si="38"/>
        <v>0</v>
      </c>
      <c r="CW39" s="340">
        <f t="shared" si="112"/>
        <v>0</v>
      </c>
      <c r="CX39" s="341"/>
      <c r="CY39" s="342"/>
      <c r="CZ39" s="339">
        <f t="shared" si="113"/>
        <v>0</v>
      </c>
      <c r="DA39" s="342"/>
      <c r="DB39" s="342"/>
      <c r="DC39" s="339">
        <f t="shared" si="114"/>
        <v>0</v>
      </c>
      <c r="DD39" s="343">
        <f t="shared" si="115"/>
        <v>0</v>
      </c>
      <c r="DE39" s="344">
        <f t="shared" si="39"/>
        <v>0</v>
      </c>
      <c r="DF39" s="345" t="str">
        <f t="shared" si="40"/>
        <v>E</v>
      </c>
      <c r="DG39" s="69" t="str">
        <f t="shared" si="41"/>
        <v>E</v>
      </c>
      <c r="DH39" s="490"/>
      <c r="DI39" s="491"/>
      <c r="DJ39" s="492">
        <f t="shared" si="42"/>
        <v>0</v>
      </c>
      <c r="DK39" s="491"/>
      <c r="DL39" s="491"/>
      <c r="DM39" s="492">
        <f t="shared" si="43"/>
        <v>0</v>
      </c>
      <c r="DN39" s="491"/>
      <c r="DO39" s="491"/>
      <c r="DP39" s="492">
        <f t="shared" si="44"/>
        <v>0</v>
      </c>
      <c r="DQ39" s="493">
        <f t="shared" si="116"/>
        <v>0</v>
      </c>
      <c r="DR39" s="494"/>
      <c r="DS39" s="495"/>
      <c r="DT39" s="492">
        <f t="shared" si="117"/>
        <v>0</v>
      </c>
      <c r="DU39" s="495"/>
      <c r="DV39" s="495"/>
      <c r="DW39" s="492">
        <f t="shared" si="118"/>
        <v>0</v>
      </c>
      <c r="DX39" s="496">
        <f t="shared" si="119"/>
        <v>0</v>
      </c>
      <c r="DY39" s="497">
        <f t="shared" si="45"/>
        <v>0</v>
      </c>
      <c r="DZ39" s="498" t="str">
        <f t="shared" si="46"/>
        <v>E</v>
      </c>
      <c r="EA39" s="499" t="str">
        <f t="shared" si="47"/>
        <v>E</v>
      </c>
      <c r="EB39" s="198">
        <v>0</v>
      </c>
      <c r="EC39" s="199">
        <v>0</v>
      </c>
      <c r="ED39" s="199">
        <v>0</v>
      </c>
      <c r="EE39" s="196"/>
      <c r="EF39" s="196"/>
      <c r="EG39" s="197">
        <f t="shared" si="48"/>
        <v>0</v>
      </c>
      <c r="EH39" s="253">
        <f t="shared" si="49"/>
        <v>0</v>
      </c>
      <c r="EI39" s="213" t="str">
        <f t="shared" si="50"/>
        <v>E</v>
      </c>
      <c r="EJ39" s="201" t="str">
        <f t="shared" si="51"/>
        <v>E</v>
      </c>
      <c r="EK39" s="169">
        <v>0</v>
      </c>
      <c r="EL39" s="170">
        <v>0</v>
      </c>
      <c r="EM39" s="170">
        <v>0</v>
      </c>
      <c r="EN39" s="166"/>
      <c r="EO39" s="166"/>
      <c r="EP39" s="167">
        <f t="shared" si="52"/>
        <v>0</v>
      </c>
      <c r="EQ39" s="254">
        <f t="shared" si="53"/>
        <v>0</v>
      </c>
      <c r="ER39" s="217" t="str">
        <f t="shared" si="54"/>
        <v>E</v>
      </c>
      <c r="ES39" s="168" t="str">
        <f t="shared" si="55"/>
        <v>E</v>
      </c>
      <c r="ET39" s="184">
        <v>0</v>
      </c>
      <c r="EU39" s="185">
        <v>0</v>
      </c>
      <c r="EV39" s="185">
        <v>0</v>
      </c>
      <c r="EW39" s="181"/>
      <c r="EX39" s="181"/>
      <c r="EY39" s="182">
        <f t="shared" si="56"/>
        <v>0</v>
      </c>
      <c r="EZ39" s="255">
        <f t="shared" si="57"/>
        <v>0</v>
      </c>
      <c r="FA39" s="221" t="str">
        <f t="shared" si="58"/>
        <v>E</v>
      </c>
      <c r="FB39" s="183" t="str">
        <f t="shared" si="59"/>
        <v>E</v>
      </c>
      <c r="FC39" s="7"/>
      <c r="FD39" s="4"/>
      <c r="FE39" s="36" t="str">
        <f t="shared" si="120"/>
        <v/>
      </c>
      <c r="FF39" s="34">
        <f t="shared" si="0"/>
        <v>1200</v>
      </c>
      <c r="FG39" s="24">
        <f t="shared" si="1"/>
        <v>0</v>
      </c>
      <c r="FH39" s="89">
        <f t="shared" si="61"/>
        <v>0</v>
      </c>
      <c r="FI39" s="49" t="str">
        <f t="shared" si="62"/>
        <v/>
      </c>
      <c r="FJ39" s="49" t="str">
        <f t="shared" si="63"/>
        <v/>
      </c>
      <c r="FK39" s="49" t="str">
        <f t="shared" si="64"/>
        <v>PROMOTED</v>
      </c>
      <c r="FL39" s="40" t="str">
        <f t="shared" si="65"/>
        <v/>
      </c>
      <c r="FM39" s="35" t="str">
        <f t="shared" si="66"/>
        <v/>
      </c>
      <c r="FN39" s="63" t="str">
        <f t="shared" si="67"/>
        <v>Need Improvement</v>
      </c>
      <c r="FO39" s="43" t="str">
        <f t="shared" si="2"/>
        <v>E</v>
      </c>
      <c r="FP39" s="42" t="str">
        <f t="shared" si="3"/>
        <v>E</v>
      </c>
      <c r="FQ39" s="42" t="str">
        <f t="shared" si="4"/>
        <v>E</v>
      </c>
      <c r="FR39" s="42" t="str">
        <f t="shared" si="5"/>
        <v>E</v>
      </c>
      <c r="FS39" s="42" t="str">
        <f t="shared" si="6"/>
        <v>E</v>
      </c>
      <c r="FT39" s="44" t="str">
        <f t="shared" si="7"/>
        <v>E</v>
      </c>
      <c r="FU39" s="244">
        <f t="shared" si="68"/>
        <v>0</v>
      </c>
      <c r="FV39" s="245">
        <f t="shared" si="69"/>
        <v>0</v>
      </c>
      <c r="FW39" s="245">
        <f t="shared" si="70"/>
        <v>0</v>
      </c>
      <c r="FX39" s="245">
        <f t="shared" si="71"/>
        <v>0</v>
      </c>
      <c r="FY39" s="245">
        <f t="shared" si="72"/>
        <v>6</v>
      </c>
      <c r="FZ39" s="922"/>
      <c r="GA39" s="922"/>
      <c r="GB39" s="79">
        <f t="shared" si="73"/>
        <v>0</v>
      </c>
      <c r="GC39" s="79" t="s">
        <v>169</v>
      </c>
      <c r="GD39" s="79">
        <f t="shared" si="74"/>
        <v>100</v>
      </c>
      <c r="GE39" s="79" t="str">
        <f t="shared" si="75"/>
        <v>0/100</v>
      </c>
      <c r="GF39" s="79">
        <f t="shared" si="76"/>
        <v>0</v>
      </c>
      <c r="GG39" s="79" t="s">
        <v>169</v>
      </c>
      <c r="GH39" s="79">
        <f t="shared" si="77"/>
        <v>100</v>
      </c>
      <c r="GI39" s="79" t="str">
        <f t="shared" si="78"/>
        <v>0/100</v>
      </c>
      <c r="GJ39" s="79">
        <f t="shared" si="79"/>
        <v>0</v>
      </c>
      <c r="GK39" s="79" t="s">
        <v>169</v>
      </c>
      <c r="GL39" s="79">
        <f t="shared" si="80"/>
        <v>100</v>
      </c>
      <c r="GM39" s="79" t="str">
        <f t="shared" si="81"/>
        <v>0/100</v>
      </c>
      <c r="GO39" s="79" t="str">
        <f t="shared" si="82"/>
        <v>E</v>
      </c>
      <c r="GP39" s="79" t="str">
        <f t="shared" si="83"/>
        <v>E</v>
      </c>
      <c r="GQ39" s="79" t="str">
        <f t="shared" si="84"/>
        <v>E</v>
      </c>
      <c r="GR39" s="79" t="str">
        <f t="shared" si="85"/>
        <v>E</v>
      </c>
      <c r="GS39" s="79" t="str">
        <f t="shared" si="86"/>
        <v>E</v>
      </c>
      <c r="GT39" s="79" t="str">
        <f t="shared" si="87"/>
        <v>E</v>
      </c>
      <c r="GU39" s="79">
        <f t="shared" si="88"/>
        <v>0</v>
      </c>
      <c r="GV39" s="79">
        <f t="shared" si="89"/>
        <v>0</v>
      </c>
      <c r="GW39" s="79">
        <f t="shared" si="90"/>
        <v>0</v>
      </c>
      <c r="GX39" s="79">
        <f t="shared" si="91"/>
        <v>6</v>
      </c>
    </row>
    <row r="40" spans="1:206" ht="21.75" customHeight="1">
      <c r="A40" s="73">
        <f t="shared" si="11"/>
        <v>932</v>
      </c>
      <c r="B40" s="138">
        <v>32</v>
      </c>
      <c r="C40" s="248">
        <v>32</v>
      </c>
      <c r="D40" s="23">
        <f t="shared" si="12"/>
        <v>0</v>
      </c>
      <c r="E40" s="2"/>
      <c r="F40" s="81"/>
      <c r="G40" s="2">
        <v>932</v>
      </c>
      <c r="H40" s="2"/>
      <c r="I40" s="2"/>
      <c r="J40" s="2"/>
      <c r="K40" s="666"/>
      <c r="L40" s="300"/>
      <c r="M40" s="272"/>
      <c r="N40" s="268">
        <f t="shared" si="92"/>
        <v>0</v>
      </c>
      <c r="O40" s="272"/>
      <c r="P40" s="272"/>
      <c r="Q40" s="268">
        <f t="shared" si="13"/>
        <v>0</v>
      </c>
      <c r="R40" s="272"/>
      <c r="S40" s="272"/>
      <c r="T40" s="268">
        <f t="shared" si="14"/>
        <v>0</v>
      </c>
      <c r="U40" s="270">
        <f t="shared" si="93"/>
        <v>0</v>
      </c>
      <c r="V40" s="273"/>
      <c r="W40" s="274"/>
      <c r="X40" s="268">
        <f t="shared" si="94"/>
        <v>0</v>
      </c>
      <c r="Y40" s="274"/>
      <c r="Z40" s="274"/>
      <c r="AA40" s="268">
        <f t="shared" si="95"/>
        <v>0</v>
      </c>
      <c r="AB40" s="269">
        <f t="shared" si="96"/>
        <v>0</v>
      </c>
      <c r="AC40" s="275">
        <f t="shared" si="97"/>
        <v>0</v>
      </c>
      <c r="AD40" s="271" t="str">
        <f t="shared" si="98"/>
        <v>E</v>
      </c>
      <c r="AE40" s="67" t="str">
        <f t="shared" si="99"/>
        <v>E</v>
      </c>
      <c r="AF40" s="337"/>
      <c r="AG40" s="338"/>
      <c r="AH40" s="339">
        <f t="shared" si="18"/>
        <v>0</v>
      </c>
      <c r="AI40" s="338"/>
      <c r="AJ40" s="338"/>
      <c r="AK40" s="339">
        <f t="shared" si="19"/>
        <v>0</v>
      </c>
      <c r="AL40" s="338"/>
      <c r="AM40" s="338"/>
      <c r="AN40" s="339">
        <f t="shared" si="20"/>
        <v>0</v>
      </c>
      <c r="AO40" s="340">
        <f t="shared" si="100"/>
        <v>0</v>
      </c>
      <c r="AP40" s="341"/>
      <c r="AQ40" s="342"/>
      <c r="AR40" s="339">
        <f t="shared" si="101"/>
        <v>0</v>
      </c>
      <c r="AS40" s="342"/>
      <c r="AT40" s="342"/>
      <c r="AU40" s="339">
        <f t="shared" si="102"/>
        <v>0</v>
      </c>
      <c r="AV40" s="343">
        <f t="shared" si="103"/>
        <v>0</v>
      </c>
      <c r="AW40" s="344">
        <f t="shared" si="21"/>
        <v>0</v>
      </c>
      <c r="AX40" s="345" t="str">
        <f t="shared" si="22"/>
        <v>E</v>
      </c>
      <c r="AY40" s="69" t="str">
        <f t="shared" si="23"/>
        <v>E</v>
      </c>
      <c r="AZ40" s="390"/>
      <c r="BA40" s="391"/>
      <c r="BB40" s="392">
        <f t="shared" si="24"/>
        <v>0</v>
      </c>
      <c r="BC40" s="391"/>
      <c r="BD40" s="391"/>
      <c r="BE40" s="392">
        <f t="shared" si="25"/>
        <v>0</v>
      </c>
      <c r="BF40" s="391"/>
      <c r="BG40" s="391"/>
      <c r="BH40" s="392">
        <f t="shared" si="26"/>
        <v>0</v>
      </c>
      <c r="BI40" s="393">
        <f t="shared" si="104"/>
        <v>0</v>
      </c>
      <c r="BJ40" s="394"/>
      <c r="BK40" s="395"/>
      <c r="BL40" s="392">
        <f t="shared" si="105"/>
        <v>0</v>
      </c>
      <c r="BM40" s="395"/>
      <c r="BN40" s="395"/>
      <c r="BO40" s="392">
        <f t="shared" si="106"/>
        <v>0</v>
      </c>
      <c r="BP40" s="396">
        <f t="shared" si="107"/>
        <v>0</v>
      </c>
      <c r="BQ40" s="397">
        <f t="shared" si="27"/>
        <v>0</v>
      </c>
      <c r="BR40" s="398" t="str">
        <f t="shared" si="28"/>
        <v>E</v>
      </c>
      <c r="BS40" s="399" t="str">
        <f t="shared" si="29"/>
        <v>E</v>
      </c>
      <c r="BT40" s="437"/>
      <c r="BU40" s="438"/>
      <c r="BV40" s="439">
        <f t="shared" si="30"/>
        <v>0</v>
      </c>
      <c r="BW40" s="438"/>
      <c r="BX40" s="438"/>
      <c r="BY40" s="439">
        <f t="shared" si="31"/>
        <v>0</v>
      </c>
      <c r="BZ40" s="438"/>
      <c r="CA40" s="438"/>
      <c r="CB40" s="439">
        <f t="shared" si="32"/>
        <v>0</v>
      </c>
      <c r="CC40" s="440">
        <f t="shared" si="108"/>
        <v>0</v>
      </c>
      <c r="CD40" s="441"/>
      <c r="CE40" s="442"/>
      <c r="CF40" s="439">
        <f t="shared" si="109"/>
        <v>0</v>
      </c>
      <c r="CG40" s="442"/>
      <c r="CH40" s="442"/>
      <c r="CI40" s="439">
        <f t="shared" si="110"/>
        <v>0</v>
      </c>
      <c r="CJ40" s="443">
        <f t="shared" si="111"/>
        <v>0</v>
      </c>
      <c r="CK40" s="444">
        <f t="shared" si="33"/>
        <v>0</v>
      </c>
      <c r="CL40" s="445" t="str">
        <f t="shared" si="34"/>
        <v>E</v>
      </c>
      <c r="CM40" s="68" t="str">
        <f t="shared" si="35"/>
        <v>E</v>
      </c>
      <c r="CN40" s="337"/>
      <c r="CO40" s="338"/>
      <c r="CP40" s="339">
        <f t="shared" si="36"/>
        <v>0</v>
      </c>
      <c r="CQ40" s="338"/>
      <c r="CR40" s="338"/>
      <c r="CS40" s="339">
        <f t="shared" si="37"/>
        <v>0</v>
      </c>
      <c r="CT40" s="338"/>
      <c r="CU40" s="338"/>
      <c r="CV40" s="339">
        <f t="shared" si="38"/>
        <v>0</v>
      </c>
      <c r="CW40" s="340">
        <f t="shared" si="112"/>
        <v>0</v>
      </c>
      <c r="CX40" s="341"/>
      <c r="CY40" s="342"/>
      <c r="CZ40" s="339">
        <f t="shared" si="113"/>
        <v>0</v>
      </c>
      <c r="DA40" s="342"/>
      <c r="DB40" s="342"/>
      <c r="DC40" s="339">
        <f t="shared" si="114"/>
        <v>0</v>
      </c>
      <c r="DD40" s="343">
        <f t="shared" si="115"/>
        <v>0</v>
      </c>
      <c r="DE40" s="344">
        <f t="shared" si="39"/>
        <v>0</v>
      </c>
      <c r="DF40" s="345" t="str">
        <f t="shared" si="40"/>
        <v>E</v>
      </c>
      <c r="DG40" s="69" t="str">
        <f t="shared" si="41"/>
        <v>E</v>
      </c>
      <c r="DH40" s="490"/>
      <c r="DI40" s="491"/>
      <c r="DJ40" s="492">
        <f t="shared" si="42"/>
        <v>0</v>
      </c>
      <c r="DK40" s="491"/>
      <c r="DL40" s="491"/>
      <c r="DM40" s="492">
        <f t="shared" si="43"/>
        <v>0</v>
      </c>
      <c r="DN40" s="491"/>
      <c r="DO40" s="491"/>
      <c r="DP40" s="492">
        <f t="shared" si="44"/>
        <v>0</v>
      </c>
      <c r="DQ40" s="493">
        <f t="shared" si="116"/>
        <v>0</v>
      </c>
      <c r="DR40" s="494"/>
      <c r="DS40" s="495"/>
      <c r="DT40" s="492">
        <f t="shared" si="117"/>
        <v>0</v>
      </c>
      <c r="DU40" s="495"/>
      <c r="DV40" s="495"/>
      <c r="DW40" s="492">
        <f t="shared" si="118"/>
        <v>0</v>
      </c>
      <c r="DX40" s="496">
        <f t="shared" si="119"/>
        <v>0</v>
      </c>
      <c r="DY40" s="497">
        <f t="shared" si="45"/>
        <v>0</v>
      </c>
      <c r="DZ40" s="498" t="str">
        <f t="shared" si="46"/>
        <v>E</v>
      </c>
      <c r="EA40" s="499" t="str">
        <f t="shared" si="47"/>
        <v>E</v>
      </c>
      <c r="EB40" s="198">
        <v>0</v>
      </c>
      <c r="EC40" s="199">
        <v>0</v>
      </c>
      <c r="ED40" s="199">
        <v>0</v>
      </c>
      <c r="EE40" s="196"/>
      <c r="EF40" s="196"/>
      <c r="EG40" s="197">
        <f t="shared" si="48"/>
        <v>0</v>
      </c>
      <c r="EH40" s="253">
        <f t="shared" si="49"/>
        <v>0</v>
      </c>
      <c r="EI40" s="213" t="str">
        <f t="shared" si="50"/>
        <v>E</v>
      </c>
      <c r="EJ40" s="201" t="str">
        <f t="shared" si="51"/>
        <v>E</v>
      </c>
      <c r="EK40" s="169">
        <v>0</v>
      </c>
      <c r="EL40" s="170">
        <v>0</v>
      </c>
      <c r="EM40" s="170">
        <v>0</v>
      </c>
      <c r="EN40" s="166"/>
      <c r="EO40" s="166"/>
      <c r="EP40" s="167">
        <f t="shared" si="52"/>
        <v>0</v>
      </c>
      <c r="EQ40" s="254">
        <f t="shared" si="53"/>
        <v>0</v>
      </c>
      <c r="ER40" s="217" t="str">
        <f t="shared" si="54"/>
        <v>E</v>
      </c>
      <c r="ES40" s="168" t="str">
        <f t="shared" si="55"/>
        <v>E</v>
      </c>
      <c r="ET40" s="184">
        <v>0</v>
      </c>
      <c r="EU40" s="185">
        <v>0</v>
      </c>
      <c r="EV40" s="185">
        <v>0</v>
      </c>
      <c r="EW40" s="181"/>
      <c r="EX40" s="181"/>
      <c r="EY40" s="182">
        <f t="shared" si="56"/>
        <v>0</v>
      </c>
      <c r="EZ40" s="255">
        <f t="shared" si="57"/>
        <v>0</v>
      </c>
      <c r="FA40" s="221" t="str">
        <f t="shared" si="58"/>
        <v>E</v>
      </c>
      <c r="FB40" s="183" t="str">
        <f t="shared" si="59"/>
        <v>E</v>
      </c>
      <c r="FC40" s="7"/>
      <c r="FD40" s="4"/>
      <c r="FE40" s="36" t="str">
        <f t="shared" si="120"/>
        <v/>
      </c>
      <c r="FF40" s="34">
        <f t="shared" si="0"/>
        <v>1200</v>
      </c>
      <c r="FG40" s="24">
        <f t="shared" si="1"/>
        <v>0</v>
      </c>
      <c r="FH40" s="89">
        <f t="shared" si="61"/>
        <v>0</v>
      </c>
      <c r="FI40" s="49" t="str">
        <f t="shared" si="62"/>
        <v/>
      </c>
      <c r="FJ40" s="49" t="str">
        <f t="shared" si="63"/>
        <v/>
      </c>
      <c r="FK40" s="49" t="str">
        <f t="shared" si="64"/>
        <v>PROMOTED</v>
      </c>
      <c r="FL40" s="40" t="str">
        <f t="shared" si="65"/>
        <v/>
      </c>
      <c r="FM40" s="35" t="str">
        <f t="shared" si="66"/>
        <v/>
      </c>
      <c r="FN40" s="63" t="str">
        <f t="shared" si="67"/>
        <v>Need Improvement</v>
      </c>
      <c r="FO40" s="43" t="str">
        <f t="shared" si="2"/>
        <v>E</v>
      </c>
      <c r="FP40" s="42" t="str">
        <f t="shared" si="3"/>
        <v>E</v>
      </c>
      <c r="FQ40" s="42" t="str">
        <f t="shared" si="4"/>
        <v>E</v>
      </c>
      <c r="FR40" s="42" t="str">
        <f t="shared" si="5"/>
        <v>E</v>
      </c>
      <c r="FS40" s="42" t="str">
        <f t="shared" si="6"/>
        <v>E</v>
      </c>
      <c r="FT40" s="44" t="str">
        <f t="shared" si="7"/>
        <v>E</v>
      </c>
      <c r="FU40" s="244">
        <f t="shared" si="68"/>
        <v>0</v>
      </c>
      <c r="FV40" s="245">
        <f t="shared" si="69"/>
        <v>0</v>
      </c>
      <c r="FW40" s="245">
        <f t="shared" si="70"/>
        <v>0</v>
      </c>
      <c r="FX40" s="245">
        <f t="shared" si="71"/>
        <v>0</v>
      </c>
      <c r="FY40" s="245">
        <f t="shared" si="72"/>
        <v>6</v>
      </c>
      <c r="FZ40" s="922"/>
      <c r="GA40" s="922"/>
      <c r="GB40" s="79">
        <f t="shared" si="73"/>
        <v>0</v>
      </c>
      <c r="GC40" s="79" t="s">
        <v>169</v>
      </c>
      <c r="GD40" s="79">
        <f t="shared" si="74"/>
        <v>100</v>
      </c>
      <c r="GE40" s="79" t="str">
        <f t="shared" si="75"/>
        <v>0/100</v>
      </c>
      <c r="GF40" s="79">
        <f t="shared" si="76"/>
        <v>0</v>
      </c>
      <c r="GG40" s="79" t="s">
        <v>169</v>
      </c>
      <c r="GH40" s="79">
        <f t="shared" si="77"/>
        <v>100</v>
      </c>
      <c r="GI40" s="79" t="str">
        <f t="shared" si="78"/>
        <v>0/100</v>
      </c>
      <c r="GJ40" s="79">
        <f t="shared" si="79"/>
        <v>0</v>
      </c>
      <c r="GK40" s="79" t="s">
        <v>169</v>
      </c>
      <c r="GL40" s="79">
        <f t="shared" si="80"/>
        <v>100</v>
      </c>
      <c r="GM40" s="79" t="str">
        <f t="shared" si="81"/>
        <v>0/100</v>
      </c>
      <c r="GO40" s="79" t="str">
        <f t="shared" si="82"/>
        <v>E</v>
      </c>
      <c r="GP40" s="79" t="str">
        <f t="shared" si="83"/>
        <v>E</v>
      </c>
      <c r="GQ40" s="79" t="str">
        <f t="shared" si="84"/>
        <v>E</v>
      </c>
      <c r="GR40" s="79" t="str">
        <f t="shared" si="85"/>
        <v>E</v>
      </c>
      <c r="GS40" s="79" t="str">
        <f t="shared" si="86"/>
        <v>E</v>
      </c>
      <c r="GT40" s="79" t="str">
        <f t="shared" si="87"/>
        <v>E</v>
      </c>
      <c r="GU40" s="79">
        <f t="shared" si="88"/>
        <v>0</v>
      </c>
      <c r="GV40" s="79">
        <f t="shared" si="89"/>
        <v>0</v>
      </c>
      <c r="GW40" s="79">
        <f t="shared" si="90"/>
        <v>0</v>
      </c>
      <c r="GX40" s="79">
        <f t="shared" si="91"/>
        <v>6</v>
      </c>
    </row>
    <row r="41" spans="1:206" ht="21.75" customHeight="1">
      <c r="A41" s="73">
        <f t="shared" si="11"/>
        <v>933</v>
      </c>
      <c r="B41" s="138">
        <v>33</v>
      </c>
      <c r="C41" s="247">
        <v>33</v>
      </c>
      <c r="D41" s="23">
        <f t="shared" si="12"/>
        <v>0</v>
      </c>
      <c r="E41" s="2"/>
      <c r="F41" s="81"/>
      <c r="G41" s="1">
        <v>933</v>
      </c>
      <c r="H41" s="2"/>
      <c r="I41" s="2"/>
      <c r="J41" s="2"/>
      <c r="K41" s="666"/>
      <c r="L41" s="300"/>
      <c r="M41" s="272"/>
      <c r="N41" s="268">
        <f t="shared" si="92"/>
        <v>0</v>
      </c>
      <c r="O41" s="272"/>
      <c r="P41" s="272"/>
      <c r="Q41" s="268">
        <f t="shared" si="13"/>
        <v>0</v>
      </c>
      <c r="R41" s="272"/>
      <c r="S41" s="272"/>
      <c r="T41" s="268">
        <f t="shared" si="14"/>
        <v>0</v>
      </c>
      <c r="U41" s="270">
        <f t="shared" si="93"/>
        <v>0</v>
      </c>
      <c r="V41" s="273"/>
      <c r="W41" s="274"/>
      <c r="X41" s="268">
        <f t="shared" si="94"/>
        <v>0</v>
      </c>
      <c r="Y41" s="274"/>
      <c r="Z41" s="274"/>
      <c r="AA41" s="268">
        <f t="shared" si="95"/>
        <v>0</v>
      </c>
      <c r="AB41" s="269">
        <f t="shared" si="96"/>
        <v>0</v>
      </c>
      <c r="AC41" s="275">
        <f t="shared" si="97"/>
        <v>0</v>
      </c>
      <c r="AD41" s="271" t="str">
        <f t="shared" si="98"/>
        <v>E</v>
      </c>
      <c r="AE41" s="67" t="str">
        <f t="shared" si="99"/>
        <v>E</v>
      </c>
      <c r="AF41" s="337"/>
      <c r="AG41" s="338"/>
      <c r="AH41" s="339">
        <f t="shared" si="18"/>
        <v>0</v>
      </c>
      <c r="AI41" s="338"/>
      <c r="AJ41" s="338"/>
      <c r="AK41" s="339">
        <f t="shared" si="19"/>
        <v>0</v>
      </c>
      <c r="AL41" s="338"/>
      <c r="AM41" s="338"/>
      <c r="AN41" s="339">
        <f t="shared" si="20"/>
        <v>0</v>
      </c>
      <c r="AO41" s="340">
        <f t="shared" si="100"/>
        <v>0</v>
      </c>
      <c r="AP41" s="341"/>
      <c r="AQ41" s="342"/>
      <c r="AR41" s="339">
        <f t="shared" si="101"/>
        <v>0</v>
      </c>
      <c r="AS41" s="342"/>
      <c r="AT41" s="342"/>
      <c r="AU41" s="339">
        <f t="shared" si="102"/>
        <v>0</v>
      </c>
      <c r="AV41" s="343">
        <f t="shared" si="103"/>
        <v>0</v>
      </c>
      <c r="AW41" s="344">
        <f t="shared" si="21"/>
        <v>0</v>
      </c>
      <c r="AX41" s="345" t="str">
        <f t="shared" si="22"/>
        <v>E</v>
      </c>
      <c r="AY41" s="69" t="str">
        <f t="shared" si="23"/>
        <v>E</v>
      </c>
      <c r="AZ41" s="390"/>
      <c r="BA41" s="391"/>
      <c r="BB41" s="392">
        <f t="shared" si="24"/>
        <v>0</v>
      </c>
      <c r="BC41" s="391"/>
      <c r="BD41" s="391"/>
      <c r="BE41" s="392">
        <f t="shared" si="25"/>
        <v>0</v>
      </c>
      <c r="BF41" s="391"/>
      <c r="BG41" s="391"/>
      <c r="BH41" s="392">
        <f t="shared" si="26"/>
        <v>0</v>
      </c>
      <c r="BI41" s="393">
        <f t="shared" si="104"/>
        <v>0</v>
      </c>
      <c r="BJ41" s="394"/>
      <c r="BK41" s="395"/>
      <c r="BL41" s="392">
        <f t="shared" si="105"/>
        <v>0</v>
      </c>
      <c r="BM41" s="395"/>
      <c r="BN41" s="395"/>
      <c r="BO41" s="392">
        <f t="shared" si="106"/>
        <v>0</v>
      </c>
      <c r="BP41" s="396">
        <f t="shared" si="107"/>
        <v>0</v>
      </c>
      <c r="BQ41" s="397">
        <f t="shared" si="27"/>
        <v>0</v>
      </c>
      <c r="BR41" s="398" t="str">
        <f t="shared" si="28"/>
        <v>E</v>
      </c>
      <c r="BS41" s="399" t="str">
        <f t="shared" si="29"/>
        <v>E</v>
      </c>
      <c r="BT41" s="437"/>
      <c r="BU41" s="438"/>
      <c r="BV41" s="439">
        <f t="shared" si="30"/>
        <v>0</v>
      </c>
      <c r="BW41" s="438"/>
      <c r="BX41" s="438"/>
      <c r="BY41" s="439">
        <f t="shared" si="31"/>
        <v>0</v>
      </c>
      <c r="BZ41" s="438"/>
      <c r="CA41" s="438"/>
      <c r="CB41" s="439">
        <f t="shared" si="32"/>
        <v>0</v>
      </c>
      <c r="CC41" s="440">
        <f t="shared" si="108"/>
        <v>0</v>
      </c>
      <c r="CD41" s="441"/>
      <c r="CE41" s="442"/>
      <c r="CF41" s="439">
        <f t="shared" si="109"/>
        <v>0</v>
      </c>
      <c r="CG41" s="442"/>
      <c r="CH41" s="442"/>
      <c r="CI41" s="439">
        <f t="shared" si="110"/>
        <v>0</v>
      </c>
      <c r="CJ41" s="443">
        <f t="shared" si="111"/>
        <v>0</v>
      </c>
      <c r="CK41" s="444">
        <f t="shared" si="33"/>
        <v>0</v>
      </c>
      <c r="CL41" s="445" t="str">
        <f t="shared" si="34"/>
        <v>E</v>
      </c>
      <c r="CM41" s="68" t="str">
        <f t="shared" si="35"/>
        <v>E</v>
      </c>
      <c r="CN41" s="337"/>
      <c r="CO41" s="338"/>
      <c r="CP41" s="339">
        <f t="shared" si="36"/>
        <v>0</v>
      </c>
      <c r="CQ41" s="338"/>
      <c r="CR41" s="338"/>
      <c r="CS41" s="339">
        <f t="shared" si="37"/>
        <v>0</v>
      </c>
      <c r="CT41" s="338"/>
      <c r="CU41" s="338"/>
      <c r="CV41" s="339">
        <f t="shared" si="38"/>
        <v>0</v>
      </c>
      <c r="CW41" s="340">
        <f t="shared" si="112"/>
        <v>0</v>
      </c>
      <c r="CX41" s="341"/>
      <c r="CY41" s="342"/>
      <c r="CZ41" s="339">
        <f t="shared" si="113"/>
        <v>0</v>
      </c>
      <c r="DA41" s="342"/>
      <c r="DB41" s="342"/>
      <c r="DC41" s="339">
        <f t="shared" si="114"/>
        <v>0</v>
      </c>
      <c r="DD41" s="343">
        <f t="shared" si="115"/>
        <v>0</v>
      </c>
      <c r="DE41" s="344">
        <f t="shared" si="39"/>
        <v>0</v>
      </c>
      <c r="DF41" s="345" t="str">
        <f t="shared" si="40"/>
        <v>E</v>
      </c>
      <c r="DG41" s="69" t="str">
        <f t="shared" si="41"/>
        <v>E</v>
      </c>
      <c r="DH41" s="490"/>
      <c r="DI41" s="491"/>
      <c r="DJ41" s="492">
        <f t="shared" si="42"/>
        <v>0</v>
      </c>
      <c r="DK41" s="491"/>
      <c r="DL41" s="491"/>
      <c r="DM41" s="492">
        <f t="shared" si="43"/>
        <v>0</v>
      </c>
      <c r="DN41" s="491"/>
      <c r="DO41" s="491"/>
      <c r="DP41" s="492">
        <f t="shared" si="44"/>
        <v>0</v>
      </c>
      <c r="DQ41" s="493">
        <f t="shared" si="116"/>
        <v>0</v>
      </c>
      <c r="DR41" s="494"/>
      <c r="DS41" s="495"/>
      <c r="DT41" s="492">
        <f t="shared" si="117"/>
        <v>0</v>
      </c>
      <c r="DU41" s="495"/>
      <c r="DV41" s="495"/>
      <c r="DW41" s="492">
        <f t="shared" si="118"/>
        <v>0</v>
      </c>
      <c r="DX41" s="496">
        <f t="shared" si="119"/>
        <v>0</v>
      </c>
      <c r="DY41" s="497">
        <f t="shared" si="45"/>
        <v>0</v>
      </c>
      <c r="DZ41" s="498" t="str">
        <f t="shared" si="46"/>
        <v>E</v>
      </c>
      <c r="EA41" s="499" t="str">
        <f t="shared" si="47"/>
        <v>E</v>
      </c>
      <c r="EB41" s="198">
        <v>0</v>
      </c>
      <c r="EC41" s="199">
        <v>0</v>
      </c>
      <c r="ED41" s="199">
        <v>0</v>
      </c>
      <c r="EE41" s="196"/>
      <c r="EF41" s="196"/>
      <c r="EG41" s="197">
        <f t="shared" si="48"/>
        <v>0</v>
      </c>
      <c r="EH41" s="253">
        <f t="shared" si="49"/>
        <v>0</v>
      </c>
      <c r="EI41" s="213" t="str">
        <f t="shared" si="50"/>
        <v>E</v>
      </c>
      <c r="EJ41" s="201" t="str">
        <f t="shared" si="51"/>
        <v>E</v>
      </c>
      <c r="EK41" s="169">
        <v>0</v>
      </c>
      <c r="EL41" s="170">
        <v>0</v>
      </c>
      <c r="EM41" s="170">
        <v>0</v>
      </c>
      <c r="EN41" s="166"/>
      <c r="EO41" s="166"/>
      <c r="EP41" s="167">
        <f t="shared" si="52"/>
        <v>0</v>
      </c>
      <c r="EQ41" s="254">
        <f t="shared" si="53"/>
        <v>0</v>
      </c>
      <c r="ER41" s="217" t="str">
        <f t="shared" si="54"/>
        <v>E</v>
      </c>
      <c r="ES41" s="168" t="str">
        <f t="shared" si="55"/>
        <v>E</v>
      </c>
      <c r="ET41" s="184">
        <v>0</v>
      </c>
      <c r="EU41" s="185">
        <v>0</v>
      </c>
      <c r="EV41" s="185">
        <v>0</v>
      </c>
      <c r="EW41" s="181"/>
      <c r="EX41" s="181"/>
      <c r="EY41" s="182">
        <f t="shared" si="56"/>
        <v>0</v>
      </c>
      <c r="EZ41" s="255">
        <f t="shared" si="57"/>
        <v>0</v>
      </c>
      <c r="FA41" s="221" t="str">
        <f t="shared" si="58"/>
        <v>E</v>
      </c>
      <c r="FB41" s="183" t="str">
        <f t="shared" si="59"/>
        <v>E</v>
      </c>
      <c r="FC41" s="7"/>
      <c r="FD41" s="4"/>
      <c r="FE41" s="36" t="str">
        <f t="shared" si="120"/>
        <v/>
      </c>
      <c r="FF41" s="34">
        <f t="shared" ref="FF41:FF72" si="121">IF(G41=0,0,SUM($AB$7,$AV$7,$BP$7,$CJ$7,$DD$7,$DX$7))</f>
        <v>1200</v>
      </c>
      <c r="FG41" s="24">
        <f t="shared" ref="FG41:FG72" si="122">SUM(AB41,AV41,BP41,CJ41,DD41,DX41)</f>
        <v>0</v>
      </c>
      <c r="FH41" s="89">
        <f t="shared" si="61"/>
        <v>0</v>
      </c>
      <c r="FI41" s="49" t="str">
        <f t="shared" si="62"/>
        <v/>
      </c>
      <c r="FJ41" s="49" t="str">
        <f t="shared" si="63"/>
        <v/>
      </c>
      <c r="FK41" s="49" t="str">
        <f t="shared" si="64"/>
        <v>PROMOTED</v>
      </c>
      <c r="FL41" s="40" t="str">
        <f t="shared" si="65"/>
        <v/>
      </c>
      <c r="FM41" s="35" t="str">
        <f t="shared" si="66"/>
        <v/>
      </c>
      <c r="FN41" s="63" t="str">
        <f t="shared" si="67"/>
        <v>Need Improvement</v>
      </c>
      <c r="FO41" s="43" t="str">
        <f t="shared" si="2"/>
        <v>E</v>
      </c>
      <c r="FP41" s="42" t="str">
        <f t="shared" si="3"/>
        <v>E</v>
      </c>
      <c r="FQ41" s="42" t="str">
        <f t="shared" si="4"/>
        <v>E</v>
      </c>
      <c r="FR41" s="42" t="str">
        <f t="shared" si="5"/>
        <v>E</v>
      </c>
      <c r="FS41" s="42" t="str">
        <f t="shared" si="6"/>
        <v>E</v>
      </c>
      <c r="FT41" s="44" t="str">
        <f t="shared" si="7"/>
        <v>E</v>
      </c>
      <c r="FU41" s="244">
        <f t="shared" si="68"/>
        <v>0</v>
      </c>
      <c r="FV41" s="245">
        <f t="shared" si="69"/>
        <v>0</v>
      </c>
      <c r="FW41" s="245">
        <f t="shared" si="70"/>
        <v>0</v>
      </c>
      <c r="FX41" s="245">
        <f t="shared" si="71"/>
        <v>0</v>
      </c>
      <c r="FY41" s="245">
        <f t="shared" si="72"/>
        <v>6</v>
      </c>
      <c r="FZ41" s="922"/>
      <c r="GA41" s="922"/>
      <c r="GB41" s="79">
        <f t="shared" si="73"/>
        <v>0</v>
      </c>
      <c r="GC41" s="79" t="s">
        <v>169</v>
      </c>
      <c r="GD41" s="79">
        <f t="shared" si="74"/>
        <v>100</v>
      </c>
      <c r="GE41" s="79" t="str">
        <f t="shared" si="75"/>
        <v>0/100</v>
      </c>
      <c r="GF41" s="79">
        <f t="shared" si="76"/>
        <v>0</v>
      </c>
      <c r="GG41" s="79" t="s">
        <v>169</v>
      </c>
      <c r="GH41" s="79">
        <f t="shared" si="77"/>
        <v>100</v>
      </c>
      <c r="GI41" s="79" t="str">
        <f t="shared" si="78"/>
        <v>0/100</v>
      </c>
      <c r="GJ41" s="79">
        <f t="shared" si="79"/>
        <v>0</v>
      </c>
      <c r="GK41" s="79" t="s">
        <v>169</v>
      </c>
      <c r="GL41" s="79">
        <f t="shared" si="80"/>
        <v>100</v>
      </c>
      <c r="GM41" s="79" t="str">
        <f t="shared" si="81"/>
        <v>0/100</v>
      </c>
      <c r="GO41" s="79" t="str">
        <f t="shared" si="82"/>
        <v>E</v>
      </c>
      <c r="GP41" s="79" t="str">
        <f t="shared" si="83"/>
        <v>E</v>
      </c>
      <c r="GQ41" s="79" t="str">
        <f t="shared" si="84"/>
        <v>E</v>
      </c>
      <c r="GR41" s="79" t="str">
        <f t="shared" si="85"/>
        <v>E</v>
      </c>
      <c r="GS41" s="79" t="str">
        <f t="shared" si="86"/>
        <v>E</v>
      </c>
      <c r="GT41" s="79" t="str">
        <f t="shared" si="87"/>
        <v>E</v>
      </c>
      <c r="GU41" s="79">
        <f t="shared" si="88"/>
        <v>0</v>
      </c>
      <c r="GV41" s="79">
        <f t="shared" si="89"/>
        <v>0</v>
      </c>
      <c r="GW41" s="79">
        <f t="shared" si="90"/>
        <v>0</v>
      </c>
      <c r="GX41" s="79">
        <f t="shared" si="91"/>
        <v>6</v>
      </c>
    </row>
    <row r="42" spans="1:206" ht="21.75" customHeight="1">
      <c r="A42" s="73">
        <f t="shared" si="11"/>
        <v>934</v>
      </c>
      <c r="B42" s="138">
        <v>34</v>
      </c>
      <c r="C42" s="248">
        <v>34</v>
      </c>
      <c r="D42" s="23">
        <f t="shared" si="12"/>
        <v>0</v>
      </c>
      <c r="E42" s="2"/>
      <c r="F42" s="81"/>
      <c r="G42" s="2">
        <v>934</v>
      </c>
      <c r="H42" s="2"/>
      <c r="I42" s="2"/>
      <c r="J42" s="2"/>
      <c r="K42" s="666"/>
      <c r="L42" s="300"/>
      <c r="M42" s="272"/>
      <c r="N42" s="268">
        <f t="shared" si="92"/>
        <v>0</v>
      </c>
      <c r="O42" s="272"/>
      <c r="P42" s="272"/>
      <c r="Q42" s="268">
        <f t="shared" si="13"/>
        <v>0</v>
      </c>
      <c r="R42" s="272"/>
      <c r="S42" s="272"/>
      <c r="T42" s="268">
        <f t="shared" si="14"/>
        <v>0</v>
      </c>
      <c r="U42" s="270">
        <f t="shared" si="93"/>
        <v>0</v>
      </c>
      <c r="V42" s="273"/>
      <c r="W42" s="274"/>
      <c r="X42" s="268">
        <f t="shared" si="94"/>
        <v>0</v>
      </c>
      <c r="Y42" s="274"/>
      <c r="Z42" s="274"/>
      <c r="AA42" s="268">
        <f t="shared" si="95"/>
        <v>0</v>
      </c>
      <c r="AB42" s="269">
        <f t="shared" si="96"/>
        <v>0</v>
      </c>
      <c r="AC42" s="275">
        <f t="shared" si="97"/>
        <v>0</v>
      </c>
      <c r="AD42" s="271" t="str">
        <f t="shared" si="98"/>
        <v>E</v>
      </c>
      <c r="AE42" s="67" t="str">
        <f t="shared" si="99"/>
        <v>E</v>
      </c>
      <c r="AF42" s="337"/>
      <c r="AG42" s="338"/>
      <c r="AH42" s="339">
        <f t="shared" si="18"/>
        <v>0</v>
      </c>
      <c r="AI42" s="338"/>
      <c r="AJ42" s="338"/>
      <c r="AK42" s="339">
        <f t="shared" si="19"/>
        <v>0</v>
      </c>
      <c r="AL42" s="338"/>
      <c r="AM42" s="338"/>
      <c r="AN42" s="339">
        <f t="shared" si="20"/>
        <v>0</v>
      </c>
      <c r="AO42" s="340">
        <f t="shared" si="100"/>
        <v>0</v>
      </c>
      <c r="AP42" s="341"/>
      <c r="AQ42" s="342"/>
      <c r="AR42" s="339">
        <f t="shared" si="101"/>
        <v>0</v>
      </c>
      <c r="AS42" s="342"/>
      <c r="AT42" s="342"/>
      <c r="AU42" s="339">
        <f t="shared" si="102"/>
        <v>0</v>
      </c>
      <c r="AV42" s="343">
        <f t="shared" si="103"/>
        <v>0</v>
      </c>
      <c r="AW42" s="344">
        <f t="shared" si="21"/>
        <v>0</v>
      </c>
      <c r="AX42" s="345" t="str">
        <f t="shared" si="22"/>
        <v>E</v>
      </c>
      <c r="AY42" s="69" t="str">
        <f t="shared" si="23"/>
        <v>E</v>
      </c>
      <c r="AZ42" s="390"/>
      <c r="BA42" s="391"/>
      <c r="BB42" s="392">
        <f t="shared" si="24"/>
        <v>0</v>
      </c>
      <c r="BC42" s="391"/>
      <c r="BD42" s="391"/>
      <c r="BE42" s="392">
        <f t="shared" si="25"/>
        <v>0</v>
      </c>
      <c r="BF42" s="391"/>
      <c r="BG42" s="391"/>
      <c r="BH42" s="392">
        <f t="shared" si="26"/>
        <v>0</v>
      </c>
      <c r="BI42" s="393">
        <f t="shared" si="104"/>
        <v>0</v>
      </c>
      <c r="BJ42" s="394"/>
      <c r="BK42" s="395"/>
      <c r="BL42" s="392">
        <f t="shared" si="105"/>
        <v>0</v>
      </c>
      <c r="BM42" s="395"/>
      <c r="BN42" s="395"/>
      <c r="BO42" s="392">
        <f t="shared" si="106"/>
        <v>0</v>
      </c>
      <c r="BP42" s="396">
        <f t="shared" si="107"/>
        <v>0</v>
      </c>
      <c r="BQ42" s="397">
        <f t="shared" si="27"/>
        <v>0</v>
      </c>
      <c r="BR42" s="398" t="str">
        <f t="shared" si="28"/>
        <v>E</v>
      </c>
      <c r="BS42" s="399" t="str">
        <f t="shared" si="29"/>
        <v>E</v>
      </c>
      <c r="BT42" s="437"/>
      <c r="BU42" s="438"/>
      <c r="BV42" s="439">
        <f t="shared" si="30"/>
        <v>0</v>
      </c>
      <c r="BW42" s="438"/>
      <c r="BX42" s="438"/>
      <c r="BY42" s="439">
        <f t="shared" si="31"/>
        <v>0</v>
      </c>
      <c r="BZ42" s="438"/>
      <c r="CA42" s="438"/>
      <c r="CB42" s="439">
        <f t="shared" si="32"/>
        <v>0</v>
      </c>
      <c r="CC42" s="440">
        <f t="shared" si="108"/>
        <v>0</v>
      </c>
      <c r="CD42" s="441"/>
      <c r="CE42" s="442"/>
      <c r="CF42" s="439">
        <f t="shared" si="109"/>
        <v>0</v>
      </c>
      <c r="CG42" s="442"/>
      <c r="CH42" s="442"/>
      <c r="CI42" s="439">
        <f t="shared" si="110"/>
        <v>0</v>
      </c>
      <c r="CJ42" s="443">
        <f t="shared" si="111"/>
        <v>0</v>
      </c>
      <c r="CK42" s="444">
        <f t="shared" si="33"/>
        <v>0</v>
      </c>
      <c r="CL42" s="445" t="str">
        <f t="shared" si="34"/>
        <v>E</v>
      </c>
      <c r="CM42" s="68" t="str">
        <f t="shared" si="35"/>
        <v>E</v>
      </c>
      <c r="CN42" s="337"/>
      <c r="CO42" s="338"/>
      <c r="CP42" s="339">
        <f t="shared" si="36"/>
        <v>0</v>
      </c>
      <c r="CQ42" s="338"/>
      <c r="CR42" s="338"/>
      <c r="CS42" s="339">
        <f t="shared" si="37"/>
        <v>0</v>
      </c>
      <c r="CT42" s="338"/>
      <c r="CU42" s="338"/>
      <c r="CV42" s="339">
        <f t="shared" si="38"/>
        <v>0</v>
      </c>
      <c r="CW42" s="340">
        <f t="shared" si="112"/>
        <v>0</v>
      </c>
      <c r="CX42" s="341"/>
      <c r="CY42" s="342"/>
      <c r="CZ42" s="339">
        <f t="shared" si="113"/>
        <v>0</v>
      </c>
      <c r="DA42" s="342"/>
      <c r="DB42" s="342"/>
      <c r="DC42" s="339">
        <f t="shared" si="114"/>
        <v>0</v>
      </c>
      <c r="DD42" s="343">
        <f t="shared" si="115"/>
        <v>0</v>
      </c>
      <c r="DE42" s="344">
        <f t="shared" si="39"/>
        <v>0</v>
      </c>
      <c r="DF42" s="345" t="str">
        <f t="shared" si="40"/>
        <v>E</v>
      </c>
      <c r="DG42" s="69" t="str">
        <f t="shared" si="41"/>
        <v>E</v>
      </c>
      <c r="DH42" s="490"/>
      <c r="DI42" s="491"/>
      <c r="DJ42" s="492">
        <f t="shared" si="42"/>
        <v>0</v>
      </c>
      <c r="DK42" s="491"/>
      <c r="DL42" s="491"/>
      <c r="DM42" s="492">
        <f t="shared" si="43"/>
        <v>0</v>
      </c>
      <c r="DN42" s="491"/>
      <c r="DO42" s="491"/>
      <c r="DP42" s="492">
        <f t="shared" si="44"/>
        <v>0</v>
      </c>
      <c r="DQ42" s="493">
        <f t="shared" si="116"/>
        <v>0</v>
      </c>
      <c r="DR42" s="494"/>
      <c r="DS42" s="495"/>
      <c r="DT42" s="492">
        <f t="shared" si="117"/>
        <v>0</v>
      </c>
      <c r="DU42" s="495"/>
      <c r="DV42" s="495"/>
      <c r="DW42" s="492">
        <f t="shared" si="118"/>
        <v>0</v>
      </c>
      <c r="DX42" s="496">
        <f t="shared" si="119"/>
        <v>0</v>
      </c>
      <c r="DY42" s="497">
        <f t="shared" si="45"/>
        <v>0</v>
      </c>
      <c r="DZ42" s="498" t="str">
        <f t="shared" si="46"/>
        <v>E</v>
      </c>
      <c r="EA42" s="499" t="str">
        <f t="shared" si="47"/>
        <v>E</v>
      </c>
      <c r="EB42" s="198">
        <v>0</v>
      </c>
      <c r="EC42" s="199">
        <v>0</v>
      </c>
      <c r="ED42" s="199">
        <v>0</v>
      </c>
      <c r="EE42" s="196"/>
      <c r="EF42" s="196"/>
      <c r="EG42" s="197">
        <f t="shared" si="48"/>
        <v>0</v>
      </c>
      <c r="EH42" s="253">
        <f t="shared" si="49"/>
        <v>0</v>
      </c>
      <c r="EI42" s="213" t="str">
        <f t="shared" si="50"/>
        <v>E</v>
      </c>
      <c r="EJ42" s="201" t="str">
        <f t="shared" si="51"/>
        <v>E</v>
      </c>
      <c r="EK42" s="169">
        <v>0</v>
      </c>
      <c r="EL42" s="170">
        <v>0</v>
      </c>
      <c r="EM42" s="170">
        <v>0</v>
      </c>
      <c r="EN42" s="166"/>
      <c r="EO42" s="166"/>
      <c r="EP42" s="167">
        <f t="shared" si="52"/>
        <v>0</v>
      </c>
      <c r="EQ42" s="254">
        <f t="shared" si="53"/>
        <v>0</v>
      </c>
      <c r="ER42" s="217" t="str">
        <f t="shared" si="54"/>
        <v>E</v>
      </c>
      <c r="ES42" s="168" t="str">
        <f t="shared" si="55"/>
        <v>E</v>
      </c>
      <c r="ET42" s="184">
        <v>0</v>
      </c>
      <c r="EU42" s="185">
        <v>0</v>
      </c>
      <c r="EV42" s="185">
        <v>0</v>
      </c>
      <c r="EW42" s="181"/>
      <c r="EX42" s="181"/>
      <c r="EY42" s="182">
        <f t="shared" si="56"/>
        <v>0</v>
      </c>
      <c r="EZ42" s="255">
        <f t="shared" si="57"/>
        <v>0</v>
      </c>
      <c r="FA42" s="221" t="str">
        <f t="shared" si="58"/>
        <v>E</v>
      </c>
      <c r="FB42" s="183" t="str">
        <f t="shared" si="59"/>
        <v>E</v>
      </c>
      <c r="FC42" s="7"/>
      <c r="FD42" s="4"/>
      <c r="FE42" s="36" t="str">
        <f t="shared" si="120"/>
        <v/>
      </c>
      <c r="FF42" s="34">
        <f t="shared" si="121"/>
        <v>1200</v>
      </c>
      <c r="FG42" s="24">
        <f t="shared" si="122"/>
        <v>0</v>
      </c>
      <c r="FH42" s="89">
        <f t="shared" si="61"/>
        <v>0</v>
      </c>
      <c r="FI42" s="49" t="str">
        <f t="shared" si="62"/>
        <v/>
      </c>
      <c r="FJ42" s="49" t="str">
        <f t="shared" si="63"/>
        <v/>
      </c>
      <c r="FK42" s="49" t="str">
        <f t="shared" si="64"/>
        <v>PROMOTED</v>
      </c>
      <c r="FL42" s="40" t="str">
        <f t="shared" si="65"/>
        <v/>
      </c>
      <c r="FM42" s="35" t="str">
        <f t="shared" si="66"/>
        <v/>
      </c>
      <c r="FN42" s="63" t="str">
        <f t="shared" si="67"/>
        <v>Need Improvement</v>
      </c>
      <c r="FO42" s="43" t="str">
        <f t="shared" si="2"/>
        <v>E</v>
      </c>
      <c r="FP42" s="42" t="str">
        <f t="shared" si="3"/>
        <v>E</v>
      </c>
      <c r="FQ42" s="42" t="str">
        <f t="shared" si="4"/>
        <v>E</v>
      </c>
      <c r="FR42" s="42" t="str">
        <f t="shared" si="5"/>
        <v>E</v>
      </c>
      <c r="FS42" s="42" t="str">
        <f t="shared" si="6"/>
        <v>E</v>
      </c>
      <c r="FT42" s="44" t="str">
        <f t="shared" si="7"/>
        <v>E</v>
      </c>
      <c r="FU42" s="244">
        <f t="shared" si="68"/>
        <v>0</v>
      </c>
      <c r="FV42" s="245">
        <f t="shared" si="69"/>
        <v>0</v>
      </c>
      <c r="FW42" s="245">
        <f t="shared" si="70"/>
        <v>0</v>
      </c>
      <c r="FX42" s="245">
        <f t="shared" si="71"/>
        <v>0</v>
      </c>
      <c r="FY42" s="245">
        <f t="shared" si="72"/>
        <v>6</v>
      </c>
      <c r="FZ42" s="922"/>
      <c r="GA42" s="922"/>
      <c r="GB42" s="79">
        <f t="shared" si="73"/>
        <v>0</v>
      </c>
      <c r="GC42" s="79" t="s">
        <v>169</v>
      </c>
      <c r="GD42" s="79">
        <f t="shared" si="74"/>
        <v>100</v>
      </c>
      <c r="GE42" s="79" t="str">
        <f t="shared" si="75"/>
        <v>0/100</v>
      </c>
      <c r="GF42" s="79">
        <f t="shared" si="76"/>
        <v>0</v>
      </c>
      <c r="GG42" s="79" t="s">
        <v>169</v>
      </c>
      <c r="GH42" s="79">
        <f t="shared" si="77"/>
        <v>100</v>
      </c>
      <c r="GI42" s="79" t="str">
        <f t="shared" si="78"/>
        <v>0/100</v>
      </c>
      <c r="GJ42" s="79">
        <f t="shared" si="79"/>
        <v>0</v>
      </c>
      <c r="GK42" s="79" t="s">
        <v>169</v>
      </c>
      <c r="GL42" s="79">
        <f t="shared" si="80"/>
        <v>100</v>
      </c>
      <c r="GM42" s="79" t="str">
        <f t="shared" si="81"/>
        <v>0/100</v>
      </c>
      <c r="GO42" s="79" t="str">
        <f t="shared" si="82"/>
        <v>E</v>
      </c>
      <c r="GP42" s="79" t="str">
        <f t="shared" si="83"/>
        <v>E</v>
      </c>
      <c r="GQ42" s="79" t="str">
        <f t="shared" si="84"/>
        <v>E</v>
      </c>
      <c r="GR42" s="79" t="str">
        <f t="shared" si="85"/>
        <v>E</v>
      </c>
      <c r="GS42" s="79" t="str">
        <f t="shared" si="86"/>
        <v>E</v>
      </c>
      <c r="GT42" s="79" t="str">
        <f t="shared" si="87"/>
        <v>E</v>
      </c>
      <c r="GU42" s="79">
        <f t="shared" si="88"/>
        <v>0</v>
      </c>
      <c r="GV42" s="79">
        <f t="shared" si="89"/>
        <v>0</v>
      </c>
      <c r="GW42" s="79">
        <f t="shared" si="90"/>
        <v>0</v>
      </c>
      <c r="GX42" s="79">
        <f t="shared" si="91"/>
        <v>6</v>
      </c>
    </row>
    <row r="43" spans="1:206" ht="21.75" customHeight="1">
      <c r="A43" s="73">
        <f t="shared" si="11"/>
        <v>935</v>
      </c>
      <c r="B43" s="138">
        <v>35</v>
      </c>
      <c r="C43" s="247">
        <v>35</v>
      </c>
      <c r="D43" s="23">
        <f t="shared" si="12"/>
        <v>0</v>
      </c>
      <c r="E43" s="2"/>
      <c r="F43" s="81"/>
      <c r="G43" s="1">
        <v>935</v>
      </c>
      <c r="H43" s="2"/>
      <c r="I43" s="2"/>
      <c r="J43" s="2"/>
      <c r="K43" s="666"/>
      <c r="L43" s="300"/>
      <c r="M43" s="272"/>
      <c r="N43" s="268">
        <f t="shared" si="92"/>
        <v>0</v>
      </c>
      <c r="O43" s="272"/>
      <c r="P43" s="272"/>
      <c r="Q43" s="268">
        <f t="shared" si="13"/>
        <v>0</v>
      </c>
      <c r="R43" s="272"/>
      <c r="S43" s="272"/>
      <c r="T43" s="268">
        <f t="shared" si="14"/>
        <v>0</v>
      </c>
      <c r="U43" s="270">
        <f t="shared" si="93"/>
        <v>0</v>
      </c>
      <c r="V43" s="273"/>
      <c r="W43" s="274"/>
      <c r="X43" s="268">
        <f t="shared" si="94"/>
        <v>0</v>
      </c>
      <c r="Y43" s="274"/>
      <c r="Z43" s="274"/>
      <c r="AA43" s="268">
        <f t="shared" si="95"/>
        <v>0</v>
      </c>
      <c r="AB43" s="269">
        <f t="shared" si="96"/>
        <v>0</v>
      </c>
      <c r="AC43" s="275">
        <f t="shared" si="97"/>
        <v>0</v>
      </c>
      <c r="AD43" s="271" t="str">
        <f t="shared" si="98"/>
        <v>E</v>
      </c>
      <c r="AE43" s="67" t="str">
        <f t="shared" si="99"/>
        <v>E</v>
      </c>
      <c r="AF43" s="337"/>
      <c r="AG43" s="338"/>
      <c r="AH43" s="339">
        <f t="shared" si="18"/>
        <v>0</v>
      </c>
      <c r="AI43" s="338"/>
      <c r="AJ43" s="338"/>
      <c r="AK43" s="339">
        <f t="shared" si="19"/>
        <v>0</v>
      </c>
      <c r="AL43" s="338"/>
      <c r="AM43" s="338"/>
      <c r="AN43" s="339">
        <f t="shared" si="20"/>
        <v>0</v>
      </c>
      <c r="AO43" s="340">
        <f t="shared" si="100"/>
        <v>0</v>
      </c>
      <c r="AP43" s="341"/>
      <c r="AQ43" s="342"/>
      <c r="AR43" s="339">
        <f t="shared" si="101"/>
        <v>0</v>
      </c>
      <c r="AS43" s="342"/>
      <c r="AT43" s="342"/>
      <c r="AU43" s="339">
        <f t="shared" si="102"/>
        <v>0</v>
      </c>
      <c r="AV43" s="343">
        <f t="shared" si="103"/>
        <v>0</v>
      </c>
      <c r="AW43" s="344">
        <f t="shared" si="21"/>
        <v>0</v>
      </c>
      <c r="AX43" s="345" t="str">
        <f t="shared" si="22"/>
        <v>E</v>
      </c>
      <c r="AY43" s="69" t="str">
        <f t="shared" si="23"/>
        <v>E</v>
      </c>
      <c r="AZ43" s="390"/>
      <c r="BA43" s="391"/>
      <c r="BB43" s="392">
        <f t="shared" si="24"/>
        <v>0</v>
      </c>
      <c r="BC43" s="391"/>
      <c r="BD43" s="391"/>
      <c r="BE43" s="392">
        <f t="shared" si="25"/>
        <v>0</v>
      </c>
      <c r="BF43" s="391"/>
      <c r="BG43" s="391"/>
      <c r="BH43" s="392">
        <f t="shared" si="26"/>
        <v>0</v>
      </c>
      <c r="BI43" s="393">
        <f t="shared" si="104"/>
        <v>0</v>
      </c>
      <c r="BJ43" s="394"/>
      <c r="BK43" s="395"/>
      <c r="BL43" s="392">
        <f t="shared" si="105"/>
        <v>0</v>
      </c>
      <c r="BM43" s="395"/>
      <c r="BN43" s="395"/>
      <c r="BO43" s="392">
        <f t="shared" si="106"/>
        <v>0</v>
      </c>
      <c r="BP43" s="396">
        <f t="shared" si="107"/>
        <v>0</v>
      </c>
      <c r="BQ43" s="397">
        <f t="shared" si="27"/>
        <v>0</v>
      </c>
      <c r="BR43" s="398" t="str">
        <f t="shared" si="28"/>
        <v>E</v>
      </c>
      <c r="BS43" s="399" t="str">
        <f t="shared" si="29"/>
        <v>E</v>
      </c>
      <c r="BT43" s="437"/>
      <c r="BU43" s="438"/>
      <c r="BV43" s="439">
        <f t="shared" si="30"/>
        <v>0</v>
      </c>
      <c r="BW43" s="438"/>
      <c r="BX43" s="438"/>
      <c r="BY43" s="439">
        <f t="shared" si="31"/>
        <v>0</v>
      </c>
      <c r="BZ43" s="438"/>
      <c r="CA43" s="438"/>
      <c r="CB43" s="439">
        <f t="shared" si="32"/>
        <v>0</v>
      </c>
      <c r="CC43" s="440">
        <f t="shared" si="108"/>
        <v>0</v>
      </c>
      <c r="CD43" s="441"/>
      <c r="CE43" s="442"/>
      <c r="CF43" s="439">
        <f t="shared" si="109"/>
        <v>0</v>
      </c>
      <c r="CG43" s="442"/>
      <c r="CH43" s="442"/>
      <c r="CI43" s="439">
        <f t="shared" si="110"/>
        <v>0</v>
      </c>
      <c r="CJ43" s="443">
        <f t="shared" si="111"/>
        <v>0</v>
      </c>
      <c r="CK43" s="444">
        <f t="shared" si="33"/>
        <v>0</v>
      </c>
      <c r="CL43" s="445" t="str">
        <f t="shared" si="34"/>
        <v>E</v>
      </c>
      <c r="CM43" s="68" t="str">
        <f t="shared" si="35"/>
        <v>E</v>
      </c>
      <c r="CN43" s="337"/>
      <c r="CO43" s="338"/>
      <c r="CP43" s="339">
        <f t="shared" si="36"/>
        <v>0</v>
      </c>
      <c r="CQ43" s="338"/>
      <c r="CR43" s="338"/>
      <c r="CS43" s="339">
        <f t="shared" si="37"/>
        <v>0</v>
      </c>
      <c r="CT43" s="338"/>
      <c r="CU43" s="338"/>
      <c r="CV43" s="339">
        <f t="shared" si="38"/>
        <v>0</v>
      </c>
      <c r="CW43" s="340">
        <f t="shared" si="112"/>
        <v>0</v>
      </c>
      <c r="CX43" s="341"/>
      <c r="CY43" s="342"/>
      <c r="CZ43" s="339">
        <f t="shared" si="113"/>
        <v>0</v>
      </c>
      <c r="DA43" s="342"/>
      <c r="DB43" s="342"/>
      <c r="DC43" s="339">
        <f t="shared" si="114"/>
        <v>0</v>
      </c>
      <c r="DD43" s="343">
        <f t="shared" si="115"/>
        <v>0</v>
      </c>
      <c r="DE43" s="344">
        <f t="shared" si="39"/>
        <v>0</v>
      </c>
      <c r="DF43" s="345" t="str">
        <f t="shared" si="40"/>
        <v>E</v>
      </c>
      <c r="DG43" s="69" t="str">
        <f t="shared" si="41"/>
        <v>E</v>
      </c>
      <c r="DH43" s="490"/>
      <c r="DI43" s="491"/>
      <c r="DJ43" s="492">
        <f t="shared" si="42"/>
        <v>0</v>
      </c>
      <c r="DK43" s="491"/>
      <c r="DL43" s="491"/>
      <c r="DM43" s="492">
        <f t="shared" si="43"/>
        <v>0</v>
      </c>
      <c r="DN43" s="491"/>
      <c r="DO43" s="491"/>
      <c r="DP43" s="492">
        <f t="shared" si="44"/>
        <v>0</v>
      </c>
      <c r="DQ43" s="493">
        <f t="shared" si="116"/>
        <v>0</v>
      </c>
      <c r="DR43" s="494"/>
      <c r="DS43" s="495"/>
      <c r="DT43" s="492">
        <f t="shared" si="117"/>
        <v>0</v>
      </c>
      <c r="DU43" s="495"/>
      <c r="DV43" s="495"/>
      <c r="DW43" s="492">
        <f t="shared" si="118"/>
        <v>0</v>
      </c>
      <c r="DX43" s="496">
        <f t="shared" si="119"/>
        <v>0</v>
      </c>
      <c r="DY43" s="497">
        <f t="shared" si="45"/>
        <v>0</v>
      </c>
      <c r="DZ43" s="498" t="str">
        <f t="shared" si="46"/>
        <v>E</v>
      </c>
      <c r="EA43" s="499" t="str">
        <f t="shared" si="47"/>
        <v>E</v>
      </c>
      <c r="EB43" s="198">
        <v>0</v>
      </c>
      <c r="EC43" s="199">
        <v>0</v>
      </c>
      <c r="ED43" s="199">
        <v>0</v>
      </c>
      <c r="EE43" s="196"/>
      <c r="EF43" s="196"/>
      <c r="EG43" s="197">
        <f t="shared" si="48"/>
        <v>0</v>
      </c>
      <c r="EH43" s="253">
        <f t="shared" si="49"/>
        <v>0</v>
      </c>
      <c r="EI43" s="213" t="str">
        <f t="shared" si="50"/>
        <v>E</v>
      </c>
      <c r="EJ43" s="201" t="str">
        <f t="shared" si="51"/>
        <v>E</v>
      </c>
      <c r="EK43" s="169">
        <v>0</v>
      </c>
      <c r="EL43" s="170">
        <v>0</v>
      </c>
      <c r="EM43" s="170">
        <v>0</v>
      </c>
      <c r="EN43" s="166"/>
      <c r="EO43" s="166"/>
      <c r="EP43" s="167">
        <f t="shared" si="52"/>
        <v>0</v>
      </c>
      <c r="EQ43" s="254">
        <f t="shared" si="53"/>
        <v>0</v>
      </c>
      <c r="ER43" s="217" t="str">
        <f t="shared" si="54"/>
        <v>E</v>
      </c>
      <c r="ES43" s="168" t="str">
        <f t="shared" si="55"/>
        <v>E</v>
      </c>
      <c r="ET43" s="184">
        <v>0</v>
      </c>
      <c r="EU43" s="185">
        <v>0</v>
      </c>
      <c r="EV43" s="185">
        <v>0</v>
      </c>
      <c r="EW43" s="181"/>
      <c r="EX43" s="181"/>
      <c r="EY43" s="182">
        <f t="shared" si="56"/>
        <v>0</v>
      </c>
      <c r="EZ43" s="255">
        <f t="shared" si="57"/>
        <v>0</v>
      </c>
      <c r="FA43" s="221" t="str">
        <f t="shared" si="58"/>
        <v>E</v>
      </c>
      <c r="FB43" s="183" t="str">
        <f t="shared" si="59"/>
        <v>E</v>
      </c>
      <c r="FC43" s="7"/>
      <c r="FD43" s="4"/>
      <c r="FE43" s="36" t="str">
        <f t="shared" si="120"/>
        <v/>
      </c>
      <c r="FF43" s="34">
        <f t="shared" si="121"/>
        <v>1200</v>
      </c>
      <c r="FG43" s="24">
        <f t="shared" si="122"/>
        <v>0</v>
      </c>
      <c r="FH43" s="89">
        <f t="shared" si="61"/>
        <v>0</v>
      </c>
      <c r="FI43" s="49" t="str">
        <f t="shared" si="62"/>
        <v/>
      </c>
      <c r="FJ43" s="49" t="str">
        <f t="shared" si="63"/>
        <v/>
      </c>
      <c r="FK43" s="49" t="str">
        <f t="shared" si="64"/>
        <v>PROMOTED</v>
      </c>
      <c r="FL43" s="40" t="str">
        <f t="shared" si="65"/>
        <v/>
      </c>
      <c r="FM43" s="35" t="str">
        <f t="shared" si="66"/>
        <v/>
      </c>
      <c r="FN43" s="63" t="str">
        <f t="shared" si="67"/>
        <v>Need Improvement</v>
      </c>
      <c r="FO43" s="43" t="str">
        <f t="shared" si="2"/>
        <v>E</v>
      </c>
      <c r="FP43" s="42" t="str">
        <f t="shared" si="3"/>
        <v>E</v>
      </c>
      <c r="FQ43" s="42" t="str">
        <f t="shared" si="4"/>
        <v>E</v>
      </c>
      <c r="FR43" s="42" t="str">
        <f t="shared" si="5"/>
        <v>E</v>
      </c>
      <c r="FS43" s="42" t="str">
        <f t="shared" si="6"/>
        <v>E</v>
      </c>
      <c r="FT43" s="44" t="str">
        <f t="shared" si="7"/>
        <v>E</v>
      </c>
      <c r="FU43" s="244">
        <f t="shared" si="68"/>
        <v>0</v>
      </c>
      <c r="FV43" s="245">
        <f t="shared" si="69"/>
        <v>0</v>
      </c>
      <c r="FW43" s="245">
        <f t="shared" si="70"/>
        <v>0</v>
      </c>
      <c r="FX43" s="245">
        <f t="shared" si="71"/>
        <v>0</v>
      </c>
      <c r="FY43" s="245">
        <f t="shared" si="72"/>
        <v>6</v>
      </c>
      <c r="FZ43" s="922"/>
      <c r="GA43" s="922"/>
      <c r="GB43" s="79">
        <f t="shared" si="73"/>
        <v>0</v>
      </c>
      <c r="GC43" s="79" t="s">
        <v>169</v>
      </c>
      <c r="GD43" s="79">
        <f t="shared" si="74"/>
        <v>100</v>
      </c>
      <c r="GE43" s="79" t="str">
        <f t="shared" si="75"/>
        <v>0/100</v>
      </c>
      <c r="GF43" s="79">
        <f t="shared" si="76"/>
        <v>0</v>
      </c>
      <c r="GG43" s="79" t="s">
        <v>169</v>
      </c>
      <c r="GH43" s="79">
        <f t="shared" si="77"/>
        <v>100</v>
      </c>
      <c r="GI43" s="79" t="str">
        <f t="shared" si="78"/>
        <v>0/100</v>
      </c>
      <c r="GJ43" s="79">
        <f t="shared" si="79"/>
        <v>0</v>
      </c>
      <c r="GK43" s="79" t="s">
        <v>169</v>
      </c>
      <c r="GL43" s="79">
        <f t="shared" si="80"/>
        <v>100</v>
      </c>
      <c r="GM43" s="79" t="str">
        <f t="shared" si="81"/>
        <v>0/100</v>
      </c>
      <c r="GO43" s="79" t="str">
        <f t="shared" si="82"/>
        <v>E</v>
      </c>
      <c r="GP43" s="79" t="str">
        <f t="shared" si="83"/>
        <v>E</v>
      </c>
      <c r="GQ43" s="79" t="str">
        <f t="shared" si="84"/>
        <v>E</v>
      </c>
      <c r="GR43" s="79" t="str">
        <f t="shared" si="85"/>
        <v>E</v>
      </c>
      <c r="GS43" s="79" t="str">
        <f t="shared" si="86"/>
        <v>E</v>
      </c>
      <c r="GT43" s="79" t="str">
        <f t="shared" si="87"/>
        <v>E</v>
      </c>
      <c r="GU43" s="79">
        <f t="shared" si="88"/>
        <v>0</v>
      </c>
      <c r="GV43" s="79">
        <f t="shared" si="89"/>
        <v>0</v>
      </c>
      <c r="GW43" s="79">
        <f t="shared" si="90"/>
        <v>0</v>
      </c>
      <c r="GX43" s="79">
        <f t="shared" si="91"/>
        <v>6</v>
      </c>
    </row>
    <row r="44" spans="1:206" ht="21.75" customHeight="1">
      <c r="A44" s="73">
        <f t="shared" si="11"/>
        <v>936</v>
      </c>
      <c r="B44" s="138">
        <v>36</v>
      </c>
      <c r="C44" s="248">
        <v>36</v>
      </c>
      <c r="D44" s="23">
        <f t="shared" si="12"/>
        <v>0</v>
      </c>
      <c r="E44" s="2"/>
      <c r="F44" s="81"/>
      <c r="G44" s="2">
        <v>936</v>
      </c>
      <c r="H44" s="2"/>
      <c r="I44" s="2"/>
      <c r="J44" s="2"/>
      <c r="K44" s="666"/>
      <c r="L44" s="300"/>
      <c r="M44" s="272"/>
      <c r="N44" s="268">
        <f t="shared" si="92"/>
        <v>0</v>
      </c>
      <c r="O44" s="272"/>
      <c r="P44" s="272"/>
      <c r="Q44" s="268">
        <f t="shared" si="13"/>
        <v>0</v>
      </c>
      <c r="R44" s="272"/>
      <c r="S44" s="272"/>
      <c r="T44" s="268">
        <f t="shared" si="14"/>
        <v>0</v>
      </c>
      <c r="U44" s="270">
        <f t="shared" si="93"/>
        <v>0</v>
      </c>
      <c r="V44" s="273"/>
      <c r="W44" s="274"/>
      <c r="X44" s="268">
        <f t="shared" si="94"/>
        <v>0</v>
      </c>
      <c r="Y44" s="274"/>
      <c r="Z44" s="274"/>
      <c r="AA44" s="268">
        <f t="shared" si="95"/>
        <v>0</v>
      </c>
      <c r="AB44" s="269">
        <f t="shared" si="96"/>
        <v>0</v>
      </c>
      <c r="AC44" s="275">
        <f t="shared" si="97"/>
        <v>0</v>
      </c>
      <c r="AD44" s="271" t="str">
        <f t="shared" si="98"/>
        <v>E</v>
      </c>
      <c r="AE44" s="67" t="str">
        <f t="shared" si="99"/>
        <v>E</v>
      </c>
      <c r="AF44" s="337"/>
      <c r="AG44" s="338"/>
      <c r="AH44" s="339">
        <f t="shared" si="18"/>
        <v>0</v>
      </c>
      <c r="AI44" s="338"/>
      <c r="AJ44" s="338"/>
      <c r="AK44" s="339">
        <f t="shared" si="19"/>
        <v>0</v>
      </c>
      <c r="AL44" s="338"/>
      <c r="AM44" s="338"/>
      <c r="AN44" s="339">
        <f t="shared" si="20"/>
        <v>0</v>
      </c>
      <c r="AO44" s="340">
        <f t="shared" si="100"/>
        <v>0</v>
      </c>
      <c r="AP44" s="341"/>
      <c r="AQ44" s="342"/>
      <c r="AR44" s="339">
        <f t="shared" si="101"/>
        <v>0</v>
      </c>
      <c r="AS44" s="342"/>
      <c r="AT44" s="342"/>
      <c r="AU44" s="339">
        <f t="shared" si="102"/>
        <v>0</v>
      </c>
      <c r="AV44" s="343">
        <f t="shared" si="103"/>
        <v>0</v>
      </c>
      <c r="AW44" s="344">
        <f t="shared" si="21"/>
        <v>0</v>
      </c>
      <c r="AX44" s="345" t="str">
        <f t="shared" si="22"/>
        <v>E</v>
      </c>
      <c r="AY44" s="69" t="str">
        <f t="shared" si="23"/>
        <v>E</v>
      </c>
      <c r="AZ44" s="390"/>
      <c r="BA44" s="391"/>
      <c r="BB44" s="392">
        <f t="shared" si="24"/>
        <v>0</v>
      </c>
      <c r="BC44" s="391"/>
      <c r="BD44" s="391"/>
      <c r="BE44" s="392">
        <f t="shared" si="25"/>
        <v>0</v>
      </c>
      <c r="BF44" s="391"/>
      <c r="BG44" s="391"/>
      <c r="BH44" s="392">
        <f t="shared" si="26"/>
        <v>0</v>
      </c>
      <c r="BI44" s="393">
        <f t="shared" si="104"/>
        <v>0</v>
      </c>
      <c r="BJ44" s="394"/>
      <c r="BK44" s="395"/>
      <c r="BL44" s="392">
        <f t="shared" si="105"/>
        <v>0</v>
      </c>
      <c r="BM44" s="395"/>
      <c r="BN44" s="395"/>
      <c r="BO44" s="392">
        <f t="shared" si="106"/>
        <v>0</v>
      </c>
      <c r="BP44" s="396">
        <f t="shared" si="107"/>
        <v>0</v>
      </c>
      <c r="BQ44" s="397">
        <f t="shared" si="27"/>
        <v>0</v>
      </c>
      <c r="BR44" s="398" t="str">
        <f t="shared" si="28"/>
        <v>E</v>
      </c>
      <c r="BS44" s="399" t="str">
        <f t="shared" si="29"/>
        <v>E</v>
      </c>
      <c r="BT44" s="437"/>
      <c r="BU44" s="438"/>
      <c r="BV44" s="439">
        <f t="shared" si="30"/>
        <v>0</v>
      </c>
      <c r="BW44" s="438"/>
      <c r="BX44" s="438"/>
      <c r="BY44" s="439">
        <f t="shared" si="31"/>
        <v>0</v>
      </c>
      <c r="BZ44" s="438"/>
      <c r="CA44" s="438"/>
      <c r="CB44" s="439">
        <f t="shared" si="32"/>
        <v>0</v>
      </c>
      <c r="CC44" s="440">
        <f t="shared" si="108"/>
        <v>0</v>
      </c>
      <c r="CD44" s="441"/>
      <c r="CE44" s="442"/>
      <c r="CF44" s="439">
        <f t="shared" si="109"/>
        <v>0</v>
      </c>
      <c r="CG44" s="442"/>
      <c r="CH44" s="442"/>
      <c r="CI44" s="439">
        <f t="shared" si="110"/>
        <v>0</v>
      </c>
      <c r="CJ44" s="443">
        <f t="shared" si="111"/>
        <v>0</v>
      </c>
      <c r="CK44" s="444">
        <f t="shared" si="33"/>
        <v>0</v>
      </c>
      <c r="CL44" s="445" t="str">
        <f t="shared" si="34"/>
        <v>E</v>
      </c>
      <c r="CM44" s="68" t="str">
        <f t="shared" si="35"/>
        <v>E</v>
      </c>
      <c r="CN44" s="337"/>
      <c r="CO44" s="338"/>
      <c r="CP44" s="339">
        <f t="shared" si="36"/>
        <v>0</v>
      </c>
      <c r="CQ44" s="338"/>
      <c r="CR44" s="338"/>
      <c r="CS44" s="339">
        <f t="shared" si="37"/>
        <v>0</v>
      </c>
      <c r="CT44" s="338"/>
      <c r="CU44" s="338"/>
      <c r="CV44" s="339">
        <f t="shared" si="38"/>
        <v>0</v>
      </c>
      <c r="CW44" s="340">
        <f t="shared" si="112"/>
        <v>0</v>
      </c>
      <c r="CX44" s="341"/>
      <c r="CY44" s="342"/>
      <c r="CZ44" s="339">
        <f t="shared" si="113"/>
        <v>0</v>
      </c>
      <c r="DA44" s="342"/>
      <c r="DB44" s="342"/>
      <c r="DC44" s="339">
        <f t="shared" si="114"/>
        <v>0</v>
      </c>
      <c r="DD44" s="343">
        <f t="shared" si="115"/>
        <v>0</v>
      </c>
      <c r="DE44" s="344">
        <f t="shared" si="39"/>
        <v>0</v>
      </c>
      <c r="DF44" s="345" t="str">
        <f t="shared" si="40"/>
        <v>E</v>
      </c>
      <c r="DG44" s="69" t="str">
        <f t="shared" si="41"/>
        <v>E</v>
      </c>
      <c r="DH44" s="490"/>
      <c r="DI44" s="491"/>
      <c r="DJ44" s="492">
        <f t="shared" si="42"/>
        <v>0</v>
      </c>
      <c r="DK44" s="491"/>
      <c r="DL44" s="491"/>
      <c r="DM44" s="492">
        <f t="shared" si="43"/>
        <v>0</v>
      </c>
      <c r="DN44" s="491"/>
      <c r="DO44" s="491"/>
      <c r="DP44" s="492">
        <f t="shared" si="44"/>
        <v>0</v>
      </c>
      <c r="DQ44" s="493">
        <f t="shared" si="116"/>
        <v>0</v>
      </c>
      <c r="DR44" s="494"/>
      <c r="DS44" s="495"/>
      <c r="DT44" s="492">
        <f t="shared" si="117"/>
        <v>0</v>
      </c>
      <c r="DU44" s="495"/>
      <c r="DV44" s="495"/>
      <c r="DW44" s="492">
        <f t="shared" si="118"/>
        <v>0</v>
      </c>
      <c r="DX44" s="496">
        <f t="shared" si="119"/>
        <v>0</v>
      </c>
      <c r="DY44" s="497">
        <f t="shared" si="45"/>
        <v>0</v>
      </c>
      <c r="DZ44" s="498" t="str">
        <f t="shared" si="46"/>
        <v>E</v>
      </c>
      <c r="EA44" s="499" t="str">
        <f t="shared" si="47"/>
        <v>E</v>
      </c>
      <c r="EB44" s="198">
        <v>0</v>
      </c>
      <c r="EC44" s="199">
        <v>0</v>
      </c>
      <c r="ED44" s="199">
        <v>0</v>
      </c>
      <c r="EE44" s="196"/>
      <c r="EF44" s="196"/>
      <c r="EG44" s="197">
        <f t="shared" si="48"/>
        <v>0</v>
      </c>
      <c r="EH44" s="253">
        <f t="shared" si="49"/>
        <v>0</v>
      </c>
      <c r="EI44" s="213" t="str">
        <f t="shared" si="50"/>
        <v>E</v>
      </c>
      <c r="EJ44" s="201" t="str">
        <f t="shared" si="51"/>
        <v>E</v>
      </c>
      <c r="EK44" s="169">
        <v>0</v>
      </c>
      <c r="EL44" s="170">
        <v>0</v>
      </c>
      <c r="EM44" s="170">
        <v>0</v>
      </c>
      <c r="EN44" s="166"/>
      <c r="EO44" s="166"/>
      <c r="EP44" s="167">
        <f t="shared" si="52"/>
        <v>0</v>
      </c>
      <c r="EQ44" s="254">
        <f t="shared" si="53"/>
        <v>0</v>
      </c>
      <c r="ER44" s="217" t="str">
        <f t="shared" si="54"/>
        <v>E</v>
      </c>
      <c r="ES44" s="168" t="str">
        <f t="shared" si="55"/>
        <v>E</v>
      </c>
      <c r="ET44" s="184">
        <v>0</v>
      </c>
      <c r="EU44" s="185">
        <v>0</v>
      </c>
      <c r="EV44" s="185">
        <v>0</v>
      </c>
      <c r="EW44" s="181"/>
      <c r="EX44" s="181"/>
      <c r="EY44" s="182">
        <f t="shared" si="56"/>
        <v>0</v>
      </c>
      <c r="EZ44" s="255">
        <f t="shared" si="57"/>
        <v>0</v>
      </c>
      <c r="FA44" s="221" t="str">
        <f t="shared" si="58"/>
        <v>E</v>
      </c>
      <c r="FB44" s="183" t="str">
        <f t="shared" si="59"/>
        <v>E</v>
      </c>
      <c r="FC44" s="7"/>
      <c r="FD44" s="4"/>
      <c r="FE44" s="36" t="str">
        <f t="shared" si="120"/>
        <v/>
      </c>
      <c r="FF44" s="34">
        <f t="shared" si="121"/>
        <v>1200</v>
      </c>
      <c r="FG44" s="24">
        <f t="shared" si="122"/>
        <v>0</v>
      </c>
      <c r="FH44" s="89">
        <f t="shared" si="61"/>
        <v>0</v>
      </c>
      <c r="FI44" s="49" t="str">
        <f t="shared" si="62"/>
        <v/>
      </c>
      <c r="FJ44" s="49" t="str">
        <f t="shared" si="63"/>
        <v/>
      </c>
      <c r="FK44" s="49" t="str">
        <f t="shared" si="64"/>
        <v>PROMOTED</v>
      </c>
      <c r="FL44" s="40" t="str">
        <f t="shared" si="65"/>
        <v/>
      </c>
      <c r="FM44" s="35" t="str">
        <f t="shared" si="66"/>
        <v/>
      </c>
      <c r="FN44" s="63" t="str">
        <f t="shared" si="67"/>
        <v>Need Improvement</v>
      </c>
      <c r="FO44" s="43" t="str">
        <f t="shared" si="2"/>
        <v>E</v>
      </c>
      <c r="FP44" s="42" t="str">
        <f t="shared" si="3"/>
        <v>E</v>
      </c>
      <c r="FQ44" s="42" t="str">
        <f t="shared" si="4"/>
        <v>E</v>
      </c>
      <c r="FR44" s="42" t="str">
        <f t="shared" si="5"/>
        <v>E</v>
      </c>
      <c r="FS44" s="42" t="str">
        <f t="shared" si="6"/>
        <v>E</v>
      </c>
      <c r="FT44" s="44" t="str">
        <f t="shared" si="7"/>
        <v>E</v>
      </c>
      <c r="FU44" s="244">
        <f t="shared" si="68"/>
        <v>0</v>
      </c>
      <c r="FV44" s="245">
        <f t="shared" si="69"/>
        <v>0</v>
      </c>
      <c r="FW44" s="245">
        <f t="shared" si="70"/>
        <v>0</v>
      </c>
      <c r="FX44" s="245">
        <f t="shared" si="71"/>
        <v>0</v>
      </c>
      <c r="FY44" s="245">
        <f t="shared" si="72"/>
        <v>6</v>
      </c>
      <c r="FZ44" s="922"/>
      <c r="GA44" s="922"/>
      <c r="GB44" s="79">
        <f t="shared" si="73"/>
        <v>0</v>
      </c>
      <c r="GC44" s="79" t="s">
        <v>169</v>
      </c>
      <c r="GD44" s="79">
        <f t="shared" si="74"/>
        <v>100</v>
      </c>
      <c r="GE44" s="79" t="str">
        <f t="shared" si="75"/>
        <v>0/100</v>
      </c>
      <c r="GF44" s="79">
        <f t="shared" si="76"/>
        <v>0</v>
      </c>
      <c r="GG44" s="79" t="s">
        <v>169</v>
      </c>
      <c r="GH44" s="79">
        <f t="shared" si="77"/>
        <v>100</v>
      </c>
      <c r="GI44" s="79" t="str">
        <f t="shared" si="78"/>
        <v>0/100</v>
      </c>
      <c r="GJ44" s="79">
        <f t="shared" si="79"/>
        <v>0</v>
      </c>
      <c r="GK44" s="79" t="s">
        <v>169</v>
      </c>
      <c r="GL44" s="79">
        <f t="shared" si="80"/>
        <v>100</v>
      </c>
      <c r="GM44" s="79" t="str">
        <f t="shared" si="81"/>
        <v>0/100</v>
      </c>
      <c r="GO44" s="79" t="str">
        <f t="shared" si="82"/>
        <v>E</v>
      </c>
      <c r="GP44" s="79" t="str">
        <f t="shared" si="83"/>
        <v>E</v>
      </c>
      <c r="GQ44" s="79" t="str">
        <f t="shared" si="84"/>
        <v>E</v>
      </c>
      <c r="GR44" s="79" t="str">
        <f t="shared" si="85"/>
        <v>E</v>
      </c>
      <c r="GS44" s="79" t="str">
        <f t="shared" si="86"/>
        <v>E</v>
      </c>
      <c r="GT44" s="79" t="str">
        <f t="shared" si="87"/>
        <v>E</v>
      </c>
      <c r="GU44" s="79">
        <f t="shared" si="88"/>
        <v>0</v>
      </c>
      <c r="GV44" s="79">
        <f t="shared" si="89"/>
        <v>0</v>
      </c>
      <c r="GW44" s="79">
        <f t="shared" si="90"/>
        <v>0</v>
      </c>
      <c r="GX44" s="79">
        <f t="shared" si="91"/>
        <v>6</v>
      </c>
    </row>
    <row r="45" spans="1:206" ht="21.75" customHeight="1">
      <c r="A45" s="73">
        <f t="shared" si="11"/>
        <v>937</v>
      </c>
      <c r="B45" s="138">
        <v>37</v>
      </c>
      <c r="C45" s="247">
        <v>37</v>
      </c>
      <c r="D45" s="23">
        <f t="shared" si="12"/>
        <v>0</v>
      </c>
      <c r="E45" s="2"/>
      <c r="F45" s="81"/>
      <c r="G45" s="1">
        <v>937</v>
      </c>
      <c r="H45" s="2"/>
      <c r="I45" s="2"/>
      <c r="J45" s="2"/>
      <c r="K45" s="666"/>
      <c r="L45" s="300"/>
      <c r="M45" s="272"/>
      <c r="N45" s="268">
        <f t="shared" si="92"/>
        <v>0</v>
      </c>
      <c r="O45" s="272"/>
      <c r="P45" s="272"/>
      <c r="Q45" s="268">
        <f t="shared" si="13"/>
        <v>0</v>
      </c>
      <c r="R45" s="272"/>
      <c r="S45" s="272"/>
      <c r="T45" s="268">
        <f t="shared" si="14"/>
        <v>0</v>
      </c>
      <c r="U45" s="270">
        <f t="shared" si="93"/>
        <v>0</v>
      </c>
      <c r="V45" s="273"/>
      <c r="W45" s="274"/>
      <c r="X45" s="268">
        <f t="shared" si="94"/>
        <v>0</v>
      </c>
      <c r="Y45" s="274"/>
      <c r="Z45" s="274"/>
      <c r="AA45" s="268">
        <f t="shared" si="95"/>
        <v>0</v>
      </c>
      <c r="AB45" s="269">
        <f t="shared" si="96"/>
        <v>0</v>
      </c>
      <c r="AC45" s="275">
        <f t="shared" si="97"/>
        <v>0</v>
      </c>
      <c r="AD45" s="271" t="str">
        <f t="shared" si="98"/>
        <v>E</v>
      </c>
      <c r="AE45" s="67" t="str">
        <f t="shared" si="99"/>
        <v>E</v>
      </c>
      <c r="AF45" s="337"/>
      <c r="AG45" s="338"/>
      <c r="AH45" s="339">
        <f t="shared" si="18"/>
        <v>0</v>
      </c>
      <c r="AI45" s="338"/>
      <c r="AJ45" s="338"/>
      <c r="AK45" s="339">
        <f t="shared" si="19"/>
        <v>0</v>
      </c>
      <c r="AL45" s="338"/>
      <c r="AM45" s="338"/>
      <c r="AN45" s="339">
        <f t="shared" si="20"/>
        <v>0</v>
      </c>
      <c r="AO45" s="340">
        <f t="shared" si="100"/>
        <v>0</v>
      </c>
      <c r="AP45" s="341"/>
      <c r="AQ45" s="342"/>
      <c r="AR45" s="339">
        <f t="shared" si="101"/>
        <v>0</v>
      </c>
      <c r="AS45" s="342"/>
      <c r="AT45" s="342"/>
      <c r="AU45" s="339">
        <f t="shared" si="102"/>
        <v>0</v>
      </c>
      <c r="AV45" s="343">
        <f t="shared" si="103"/>
        <v>0</v>
      </c>
      <c r="AW45" s="344">
        <f t="shared" si="21"/>
        <v>0</v>
      </c>
      <c r="AX45" s="345" t="str">
        <f t="shared" si="22"/>
        <v>E</v>
      </c>
      <c r="AY45" s="69" t="str">
        <f t="shared" si="23"/>
        <v>E</v>
      </c>
      <c r="AZ45" s="390"/>
      <c r="BA45" s="391"/>
      <c r="BB45" s="392">
        <f t="shared" si="24"/>
        <v>0</v>
      </c>
      <c r="BC45" s="391"/>
      <c r="BD45" s="391"/>
      <c r="BE45" s="392">
        <f t="shared" si="25"/>
        <v>0</v>
      </c>
      <c r="BF45" s="391"/>
      <c r="BG45" s="391"/>
      <c r="BH45" s="392">
        <f t="shared" si="26"/>
        <v>0</v>
      </c>
      <c r="BI45" s="393">
        <f t="shared" si="104"/>
        <v>0</v>
      </c>
      <c r="BJ45" s="394"/>
      <c r="BK45" s="395"/>
      <c r="BL45" s="392">
        <f t="shared" si="105"/>
        <v>0</v>
      </c>
      <c r="BM45" s="395"/>
      <c r="BN45" s="395"/>
      <c r="BO45" s="392">
        <f t="shared" si="106"/>
        <v>0</v>
      </c>
      <c r="BP45" s="396">
        <f t="shared" si="107"/>
        <v>0</v>
      </c>
      <c r="BQ45" s="397">
        <f t="shared" si="27"/>
        <v>0</v>
      </c>
      <c r="BR45" s="398" t="str">
        <f t="shared" si="28"/>
        <v>E</v>
      </c>
      <c r="BS45" s="399" t="str">
        <f t="shared" si="29"/>
        <v>E</v>
      </c>
      <c r="BT45" s="437"/>
      <c r="BU45" s="438"/>
      <c r="BV45" s="439">
        <f t="shared" si="30"/>
        <v>0</v>
      </c>
      <c r="BW45" s="438"/>
      <c r="BX45" s="438"/>
      <c r="BY45" s="439">
        <f t="shared" si="31"/>
        <v>0</v>
      </c>
      <c r="BZ45" s="438"/>
      <c r="CA45" s="438"/>
      <c r="CB45" s="439">
        <f t="shared" si="32"/>
        <v>0</v>
      </c>
      <c r="CC45" s="440">
        <f t="shared" si="108"/>
        <v>0</v>
      </c>
      <c r="CD45" s="441"/>
      <c r="CE45" s="442"/>
      <c r="CF45" s="439">
        <f t="shared" si="109"/>
        <v>0</v>
      </c>
      <c r="CG45" s="442"/>
      <c r="CH45" s="442"/>
      <c r="CI45" s="439">
        <f t="shared" si="110"/>
        <v>0</v>
      </c>
      <c r="CJ45" s="443">
        <f t="shared" si="111"/>
        <v>0</v>
      </c>
      <c r="CK45" s="444">
        <f t="shared" si="33"/>
        <v>0</v>
      </c>
      <c r="CL45" s="445" t="str">
        <f t="shared" si="34"/>
        <v>E</v>
      </c>
      <c r="CM45" s="68" t="str">
        <f t="shared" si="35"/>
        <v>E</v>
      </c>
      <c r="CN45" s="337"/>
      <c r="CO45" s="338"/>
      <c r="CP45" s="339">
        <f t="shared" si="36"/>
        <v>0</v>
      </c>
      <c r="CQ45" s="338"/>
      <c r="CR45" s="338"/>
      <c r="CS45" s="339">
        <f t="shared" si="37"/>
        <v>0</v>
      </c>
      <c r="CT45" s="338"/>
      <c r="CU45" s="338"/>
      <c r="CV45" s="339">
        <f t="shared" si="38"/>
        <v>0</v>
      </c>
      <c r="CW45" s="340">
        <f t="shared" si="112"/>
        <v>0</v>
      </c>
      <c r="CX45" s="341"/>
      <c r="CY45" s="342"/>
      <c r="CZ45" s="339">
        <f t="shared" si="113"/>
        <v>0</v>
      </c>
      <c r="DA45" s="342"/>
      <c r="DB45" s="342"/>
      <c r="DC45" s="339">
        <f t="shared" si="114"/>
        <v>0</v>
      </c>
      <c r="DD45" s="343">
        <f t="shared" si="115"/>
        <v>0</v>
      </c>
      <c r="DE45" s="344">
        <f t="shared" si="39"/>
        <v>0</v>
      </c>
      <c r="DF45" s="345" t="str">
        <f t="shared" si="40"/>
        <v>E</v>
      </c>
      <c r="DG45" s="69" t="str">
        <f t="shared" si="41"/>
        <v>E</v>
      </c>
      <c r="DH45" s="490"/>
      <c r="DI45" s="491"/>
      <c r="DJ45" s="492">
        <f t="shared" si="42"/>
        <v>0</v>
      </c>
      <c r="DK45" s="491"/>
      <c r="DL45" s="491"/>
      <c r="DM45" s="492">
        <f t="shared" si="43"/>
        <v>0</v>
      </c>
      <c r="DN45" s="491"/>
      <c r="DO45" s="491"/>
      <c r="DP45" s="492">
        <f t="shared" si="44"/>
        <v>0</v>
      </c>
      <c r="DQ45" s="493">
        <f t="shared" si="116"/>
        <v>0</v>
      </c>
      <c r="DR45" s="494"/>
      <c r="DS45" s="495"/>
      <c r="DT45" s="492">
        <f t="shared" si="117"/>
        <v>0</v>
      </c>
      <c r="DU45" s="495"/>
      <c r="DV45" s="495"/>
      <c r="DW45" s="492">
        <f t="shared" si="118"/>
        <v>0</v>
      </c>
      <c r="DX45" s="496">
        <f t="shared" si="119"/>
        <v>0</v>
      </c>
      <c r="DY45" s="497">
        <f t="shared" si="45"/>
        <v>0</v>
      </c>
      <c r="DZ45" s="498" t="str">
        <f t="shared" si="46"/>
        <v>E</v>
      </c>
      <c r="EA45" s="499" t="str">
        <f t="shared" si="47"/>
        <v>E</v>
      </c>
      <c r="EB45" s="198">
        <v>0</v>
      </c>
      <c r="EC45" s="199">
        <v>0</v>
      </c>
      <c r="ED45" s="199">
        <v>0</v>
      </c>
      <c r="EE45" s="196"/>
      <c r="EF45" s="196"/>
      <c r="EG45" s="197">
        <f t="shared" si="48"/>
        <v>0</v>
      </c>
      <c r="EH45" s="253">
        <f t="shared" si="49"/>
        <v>0</v>
      </c>
      <c r="EI45" s="213" t="str">
        <f t="shared" si="50"/>
        <v>E</v>
      </c>
      <c r="EJ45" s="201" t="str">
        <f t="shared" si="51"/>
        <v>E</v>
      </c>
      <c r="EK45" s="169">
        <v>0</v>
      </c>
      <c r="EL45" s="170">
        <v>0</v>
      </c>
      <c r="EM45" s="170">
        <v>0</v>
      </c>
      <c r="EN45" s="166"/>
      <c r="EO45" s="166"/>
      <c r="EP45" s="167">
        <f t="shared" si="52"/>
        <v>0</v>
      </c>
      <c r="EQ45" s="254">
        <f t="shared" si="53"/>
        <v>0</v>
      </c>
      <c r="ER45" s="217" t="str">
        <f t="shared" si="54"/>
        <v>E</v>
      </c>
      <c r="ES45" s="168" t="str">
        <f t="shared" si="55"/>
        <v>E</v>
      </c>
      <c r="ET45" s="184">
        <v>0</v>
      </c>
      <c r="EU45" s="185">
        <v>0</v>
      </c>
      <c r="EV45" s="185">
        <v>0</v>
      </c>
      <c r="EW45" s="181"/>
      <c r="EX45" s="181"/>
      <c r="EY45" s="182">
        <f t="shared" si="56"/>
        <v>0</v>
      </c>
      <c r="EZ45" s="255">
        <f t="shared" si="57"/>
        <v>0</v>
      </c>
      <c r="FA45" s="221" t="str">
        <f t="shared" si="58"/>
        <v>E</v>
      </c>
      <c r="FB45" s="183" t="str">
        <f t="shared" si="59"/>
        <v>E</v>
      </c>
      <c r="FC45" s="7"/>
      <c r="FD45" s="4"/>
      <c r="FE45" s="36" t="str">
        <f t="shared" si="120"/>
        <v/>
      </c>
      <c r="FF45" s="34">
        <f t="shared" si="121"/>
        <v>1200</v>
      </c>
      <c r="FG45" s="24">
        <f t="shared" si="122"/>
        <v>0</v>
      </c>
      <c r="FH45" s="89">
        <f t="shared" si="61"/>
        <v>0</v>
      </c>
      <c r="FI45" s="49" t="str">
        <f t="shared" si="62"/>
        <v/>
      </c>
      <c r="FJ45" s="49" t="str">
        <f t="shared" si="63"/>
        <v/>
      </c>
      <c r="FK45" s="49" t="str">
        <f t="shared" si="64"/>
        <v>PROMOTED</v>
      </c>
      <c r="FL45" s="40" t="str">
        <f t="shared" si="65"/>
        <v/>
      </c>
      <c r="FM45" s="35" t="str">
        <f t="shared" si="66"/>
        <v/>
      </c>
      <c r="FN45" s="63" t="str">
        <f t="shared" si="67"/>
        <v>Need Improvement</v>
      </c>
      <c r="FO45" s="43" t="str">
        <f t="shared" si="2"/>
        <v>E</v>
      </c>
      <c r="FP45" s="42" t="str">
        <f t="shared" si="3"/>
        <v>E</v>
      </c>
      <c r="FQ45" s="42" t="str">
        <f t="shared" si="4"/>
        <v>E</v>
      </c>
      <c r="FR45" s="42" t="str">
        <f t="shared" si="5"/>
        <v>E</v>
      </c>
      <c r="FS45" s="42" t="str">
        <f t="shared" si="6"/>
        <v>E</v>
      </c>
      <c r="FT45" s="44" t="str">
        <f t="shared" si="7"/>
        <v>E</v>
      </c>
      <c r="FU45" s="244">
        <f t="shared" si="68"/>
        <v>0</v>
      </c>
      <c r="FV45" s="245">
        <f t="shared" si="69"/>
        <v>0</v>
      </c>
      <c r="FW45" s="245">
        <f t="shared" si="70"/>
        <v>0</v>
      </c>
      <c r="FX45" s="245">
        <f t="shared" si="71"/>
        <v>0</v>
      </c>
      <c r="FY45" s="245">
        <f t="shared" si="72"/>
        <v>6</v>
      </c>
      <c r="FZ45" s="922"/>
      <c r="GA45" s="922"/>
      <c r="GB45" s="79">
        <f t="shared" si="73"/>
        <v>0</v>
      </c>
      <c r="GC45" s="79" t="s">
        <v>169</v>
      </c>
      <c r="GD45" s="79">
        <f t="shared" si="74"/>
        <v>100</v>
      </c>
      <c r="GE45" s="79" t="str">
        <f t="shared" si="75"/>
        <v>0/100</v>
      </c>
      <c r="GF45" s="79">
        <f t="shared" si="76"/>
        <v>0</v>
      </c>
      <c r="GG45" s="79" t="s">
        <v>169</v>
      </c>
      <c r="GH45" s="79">
        <f t="shared" si="77"/>
        <v>100</v>
      </c>
      <c r="GI45" s="79" t="str">
        <f t="shared" si="78"/>
        <v>0/100</v>
      </c>
      <c r="GJ45" s="79">
        <f t="shared" si="79"/>
        <v>0</v>
      </c>
      <c r="GK45" s="79" t="s">
        <v>169</v>
      </c>
      <c r="GL45" s="79">
        <f t="shared" si="80"/>
        <v>100</v>
      </c>
      <c r="GM45" s="79" t="str">
        <f t="shared" si="81"/>
        <v>0/100</v>
      </c>
      <c r="GO45" s="79" t="str">
        <f t="shared" si="82"/>
        <v>E</v>
      </c>
      <c r="GP45" s="79" t="str">
        <f t="shared" si="83"/>
        <v>E</v>
      </c>
      <c r="GQ45" s="79" t="str">
        <f t="shared" si="84"/>
        <v>E</v>
      </c>
      <c r="GR45" s="79" t="str">
        <f t="shared" si="85"/>
        <v>E</v>
      </c>
      <c r="GS45" s="79" t="str">
        <f t="shared" si="86"/>
        <v>E</v>
      </c>
      <c r="GT45" s="79" t="str">
        <f t="shared" si="87"/>
        <v>E</v>
      </c>
      <c r="GU45" s="79">
        <f t="shared" si="88"/>
        <v>0</v>
      </c>
      <c r="GV45" s="79">
        <f t="shared" si="89"/>
        <v>0</v>
      </c>
      <c r="GW45" s="79">
        <f t="shared" si="90"/>
        <v>0</v>
      </c>
      <c r="GX45" s="79">
        <f t="shared" si="91"/>
        <v>6</v>
      </c>
    </row>
    <row r="46" spans="1:206" ht="21.75" customHeight="1">
      <c r="A46" s="73">
        <f t="shared" si="11"/>
        <v>938</v>
      </c>
      <c r="B46" s="138">
        <v>38</v>
      </c>
      <c r="C46" s="248">
        <v>38</v>
      </c>
      <c r="D46" s="23">
        <f t="shared" si="12"/>
        <v>0</v>
      </c>
      <c r="E46" s="2"/>
      <c r="F46" s="81"/>
      <c r="G46" s="2">
        <v>938</v>
      </c>
      <c r="H46" s="2"/>
      <c r="I46" s="2"/>
      <c r="J46" s="2"/>
      <c r="K46" s="666"/>
      <c r="L46" s="300"/>
      <c r="M46" s="272"/>
      <c r="N46" s="268">
        <f t="shared" si="92"/>
        <v>0</v>
      </c>
      <c r="O46" s="272"/>
      <c r="P46" s="272"/>
      <c r="Q46" s="268">
        <f t="shared" si="13"/>
        <v>0</v>
      </c>
      <c r="R46" s="272"/>
      <c r="S46" s="272"/>
      <c r="T46" s="268">
        <f t="shared" si="14"/>
        <v>0</v>
      </c>
      <c r="U46" s="270">
        <f t="shared" si="93"/>
        <v>0</v>
      </c>
      <c r="V46" s="273"/>
      <c r="W46" s="274"/>
      <c r="X46" s="268">
        <f t="shared" si="94"/>
        <v>0</v>
      </c>
      <c r="Y46" s="274"/>
      <c r="Z46" s="274"/>
      <c r="AA46" s="268">
        <f t="shared" si="95"/>
        <v>0</v>
      </c>
      <c r="AB46" s="269">
        <f t="shared" si="96"/>
        <v>0</v>
      </c>
      <c r="AC46" s="275">
        <f t="shared" si="97"/>
        <v>0</v>
      </c>
      <c r="AD46" s="271" t="str">
        <f t="shared" si="98"/>
        <v>E</v>
      </c>
      <c r="AE46" s="67" t="str">
        <f t="shared" si="99"/>
        <v>E</v>
      </c>
      <c r="AF46" s="337"/>
      <c r="AG46" s="338"/>
      <c r="AH46" s="339">
        <f t="shared" si="18"/>
        <v>0</v>
      </c>
      <c r="AI46" s="338"/>
      <c r="AJ46" s="338"/>
      <c r="AK46" s="339">
        <f t="shared" si="19"/>
        <v>0</v>
      </c>
      <c r="AL46" s="338"/>
      <c r="AM46" s="338"/>
      <c r="AN46" s="339">
        <f t="shared" si="20"/>
        <v>0</v>
      </c>
      <c r="AO46" s="340">
        <f t="shared" si="100"/>
        <v>0</v>
      </c>
      <c r="AP46" s="341"/>
      <c r="AQ46" s="342"/>
      <c r="AR46" s="339">
        <f t="shared" si="101"/>
        <v>0</v>
      </c>
      <c r="AS46" s="342"/>
      <c r="AT46" s="342"/>
      <c r="AU46" s="339">
        <f t="shared" si="102"/>
        <v>0</v>
      </c>
      <c r="AV46" s="343">
        <f t="shared" si="103"/>
        <v>0</v>
      </c>
      <c r="AW46" s="344">
        <f t="shared" si="21"/>
        <v>0</v>
      </c>
      <c r="AX46" s="345" t="str">
        <f t="shared" si="22"/>
        <v>E</v>
      </c>
      <c r="AY46" s="69" t="str">
        <f t="shared" si="23"/>
        <v>E</v>
      </c>
      <c r="AZ46" s="390"/>
      <c r="BA46" s="391"/>
      <c r="BB46" s="392">
        <f t="shared" si="24"/>
        <v>0</v>
      </c>
      <c r="BC46" s="391"/>
      <c r="BD46" s="391"/>
      <c r="BE46" s="392">
        <f t="shared" si="25"/>
        <v>0</v>
      </c>
      <c r="BF46" s="391"/>
      <c r="BG46" s="391"/>
      <c r="BH46" s="392">
        <f t="shared" si="26"/>
        <v>0</v>
      </c>
      <c r="BI46" s="393">
        <f t="shared" si="104"/>
        <v>0</v>
      </c>
      <c r="BJ46" s="394"/>
      <c r="BK46" s="395"/>
      <c r="BL46" s="392">
        <f t="shared" si="105"/>
        <v>0</v>
      </c>
      <c r="BM46" s="395"/>
      <c r="BN46" s="395"/>
      <c r="BO46" s="392">
        <f t="shared" si="106"/>
        <v>0</v>
      </c>
      <c r="BP46" s="396">
        <f t="shared" si="107"/>
        <v>0</v>
      </c>
      <c r="BQ46" s="397">
        <f t="shared" si="27"/>
        <v>0</v>
      </c>
      <c r="BR46" s="398" t="str">
        <f t="shared" si="28"/>
        <v>E</v>
      </c>
      <c r="BS46" s="399" t="str">
        <f t="shared" si="29"/>
        <v>E</v>
      </c>
      <c r="BT46" s="437"/>
      <c r="BU46" s="438"/>
      <c r="BV46" s="439">
        <f t="shared" si="30"/>
        <v>0</v>
      </c>
      <c r="BW46" s="438"/>
      <c r="BX46" s="438"/>
      <c r="BY46" s="439">
        <f t="shared" si="31"/>
        <v>0</v>
      </c>
      <c r="BZ46" s="438"/>
      <c r="CA46" s="438"/>
      <c r="CB46" s="439">
        <f t="shared" si="32"/>
        <v>0</v>
      </c>
      <c r="CC46" s="440">
        <f t="shared" si="108"/>
        <v>0</v>
      </c>
      <c r="CD46" s="441"/>
      <c r="CE46" s="442"/>
      <c r="CF46" s="439">
        <f t="shared" si="109"/>
        <v>0</v>
      </c>
      <c r="CG46" s="442"/>
      <c r="CH46" s="442"/>
      <c r="CI46" s="439">
        <f t="shared" si="110"/>
        <v>0</v>
      </c>
      <c r="CJ46" s="443">
        <f t="shared" si="111"/>
        <v>0</v>
      </c>
      <c r="CK46" s="444">
        <f t="shared" si="33"/>
        <v>0</v>
      </c>
      <c r="CL46" s="445" t="str">
        <f t="shared" si="34"/>
        <v>E</v>
      </c>
      <c r="CM46" s="68" t="str">
        <f t="shared" si="35"/>
        <v>E</v>
      </c>
      <c r="CN46" s="337"/>
      <c r="CO46" s="338"/>
      <c r="CP46" s="339">
        <f t="shared" si="36"/>
        <v>0</v>
      </c>
      <c r="CQ46" s="338"/>
      <c r="CR46" s="338"/>
      <c r="CS46" s="339">
        <f t="shared" si="37"/>
        <v>0</v>
      </c>
      <c r="CT46" s="338"/>
      <c r="CU46" s="338"/>
      <c r="CV46" s="339">
        <f t="shared" si="38"/>
        <v>0</v>
      </c>
      <c r="CW46" s="340">
        <f t="shared" si="112"/>
        <v>0</v>
      </c>
      <c r="CX46" s="341"/>
      <c r="CY46" s="342"/>
      <c r="CZ46" s="339">
        <f t="shared" si="113"/>
        <v>0</v>
      </c>
      <c r="DA46" s="342"/>
      <c r="DB46" s="342"/>
      <c r="DC46" s="339">
        <f t="shared" si="114"/>
        <v>0</v>
      </c>
      <c r="DD46" s="343">
        <f t="shared" si="115"/>
        <v>0</v>
      </c>
      <c r="DE46" s="344">
        <f t="shared" si="39"/>
        <v>0</v>
      </c>
      <c r="DF46" s="345" t="str">
        <f t="shared" si="40"/>
        <v>E</v>
      </c>
      <c r="DG46" s="69" t="str">
        <f t="shared" si="41"/>
        <v>E</v>
      </c>
      <c r="DH46" s="490"/>
      <c r="DI46" s="491"/>
      <c r="DJ46" s="492">
        <f t="shared" si="42"/>
        <v>0</v>
      </c>
      <c r="DK46" s="491"/>
      <c r="DL46" s="491"/>
      <c r="DM46" s="492">
        <f t="shared" si="43"/>
        <v>0</v>
      </c>
      <c r="DN46" s="491"/>
      <c r="DO46" s="491"/>
      <c r="DP46" s="492">
        <f t="shared" si="44"/>
        <v>0</v>
      </c>
      <c r="DQ46" s="493">
        <f t="shared" si="116"/>
        <v>0</v>
      </c>
      <c r="DR46" s="494"/>
      <c r="DS46" s="495"/>
      <c r="DT46" s="492">
        <f t="shared" si="117"/>
        <v>0</v>
      </c>
      <c r="DU46" s="495"/>
      <c r="DV46" s="495"/>
      <c r="DW46" s="492">
        <f t="shared" si="118"/>
        <v>0</v>
      </c>
      <c r="DX46" s="496">
        <f t="shared" si="119"/>
        <v>0</v>
      </c>
      <c r="DY46" s="497">
        <f t="shared" si="45"/>
        <v>0</v>
      </c>
      <c r="DZ46" s="498" t="str">
        <f t="shared" si="46"/>
        <v>E</v>
      </c>
      <c r="EA46" s="499" t="str">
        <f t="shared" si="47"/>
        <v>E</v>
      </c>
      <c r="EB46" s="198">
        <v>0</v>
      </c>
      <c r="EC46" s="199">
        <v>0</v>
      </c>
      <c r="ED46" s="199">
        <v>0</v>
      </c>
      <c r="EE46" s="196"/>
      <c r="EF46" s="196"/>
      <c r="EG46" s="197">
        <f t="shared" si="48"/>
        <v>0</v>
      </c>
      <c r="EH46" s="253">
        <f t="shared" si="49"/>
        <v>0</v>
      </c>
      <c r="EI46" s="213" t="str">
        <f t="shared" si="50"/>
        <v>E</v>
      </c>
      <c r="EJ46" s="201" t="str">
        <f t="shared" si="51"/>
        <v>E</v>
      </c>
      <c r="EK46" s="169">
        <v>0</v>
      </c>
      <c r="EL46" s="170">
        <v>0</v>
      </c>
      <c r="EM46" s="170">
        <v>0</v>
      </c>
      <c r="EN46" s="166"/>
      <c r="EO46" s="166"/>
      <c r="EP46" s="167">
        <f t="shared" si="52"/>
        <v>0</v>
      </c>
      <c r="EQ46" s="254">
        <f t="shared" si="53"/>
        <v>0</v>
      </c>
      <c r="ER46" s="217" t="str">
        <f t="shared" si="54"/>
        <v>E</v>
      </c>
      <c r="ES46" s="168" t="str">
        <f t="shared" si="55"/>
        <v>E</v>
      </c>
      <c r="ET46" s="184">
        <v>0</v>
      </c>
      <c r="EU46" s="185">
        <v>0</v>
      </c>
      <c r="EV46" s="185">
        <v>0</v>
      </c>
      <c r="EW46" s="181"/>
      <c r="EX46" s="181"/>
      <c r="EY46" s="182">
        <f t="shared" si="56"/>
        <v>0</v>
      </c>
      <c r="EZ46" s="255">
        <f t="shared" si="57"/>
        <v>0</v>
      </c>
      <c r="FA46" s="221" t="str">
        <f t="shared" si="58"/>
        <v>E</v>
      </c>
      <c r="FB46" s="183" t="str">
        <f t="shared" si="59"/>
        <v>E</v>
      </c>
      <c r="FC46" s="7"/>
      <c r="FD46" s="4"/>
      <c r="FE46" s="36" t="str">
        <f t="shared" si="120"/>
        <v/>
      </c>
      <c r="FF46" s="34">
        <f t="shared" si="121"/>
        <v>1200</v>
      </c>
      <c r="FG46" s="24">
        <f t="shared" si="122"/>
        <v>0</v>
      </c>
      <c r="FH46" s="89">
        <f t="shared" si="61"/>
        <v>0</v>
      </c>
      <c r="FI46" s="49" t="str">
        <f t="shared" si="62"/>
        <v/>
      </c>
      <c r="FJ46" s="49" t="str">
        <f t="shared" si="63"/>
        <v/>
      </c>
      <c r="FK46" s="49" t="str">
        <f t="shared" si="64"/>
        <v>PROMOTED</v>
      </c>
      <c r="FL46" s="40" t="str">
        <f t="shared" si="65"/>
        <v/>
      </c>
      <c r="FM46" s="35" t="str">
        <f t="shared" si="66"/>
        <v/>
      </c>
      <c r="FN46" s="63" t="str">
        <f t="shared" si="67"/>
        <v>Need Improvement</v>
      </c>
      <c r="FO46" s="43" t="str">
        <f t="shared" si="2"/>
        <v>E</v>
      </c>
      <c r="FP46" s="42" t="str">
        <f t="shared" si="3"/>
        <v>E</v>
      </c>
      <c r="FQ46" s="42" t="str">
        <f t="shared" si="4"/>
        <v>E</v>
      </c>
      <c r="FR46" s="42" t="str">
        <f t="shared" si="5"/>
        <v>E</v>
      </c>
      <c r="FS46" s="42" t="str">
        <f t="shared" si="6"/>
        <v>E</v>
      </c>
      <c r="FT46" s="44" t="str">
        <f t="shared" si="7"/>
        <v>E</v>
      </c>
      <c r="FU46" s="244">
        <f t="shared" si="68"/>
        <v>0</v>
      </c>
      <c r="FV46" s="245">
        <f t="shared" si="69"/>
        <v>0</v>
      </c>
      <c r="FW46" s="245">
        <f t="shared" si="70"/>
        <v>0</v>
      </c>
      <c r="FX46" s="245">
        <f t="shared" si="71"/>
        <v>0</v>
      </c>
      <c r="FY46" s="245">
        <f t="shared" si="72"/>
        <v>6</v>
      </c>
      <c r="FZ46" s="922"/>
      <c r="GA46" s="922"/>
      <c r="GB46" s="79">
        <f t="shared" si="73"/>
        <v>0</v>
      </c>
      <c r="GC46" s="79" t="s">
        <v>169</v>
      </c>
      <c r="GD46" s="79">
        <f t="shared" si="74"/>
        <v>100</v>
      </c>
      <c r="GE46" s="79" t="str">
        <f t="shared" si="75"/>
        <v>0/100</v>
      </c>
      <c r="GF46" s="79">
        <f t="shared" si="76"/>
        <v>0</v>
      </c>
      <c r="GG46" s="79" t="s">
        <v>169</v>
      </c>
      <c r="GH46" s="79">
        <f t="shared" si="77"/>
        <v>100</v>
      </c>
      <c r="GI46" s="79" t="str">
        <f t="shared" si="78"/>
        <v>0/100</v>
      </c>
      <c r="GJ46" s="79">
        <f t="shared" si="79"/>
        <v>0</v>
      </c>
      <c r="GK46" s="79" t="s">
        <v>169</v>
      </c>
      <c r="GL46" s="79">
        <f t="shared" si="80"/>
        <v>100</v>
      </c>
      <c r="GM46" s="79" t="str">
        <f t="shared" si="81"/>
        <v>0/100</v>
      </c>
      <c r="GO46" s="79" t="str">
        <f t="shared" si="82"/>
        <v>E</v>
      </c>
      <c r="GP46" s="79" t="str">
        <f t="shared" si="83"/>
        <v>E</v>
      </c>
      <c r="GQ46" s="79" t="str">
        <f t="shared" si="84"/>
        <v>E</v>
      </c>
      <c r="GR46" s="79" t="str">
        <f t="shared" si="85"/>
        <v>E</v>
      </c>
      <c r="GS46" s="79" t="str">
        <f t="shared" si="86"/>
        <v>E</v>
      </c>
      <c r="GT46" s="79" t="str">
        <f t="shared" si="87"/>
        <v>E</v>
      </c>
      <c r="GU46" s="79">
        <f t="shared" si="88"/>
        <v>0</v>
      </c>
      <c r="GV46" s="79">
        <f t="shared" si="89"/>
        <v>0</v>
      </c>
      <c r="GW46" s="79">
        <f t="shared" si="90"/>
        <v>0</v>
      </c>
      <c r="GX46" s="79">
        <f t="shared" si="91"/>
        <v>6</v>
      </c>
    </row>
    <row r="47" spans="1:206" ht="21.75" customHeight="1">
      <c r="A47" s="73">
        <f t="shared" si="11"/>
        <v>939</v>
      </c>
      <c r="B47" s="138">
        <v>39</v>
      </c>
      <c r="C47" s="247">
        <v>39</v>
      </c>
      <c r="D47" s="23">
        <f t="shared" si="12"/>
        <v>0</v>
      </c>
      <c r="E47" s="2"/>
      <c r="F47" s="81"/>
      <c r="G47" s="1">
        <v>939</v>
      </c>
      <c r="H47" s="2"/>
      <c r="I47" s="2"/>
      <c r="J47" s="2"/>
      <c r="K47" s="666"/>
      <c r="L47" s="300"/>
      <c r="M47" s="272"/>
      <c r="N47" s="268">
        <f t="shared" si="92"/>
        <v>0</v>
      </c>
      <c r="O47" s="272"/>
      <c r="P47" s="272"/>
      <c r="Q47" s="268">
        <f t="shared" si="13"/>
        <v>0</v>
      </c>
      <c r="R47" s="272"/>
      <c r="S47" s="272"/>
      <c r="T47" s="268">
        <f t="shared" si="14"/>
        <v>0</v>
      </c>
      <c r="U47" s="270">
        <f t="shared" si="93"/>
        <v>0</v>
      </c>
      <c r="V47" s="273"/>
      <c r="W47" s="274"/>
      <c r="X47" s="268">
        <f t="shared" si="94"/>
        <v>0</v>
      </c>
      <c r="Y47" s="274"/>
      <c r="Z47" s="274"/>
      <c r="AA47" s="268">
        <f t="shared" si="95"/>
        <v>0</v>
      </c>
      <c r="AB47" s="269">
        <f t="shared" si="96"/>
        <v>0</v>
      </c>
      <c r="AC47" s="275">
        <f t="shared" si="97"/>
        <v>0</v>
      </c>
      <c r="AD47" s="271" t="str">
        <f t="shared" si="98"/>
        <v>E</v>
      </c>
      <c r="AE47" s="67" t="str">
        <f t="shared" si="99"/>
        <v>E</v>
      </c>
      <c r="AF47" s="337"/>
      <c r="AG47" s="338"/>
      <c r="AH47" s="339">
        <f t="shared" si="18"/>
        <v>0</v>
      </c>
      <c r="AI47" s="338"/>
      <c r="AJ47" s="338"/>
      <c r="AK47" s="339">
        <f t="shared" si="19"/>
        <v>0</v>
      </c>
      <c r="AL47" s="338"/>
      <c r="AM47" s="338"/>
      <c r="AN47" s="339">
        <f t="shared" si="20"/>
        <v>0</v>
      </c>
      <c r="AO47" s="340">
        <f t="shared" si="100"/>
        <v>0</v>
      </c>
      <c r="AP47" s="341"/>
      <c r="AQ47" s="342"/>
      <c r="AR47" s="339">
        <f t="shared" si="101"/>
        <v>0</v>
      </c>
      <c r="AS47" s="342"/>
      <c r="AT47" s="342"/>
      <c r="AU47" s="339">
        <f t="shared" si="102"/>
        <v>0</v>
      </c>
      <c r="AV47" s="343">
        <f t="shared" si="103"/>
        <v>0</v>
      </c>
      <c r="AW47" s="344">
        <f t="shared" si="21"/>
        <v>0</v>
      </c>
      <c r="AX47" s="345" t="str">
        <f t="shared" si="22"/>
        <v>E</v>
      </c>
      <c r="AY47" s="69" t="str">
        <f t="shared" si="23"/>
        <v>E</v>
      </c>
      <c r="AZ47" s="390"/>
      <c r="BA47" s="391"/>
      <c r="BB47" s="392">
        <f t="shared" si="24"/>
        <v>0</v>
      </c>
      <c r="BC47" s="391"/>
      <c r="BD47" s="391"/>
      <c r="BE47" s="392">
        <f t="shared" si="25"/>
        <v>0</v>
      </c>
      <c r="BF47" s="391"/>
      <c r="BG47" s="391"/>
      <c r="BH47" s="392">
        <f t="shared" si="26"/>
        <v>0</v>
      </c>
      <c r="BI47" s="393">
        <f t="shared" si="104"/>
        <v>0</v>
      </c>
      <c r="BJ47" s="394"/>
      <c r="BK47" s="395"/>
      <c r="BL47" s="392">
        <f t="shared" si="105"/>
        <v>0</v>
      </c>
      <c r="BM47" s="395"/>
      <c r="BN47" s="395"/>
      <c r="BO47" s="392">
        <f t="shared" si="106"/>
        <v>0</v>
      </c>
      <c r="BP47" s="396">
        <f t="shared" si="107"/>
        <v>0</v>
      </c>
      <c r="BQ47" s="397">
        <f t="shared" si="27"/>
        <v>0</v>
      </c>
      <c r="BR47" s="398" t="str">
        <f t="shared" si="28"/>
        <v>E</v>
      </c>
      <c r="BS47" s="399" t="str">
        <f t="shared" si="29"/>
        <v>E</v>
      </c>
      <c r="BT47" s="437"/>
      <c r="BU47" s="438"/>
      <c r="BV47" s="439">
        <f t="shared" si="30"/>
        <v>0</v>
      </c>
      <c r="BW47" s="438"/>
      <c r="BX47" s="438"/>
      <c r="BY47" s="439">
        <f t="shared" si="31"/>
        <v>0</v>
      </c>
      <c r="BZ47" s="438"/>
      <c r="CA47" s="438"/>
      <c r="CB47" s="439">
        <f t="shared" si="32"/>
        <v>0</v>
      </c>
      <c r="CC47" s="440">
        <f t="shared" si="108"/>
        <v>0</v>
      </c>
      <c r="CD47" s="441"/>
      <c r="CE47" s="442"/>
      <c r="CF47" s="439">
        <f t="shared" si="109"/>
        <v>0</v>
      </c>
      <c r="CG47" s="442"/>
      <c r="CH47" s="442"/>
      <c r="CI47" s="439">
        <f t="shared" si="110"/>
        <v>0</v>
      </c>
      <c r="CJ47" s="443">
        <f t="shared" si="111"/>
        <v>0</v>
      </c>
      <c r="CK47" s="444">
        <f t="shared" si="33"/>
        <v>0</v>
      </c>
      <c r="CL47" s="445" t="str">
        <f t="shared" si="34"/>
        <v>E</v>
      </c>
      <c r="CM47" s="68" t="str">
        <f t="shared" si="35"/>
        <v>E</v>
      </c>
      <c r="CN47" s="337"/>
      <c r="CO47" s="338"/>
      <c r="CP47" s="339">
        <f t="shared" si="36"/>
        <v>0</v>
      </c>
      <c r="CQ47" s="338"/>
      <c r="CR47" s="338"/>
      <c r="CS47" s="339">
        <f t="shared" si="37"/>
        <v>0</v>
      </c>
      <c r="CT47" s="338"/>
      <c r="CU47" s="338"/>
      <c r="CV47" s="339">
        <f t="shared" si="38"/>
        <v>0</v>
      </c>
      <c r="CW47" s="340">
        <f t="shared" si="112"/>
        <v>0</v>
      </c>
      <c r="CX47" s="341"/>
      <c r="CY47" s="342"/>
      <c r="CZ47" s="339">
        <f t="shared" si="113"/>
        <v>0</v>
      </c>
      <c r="DA47" s="342"/>
      <c r="DB47" s="342"/>
      <c r="DC47" s="339">
        <f t="shared" si="114"/>
        <v>0</v>
      </c>
      <c r="DD47" s="343">
        <f t="shared" si="115"/>
        <v>0</v>
      </c>
      <c r="DE47" s="344">
        <f t="shared" si="39"/>
        <v>0</v>
      </c>
      <c r="DF47" s="345" t="str">
        <f t="shared" si="40"/>
        <v>E</v>
      </c>
      <c r="DG47" s="69" t="str">
        <f t="shared" si="41"/>
        <v>E</v>
      </c>
      <c r="DH47" s="490"/>
      <c r="DI47" s="491"/>
      <c r="DJ47" s="492">
        <f t="shared" si="42"/>
        <v>0</v>
      </c>
      <c r="DK47" s="491"/>
      <c r="DL47" s="491"/>
      <c r="DM47" s="492">
        <f t="shared" si="43"/>
        <v>0</v>
      </c>
      <c r="DN47" s="491"/>
      <c r="DO47" s="491"/>
      <c r="DP47" s="492">
        <f t="shared" si="44"/>
        <v>0</v>
      </c>
      <c r="DQ47" s="493">
        <f t="shared" si="116"/>
        <v>0</v>
      </c>
      <c r="DR47" s="494"/>
      <c r="DS47" s="495"/>
      <c r="DT47" s="492">
        <f t="shared" si="117"/>
        <v>0</v>
      </c>
      <c r="DU47" s="495"/>
      <c r="DV47" s="495"/>
      <c r="DW47" s="492">
        <f t="shared" si="118"/>
        <v>0</v>
      </c>
      <c r="DX47" s="496">
        <f t="shared" si="119"/>
        <v>0</v>
      </c>
      <c r="DY47" s="497">
        <f t="shared" si="45"/>
        <v>0</v>
      </c>
      <c r="DZ47" s="498" t="str">
        <f t="shared" si="46"/>
        <v>E</v>
      </c>
      <c r="EA47" s="499" t="str">
        <f t="shared" si="47"/>
        <v>E</v>
      </c>
      <c r="EB47" s="198">
        <v>0</v>
      </c>
      <c r="EC47" s="199">
        <v>0</v>
      </c>
      <c r="ED47" s="199">
        <v>0</v>
      </c>
      <c r="EE47" s="196"/>
      <c r="EF47" s="196"/>
      <c r="EG47" s="197">
        <f t="shared" si="48"/>
        <v>0</v>
      </c>
      <c r="EH47" s="253">
        <f t="shared" si="49"/>
        <v>0</v>
      </c>
      <c r="EI47" s="213" t="str">
        <f t="shared" si="50"/>
        <v>E</v>
      </c>
      <c r="EJ47" s="201" t="str">
        <f t="shared" si="51"/>
        <v>E</v>
      </c>
      <c r="EK47" s="169">
        <v>0</v>
      </c>
      <c r="EL47" s="170">
        <v>0</v>
      </c>
      <c r="EM47" s="170">
        <v>0</v>
      </c>
      <c r="EN47" s="166"/>
      <c r="EO47" s="166"/>
      <c r="EP47" s="167">
        <f t="shared" si="52"/>
        <v>0</v>
      </c>
      <c r="EQ47" s="254">
        <f t="shared" si="53"/>
        <v>0</v>
      </c>
      <c r="ER47" s="217" t="str">
        <f t="shared" si="54"/>
        <v>E</v>
      </c>
      <c r="ES47" s="168" t="str">
        <f t="shared" si="55"/>
        <v>E</v>
      </c>
      <c r="ET47" s="184">
        <v>0</v>
      </c>
      <c r="EU47" s="185">
        <v>0</v>
      </c>
      <c r="EV47" s="185">
        <v>0</v>
      </c>
      <c r="EW47" s="181"/>
      <c r="EX47" s="181"/>
      <c r="EY47" s="182">
        <f t="shared" si="56"/>
        <v>0</v>
      </c>
      <c r="EZ47" s="255">
        <f t="shared" si="57"/>
        <v>0</v>
      </c>
      <c r="FA47" s="221" t="str">
        <f t="shared" si="58"/>
        <v>E</v>
      </c>
      <c r="FB47" s="183" t="str">
        <f t="shared" si="59"/>
        <v>E</v>
      </c>
      <c r="FC47" s="7"/>
      <c r="FD47" s="4"/>
      <c r="FE47" s="36" t="str">
        <f t="shared" si="120"/>
        <v/>
      </c>
      <c r="FF47" s="34">
        <f t="shared" si="121"/>
        <v>1200</v>
      </c>
      <c r="FG47" s="24">
        <f t="shared" si="122"/>
        <v>0</v>
      </c>
      <c r="FH47" s="89">
        <f t="shared" si="61"/>
        <v>0</v>
      </c>
      <c r="FI47" s="49" t="str">
        <f t="shared" si="62"/>
        <v/>
      </c>
      <c r="FJ47" s="49" t="str">
        <f t="shared" si="63"/>
        <v/>
      </c>
      <c r="FK47" s="49" t="str">
        <f t="shared" si="64"/>
        <v>PROMOTED</v>
      </c>
      <c r="FL47" s="40" t="str">
        <f t="shared" si="65"/>
        <v/>
      </c>
      <c r="FM47" s="35" t="str">
        <f t="shared" si="66"/>
        <v/>
      </c>
      <c r="FN47" s="63" t="str">
        <f t="shared" si="67"/>
        <v>Need Improvement</v>
      </c>
      <c r="FO47" s="43" t="str">
        <f t="shared" si="2"/>
        <v>E</v>
      </c>
      <c r="FP47" s="42" t="str">
        <f t="shared" si="3"/>
        <v>E</v>
      </c>
      <c r="FQ47" s="42" t="str">
        <f t="shared" si="4"/>
        <v>E</v>
      </c>
      <c r="FR47" s="42" t="str">
        <f t="shared" si="5"/>
        <v>E</v>
      </c>
      <c r="FS47" s="42" t="str">
        <f t="shared" si="6"/>
        <v>E</v>
      </c>
      <c r="FT47" s="44" t="str">
        <f t="shared" si="7"/>
        <v>E</v>
      </c>
      <c r="FU47" s="244">
        <f t="shared" si="68"/>
        <v>0</v>
      </c>
      <c r="FV47" s="245">
        <f t="shared" si="69"/>
        <v>0</v>
      </c>
      <c r="FW47" s="245">
        <f t="shared" si="70"/>
        <v>0</v>
      </c>
      <c r="FX47" s="245">
        <f t="shared" si="71"/>
        <v>0</v>
      </c>
      <c r="FY47" s="245">
        <f t="shared" si="72"/>
        <v>6</v>
      </c>
      <c r="FZ47" s="922"/>
      <c r="GA47" s="922"/>
      <c r="GB47" s="79">
        <f t="shared" si="73"/>
        <v>0</v>
      </c>
      <c r="GC47" s="79" t="s">
        <v>169</v>
      </c>
      <c r="GD47" s="79">
        <f t="shared" si="74"/>
        <v>100</v>
      </c>
      <c r="GE47" s="79" t="str">
        <f t="shared" si="75"/>
        <v>0/100</v>
      </c>
      <c r="GF47" s="79">
        <f t="shared" si="76"/>
        <v>0</v>
      </c>
      <c r="GG47" s="79" t="s">
        <v>169</v>
      </c>
      <c r="GH47" s="79">
        <f t="shared" si="77"/>
        <v>100</v>
      </c>
      <c r="GI47" s="79" t="str">
        <f t="shared" si="78"/>
        <v>0/100</v>
      </c>
      <c r="GJ47" s="79">
        <f t="shared" si="79"/>
        <v>0</v>
      </c>
      <c r="GK47" s="79" t="s">
        <v>169</v>
      </c>
      <c r="GL47" s="79">
        <f t="shared" si="80"/>
        <v>100</v>
      </c>
      <c r="GM47" s="79" t="str">
        <f t="shared" si="81"/>
        <v>0/100</v>
      </c>
      <c r="GO47" s="79" t="str">
        <f t="shared" si="82"/>
        <v>E</v>
      </c>
      <c r="GP47" s="79" t="str">
        <f t="shared" si="83"/>
        <v>E</v>
      </c>
      <c r="GQ47" s="79" t="str">
        <f t="shared" si="84"/>
        <v>E</v>
      </c>
      <c r="GR47" s="79" t="str">
        <f t="shared" si="85"/>
        <v>E</v>
      </c>
      <c r="GS47" s="79" t="str">
        <f t="shared" si="86"/>
        <v>E</v>
      </c>
      <c r="GT47" s="79" t="str">
        <f t="shared" si="87"/>
        <v>E</v>
      </c>
      <c r="GU47" s="79">
        <f t="shared" si="88"/>
        <v>0</v>
      </c>
      <c r="GV47" s="79">
        <f t="shared" si="89"/>
        <v>0</v>
      </c>
      <c r="GW47" s="79">
        <f t="shared" si="90"/>
        <v>0</v>
      </c>
      <c r="GX47" s="79">
        <f t="shared" si="91"/>
        <v>6</v>
      </c>
    </row>
    <row r="48" spans="1:206" ht="21.75" customHeight="1">
      <c r="A48" s="73">
        <f t="shared" si="11"/>
        <v>940</v>
      </c>
      <c r="B48" s="138">
        <v>40</v>
      </c>
      <c r="C48" s="248">
        <v>40</v>
      </c>
      <c r="D48" s="23">
        <f t="shared" si="12"/>
        <v>0</v>
      </c>
      <c r="E48" s="2"/>
      <c r="F48" s="81"/>
      <c r="G48" s="2">
        <v>940</v>
      </c>
      <c r="H48" s="2"/>
      <c r="I48" s="2"/>
      <c r="J48" s="2"/>
      <c r="K48" s="666"/>
      <c r="L48" s="300"/>
      <c r="M48" s="272"/>
      <c r="N48" s="268">
        <f t="shared" si="92"/>
        <v>0</v>
      </c>
      <c r="O48" s="272"/>
      <c r="P48" s="272"/>
      <c r="Q48" s="268">
        <f t="shared" si="13"/>
        <v>0</v>
      </c>
      <c r="R48" s="272"/>
      <c r="S48" s="272"/>
      <c r="T48" s="268">
        <f t="shared" si="14"/>
        <v>0</v>
      </c>
      <c r="U48" s="270">
        <f t="shared" si="93"/>
        <v>0</v>
      </c>
      <c r="V48" s="273"/>
      <c r="W48" s="274"/>
      <c r="X48" s="268">
        <f t="shared" si="94"/>
        <v>0</v>
      </c>
      <c r="Y48" s="274"/>
      <c r="Z48" s="274"/>
      <c r="AA48" s="268">
        <f t="shared" si="95"/>
        <v>0</v>
      </c>
      <c r="AB48" s="269">
        <f t="shared" si="96"/>
        <v>0</v>
      </c>
      <c r="AC48" s="275">
        <f t="shared" si="97"/>
        <v>0</v>
      </c>
      <c r="AD48" s="271" t="str">
        <f t="shared" si="98"/>
        <v>E</v>
      </c>
      <c r="AE48" s="67" t="str">
        <f t="shared" si="99"/>
        <v>E</v>
      </c>
      <c r="AF48" s="337"/>
      <c r="AG48" s="338"/>
      <c r="AH48" s="339">
        <f t="shared" si="18"/>
        <v>0</v>
      </c>
      <c r="AI48" s="338"/>
      <c r="AJ48" s="338"/>
      <c r="AK48" s="339">
        <f t="shared" si="19"/>
        <v>0</v>
      </c>
      <c r="AL48" s="338"/>
      <c r="AM48" s="338"/>
      <c r="AN48" s="339">
        <f t="shared" si="20"/>
        <v>0</v>
      </c>
      <c r="AO48" s="340">
        <f t="shared" si="100"/>
        <v>0</v>
      </c>
      <c r="AP48" s="341"/>
      <c r="AQ48" s="342"/>
      <c r="AR48" s="339">
        <f t="shared" si="101"/>
        <v>0</v>
      </c>
      <c r="AS48" s="342"/>
      <c r="AT48" s="342"/>
      <c r="AU48" s="339">
        <f t="shared" si="102"/>
        <v>0</v>
      </c>
      <c r="AV48" s="343">
        <f t="shared" si="103"/>
        <v>0</v>
      </c>
      <c r="AW48" s="344">
        <f t="shared" si="21"/>
        <v>0</v>
      </c>
      <c r="AX48" s="345" t="str">
        <f t="shared" si="22"/>
        <v>E</v>
      </c>
      <c r="AY48" s="69" t="str">
        <f t="shared" si="23"/>
        <v>E</v>
      </c>
      <c r="AZ48" s="390"/>
      <c r="BA48" s="391"/>
      <c r="BB48" s="392">
        <f t="shared" si="24"/>
        <v>0</v>
      </c>
      <c r="BC48" s="391"/>
      <c r="BD48" s="391"/>
      <c r="BE48" s="392">
        <f t="shared" si="25"/>
        <v>0</v>
      </c>
      <c r="BF48" s="391"/>
      <c r="BG48" s="391"/>
      <c r="BH48" s="392">
        <f t="shared" si="26"/>
        <v>0</v>
      </c>
      <c r="BI48" s="393">
        <f t="shared" si="104"/>
        <v>0</v>
      </c>
      <c r="BJ48" s="394"/>
      <c r="BK48" s="395"/>
      <c r="BL48" s="392">
        <f t="shared" si="105"/>
        <v>0</v>
      </c>
      <c r="BM48" s="395"/>
      <c r="BN48" s="395"/>
      <c r="BO48" s="392">
        <f t="shared" si="106"/>
        <v>0</v>
      </c>
      <c r="BP48" s="396">
        <f t="shared" si="107"/>
        <v>0</v>
      </c>
      <c r="BQ48" s="397">
        <f t="shared" si="27"/>
        <v>0</v>
      </c>
      <c r="BR48" s="398" t="str">
        <f t="shared" si="28"/>
        <v>E</v>
      </c>
      <c r="BS48" s="399" t="str">
        <f t="shared" si="29"/>
        <v>E</v>
      </c>
      <c r="BT48" s="437"/>
      <c r="BU48" s="438"/>
      <c r="BV48" s="439">
        <f t="shared" si="30"/>
        <v>0</v>
      </c>
      <c r="BW48" s="438"/>
      <c r="BX48" s="438"/>
      <c r="BY48" s="439">
        <f t="shared" si="31"/>
        <v>0</v>
      </c>
      <c r="BZ48" s="438"/>
      <c r="CA48" s="438"/>
      <c r="CB48" s="439">
        <f t="shared" si="32"/>
        <v>0</v>
      </c>
      <c r="CC48" s="440">
        <f t="shared" si="108"/>
        <v>0</v>
      </c>
      <c r="CD48" s="441"/>
      <c r="CE48" s="442"/>
      <c r="CF48" s="439">
        <f t="shared" si="109"/>
        <v>0</v>
      </c>
      <c r="CG48" s="442"/>
      <c r="CH48" s="442"/>
      <c r="CI48" s="439">
        <f t="shared" si="110"/>
        <v>0</v>
      </c>
      <c r="CJ48" s="443">
        <f t="shared" si="111"/>
        <v>0</v>
      </c>
      <c r="CK48" s="444">
        <f t="shared" si="33"/>
        <v>0</v>
      </c>
      <c r="CL48" s="445" t="str">
        <f t="shared" si="34"/>
        <v>E</v>
      </c>
      <c r="CM48" s="68" t="str">
        <f t="shared" si="35"/>
        <v>E</v>
      </c>
      <c r="CN48" s="337"/>
      <c r="CO48" s="338"/>
      <c r="CP48" s="339">
        <f t="shared" si="36"/>
        <v>0</v>
      </c>
      <c r="CQ48" s="338"/>
      <c r="CR48" s="338"/>
      <c r="CS48" s="339">
        <f t="shared" si="37"/>
        <v>0</v>
      </c>
      <c r="CT48" s="338"/>
      <c r="CU48" s="338"/>
      <c r="CV48" s="339">
        <f t="shared" si="38"/>
        <v>0</v>
      </c>
      <c r="CW48" s="340">
        <f t="shared" si="112"/>
        <v>0</v>
      </c>
      <c r="CX48" s="341"/>
      <c r="CY48" s="342"/>
      <c r="CZ48" s="339">
        <f t="shared" si="113"/>
        <v>0</v>
      </c>
      <c r="DA48" s="342"/>
      <c r="DB48" s="342"/>
      <c r="DC48" s="339">
        <f t="shared" si="114"/>
        <v>0</v>
      </c>
      <c r="DD48" s="343">
        <f t="shared" si="115"/>
        <v>0</v>
      </c>
      <c r="DE48" s="344">
        <f t="shared" si="39"/>
        <v>0</v>
      </c>
      <c r="DF48" s="345" t="str">
        <f t="shared" si="40"/>
        <v>E</v>
      </c>
      <c r="DG48" s="69" t="str">
        <f t="shared" si="41"/>
        <v>E</v>
      </c>
      <c r="DH48" s="490"/>
      <c r="DI48" s="491"/>
      <c r="DJ48" s="492">
        <f t="shared" si="42"/>
        <v>0</v>
      </c>
      <c r="DK48" s="491"/>
      <c r="DL48" s="491"/>
      <c r="DM48" s="492">
        <f t="shared" si="43"/>
        <v>0</v>
      </c>
      <c r="DN48" s="491"/>
      <c r="DO48" s="491"/>
      <c r="DP48" s="492">
        <f t="shared" si="44"/>
        <v>0</v>
      </c>
      <c r="DQ48" s="493">
        <f t="shared" si="116"/>
        <v>0</v>
      </c>
      <c r="DR48" s="494"/>
      <c r="DS48" s="495"/>
      <c r="DT48" s="492">
        <f t="shared" si="117"/>
        <v>0</v>
      </c>
      <c r="DU48" s="495"/>
      <c r="DV48" s="495"/>
      <c r="DW48" s="492">
        <f t="shared" si="118"/>
        <v>0</v>
      </c>
      <c r="DX48" s="496">
        <f t="shared" si="119"/>
        <v>0</v>
      </c>
      <c r="DY48" s="497">
        <f t="shared" si="45"/>
        <v>0</v>
      </c>
      <c r="DZ48" s="498" t="str">
        <f t="shared" si="46"/>
        <v>E</v>
      </c>
      <c r="EA48" s="499" t="str">
        <f t="shared" si="47"/>
        <v>E</v>
      </c>
      <c r="EB48" s="198">
        <v>0</v>
      </c>
      <c r="EC48" s="199">
        <v>0</v>
      </c>
      <c r="ED48" s="199">
        <v>0</v>
      </c>
      <c r="EE48" s="196"/>
      <c r="EF48" s="196"/>
      <c r="EG48" s="197">
        <f t="shared" si="48"/>
        <v>0</v>
      </c>
      <c r="EH48" s="253">
        <f t="shared" si="49"/>
        <v>0</v>
      </c>
      <c r="EI48" s="213" t="str">
        <f t="shared" si="50"/>
        <v>E</v>
      </c>
      <c r="EJ48" s="201" t="str">
        <f t="shared" si="51"/>
        <v>E</v>
      </c>
      <c r="EK48" s="169">
        <v>0</v>
      </c>
      <c r="EL48" s="170">
        <v>0</v>
      </c>
      <c r="EM48" s="170">
        <v>0</v>
      </c>
      <c r="EN48" s="166"/>
      <c r="EO48" s="166"/>
      <c r="EP48" s="167">
        <f t="shared" si="52"/>
        <v>0</v>
      </c>
      <c r="EQ48" s="254">
        <f t="shared" si="53"/>
        <v>0</v>
      </c>
      <c r="ER48" s="217" t="str">
        <f t="shared" si="54"/>
        <v>E</v>
      </c>
      <c r="ES48" s="168" t="str">
        <f t="shared" si="55"/>
        <v>E</v>
      </c>
      <c r="ET48" s="184">
        <v>0</v>
      </c>
      <c r="EU48" s="185">
        <v>0</v>
      </c>
      <c r="EV48" s="185">
        <v>0</v>
      </c>
      <c r="EW48" s="181"/>
      <c r="EX48" s="181"/>
      <c r="EY48" s="182">
        <f t="shared" si="56"/>
        <v>0</v>
      </c>
      <c r="EZ48" s="255">
        <f t="shared" si="57"/>
        <v>0</v>
      </c>
      <c r="FA48" s="221" t="str">
        <f t="shared" si="58"/>
        <v>E</v>
      </c>
      <c r="FB48" s="183" t="str">
        <f t="shared" si="59"/>
        <v>E</v>
      </c>
      <c r="FC48" s="7"/>
      <c r="FD48" s="4"/>
      <c r="FE48" s="36" t="str">
        <f t="shared" si="120"/>
        <v/>
      </c>
      <c r="FF48" s="34">
        <f t="shared" si="121"/>
        <v>1200</v>
      </c>
      <c r="FG48" s="24">
        <f t="shared" si="122"/>
        <v>0</v>
      </c>
      <c r="FH48" s="89">
        <f t="shared" si="61"/>
        <v>0</v>
      </c>
      <c r="FI48" s="49" t="str">
        <f t="shared" si="62"/>
        <v/>
      </c>
      <c r="FJ48" s="49" t="str">
        <f t="shared" si="63"/>
        <v/>
      </c>
      <c r="FK48" s="49" t="str">
        <f t="shared" si="64"/>
        <v>PROMOTED</v>
      </c>
      <c r="FL48" s="40" t="str">
        <f t="shared" si="65"/>
        <v/>
      </c>
      <c r="FM48" s="35" t="str">
        <f t="shared" si="66"/>
        <v/>
      </c>
      <c r="FN48" s="63" t="str">
        <f t="shared" si="67"/>
        <v>Need Improvement</v>
      </c>
      <c r="FO48" s="43" t="str">
        <f t="shared" si="2"/>
        <v>E</v>
      </c>
      <c r="FP48" s="42" t="str">
        <f t="shared" si="3"/>
        <v>E</v>
      </c>
      <c r="FQ48" s="42" t="str">
        <f t="shared" si="4"/>
        <v>E</v>
      </c>
      <c r="FR48" s="42" t="str">
        <f t="shared" si="5"/>
        <v>E</v>
      </c>
      <c r="FS48" s="42" t="str">
        <f t="shared" si="6"/>
        <v>E</v>
      </c>
      <c r="FT48" s="44" t="str">
        <f t="shared" si="7"/>
        <v>E</v>
      </c>
      <c r="FU48" s="244">
        <f t="shared" si="68"/>
        <v>0</v>
      </c>
      <c r="FV48" s="245">
        <f t="shared" si="69"/>
        <v>0</v>
      </c>
      <c r="FW48" s="245">
        <f t="shared" si="70"/>
        <v>0</v>
      </c>
      <c r="FX48" s="245">
        <f t="shared" si="71"/>
        <v>0</v>
      </c>
      <c r="FY48" s="245">
        <f t="shared" si="72"/>
        <v>6</v>
      </c>
      <c r="FZ48" s="922"/>
      <c r="GA48" s="922"/>
      <c r="GB48" s="79">
        <f t="shared" si="73"/>
        <v>0</v>
      </c>
      <c r="GC48" s="79" t="s">
        <v>169</v>
      </c>
      <c r="GD48" s="79">
        <f t="shared" si="74"/>
        <v>100</v>
      </c>
      <c r="GE48" s="79" t="str">
        <f t="shared" si="75"/>
        <v>0/100</v>
      </c>
      <c r="GF48" s="79">
        <f t="shared" si="76"/>
        <v>0</v>
      </c>
      <c r="GG48" s="79" t="s">
        <v>169</v>
      </c>
      <c r="GH48" s="79">
        <f t="shared" si="77"/>
        <v>100</v>
      </c>
      <c r="GI48" s="79" t="str">
        <f t="shared" si="78"/>
        <v>0/100</v>
      </c>
      <c r="GJ48" s="79">
        <f t="shared" si="79"/>
        <v>0</v>
      </c>
      <c r="GK48" s="79" t="s">
        <v>169</v>
      </c>
      <c r="GL48" s="79">
        <f t="shared" si="80"/>
        <v>100</v>
      </c>
      <c r="GM48" s="79" t="str">
        <f t="shared" si="81"/>
        <v>0/100</v>
      </c>
      <c r="GO48" s="79" t="str">
        <f t="shared" si="82"/>
        <v>E</v>
      </c>
      <c r="GP48" s="79" t="str">
        <f t="shared" si="83"/>
        <v>E</v>
      </c>
      <c r="GQ48" s="79" t="str">
        <f t="shared" si="84"/>
        <v>E</v>
      </c>
      <c r="GR48" s="79" t="str">
        <f t="shared" si="85"/>
        <v>E</v>
      </c>
      <c r="GS48" s="79" t="str">
        <f t="shared" si="86"/>
        <v>E</v>
      </c>
      <c r="GT48" s="79" t="str">
        <f t="shared" si="87"/>
        <v>E</v>
      </c>
      <c r="GU48" s="79">
        <f t="shared" si="88"/>
        <v>0</v>
      </c>
      <c r="GV48" s="79">
        <f t="shared" si="89"/>
        <v>0</v>
      </c>
      <c r="GW48" s="79">
        <f t="shared" si="90"/>
        <v>0</v>
      </c>
      <c r="GX48" s="79">
        <f t="shared" si="91"/>
        <v>6</v>
      </c>
    </row>
    <row r="49" spans="1:206" ht="21.75" customHeight="1">
      <c r="A49" s="73">
        <f t="shared" si="11"/>
        <v>941</v>
      </c>
      <c r="B49" s="138">
        <v>41</v>
      </c>
      <c r="C49" s="247">
        <v>41</v>
      </c>
      <c r="D49" s="23">
        <f t="shared" si="12"/>
        <v>0</v>
      </c>
      <c r="E49" s="2"/>
      <c r="F49" s="81"/>
      <c r="G49" s="1">
        <v>941</v>
      </c>
      <c r="H49" s="2"/>
      <c r="I49" s="2"/>
      <c r="J49" s="2"/>
      <c r="K49" s="666"/>
      <c r="L49" s="300"/>
      <c r="M49" s="272"/>
      <c r="N49" s="268">
        <f t="shared" si="92"/>
        <v>0</v>
      </c>
      <c r="O49" s="272"/>
      <c r="P49" s="272"/>
      <c r="Q49" s="268">
        <f t="shared" si="13"/>
        <v>0</v>
      </c>
      <c r="R49" s="272"/>
      <c r="S49" s="272"/>
      <c r="T49" s="268">
        <f t="shared" si="14"/>
        <v>0</v>
      </c>
      <c r="U49" s="270">
        <f t="shared" si="93"/>
        <v>0</v>
      </c>
      <c r="V49" s="273"/>
      <c r="W49" s="274"/>
      <c r="X49" s="268">
        <f t="shared" si="94"/>
        <v>0</v>
      </c>
      <c r="Y49" s="274"/>
      <c r="Z49" s="274"/>
      <c r="AA49" s="268">
        <f t="shared" si="95"/>
        <v>0</v>
      </c>
      <c r="AB49" s="269">
        <f t="shared" si="96"/>
        <v>0</v>
      </c>
      <c r="AC49" s="275">
        <f t="shared" si="97"/>
        <v>0</v>
      </c>
      <c r="AD49" s="271" t="str">
        <f t="shared" si="98"/>
        <v>E</v>
      </c>
      <c r="AE49" s="67" t="str">
        <f t="shared" si="99"/>
        <v>E</v>
      </c>
      <c r="AF49" s="337"/>
      <c r="AG49" s="338"/>
      <c r="AH49" s="339">
        <f t="shared" si="18"/>
        <v>0</v>
      </c>
      <c r="AI49" s="338"/>
      <c r="AJ49" s="338"/>
      <c r="AK49" s="339">
        <f t="shared" si="19"/>
        <v>0</v>
      </c>
      <c r="AL49" s="338"/>
      <c r="AM49" s="338"/>
      <c r="AN49" s="339">
        <f t="shared" si="20"/>
        <v>0</v>
      </c>
      <c r="AO49" s="340">
        <f t="shared" si="100"/>
        <v>0</v>
      </c>
      <c r="AP49" s="341"/>
      <c r="AQ49" s="342"/>
      <c r="AR49" s="339">
        <f t="shared" si="101"/>
        <v>0</v>
      </c>
      <c r="AS49" s="342"/>
      <c r="AT49" s="342"/>
      <c r="AU49" s="339">
        <f t="shared" si="102"/>
        <v>0</v>
      </c>
      <c r="AV49" s="343">
        <f t="shared" si="103"/>
        <v>0</v>
      </c>
      <c r="AW49" s="344">
        <f t="shared" si="21"/>
        <v>0</v>
      </c>
      <c r="AX49" s="345" t="str">
        <f t="shared" si="22"/>
        <v>E</v>
      </c>
      <c r="AY49" s="69" t="str">
        <f t="shared" si="23"/>
        <v>E</v>
      </c>
      <c r="AZ49" s="390"/>
      <c r="BA49" s="391"/>
      <c r="BB49" s="392">
        <f t="shared" si="24"/>
        <v>0</v>
      </c>
      <c r="BC49" s="391"/>
      <c r="BD49" s="391"/>
      <c r="BE49" s="392">
        <f t="shared" si="25"/>
        <v>0</v>
      </c>
      <c r="BF49" s="391"/>
      <c r="BG49" s="391"/>
      <c r="BH49" s="392">
        <f t="shared" si="26"/>
        <v>0</v>
      </c>
      <c r="BI49" s="393">
        <f t="shared" si="104"/>
        <v>0</v>
      </c>
      <c r="BJ49" s="394"/>
      <c r="BK49" s="395"/>
      <c r="BL49" s="392">
        <f t="shared" si="105"/>
        <v>0</v>
      </c>
      <c r="BM49" s="395"/>
      <c r="BN49" s="395"/>
      <c r="BO49" s="392">
        <f t="shared" si="106"/>
        <v>0</v>
      </c>
      <c r="BP49" s="396">
        <f t="shared" si="107"/>
        <v>0</v>
      </c>
      <c r="BQ49" s="397">
        <f t="shared" si="27"/>
        <v>0</v>
      </c>
      <c r="BR49" s="398" t="str">
        <f t="shared" si="28"/>
        <v>E</v>
      </c>
      <c r="BS49" s="399" t="str">
        <f t="shared" si="29"/>
        <v>E</v>
      </c>
      <c r="BT49" s="437"/>
      <c r="BU49" s="438"/>
      <c r="BV49" s="439">
        <f t="shared" si="30"/>
        <v>0</v>
      </c>
      <c r="BW49" s="438"/>
      <c r="BX49" s="438"/>
      <c r="BY49" s="439">
        <f t="shared" si="31"/>
        <v>0</v>
      </c>
      <c r="BZ49" s="438"/>
      <c r="CA49" s="438"/>
      <c r="CB49" s="439">
        <f t="shared" si="32"/>
        <v>0</v>
      </c>
      <c r="CC49" s="440">
        <f t="shared" si="108"/>
        <v>0</v>
      </c>
      <c r="CD49" s="441"/>
      <c r="CE49" s="442"/>
      <c r="CF49" s="439">
        <f t="shared" si="109"/>
        <v>0</v>
      </c>
      <c r="CG49" s="442"/>
      <c r="CH49" s="442"/>
      <c r="CI49" s="439">
        <f t="shared" si="110"/>
        <v>0</v>
      </c>
      <c r="CJ49" s="443">
        <f t="shared" si="111"/>
        <v>0</v>
      </c>
      <c r="CK49" s="444">
        <f t="shared" si="33"/>
        <v>0</v>
      </c>
      <c r="CL49" s="445" t="str">
        <f t="shared" si="34"/>
        <v>E</v>
      </c>
      <c r="CM49" s="68" t="str">
        <f t="shared" si="35"/>
        <v>E</v>
      </c>
      <c r="CN49" s="337"/>
      <c r="CO49" s="338"/>
      <c r="CP49" s="339">
        <f t="shared" si="36"/>
        <v>0</v>
      </c>
      <c r="CQ49" s="338"/>
      <c r="CR49" s="338"/>
      <c r="CS49" s="339">
        <f t="shared" si="37"/>
        <v>0</v>
      </c>
      <c r="CT49" s="338"/>
      <c r="CU49" s="338"/>
      <c r="CV49" s="339">
        <f t="shared" si="38"/>
        <v>0</v>
      </c>
      <c r="CW49" s="340">
        <f t="shared" si="112"/>
        <v>0</v>
      </c>
      <c r="CX49" s="341"/>
      <c r="CY49" s="342"/>
      <c r="CZ49" s="339">
        <f t="shared" si="113"/>
        <v>0</v>
      </c>
      <c r="DA49" s="342"/>
      <c r="DB49" s="342"/>
      <c r="DC49" s="339">
        <f t="shared" si="114"/>
        <v>0</v>
      </c>
      <c r="DD49" s="343">
        <f t="shared" si="115"/>
        <v>0</v>
      </c>
      <c r="DE49" s="344">
        <f t="shared" si="39"/>
        <v>0</v>
      </c>
      <c r="DF49" s="345" t="str">
        <f t="shared" si="40"/>
        <v>E</v>
      </c>
      <c r="DG49" s="69" t="str">
        <f t="shared" si="41"/>
        <v>E</v>
      </c>
      <c r="DH49" s="490"/>
      <c r="DI49" s="491"/>
      <c r="DJ49" s="492">
        <f t="shared" si="42"/>
        <v>0</v>
      </c>
      <c r="DK49" s="491"/>
      <c r="DL49" s="491"/>
      <c r="DM49" s="492">
        <f t="shared" si="43"/>
        <v>0</v>
      </c>
      <c r="DN49" s="491"/>
      <c r="DO49" s="491"/>
      <c r="DP49" s="492">
        <f t="shared" si="44"/>
        <v>0</v>
      </c>
      <c r="DQ49" s="493">
        <f t="shared" si="116"/>
        <v>0</v>
      </c>
      <c r="DR49" s="494"/>
      <c r="DS49" s="495"/>
      <c r="DT49" s="492">
        <f t="shared" si="117"/>
        <v>0</v>
      </c>
      <c r="DU49" s="495"/>
      <c r="DV49" s="495"/>
      <c r="DW49" s="492">
        <f t="shared" si="118"/>
        <v>0</v>
      </c>
      <c r="DX49" s="496">
        <f t="shared" si="119"/>
        <v>0</v>
      </c>
      <c r="DY49" s="497">
        <f t="shared" si="45"/>
        <v>0</v>
      </c>
      <c r="DZ49" s="498" t="str">
        <f t="shared" si="46"/>
        <v>E</v>
      </c>
      <c r="EA49" s="499" t="str">
        <f t="shared" si="47"/>
        <v>E</v>
      </c>
      <c r="EB49" s="198">
        <v>0</v>
      </c>
      <c r="EC49" s="199">
        <v>0</v>
      </c>
      <c r="ED49" s="199">
        <v>0</v>
      </c>
      <c r="EE49" s="196"/>
      <c r="EF49" s="196"/>
      <c r="EG49" s="197">
        <f t="shared" si="48"/>
        <v>0</v>
      </c>
      <c r="EH49" s="253">
        <f t="shared" si="49"/>
        <v>0</v>
      </c>
      <c r="EI49" s="213" t="str">
        <f t="shared" si="50"/>
        <v>E</v>
      </c>
      <c r="EJ49" s="201" t="str">
        <f t="shared" si="51"/>
        <v>E</v>
      </c>
      <c r="EK49" s="169">
        <v>0</v>
      </c>
      <c r="EL49" s="170">
        <v>0</v>
      </c>
      <c r="EM49" s="170">
        <v>0</v>
      </c>
      <c r="EN49" s="166"/>
      <c r="EO49" s="166"/>
      <c r="EP49" s="167">
        <f t="shared" si="52"/>
        <v>0</v>
      </c>
      <c r="EQ49" s="254">
        <f t="shared" si="53"/>
        <v>0</v>
      </c>
      <c r="ER49" s="217" t="str">
        <f t="shared" si="54"/>
        <v>E</v>
      </c>
      <c r="ES49" s="168" t="str">
        <f t="shared" si="55"/>
        <v>E</v>
      </c>
      <c r="ET49" s="184">
        <v>0</v>
      </c>
      <c r="EU49" s="185">
        <v>0</v>
      </c>
      <c r="EV49" s="185">
        <v>0</v>
      </c>
      <c r="EW49" s="181"/>
      <c r="EX49" s="181"/>
      <c r="EY49" s="182">
        <f t="shared" si="56"/>
        <v>0</v>
      </c>
      <c r="EZ49" s="255">
        <f t="shared" si="57"/>
        <v>0</v>
      </c>
      <c r="FA49" s="221" t="str">
        <f t="shared" si="58"/>
        <v>E</v>
      </c>
      <c r="FB49" s="183" t="str">
        <f t="shared" si="59"/>
        <v>E</v>
      </c>
      <c r="FC49" s="7"/>
      <c r="FD49" s="4"/>
      <c r="FE49" s="36" t="str">
        <f t="shared" si="120"/>
        <v/>
      </c>
      <c r="FF49" s="34">
        <f t="shared" si="121"/>
        <v>1200</v>
      </c>
      <c r="FG49" s="24">
        <f t="shared" si="122"/>
        <v>0</v>
      </c>
      <c r="FH49" s="89">
        <f t="shared" si="61"/>
        <v>0</v>
      </c>
      <c r="FI49" s="49" t="str">
        <f t="shared" si="62"/>
        <v/>
      </c>
      <c r="FJ49" s="49" t="str">
        <f t="shared" si="63"/>
        <v/>
      </c>
      <c r="FK49" s="49" t="str">
        <f t="shared" si="64"/>
        <v>PROMOTED</v>
      </c>
      <c r="FL49" s="40" t="str">
        <f t="shared" si="65"/>
        <v/>
      </c>
      <c r="FM49" s="35" t="str">
        <f t="shared" si="66"/>
        <v/>
      </c>
      <c r="FN49" s="63" t="str">
        <f t="shared" si="67"/>
        <v>Need Improvement</v>
      </c>
      <c r="FO49" s="43" t="str">
        <f t="shared" si="2"/>
        <v>E</v>
      </c>
      <c r="FP49" s="42" t="str">
        <f t="shared" si="3"/>
        <v>E</v>
      </c>
      <c r="FQ49" s="42" t="str">
        <f t="shared" si="4"/>
        <v>E</v>
      </c>
      <c r="FR49" s="42" t="str">
        <f t="shared" si="5"/>
        <v>E</v>
      </c>
      <c r="FS49" s="42" t="str">
        <f t="shared" si="6"/>
        <v>E</v>
      </c>
      <c r="FT49" s="44" t="str">
        <f t="shared" si="7"/>
        <v>E</v>
      </c>
      <c r="FU49" s="244">
        <f t="shared" si="68"/>
        <v>0</v>
      </c>
      <c r="FV49" s="245">
        <f t="shared" si="69"/>
        <v>0</v>
      </c>
      <c r="FW49" s="245">
        <f t="shared" si="70"/>
        <v>0</v>
      </c>
      <c r="FX49" s="245">
        <f t="shared" si="71"/>
        <v>0</v>
      </c>
      <c r="FY49" s="245">
        <f t="shared" si="72"/>
        <v>6</v>
      </c>
      <c r="FZ49" s="922"/>
      <c r="GA49" s="922"/>
      <c r="GB49" s="79">
        <f t="shared" si="73"/>
        <v>0</v>
      </c>
      <c r="GC49" s="79" t="s">
        <v>169</v>
      </c>
      <c r="GD49" s="79">
        <f t="shared" si="74"/>
        <v>100</v>
      </c>
      <c r="GE49" s="79" t="str">
        <f t="shared" si="75"/>
        <v>0/100</v>
      </c>
      <c r="GF49" s="79">
        <f t="shared" si="76"/>
        <v>0</v>
      </c>
      <c r="GG49" s="79" t="s">
        <v>169</v>
      </c>
      <c r="GH49" s="79">
        <f t="shared" si="77"/>
        <v>100</v>
      </c>
      <c r="GI49" s="79" t="str">
        <f t="shared" si="78"/>
        <v>0/100</v>
      </c>
      <c r="GJ49" s="79">
        <f t="shared" si="79"/>
        <v>0</v>
      </c>
      <c r="GK49" s="79" t="s">
        <v>169</v>
      </c>
      <c r="GL49" s="79">
        <f t="shared" si="80"/>
        <v>100</v>
      </c>
      <c r="GM49" s="79" t="str">
        <f t="shared" si="81"/>
        <v>0/100</v>
      </c>
      <c r="GO49" s="79" t="str">
        <f t="shared" si="82"/>
        <v>E</v>
      </c>
      <c r="GP49" s="79" t="str">
        <f t="shared" si="83"/>
        <v>E</v>
      </c>
      <c r="GQ49" s="79" t="str">
        <f t="shared" si="84"/>
        <v>E</v>
      </c>
      <c r="GR49" s="79" t="str">
        <f t="shared" si="85"/>
        <v>E</v>
      </c>
      <c r="GS49" s="79" t="str">
        <f t="shared" si="86"/>
        <v>E</v>
      </c>
      <c r="GT49" s="79" t="str">
        <f t="shared" si="87"/>
        <v>E</v>
      </c>
      <c r="GU49" s="79">
        <f t="shared" si="88"/>
        <v>0</v>
      </c>
      <c r="GV49" s="79">
        <f t="shared" si="89"/>
        <v>0</v>
      </c>
      <c r="GW49" s="79">
        <f t="shared" si="90"/>
        <v>0</v>
      </c>
      <c r="GX49" s="79">
        <f t="shared" si="91"/>
        <v>6</v>
      </c>
    </row>
    <row r="50" spans="1:206" ht="21.75" customHeight="1">
      <c r="A50" s="73">
        <f t="shared" si="11"/>
        <v>942</v>
      </c>
      <c r="B50" s="138">
        <v>42</v>
      </c>
      <c r="C50" s="248">
        <v>42</v>
      </c>
      <c r="D50" s="23">
        <f t="shared" si="12"/>
        <v>0</v>
      </c>
      <c r="E50" s="2"/>
      <c r="F50" s="81"/>
      <c r="G50" s="2">
        <v>942</v>
      </c>
      <c r="H50" s="2"/>
      <c r="I50" s="2"/>
      <c r="J50" s="2"/>
      <c r="K50" s="666"/>
      <c r="L50" s="300"/>
      <c r="M50" s="272"/>
      <c r="N50" s="268">
        <f t="shared" si="92"/>
        <v>0</v>
      </c>
      <c r="O50" s="272"/>
      <c r="P50" s="272"/>
      <c r="Q50" s="268">
        <f t="shared" si="13"/>
        <v>0</v>
      </c>
      <c r="R50" s="272"/>
      <c r="S50" s="272"/>
      <c r="T50" s="268">
        <f t="shared" si="14"/>
        <v>0</v>
      </c>
      <c r="U50" s="270">
        <f t="shared" si="93"/>
        <v>0</v>
      </c>
      <c r="V50" s="273"/>
      <c r="W50" s="274"/>
      <c r="X50" s="268">
        <f t="shared" si="94"/>
        <v>0</v>
      </c>
      <c r="Y50" s="274"/>
      <c r="Z50" s="274"/>
      <c r="AA50" s="268">
        <f t="shared" si="95"/>
        <v>0</v>
      </c>
      <c r="AB50" s="269">
        <f t="shared" si="96"/>
        <v>0</v>
      </c>
      <c r="AC50" s="275">
        <f t="shared" si="97"/>
        <v>0</v>
      </c>
      <c r="AD50" s="271" t="str">
        <f t="shared" si="98"/>
        <v>E</v>
      </c>
      <c r="AE50" s="67" t="str">
        <f t="shared" si="99"/>
        <v>E</v>
      </c>
      <c r="AF50" s="337"/>
      <c r="AG50" s="338"/>
      <c r="AH50" s="339">
        <f t="shared" si="18"/>
        <v>0</v>
      </c>
      <c r="AI50" s="338"/>
      <c r="AJ50" s="338"/>
      <c r="AK50" s="339">
        <f t="shared" si="19"/>
        <v>0</v>
      </c>
      <c r="AL50" s="338"/>
      <c r="AM50" s="338"/>
      <c r="AN50" s="339">
        <f t="shared" si="20"/>
        <v>0</v>
      </c>
      <c r="AO50" s="340">
        <f t="shared" si="100"/>
        <v>0</v>
      </c>
      <c r="AP50" s="341"/>
      <c r="AQ50" s="342"/>
      <c r="AR50" s="339">
        <f t="shared" si="101"/>
        <v>0</v>
      </c>
      <c r="AS50" s="342"/>
      <c r="AT50" s="342"/>
      <c r="AU50" s="339">
        <f t="shared" si="102"/>
        <v>0</v>
      </c>
      <c r="AV50" s="343">
        <f t="shared" si="103"/>
        <v>0</v>
      </c>
      <c r="AW50" s="344">
        <f t="shared" si="21"/>
        <v>0</v>
      </c>
      <c r="AX50" s="345" t="str">
        <f t="shared" si="22"/>
        <v>E</v>
      </c>
      <c r="AY50" s="69" t="str">
        <f t="shared" si="23"/>
        <v>E</v>
      </c>
      <c r="AZ50" s="390"/>
      <c r="BA50" s="391"/>
      <c r="BB50" s="392">
        <f t="shared" si="24"/>
        <v>0</v>
      </c>
      <c r="BC50" s="391"/>
      <c r="BD50" s="391"/>
      <c r="BE50" s="392">
        <f t="shared" si="25"/>
        <v>0</v>
      </c>
      <c r="BF50" s="391"/>
      <c r="BG50" s="391"/>
      <c r="BH50" s="392">
        <f t="shared" si="26"/>
        <v>0</v>
      </c>
      <c r="BI50" s="393">
        <f t="shared" si="104"/>
        <v>0</v>
      </c>
      <c r="BJ50" s="394"/>
      <c r="BK50" s="395"/>
      <c r="BL50" s="392">
        <f t="shared" si="105"/>
        <v>0</v>
      </c>
      <c r="BM50" s="395"/>
      <c r="BN50" s="395"/>
      <c r="BO50" s="392">
        <f t="shared" si="106"/>
        <v>0</v>
      </c>
      <c r="BP50" s="396">
        <f t="shared" si="107"/>
        <v>0</v>
      </c>
      <c r="BQ50" s="397">
        <f t="shared" si="27"/>
        <v>0</v>
      </c>
      <c r="BR50" s="398" t="str">
        <f t="shared" si="28"/>
        <v>E</v>
      </c>
      <c r="BS50" s="399" t="str">
        <f t="shared" si="29"/>
        <v>E</v>
      </c>
      <c r="BT50" s="437"/>
      <c r="BU50" s="438"/>
      <c r="BV50" s="439">
        <f t="shared" si="30"/>
        <v>0</v>
      </c>
      <c r="BW50" s="438"/>
      <c r="BX50" s="438"/>
      <c r="BY50" s="439">
        <f t="shared" si="31"/>
        <v>0</v>
      </c>
      <c r="BZ50" s="438"/>
      <c r="CA50" s="438"/>
      <c r="CB50" s="439">
        <f t="shared" si="32"/>
        <v>0</v>
      </c>
      <c r="CC50" s="440">
        <f t="shared" si="108"/>
        <v>0</v>
      </c>
      <c r="CD50" s="441"/>
      <c r="CE50" s="442"/>
      <c r="CF50" s="439">
        <f t="shared" si="109"/>
        <v>0</v>
      </c>
      <c r="CG50" s="442"/>
      <c r="CH50" s="442"/>
      <c r="CI50" s="439">
        <f t="shared" si="110"/>
        <v>0</v>
      </c>
      <c r="CJ50" s="443">
        <f t="shared" si="111"/>
        <v>0</v>
      </c>
      <c r="CK50" s="444">
        <f t="shared" si="33"/>
        <v>0</v>
      </c>
      <c r="CL50" s="445" t="str">
        <f t="shared" si="34"/>
        <v>E</v>
      </c>
      <c r="CM50" s="68" t="str">
        <f t="shared" si="35"/>
        <v>E</v>
      </c>
      <c r="CN50" s="337"/>
      <c r="CO50" s="338"/>
      <c r="CP50" s="339">
        <f t="shared" si="36"/>
        <v>0</v>
      </c>
      <c r="CQ50" s="338"/>
      <c r="CR50" s="338"/>
      <c r="CS50" s="339">
        <f t="shared" si="37"/>
        <v>0</v>
      </c>
      <c r="CT50" s="338"/>
      <c r="CU50" s="338"/>
      <c r="CV50" s="339">
        <f t="shared" si="38"/>
        <v>0</v>
      </c>
      <c r="CW50" s="340">
        <f t="shared" si="112"/>
        <v>0</v>
      </c>
      <c r="CX50" s="341"/>
      <c r="CY50" s="342"/>
      <c r="CZ50" s="339">
        <f t="shared" si="113"/>
        <v>0</v>
      </c>
      <c r="DA50" s="342"/>
      <c r="DB50" s="342"/>
      <c r="DC50" s="339">
        <f t="shared" si="114"/>
        <v>0</v>
      </c>
      <c r="DD50" s="343">
        <f t="shared" si="115"/>
        <v>0</v>
      </c>
      <c r="DE50" s="344">
        <f t="shared" si="39"/>
        <v>0</v>
      </c>
      <c r="DF50" s="345" t="str">
        <f t="shared" si="40"/>
        <v>E</v>
      </c>
      <c r="DG50" s="69" t="str">
        <f t="shared" si="41"/>
        <v>E</v>
      </c>
      <c r="DH50" s="490"/>
      <c r="DI50" s="491"/>
      <c r="DJ50" s="492">
        <f t="shared" si="42"/>
        <v>0</v>
      </c>
      <c r="DK50" s="491"/>
      <c r="DL50" s="491"/>
      <c r="DM50" s="492">
        <f t="shared" si="43"/>
        <v>0</v>
      </c>
      <c r="DN50" s="491"/>
      <c r="DO50" s="491"/>
      <c r="DP50" s="492">
        <f t="shared" si="44"/>
        <v>0</v>
      </c>
      <c r="DQ50" s="493">
        <f t="shared" si="116"/>
        <v>0</v>
      </c>
      <c r="DR50" s="494"/>
      <c r="DS50" s="495"/>
      <c r="DT50" s="492">
        <f t="shared" si="117"/>
        <v>0</v>
      </c>
      <c r="DU50" s="495"/>
      <c r="DV50" s="495"/>
      <c r="DW50" s="492">
        <f t="shared" si="118"/>
        <v>0</v>
      </c>
      <c r="DX50" s="496">
        <f t="shared" si="119"/>
        <v>0</v>
      </c>
      <c r="DY50" s="497">
        <f t="shared" si="45"/>
        <v>0</v>
      </c>
      <c r="DZ50" s="498" t="str">
        <f t="shared" si="46"/>
        <v>E</v>
      </c>
      <c r="EA50" s="499" t="str">
        <f t="shared" si="47"/>
        <v>E</v>
      </c>
      <c r="EB50" s="198">
        <v>0</v>
      </c>
      <c r="EC50" s="199">
        <v>0</v>
      </c>
      <c r="ED50" s="199">
        <v>0</v>
      </c>
      <c r="EE50" s="196"/>
      <c r="EF50" s="196"/>
      <c r="EG50" s="197">
        <f t="shared" si="48"/>
        <v>0</v>
      </c>
      <c r="EH50" s="253">
        <f t="shared" si="49"/>
        <v>0</v>
      </c>
      <c r="EI50" s="213" t="str">
        <f t="shared" si="50"/>
        <v>E</v>
      </c>
      <c r="EJ50" s="201" t="str">
        <f t="shared" si="51"/>
        <v>E</v>
      </c>
      <c r="EK50" s="169">
        <v>0</v>
      </c>
      <c r="EL50" s="170">
        <v>0</v>
      </c>
      <c r="EM50" s="170">
        <v>0</v>
      </c>
      <c r="EN50" s="166"/>
      <c r="EO50" s="166"/>
      <c r="EP50" s="167">
        <f t="shared" si="52"/>
        <v>0</v>
      </c>
      <c r="EQ50" s="254">
        <f t="shared" si="53"/>
        <v>0</v>
      </c>
      <c r="ER50" s="217" t="str">
        <f t="shared" si="54"/>
        <v>E</v>
      </c>
      <c r="ES50" s="168" t="str">
        <f t="shared" si="55"/>
        <v>E</v>
      </c>
      <c r="ET50" s="184">
        <v>0</v>
      </c>
      <c r="EU50" s="185">
        <v>0</v>
      </c>
      <c r="EV50" s="185">
        <v>0</v>
      </c>
      <c r="EW50" s="181"/>
      <c r="EX50" s="181"/>
      <c r="EY50" s="182">
        <f t="shared" si="56"/>
        <v>0</v>
      </c>
      <c r="EZ50" s="255">
        <f t="shared" si="57"/>
        <v>0</v>
      </c>
      <c r="FA50" s="221" t="str">
        <f t="shared" si="58"/>
        <v>E</v>
      </c>
      <c r="FB50" s="183" t="str">
        <f t="shared" si="59"/>
        <v>E</v>
      </c>
      <c r="FC50" s="7"/>
      <c r="FD50" s="4"/>
      <c r="FE50" s="36" t="str">
        <f t="shared" ref="FE50:FE108" si="123">IF(OR(FC50="",FD50=""),"",FD50/FC50*100)</f>
        <v/>
      </c>
      <c r="FF50" s="34">
        <f t="shared" si="121"/>
        <v>1200</v>
      </c>
      <c r="FG50" s="24">
        <f t="shared" si="122"/>
        <v>0</v>
      </c>
      <c r="FH50" s="89">
        <f t="shared" si="61"/>
        <v>0</v>
      </c>
      <c r="FI50" s="49" t="str">
        <f t="shared" si="62"/>
        <v/>
      </c>
      <c r="FJ50" s="49" t="str">
        <f t="shared" si="63"/>
        <v/>
      </c>
      <c r="FK50" s="49" t="str">
        <f t="shared" si="64"/>
        <v>PROMOTED</v>
      </c>
      <c r="FL50" s="40" t="str">
        <f t="shared" si="65"/>
        <v/>
      </c>
      <c r="FM50" s="35" t="str">
        <f t="shared" si="66"/>
        <v/>
      </c>
      <c r="FN50" s="63" t="str">
        <f t="shared" si="67"/>
        <v>Need Improvement</v>
      </c>
      <c r="FO50" s="43" t="str">
        <f t="shared" si="2"/>
        <v>E</v>
      </c>
      <c r="FP50" s="42" t="str">
        <f t="shared" si="3"/>
        <v>E</v>
      </c>
      <c r="FQ50" s="42" t="str">
        <f t="shared" si="4"/>
        <v>E</v>
      </c>
      <c r="FR50" s="42" t="str">
        <f t="shared" si="5"/>
        <v>E</v>
      </c>
      <c r="FS50" s="42" t="str">
        <f t="shared" si="6"/>
        <v>E</v>
      </c>
      <c r="FT50" s="44" t="str">
        <f t="shared" si="7"/>
        <v>E</v>
      </c>
      <c r="FU50" s="244">
        <f t="shared" si="68"/>
        <v>0</v>
      </c>
      <c r="FV50" s="245">
        <f t="shared" si="69"/>
        <v>0</v>
      </c>
      <c r="FW50" s="245">
        <f t="shared" si="70"/>
        <v>0</v>
      </c>
      <c r="FX50" s="245">
        <f t="shared" si="71"/>
        <v>0</v>
      </c>
      <c r="FY50" s="245">
        <f t="shared" si="72"/>
        <v>6</v>
      </c>
      <c r="FZ50" s="922"/>
      <c r="GA50" s="922"/>
      <c r="GB50" s="79">
        <f t="shared" si="73"/>
        <v>0</v>
      </c>
      <c r="GC50" s="79" t="s">
        <v>169</v>
      </c>
      <c r="GD50" s="79">
        <f t="shared" si="74"/>
        <v>100</v>
      </c>
      <c r="GE50" s="79" t="str">
        <f t="shared" si="75"/>
        <v>0/100</v>
      </c>
      <c r="GF50" s="79">
        <f t="shared" si="76"/>
        <v>0</v>
      </c>
      <c r="GG50" s="79" t="s">
        <v>169</v>
      </c>
      <c r="GH50" s="79">
        <f t="shared" si="77"/>
        <v>100</v>
      </c>
      <c r="GI50" s="79" t="str">
        <f t="shared" si="78"/>
        <v>0/100</v>
      </c>
      <c r="GJ50" s="79">
        <f t="shared" si="79"/>
        <v>0</v>
      </c>
      <c r="GK50" s="79" t="s">
        <v>169</v>
      </c>
      <c r="GL50" s="79">
        <f t="shared" si="80"/>
        <v>100</v>
      </c>
      <c r="GM50" s="79" t="str">
        <f t="shared" si="81"/>
        <v>0/100</v>
      </c>
      <c r="GO50" s="79" t="str">
        <f t="shared" si="82"/>
        <v>E</v>
      </c>
      <c r="GP50" s="79" t="str">
        <f t="shared" si="83"/>
        <v>E</v>
      </c>
      <c r="GQ50" s="79" t="str">
        <f t="shared" si="84"/>
        <v>E</v>
      </c>
      <c r="GR50" s="79" t="str">
        <f t="shared" si="85"/>
        <v>E</v>
      </c>
      <c r="GS50" s="79" t="str">
        <f t="shared" si="86"/>
        <v>E</v>
      </c>
      <c r="GT50" s="79" t="str">
        <f t="shared" si="87"/>
        <v>E</v>
      </c>
      <c r="GU50" s="79">
        <f t="shared" si="88"/>
        <v>0</v>
      </c>
      <c r="GV50" s="79">
        <f t="shared" si="89"/>
        <v>0</v>
      </c>
      <c r="GW50" s="79">
        <f t="shared" si="90"/>
        <v>0</v>
      </c>
      <c r="GX50" s="79">
        <f t="shared" si="91"/>
        <v>6</v>
      </c>
    </row>
    <row r="51" spans="1:206" ht="21.75" customHeight="1">
      <c r="A51" s="73">
        <f t="shared" si="11"/>
        <v>943</v>
      </c>
      <c r="B51" s="138">
        <v>43</v>
      </c>
      <c r="C51" s="247">
        <v>43</v>
      </c>
      <c r="D51" s="23">
        <f t="shared" si="12"/>
        <v>0</v>
      </c>
      <c r="E51" s="2"/>
      <c r="F51" s="81"/>
      <c r="G51" s="1">
        <v>943</v>
      </c>
      <c r="H51" s="2"/>
      <c r="I51" s="2"/>
      <c r="J51" s="2"/>
      <c r="K51" s="666"/>
      <c r="L51" s="300"/>
      <c r="M51" s="272"/>
      <c r="N51" s="268">
        <f t="shared" si="92"/>
        <v>0</v>
      </c>
      <c r="O51" s="272"/>
      <c r="P51" s="272"/>
      <c r="Q51" s="268">
        <f t="shared" si="13"/>
        <v>0</v>
      </c>
      <c r="R51" s="272"/>
      <c r="S51" s="272"/>
      <c r="T51" s="268">
        <f t="shared" si="14"/>
        <v>0</v>
      </c>
      <c r="U51" s="270">
        <f t="shared" si="93"/>
        <v>0</v>
      </c>
      <c r="V51" s="273"/>
      <c r="W51" s="274"/>
      <c r="X51" s="268">
        <f t="shared" si="94"/>
        <v>0</v>
      </c>
      <c r="Y51" s="274"/>
      <c r="Z51" s="274"/>
      <c r="AA51" s="268">
        <f t="shared" si="95"/>
        <v>0</v>
      </c>
      <c r="AB51" s="269">
        <f t="shared" si="96"/>
        <v>0</v>
      </c>
      <c r="AC51" s="275">
        <f t="shared" si="97"/>
        <v>0</v>
      </c>
      <c r="AD51" s="271" t="str">
        <f t="shared" si="98"/>
        <v>E</v>
      </c>
      <c r="AE51" s="67" t="str">
        <f t="shared" si="99"/>
        <v>E</v>
      </c>
      <c r="AF51" s="337"/>
      <c r="AG51" s="338"/>
      <c r="AH51" s="339">
        <f t="shared" si="18"/>
        <v>0</v>
      </c>
      <c r="AI51" s="338"/>
      <c r="AJ51" s="338"/>
      <c r="AK51" s="339">
        <f t="shared" si="19"/>
        <v>0</v>
      </c>
      <c r="AL51" s="338"/>
      <c r="AM51" s="338"/>
      <c r="AN51" s="339">
        <f t="shared" si="20"/>
        <v>0</v>
      </c>
      <c r="AO51" s="340">
        <f t="shared" si="100"/>
        <v>0</v>
      </c>
      <c r="AP51" s="341"/>
      <c r="AQ51" s="342"/>
      <c r="AR51" s="339">
        <f t="shared" si="101"/>
        <v>0</v>
      </c>
      <c r="AS51" s="342"/>
      <c r="AT51" s="342"/>
      <c r="AU51" s="339">
        <f t="shared" si="102"/>
        <v>0</v>
      </c>
      <c r="AV51" s="343">
        <f t="shared" si="103"/>
        <v>0</v>
      </c>
      <c r="AW51" s="344">
        <f t="shared" si="21"/>
        <v>0</v>
      </c>
      <c r="AX51" s="345" t="str">
        <f t="shared" si="22"/>
        <v>E</v>
      </c>
      <c r="AY51" s="69" t="str">
        <f t="shared" si="23"/>
        <v>E</v>
      </c>
      <c r="AZ51" s="390"/>
      <c r="BA51" s="391"/>
      <c r="BB51" s="392">
        <f t="shared" si="24"/>
        <v>0</v>
      </c>
      <c r="BC51" s="391"/>
      <c r="BD51" s="391"/>
      <c r="BE51" s="392">
        <f t="shared" si="25"/>
        <v>0</v>
      </c>
      <c r="BF51" s="391"/>
      <c r="BG51" s="391"/>
      <c r="BH51" s="392">
        <f t="shared" si="26"/>
        <v>0</v>
      </c>
      <c r="BI51" s="393">
        <f t="shared" si="104"/>
        <v>0</v>
      </c>
      <c r="BJ51" s="394"/>
      <c r="BK51" s="395"/>
      <c r="BL51" s="392">
        <f t="shared" si="105"/>
        <v>0</v>
      </c>
      <c r="BM51" s="395"/>
      <c r="BN51" s="395"/>
      <c r="BO51" s="392">
        <f t="shared" si="106"/>
        <v>0</v>
      </c>
      <c r="BP51" s="396">
        <f t="shared" si="107"/>
        <v>0</v>
      </c>
      <c r="BQ51" s="397">
        <f t="shared" si="27"/>
        <v>0</v>
      </c>
      <c r="BR51" s="398" t="str">
        <f t="shared" si="28"/>
        <v>E</v>
      </c>
      <c r="BS51" s="399" t="str">
        <f t="shared" si="29"/>
        <v>E</v>
      </c>
      <c r="BT51" s="437"/>
      <c r="BU51" s="438"/>
      <c r="BV51" s="439">
        <f t="shared" si="30"/>
        <v>0</v>
      </c>
      <c r="BW51" s="438"/>
      <c r="BX51" s="438"/>
      <c r="BY51" s="439">
        <f t="shared" si="31"/>
        <v>0</v>
      </c>
      <c r="BZ51" s="438"/>
      <c r="CA51" s="438"/>
      <c r="CB51" s="439">
        <f t="shared" si="32"/>
        <v>0</v>
      </c>
      <c r="CC51" s="440">
        <f t="shared" si="108"/>
        <v>0</v>
      </c>
      <c r="CD51" s="441"/>
      <c r="CE51" s="442"/>
      <c r="CF51" s="439">
        <f t="shared" si="109"/>
        <v>0</v>
      </c>
      <c r="CG51" s="442"/>
      <c r="CH51" s="442"/>
      <c r="CI51" s="439">
        <f t="shared" si="110"/>
        <v>0</v>
      </c>
      <c r="CJ51" s="443">
        <f t="shared" si="111"/>
        <v>0</v>
      </c>
      <c r="CK51" s="444">
        <f t="shared" si="33"/>
        <v>0</v>
      </c>
      <c r="CL51" s="445" t="str">
        <f t="shared" si="34"/>
        <v>E</v>
      </c>
      <c r="CM51" s="68" t="str">
        <f t="shared" si="35"/>
        <v>E</v>
      </c>
      <c r="CN51" s="337"/>
      <c r="CO51" s="338"/>
      <c r="CP51" s="339">
        <f t="shared" si="36"/>
        <v>0</v>
      </c>
      <c r="CQ51" s="338"/>
      <c r="CR51" s="338"/>
      <c r="CS51" s="339">
        <f t="shared" si="37"/>
        <v>0</v>
      </c>
      <c r="CT51" s="338"/>
      <c r="CU51" s="338"/>
      <c r="CV51" s="339">
        <f t="shared" si="38"/>
        <v>0</v>
      </c>
      <c r="CW51" s="340">
        <f t="shared" si="112"/>
        <v>0</v>
      </c>
      <c r="CX51" s="341"/>
      <c r="CY51" s="342"/>
      <c r="CZ51" s="339">
        <f t="shared" si="113"/>
        <v>0</v>
      </c>
      <c r="DA51" s="342"/>
      <c r="DB51" s="342"/>
      <c r="DC51" s="339">
        <f t="shared" si="114"/>
        <v>0</v>
      </c>
      <c r="DD51" s="343">
        <f t="shared" si="115"/>
        <v>0</v>
      </c>
      <c r="DE51" s="344">
        <f t="shared" si="39"/>
        <v>0</v>
      </c>
      <c r="DF51" s="345" t="str">
        <f t="shared" si="40"/>
        <v>E</v>
      </c>
      <c r="DG51" s="69" t="str">
        <f t="shared" si="41"/>
        <v>E</v>
      </c>
      <c r="DH51" s="490"/>
      <c r="DI51" s="491"/>
      <c r="DJ51" s="492">
        <f t="shared" si="42"/>
        <v>0</v>
      </c>
      <c r="DK51" s="491"/>
      <c r="DL51" s="491"/>
      <c r="DM51" s="492">
        <f t="shared" si="43"/>
        <v>0</v>
      </c>
      <c r="DN51" s="491"/>
      <c r="DO51" s="491"/>
      <c r="DP51" s="492">
        <f t="shared" si="44"/>
        <v>0</v>
      </c>
      <c r="DQ51" s="493">
        <f t="shared" si="116"/>
        <v>0</v>
      </c>
      <c r="DR51" s="494"/>
      <c r="DS51" s="495"/>
      <c r="DT51" s="492">
        <f t="shared" si="117"/>
        <v>0</v>
      </c>
      <c r="DU51" s="495"/>
      <c r="DV51" s="495"/>
      <c r="DW51" s="492">
        <f t="shared" si="118"/>
        <v>0</v>
      </c>
      <c r="DX51" s="496">
        <f t="shared" si="119"/>
        <v>0</v>
      </c>
      <c r="DY51" s="497">
        <f t="shared" si="45"/>
        <v>0</v>
      </c>
      <c r="DZ51" s="498" t="str">
        <f t="shared" si="46"/>
        <v>E</v>
      </c>
      <c r="EA51" s="499" t="str">
        <f t="shared" si="47"/>
        <v>E</v>
      </c>
      <c r="EB51" s="198">
        <v>0</v>
      </c>
      <c r="EC51" s="199">
        <v>0</v>
      </c>
      <c r="ED51" s="199">
        <v>0</v>
      </c>
      <c r="EE51" s="196"/>
      <c r="EF51" s="196"/>
      <c r="EG51" s="197">
        <f t="shared" si="48"/>
        <v>0</v>
      </c>
      <c r="EH51" s="253">
        <f t="shared" si="49"/>
        <v>0</v>
      </c>
      <c r="EI51" s="213" t="str">
        <f t="shared" si="50"/>
        <v>E</v>
      </c>
      <c r="EJ51" s="201" t="str">
        <f t="shared" si="51"/>
        <v>E</v>
      </c>
      <c r="EK51" s="169">
        <v>0</v>
      </c>
      <c r="EL51" s="170">
        <v>0</v>
      </c>
      <c r="EM51" s="170">
        <v>0</v>
      </c>
      <c r="EN51" s="166"/>
      <c r="EO51" s="166"/>
      <c r="EP51" s="167">
        <f t="shared" si="52"/>
        <v>0</v>
      </c>
      <c r="EQ51" s="254">
        <f t="shared" si="53"/>
        <v>0</v>
      </c>
      <c r="ER51" s="217" t="str">
        <f t="shared" si="54"/>
        <v>E</v>
      </c>
      <c r="ES51" s="168" t="str">
        <f t="shared" si="55"/>
        <v>E</v>
      </c>
      <c r="ET51" s="184">
        <v>0</v>
      </c>
      <c r="EU51" s="185">
        <v>0</v>
      </c>
      <c r="EV51" s="185">
        <v>0</v>
      </c>
      <c r="EW51" s="181"/>
      <c r="EX51" s="181"/>
      <c r="EY51" s="182">
        <f t="shared" si="56"/>
        <v>0</v>
      </c>
      <c r="EZ51" s="255">
        <f t="shared" si="57"/>
        <v>0</v>
      </c>
      <c r="FA51" s="221" t="str">
        <f t="shared" si="58"/>
        <v>E</v>
      </c>
      <c r="FB51" s="183" t="str">
        <f t="shared" si="59"/>
        <v>E</v>
      </c>
      <c r="FC51" s="7"/>
      <c r="FD51" s="4"/>
      <c r="FE51" s="36" t="str">
        <f t="shared" si="123"/>
        <v/>
      </c>
      <c r="FF51" s="34">
        <f t="shared" si="121"/>
        <v>1200</v>
      </c>
      <c r="FG51" s="24">
        <f t="shared" si="122"/>
        <v>0</v>
      </c>
      <c r="FH51" s="89">
        <f t="shared" si="61"/>
        <v>0</v>
      </c>
      <c r="FI51" s="49" t="str">
        <f t="shared" si="62"/>
        <v/>
      </c>
      <c r="FJ51" s="49" t="str">
        <f t="shared" si="63"/>
        <v/>
      </c>
      <c r="FK51" s="49" t="str">
        <f t="shared" si="64"/>
        <v>PROMOTED</v>
      </c>
      <c r="FL51" s="40" t="str">
        <f t="shared" si="65"/>
        <v/>
      </c>
      <c r="FM51" s="35" t="str">
        <f t="shared" si="66"/>
        <v/>
      </c>
      <c r="FN51" s="63" t="str">
        <f t="shared" si="67"/>
        <v>Need Improvement</v>
      </c>
      <c r="FO51" s="43" t="str">
        <f t="shared" si="2"/>
        <v>E</v>
      </c>
      <c r="FP51" s="42" t="str">
        <f t="shared" si="3"/>
        <v>E</v>
      </c>
      <c r="FQ51" s="42" t="str">
        <f t="shared" si="4"/>
        <v>E</v>
      </c>
      <c r="FR51" s="42" t="str">
        <f t="shared" si="5"/>
        <v>E</v>
      </c>
      <c r="FS51" s="42" t="str">
        <f t="shared" si="6"/>
        <v>E</v>
      </c>
      <c r="FT51" s="44" t="str">
        <f t="shared" si="7"/>
        <v>E</v>
      </c>
      <c r="FU51" s="244">
        <f t="shared" si="68"/>
        <v>0</v>
      </c>
      <c r="FV51" s="245">
        <f t="shared" si="69"/>
        <v>0</v>
      </c>
      <c r="FW51" s="245">
        <f t="shared" si="70"/>
        <v>0</v>
      </c>
      <c r="FX51" s="245">
        <f t="shared" si="71"/>
        <v>0</v>
      </c>
      <c r="FY51" s="245">
        <f t="shared" si="72"/>
        <v>6</v>
      </c>
      <c r="FZ51" s="922"/>
      <c r="GA51" s="922"/>
      <c r="GB51" s="79">
        <f t="shared" si="73"/>
        <v>0</v>
      </c>
      <c r="GC51" s="79" t="s">
        <v>169</v>
      </c>
      <c r="GD51" s="79">
        <f t="shared" si="74"/>
        <v>100</v>
      </c>
      <c r="GE51" s="79" t="str">
        <f t="shared" si="75"/>
        <v>0/100</v>
      </c>
      <c r="GF51" s="79">
        <f t="shared" si="76"/>
        <v>0</v>
      </c>
      <c r="GG51" s="79" t="s">
        <v>169</v>
      </c>
      <c r="GH51" s="79">
        <f t="shared" si="77"/>
        <v>100</v>
      </c>
      <c r="GI51" s="79" t="str">
        <f t="shared" si="78"/>
        <v>0/100</v>
      </c>
      <c r="GJ51" s="79">
        <f t="shared" si="79"/>
        <v>0</v>
      </c>
      <c r="GK51" s="79" t="s">
        <v>169</v>
      </c>
      <c r="GL51" s="79">
        <f t="shared" si="80"/>
        <v>100</v>
      </c>
      <c r="GM51" s="79" t="str">
        <f t="shared" si="81"/>
        <v>0/100</v>
      </c>
      <c r="GO51" s="79" t="str">
        <f t="shared" si="82"/>
        <v>E</v>
      </c>
      <c r="GP51" s="79" t="str">
        <f t="shared" si="83"/>
        <v>E</v>
      </c>
      <c r="GQ51" s="79" t="str">
        <f t="shared" si="84"/>
        <v>E</v>
      </c>
      <c r="GR51" s="79" t="str">
        <f t="shared" si="85"/>
        <v>E</v>
      </c>
      <c r="GS51" s="79" t="str">
        <f t="shared" si="86"/>
        <v>E</v>
      </c>
      <c r="GT51" s="79" t="str">
        <f t="shared" si="87"/>
        <v>E</v>
      </c>
      <c r="GU51" s="79">
        <f t="shared" si="88"/>
        <v>0</v>
      </c>
      <c r="GV51" s="79">
        <f t="shared" si="89"/>
        <v>0</v>
      </c>
      <c r="GW51" s="79">
        <f t="shared" si="90"/>
        <v>0</v>
      </c>
      <c r="GX51" s="79">
        <f t="shared" si="91"/>
        <v>6</v>
      </c>
    </row>
    <row r="52" spans="1:206" ht="21.75" customHeight="1">
      <c r="A52" s="73">
        <f t="shared" si="11"/>
        <v>944</v>
      </c>
      <c r="B52" s="138">
        <v>44</v>
      </c>
      <c r="C52" s="248">
        <v>44</v>
      </c>
      <c r="D52" s="23">
        <f t="shared" si="12"/>
        <v>0</v>
      </c>
      <c r="E52" s="2"/>
      <c r="F52" s="81"/>
      <c r="G52" s="2">
        <v>944</v>
      </c>
      <c r="H52" s="2"/>
      <c r="I52" s="2"/>
      <c r="J52" s="2"/>
      <c r="K52" s="666"/>
      <c r="L52" s="300"/>
      <c r="M52" s="272"/>
      <c r="N52" s="268">
        <f t="shared" si="92"/>
        <v>0</v>
      </c>
      <c r="O52" s="272"/>
      <c r="P52" s="272"/>
      <c r="Q52" s="268">
        <f t="shared" si="13"/>
        <v>0</v>
      </c>
      <c r="R52" s="272"/>
      <c r="S52" s="272"/>
      <c r="T52" s="268">
        <f t="shared" si="14"/>
        <v>0</v>
      </c>
      <c r="U52" s="270">
        <f t="shared" si="93"/>
        <v>0</v>
      </c>
      <c r="V52" s="273"/>
      <c r="W52" s="274"/>
      <c r="X52" s="268">
        <f t="shared" si="94"/>
        <v>0</v>
      </c>
      <c r="Y52" s="274"/>
      <c r="Z52" s="274"/>
      <c r="AA52" s="268">
        <f t="shared" si="95"/>
        <v>0</v>
      </c>
      <c r="AB52" s="269">
        <f t="shared" si="96"/>
        <v>0</v>
      </c>
      <c r="AC52" s="275">
        <f t="shared" si="97"/>
        <v>0</v>
      </c>
      <c r="AD52" s="271" t="str">
        <f t="shared" si="98"/>
        <v>E</v>
      </c>
      <c r="AE52" s="67" t="str">
        <f t="shared" si="99"/>
        <v>E</v>
      </c>
      <c r="AF52" s="337"/>
      <c r="AG52" s="338"/>
      <c r="AH52" s="339">
        <f t="shared" si="18"/>
        <v>0</v>
      </c>
      <c r="AI52" s="338"/>
      <c r="AJ52" s="338"/>
      <c r="AK52" s="339">
        <f t="shared" si="19"/>
        <v>0</v>
      </c>
      <c r="AL52" s="338"/>
      <c r="AM52" s="338"/>
      <c r="AN52" s="339">
        <f t="shared" si="20"/>
        <v>0</v>
      </c>
      <c r="AO52" s="340">
        <f t="shared" si="100"/>
        <v>0</v>
      </c>
      <c r="AP52" s="341"/>
      <c r="AQ52" s="342"/>
      <c r="AR52" s="339">
        <f t="shared" si="101"/>
        <v>0</v>
      </c>
      <c r="AS52" s="342"/>
      <c r="AT52" s="342"/>
      <c r="AU52" s="339">
        <f t="shared" si="102"/>
        <v>0</v>
      </c>
      <c r="AV52" s="343">
        <f t="shared" si="103"/>
        <v>0</v>
      </c>
      <c r="AW52" s="344">
        <f t="shared" si="21"/>
        <v>0</v>
      </c>
      <c r="AX52" s="345" t="str">
        <f t="shared" si="22"/>
        <v>E</v>
      </c>
      <c r="AY52" s="69" t="str">
        <f t="shared" si="23"/>
        <v>E</v>
      </c>
      <c r="AZ52" s="390"/>
      <c r="BA52" s="391"/>
      <c r="BB52" s="392">
        <f t="shared" si="24"/>
        <v>0</v>
      </c>
      <c r="BC52" s="391"/>
      <c r="BD52" s="391"/>
      <c r="BE52" s="392">
        <f t="shared" si="25"/>
        <v>0</v>
      </c>
      <c r="BF52" s="391"/>
      <c r="BG52" s="391"/>
      <c r="BH52" s="392">
        <f t="shared" si="26"/>
        <v>0</v>
      </c>
      <c r="BI52" s="393">
        <f t="shared" si="104"/>
        <v>0</v>
      </c>
      <c r="BJ52" s="394"/>
      <c r="BK52" s="395"/>
      <c r="BL52" s="392">
        <f t="shared" si="105"/>
        <v>0</v>
      </c>
      <c r="BM52" s="395"/>
      <c r="BN52" s="395"/>
      <c r="BO52" s="392">
        <f t="shared" si="106"/>
        <v>0</v>
      </c>
      <c r="BP52" s="396">
        <f t="shared" si="107"/>
        <v>0</v>
      </c>
      <c r="BQ52" s="397">
        <f t="shared" si="27"/>
        <v>0</v>
      </c>
      <c r="BR52" s="398" t="str">
        <f t="shared" si="28"/>
        <v>E</v>
      </c>
      <c r="BS52" s="399" t="str">
        <f t="shared" si="29"/>
        <v>E</v>
      </c>
      <c r="BT52" s="437"/>
      <c r="BU52" s="438"/>
      <c r="BV52" s="439">
        <f t="shared" si="30"/>
        <v>0</v>
      </c>
      <c r="BW52" s="438"/>
      <c r="BX52" s="438"/>
      <c r="BY52" s="439">
        <f t="shared" si="31"/>
        <v>0</v>
      </c>
      <c r="BZ52" s="438"/>
      <c r="CA52" s="438"/>
      <c r="CB52" s="439">
        <f t="shared" si="32"/>
        <v>0</v>
      </c>
      <c r="CC52" s="440">
        <f t="shared" si="108"/>
        <v>0</v>
      </c>
      <c r="CD52" s="441"/>
      <c r="CE52" s="442"/>
      <c r="CF52" s="439">
        <f t="shared" si="109"/>
        <v>0</v>
      </c>
      <c r="CG52" s="442"/>
      <c r="CH52" s="442"/>
      <c r="CI52" s="439">
        <f t="shared" si="110"/>
        <v>0</v>
      </c>
      <c r="CJ52" s="443">
        <f t="shared" si="111"/>
        <v>0</v>
      </c>
      <c r="CK52" s="444">
        <f t="shared" si="33"/>
        <v>0</v>
      </c>
      <c r="CL52" s="445" t="str">
        <f t="shared" si="34"/>
        <v>E</v>
      </c>
      <c r="CM52" s="68" t="str">
        <f t="shared" si="35"/>
        <v>E</v>
      </c>
      <c r="CN52" s="337"/>
      <c r="CO52" s="338"/>
      <c r="CP52" s="339">
        <f t="shared" si="36"/>
        <v>0</v>
      </c>
      <c r="CQ52" s="338"/>
      <c r="CR52" s="338"/>
      <c r="CS52" s="339">
        <f t="shared" si="37"/>
        <v>0</v>
      </c>
      <c r="CT52" s="338"/>
      <c r="CU52" s="338"/>
      <c r="CV52" s="339">
        <f t="shared" si="38"/>
        <v>0</v>
      </c>
      <c r="CW52" s="340">
        <f t="shared" si="112"/>
        <v>0</v>
      </c>
      <c r="CX52" s="341"/>
      <c r="CY52" s="342"/>
      <c r="CZ52" s="339">
        <f t="shared" si="113"/>
        <v>0</v>
      </c>
      <c r="DA52" s="342"/>
      <c r="DB52" s="342"/>
      <c r="DC52" s="339">
        <f t="shared" si="114"/>
        <v>0</v>
      </c>
      <c r="DD52" s="343">
        <f t="shared" si="115"/>
        <v>0</v>
      </c>
      <c r="DE52" s="344">
        <f t="shared" si="39"/>
        <v>0</v>
      </c>
      <c r="DF52" s="345" t="str">
        <f t="shared" si="40"/>
        <v>E</v>
      </c>
      <c r="DG52" s="69" t="str">
        <f t="shared" si="41"/>
        <v>E</v>
      </c>
      <c r="DH52" s="490"/>
      <c r="DI52" s="491"/>
      <c r="DJ52" s="492">
        <f t="shared" si="42"/>
        <v>0</v>
      </c>
      <c r="DK52" s="491"/>
      <c r="DL52" s="491"/>
      <c r="DM52" s="492">
        <f t="shared" si="43"/>
        <v>0</v>
      </c>
      <c r="DN52" s="491"/>
      <c r="DO52" s="491"/>
      <c r="DP52" s="492">
        <f t="shared" si="44"/>
        <v>0</v>
      </c>
      <c r="DQ52" s="493">
        <f t="shared" si="116"/>
        <v>0</v>
      </c>
      <c r="DR52" s="494"/>
      <c r="DS52" s="495"/>
      <c r="DT52" s="492">
        <f t="shared" si="117"/>
        <v>0</v>
      </c>
      <c r="DU52" s="495"/>
      <c r="DV52" s="495"/>
      <c r="DW52" s="492">
        <f t="shared" si="118"/>
        <v>0</v>
      </c>
      <c r="DX52" s="496">
        <f t="shared" si="119"/>
        <v>0</v>
      </c>
      <c r="DY52" s="497">
        <f t="shared" si="45"/>
        <v>0</v>
      </c>
      <c r="DZ52" s="498" t="str">
        <f t="shared" si="46"/>
        <v>E</v>
      </c>
      <c r="EA52" s="499" t="str">
        <f t="shared" si="47"/>
        <v>E</v>
      </c>
      <c r="EB52" s="198">
        <v>0</v>
      </c>
      <c r="EC52" s="199">
        <v>0</v>
      </c>
      <c r="ED52" s="199">
        <v>0</v>
      </c>
      <c r="EE52" s="196"/>
      <c r="EF52" s="196"/>
      <c r="EG52" s="197">
        <f t="shared" si="48"/>
        <v>0</v>
      </c>
      <c r="EH52" s="253">
        <f t="shared" si="49"/>
        <v>0</v>
      </c>
      <c r="EI52" s="213" t="str">
        <f t="shared" si="50"/>
        <v>E</v>
      </c>
      <c r="EJ52" s="201" t="str">
        <f t="shared" si="51"/>
        <v>E</v>
      </c>
      <c r="EK52" s="169">
        <v>0</v>
      </c>
      <c r="EL52" s="170">
        <v>0</v>
      </c>
      <c r="EM52" s="170">
        <v>0</v>
      </c>
      <c r="EN52" s="166"/>
      <c r="EO52" s="166"/>
      <c r="EP52" s="167">
        <f t="shared" si="52"/>
        <v>0</v>
      </c>
      <c r="EQ52" s="254">
        <f t="shared" si="53"/>
        <v>0</v>
      </c>
      <c r="ER52" s="217" t="str">
        <f t="shared" si="54"/>
        <v>E</v>
      </c>
      <c r="ES52" s="168" t="str">
        <f t="shared" si="55"/>
        <v>E</v>
      </c>
      <c r="ET52" s="184">
        <v>0</v>
      </c>
      <c r="EU52" s="185">
        <v>0</v>
      </c>
      <c r="EV52" s="185">
        <v>0</v>
      </c>
      <c r="EW52" s="181"/>
      <c r="EX52" s="181"/>
      <c r="EY52" s="182">
        <f t="shared" si="56"/>
        <v>0</v>
      </c>
      <c r="EZ52" s="255">
        <f t="shared" si="57"/>
        <v>0</v>
      </c>
      <c r="FA52" s="221" t="str">
        <f t="shared" si="58"/>
        <v>E</v>
      </c>
      <c r="FB52" s="183" t="str">
        <f t="shared" si="59"/>
        <v>E</v>
      </c>
      <c r="FC52" s="7"/>
      <c r="FD52" s="4"/>
      <c r="FE52" s="36" t="str">
        <f t="shared" si="123"/>
        <v/>
      </c>
      <c r="FF52" s="34">
        <f t="shared" si="121"/>
        <v>1200</v>
      </c>
      <c r="FG52" s="24">
        <f t="shared" si="122"/>
        <v>0</v>
      </c>
      <c r="FH52" s="89">
        <f t="shared" si="61"/>
        <v>0</v>
      </c>
      <c r="FI52" s="49" t="str">
        <f t="shared" si="62"/>
        <v/>
      </c>
      <c r="FJ52" s="49" t="str">
        <f t="shared" si="63"/>
        <v/>
      </c>
      <c r="FK52" s="49" t="str">
        <f t="shared" si="64"/>
        <v>PROMOTED</v>
      </c>
      <c r="FL52" s="40" t="str">
        <f t="shared" si="65"/>
        <v/>
      </c>
      <c r="FM52" s="35" t="str">
        <f t="shared" si="66"/>
        <v/>
      </c>
      <c r="FN52" s="63" t="str">
        <f t="shared" si="67"/>
        <v>Need Improvement</v>
      </c>
      <c r="FO52" s="43" t="str">
        <f t="shared" si="2"/>
        <v>E</v>
      </c>
      <c r="FP52" s="42" t="str">
        <f t="shared" si="3"/>
        <v>E</v>
      </c>
      <c r="FQ52" s="42" t="str">
        <f t="shared" si="4"/>
        <v>E</v>
      </c>
      <c r="FR52" s="42" t="str">
        <f t="shared" si="5"/>
        <v>E</v>
      </c>
      <c r="FS52" s="42" t="str">
        <f t="shared" si="6"/>
        <v>E</v>
      </c>
      <c r="FT52" s="44" t="str">
        <f t="shared" si="7"/>
        <v>E</v>
      </c>
      <c r="FU52" s="244">
        <f t="shared" si="68"/>
        <v>0</v>
      </c>
      <c r="FV52" s="245">
        <f t="shared" si="69"/>
        <v>0</v>
      </c>
      <c r="FW52" s="245">
        <f t="shared" si="70"/>
        <v>0</v>
      </c>
      <c r="FX52" s="245">
        <f t="shared" si="71"/>
        <v>0</v>
      </c>
      <c r="FY52" s="245">
        <f t="shared" si="72"/>
        <v>6</v>
      </c>
      <c r="FZ52" s="922"/>
      <c r="GA52" s="922"/>
      <c r="GB52" s="79">
        <f t="shared" si="73"/>
        <v>0</v>
      </c>
      <c r="GC52" s="79" t="s">
        <v>169</v>
      </c>
      <c r="GD52" s="79">
        <f t="shared" si="74"/>
        <v>100</v>
      </c>
      <c r="GE52" s="79" t="str">
        <f t="shared" si="75"/>
        <v>0/100</v>
      </c>
      <c r="GF52" s="79">
        <f t="shared" si="76"/>
        <v>0</v>
      </c>
      <c r="GG52" s="79" t="s">
        <v>169</v>
      </c>
      <c r="GH52" s="79">
        <f t="shared" si="77"/>
        <v>100</v>
      </c>
      <c r="GI52" s="79" t="str">
        <f t="shared" si="78"/>
        <v>0/100</v>
      </c>
      <c r="GJ52" s="79">
        <f t="shared" si="79"/>
        <v>0</v>
      </c>
      <c r="GK52" s="79" t="s">
        <v>169</v>
      </c>
      <c r="GL52" s="79">
        <f t="shared" si="80"/>
        <v>100</v>
      </c>
      <c r="GM52" s="79" t="str">
        <f t="shared" si="81"/>
        <v>0/100</v>
      </c>
      <c r="GO52" s="79" t="str">
        <f t="shared" si="82"/>
        <v>E</v>
      </c>
      <c r="GP52" s="79" t="str">
        <f t="shared" si="83"/>
        <v>E</v>
      </c>
      <c r="GQ52" s="79" t="str">
        <f t="shared" si="84"/>
        <v>E</v>
      </c>
      <c r="GR52" s="79" t="str">
        <f t="shared" si="85"/>
        <v>E</v>
      </c>
      <c r="GS52" s="79" t="str">
        <f t="shared" si="86"/>
        <v>E</v>
      </c>
      <c r="GT52" s="79" t="str">
        <f t="shared" si="87"/>
        <v>E</v>
      </c>
      <c r="GU52" s="79">
        <f t="shared" si="88"/>
        <v>0</v>
      </c>
      <c r="GV52" s="79">
        <f t="shared" si="89"/>
        <v>0</v>
      </c>
      <c r="GW52" s="79">
        <f t="shared" si="90"/>
        <v>0</v>
      </c>
      <c r="GX52" s="79">
        <f t="shared" si="91"/>
        <v>6</v>
      </c>
    </row>
    <row r="53" spans="1:206" ht="21.75" customHeight="1">
      <c r="A53" s="73">
        <f t="shared" si="11"/>
        <v>945</v>
      </c>
      <c r="B53" s="138">
        <v>45</v>
      </c>
      <c r="C53" s="247">
        <v>45</v>
      </c>
      <c r="D53" s="23">
        <f t="shared" si="12"/>
        <v>0</v>
      </c>
      <c r="E53" s="2"/>
      <c r="F53" s="81"/>
      <c r="G53" s="1">
        <v>945</v>
      </c>
      <c r="H53" s="2"/>
      <c r="I53" s="2"/>
      <c r="J53" s="2"/>
      <c r="K53" s="666"/>
      <c r="L53" s="300"/>
      <c r="M53" s="272"/>
      <c r="N53" s="268">
        <f t="shared" si="92"/>
        <v>0</v>
      </c>
      <c r="O53" s="272"/>
      <c r="P53" s="272"/>
      <c r="Q53" s="268">
        <f t="shared" si="13"/>
        <v>0</v>
      </c>
      <c r="R53" s="272"/>
      <c r="S53" s="272"/>
      <c r="T53" s="268">
        <f t="shared" si="14"/>
        <v>0</v>
      </c>
      <c r="U53" s="270">
        <f t="shared" si="93"/>
        <v>0</v>
      </c>
      <c r="V53" s="273"/>
      <c r="W53" s="274"/>
      <c r="X53" s="268">
        <f t="shared" si="94"/>
        <v>0</v>
      </c>
      <c r="Y53" s="274"/>
      <c r="Z53" s="274"/>
      <c r="AA53" s="268">
        <f t="shared" si="95"/>
        <v>0</v>
      </c>
      <c r="AB53" s="269">
        <f t="shared" si="96"/>
        <v>0</v>
      </c>
      <c r="AC53" s="275">
        <f t="shared" si="97"/>
        <v>0</v>
      </c>
      <c r="AD53" s="271" t="str">
        <f t="shared" si="98"/>
        <v>E</v>
      </c>
      <c r="AE53" s="67" t="str">
        <f t="shared" si="99"/>
        <v>E</v>
      </c>
      <c r="AF53" s="337"/>
      <c r="AG53" s="338"/>
      <c r="AH53" s="339">
        <f t="shared" si="18"/>
        <v>0</v>
      </c>
      <c r="AI53" s="338"/>
      <c r="AJ53" s="338"/>
      <c r="AK53" s="339">
        <f t="shared" si="19"/>
        <v>0</v>
      </c>
      <c r="AL53" s="338"/>
      <c r="AM53" s="338"/>
      <c r="AN53" s="339">
        <f t="shared" si="20"/>
        <v>0</v>
      </c>
      <c r="AO53" s="340">
        <f t="shared" si="100"/>
        <v>0</v>
      </c>
      <c r="AP53" s="341"/>
      <c r="AQ53" s="342"/>
      <c r="AR53" s="339">
        <f t="shared" si="101"/>
        <v>0</v>
      </c>
      <c r="AS53" s="342"/>
      <c r="AT53" s="342"/>
      <c r="AU53" s="339">
        <f t="shared" si="102"/>
        <v>0</v>
      </c>
      <c r="AV53" s="343">
        <f t="shared" si="103"/>
        <v>0</v>
      </c>
      <c r="AW53" s="344">
        <f t="shared" si="21"/>
        <v>0</v>
      </c>
      <c r="AX53" s="345" t="str">
        <f t="shared" si="22"/>
        <v>E</v>
      </c>
      <c r="AY53" s="69" t="str">
        <f t="shared" si="23"/>
        <v>E</v>
      </c>
      <c r="AZ53" s="390"/>
      <c r="BA53" s="391"/>
      <c r="BB53" s="392">
        <f t="shared" si="24"/>
        <v>0</v>
      </c>
      <c r="BC53" s="391"/>
      <c r="BD53" s="391"/>
      <c r="BE53" s="392">
        <f t="shared" si="25"/>
        <v>0</v>
      </c>
      <c r="BF53" s="391"/>
      <c r="BG53" s="391"/>
      <c r="BH53" s="392">
        <f t="shared" si="26"/>
        <v>0</v>
      </c>
      <c r="BI53" s="393">
        <f t="shared" si="104"/>
        <v>0</v>
      </c>
      <c r="BJ53" s="394"/>
      <c r="BK53" s="395"/>
      <c r="BL53" s="392">
        <f t="shared" si="105"/>
        <v>0</v>
      </c>
      <c r="BM53" s="395"/>
      <c r="BN53" s="395"/>
      <c r="BO53" s="392">
        <f t="shared" si="106"/>
        <v>0</v>
      </c>
      <c r="BP53" s="396">
        <f t="shared" si="107"/>
        <v>0</v>
      </c>
      <c r="BQ53" s="397">
        <f t="shared" si="27"/>
        <v>0</v>
      </c>
      <c r="BR53" s="398" t="str">
        <f t="shared" si="28"/>
        <v>E</v>
      </c>
      <c r="BS53" s="399" t="str">
        <f t="shared" si="29"/>
        <v>E</v>
      </c>
      <c r="BT53" s="437"/>
      <c r="BU53" s="438"/>
      <c r="BV53" s="439">
        <f t="shared" si="30"/>
        <v>0</v>
      </c>
      <c r="BW53" s="438"/>
      <c r="BX53" s="438"/>
      <c r="BY53" s="439">
        <f t="shared" si="31"/>
        <v>0</v>
      </c>
      <c r="BZ53" s="438"/>
      <c r="CA53" s="438"/>
      <c r="CB53" s="439">
        <f t="shared" si="32"/>
        <v>0</v>
      </c>
      <c r="CC53" s="440">
        <f t="shared" si="108"/>
        <v>0</v>
      </c>
      <c r="CD53" s="441"/>
      <c r="CE53" s="442"/>
      <c r="CF53" s="439">
        <f t="shared" si="109"/>
        <v>0</v>
      </c>
      <c r="CG53" s="442"/>
      <c r="CH53" s="442"/>
      <c r="CI53" s="439">
        <f t="shared" si="110"/>
        <v>0</v>
      </c>
      <c r="CJ53" s="443">
        <f t="shared" si="111"/>
        <v>0</v>
      </c>
      <c r="CK53" s="444">
        <f t="shared" si="33"/>
        <v>0</v>
      </c>
      <c r="CL53" s="445" t="str">
        <f t="shared" si="34"/>
        <v>E</v>
      </c>
      <c r="CM53" s="68" t="str">
        <f t="shared" si="35"/>
        <v>E</v>
      </c>
      <c r="CN53" s="337"/>
      <c r="CO53" s="338"/>
      <c r="CP53" s="339">
        <f t="shared" si="36"/>
        <v>0</v>
      </c>
      <c r="CQ53" s="338"/>
      <c r="CR53" s="338"/>
      <c r="CS53" s="339">
        <f t="shared" si="37"/>
        <v>0</v>
      </c>
      <c r="CT53" s="338"/>
      <c r="CU53" s="338"/>
      <c r="CV53" s="339">
        <f t="shared" si="38"/>
        <v>0</v>
      </c>
      <c r="CW53" s="340">
        <f t="shared" si="112"/>
        <v>0</v>
      </c>
      <c r="CX53" s="341"/>
      <c r="CY53" s="342"/>
      <c r="CZ53" s="339">
        <f t="shared" si="113"/>
        <v>0</v>
      </c>
      <c r="DA53" s="342"/>
      <c r="DB53" s="342"/>
      <c r="DC53" s="339">
        <f t="shared" si="114"/>
        <v>0</v>
      </c>
      <c r="DD53" s="343">
        <f t="shared" si="115"/>
        <v>0</v>
      </c>
      <c r="DE53" s="344">
        <f t="shared" si="39"/>
        <v>0</v>
      </c>
      <c r="DF53" s="345" t="str">
        <f t="shared" si="40"/>
        <v>E</v>
      </c>
      <c r="DG53" s="69" t="str">
        <f t="shared" si="41"/>
        <v>E</v>
      </c>
      <c r="DH53" s="490"/>
      <c r="DI53" s="491"/>
      <c r="DJ53" s="492">
        <f t="shared" si="42"/>
        <v>0</v>
      </c>
      <c r="DK53" s="491"/>
      <c r="DL53" s="491"/>
      <c r="DM53" s="492">
        <f t="shared" si="43"/>
        <v>0</v>
      </c>
      <c r="DN53" s="491"/>
      <c r="DO53" s="491"/>
      <c r="DP53" s="492">
        <f t="shared" si="44"/>
        <v>0</v>
      </c>
      <c r="DQ53" s="493">
        <f t="shared" si="116"/>
        <v>0</v>
      </c>
      <c r="DR53" s="494"/>
      <c r="DS53" s="495"/>
      <c r="DT53" s="492">
        <f t="shared" si="117"/>
        <v>0</v>
      </c>
      <c r="DU53" s="495"/>
      <c r="DV53" s="495"/>
      <c r="DW53" s="492">
        <f t="shared" si="118"/>
        <v>0</v>
      </c>
      <c r="DX53" s="496">
        <f t="shared" si="119"/>
        <v>0</v>
      </c>
      <c r="DY53" s="497">
        <f t="shared" si="45"/>
        <v>0</v>
      </c>
      <c r="DZ53" s="498" t="str">
        <f t="shared" si="46"/>
        <v>E</v>
      </c>
      <c r="EA53" s="499" t="str">
        <f t="shared" si="47"/>
        <v>E</v>
      </c>
      <c r="EB53" s="198">
        <v>0</v>
      </c>
      <c r="EC53" s="199">
        <v>0</v>
      </c>
      <c r="ED53" s="199">
        <v>0</v>
      </c>
      <c r="EE53" s="196"/>
      <c r="EF53" s="196"/>
      <c r="EG53" s="197">
        <f t="shared" si="48"/>
        <v>0</v>
      </c>
      <c r="EH53" s="253">
        <f t="shared" si="49"/>
        <v>0</v>
      </c>
      <c r="EI53" s="213" t="str">
        <f t="shared" si="50"/>
        <v>E</v>
      </c>
      <c r="EJ53" s="201" t="str">
        <f t="shared" si="51"/>
        <v>E</v>
      </c>
      <c r="EK53" s="169">
        <v>0</v>
      </c>
      <c r="EL53" s="170">
        <v>0</v>
      </c>
      <c r="EM53" s="170">
        <v>0</v>
      </c>
      <c r="EN53" s="166"/>
      <c r="EO53" s="166"/>
      <c r="EP53" s="167">
        <f t="shared" si="52"/>
        <v>0</v>
      </c>
      <c r="EQ53" s="254">
        <f t="shared" si="53"/>
        <v>0</v>
      </c>
      <c r="ER53" s="217" t="str">
        <f t="shared" si="54"/>
        <v>E</v>
      </c>
      <c r="ES53" s="168" t="str">
        <f t="shared" si="55"/>
        <v>E</v>
      </c>
      <c r="ET53" s="184">
        <v>0</v>
      </c>
      <c r="EU53" s="185">
        <v>0</v>
      </c>
      <c r="EV53" s="185">
        <v>0</v>
      </c>
      <c r="EW53" s="181"/>
      <c r="EX53" s="181"/>
      <c r="EY53" s="182">
        <f t="shared" si="56"/>
        <v>0</v>
      </c>
      <c r="EZ53" s="255">
        <f t="shared" si="57"/>
        <v>0</v>
      </c>
      <c r="FA53" s="221" t="str">
        <f t="shared" si="58"/>
        <v>E</v>
      </c>
      <c r="FB53" s="183" t="str">
        <f t="shared" si="59"/>
        <v>E</v>
      </c>
      <c r="FC53" s="7"/>
      <c r="FD53" s="4"/>
      <c r="FE53" s="36" t="str">
        <f t="shared" si="123"/>
        <v/>
      </c>
      <c r="FF53" s="34">
        <f t="shared" si="121"/>
        <v>1200</v>
      </c>
      <c r="FG53" s="24">
        <f t="shared" si="122"/>
        <v>0</v>
      </c>
      <c r="FH53" s="89">
        <f t="shared" si="61"/>
        <v>0</v>
      </c>
      <c r="FI53" s="49" t="str">
        <f t="shared" si="62"/>
        <v/>
      </c>
      <c r="FJ53" s="49" t="str">
        <f t="shared" si="63"/>
        <v/>
      </c>
      <c r="FK53" s="49" t="str">
        <f t="shared" si="64"/>
        <v>PROMOTED</v>
      </c>
      <c r="FL53" s="40" t="str">
        <f t="shared" si="65"/>
        <v/>
      </c>
      <c r="FM53" s="35" t="str">
        <f t="shared" si="66"/>
        <v/>
      </c>
      <c r="FN53" s="63" t="str">
        <f t="shared" si="67"/>
        <v>Need Improvement</v>
      </c>
      <c r="FO53" s="43" t="str">
        <f t="shared" si="2"/>
        <v>E</v>
      </c>
      <c r="FP53" s="42" t="str">
        <f t="shared" si="3"/>
        <v>E</v>
      </c>
      <c r="FQ53" s="42" t="str">
        <f t="shared" si="4"/>
        <v>E</v>
      </c>
      <c r="FR53" s="42" t="str">
        <f t="shared" si="5"/>
        <v>E</v>
      </c>
      <c r="FS53" s="42" t="str">
        <f t="shared" si="6"/>
        <v>E</v>
      </c>
      <c r="FT53" s="44" t="str">
        <f t="shared" si="7"/>
        <v>E</v>
      </c>
      <c r="FU53" s="244">
        <f t="shared" si="68"/>
        <v>0</v>
      </c>
      <c r="FV53" s="245">
        <f t="shared" si="69"/>
        <v>0</v>
      </c>
      <c r="FW53" s="245">
        <f t="shared" si="70"/>
        <v>0</v>
      </c>
      <c r="FX53" s="245">
        <f t="shared" si="71"/>
        <v>0</v>
      </c>
      <c r="FY53" s="245">
        <f t="shared" si="72"/>
        <v>6</v>
      </c>
      <c r="FZ53" s="922"/>
      <c r="GA53" s="922"/>
      <c r="GB53" s="79">
        <f t="shared" si="73"/>
        <v>0</v>
      </c>
      <c r="GC53" s="79" t="s">
        <v>169</v>
      </c>
      <c r="GD53" s="79">
        <f t="shared" si="74"/>
        <v>100</v>
      </c>
      <c r="GE53" s="79" t="str">
        <f t="shared" si="75"/>
        <v>0/100</v>
      </c>
      <c r="GF53" s="79">
        <f t="shared" si="76"/>
        <v>0</v>
      </c>
      <c r="GG53" s="79" t="s">
        <v>169</v>
      </c>
      <c r="GH53" s="79">
        <f t="shared" si="77"/>
        <v>100</v>
      </c>
      <c r="GI53" s="79" t="str">
        <f t="shared" si="78"/>
        <v>0/100</v>
      </c>
      <c r="GJ53" s="79">
        <f t="shared" si="79"/>
        <v>0</v>
      </c>
      <c r="GK53" s="79" t="s">
        <v>169</v>
      </c>
      <c r="GL53" s="79">
        <f t="shared" si="80"/>
        <v>100</v>
      </c>
      <c r="GM53" s="79" t="str">
        <f t="shared" si="81"/>
        <v>0/100</v>
      </c>
      <c r="GO53" s="79" t="str">
        <f t="shared" si="82"/>
        <v>E</v>
      </c>
      <c r="GP53" s="79" t="str">
        <f t="shared" si="83"/>
        <v>E</v>
      </c>
      <c r="GQ53" s="79" t="str">
        <f t="shared" si="84"/>
        <v>E</v>
      </c>
      <c r="GR53" s="79" t="str">
        <f t="shared" si="85"/>
        <v>E</v>
      </c>
      <c r="GS53" s="79" t="str">
        <f t="shared" si="86"/>
        <v>E</v>
      </c>
      <c r="GT53" s="79" t="str">
        <f t="shared" si="87"/>
        <v>E</v>
      </c>
      <c r="GU53" s="79">
        <f t="shared" si="88"/>
        <v>0</v>
      </c>
      <c r="GV53" s="79">
        <f t="shared" si="89"/>
        <v>0</v>
      </c>
      <c r="GW53" s="79">
        <f t="shared" si="90"/>
        <v>0</v>
      </c>
      <c r="GX53" s="79">
        <f t="shared" si="91"/>
        <v>6</v>
      </c>
    </row>
    <row r="54" spans="1:206" ht="21.75" customHeight="1">
      <c r="A54" s="73">
        <f t="shared" si="11"/>
        <v>946</v>
      </c>
      <c r="B54" s="138">
        <v>46</v>
      </c>
      <c r="C54" s="248">
        <v>46</v>
      </c>
      <c r="D54" s="23">
        <f t="shared" si="12"/>
        <v>0</v>
      </c>
      <c r="E54" s="2"/>
      <c r="F54" s="81"/>
      <c r="G54" s="2">
        <v>946</v>
      </c>
      <c r="H54" s="2"/>
      <c r="I54" s="2"/>
      <c r="J54" s="2"/>
      <c r="K54" s="666"/>
      <c r="L54" s="300"/>
      <c r="M54" s="272"/>
      <c r="N54" s="268">
        <f t="shared" si="92"/>
        <v>0</v>
      </c>
      <c r="O54" s="272"/>
      <c r="P54" s="272"/>
      <c r="Q54" s="268">
        <f t="shared" si="13"/>
        <v>0</v>
      </c>
      <c r="R54" s="272"/>
      <c r="S54" s="272"/>
      <c r="T54" s="268">
        <f t="shared" si="14"/>
        <v>0</v>
      </c>
      <c r="U54" s="270">
        <f t="shared" si="93"/>
        <v>0</v>
      </c>
      <c r="V54" s="273"/>
      <c r="W54" s="274"/>
      <c r="X54" s="268">
        <f t="shared" si="94"/>
        <v>0</v>
      </c>
      <c r="Y54" s="274"/>
      <c r="Z54" s="274"/>
      <c r="AA54" s="268">
        <f t="shared" si="95"/>
        <v>0</v>
      </c>
      <c r="AB54" s="269">
        <f t="shared" si="96"/>
        <v>0</v>
      </c>
      <c r="AC54" s="275">
        <f t="shared" si="97"/>
        <v>0</v>
      </c>
      <c r="AD54" s="271" t="str">
        <f t="shared" si="98"/>
        <v>E</v>
      </c>
      <c r="AE54" s="67" t="str">
        <f t="shared" si="99"/>
        <v>E</v>
      </c>
      <c r="AF54" s="337"/>
      <c r="AG54" s="338"/>
      <c r="AH54" s="339">
        <f t="shared" si="18"/>
        <v>0</v>
      </c>
      <c r="AI54" s="338"/>
      <c r="AJ54" s="338"/>
      <c r="AK54" s="339">
        <f t="shared" si="19"/>
        <v>0</v>
      </c>
      <c r="AL54" s="338"/>
      <c r="AM54" s="338"/>
      <c r="AN54" s="339">
        <f t="shared" si="20"/>
        <v>0</v>
      </c>
      <c r="AO54" s="340">
        <f t="shared" si="100"/>
        <v>0</v>
      </c>
      <c r="AP54" s="341"/>
      <c r="AQ54" s="342"/>
      <c r="AR54" s="339">
        <f t="shared" si="101"/>
        <v>0</v>
      </c>
      <c r="AS54" s="342"/>
      <c r="AT54" s="342"/>
      <c r="AU54" s="339">
        <f t="shared" si="102"/>
        <v>0</v>
      </c>
      <c r="AV54" s="343">
        <f t="shared" si="103"/>
        <v>0</v>
      </c>
      <c r="AW54" s="344">
        <f t="shared" si="21"/>
        <v>0</v>
      </c>
      <c r="AX54" s="345" t="str">
        <f t="shared" si="22"/>
        <v>E</v>
      </c>
      <c r="AY54" s="69" t="str">
        <f t="shared" si="23"/>
        <v>E</v>
      </c>
      <c r="AZ54" s="390"/>
      <c r="BA54" s="391"/>
      <c r="BB54" s="392">
        <f t="shared" si="24"/>
        <v>0</v>
      </c>
      <c r="BC54" s="391"/>
      <c r="BD54" s="391"/>
      <c r="BE54" s="392">
        <f t="shared" si="25"/>
        <v>0</v>
      </c>
      <c r="BF54" s="391"/>
      <c r="BG54" s="391"/>
      <c r="BH54" s="392">
        <f t="shared" si="26"/>
        <v>0</v>
      </c>
      <c r="BI54" s="393">
        <f t="shared" si="104"/>
        <v>0</v>
      </c>
      <c r="BJ54" s="394"/>
      <c r="BK54" s="395"/>
      <c r="BL54" s="392">
        <f t="shared" si="105"/>
        <v>0</v>
      </c>
      <c r="BM54" s="395"/>
      <c r="BN54" s="395"/>
      <c r="BO54" s="392">
        <f t="shared" si="106"/>
        <v>0</v>
      </c>
      <c r="BP54" s="396">
        <f t="shared" si="107"/>
        <v>0</v>
      </c>
      <c r="BQ54" s="397">
        <f t="shared" si="27"/>
        <v>0</v>
      </c>
      <c r="BR54" s="398" t="str">
        <f t="shared" si="28"/>
        <v>E</v>
      </c>
      <c r="BS54" s="399" t="str">
        <f t="shared" si="29"/>
        <v>E</v>
      </c>
      <c r="BT54" s="437"/>
      <c r="BU54" s="438"/>
      <c r="BV54" s="439">
        <f t="shared" si="30"/>
        <v>0</v>
      </c>
      <c r="BW54" s="438"/>
      <c r="BX54" s="438"/>
      <c r="BY54" s="439">
        <f t="shared" si="31"/>
        <v>0</v>
      </c>
      <c r="BZ54" s="438"/>
      <c r="CA54" s="438"/>
      <c r="CB54" s="439">
        <f t="shared" si="32"/>
        <v>0</v>
      </c>
      <c r="CC54" s="440">
        <f t="shared" si="108"/>
        <v>0</v>
      </c>
      <c r="CD54" s="441"/>
      <c r="CE54" s="442"/>
      <c r="CF54" s="439">
        <f t="shared" si="109"/>
        <v>0</v>
      </c>
      <c r="CG54" s="442"/>
      <c r="CH54" s="442"/>
      <c r="CI54" s="439">
        <f t="shared" si="110"/>
        <v>0</v>
      </c>
      <c r="CJ54" s="443">
        <f t="shared" si="111"/>
        <v>0</v>
      </c>
      <c r="CK54" s="444">
        <f t="shared" si="33"/>
        <v>0</v>
      </c>
      <c r="CL54" s="445" t="str">
        <f t="shared" si="34"/>
        <v>E</v>
      </c>
      <c r="CM54" s="68" t="str">
        <f t="shared" si="35"/>
        <v>E</v>
      </c>
      <c r="CN54" s="337"/>
      <c r="CO54" s="338"/>
      <c r="CP54" s="339">
        <f t="shared" si="36"/>
        <v>0</v>
      </c>
      <c r="CQ54" s="338"/>
      <c r="CR54" s="338"/>
      <c r="CS54" s="339">
        <f t="shared" si="37"/>
        <v>0</v>
      </c>
      <c r="CT54" s="338"/>
      <c r="CU54" s="338"/>
      <c r="CV54" s="339">
        <f t="shared" si="38"/>
        <v>0</v>
      </c>
      <c r="CW54" s="340">
        <f t="shared" si="112"/>
        <v>0</v>
      </c>
      <c r="CX54" s="341"/>
      <c r="CY54" s="342"/>
      <c r="CZ54" s="339">
        <f t="shared" si="113"/>
        <v>0</v>
      </c>
      <c r="DA54" s="342"/>
      <c r="DB54" s="342"/>
      <c r="DC54" s="339">
        <f t="shared" si="114"/>
        <v>0</v>
      </c>
      <c r="DD54" s="343">
        <f t="shared" si="115"/>
        <v>0</v>
      </c>
      <c r="DE54" s="344">
        <f t="shared" si="39"/>
        <v>0</v>
      </c>
      <c r="DF54" s="345" t="str">
        <f t="shared" si="40"/>
        <v>E</v>
      </c>
      <c r="DG54" s="69" t="str">
        <f t="shared" si="41"/>
        <v>E</v>
      </c>
      <c r="DH54" s="490"/>
      <c r="DI54" s="491"/>
      <c r="DJ54" s="492">
        <f t="shared" si="42"/>
        <v>0</v>
      </c>
      <c r="DK54" s="491"/>
      <c r="DL54" s="491"/>
      <c r="DM54" s="492">
        <f t="shared" si="43"/>
        <v>0</v>
      </c>
      <c r="DN54" s="491"/>
      <c r="DO54" s="491"/>
      <c r="DP54" s="492">
        <f t="shared" si="44"/>
        <v>0</v>
      </c>
      <c r="DQ54" s="493">
        <f t="shared" si="116"/>
        <v>0</v>
      </c>
      <c r="DR54" s="494"/>
      <c r="DS54" s="495"/>
      <c r="DT54" s="492">
        <f t="shared" si="117"/>
        <v>0</v>
      </c>
      <c r="DU54" s="495"/>
      <c r="DV54" s="495"/>
      <c r="DW54" s="492">
        <f t="shared" si="118"/>
        <v>0</v>
      </c>
      <c r="DX54" s="496">
        <f t="shared" si="119"/>
        <v>0</v>
      </c>
      <c r="DY54" s="497">
        <f t="shared" si="45"/>
        <v>0</v>
      </c>
      <c r="DZ54" s="498" t="str">
        <f t="shared" si="46"/>
        <v>E</v>
      </c>
      <c r="EA54" s="499" t="str">
        <f t="shared" si="47"/>
        <v>E</v>
      </c>
      <c r="EB54" s="198">
        <v>0</v>
      </c>
      <c r="EC54" s="199">
        <v>0</v>
      </c>
      <c r="ED54" s="199">
        <v>0</v>
      </c>
      <c r="EE54" s="196"/>
      <c r="EF54" s="196"/>
      <c r="EG54" s="197">
        <f t="shared" si="48"/>
        <v>0</v>
      </c>
      <c r="EH54" s="253">
        <f t="shared" si="49"/>
        <v>0</v>
      </c>
      <c r="EI54" s="213" t="str">
        <f t="shared" si="50"/>
        <v>E</v>
      </c>
      <c r="EJ54" s="201" t="str">
        <f t="shared" si="51"/>
        <v>E</v>
      </c>
      <c r="EK54" s="169">
        <v>0</v>
      </c>
      <c r="EL54" s="170">
        <v>0</v>
      </c>
      <c r="EM54" s="170">
        <v>0</v>
      </c>
      <c r="EN54" s="166"/>
      <c r="EO54" s="166"/>
      <c r="EP54" s="167">
        <f t="shared" si="52"/>
        <v>0</v>
      </c>
      <c r="EQ54" s="254">
        <f t="shared" si="53"/>
        <v>0</v>
      </c>
      <c r="ER54" s="217" t="str">
        <f t="shared" si="54"/>
        <v>E</v>
      </c>
      <c r="ES54" s="168" t="str">
        <f t="shared" si="55"/>
        <v>E</v>
      </c>
      <c r="ET54" s="184">
        <v>0</v>
      </c>
      <c r="EU54" s="185">
        <v>0</v>
      </c>
      <c r="EV54" s="185">
        <v>0</v>
      </c>
      <c r="EW54" s="181"/>
      <c r="EX54" s="181"/>
      <c r="EY54" s="182">
        <f t="shared" si="56"/>
        <v>0</v>
      </c>
      <c r="EZ54" s="255">
        <f t="shared" si="57"/>
        <v>0</v>
      </c>
      <c r="FA54" s="221" t="str">
        <f t="shared" si="58"/>
        <v>E</v>
      </c>
      <c r="FB54" s="183" t="str">
        <f t="shared" si="59"/>
        <v>E</v>
      </c>
      <c r="FC54" s="7"/>
      <c r="FD54" s="4"/>
      <c r="FE54" s="36" t="str">
        <f t="shared" si="123"/>
        <v/>
      </c>
      <c r="FF54" s="34">
        <f t="shared" si="121"/>
        <v>1200</v>
      </c>
      <c r="FG54" s="24">
        <f t="shared" si="122"/>
        <v>0</v>
      </c>
      <c r="FH54" s="89">
        <f t="shared" si="61"/>
        <v>0</v>
      </c>
      <c r="FI54" s="49" t="str">
        <f t="shared" si="62"/>
        <v/>
      </c>
      <c r="FJ54" s="49" t="str">
        <f t="shared" si="63"/>
        <v/>
      </c>
      <c r="FK54" s="49" t="str">
        <f t="shared" si="64"/>
        <v>PROMOTED</v>
      </c>
      <c r="FL54" s="40" t="str">
        <f t="shared" si="65"/>
        <v/>
      </c>
      <c r="FM54" s="35" t="str">
        <f t="shared" si="66"/>
        <v/>
      </c>
      <c r="FN54" s="63" t="str">
        <f t="shared" si="67"/>
        <v>Need Improvement</v>
      </c>
      <c r="FO54" s="43" t="str">
        <f t="shared" si="2"/>
        <v>E</v>
      </c>
      <c r="FP54" s="42" t="str">
        <f t="shared" si="3"/>
        <v>E</v>
      </c>
      <c r="FQ54" s="42" t="str">
        <f t="shared" si="4"/>
        <v>E</v>
      </c>
      <c r="FR54" s="42" t="str">
        <f t="shared" si="5"/>
        <v>E</v>
      </c>
      <c r="FS54" s="42" t="str">
        <f t="shared" si="6"/>
        <v>E</v>
      </c>
      <c r="FT54" s="44" t="str">
        <f t="shared" si="7"/>
        <v>E</v>
      </c>
      <c r="FU54" s="244">
        <f t="shared" si="68"/>
        <v>0</v>
      </c>
      <c r="FV54" s="245">
        <f t="shared" si="69"/>
        <v>0</v>
      </c>
      <c r="FW54" s="245">
        <f t="shared" si="70"/>
        <v>0</v>
      </c>
      <c r="FX54" s="245">
        <f t="shared" si="71"/>
        <v>0</v>
      </c>
      <c r="FY54" s="245">
        <f t="shared" si="72"/>
        <v>6</v>
      </c>
      <c r="FZ54" s="922"/>
      <c r="GA54" s="922"/>
      <c r="GB54" s="79">
        <f t="shared" si="73"/>
        <v>0</v>
      </c>
      <c r="GC54" s="79" t="s">
        <v>169</v>
      </c>
      <c r="GD54" s="79">
        <f t="shared" si="74"/>
        <v>100</v>
      </c>
      <c r="GE54" s="79" t="str">
        <f t="shared" si="75"/>
        <v>0/100</v>
      </c>
      <c r="GF54" s="79">
        <f t="shared" si="76"/>
        <v>0</v>
      </c>
      <c r="GG54" s="79" t="s">
        <v>169</v>
      </c>
      <c r="GH54" s="79">
        <f t="shared" si="77"/>
        <v>100</v>
      </c>
      <c r="GI54" s="79" t="str">
        <f t="shared" si="78"/>
        <v>0/100</v>
      </c>
      <c r="GJ54" s="79">
        <f t="shared" si="79"/>
        <v>0</v>
      </c>
      <c r="GK54" s="79" t="s">
        <v>169</v>
      </c>
      <c r="GL54" s="79">
        <f t="shared" si="80"/>
        <v>100</v>
      </c>
      <c r="GM54" s="79" t="str">
        <f t="shared" si="81"/>
        <v>0/100</v>
      </c>
      <c r="GO54" s="79" t="str">
        <f t="shared" si="82"/>
        <v>E</v>
      </c>
      <c r="GP54" s="79" t="str">
        <f t="shared" si="83"/>
        <v>E</v>
      </c>
      <c r="GQ54" s="79" t="str">
        <f t="shared" si="84"/>
        <v>E</v>
      </c>
      <c r="GR54" s="79" t="str">
        <f t="shared" si="85"/>
        <v>E</v>
      </c>
      <c r="GS54" s="79" t="str">
        <f t="shared" si="86"/>
        <v>E</v>
      </c>
      <c r="GT54" s="79" t="str">
        <f t="shared" si="87"/>
        <v>E</v>
      </c>
      <c r="GU54" s="79">
        <f t="shared" si="88"/>
        <v>0</v>
      </c>
      <c r="GV54" s="79">
        <f t="shared" si="89"/>
        <v>0</v>
      </c>
      <c r="GW54" s="79">
        <f t="shared" si="90"/>
        <v>0</v>
      </c>
      <c r="GX54" s="79">
        <f t="shared" si="91"/>
        <v>6</v>
      </c>
    </row>
    <row r="55" spans="1:206" ht="21.75" customHeight="1">
      <c r="A55" s="73">
        <f t="shared" si="11"/>
        <v>947</v>
      </c>
      <c r="B55" s="138">
        <v>47</v>
      </c>
      <c r="C55" s="247">
        <v>47</v>
      </c>
      <c r="D55" s="23">
        <f t="shared" si="12"/>
        <v>0</v>
      </c>
      <c r="E55" s="2"/>
      <c r="F55" s="81"/>
      <c r="G55" s="1">
        <v>947</v>
      </c>
      <c r="H55" s="2"/>
      <c r="I55" s="2"/>
      <c r="J55" s="2"/>
      <c r="K55" s="666"/>
      <c r="L55" s="300"/>
      <c r="M55" s="272"/>
      <c r="N55" s="268">
        <f t="shared" si="92"/>
        <v>0</v>
      </c>
      <c r="O55" s="272"/>
      <c r="P55" s="272"/>
      <c r="Q55" s="268">
        <f t="shared" si="13"/>
        <v>0</v>
      </c>
      <c r="R55" s="272"/>
      <c r="S55" s="272"/>
      <c r="T55" s="268">
        <f t="shared" si="14"/>
        <v>0</v>
      </c>
      <c r="U55" s="270">
        <f t="shared" si="93"/>
        <v>0</v>
      </c>
      <c r="V55" s="273"/>
      <c r="W55" s="274"/>
      <c r="X55" s="268">
        <f t="shared" si="94"/>
        <v>0</v>
      </c>
      <c r="Y55" s="274"/>
      <c r="Z55" s="274"/>
      <c r="AA55" s="268">
        <f t="shared" si="95"/>
        <v>0</v>
      </c>
      <c r="AB55" s="269">
        <f t="shared" si="96"/>
        <v>0</v>
      </c>
      <c r="AC55" s="275">
        <f t="shared" si="97"/>
        <v>0</v>
      </c>
      <c r="AD55" s="271" t="str">
        <f t="shared" si="98"/>
        <v>E</v>
      </c>
      <c r="AE55" s="67" t="str">
        <f t="shared" si="99"/>
        <v>E</v>
      </c>
      <c r="AF55" s="337"/>
      <c r="AG55" s="338"/>
      <c r="AH55" s="339">
        <f t="shared" si="18"/>
        <v>0</v>
      </c>
      <c r="AI55" s="338"/>
      <c r="AJ55" s="338"/>
      <c r="AK55" s="339">
        <f t="shared" si="19"/>
        <v>0</v>
      </c>
      <c r="AL55" s="338"/>
      <c r="AM55" s="338"/>
      <c r="AN55" s="339">
        <f t="shared" si="20"/>
        <v>0</v>
      </c>
      <c r="AO55" s="340">
        <f t="shared" si="100"/>
        <v>0</v>
      </c>
      <c r="AP55" s="341"/>
      <c r="AQ55" s="342"/>
      <c r="AR55" s="339">
        <f t="shared" si="101"/>
        <v>0</v>
      </c>
      <c r="AS55" s="342"/>
      <c r="AT55" s="342"/>
      <c r="AU55" s="339">
        <f t="shared" si="102"/>
        <v>0</v>
      </c>
      <c r="AV55" s="343">
        <f t="shared" si="103"/>
        <v>0</v>
      </c>
      <c r="AW55" s="344">
        <f t="shared" si="21"/>
        <v>0</v>
      </c>
      <c r="AX55" s="345" t="str">
        <f t="shared" si="22"/>
        <v>E</v>
      </c>
      <c r="AY55" s="69" t="str">
        <f t="shared" si="23"/>
        <v>E</v>
      </c>
      <c r="AZ55" s="390"/>
      <c r="BA55" s="391"/>
      <c r="BB55" s="392">
        <f t="shared" si="24"/>
        <v>0</v>
      </c>
      <c r="BC55" s="391"/>
      <c r="BD55" s="391"/>
      <c r="BE55" s="392">
        <f t="shared" si="25"/>
        <v>0</v>
      </c>
      <c r="BF55" s="391"/>
      <c r="BG55" s="391"/>
      <c r="BH55" s="392">
        <f t="shared" si="26"/>
        <v>0</v>
      </c>
      <c r="BI55" s="393">
        <f t="shared" si="104"/>
        <v>0</v>
      </c>
      <c r="BJ55" s="394"/>
      <c r="BK55" s="395"/>
      <c r="BL55" s="392">
        <f t="shared" si="105"/>
        <v>0</v>
      </c>
      <c r="BM55" s="395"/>
      <c r="BN55" s="395"/>
      <c r="BO55" s="392">
        <f t="shared" si="106"/>
        <v>0</v>
      </c>
      <c r="BP55" s="396">
        <f t="shared" si="107"/>
        <v>0</v>
      </c>
      <c r="BQ55" s="397">
        <f t="shared" si="27"/>
        <v>0</v>
      </c>
      <c r="BR55" s="398" t="str">
        <f t="shared" si="28"/>
        <v>E</v>
      </c>
      <c r="BS55" s="399" t="str">
        <f t="shared" si="29"/>
        <v>E</v>
      </c>
      <c r="BT55" s="437"/>
      <c r="BU55" s="438"/>
      <c r="BV55" s="439">
        <f t="shared" si="30"/>
        <v>0</v>
      </c>
      <c r="BW55" s="438"/>
      <c r="BX55" s="438"/>
      <c r="BY55" s="439">
        <f t="shared" si="31"/>
        <v>0</v>
      </c>
      <c r="BZ55" s="438"/>
      <c r="CA55" s="438"/>
      <c r="CB55" s="439">
        <f t="shared" si="32"/>
        <v>0</v>
      </c>
      <c r="CC55" s="440">
        <f t="shared" si="108"/>
        <v>0</v>
      </c>
      <c r="CD55" s="441"/>
      <c r="CE55" s="442"/>
      <c r="CF55" s="439">
        <f t="shared" si="109"/>
        <v>0</v>
      </c>
      <c r="CG55" s="442"/>
      <c r="CH55" s="442"/>
      <c r="CI55" s="439">
        <f t="shared" si="110"/>
        <v>0</v>
      </c>
      <c r="CJ55" s="443">
        <f t="shared" si="111"/>
        <v>0</v>
      </c>
      <c r="CK55" s="444">
        <f t="shared" si="33"/>
        <v>0</v>
      </c>
      <c r="CL55" s="445" t="str">
        <f t="shared" si="34"/>
        <v>E</v>
      </c>
      <c r="CM55" s="68" t="str">
        <f t="shared" si="35"/>
        <v>E</v>
      </c>
      <c r="CN55" s="337"/>
      <c r="CO55" s="338"/>
      <c r="CP55" s="339">
        <f t="shared" si="36"/>
        <v>0</v>
      </c>
      <c r="CQ55" s="338"/>
      <c r="CR55" s="338"/>
      <c r="CS55" s="339">
        <f t="shared" si="37"/>
        <v>0</v>
      </c>
      <c r="CT55" s="338"/>
      <c r="CU55" s="338"/>
      <c r="CV55" s="339">
        <f t="shared" si="38"/>
        <v>0</v>
      </c>
      <c r="CW55" s="340">
        <f t="shared" si="112"/>
        <v>0</v>
      </c>
      <c r="CX55" s="341"/>
      <c r="CY55" s="342"/>
      <c r="CZ55" s="339">
        <f t="shared" si="113"/>
        <v>0</v>
      </c>
      <c r="DA55" s="342"/>
      <c r="DB55" s="342"/>
      <c r="DC55" s="339">
        <f t="shared" si="114"/>
        <v>0</v>
      </c>
      <c r="DD55" s="343">
        <f t="shared" si="115"/>
        <v>0</v>
      </c>
      <c r="DE55" s="344">
        <f t="shared" si="39"/>
        <v>0</v>
      </c>
      <c r="DF55" s="345" t="str">
        <f t="shared" si="40"/>
        <v>E</v>
      </c>
      <c r="DG55" s="69" t="str">
        <f t="shared" si="41"/>
        <v>E</v>
      </c>
      <c r="DH55" s="490"/>
      <c r="DI55" s="491"/>
      <c r="DJ55" s="492">
        <f t="shared" si="42"/>
        <v>0</v>
      </c>
      <c r="DK55" s="491"/>
      <c r="DL55" s="491"/>
      <c r="DM55" s="492">
        <f t="shared" si="43"/>
        <v>0</v>
      </c>
      <c r="DN55" s="491"/>
      <c r="DO55" s="491"/>
      <c r="DP55" s="492">
        <f t="shared" si="44"/>
        <v>0</v>
      </c>
      <c r="DQ55" s="493">
        <f t="shared" si="116"/>
        <v>0</v>
      </c>
      <c r="DR55" s="494"/>
      <c r="DS55" s="495"/>
      <c r="DT55" s="492">
        <f t="shared" si="117"/>
        <v>0</v>
      </c>
      <c r="DU55" s="495"/>
      <c r="DV55" s="495"/>
      <c r="DW55" s="492">
        <f t="shared" si="118"/>
        <v>0</v>
      </c>
      <c r="DX55" s="496">
        <f t="shared" si="119"/>
        <v>0</v>
      </c>
      <c r="DY55" s="497">
        <f t="shared" si="45"/>
        <v>0</v>
      </c>
      <c r="DZ55" s="498" t="str">
        <f t="shared" si="46"/>
        <v>E</v>
      </c>
      <c r="EA55" s="499" t="str">
        <f t="shared" si="47"/>
        <v>E</v>
      </c>
      <c r="EB55" s="198">
        <v>0</v>
      </c>
      <c r="EC55" s="199">
        <v>0</v>
      </c>
      <c r="ED55" s="199">
        <v>0</v>
      </c>
      <c r="EE55" s="196"/>
      <c r="EF55" s="196"/>
      <c r="EG55" s="197">
        <f t="shared" si="48"/>
        <v>0</v>
      </c>
      <c r="EH55" s="253">
        <f t="shared" si="49"/>
        <v>0</v>
      </c>
      <c r="EI55" s="213" t="str">
        <f t="shared" si="50"/>
        <v>E</v>
      </c>
      <c r="EJ55" s="201" t="str">
        <f t="shared" si="51"/>
        <v>E</v>
      </c>
      <c r="EK55" s="169">
        <v>0</v>
      </c>
      <c r="EL55" s="170">
        <v>0</v>
      </c>
      <c r="EM55" s="170">
        <v>0</v>
      </c>
      <c r="EN55" s="166"/>
      <c r="EO55" s="166"/>
      <c r="EP55" s="167">
        <f t="shared" si="52"/>
        <v>0</v>
      </c>
      <c r="EQ55" s="254">
        <f t="shared" si="53"/>
        <v>0</v>
      </c>
      <c r="ER55" s="217" t="str">
        <f t="shared" si="54"/>
        <v>E</v>
      </c>
      <c r="ES55" s="168" t="str">
        <f t="shared" si="55"/>
        <v>E</v>
      </c>
      <c r="ET55" s="184">
        <v>0</v>
      </c>
      <c r="EU55" s="185">
        <v>0</v>
      </c>
      <c r="EV55" s="185">
        <v>0</v>
      </c>
      <c r="EW55" s="181"/>
      <c r="EX55" s="181"/>
      <c r="EY55" s="182">
        <f t="shared" si="56"/>
        <v>0</v>
      </c>
      <c r="EZ55" s="255">
        <f t="shared" si="57"/>
        <v>0</v>
      </c>
      <c r="FA55" s="221" t="str">
        <f t="shared" si="58"/>
        <v>E</v>
      </c>
      <c r="FB55" s="183" t="str">
        <f t="shared" si="59"/>
        <v>E</v>
      </c>
      <c r="FC55" s="7"/>
      <c r="FD55" s="4"/>
      <c r="FE55" s="36" t="str">
        <f t="shared" si="123"/>
        <v/>
      </c>
      <c r="FF55" s="34">
        <f t="shared" si="121"/>
        <v>1200</v>
      </c>
      <c r="FG55" s="24">
        <f t="shared" si="122"/>
        <v>0</v>
      </c>
      <c r="FH55" s="89">
        <f t="shared" si="61"/>
        <v>0</v>
      </c>
      <c r="FI55" s="49" t="str">
        <f t="shared" si="62"/>
        <v/>
      </c>
      <c r="FJ55" s="49" t="str">
        <f t="shared" si="63"/>
        <v/>
      </c>
      <c r="FK55" s="49" t="str">
        <f t="shared" si="64"/>
        <v>PROMOTED</v>
      </c>
      <c r="FL55" s="40" t="str">
        <f t="shared" si="65"/>
        <v/>
      </c>
      <c r="FM55" s="35" t="str">
        <f t="shared" si="66"/>
        <v/>
      </c>
      <c r="FN55" s="63" t="str">
        <f t="shared" si="67"/>
        <v>Need Improvement</v>
      </c>
      <c r="FO55" s="43" t="str">
        <f t="shared" si="2"/>
        <v>E</v>
      </c>
      <c r="FP55" s="42" t="str">
        <f t="shared" si="3"/>
        <v>E</v>
      </c>
      <c r="FQ55" s="42" t="str">
        <f t="shared" si="4"/>
        <v>E</v>
      </c>
      <c r="FR55" s="42" t="str">
        <f t="shared" si="5"/>
        <v>E</v>
      </c>
      <c r="FS55" s="42" t="str">
        <f t="shared" si="6"/>
        <v>E</v>
      </c>
      <c r="FT55" s="44" t="str">
        <f t="shared" si="7"/>
        <v>E</v>
      </c>
      <c r="FU55" s="244">
        <f t="shared" si="68"/>
        <v>0</v>
      </c>
      <c r="FV55" s="245">
        <f t="shared" si="69"/>
        <v>0</v>
      </c>
      <c r="FW55" s="245">
        <f t="shared" si="70"/>
        <v>0</v>
      </c>
      <c r="FX55" s="245">
        <f t="shared" si="71"/>
        <v>0</v>
      </c>
      <c r="FY55" s="245">
        <f t="shared" si="72"/>
        <v>6</v>
      </c>
      <c r="FZ55" s="922"/>
      <c r="GA55" s="922"/>
      <c r="GB55" s="79">
        <f t="shared" si="73"/>
        <v>0</v>
      </c>
      <c r="GC55" s="79" t="s">
        <v>169</v>
      </c>
      <c r="GD55" s="79">
        <f t="shared" si="74"/>
        <v>100</v>
      </c>
      <c r="GE55" s="79" t="str">
        <f t="shared" si="75"/>
        <v>0/100</v>
      </c>
      <c r="GF55" s="79">
        <f t="shared" si="76"/>
        <v>0</v>
      </c>
      <c r="GG55" s="79" t="s">
        <v>169</v>
      </c>
      <c r="GH55" s="79">
        <f t="shared" si="77"/>
        <v>100</v>
      </c>
      <c r="GI55" s="79" t="str">
        <f t="shared" si="78"/>
        <v>0/100</v>
      </c>
      <c r="GJ55" s="79">
        <f t="shared" si="79"/>
        <v>0</v>
      </c>
      <c r="GK55" s="79" t="s">
        <v>169</v>
      </c>
      <c r="GL55" s="79">
        <f t="shared" si="80"/>
        <v>100</v>
      </c>
      <c r="GM55" s="79" t="str">
        <f t="shared" si="81"/>
        <v>0/100</v>
      </c>
      <c r="GO55" s="79" t="str">
        <f t="shared" si="82"/>
        <v>E</v>
      </c>
      <c r="GP55" s="79" t="str">
        <f t="shared" si="83"/>
        <v>E</v>
      </c>
      <c r="GQ55" s="79" t="str">
        <f t="shared" si="84"/>
        <v>E</v>
      </c>
      <c r="GR55" s="79" t="str">
        <f t="shared" si="85"/>
        <v>E</v>
      </c>
      <c r="GS55" s="79" t="str">
        <f t="shared" si="86"/>
        <v>E</v>
      </c>
      <c r="GT55" s="79" t="str">
        <f t="shared" si="87"/>
        <v>E</v>
      </c>
      <c r="GU55" s="79">
        <f t="shared" si="88"/>
        <v>0</v>
      </c>
      <c r="GV55" s="79">
        <f t="shared" si="89"/>
        <v>0</v>
      </c>
      <c r="GW55" s="79">
        <f t="shared" si="90"/>
        <v>0</v>
      </c>
      <c r="GX55" s="79">
        <f t="shared" si="91"/>
        <v>6</v>
      </c>
    </row>
    <row r="56" spans="1:206" ht="21.75" customHeight="1">
      <c r="A56" s="73">
        <f t="shared" si="11"/>
        <v>948</v>
      </c>
      <c r="B56" s="138">
        <v>48</v>
      </c>
      <c r="C56" s="248">
        <v>48</v>
      </c>
      <c r="D56" s="23">
        <f t="shared" si="12"/>
        <v>0</v>
      </c>
      <c r="E56" s="2"/>
      <c r="F56" s="81"/>
      <c r="G56" s="2">
        <v>948</v>
      </c>
      <c r="H56" s="2"/>
      <c r="I56" s="2"/>
      <c r="J56" s="2"/>
      <c r="K56" s="666"/>
      <c r="L56" s="300"/>
      <c r="M56" s="272"/>
      <c r="N56" s="268">
        <f t="shared" si="92"/>
        <v>0</v>
      </c>
      <c r="O56" s="272"/>
      <c r="P56" s="272"/>
      <c r="Q56" s="268">
        <f t="shared" si="13"/>
        <v>0</v>
      </c>
      <c r="R56" s="272"/>
      <c r="S56" s="272"/>
      <c r="T56" s="268">
        <f t="shared" si="14"/>
        <v>0</v>
      </c>
      <c r="U56" s="270">
        <f t="shared" si="93"/>
        <v>0</v>
      </c>
      <c r="V56" s="273"/>
      <c r="W56" s="274"/>
      <c r="X56" s="268">
        <f t="shared" si="94"/>
        <v>0</v>
      </c>
      <c r="Y56" s="274"/>
      <c r="Z56" s="274"/>
      <c r="AA56" s="268">
        <f t="shared" si="95"/>
        <v>0</v>
      </c>
      <c r="AB56" s="269">
        <f t="shared" si="96"/>
        <v>0</v>
      </c>
      <c r="AC56" s="275">
        <f t="shared" si="97"/>
        <v>0</v>
      </c>
      <c r="AD56" s="271" t="str">
        <f t="shared" si="98"/>
        <v>E</v>
      </c>
      <c r="AE56" s="67" t="str">
        <f t="shared" si="99"/>
        <v>E</v>
      </c>
      <c r="AF56" s="337"/>
      <c r="AG56" s="338"/>
      <c r="AH56" s="339">
        <f t="shared" si="18"/>
        <v>0</v>
      </c>
      <c r="AI56" s="338"/>
      <c r="AJ56" s="338"/>
      <c r="AK56" s="339">
        <f t="shared" si="19"/>
        <v>0</v>
      </c>
      <c r="AL56" s="338"/>
      <c r="AM56" s="338"/>
      <c r="AN56" s="339">
        <f t="shared" si="20"/>
        <v>0</v>
      </c>
      <c r="AO56" s="340">
        <f t="shared" si="100"/>
        <v>0</v>
      </c>
      <c r="AP56" s="341"/>
      <c r="AQ56" s="342"/>
      <c r="AR56" s="339">
        <f t="shared" si="101"/>
        <v>0</v>
      </c>
      <c r="AS56" s="342"/>
      <c r="AT56" s="342"/>
      <c r="AU56" s="339">
        <f t="shared" si="102"/>
        <v>0</v>
      </c>
      <c r="AV56" s="343">
        <f t="shared" si="103"/>
        <v>0</v>
      </c>
      <c r="AW56" s="344">
        <f t="shared" si="21"/>
        <v>0</v>
      </c>
      <c r="AX56" s="345" t="str">
        <f t="shared" si="22"/>
        <v>E</v>
      </c>
      <c r="AY56" s="69" t="str">
        <f t="shared" si="23"/>
        <v>E</v>
      </c>
      <c r="AZ56" s="390"/>
      <c r="BA56" s="391"/>
      <c r="BB56" s="392">
        <f t="shared" si="24"/>
        <v>0</v>
      </c>
      <c r="BC56" s="391"/>
      <c r="BD56" s="391"/>
      <c r="BE56" s="392">
        <f t="shared" si="25"/>
        <v>0</v>
      </c>
      <c r="BF56" s="391"/>
      <c r="BG56" s="391"/>
      <c r="BH56" s="392">
        <f t="shared" si="26"/>
        <v>0</v>
      </c>
      <c r="BI56" s="393">
        <f t="shared" si="104"/>
        <v>0</v>
      </c>
      <c r="BJ56" s="394"/>
      <c r="BK56" s="395"/>
      <c r="BL56" s="392">
        <f t="shared" si="105"/>
        <v>0</v>
      </c>
      <c r="BM56" s="395"/>
      <c r="BN56" s="395"/>
      <c r="BO56" s="392">
        <f t="shared" si="106"/>
        <v>0</v>
      </c>
      <c r="BP56" s="396">
        <f t="shared" si="107"/>
        <v>0</v>
      </c>
      <c r="BQ56" s="397">
        <f t="shared" si="27"/>
        <v>0</v>
      </c>
      <c r="BR56" s="398" t="str">
        <f t="shared" si="28"/>
        <v>E</v>
      </c>
      <c r="BS56" s="399" t="str">
        <f t="shared" si="29"/>
        <v>E</v>
      </c>
      <c r="BT56" s="437"/>
      <c r="BU56" s="438"/>
      <c r="BV56" s="439">
        <f t="shared" si="30"/>
        <v>0</v>
      </c>
      <c r="BW56" s="438"/>
      <c r="BX56" s="438"/>
      <c r="BY56" s="439">
        <f t="shared" si="31"/>
        <v>0</v>
      </c>
      <c r="BZ56" s="438"/>
      <c r="CA56" s="438"/>
      <c r="CB56" s="439">
        <f t="shared" si="32"/>
        <v>0</v>
      </c>
      <c r="CC56" s="440">
        <f t="shared" si="108"/>
        <v>0</v>
      </c>
      <c r="CD56" s="441"/>
      <c r="CE56" s="442"/>
      <c r="CF56" s="439">
        <f t="shared" si="109"/>
        <v>0</v>
      </c>
      <c r="CG56" s="442"/>
      <c r="CH56" s="442"/>
      <c r="CI56" s="439">
        <f t="shared" si="110"/>
        <v>0</v>
      </c>
      <c r="CJ56" s="443">
        <f t="shared" si="111"/>
        <v>0</v>
      </c>
      <c r="CK56" s="444">
        <f t="shared" si="33"/>
        <v>0</v>
      </c>
      <c r="CL56" s="445" t="str">
        <f t="shared" si="34"/>
        <v>E</v>
      </c>
      <c r="CM56" s="68" t="str">
        <f t="shared" si="35"/>
        <v>E</v>
      </c>
      <c r="CN56" s="337"/>
      <c r="CO56" s="338"/>
      <c r="CP56" s="339">
        <f t="shared" si="36"/>
        <v>0</v>
      </c>
      <c r="CQ56" s="338"/>
      <c r="CR56" s="338"/>
      <c r="CS56" s="339">
        <f t="shared" si="37"/>
        <v>0</v>
      </c>
      <c r="CT56" s="338"/>
      <c r="CU56" s="338"/>
      <c r="CV56" s="339">
        <f t="shared" si="38"/>
        <v>0</v>
      </c>
      <c r="CW56" s="340">
        <f t="shared" si="112"/>
        <v>0</v>
      </c>
      <c r="CX56" s="341"/>
      <c r="CY56" s="342"/>
      <c r="CZ56" s="339">
        <f t="shared" si="113"/>
        <v>0</v>
      </c>
      <c r="DA56" s="342"/>
      <c r="DB56" s="342"/>
      <c r="DC56" s="339">
        <f t="shared" si="114"/>
        <v>0</v>
      </c>
      <c r="DD56" s="343">
        <f t="shared" si="115"/>
        <v>0</v>
      </c>
      <c r="DE56" s="344">
        <f t="shared" si="39"/>
        <v>0</v>
      </c>
      <c r="DF56" s="345" t="str">
        <f t="shared" si="40"/>
        <v>E</v>
      </c>
      <c r="DG56" s="69" t="str">
        <f t="shared" si="41"/>
        <v>E</v>
      </c>
      <c r="DH56" s="490"/>
      <c r="DI56" s="491"/>
      <c r="DJ56" s="492">
        <f t="shared" si="42"/>
        <v>0</v>
      </c>
      <c r="DK56" s="491"/>
      <c r="DL56" s="491"/>
      <c r="DM56" s="492">
        <f t="shared" si="43"/>
        <v>0</v>
      </c>
      <c r="DN56" s="491"/>
      <c r="DO56" s="491"/>
      <c r="DP56" s="492">
        <f t="shared" si="44"/>
        <v>0</v>
      </c>
      <c r="DQ56" s="493">
        <f t="shared" si="116"/>
        <v>0</v>
      </c>
      <c r="DR56" s="494"/>
      <c r="DS56" s="495"/>
      <c r="DT56" s="492">
        <f t="shared" si="117"/>
        <v>0</v>
      </c>
      <c r="DU56" s="495"/>
      <c r="DV56" s="495"/>
      <c r="DW56" s="492">
        <f t="shared" si="118"/>
        <v>0</v>
      </c>
      <c r="DX56" s="496">
        <f t="shared" si="119"/>
        <v>0</v>
      </c>
      <c r="DY56" s="497">
        <f t="shared" si="45"/>
        <v>0</v>
      </c>
      <c r="DZ56" s="498" t="str">
        <f t="shared" si="46"/>
        <v>E</v>
      </c>
      <c r="EA56" s="499" t="str">
        <f t="shared" si="47"/>
        <v>E</v>
      </c>
      <c r="EB56" s="198">
        <v>0</v>
      </c>
      <c r="EC56" s="199">
        <v>0</v>
      </c>
      <c r="ED56" s="199">
        <v>0</v>
      </c>
      <c r="EE56" s="196"/>
      <c r="EF56" s="196"/>
      <c r="EG56" s="197">
        <f t="shared" si="48"/>
        <v>0</v>
      </c>
      <c r="EH56" s="253">
        <f t="shared" si="49"/>
        <v>0</v>
      </c>
      <c r="EI56" s="213" t="str">
        <f t="shared" si="50"/>
        <v>E</v>
      </c>
      <c r="EJ56" s="201" t="str">
        <f t="shared" si="51"/>
        <v>E</v>
      </c>
      <c r="EK56" s="169">
        <v>0</v>
      </c>
      <c r="EL56" s="170">
        <v>0</v>
      </c>
      <c r="EM56" s="170">
        <v>0</v>
      </c>
      <c r="EN56" s="166"/>
      <c r="EO56" s="166"/>
      <c r="EP56" s="167">
        <f t="shared" si="52"/>
        <v>0</v>
      </c>
      <c r="EQ56" s="254">
        <f t="shared" si="53"/>
        <v>0</v>
      </c>
      <c r="ER56" s="217" t="str">
        <f t="shared" si="54"/>
        <v>E</v>
      </c>
      <c r="ES56" s="168" t="str">
        <f t="shared" si="55"/>
        <v>E</v>
      </c>
      <c r="ET56" s="184">
        <v>0</v>
      </c>
      <c r="EU56" s="185">
        <v>0</v>
      </c>
      <c r="EV56" s="185">
        <v>0</v>
      </c>
      <c r="EW56" s="181"/>
      <c r="EX56" s="181"/>
      <c r="EY56" s="182">
        <f t="shared" si="56"/>
        <v>0</v>
      </c>
      <c r="EZ56" s="255">
        <f t="shared" si="57"/>
        <v>0</v>
      </c>
      <c r="FA56" s="221" t="str">
        <f t="shared" si="58"/>
        <v>E</v>
      </c>
      <c r="FB56" s="183" t="str">
        <f t="shared" si="59"/>
        <v>E</v>
      </c>
      <c r="FC56" s="7"/>
      <c r="FD56" s="4"/>
      <c r="FE56" s="36" t="str">
        <f t="shared" si="123"/>
        <v/>
      </c>
      <c r="FF56" s="34">
        <f t="shared" si="121"/>
        <v>1200</v>
      </c>
      <c r="FG56" s="24">
        <f t="shared" si="122"/>
        <v>0</v>
      </c>
      <c r="FH56" s="89">
        <f t="shared" si="61"/>
        <v>0</v>
      </c>
      <c r="FI56" s="49" t="str">
        <f t="shared" si="62"/>
        <v/>
      </c>
      <c r="FJ56" s="49" t="str">
        <f t="shared" si="63"/>
        <v/>
      </c>
      <c r="FK56" s="49" t="str">
        <f t="shared" si="64"/>
        <v>PROMOTED</v>
      </c>
      <c r="FL56" s="40" t="str">
        <f t="shared" si="65"/>
        <v/>
      </c>
      <c r="FM56" s="35" t="str">
        <f t="shared" si="66"/>
        <v/>
      </c>
      <c r="FN56" s="63" t="str">
        <f t="shared" si="67"/>
        <v>Need Improvement</v>
      </c>
      <c r="FO56" s="43" t="str">
        <f t="shared" si="2"/>
        <v>E</v>
      </c>
      <c r="FP56" s="42" t="str">
        <f t="shared" si="3"/>
        <v>E</v>
      </c>
      <c r="FQ56" s="42" t="str">
        <f t="shared" si="4"/>
        <v>E</v>
      </c>
      <c r="FR56" s="42" t="str">
        <f t="shared" si="5"/>
        <v>E</v>
      </c>
      <c r="FS56" s="42" t="str">
        <f t="shared" si="6"/>
        <v>E</v>
      </c>
      <c r="FT56" s="44" t="str">
        <f t="shared" si="7"/>
        <v>E</v>
      </c>
      <c r="FU56" s="244">
        <f t="shared" si="68"/>
        <v>0</v>
      </c>
      <c r="FV56" s="245">
        <f t="shared" si="69"/>
        <v>0</v>
      </c>
      <c r="FW56" s="245">
        <f t="shared" si="70"/>
        <v>0</v>
      </c>
      <c r="FX56" s="245">
        <f t="shared" si="71"/>
        <v>0</v>
      </c>
      <c r="FY56" s="245">
        <f t="shared" si="72"/>
        <v>6</v>
      </c>
      <c r="FZ56" s="922"/>
      <c r="GA56" s="922"/>
      <c r="GB56" s="79">
        <f t="shared" si="73"/>
        <v>0</v>
      </c>
      <c r="GC56" s="79" t="s">
        <v>169</v>
      </c>
      <c r="GD56" s="79">
        <f t="shared" si="74"/>
        <v>100</v>
      </c>
      <c r="GE56" s="79" t="str">
        <f t="shared" si="75"/>
        <v>0/100</v>
      </c>
      <c r="GF56" s="79">
        <f t="shared" si="76"/>
        <v>0</v>
      </c>
      <c r="GG56" s="79" t="s">
        <v>169</v>
      </c>
      <c r="GH56" s="79">
        <f t="shared" si="77"/>
        <v>100</v>
      </c>
      <c r="GI56" s="79" t="str">
        <f t="shared" si="78"/>
        <v>0/100</v>
      </c>
      <c r="GJ56" s="79">
        <f t="shared" si="79"/>
        <v>0</v>
      </c>
      <c r="GK56" s="79" t="s">
        <v>169</v>
      </c>
      <c r="GL56" s="79">
        <f t="shared" si="80"/>
        <v>100</v>
      </c>
      <c r="GM56" s="79" t="str">
        <f t="shared" si="81"/>
        <v>0/100</v>
      </c>
      <c r="GO56" s="79" t="str">
        <f t="shared" si="82"/>
        <v>E</v>
      </c>
      <c r="GP56" s="79" t="str">
        <f t="shared" si="83"/>
        <v>E</v>
      </c>
      <c r="GQ56" s="79" t="str">
        <f t="shared" si="84"/>
        <v>E</v>
      </c>
      <c r="GR56" s="79" t="str">
        <f t="shared" si="85"/>
        <v>E</v>
      </c>
      <c r="GS56" s="79" t="str">
        <f t="shared" si="86"/>
        <v>E</v>
      </c>
      <c r="GT56" s="79" t="str">
        <f t="shared" si="87"/>
        <v>E</v>
      </c>
      <c r="GU56" s="79">
        <f t="shared" si="88"/>
        <v>0</v>
      </c>
      <c r="GV56" s="79">
        <f t="shared" si="89"/>
        <v>0</v>
      </c>
      <c r="GW56" s="79">
        <f t="shared" si="90"/>
        <v>0</v>
      </c>
      <c r="GX56" s="79">
        <f t="shared" si="91"/>
        <v>6</v>
      </c>
    </row>
    <row r="57" spans="1:206" ht="21.75" customHeight="1">
      <c r="A57" s="73">
        <f t="shared" si="11"/>
        <v>949</v>
      </c>
      <c r="B57" s="138">
        <v>49</v>
      </c>
      <c r="C57" s="247">
        <v>49</v>
      </c>
      <c r="D57" s="23">
        <f t="shared" si="12"/>
        <v>0</v>
      </c>
      <c r="E57" s="2"/>
      <c r="F57" s="81"/>
      <c r="G57" s="1">
        <v>949</v>
      </c>
      <c r="H57" s="2"/>
      <c r="I57" s="2"/>
      <c r="J57" s="2"/>
      <c r="K57" s="666"/>
      <c r="L57" s="300"/>
      <c r="M57" s="272"/>
      <c r="N57" s="268">
        <f t="shared" si="92"/>
        <v>0</v>
      </c>
      <c r="O57" s="272"/>
      <c r="P57" s="272"/>
      <c r="Q57" s="268">
        <f t="shared" si="13"/>
        <v>0</v>
      </c>
      <c r="R57" s="272"/>
      <c r="S57" s="272"/>
      <c r="T57" s="268">
        <f t="shared" si="14"/>
        <v>0</v>
      </c>
      <c r="U57" s="270">
        <f t="shared" si="93"/>
        <v>0</v>
      </c>
      <c r="V57" s="273"/>
      <c r="W57" s="274"/>
      <c r="X57" s="268">
        <f t="shared" si="94"/>
        <v>0</v>
      </c>
      <c r="Y57" s="274"/>
      <c r="Z57" s="274"/>
      <c r="AA57" s="268">
        <f t="shared" si="95"/>
        <v>0</v>
      </c>
      <c r="AB57" s="269">
        <f t="shared" si="96"/>
        <v>0</v>
      </c>
      <c r="AC57" s="275">
        <f t="shared" si="97"/>
        <v>0</v>
      </c>
      <c r="AD57" s="271" t="str">
        <f t="shared" si="98"/>
        <v>E</v>
      </c>
      <c r="AE57" s="67" t="str">
        <f t="shared" si="99"/>
        <v>E</v>
      </c>
      <c r="AF57" s="337"/>
      <c r="AG57" s="338"/>
      <c r="AH57" s="339">
        <f t="shared" si="18"/>
        <v>0</v>
      </c>
      <c r="AI57" s="338"/>
      <c r="AJ57" s="338"/>
      <c r="AK57" s="339">
        <f t="shared" si="19"/>
        <v>0</v>
      </c>
      <c r="AL57" s="338"/>
      <c r="AM57" s="338"/>
      <c r="AN57" s="339">
        <f t="shared" si="20"/>
        <v>0</v>
      </c>
      <c r="AO57" s="340">
        <f t="shared" si="100"/>
        <v>0</v>
      </c>
      <c r="AP57" s="341"/>
      <c r="AQ57" s="342"/>
      <c r="AR57" s="339">
        <f t="shared" si="101"/>
        <v>0</v>
      </c>
      <c r="AS57" s="342"/>
      <c r="AT57" s="342"/>
      <c r="AU57" s="339">
        <f t="shared" si="102"/>
        <v>0</v>
      </c>
      <c r="AV57" s="343">
        <f t="shared" si="103"/>
        <v>0</v>
      </c>
      <c r="AW57" s="344">
        <f t="shared" si="21"/>
        <v>0</v>
      </c>
      <c r="AX57" s="345" t="str">
        <f t="shared" si="22"/>
        <v>E</v>
      </c>
      <c r="AY57" s="69" t="str">
        <f t="shared" si="23"/>
        <v>E</v>
      </c>
      <c r="AZ57" s="390"/>
      <c r="BA57" s="391"/>
      <c r="BB57" s="392">
        <f t="shared" si="24"/>
        <v>0</v>
      </c>
      <c r="BC57" s="391"/>
      <c r="BD57" s="391"/>
      <c r="BE57" s="392">
        <f t="shared" si="25"/>
        <v>0</v>
      </c>
      <c r="BF57" s="391"/>
      <c r="BG57" s="391"/>
      <c r="BH57" s="392">
        <f t="shared" si="26"/>
        <v>0</v>
      </c>
      <c r="BI57" s="393">
        <f t="shared" si="104"/>
        <v>0</v>
      </c>
      <c r="BJ57" s="394"/>
      <c r="BK57" s="395"/>
      <c r="BL57" s="392">
        <f t="shared" si="105"/>
        <v>0</v>
      </c>
      <c r="BM57" s="395"/>
      <c r="BN57" s="395"/>
      <c r="BO57" s="392">
        <f t="shared" si="106"/>
        <v>0</v>
      </c>
      <c r="BP57" s="396">
        <f t="shared" si="107"/>
        <v>0</v>
      </c>
      <c r="BQ57" s="397">
        <f t="shared" si="27"/>
        <v>0</v>
      </c>
      <c r="BR57" s="398" t="str">
        <f t="shared" si="28"/>
        <v>E</v>
      </c>
      <c r="BS57" s="399" t="str">
        <f t="shared" si="29"/>
        <v>E</v>
      </c>
      <c r="BT57" s="437"/>
      <c r="BU57" s="438"/>
      <c r="BV57" s="439">
        <f t="shared" si="30"/>
        <v>0</v>
      </c>
      <c r="BW57" s="438"/>
      <c r="BX57" s="438"/>
      <c r="BY57" s="439">
        <f t="shared" si="31"/>
        <v>0</v>
      </c>
      <c r="BZ57" s="438"/>
      <c r="CA57" s="438"/>
      <c r="CB57" s="439">
        <f t="shared" si="32"/>
        <v>0</v>
      </c>
      <c r="CC57" s="440">
        <f t="shared" si="108"/>
        <v>0</v>
      </c>
      <c r="CD57" s="441"/>
      <c r="CE57" s="442"/>
      <c r="CF57" s="439">
        <f t="shared" si="109"/>
        <v>0</v>
      </c>
      <c r="CG57" s="442"/>
      <c r="CH57" s="442"/>
      <c r="CI57" s="439">
        <f t="shared" si="110"/>
        <v>0</v>
      </c>
      <c r="CJ57" s="443">
        <f t="shared" si="111"/>
        <v>0</v>
      </c>
      <c r="CK57" s="444">
        <f t="shared" si="33"/>
        <v>0</v>
      </c>
      <c r="CL57" s="445" t="str">
        <f t="shared" si="34"/>
        <v>E</v>
      </c>
      <c r="CM57" s="68" t="str">
        <f t="shared" si="35"/>
        <v>E</v>
      </c>
      <c r="CN57" s="337"/>
      <c r="CO57" s="338"/>
      <c r="CP57" s="339">
        <f t="shared" si="36"/>
        <v>0</v>
      </c>
      <c r="CQ57" s="338"/>
      <c r="CR57" s="338"/>
      <c r="CS57" s="339">
        <f t="shared" si="37"/>
        <v>0</v>
      </c>
      <c r="CT57" s="338"/>
      <c r="CU57" s="338"/>
      <c r="CV57" s="339">
        <f t="shared" si="38"/>
        <v>0</v>
      </c>
      <c r="CW57" s="340">
        <f t="shared" si="112"/>
        <v>0</v>
      </c>
      <c r="CX57" s="341"/>
      <c r="CY57" s="342"/>
      <c r="CZ57" s="339">
        <f t="shared" si="113"/>
        <v>0</v>
      </c>
      <c r="DA57" s="342"/>
      <c r="DB57" s="342"/>
      <c r="DC57" s="339">
        <f t="shared" si="114"/>
        <v>0</v>
      </c>
      <c r="DD57" s="343">
        <f t="shared" si="115"/>
        <v>0</v>
      </c>
      <c r="DE57" s="344">
        <f t="shared" si="39"/>
        <v>0</v>
      </c>
      <c r="DF57" s="345" t="str">
        <f t="shared" si="40"/>
        <v>E</v>
      </c>
      <c r="DG57" s="69" t="str">
        <f t="shared" si="41"/>
        <v>E</v>
      </c>
      <c r="DH57" s="490"/>
      <c r="DI57" s="491"/>
      <c r="DJ57" s="492">
        <f t="shared" si="42"/>
        <v>0</v>
      </c>
      <c r="DK57" s="491"/>
      <c r="DL57" s="491"/>
      <c r="DM57" s="492">
        <f t="shared" si="43"/>
        <v>0</v>
      </c>
      <c r="DN57" s="491"/>
      <c r="DO57" s="491"/>
      <c r="DP57" s="492">
        <f t="shared" si="44"/>
        <v>0</v>
      </c>
      <c r="DQ57" s="493">
        <f t="shared" si="116"/>
        <v>0</v>
      </c>
      <c r="DR57" s="494"/>
      <c r="DS57" s="495"/>
      <c r="DT57" s="492">
        <f t="shared" si="117"/>
        <v>0</v>
      </c>
      <c r="DU57" s="495"/>
      <c r="DV57" s="495"/>
      <c r="DW57" s="492">
        <f t="shared" si="118"/>
        <v>0</v>
      </c>
      <c r="DX57" s="496">
        <f t="shared" si="119"/>
        <v>0</v>
      </c>
      <c r="DY57" s="497">
        <f t="shared" si="45"/>
        <v>0</v>
      </c>
      <c r="DZ57" s="498" t="str">
        <f t="shared" si="46"/>
        <v>E</v>
      </c>
      <c r="EA57" s="499" t="str">
        <f t="shared" si="47"/>
        <v>E</v>
      </c>
      <c r="EB57" s="198">
        <v>0</v>
      </c>
      <c r="EC57" s="199">
        <v>0</v>
      </c>
      <c r="ED57" s="199">
        <v>0</v>
      </c>
      <c r="EE57" s="196"/>
      <c r="EF57" s="196"/>
      <c r="EG57" s="197">
        <f t="shared" si="48"/>
        <v>0</v>
      </c>
      <c r="EH57" s="253">
        <f t="shared" si="49"/>
        <v>0</v>
      </c>
      <c r="EI57" s="213" t="str">
        <f t="shared" si="50"/>
        <v>E</v>
      </c>
      <c r="EJ57" s="201" t="str">
        <f t="shared" si="51"/>
        <v>E</v>
      </c>
      <c r="EK57" s="169">
        <v>0</v>
      </c>
      <c r="EL57" s="170">
        <v>0</v>
      </c>
      <c r="EM57" s="170">
        <v>0</v>
      </c>
      <c r="EN57" s="166"/>
      <c r="EO57" s="166"/>
      <c r="EP57" s="167">
        <f t="shared" si="52"/>
        <v>0</v>
      </c>
      <c r="EQ57" s="254">
        <f t="shared" si="53"/>
        <v>0</v>
      </c>
      <c r="ER57" s="217" t="str">
        <f t="shared" si="54"/>
        <v>E</v>
      </c>
      <c r="ES57" s="168" t="str">
        <f t="shared" si="55"/>
        <v>E</v>
      </c>
      <c r="ET57" s="184">
        <v>0</v>
      </c>
      <c r="EU57" s="185">
        <v>0</v>
      </c>
      <c r="EV57" s="185">
        <v>0</v>
      </c>
      <c r="EW57" s="181"/>
      <c r="EX57" s="181"/>
      <c r="EY57" s="182">
        <f t="shared" si="56"/>
        <v>0</v>
      </c>
      <c r="EZ57" s="255">
        <f t="shared" si="57"/>
        <v>0</v>
      </c>
      <c r="FA57" s="221" t="str">
        <f t="shared" si="58"/>
        <v>E</v>
      </c>
      <c r="FB57" s="183" t="str">
        <f t="shared" si="59"/>
        <v>E</v>
      </c>
      <c r="FC57" s="7"/>
      <c r="FD57" s="4"/>
      <c r="FE57" s="36" t="str">
        <f t="shared" si="123"/>
        <v/>
      </c>
      <c r="FF57" s="34">
        <f t="shared" si="121"/>
        <v>1200</v>
      </c>
      <c r="FG57" s="24">
        <f t="shared" si="122"/>
        <v>0</v>
      </c>
      <c r="FH57" s="89">
        <f t="shared" si="61"/>
        <v>0</v>
      </c>
      <c r="FI57" s="49" t="str">
        <f t="shared" si="62"/>
        <v/>
      </c>
      <c r="FJ57" s="49" t="str">
        <f t="shared" si="63"/>
        <v/>
      </c>
      <c r="FK57" s="49" t="str">
        <f t="shared" si="64"/>
        <v>PROMOTED</v>
      </c>
      <c r="FL57" s="40" t="str">
        <f t="shared" si="65"/>
        <v/>
      </c>
      <c r="FM57" s="35" t="str">
        <f t="shared" si="66"/>
        <v/>
      </c>
      <c r="FN57" s="63" t="str">
        <f t="shared" si="67"/>
        <v>Need Improvement</v>
      </c>
      <c r="FO57" s="43" t="str">
        <f t="shared" si="2"/>
        <v>E</v>
      </c>
      <c r="FP57" s="42" t="str">
        <f t="shared" si="3"/>
        <v>E</v>
      </c>
      <c r="FQ57" s="42" t="str">
        <f t="shared" si="4"/>
        <v>E</v>
      </c>
      <c r="FR57" s="42" t="str">
        <f t="shared" si="5"/>
        <v>E</v>
      </c>
      <c r="FS57" s="42" t="str">
        <f t="shared" si="6"/>
        <v>E</v>
      </c>
      <c r="FT57" s="44" t="str">
        <f t="shared" si="7"/>
        <v>E</v>
      </c>
      <c r="FU57" s="244">
        <f t="shared" si="68"/>
        <v>0</v>
      </c>
      <c r="FV57" s="245">
        <f t="shared" si="69"/>
        <v>0</v>
      </c>
      <c r="FW57" s="245">
        <f t="shared" si="70"/>
        <v>0</v>
      </c>
      <c r="FX57" s="245">
        <f t="shared" si="71"/>
        <v>0</v>
      </c>
      <c r="FY57" s="245">
        <f t="shared" si="72"/>
        <v>6</v>
      </c>
      <c r="FZ57" s="922"/>
      <c r="GA57" s="922"/>
      <c r="GB57" s="79">
        <f t="shared" si="73"/>
        <v>0</v>
      </c>
      <c r="GC57" s="79" t="s">
        <v>169</v>
      </c>
      <c r="GD57" s="79">
        <f t="shared" si="74"/>
        <v>100</v>
      </c>
      <c r="GE57" s="79" t="str">
        <f t="shared" si="75"/>
        <v>0/100</v>
      </c>
      <c r="GF57" s="79">
        <f t="shared" si="76"/>
        <v>0</v>
      </c>
      <c r="GG57" s="79" t="s">
        <v>169</v>
      </c>
      <c r="GH57" s="79">
        <f t="shared" si="77"/>
        <v>100</v>
      </c>
      <c r="GI57" s="79" t="str">
        <f t="shared" si="78"/>
        <v>0/100</v>
      </c>
      <c r="GJ57" s="79">
        <f t="shared" si="79"/>
        <v>0</v>
      </c>
      <c r="GK57" s="79" t="s">
        <v>169</v>
      </c>
      <c r="GL57" s="79">
        <f t="shared" si="80"/>
        <v>100</v>
      </c>
      <c r="GM57" s="79" t="str">
        <f t="shared" si="81"/>
        <v>0/100</v>
      </c>
      <c r="GO57" s="79" t="str">
        <f t="shared" si="82"/>
        <v>E</v>
      </c>
      <c r="GP57" s="79" t="str">
        <f t="shared" si="83"/>
        <v>E</v>
      </c>
      <c r="GQ57" s="79" t="str">
        <f t="shared" si="84"/>
        <v>E</v>
      </c>
      <c r="GR57" s="79" t="str">
        <f t="shared" si="85"/>
        <v>E</v>
      </c>
      <c r="GS57" s="79" t="str">
        <f t="shared" si="86"/>
        <v>E</v>
      </c>
      <c r="GT57" s="79" t="str">
        <f t="shared" si="87"/>
        <v>E</v>
      </c>
      <c r="GU57" s="79">
        <f t="shared" si="88"/>
        <v>0</v>
      </c>
      <c r="GV57" s="79">
        <f t="shared" si="89"/>
        <v>0</v>
      </c>
      <c r="GW57" s="79">
        <f t="shared" si="90"/>
        <v>0</v>
      </c>
      <c r="GX57" s="79">
        <f t="shared" si="91"/>
        <v>6</v>
      </c>
    </row>
    <row r="58" spans="1:206" ht="21.75" customHeight="1">
      <c r="A58" s="73">
        <f t="shared" si="11"/>
        <v>950</v>
      </c>
      <c r="B58" s="138">
        <v>50</v>
      </c>
      <c r="C58" s="248">
        <v>50</v>
      </c>
      <c r="D58" s="23">
        <f t="shared" si="12"/>
        <v>0</v>
      </c>
      <c r="E58" s="2"/>
      <c r="F58" s="81"/>
      <c r="G58" s="2">
        <v>950</v>
      </c>
      <c r="H58" s="2"/>
      <c r="I58" s="2"/>
      <c r="J58" s="2"/>
      <c r="K58" s="666"/>
      <c r="L58" s="300"/>
      <c r="M58" s="272"/>
      <c r="N58" s="268">
        <f t="shared" si="92"/>
        <v>0</v>
      </c>
      <c r="O58" s="272"/>
      <c r="P58" s="272"/>
      <c r="Q58" s="268">
        <f t="shared" si="13"/>
        <v>0</v>
      </c>
      <c r="R58" s="272"/>
      <c r="S58" s="272"/>
      <c r="T58" s="268">
        <f t="shared" si="14"/>
        <v>0</v>
      </c>
      <c r="U58" s="270">
        <f t="shared" si="93"/>
        <v>0</v>
      </c>
      <c r="V58" s="273"/>
      <c r="W58" s="274"/>
      <c r="X58" s="268">
        <f t="shared" si="94"/>
        <v>0</v>
      </c>
      <c r="Y58" s="274"/>
      <c r="Z58" s="274"/>
      <c r="AA58" s="268">
        <f t="shared" si="95"/>
        <v>0</v>
      </c>
      <c r="AB58" s="269">
        <f t="shared" si="96"/>
        <v>0</v>
      </c>
      <c r="AC58" s="275">
        <f t="shared" si="97"/>
        <v>0</v>
      </c>
      <c r="AD58" s="271" t="str">
        <f t="shared" si="98"/>
        <v>E</v>
      </c>
      <c r="AE58" s="67" t="str">
        <f t="shared" si="99"/>
        <v>E</v>
      </c>
      <c r="AF58" s="337"/>
      <c r="AG58" s="338"/>
      <c r="AH58" s="339">
        <f t="shared" si="18"/>
        <v>0</v>
      </c>
      <c r="AI58" s="338"/>
      <c r="AJ58" s="338"/>
      <c r="AK58" s="339">
        <f t="shared" si="19"/>
        <v>0</v>
      </c>
      <c r="AL58" s="338"/>
      <c r="AM58" s="338"/>
      <c r="AN58" s="339">
        <f t="shared" si="20"/>
        <v>0</v>
      </c>
      <c r="AO58" s="340">
        <f t="shared" si="100"/>
        <v>0</v>
      </c>
      <c r="AP58" s="341"/>
      <c r="AQ58" s="342"/>
      <c r="AR58" s="339">
        <f t="shared" si="101"/>
        <v>0</v>
      </c>
      <c r="AS58" s="342"/>
      <c r="AT58" s="342"/>
      <c r="AU58" s="339">
        <f t="shared" si="102"/>
        <v>0</v>
      </c>
      <c r="AV58" s="343">
        <f t="shared" si="103"/>
        <v>0</v>
      </c>
      <c r="AW58" s="344">
        <f t="shared" si="21"/>
        <v>0</v>
      </c>
      <c r="AX58" s="345" t="str">
        <f t="shared" si="22"/>
        <v>E</v>
      </c>
      <c r="AY58" s="69" t="str">
        <f t="shared" si="23"/>
        <v>E</v>
      </c>
      <c r="AZ58" s="390"/>
      <c r="BA58" s="391"/>
      <c r="BB58" s="392">
        <f t="shared" si="24"/>
        <v>0</v>
      </c>
      <c r="BC58" s="391"/>
      <c r="BD58" s="391"/>
      <c r="BE58" s="392">
        <f t="shared" si="25"/>
        <v>0</v>
      </c>
      <c r="BF58" s="391"/>
      <c r="BG58" s="391"/>
      <c r="BH58" s="392">
        <f t="shared" si="26"/>
        <v>0</v>
      </c>
      <c r="BI58" s="393">
        <f t="shared" si="104"/>
        <v>0</v>
      </c>
      <c r="BJ58" s="394"/>
      <c r="BK58" s="395"/>
      <c r="BL58" s="392">
        <f t="shared" si="105"/>
        <v>0</v>
      </c>
      <c r="BM58" s="395"/>
      <c r="BN58" s="395"/>
      <c r="BO58" s="392">
        <f t="shared" si="106"/>
        <v>0</v>
      </c>
      <c r="BP58" s="396">
        <f t="shared" si="107"/>
        <v>0</v>
      </c>
      <c r="BQ58" s="397">
        <f t="shared" si="27"/>
        <v>0</v>
      </c>
      <c r="BR58" s="398" t="str">
        <f t="shared" si="28"/>
        <v>E</v>
      </c>
      <c r="BS58" s="399" t="str">
        <f t="shared" si="29"/>
        <v>E</v>
      </c>
      <c r="BT58" s="437"/>
      <c r="BU58" s="438"/>
      <c r="BV58" s="439">
        <f t="shared" si="30"/>
        <v>0</v>
      </c>
      <c r="BW58" s="438"/>
      <c r="BX58" s="438"/>
      <c r="BY58" s="439">
        <f t="shared" si="31"/>
        <v>0</v>
      </c>
      <c r="BZ58" s="438"/>
      <c r="CA58" s="438"/>
      <c r="CB58" s="439">
        <f t="shared" si="32"/>
        <v>0</v>
      </c>
      <c r="CC58" s="440">
        <f t="shared" si="108"/>
        <v>0</v>
      </c>
      <c r="CD58" s="441"/>
      <c r="CE58" s="442"/>
      <c r="CF58" s="439">
        <f t="shared" si="109"/>
        <v>0</v>
      </c>
      <c r="CG58" s="442"/>
      <c r="CH58" s="442"/>
      <c r="CI58" s="439">
        <f t="shared" si="110"/>
        <v>0</v>
      </c>
      <c r="CJ58" s="443">
        <f t="shared" si="111"/>
        <v>0</v>
      </c>
      <c r="CK58" s="444">
        <f t="shared" si="33"/>
        <v>0</v>
      </c>
      <c r="CL58" s="445" t="str">
        <f t="shared" si="34"/>
        <v>E</v>
      </c>
      <c r="CM58" s="68" t="str">
        <f t="shared" si="35"/>
        <v>E</v>
      </c>
      <c r="CN58" s="337"/>
      <c r="CO58" s="338"/>
      <c r="CP58" s="339">
        <f t="shared" si="36"/>
        <v>0</v>
      </c>
      <c r="CQ58" s="338"/>
      <c r="CR58" s="338"/>
      <c r="CS58" s="339">
        <f t="shared" si="37"/>
        <v>0</v>
      </c>
      <c r="CT58" s="338"/>
      <c r="CU58" s="338"/>
      <c r="CV58" s="339">
        <f t="shared" si="38"/>
        <v>0</v>
      </c>
      <c r="CW58" s="340">
        <f t="shared" si="112"/>
        <v>0</v>
      </c>
      <c r="CX58" s="341"/>
      <c r="CY58" s="342"/>
      <c r="CZ58" s="339">
        <f t="shared" si="113"/>
        <v>0</v>
      </c>
      <c r="DA58" s="342"/>
      <c r="DB58" s="342"/>
      <c r="DC58" s="339">
        <f t="shared" si="114"/>
        <v>0</v>
      </c>
      <c r="DD58" s="343">
        <f t="shared" si="115"/>
        <v>0</v>
      </c>
      <c r="DE58" s="344">
        <f t="shared" si="39"/>
        <v>0</v>
      </c>
      <c r="DF58" s="345" t="str">
        <f t="shared" si="40"/>
        <v>E</v>
      </c>
      <c r="DG58" s="69" t="str">
        <f t="shared" si="41"/>
        <v>E</v>
      </c>
      <c r="DH58" s="490"/>
      <c r="DI58" s="491"/>
      <c r="DJ58" s="492">
        <f t="shared" si="42"/>
        <v>0</v>
      </c>
      <c r="DK58" s="491"/>
      <c r="DL58" s="491"/>
      <c r="DM58" s="492">
        <f t="shared" si="43"/>
        <v>0</v>
      </c>
      <c r="DN58" s="491"/>
      <c r="DO58" s="491"/>
      <c r="DP58" s="492">
        <f t="shared" si="44"/>
        <v>0</v>
      </c>
      <c r="DQ58" s="493">
        <f t="shared" si="116"/>
        <v>0</v>
      </c>
      <c r="DR58" s="494"/>
      <c r="DS58" s="495"/>
      <c r="DT58" s="492">
        <f t="shared" si="117"/>
        <v>0</v>
      </c>
      <c r="DU58" s="495"/>
      <c r="DV58" s="495"/>
      <c r="DW58" s="492">
        <f t="shared" si="118"/>
        <v>0</v>
      </c>
      <c r="DX58" s="496">
        <f t="shared" si="119"/>
        <v>0</v>
      </c>
      <c r="DY58" s="497">
        <f t="shared" si="45"/>
        <v>0</v>
      </c>
      <c r="DZ58" s="498" t="str">
        <f t="shared" si="46"/>
        <v>E</v>
      </c>
      <c r="EA58" s="499" t="str">
        <f t="shared" si="47"/>
        <v>E</v>
      </c>
      <c r="EB58" s="198">
        <v>0</v>
      </c>
      <c r="EC58" s="199">
        <v>0</v>
      </c>
      <c r="ED58" s="199">
        <v>0</v>
      </c>
      <c r="EE58" s="196"/>
      <c r="EF58" s="196"/>
      <c r="EG58" s="197">
        <f t="shared" si="48"/>
        <v>0</v>
      </c>
      <c r="EH58" s="253">
        <f t="shared" si="49"/>
        <v>0</v>
      </c>
      <c r="EI58" s="213" t="str">
        <f t="shared" si="50"/>
        <v>E</v>
      </c>
      <c r="EJ58" s="201" t="str">
        <f t="shared" si="51"/>
        <v>E</v>
      </c>
      <c r="EK58" s="169">
        <v>0</v>
      </c>
      <c r="EL58" s="170">
        <v>0</v>
      </c>
      <c r="EM58" s="170">
        <v>0</v>
      </c>
      <c r="EN58" s="166"/>
      <c r="EO58" s="166"/>
      <c r="EP58" s="167">
        <f t="shared" si="52"/>
        <v>0</v>
      </c>
      <c r="EQ58" s="254">
        <f t="shared" si="53"/>
        <v>0</v>
      </c>
      <c r="ER58" s="217" t="str">
        <f t="shared" si="54"/>
        <v>E</v>
      </c>
      <c r="ES58" s="168" t="str">
        <f t="shared" si="55"/>
        <v>E</v>
      </c>
      <c r="ET58" s="184">
        <v>0</v>
      </c>
      <c r="EU58" s="185">
        <v>0</v>
      </c>
      <c r="EV58" s="185">
        <v>0</v>
      </c>
      <c r="EW58" s="181"/>
      <c r="EX58" s="181"/>
      <c r="EY58" s="182">
        <f t="shared" si="56"/>
        <v>0</v>
      </c>
      <c r="EZ58" s="255">
        <f t="shared" si="57"/>
        <v>0</v>
      </c>
      <c r="FA58" s="221" t="str">
        <f t="shared" si="58"/>
        <v>E</v>
      </c>
      <c r="FB58" s="183" t="str">
        <f t="shared" si="59"/>
        <v>E</v>
      </c>
      <c r="FC58" s="7"/>
      <c r="FD58" s="4"/>
      <c r="FE58" s="36" t="str">
        <f t="shared" si="123"/>
        <v/>
      </c>
      <c r="FF58" s="34">
        <f t="shared" si="121"/>
        <v>1200</v>
      </c>
      <c r="FG58" s="24">
        <f t="shared" si="122"/>
        <v>0</v>
      </c>
      <c r="FH58" s="89">
        <f t="shared" si="61"/>
        <v>0</v>
      </c>
      <c r="FI58" s="49" t="str">
        <f t="shared" si="62"/>
        <v/>
      </c>
      <c r="FJ58" s="49" t="str">
        <f t="shared" si="63"/>
        <v/>
      </c>
      <c r="FK58" s="49" t="str">
        <f t="shared" si="64"/>
        <v>PROMOTED</v>
      </c>
      <c r="FL58" s="40" t="str">
        <f t="shared" si="65"/>
        <v/>
      </c>
      <c r="FM58" s="35" t="str">
        <f t="shared" si="66"/>
        <v/>
      </c>
      <c r="FN58" s="63" t="str">
        <f t="shared" si="67"/>
        <v>Need Improvement</v>
      </c>
      <c r="FO58" s="43" t="str">
        <f t="shared" si="2"/>
        <v>E</v>
      </c>
      <c r="FP58" s="42" t="str">
        <f t="shared" si="3"/>
        <v>E</v>
      </c>
      <c r="FQ58" s="42" t="str">
        <f t="shared" si="4"/>
        <v>E</v>
      </c>
      <c r="FR58" s="42" t="str">
        <f t="shared" si="5"/>
        <v>E</v>
      </c>
      <c r="FS58" s="42" t="str">
        <f t="shared" si="6"/>
        <v>E</v>
      </c>
      <c r="FT58" s="44" t="str">
        <f t="shared" si="7"/>
        <v>E</v>
      </c>
      <c r="FU58" s="244">
        <f t="shared" si="68"/>
        <v>0</v>
      </c>
      <c r="FV58" s="245">
        <f t="shared" si="69"/>
        <v>0</v>
      </c>
      <c r="FW58" s="245">
        <f t="shared" si="70"/>
        <v>0</v>
      </c>
      <c r="FX58" s="245">
        <f t="shared" si="71"/>
        <v>0</v>
      </c>
      <c r="FY58" s="245">
        <f t="shared" si="72"/>
        <v>6</v>
      </c>
      <c r="FZ58" s="922"/>
      <c r="GA58" s="922"/>
      <c r="GB58" s="79">
        <f t="shared" si="73"/>
        <v>0</v>
      </c>
      <c r="GC58" s="79" t="s">
        <v>169</v>
      </c>
      <c r="GD58" s="79">
        <f t="shared" si="74"/>
        <v>100</v>
      </c>
      <c r="GE58" s="79" t="str">
        <f t="shared" si="75"/>
        <v>0/100</v>
      </c>
      <c r="GF58" s="79">
        <f t="shared" si="76"/>
        <v>0</v>
      </c>
      <c r="GG58" s="79" t="s">
        <v>169</v>
      </c>
      <c r="GH58" s="79">
        <f t="shared" si="77"/>
        <v>100</v>
      </c>
      <c r="GI58" s="79" t="str">
        <f t="shared" si="78"/>
        <v>0/100</v>
      </c>
      <c r="GJ58" s="79">
        <f t="shared" si="79"/>
        <v>0</v>
      </c>
      <c r="GK58" s="79" t="s">
        <v>169</v>
      </c>
      <c r="GL58" s="79">
        <f t="shared" si="80"/>
        <v>100</v>
      </c>
      <c r="GM58" s="79" t="str">
        <f t="shared" si="81"/>
        <v>0/100</v>
      </c>
      <c r="GO58" s="79" t="str">
        <f t="shared" si="82"/>
        <v>E</v>
      </c>
      <c r="GP58" s="79" t="str">
        <f t="shared" si="83"/>
        <v>E</v>
      </c>
      <c r="GQ58" s="79" t="str">
        <f t="shared" si="84"/>
        <v>E</v>
      </c>
      <c r="GR58" s="79" t="str">
        <f t="shared" si="85"/>
        <v>E</v>
      </c>
      <c r="GS58" s="79" t="str">
        <f t="shared" si="86"/>
        <v>E</v>
      </c>
      <c r="GT58" s="79" t="str">
        <f t="shared" si="87"/>
        <v>E</v>
      </c>
      <c r="GU58" s="79">
        <f t="shared" si="88"/>
        <v>0</v>
      </c>
      <c r="GV58" s="79">
        <f t="shared" si="89"/>
        <v>0</v>
      </c>
      <c r="GW58" s="79">
        <f t="shared" si="90"/>
        <v>0</v>
      </c>
      <c r="GX58" s="79">
        <f t="shared" si="91"/>
        <v>6</v>
      </c>
    </row>
    <row r="59" spans="1:206" ht="21.75" customHeight="1">
      <c r="A59" s="73">
        <f t="shared" si="11"/>
        <v>951</v>
      </c>
      <c r="B59" s="138">
        <v>51</v>
      </c>
      <c r="C59" s="247">
        <v>51</v>
      </c>
      <c r="D59" s="23">
        <f t="shared" si="12"/>
        <v>0</v>
      </c>
      <c r="E59" s="2"/>
      <c r="F59" s="81"/>
      <c r="G59" s="1">
        <v>951</v>
      </c>
      <c r="H59" s="2"/>
      <c r="I59" s="2"/>
      <c r="J59" s="2"/>
      <c r="K59" s="666"/>
      <c r="L59" s="300"/>
      <c r="M59" s="272"/>
      <c r="N59" s="268">
        <f t="shared" si="92"/>
        <v>0</v>
      </c>
      <c r="O59" s="272"/>
      <c r="P59" s="272"/>
      <c r="Q59" s="268">
        <f t="shared" si="13"/>
        <v>0</v>
      </c>
      <c r="R59" s="272"/>
      <c r="S59" s="272"/>
      <c r="T59" s="268">
        <f t="shared" si="14"/>
        <v>0</v>
      </c>
      <c r="U59" s="270">
        <f t="shared" si="93"/>
        <v>0</v>
      </c>
      <c r="V59" s="273"/>
      <c r="W59" s="274"/>
      <c r="X59" s="268">
        <f t="shared" si="94"/>
        <v>0</v>
      </c>
      <c r="Y59" s="274"/>
      <c r="Z59" s="274"/>
      <c r="AA59" s="268">
        <f t="shared" si="95"/>
        <v>0</v>
      </c>
      <c r="AB59" s="269">
        <f t="shared" si="96"/>
        <v>0</v>
      </c>
      <c r="AC59" s="275">
        <f t="shared" si="97"/>
        <v>0</v>
      </c>
      <c r="AD59" s="271" t="str">
        <f t="shared" si="98"/>
        <v>E</v>
      </c>
      <c r="AE59" s="67" t="str">
        <f t="shared" si="99"/>
        <v>E</v>
      </c>
      <c r="AF59" s="337"/>
      <c r="AG59" s="338"/>
      <c r="AH59" s="339">
        <f t="shared" si="18"/>
        <v>0</v>
      </c>
      <c r="AI59" s="338"/>
      <c r="AJ59" s="338"/>
      <c r="AK59" s="339">
        <f t="shared" si="19"/>
        <v>0</v>
      </c>
      <c r="AL59" s="338"/>
      <c r="AM59" s="338"/>
      <c r="AN59" s="339">
        <f t="shared" si="20"/>
        <v>0</v>
      </c>
      <c r="AO59" s="340">
        <f t="shared" si="100"/>
        <v>0</v>
      </c>
      <c r="AP59" s="341"/>
      <c r="AQ59" s="342"/>
      <c r="AR59" s="339">
        <f t="shared" si="101"/>
        <v>0</v>
      </c>
      <c r="AS59" s="342"/>
      <c r="AT59" s="342"/>
      <c r="AU59" s="339">
        <f t="shared" si="102"/>
        <v>0</v>
      </c>
      <c r="AV59" s="343">
        <f t="shared" si="103"/>
        <v>0</v>
      </c>
      <c r="AW59" s="344">
        <f t="shared" si="21"/>
        <v>0</v>
      </c>
      <c r="AX59" s="345" t="str">
        <f t="shared" si="22"/>
        <v>E</v>
      </c>
      <c r="AY59" s="69" t="str">
        <f t="shared" si="23"/>
        <v>E</v>
      </c>
      <c r="AZ59" s="390"/>
      <c r="BA59" s="391"/>
      <c r="BB59" s="392">
        <f t="shared" si="24"/>
        <v>0</v>
      </c>
      <c r="BC59" s="391"/>
      <c r="BD59" s="391"/>
      <c r="BE59" s="392">
        <f t="shared" si="25"/>
        <v>0</v>
      </c>
      <c r="BF59" s="391"/>
      <c r="BG59" s="391"/>
      <c r="BH59" s="392">
        <f t="shared" si="26"/>
        <v>0</v>
      </c>
      <c r="BI59" s="393">
        <f t="shared" si="104"/>
        <v>0</v>
      </c>
      <c r="BJ59" s="394"/>
      <c r="BK59" s="395"/>
      <c r="BL59" s="392">
        <f t="shared" si="105"/>
        <v>0</v>
      </c>
      <c r="BM59" s="395"/>
      <c r="BN59" s="395"/>
      <c r="BO59" s="392">
        <f t="shared" si="106"/>
        <v>0</v>
      </c>
      <c r="BP59" s="396">
        <f t="shared" si="107"/>
        <v>0</v>
      </c>
      <c r="BQ59" s="397">
        <f t="shared" si="27"/>
        <v>0</v>
      </c>
      <c r="BR59" s="398" t="str">
        <f t="shared" si="28"/>
        <v>E</v>
      </c>
      <c r="BS59" s="399" t="str">
        <f t="shared" si="29"/>
        <v>E</v>
      </c>
      <c r="BT59" s="437"/>
      <c r="BU59" s="438"/>
      <c r="BV59" s="439">
        <f t="shared" si="30"/>
        <v>0</v>
      </c>
      <c r="BW59" s="438"/>
      <c r="BX59" s="438"/>
      <c r="BY59" s="439">
        <f t="shared" si="31"/>
        <v>0</v>
      </c>
      <c r="BZ59" s="438"/>
      <c r="CA59" s="438"/>
      <c r="CB59" s="439">
        <f t="shared" si="32"/>
        <v>0</v>
      </c>
      <c r="CC59" s="440">
        <f t="shared" si="108"/>
        <v>0</v>
      </c>
      <c r="CD59" s="441"/>
      <c r="CE59" s="442"/>
      <c r="CF59" s="439">
        <f t="shared" si="109"/>
        <v>0</v>
      </c>
      <c r="CG59" s="442"/>
      <c r="CH59" s="442"/>
      <c r="CI59" s="439">
        <f t="shared" si="110"/>
        <v>0</v>
      </c>
      <c r="CJ59" s="443">
        <f t="shared" si="111"/>
        <v>0</v>
      </c>
      <c r="CK59" s="444">
        <f t="shared" si="33"/>
        <v>0</v>
      </c>
      <c r="CL59" s="445" t="str">
        <f t="shared" si="34"/>
        <v>E</v>
      </c>
      <c r="CM59" s="68" t="str">
        <f t="shared" si="35"/>
        <v>E</v>
      </c>
      <c r="CN59" s="337"/>
      <c r="CO59" s="338"/>
      <c r="CP59" s="339">
        <f t="shared" si="36"/>
        <v>0</v>
      </c>
      <c r="CQ59" s="338"/>
      <c r="CR59" s="338"/>
      <c r="CS59" s="339">
        <f t="shared" si="37"/>
        <v>0</v>
      </c>
      <c r="CT59" s="338"/>
      <c r="CU59" s="338"/>
      <c r="CV59" s="339">
        <f t="shared" si="38"/>
        <v>0</v>
      </c>
      <c r="CW59" s="340">
        <f t="shared" si="112"/>
        <v>0</v>
      </c>
      <c r="CX59" s="341"/>
      <c r="CY59" s="342"/>
      <c r="CZ59" s="339">
        <f t="shared" si="113"/>
        <v>0</v>
      </c>
      <c r="DA59" s="342"/>
      <c r="DB59" s="342"/>
      <c r="DC59" s="339">
        <f t="shared" si="114"/>
        <v>0</v>
      </c>
      <c r="DD59" s="343">
        <f t="shared" si="115"/>
        <v>0</v>
      </c>
      <c r="DE59" s="344">
        <f t="shared" si="39"/>
        <v>0</v>
      </c>
      <c r="DF59" s="345" t="str">
        <f t="shared" si="40"/>
        <v>E</v>
      </c>
      <c r="DG59" s="69" t="str">
        <f t="shared" si="41"/>
        <v>E</v>
      </c>
      <c r="DH59" s="490"/>
      <c r="DI59" s="491"/>
      <c r="DJ59" s="492">
        <f t="shared" si="42"/>
        <v>0</v>
      </c>
      <c r="DK59" s="491"/>
      <c r="DL59" s="491"/>
      <c r="DM59" s="492">
        <f t="shared" si="43"/>
        <v>0</v>
      </c>
      <c r="DN59" s="491"/>
      <c r="DO59" s="491"/>
      <c r="DP59" s="492">
        <f t="shared" si="44"/>
        <v>0</v>
      </c>
      <c r="DQ59" s="493">
        <f t="shared" si="116"/>
        <v>0</v>
      </c>
      <c r="DR59" s="494"/>
      <c r="DS59" s="495"/>
      <c r="DT59" s="492">
        <f t="shared" si="117"/>
        <v>0</v>
      </c>
      <c r="DU59" s="495"/>
      <c r="DV59" s="495"/>
      <c r="DW59" s="492">
        <f t="shared" si="118"/>
        <v>0</v>
      </c>
      <c r="DX59" s="496">
        <f t="shared" si="119"/>
        <v>0</v>
      </c>
      <c r="DY59" s="497">
        <f t="shared" si="45"/>
        <v>0</v>
      </c>
      <c r="DZ59" s="498" t="str">
        <f t="shared" si="46"/>
        <v>E</v>
      </c>
      <c r="EA59" s="499" t="str">
        <f t="shared" si="47"/>
        <v>E</v>
      </c>
      <c r="EB59" s="198">
        <v>0</v>
      </c>
      <c r="EC59" s="199">
        <v>0</v>
      </c>
      <c r="ED59" s="199">
        <v>0</v>
      </c>
      <c r="EE59" s="196"/>
      <c r="EF59" s="196"/>
      <c r="EG59" s="197">
        <f t="shared" si="48"/>
        <v>0</v>
      </c>
      <c r="EH59" s="253">
        <f t="shared" si="49"/>
        <v>0</v>
      </c>
      <c r="EI59" s="213" t="str">
        <f t="shared" si="50"/>
        <v>E</v>
      </c>
      <c r="EJ59" s="201" t="str">
        <f t="shared" si="51"/>
        <v>E</v>
      </c>
      <c r="EK59" s="169">
        <v>0</v>
      </c>
      <c r="EL59" s="170">
        <v>0</v>
      </c>
      <c r="EM59" s="170">
        <v>0</v>
      </c>
      <c r="EN59" s="166"/>
      <c r="EO59" s="166"/>
      <c r="EP59" s="167">
        <f t="shared" si="52"/>
        <v>0</v>
      </c>
      <c r="EQ59" s="254">
        <f t="shared" si="53"/>
        <v>0</v>
      </c>
      <c r="ER59" s="217" t="str">
        <f t="shared" si="54"/>
        <v>E</v>
      </c>
      <c r="ES59" s="168" t="str">
        <f t="shared" si="55"/>
        <v>E</v>
      </c>
      <c r="ET59" s="184">
        <v>0</v>
      </c>
      <c r="EU59" s="185">
        <v>0</v>
      </c>
      <c r="EV59" s="185">
        <v>0</v>
      </c>
      <c r="EW59" s="181"/>
      <c r="EX59" s="181"/>
      <c r="EY59" s="182">
        <f t="shared" si="56"/>
        <v>0</v>
      </c>
      <c r="EZ59" s="255">
        <f t="shared" si="57"/>
        <v>0</v>
      </c>
      <c r="FA59" s="221" t="str">
        <f t="shared" si="58"/>
        <v>E</v>
      </c>
      <c r="FB59" s="183" t="str">
        <f t="shared" si="59"/>
        <v>E</v>
      </c>
      <c r="FC59" s="7"/>
      <c r="FD59" s="4"/>
      <c r="FE59" s="36" t="str">
        <f t="shared" si="123"/>
        <v/>
      </c>
      <c r="FF59" s="34">
        <f t="shared" si="121"/>
        <v>1200</v>
      </c>
      <c r="FG59" s="24">
        <f t="shared" si="122"/>
        <v>0</v>
      </c>
      <c r="FH59" s="89">
        <f t="shared" si="61"/>
        <v>0</v>
      </c>
      <c r="FI59" s="49" t="str">
        <f t="shared" si="62"/>
        <v/>
      </c>
      <c r="FJ59" s="49" t="str">
        <f t="shared" si="63"/>
        <v/>
      </c>
      <c r="FK59" s="49" t="str">
        <f t="shared" si="64"/>
        <v>PROMOTED</v>
      </c>
      <c r="FL59" s="40" t="str">
        <f t="shared" si="65"/>
        <v/>
      </c>
      <c r="FM59" s="35" t="str">
        <f t="shared" si="66"/>
        <v/>
      </c>
      <c r="FN59" s="63" t="str">
        <f t="shared" si="67"/>
        <v>Need Improvement</v>
      </c>
      <c r="FO59" s="43" t="str">
        <f t="shared" si="2"/>
        <v>E</v>
      </c>
      <c r="FP59" s="42" t="str">
        <f t="shared" si="3"/>
        <v>E</v>
      </c>
      <c r="FQ59" s="42" t="str">
        <f t="shared" si="4"/>
        <v>E</v>
      </c>
      <c r="FR59" s="42" t="str">
        <f t="shared" si="5"/>
        <v>E</v>
      </c>
      <c r="FS59" s="42" t="str">
        <f t="shared" si="6"/>
        <v>E</v>
      </c>
      <c r="FT59" s="44" t="str">
        <f t="shared" si="7"/>
        <v>E</v>
      </c>
      <c r="FU59" s="244">
        <f t="shared" si="68"/>
        <v>0</v>
      </c>
      <c r="FV59" s="245">
        <f t="shared" si="69"/>
        <v>0</v>
      </c>
      <c r="FW59" s="245">
        <f t="shared" si="70"/>
        <v>0</v>
      </c>
      <c r="FX59" s="245">
        <f t="shared" si="71"/>
        <v>0</v>
      </c>
      <c r="FY59" s="245">
        <f t="shared" si="72"/>
        <v>6</v>
      </c>
      <c r="FZ59" s="922"/>
      <c r="GA59" s="922"/>
      <c r="GB59" s="79">
        <f t="shared" si="73"/>
        <v>0</v>
      </c>
      <c r="GC59" s="79" t="s">
        <v>169</v>
      </c>
      <c r="GD59" s="79">
        <f t="shared" si="74"/>
        <v>100</v>
      </c>
      <c r="GE59" s="79" t="str">
        <f t="shared" si="75"/>
        <v>0/100</v>
      </c>
      <c r="GF59" s="79">
        <f t="shared" si="76"/>
        <v>0</v>
      </c>
      <c r="GG59" s="79" t="s">
        <v>169</v>
      </c>
      <c r="GH59" s="79">
        <f t="shared" si="77"/>
        <v>100</v>
      </c>
      <c r="GI59" s="79" t="str">
        <f t="shared" si="78"/>
        <v>0/100</v>
      </c>
      <c r="GJ59" s="79">
        <f t="shared" si="79"/>
        <v>0</v>
      </c>
      <c r="GK59" s="79" t="s">
        <v>169</v>
      </c>
      <c r="GL59" s="79">
        <f t="shared" si="80"/>
        <v>100</v>
      </c>
      <c r="GM59" s="79" t="str">
        <f t="shared" si="81"/>
        <v>0/100</v>
      </c>
      <c r="GO59" s="79" t="str">
        <f t="shared" si="82"/>
        <v>E</v>
      </c>
      <c r="GP59" s="79" t="str">
        <f t="shared" si="83"/>
        <v>E</v>
      </c>
      <c r="GQ59" s="79" t="str">
        <f t="shared" si="84"/>
        <v>E</v>
      </c>
      <c r="GR59" s="79" t="str">
        <f t="shared" si="85"/>
        <v>E</v>
      </c>
      <c r="GS59" s="79" t="str">
        <f t="shared" si="86"/>
        <v>E</v>
      </c>
      <c r="GT59" s="79" t="str">
        <f t="shared" si="87"/>
        <v>E</v>
      </c>
      <c r="GU59" s="79">
        <f t="shared" si="88"/>
        <v>0</v>
      </c>
      <c r="GV59" s="79">
        <f t="shared" si="89"/>
        <v>0</v>
      </c>
      <c r="GW59" s="79">
        <f t="shared" si="90"/>
        <v>0</v>
      </c>
      <c r="GX59" s="79">
        <f t="shared" si="91"/>
        <v>6</v>
      </c>
    </row>
    <row r="60" spans="1:206" ht="21.75" customHeight="1">
      <c r="A60" s="73">
        <f t="shared" si="11"/>
        <v>952</v>
      </c>
      <c r="B60" s="138">
        <v>52</v>
      </c>
      <c r="C60" s="248">
        <v>52</v>
      </c>
      <c r="D60" s="23">
        <f t="shared" si="12"/>
        <v>0</v>
      </c>
      <c r="E60" s="2"/>
      <c r="F60" s="81"/>
      <c r="G60" s="2">
        <v>952</v>
      </c>
      <c r="H60" s="2"/>
      <c r="I60" s="2"/>
      <c r="J60" s="2"/>
      <c r="K60" s="666"/>
      <c r="L60" s="300"/>
      <c r="M60" s="272"/>
      <c r="N60" s="268">
        <f t="shared" si="92"/>
        <v>0</v>
      </c>
      <c r="O60" s="272"/>
      <c r="P60" s="272"/>
      <c r="Q60" s="268">
        <f t="shared" si="13"/>
        <v>0</v>
      </c>
      <c r="R60" s="272"/>
      <c r="S60" s="272"/>
      <c r="T60" s="268">
        <f t="shared" si="14"/>
        <v>0</v>
      </c>
      <c r="U60" s="270">
        <f t="shared" si="93"/>
        <v>0</v>
      </c>
      <c r="V60" s="273"/>
      <c r="W60" s="274"/>
      <c r="X60" s="268">
        <f t="shared" si="94"/>
        <v>0</v>
      </c>
      <c r="Y60" s="274"/>
      <c r="Z60" s="274"/>
      <c r="AA60" s="268">
        <f t="shared" si="95"/>
        <v>0</v>
      </c>
      <c r="AB60" s="269">
        <f t="shared" si="96"/>
        <v>0</v>
      </c>
      <c r="AC60" s="275">
        <f t="shared" si="97"/>
        <v>0</v>
      </c>
      <c r="AD60" s="271" t="str">
        <f t="shared" si="98"/>
        <v>E</v>
      </c>
      <c r="AE60" s="67" t="str">
        <f t="shared" si="99"/>
        <v>E</v>
      </c>
      <c r="AF60" s="337"/>
      <c r="AG60" s="338"/>
      <c r="AH60" s="339">
        <f t="shared" si="18"/>
        <v>0</v>
      </c>
      <c r="AI60" s="338"/>
      <c r="AJ60" s="338"/>
      <c r="AK60" s="339">
        <f t="shared" si="19"/>
        <v>0</v>
      </c>
      <c r="AL60" s="338"/>
      <c r="AM60" s="338"/>
      <c r="AN60" s="339">
        <f t="shared" si="20"/>
        <v>0</v>
      </c>
      <c r="AO60" s="340">
        <f t="shared" si="100"/>
        <v>0</v>
      </c>
      <c r="AP60" s="341"/>
      <c r="AQ60" s="342"/>
      <c r="AR60" s="339">
        <f t="shared" si="101"/>
        <v>0</v>
      </c>
      <c r="AS60" s="342"/>
      <c r="AT60" s="342"/>
      <c r="AU60" s="339">
        <f t="shared" si="102"/>
        <v>0</v>
      </c>
      <c r="AV60" s="343">
        <f t="shared" si="103"/>
        <v>0</v>
      </c>
      <c r="AW60" s="344">
        <f t="shared" si="21"/>
        <v>0</v>
      </c>
      <c r="AX60" s="345" t="str">
        <f t="shared" si="22"/>
        <v>E</v>
      </c>
      <c r="AY60" s="69" t="str">
        <f t="shared" si="23"/>
        <v>E</v>
      </c>
      <c r="AZ60" s="390"/>
      <c r="BA60" s="391"/>
      <c r="BB60" s="392">
        <f t="shared" si="24"/>
        <v>0</v>
      </c>
      <c r="BC60" s="391"/>
      <c r="BD60" s="391"/>
      <c r="BE60" s="392">
        <f t="shared" si="25"/>
        <v>0</v>
      </c>
      <c r="BF60" s="391"/>
      <c r="BG60" s="391"/>
      <c r="BH60" s="392">
        <f t="shared" si="26"/>
        <v>0</v>
      </c>
      <c r="BI60" s="393">
        <f t="shared" si="104"/>
        <v>0</v>
      </c>
      <c r="BJ60" s="394"/>
      <c r="BK60" s="395"/>
      <c r="BL60" s="392">
        <f t="shared" si="105"/>
        <v>0</v>
      </c>
      <c r="BM60" s="395"/>
      <c r="BN60" s="395"/>
      <c r="BO60" s="392">
        <f t="shared" si="106"/>
        <v>0</v>
      </c>
      <c r="BP60" s="396">
        <f t="shared" si="107"/>
        <v>0</v>
      </c>
      <c r="BQ60" s="397">
        <f t="shared" si="27"/>
        <v>0</v>
      </c>
      <c r="BR60" s="398" t="str">
        <f t="shared" si="28"/>
        <v>E</v>
      </c>
      <c r="BS60" s="399" t="str">
        <f t="shared" si="29"/>
        <v>E</v>
      </c>
      <c r="BT60" s="437"/>
      <c r="BU60" s="438"/>
      <c r="BV60" s="439">
        <f t="shared" si="30"/>
        <v>0</v>
      </c>
      <c r="BW60" s="438"/>
      <c r="BX60" s="438"/>
      <c r="BY60" s="439">
        <f t="shared" si="31"/>
        <v>0</v>
      </c>
      <c r="BZ60" s="438"/>
      <c r="CA60" s="438"/>
      <c r="CB60" s="439">
        <f t="shared" si="32"/>
        <v>0</v>
      </c>
      <c r="CC60" s="440">
        <f t="shared" si="108"/>
        <v>0</v>
      </c>
      <c r="CD60" s="441"/>
      <c r="CE60" s="442"/>
      <c r="CF60" s="439">
        <f t="shared" si="109"/>
        <v>0</v>
      </c>
      <c r="CG60" s="442"/>
      <c r="CH60" s="442"/>
      <c r="CI60" s="439">
        <f t="shared" si="110"/>
        <v>0</v>
      </c>
      <c r="CJ60" s="443">
        <f t="shared" si="111"/>
        <v>0</v>
      </c>
      <c r="CK60" s="444">
        <f t="shared" si="33"/>
        <v>0</v>
      </c>
      <c r="CL60" s="445" t="str">
        <f t="shared" si="34"/>
        <v>E</v>
      </c>
      <c r="CM60" s="68" t="str">
        <f t="shared" si="35"/>
        <v>E</v>
      </c>
      <c r="CN60" s="337"/>
      <c r="CO60" s="338"/>
      <c r="CP60" s="339">
        <f t="shared" si="36"/>
        <v>0</v>
      </c>
      <c r="CQ60" s="338"/>
      <c r="CR60" s="338"/>
      <c r="CS60" s="339">
        <f t="shared" si="37"/>
        <v>0</v>
      </c>
      <c r="CT60" s="338"/>
      <c r="CU60" s="338"/>
      <c r="CV60" s="339">
        <f t="shared" si="38"/>
        <v>0</v>
      </c>
      <c r="CW60" s="340">
        <f t="shared" si="112"/>
        <v>0</v>
      </c>
      <c r="CX60" s="341"/>
      <c r="CY60" s="342"/>
      <c r="CZ60" s="339">
        <f t="shared" si="113"/>
        <v>0</v>
      </c>
      <c r="DA60" s="342"/>
      <c r="DB60" s="342"/>
      <c r="DC60" s="339">
        <f t="shared" si="114"/>
        <v>0</v>
      </c>
      <c r="DD60" s="343">
        <f t="shared" si="115"/>
        <v>0</v>
      </c>
      <c r="DE60" s="344">
        <f t="shared" si="39"/>
        <v>0</v>
      </c>
      <c r="DF60" s="345" t="str">
        <f t="shared" si="40"/>
        <v>E</v>
      </c>
      <c r="DG60" s="69" t="str">
        <f t="shared" si="41"/>
        <v>E</v>
      </c>
      <c r="DH60" s="490"/>
      <c r="DI60" s="491"/>
      <c r="DJ60" s="492">
        <f t="shared" si="42"/>
        <v>0</v>
      </c>
      <c r="DK60" s="491"/>
      <c r="DL60" s="491"/>
      <c r="DM60" s="492">
        <f t="shared" si="43"/>
        <v>0</v>
      </c>
      <c r="DN60" s="491"/>
      <c r="DO60" s="491"/>
      <c r="DP60" s="492">
        <f t="shared" si="44"/>
        <v>0</v>
      </c>
      <c r="DQ60" s="493">
        <f t="shared" si="116"/>
        <v>0</v>
      </c>
      <c r="DR60" s="494"/>
      <c r="DS60" s="495"/>
      <c r="DT60" s="492">
        <f t="shared" si="117"/>
        <v>0</v>
      </c>
      <c r="DU60" s="495"/>
      <c r="DV60" s="495"/>
      <c r="DW60" s="492">
        <f t="shared" si="118"/>
        <v>0</v>
      </c>
      <c r="DX60" s="496">
        <f t="shared" si="119"/>
        <v>0</v>
      </c>
      <c r="DY60" s="497">
        <f t="shared" si="45"/>
        <v>0</v>
      </c>
      <c r="DZ60" s="498" t="str">
        <f t="shared" si="46"/>
        <v>E</v>
      </c>
      <c r="EA60" s="499" t="str">
        <f t="shared" si="47"/>
        <v>E</v>
      </c>
      <c r="EB60" s="198">
        <v>0</v>
      </c>
      <c r="EC60" s="199">
        <v>0</v>
      </c>
      <c r="ED60" s="199">
        <v>0</v>
      </c>
      <c r="EE60" s="196"/>
      <c r="EF60" s="196"/>
      <c r="EG60" s="197">
        <f t="shared" si="48"/>
        <v>0</v>
      </c>
      <c r="EH60" s="253">
        <f t="shared" si="49"/>
        <v>0</v>
      </c>
      <c r="EI60" s="213" t="str">
        <f t="shared" si="50"/>
        <v>E</v>
      </c>
      <c r="EJ60" s="201" t="str">
        <f t="shared" si="51"/>
        <v>E</v>
      </c>
      <c r="EK60" s="169">
        <v>0</v>
      </c>
      <c r="EL60" s="170">
        <v>0</v>
      </c>
      <c r="EM60" s="170">
        <v>0</v>
      </c>
      <c r="EN60" s="166"/>
      <c r="EO60" s="166"/>
      <c r="EP60" s="167">
        <f t="shared" si="52"/>
        <v>0</v>
      </c>
      <c r="EQ60" s="254">
        <f t="shared" si="53"/>
        <v>0</v>
      </c>
      <c r="ER60" s="217" t="str">
        <f t="shared" si="54"/>
        <v>E</v>
      </c>
      <c r="ES60" s="168" t="str">
        <f t="shared" si="55"/>
        <v>E</v>
      </c>
      <c r="ET60" s="184">
        <v>0</v>
      </c>
      <c r="EU60" s="185">
        <v>0</v>
      </c>
      <c r="EV60" s="185">
        <v>0</v>
      </c>
      <c r="EW60" s="181"/>
      <c r="EX60" s="181"/>
      <c r="EY60" s="182">
        <f t="shared" si="56"/>
        <v>0</v>
      </c>
      <c r="EZ60" s="255">
        <f t="shared" si="57"/>
        <v>0</v>
      </c>
      <c r="FA60" s="221" t="str">
        <f t="shared" si="58"/>
        <v>E</v>
      </c>
      <c r="FB60" s="183" t="str">
        <f t="shared" si="59"/>
        <v>E</v>
      </c>
      <c r="FC60" s="7"/>
      <c r="FD60" s="4"/>
      <c r="FE60" s="36" t="str">
        <f t="shared" si="123"/>
        <v/>
      </c>
      <c r="FF60" s="34">
        <f t="shared" si="121"/>
        <v>1200</v>
      </c>
      <c r="FG60" s="24">
        <f t="shared" si="122"/>
        <v>0</v>
      </c>
      <c r="FH60" s="89">
        <f t="shared" si="61"/>
        <v>0</v>
      </c>
      <c r="FI60" s="49" t="str">
        <f t="shared" si="62"/>
        <v/>
      </c>
      <c r="FJ60" s="49" t="str">
        <f t="shared" si="63"/>
        <v/>
      </c>
      <c r="FK60" s="49" t="str">
        <f t="shared" si="64"/>
        <v>PROMOTED</v>
      </c>
      <c r="FL60" s="40" t="str">
        <f t="shared" si="65"/>
        <v/>
      </c>
      <c r="FM60" s="35" t="str">
        <f t="shared" si="66"/>
        <v/>
      </c>
      <c r="FN60" s="63" t="str">
        <f t="shared" si="67"/>
        <v>Need Improvement</v>
      </c>
      <c r="FO60" s="43" t="str">
        <f t="shared" si="2"/>
        <v>E</v>
      </c>
      <c r="FP60" s="42" t="str">
        <f t="shared" si="3"/>
        <v>E</v>
      </c>
      <c r="FQ60" s="42" t="str">
        <f t="shared" si="4"/>
        <v>E</v>
      </c>
      <c r="FR60" s="42" t="str">
        <f t="shared" si="5"/>
        <v>E</v>
      </c>
      <c r="FS60" s="42" t="str">
        <f t="shared" si="6"/>
        <v>E</v>
      </c>
      <c r="FT60" s="44" t="str">
        <f t="shared" si="7"/>
        <v>E</v>
      </c>
      <c r="FU60" s="244">
        <f t="shared" si="68"/>
        <v>0</v>
      </c>
      <c r="FV60" s="245">
        <f t="shared" si="69"/>
        <v>0</v>
      </c>
      <c r="FW60" s="245">
        <f t="shared" si="70"/>
        <v>0</v>
      </c>
      <c r="FX60" s="245">
        <f t="shared" si="71"/>
        <v>0</v>
      </c>
      <c r="FY60" s="245">
        <f t="shared" si="72"/>
        <v>6</v>
      </c>
      <c r="FZ60" s="922"/>
      <c r="GA60" s="922"/>
      <c r="GB60" s="79">
        <f t="shared" si="73"/>
        <v>0</v>
      </c>
      <c r="GC60" s="79" t="s">
        <v>169</v>
      </c>
      <c r="GD60" s="79">
        <f t="shared" si="74"/>
        <v>100</v>
      </c>
      <c r="GE60" s="79" t="str">
        <f t="shared" si="75"/>
        <v>0/100</v>
      </c>
      <c r="GF60" s="79">
        <f t="shared" si="76"/>
        <v>0</v>
      </c>
      <c r="GG60" s="79" t="s">
        <v>169</v>
      </c>
      <c r="GH60" s="79">
        <f t="shared" si="77"/>
        <v>100</v>
      </c>
      <c r="GI60" s="79" t="str">
        <f t="shared" si="78"/>
        <v>0/100</v>
      </c>
      <c r="GJ60" s="79">
        <f t="shared" si="79"/>
        <v>0</v>
      </c>
      <c r="GK60" s="79" t="s">
        <v>169</v>
      </c>
      <c r="GL60" s="79">
        <f t="shared" si="80"/>
        <v>100</v>
      </c>
      <c r="GM60" s="79" t="str">
        <f t="shared" si="81"/>
        <v>0/100</v>
      </c>
      <c r="GO60" s="79" t="str">
        <f t="shared" si="82"/>
        <v>E</v>
      </c>
      <c r="GP60" s="79" t="str">
        <f t="shared" si="83"/>
        <v>E</v>
      </c>
      <c r="GQ60" s="79" t="str">
        <f t="shared" si="84"/>
        <v>E</v>
      </c>
      <c r="GR60" s="79" t="str">
        <f t="shared" si="85"/>
        <v>E</v>
      </c>
      <c r="GS60" s="79" t="str">
        <f t="shared" si="86"/>
        <v>E</v>
      </c>
      <c r="GT60" s="79" t="str">
        <f t="shared" si="87"/>
        <v>E</v>
      </c>
      <c r="GU60" s="79">
        <f t="shared" si="88"/>
        <v>0</v>
      </c>
      <c r="GV60" s="79">
        <f t="shared" si="89"/>
        <v>0</v>
      </c>
      <c r="GW60" s="79">
        <f t="shared" si="90"/>
        <v>0</v>
      </c>
      <c r="GX60" s="79">
        <f t="shared" si="91"/>
        <v>6</v>
      </c>
    </row>
    <row r="61" spans="1:206" ht="21.75" customHeight="1">
      <c r="A61" s="73">
        <f t="shared" si="11"/>
        <v>953</v>
      </c>
      <c r="B61" s="138">
        <v>53</v>
      </c>
      <c r="C61" s="247">
        <v>53</v>
      </c>
      <c r="D61" s="23">
        <f t="shared" si="12"/>
        <v>0</v>
      </c>
      <c r="E61" s="2"/>
      <c r="F61" s="81"/>
      <c r="G61" s="1">
        <v>953</v>
      </c>
      <c r="H61" s="2"/>
      <c r="I61" s="2"/>
      <c r="J61" s="2"/>
      <c r="K61" s="666"/>
      <c r="L61" s="300"/>
      <c r="M61" s="272"/>
      <c r="N61" s="268">
        <f t="shared" si="92"/>
        <v>0</v>
      </c>
      <c r="O61" s="272"/>
      <c r="P61" s="272"/>
      <c r="Q61" s="268">
        <f t="shared" si="13"/>
        <v>0</v>
      </c>
      <c r="R61" s="272"/>
      <c r="S61" s="272"/>
      <c r="T61" s="268">
        <f t="shared" si="14"/>
        <v>0</v>
      </c>
      <c r="U61" s="270">
        <f t="shared" si="93"/>
        <v>0</v>
      </c>
      <c r="V61" s="273"/>
      <c r="W61" s="274"/>
      <c r="X61" s="268">
        <f t="shared" si="94"/>
        <v>0</v>
      </c>
      <c r="Y61" s="274"/>
      <c r="Z61" s="274"/>
      <c r="AA61" s="268">
        <f t="shared" si="95"/>
        <v>0</v>
      </c>
      <c r="AB61" s="269">
        <f t="shared" si="96"/>
        <v>0</v>
      </c>
      <c r="AC61" s="275">
        <f t="shared" si="97"/>
        <v>0</v>
      </c>
      <c r="AD61" s="271" t="str">
        <f t="shared" si="98"/>
        <v>E</v>
      </c>
      <c r="AE61" s="67" t="str">
        <f t="shared" si="99"/>
        <v>E</v>
      </c>
      <c r="AF61" s="337"/>
      <c r="AG61" s="338"/>
      <c r="AH61" s="339">
        <f t="shared" si="18"/>
        <v>0</v>
      </c>
      <c r="AI61" s="338"/>
      <c r="AJ61" s="338"/>
      <c r="AK61" s="339">
        <f t="shared" si="19"/>
        <v>0</v>
      </c>
      <c r="AL61" s="338"/>
      <c r="AM61" s="338"/>
      <c r="AN61" s="339">
        <f t="shared" si="20"/>
        <v>0</v>
      </c>
      <c r="AO61" s="340">
        <f t="shared" si="100"/>
        <v>0</v>
      </c>
      <c r="AP61" s="341"/>
      <c r="AQ61" s="342"/>
      <c r="AR61" s="339">
        <f t="shared" si="101"/>
        <v>0</v>
      </c>
      <c r="AS61" s="342"/>
      <c r="AT61" s="342"/>
      <c r="AU61" s="339">
        <f t="shared" si="102"/>
        <v>0</v>
      </c>
      <c r="AV61" s="343">
        <f t="shared" si="103"/>
        <v>0</v>
      </c>
      <c r="AW61" s="344">
        <f t="shared" si="21"/>
        <v>0</v>
      </c>
      <c r="AX61" s="345" t="str">
        <f t="shared" si="22"/>
        <v>E</v>
      </c>
      <c r="AY61" s="69" t="str">
        <f t="shared" si="23"/>
        <v>E</v>
      </c>
      <c r="AZ61" s="390"/>
      <c r="BA61" s="391"/>
      <c r="BB61" s="392">
        <f t="shared" si="24"/>
        <v>0</v>
      </c>
      <c r="BC61" s="391"/>
      <c r="BD61" s="391"/>
      <c r="BE61" s="392">
        <f t="shared" si="25"/>
        <v>0</v>
      </c>
      <c r="BF61" s="391"/>
      <c r="BG61" s="391"/>
      <c r="BH61" s="392">
        <f t="shared" si="26"/>
        <v>0</v>
      </c>
      <c r="BI61" s="393">
        <f t="shared" si="104"/>
        <v>0</v>
      </c>
      <c r="BJ61" s="394"/>
      <c r="BK61" s="395"/>
      <c r="BL61" s="392">
        <f t="shared" si="105"/>
        <v>0</v>
      </c>
      <c r="BM61" s="395"/>
      <c r="BN61" s="395"/>
      <c r="BO61" s="392">
        <f t="shared" si="106"/>
        <v>0</v>
      </c>
      <c r="BP61" s="396">
        <f t="shared" si="107"/>
        <v>0</v>
      </c>
      <c r="BQ61" s="397">
        <f t="shared" si="27"/>
        <v>0</v>
      </c>
      <c r="BR61" s="398" t="str">
        <f t="shared" si="28"/>
        <v>E</v>
      </c>
      <c r="BS61" s="399" t="str">
        <f t="shared" si="29"/>
        <v>E</v>
      </c>
      <c r="BT61" s="437"/>
      <c r="BU61" s="438"/>
      <c r="BV61" s="439">
        <f t="shared" si="30"/>
        <v>0</v>
      </c>
      <c r="BW61" s="438"/>
      <c r="BX61" s="438"/>
      <c r="BY61" s="439">
        <f t="shared" si="31"/>
        <v>0</v>
      </c>
      <c r="BZ61" s="438"/>
      <c r="CA61" s="438"/>
      <c r="CB61" s="439">
        <f t="shared" si="32"/>
        <v>0</v>
      </c>
      <c r="CC61" s="440">
        <f t="shared" si="108"/>
        <v>0</v>
      </c>
      <c r="CD61" s="441"/>
      <c r="CE61" s="442"/>
      <c r="CF61" s="439">
        <f t="shared" si="109"/>
        <v>0</v>
      </c>
      <c r="CG61" s="442"/>
      <c r="CH61" s="442"/>
      <c r="CI61" s="439">
        <f t="shared" si="110"/>
        <v>0</v>
      </c>
      <c r="CJ61" s="443">
        <f t="shared" si="111"/>
        <v>0</v>
      </c>
      <c r="CK61" s="444">
        <f t="shared" si="33"/>
        <v>0</v>
      </c>
      <c r="CL61" s="445" t="str">
        <f t="shared" si="34"/>
        <v>E</v>
      </c>
      <c r="CM61" s="68" t="str">
        <f t="shared" si="35"/>
        <v>E</v>
      </c>
      <c r="CN61" s="337"/>
      <c r="CO61" s="338"/>
      <c r="CP61" s="339">
        <f t="shared" si="36"/>
        <v>0</v>
      </c>
      <c r="CQ61" s="338"/>
      <c r="CR61" s="338"/>
      <c r="CS61" s="339">
        <f t="shared" si="37"/>
        <v>0</v>
      </c>
      <c r="CT61" s="338"/>
      <c r="CU61" s="338"/>
      <c r="CV61" s="339">
        <f t="shared" si="38"/>
        <v>0</v>
      </c>
      <c r="CW61" s="340">
        <f t="shared" si="112"/>
        <v>0</v>
      </c>
      <c r="CX61" s="341"/>
      <c r="CY61" s="342"/>
      <c r="CZ61" s="339">
        <f t="shared" si="113"/>
        <v>0</v>
      </c>
      <c r="DA61" s="342"/>
      <c r="DB61" s="342"/>
      <c r="DC61" s="339">
        <f t="shared" si="114"/>
        <v>0</v>
      </c>
      <c r="DD61" s="343">
        <f t="shared" si="115"/>
        <v>0</v>
      </c>
      <c r="DE61" s="344">
        <f t="shared" si="39"/>
        <v>0</v>
      </c>
      <c r="DF61" s="345" t="str">
        <f t="shared" si="40"/>
        <v>E</v>
      </c>
      <c r="DG61" s="69" t="str">
        <f t="shared" si="41"/>
        <v>E</v>
      </c>
      <c r="DH61" s="490"/>
      <c r="DI61" s="491"/>
      <c r="DJ61" s="492">
        <f t="shared" si="42"/>
        <v>0</v>
      </c>
      <c r="DK61" s="491"/>
      <c r="DL61" s="491"/>
      <c r="DM61" s="492">
        <f t="shared" si="43"/>
        <v>0</v>
      </c>
      <c r="DN61" s="491"/>
      <c r="DO61" s="491"/>
      <c r="DP61" s="492">
        <f t="shared" si="44"/>
        <v>0</v>
      </c>
      <c r="DQ61" s="493">
        <f t="shared" si="116"/>
        <v>0</v>
      </c>
      <c r="DR61" s="494"/>
      <c r="DS61" s="495"/>
      <c r="DT61" s="492">
        <f t="shared" si="117"/>
        <v>0</v>
      </c>
      <c r="DU61" s="495"/>
      <c r="DV61" s="495"/>
      <c r="DW61" s="492">
        <f t="shared" si="118"/>
        <v>0</v>
      </c>
      <c r="DX61" s="496">
        <f t="shared" si="119"/>
        <v>0</v>
      </c>
      <c r="DY61" s="497">
        <f t="shared" si="45"/>
        <v>0</v>
      </c>
      <c r="DZ61" s="498" t="str">
        <f t="shared" si="46"/>
        <v>E</v>
      </c>
      <c r="EA61" s="499" t="str">
        <f t="shared" si="47"/>
        <v>E</v>
      </c>
      <c r="EB61" s="198">
        <v>0</v>
      </c>
      <c r="EC61" s="199">
        <v>0</v>
      </c>
      <c r="ED61" s="199">
        <v>0</v>
      </c>
      <c r="EE61" s="196"/>
      <c r="EF61" s="196"/>
      <c r="EG61" s="197">
        <f t="shared" si="48"/>
        <v>0</v>
      </c>
      <c r="EH61" s="253">
        <f t="shared" si="49"/>
        <v>0</v>
      </c>
      <c r="EI61" s="213" t="str">
        <f t="shared" si="50"/>
        <v>E</v>
      </c>
      <c r="EJ61" s="201" t="str">
        <f t="shared" si="51"/>
        <v>E</v>
      </c>
      <c r="EK61" s="169">
        <v>0</v>
      </c>
      <c r="EL61" s="170">
        <v>0</v>
      </c>
      <c r="EM61" s="170">
        <v>0</v>
      </c>
      <c r="EN61" s="166"/>
      <c r="EO61" s="166"/>
      <c r="EP61" s="167">
        <f t="shared" si="52"/>
        <v>0</v>
      </c>
      <c r="EQ61" s="254">
        <f t="shared" si="53"/>
        <v>0</v>
      </c>
      <c r="ER61" s="217" t="str">
        <f t="shared" si="54"/>
        <v>E</v>
      </c>
      <c r="ES61" s="168" t="str">
        <f t="shared" si="55"/>
        <v>E</v>
      </c>
      <c r="ET61" s="184">
        <v>0</v>
      </c>
      <c r="EU61" s="185">
        <v>0</v>
      </c>
      <c r="EV61" s="185">
        <v>0</v>
      </c>
      <c r="EW61" s="181"/>
      <c r="EX61" s="181"/>
      <c r="EY61" s="182">
        <f t="shared" si="56"/>
        <v>0</v>
      </c>
      <c r="EZ61" s="255">
        <f t="shared" si="57"/>
        <v>0</v>
      </c>
      <c r="FA61" s="221" t="str">
        <f t="shared" si="58"/>
        <v>E</v>
      </c>
      <c r="FB61" s="183" t="str">
        <f t="shared" si="59"/>
        <v>E</v>
      </c>
      <c r="FC61" s="7"/>
      <c r="FD61" s="4"/>
      <c r="FE61" s="36" t="str">
        <f t="shared" si="123"/>
        <v/>
      </c>
      <c r="FF61" s="34">
        <f t="shared" si="121"/>
        <v>1200</v>
      </c>
      <c r="FG61" s="24">
        <f t="shared" si="122"/>
        <v>0</v>
      </c>
      <c r="FH61" s="89">
        <f t="shared" si="61"/>
        <v>0</v>
      </c>
      <c r="FI61" s="49" t="str">
        <f t="shared" si="62"/>
        <v/>
      </c>
      <c r="FJ61" s="49" t="str">
        <f t="shared" si="63"/>
        <v/>
      </c>
      <c r="FK61" s="49" t="str">
        <f t="shared" si="64"/>
        <v>PROMOTED</v>
      </c>
      <c r="FL61" s="40" t="str">
        <f t="shared" si="65"/>
        <v/>
      </c>
      <c r="FM61" s="35" t="str">
        <f t="shared" si="66"/>
        <v/>
      </c>
      <c r="FN61" s="63" t="str">
        <f t="shared" si="67"/>
        <v>Need Improvement</v>
      </c>
      <c r="FO61" s="43" t="str">
        <f t="shared" si="2"/>
        <v>E</v>
      </c>
      <c r="FP61" s="42" t="str">
        <f t="shared" si="3"/>
        <v>E</v>
      </c>
      <c r="FQ61" s="42" t="str">
        <f t="shared" si="4"/>
        <v>E</v>
      </c>
      <c r="FR61" s="42" t="str">
        <f t="shared" si="5"/>
        <v>E</v>
      </c>
      <c r="FS61" s="42" t="str">
        <f t="shared" si="6"/>
        <v>E</v>
      </c>
      <c r="FT61" s="44" t="str">
        <f t="shared" si="7"/>
        <v>E</v>
      </c>
      <c r="FU61" s="244">
        <f t="shared" si="68"/>
        <v>0</v>
      </c>
      <c r="FV61" s="245">
        <f t="shared" si="69"/>
        <v>0</v>
      </c>
      <c r="FW61" s="245">
        <f t="shared" si="70"/>
        <v>0</v>
      </c>
      <c r="FX61" s="245">
        <f t="shared" si="71"/>
        <v>0</v>
      </c>
      <c r="FY61" s="245">
        <f t="shared" si="72"/>
        <v>6</v>
      </c>
      <c r="FZ61" s="922"/>
      <c r="GA61" s="922"/>
      <c r="GB61" s="79">
        <f t="shared" si="73"/>
        <v>0</v>
      </c>
      <c r="GC61" s="79" t="s">
        <v>169</v>
      </c>
      <c r="GD61" s="79">
        <f t="shared" si="74"/>
        <v>100</v>
      </c>
      <c r="GE61" s="79" t="str">
        <f t="shared" si="75"/>
        <v>0/100</v>
      </c>
      <c r="GF61" s="79">
        <f t="shared" si="76"/>
        <v>0</v>
      </c>
      <c r="GG61" s="79" t="s">
        <v>169</v>
      </c>
      <c r="GH61" s="79">
        <f t="shared" si="77"/>
        <v>100</v>
      </c>
      <c r="GI61" s="79" t="str">
        <f t="shared" si="78"/>
        <v>0/100</v>
      </c>
      <c r="GJ61" s="79">
        <f t="shared" si="79"/>
        <v>0</v>
      </c>
      <c r="GK61" s="79" t="s">
        <v>169</v>
      </c>
      <c r="GL61" s="79">
        <f t="shared" si="80"/>
        <v>100</v>
      </c>
      <c r="GM61" s="79" t="str">
        <f t="shared" si="81"/>
        <v>0/100</v>
      </c>
      <c r="GO61" s="79" t="str">
        <f t="shared" si="82"/>
        <v>E</v>
      </c>
      <c r="GP61" s="79" t="str">
        <f t="shared" si="83"/>
        <v>E</v>
      </c>
      <c r="GQ61" s="79" t="str">
        <f t="shared" si="84"/>
        <v>E</v>
      </c>
      <c r="GR61" s="79" t="str">
        <f t="shared" si="85"/>
        <v>E</v>
      </c>
      <c r="GS61" s="79" t="str">
        <f t="shared" si="86"/>
        <v>E</v>
      </c>
      <c r="GT61" s="79" t="str">
        <f t="shared" si="87"/>
        <v>E</v>
      </c>
      <c r="GU61" s="79">
        <f t="shared" si="88"/>
        <v>0</v>
      </c>
      <c r="GV61" s="79">
        <f t="shared" si="89"/>
        <v>0</v>
      </c>
      <c r="GW61" s="79">
        <f t="shared" si="90"/>
        <v>0</v>
      </c>
      <c r="GX61" s="79">
        <f t="shared" si="91"/>
        <v>6</v>
      </c>
    </row>
    <row r="62" spans="1:206" ht="21.75" customHeight="1">
      <c r="A62" s="73">
        <f t="shared" si="11"/>
        <v>954</v>
      </c>
      <c r="B62" s="138">
        <v>54</v>
      </c>
      <c r="C62" s="248">
        <v>54</v>
      </c>
      <c r="D62" s="23">
        <f t="shared" si="12"/>
        <v>0</v>
      </c>
      <c r="E62" s="2"/>
      <c r="F62" s="81"/>
      <c r="G62" s="2">
        <v>954</v>
      </c>
      <c r="H62" s="2"/>
      <c r="I62" s="2"/>
      <c r="J62" s="2"/>
      <c r="K62" s="666"/>
      <c r="L62" s="300"/>
      <c r="M62" s="272"/>
      <c r="N62" s="268">
        <f t="shared" si="92"/>
        <v>0</v>
      </c>
      <c r="O62" s="272"/>
      <c r="P62" s="272"/>
      <c r="Q62" s="268">
        <f t="shared" si="13"/>
        <v>0</v>
      </c>
      <c r="R62" s="272"/>
      <c r="S62" s="272"/>
      <c r="T62" s="268">
        <f t="shared" si="14"/>
        <v>0</v>
      </c>
      <c r="U62" s="270">
        <f t="shared" si="93"/>
        <v>0</v>
      </c>
      <c r="V62" s="273"/>
      <c r="W62" s="274"/>
      <c r="X62" s="268">
        <f t="shared" si="94"/>
        <v>0</v>
      </c>
      <c r="Y62" s="274"/>
      <c r="Z62" s="274"/>
      <c r="AA62" s="268">
        <f t="shared" si="95"/>
        <v>0</v>
      </c>
      <c r="AB62" s="269">
        <f t="shared" si="96"/>
        <v>0</v>
      </c>
      <c r="AC62" s="275">
        <f t="shared" si="97"/>
        <v>0</v>
      </c>
      <c r="AD62" s="271" t="str">
        <f t="shared" si="98"/>
        <v>E</v>
      </c>
      <c r="AE62" s="67" t="str">
        <f t="shared" si="99"/>
        <v>E</v>
      </c>
      <c r="AF62" s="337"/>
      <c r="AG62" s="338"/>
      <c r="AH62" s="339">
        <f t="shared" si="18"/>
        <v>0</v>
      </c>
      <c r="AI62" s="338"/>
      <c r="AJ62" s="338"/>
      <c r="AK62" s="339">
        <f t="shared" si="19"/>
        <v>0</v>
      </c>
      <c r="AL62" s="338"/>
      <c r="AM62" s="338"/>
      <c r="AN62" s="339">
        <f t="shared" si="20"/>
        <v>0</v>
      </c>
      <c r="AO62" s="340">
        <f t="shared" si="100"/>
        <v>0</v>
      </c>
      <c r="AP62" s="341"/>
      <c r="AQ62" s="342"/>
      <c r="AR62" s="339">
        <f t="shared" si="101"/>
        <v>0</v>
      </c>
      <c r="AS62" s="342"/>
      <c r="AT62" s="342"/>
      <c r="AU62" s="339">
        <f t="shared" si="102"/>
        <v>0</v>
      </c>
      <c r="AV62" s="343">
        <f t="shared" si="103"/>
        <v>0</v>
      </c>
      <c r="AW62" s="344">
        <f t="shared" si="21"/>
        <v>0</v>
      </c>
      <c r="AX62" s="345" t="str">
        <f t="shared" si="22"/>
        <v>E</v>
      </c>
      <c r="AY62" s="69" t="str">
        <f t="shared" si="23"/>
        <v>E</v>
      </c>
      <c r="AZ62" s="390"/>
      <c r="BA62" s="391"/>
      <c r="BB62" s="392">
        <f t="shared" si="24"/>
        <v>0</v>
      </c>
      <c r="BC62" s="391"/>
      <c r="BD62" s="391"/>
      <c r="BE62" s="392">
        <f t="shared" si="25"/>
        <v>0</v>
      </c>
      <c r="BF62" s="391"/>
      <c r="BG62" s="391"/>
      <c r="BH62" s="392">
        <f t="shared" si="26"/>
        <v>0</v>
      </c>
      <c r="BI62" s="393">
        <f t="shared" si="104"/>
        <v>0</v>
      </c>
      <c r="BJ62" s="394"/>
      <c r="BK62" s="395"/>
      <c r="BL62" s="392">
        <f t="shared" si="105"/>
        <v>0</v>
      </c>
      <c r="BM62" s="395"/>
      <c r="BN62" s="395"/>
      <c r="BO62" s="392">
        <f t="shared" si="106"/>
        <v>0</v>
      </c>
      <c r="BP62" s="396">
        <f t="shared" si="107"/>
        <v>0</v>
      </c>
      <c r="BQ62" s="397">
        <f t="shared" si="27"/>
        <v>0</v>
      </c>
      <c r="BR62" s="398" t="str">
        <f t="shared" si="28"/>
        <v>E</v>
      </c>
      <c r="BS62" s="399" t="str">
        <f t="shared" si="29"/>
        <v>E</v>
      </c>
      <c r="BT62" s="437"/>
      <c r="BU62" s="438"/>
      <c r="BV62" s="439">
        <f t="shared" si="30"/>
        <v>0</v>
      </c>
      <c r="BW62" s="438"/>
      <c r="BX62" s="438"/>
      <c r="BY62" s="439">
        <f t="shared" si="31"/>
        <v>0</v>
      </c>
      <c r="BZ62" s="438"/>
      <c r="CA62" s="438"/>
      <c r="CB62" s="439">
        <f t="shared" si="32"/>
        <v>0</v>
      </c>
      <c r="CC62" s="440">
        <f t="shared" si="108"/>
        <v>0</v>
      </c>
      <c r="CD62" s="441"/>
      <c r="CE62" s="442"/>
      <c r="CF62" s="439">
        <f t="shared" si="109"/>
        <v>0</v>
      </c>
      <c r="CG62" s="442"/>
      <c r="CH62" s="442"/>
      <c r="CI62" s="439">
        <f t="shared" si="110"/>
        <v>0</v>
      </c>
      <c r="CJ62" s="443">
        <f t="shared" si="111"/>
        <v>0</v>
      </c>
      <c r="CK62" s="444">
        <f t="shared" si="33"/>
        <v>0</v>
      </c>
      <c r="CL62" s="445" t="str">
        <f t="shared" si="34"/>
        <v>E</v>
      </c>
      <c r="CM62" s="68" t="str">
        <f t="shared" si="35"/>
        <v>E</v>
      </c>
      <c r="CN62" s="337"/>
      <c r="CO62" s="338"/>
      <c r="CP62" s="339">
        <f t="shared" si="36"/>
        <v>0</v>
      </c>
      <c r="CQ62" s="338"/>
      <c r="CR62" s="338"/>
      <c r="CS62" s="339">
        <f t="shared" si="37"/>
        <v>0</v>
      </c>
      <c r="CT62" s="338"/>
      <c r="CU62" s="338"/>
      <c r="CV62" s="339">
        <f t="shared" si="38"/>
        <v>0</v>
      </c>
      <c r="CW62" s="340">
        <f t="shared" si="112"/>
        <v>0</v>
      </c>
      <c r="CX62" s="341"/>
      <c r="CY62" s="342"/>
      <c r="CZ62" s="339">
        <f t="shared" si="113"/>
        <v>0</v>
      </c>
      <c r="DA62" s="342"/>
      <c r="DB62" s="342"/>
      <c r="DC62" s="339">
        <f t="shared" si="114"/>
        <v>0</v>
      </c>
      <c r="DD62" s="343">
        <f t="shared" si="115"/>
        <v>0</v>
      </c>
      <c r="DE62" s="344">
        <f t="shared" si="39"/>
        <v>0</v>
      </c>
      <c r="DF62" s="345" t="str">
        <f t="shared" si="40"/>
        <v>E</v>
      </c>
      <c r="DG62" s="69" t="str">
        <f t="shared" si="41"/>
        <v>E</v>
      </c>
      <c r="DH62" s="490"/>
      <c r="DI62" s="491"/>
      <c r="DJ62" s="492">
        <f t="shared" si="42"/>
        <v>0</v>
      </c>
      <c r="DK62" s="491"/>
      <c r="DL62" s="491"/>
      <c r="DM62" s="492">
        <f t="shared" si="43"/>
        <v>0</v>
      </c>
      <c r="DN62" s="491"/>
      <c r="DO62" s="491"/>
      <c r="DP62" s="492">
        <f t="shared" si="44"/>
        <v>0</v>
      </c>
      <c r="DQ62" s="493">
        <f t="shared" si="116"/>
        <v>0</v>
      </c>
      <c r="DR62" s="494"/>
      <c r="DS62" s="495"/>
      <c r="DT62" s="492">
        <f t="shared" si="117"/>
        <v>0</v>
      </c>
      <c r="DU62" s="495"/>
      <c r="DV62" s="495"/>
      <c r="DW62" s="492">
        <f t="shared" si="118"/>
        <v>0</v>
      </c>
      <c r="DX62" s="496">
        <f t="shared" si="119"/>
        <v>0</v>
      </c>
      <c r="DY62" s="497">
        <f t="shared" si="45"/>
        <v>0</v>
      </c>
      <c r="DZ62" s="498" t="str">
        <f t="shared" si="46"/>
        <v>E</v>
      </c>
      <c r="EA62" s="499" t="str">
        <f t="shared" si="47"/>
        <v>E</v>
      </c>
      <c r="EB62" s="198">
        <v>0</v>
      </c>
      <c r="EC62" s="199">
        <v>0</v>
      </c>
      <c r="ED62" s="199">
        <v>0</v>
      </c>
      <c r="EE62" s="196"/>
      <c r="EF62" s="196"/>
      <c r="EG62" s="197">
        <f t="shared" si="48"/>
        <v>0</v>
      </c>
      <c r="EH62" s="253">
        <f t="shared" si="49"/>
        <v>0</v>
      </c>
      <c r="EI62" s="213" t="str">
        <f t="shared" si="50"/>
        <v>E</v>
      </c>
      <c r="EJ62" s="201" t="str">
        <f t="shared" si="51"/>
        <v>E</v>
      </c>
      <c r="EK62" s="169">
        <v>0</v>
      </c>
      <c r="EL62" s="170">
        <v>0</v>
      </c>
      <c r="EM62" s="170">
        <v>0</v>
      </c>
      <c r="EN62" s="166"/>
      <c r="EO62" s="166"/>
      <c r="EP62" s="167">
        <f t="shared" si="52"/>
        <v>0</v>
      </c>
      <c r="EQ62" s="254">
        <f t="shared" si="53"/>
        <v>0</v>
      </c>
      <c r="ER62" s="217" t="str">
        <f t="shared" si="54"/>
        <v>E</v>
      </c>
      <c r="ES62" s="168" t="str">
        <f t="shared" si="55"/>
        <v>E</v>
      </c>
      <c r="ET62" s="184">
        <v>0</v>
      </c>
      <c r="EU62" s="185">
        <v>0</v>
      </c>
      <c r="EV62" s="185">
        <v>0</v>
      </c>
      <c r="EW62" s="181"/>
      <c r="EX62" s="181"/>
      <c r="EY62" s="182">
        <f t="shared" si="56"/>
        <v>0</v>
      </c>
      <c r="EZ62" s="255">
        <f t="shared" si="57"/>
        <v>0</v>
      </c>
      <c r="FA62" s="221" t="str">
        <f t="shared" si="58"/>
        <v>E</v>
      </c>
      <c r="FB62" s="183" t="str">
        <f t="shared" si="59"/>
        <v>E</v>
      </c>
      <c r="FC62" s="7"/>
      <c r="FD62" s="4"/>
      <c r="FE62" s="36" t="str">
        <f t="shared" si="123"/>
        <v/>
      </c>
      <c r="FF62" s="34">
        <f t="shared" si="121"/>
        <v>1200</v>
      </c>
      <c r="FG62" s="24">
        <f t="shared" si="122"/>
        <v>0</v>
      </c>
      <c r="FH62" s="89">
        <f t="shared" si="61"/>
        <v>0</v>
      </c>
      <c r="FI62" s="49" t="str">
        <f t="shared" si="62"/>
        <v/>
      </c>
      <c r="FJ62" s="49" t="str">
        <f t="shared" si="63"/>
        <v/>
      </c>
      <c r="FK62" s="49" t="str">
        <f t="shared" si="64"/>
        <v>PROMOTED</v>
      </c>
      <c r="FL62" s="40" t="str">
        <f t="shared" si="65"/>
        <v/>
      </c>
      <c r="FM62" s="35" t="str">
        <f t="shared" si="66"/>
        <v/>
      </c>
      <c r="FN62" s="63" t="str">
        <f t="shared" si="67"/>
        <v>Need Improvement</v>
      </c>
      <c r="FO62" s="43" t="str">
        <f t="shared" si="2"/>
        <v>E</v>
      </c>
      <c r="FP62" s="42" t="str">
        <f t="shared" si="3"/>
        <v>E</v>
      </c>
      <c r="FQ62" s="42" t="str">
        <f t="shared" si="4"/>
        <v>E</v>
      </c>
      <c r="FR62" s="42" t="str">
        <f t="shared" si="5"/>
        <v>E</v>
      </c>
      <c r="FS62" s="42" t="str">
        <f t="shared" si="6"/>
        <v>E</v>
      </c>
      <c r="FT62" s="44" t="str">
        <f t="shared" si="7"/>
        <v>E</v>
      </c>
      <c r="FU62" s="244">
        <f t="shared" si="68"/>
        <v>0</v>
      </c>
      <c r="FV62" s="245">
        <f t="shared" si="69"/>
        <v>0</v>
      </c>
      <c r="FW62" s="245">
        <f t="shared" si="70"/>
        <v>0</v>
      </c>
      <c r="FX62" s="245">
        <f t="shared" si="71"/>
        <v>0</v>
      </c>
      <c r="FY62" s="245">
        <f t="shared" si="72"/>
        <v>6</v>
      </c>
      <c r="FZ62" s="922"/>
      <c r="GA62" s="922"/>
      <c r="GB62" s="79">
        <f t="shared" si="73"/>
        <v>0</v>
      </c>
      <c r="GC62" s="79" t="s">
        <v>169</v>
      </c>
      <c r="GD62" s="79">
        <f t="shared" si="74"/>
        <v>100</v>
      </c>
      <c r="GE62" s="79" t="str">
        <f t="shared" si="75"/>
        <v>0/100</v>
      </c>
      <c r="GF62" s="79">
        <f t="shared" si="76"/>
        <v>0</v>
      </c>
      <c r="GG62" s="79" t="s">
        <v>169</v>
      </c>
      <c r="GH62" s="79">
        <f t="shared" si="77"/>
        <v>100</v>
      </c>
      <c r="GI62" s="79" t="str">
        <f t="shared" si="78"/>
        <v>0/100</v>
      </c>
      <c r="GJ62" s="79">
        <f t="shared" si="79"/>
        <v>0</v>
      </c>
      <c r="GK62" s="79" t="s">
        <v>169</v>
      </c>
      <c r="GL62" s="79">
        <f t="shared" si="80"/>
        <v>100</v>
      </c>
      <c r="GM62" s="79" t="str">
        <f t="shared" si="81"/>
        <v>0/100</v>
      </c>
      <c r="GO62" s="79" t="str">
        <f t="shared" si="82"/>
        <v>E</v>
      </c>
      <c r="GP62" s="79" t="str">
        <f t="shared" si="83"/>
        <v>E</v>
      </c>
      <c r="GQ62" s="79" t="str">
        <f t="shared" si="84"/>
        <v>E</v>
      </c>
      <c r="GR62" s="79" t="str">
        <f t="shared" si="85"/>
        <v>E</v>
      </c>
      <c r="GS62" s="79" t="str">
        <f t="shared" si="86"/>
        <v>E</v>
      </c>
      <c r="GT62" s="79" t="str">
        <f t="shared" si="87"/>
        <v>E</v>
      </c>
      <c r="GU62" s="79">
        <f t="shared" si="88"/>
        <v>0</v>
      </c>
      <c r="GV62" s="79">
        <f t="shared" si="89"/>
        <v>0</v>
      </c>
      <c r="GW62" s="79">
        <f t="shared" si="90"/>
        <v>0</v>
      </c>
      <c r="GX62" s="79">
        <f t="shared" si="91"/>
        <v>6</v>
      </c>
    </row>
    <row r="63" spans="1:206" ht="21.75" customHeight="1">
      <c r="A63" s="73">
        <f t="shared" si="11"/>
        <v>955</v>
      </c>
      <c r="B63" s="138">
        <v>55</v>
      </c>
      <c r="C63" s="247">
        <v>55</v>
      </c>
      <c r="D63" s="23">
        <f t="shared" si="12"/>
        <v>0</v>
      </c>
      <c r="E63" s="2"/>
      <c r="F63" s="81"/>
      <c r="G63" s="1">
        <v>955</v>
      </c>
      <c r="H63" s="2"/>
      <c r="I63" s="2"/>
      <c r="J63" s="2"/>
      <c r="K63" s="666"/>
      <c r="L63" s="300"/>
      <c r="M63" s="272"/>
      <c r="N63" s="268">
        <f t="shared" si="92"/>
        <v>0</v>
      </c>
      <c r="O63" s="272"/>
      <c r="P63" s="272"/>
      <c r="Q63" s="268">
        <f t="shared" si="13"/>
        <v>0</v>
      </c>
      <c r="R63" s="272"/>
      <c r="S63" s="272"/>
      <c r="T63" s="268">
        <f t="shared" si="14"/>
        <v>0</v>
      </c>
      <c r="U63" s="270">
        <f t="shared" si="93"/>
        <v>0</v>
      </c>
      <c r="V63" s="273"/>
      <c r="W63" s="274"/>
      <c r="X63" s="268">
        <f t="shared" si="94"/>
        <v>0</v>
      </c>
      <c r="Y63" s="274"/>
      <c r="Z63" s="274"/>
      <c r="AA63" s="268">
        <f t="shared" si="95"/>
        <v>0</v>
      </c>
      <c r="AB63" s="269">
        <f t="shared" si="96"/>
        <v>0</v>
      </c>
      <c r="AC63" s="275">
        <f t="shared" si="97"/>
        <v>0</v>
      </c>
      <c r="AD63" s="271" t="str">
        <f t="shared" si="98"/>
        <v>E</v>
      </c>
      <c r="AE63" s="67" t="str">
        <f t="shared" si="99"/>
        <v>E</v>
      </c>
      <c r="AF63" s="337"/>
      <c r="AG63" s="338"/>
      <c r="AH63" s="339">
        <f t="shared" si="18"/>
        <v>0</v>
      </c>
      <c r="AI63" s="338"/>
      <c r="AJ63" s="338"/>
      <c r="AK63" s="339">
        <f t="shared" si="19"/>
        <v>0</v>
      </c>
      <c r="AL63" s="338"/>
      <c r="AM63" s="338"/>
      <c r="AN63" s="339">
        <f t="shared" si="20"/>
        <v>0</v>
      </c>
      <c r="AO63" s="340">
        <f t="shared" si="100"/>
        <v>0</v>
      </c>
      <c r="AP63" s="341"/>
      <c r="AQ63" s="342"/>
      <c r="AR63" s="339">
        <f t="shared" si="101"/>
        <v>0</v>
      </c>
      <c r="AS63" s="342"/>
      <c r="AT63" s="342"/>
      <c r="AU63" s="339">
        <f t="shared" si="102"/>
        <v>0</v>
      </c>
      <c r="AV63" s="343">
        <f t="shared" si="103"/>
        <v>0</v>
      </c>
      <c r="AW63" s="344">
        <f t="shared" si="21"/>
        <v>0</v>
      </c>
      <c r="AX63" s="345" t="str">
        <f t="shared" si="22"/>
        <v>E</v>
      </c>
      <c r="AY63" s="69" t="str">
        <f t="shared" si="23"/>
        <v>E</v>
      </c>
      <c r="AZ63" s="390"/>
      <c r="BA63" s="391"/>
      <c r="BB63" s="392">
        <f t="shared" si="24"/>
        <v>0</v>
      </c>
      <c r="BC63" s="391"/>
      <c r="BD63" s="391"/>
      <c r="BE63" s="392">
        <f t="shared" si="25"/>
        <v>0</v>
      </c>
      <c r="BF63" s="391"/>
      <c r="BG63" s="391"/>
      <c r="BH63" s="392">
        <f t="shared" si="26"/>
        <v>0</v>
      </c>
      <c r="BI63" s="393">
        <f t="shared" si="104"/>
        <v>0</v>
      </c>
      <c r="BJ63" s="394"/>
      <c r="BK63" s="395"/>
      <c r="BL63" s="392">
        <f t="shared" si="105"/>
        <v>0</v>
      </c>
      <c r="BM63" s="395"/>
      <c r="BN63" s="395"/>
      <c r="BO63" s="392">
        <f t="shared" si="106"/>
        <v>0</v>
      </c>
      <c r="BP63" s="396">
        <f t="shared" si="107"/>
        <v>0</v>
      </c>
      <c r="BQ63" s="397">
        <f t="shared" si="27"/>
        <v>0</v>
      </c>
      <c r="BR63" s="398" t="str">
        <f t="shared" si="28"/>
        <v>E</v>
      </c>
      <c r="BS63" s="399" t="str">
        <f t="shared" si="29"/>
        <v>E</v>
      </c>
      <c r="BT63" s="437"/>
      <c r="BU63" s="438"/>
      <c r="BV63" s="439">
        <f t="shared" si="30"/>
        <v>0</v>
      </c>
      <c r="BW63" s="438"/>
      <c r="BX63" s="438"/>
      <c r="BY63" s="439">
        <f t="shared" si="31"/>
        <v>0</v>
      </c>
      <c r="BZ63" s="438"/>
      <c r="CA63" s="438"/>
      <c r="CB63" s="439">
        <f t="shared" si="32"/>
        <v>0</v>
      </c>
      <c r="CC63" s="440">
        <f t="shared" si="108"/>
        <v>0</v>
      </c>
      <c r="CD63" s="441"/>
      <c r="CE63" s="442"/>
      <c r="CF63" s="439">
        <f t="shared" si="109"/>
        <v>0</v>
      </c>
      <c r="CG63" s="442"/>
      <c r="CH63" s="442"/>
      <c r="CI63" s="439">
        <f t="shared" si="110"/>
        <v>0</v>
      </c>
      <c r="CJ63" s="443">
        <f t="shared" si="111"/>
        <v>0</v>
      </c>
      <c r="CK63" s="444">
        <f t="shared" si="33"/>
        <v>0</v>
      </c>
      <c r="CL63" s="445" t="str">
        <f t="shared" si="34"/>
        <v>E</v>
      </c>
      <c r="CM63" s="68" t="str">
        <f t="shared" si="35"/>
        <v>E</v>
      </c>
      <c r="CN63" s="337"/>
      <c r="CO63" s="338"/>
      <c r="CP63" s="339">
        <f t="shared" si="36"/>
        <v>0</v>
      </c>
      <c r="CQ63" s="338"/>
      <c r="CR63" s="338"/>
      <c r="CS63" s="339">
        <f t="shared" si="37"/>
        <v>0</v>
      </c>
      <c r="CT63" s="338"/>
      <c r="CU63" s="338"/>
      <c r="CV63" s="339">
        <f t="shared" si="38"/>
        <v>0</v>
      </c>
      <c r="CW63" s="340">
        <f t="shared" si="112"/>
        <v>0</v>
      </c>
      <c r="CX63" s="341"/>
      <c r="CY63" s="342"/>
      <c r="CZ63" s="339">
        <f t="shared" si="113"/>
        <v>0</v>
      </c>
      <c r="DA63" s="342"/>
      <c r="DB63" s="342"/>
      <c r="DC63" s="339">
        <f t="shared" si="114"/>
        <v>0</v>
      </c>
      <c r="DD63" s="343">
        <f t="shared" si="115"/>
        <v>0</v>
      </c>
      <c r="DE63" s="344">
        <f t="shared" si="39"/>
        <v>0</v>
      </c>
      <c r="DF63" s="345" t="str">
        <f t="shared" si="40"/>
        <v>E</v>
      </c>
      <c r="DG63" s="69" t="str">
        <f t="shared" si="41"/>
        <v>E</v>
      </c>
      <c r="DH63" s="490"/>
      <c r="DI63" s="491"/>
      <c r="DJ63" s="492">
        <f t="shared" si="42"/>
        <v>0</v>
      </c>
      <c r="DK63" s="491"/>
      <c r="DL63" s="491"/>
      <c r="DM63" s="492">
        <f t="shared" si="43"/>
        <v>0</v>
      </c>
      <c r="DN63" s="491"/>
      <c r="DO63" s="491"/>
      <c r="DP63" s="492">
        <f t="shared" si="44"/>
        <v>0</v>
      </c>
      <c r="DQ63" s="493">
        <f t="shared" si="116"/>
        <v>0</v>
      </c>
      <c r="DR63" s="494"/>
      <c r="DS63" s="495"/>
      <c r="DT63" s="492">
        <f t="shared" si="117"/>
        <v>0</v>
      </c>
      <c r="DU63" s="495"/>
      <c r="DV63" s="495"/>
      <c r="DW63" s="492">
        <f t="shared" si="118"/>
        <v>0</v>
      </c>
      <c r="DX63" s="496">
        <f t="shared" si="119"/>
        <v>0</v>
      </c>
      <c r="DY63" s="497">
        <f t="shared" si="45"/>
        <v>0</v>
      </c>
      <c r="DZ63" s="498" t="str">
        <f t="shared" si="46"/>
        <v>E</v>
      </c>
      <c r="EA63" s="499" t="str">
        <f t="shared" si="47"/>
        <v>E</v>
      </c>
      <c r="EB63" s="198">
        <v>0</v>
      </c>
      <c r="EC63" s="199">
        <v>0</v>
      </c>
      <c r="ED63" s="199">
        <v>0</v>
      </c>
      <c r="EE63" s="196"/>
      <c r="EF63" s="196"/>
      <c r="EG63" s="197">
        <f t="shared" si="48"/>
        <v>0</v>
      </c>
      <c r="EH63" s="253">
        <f t="shared" si="49"/>
        <v>0</v>
      </c>
      <c r="EI63" s="213" t="str">
        <f t="shared" si="50"/>
        <v>E</v>
      </c>
      <c r="EJ63" s="201" t="str">
        <f t="shared" si="51"/>
        <v>E</v>
      </c>
      <c r="EK63" s="169">
        <v>0</v>
      </c>
      <c r="EL63" s="170">
        <v>0</v>
      </c>
      <c r="EM63" s="170">
        <v>0</v>
      </c>
      <c r="EN63" s="166"/>
      <c r="EO63" s="166"/>
      <c r="EP63" s="167">
        <f t="shared" si="52"/>
        <v>0</v>
      </c>
      <c r="EQ63" s="254">
        <f t="shared" si="53"/>
        <v>0</v>
      </c>
      <c r="ER63" s="217" t="str">
        <f t="shared" si="54"/>
        <v>E</v>
      </c>
      <c r="ES63" s="168" t="str">
        <f t="shared" si="55"/>
        <v>E</v>
      </c>
      <c r="ET63" s="184">
        <v>0</v>
      </c>
      <c r="EU63" s="185">
        <v>0</v>
      </c>
      <c r="EV63" s="185">
        <v>0</v>
      </c>
      <c r="EW63" s="181"/>
      <c r="EX63" s="181"/>
      <c r="EY63" s="182">
        <f t="shared" si="56"/>
        <v>0</v>
      </c>
      <c r="EZ63" s="255">
        <f t="shared" si="57"/>
        <v>0</v>
      </c>
      <c r="FA63" s="221" t="str">
        <f t="shared" si="58"/>
        <v>E</v>
      </c>
      <c r="FB63" s="183" t="str">
        <f t="shared" si="59"/>
        <v>E</v>
      </c>
      <c r="FC63" s="7"/>
      <c r="FD63" s="4"/>
      <c r="FE63" s="36" t="str">
        <f t="shared" si="123"/>
        <v/>
      </c>
      <c r="FF63" s="34">
        <f t="shared" si="121"/>
        <v>1200</v>
      </c>
      <c r="FG63" s="24">
        <f t="shared" si="122"/>
        <v>0</v>
      </c>
      <c r="FH63" s="89">
        <f t="shared" si="61"/>
        <v>0</v>
      </c>
      <c r="FI63" s="49" t="str">
        <f t="shared" si="62"/>
        <v/>
      </c>
      <c r="FJ63" s="49" t="str">
        <f t="shared" si="63"/>
        <v/>
      </c>
      <c r="FK63" s="49" t="str">
        <f t="shared" si="64"/>
        <v>PROMOTED</v>
      </c>
      <c r="FL63" s="40" t="str">
        <f t="shared" si="65"/>
        <v/>
      </c>
      <c r="FM63" s="35" t="str">
        <f t="shared" si="66"/>
        <v/>
      </c>
      <c r="FN63" s="63" t="str">
        <f t="shared" si="67"/>
        <v>Need Improvement</v>
      </c>
      <c r="FO63" s="43" t="str">
        <f t="shared" si="2"/>
        <v>E</v>
      </c>
      <c r="FP63" s="42" t="str">
        <f t="shared" si="3"/>
        <v>E</v>
      </c>
      <c r="FQ63" s="42" t="str">
        <f t="shared" si="4"/>
        <v>E</v>
      </c>
      <c r="FR63" s="42" t="str">
        <f t="shared" si="5"/>
        <v>E</v>
      </c>
      <c r="FS63" s="42" t="str">
        <f t="shared" si="6"/>
        <v>E</v>
      </c>
      <c r="FT63" s="44" t="str">
        <f t="shared" si="7"/>
        <v>E</v>
      </c>
      <c r="FU63" s="244">
        <f t="shared" si="68"/>
        <v>0</v>
      </c>
      <c r="FV63" s="245">
        <f t="shared" si="69"/>
        <v>0</v>
      </c>
      <c r="FW63" s="245">
        <f t="shared" si="70"/>
        <v>0</v>
      </c>
      <c r="FX63" s="245">
        <f t="shared" si="71"/>
        <v>0</v>
      </c>
      <c r="FY63" s="245">
        <f t="shared" si="72"/>
        <v>6</v>
      </c>
      <c r="FZ63" s="922"/>
      <c r="GA63" s="922"/>
      <c r="GB63" s="79">
        <f t="shared" si="73"/>
        <v>0</v>
      </c>
      <c r="GC63" s="79" t="s">
        <v>169</v>
      </c>
      <c r="GD63" s="79">
        <f t="shared" si="74"/>
        <v>100</v>
      </c>
      <c r="GE63" s="79" t="str">
        <f t="shared" si="75"/>
        <v>0/100</v>
      </c>
      <c r="GF63" s="79">
        <f t="shared" si="76"/>
        <v>0</v>
      </c>
      <c r="GG63" s="79" t="s">
        <v>169</v>
      </c>
      <c r="GH63" s="79">
        <f t="shared" si="77"/>
        <v>100</v>
      </c>
      <c r="GI63" s="79" t="str">
        <f t="shared" si="78"/>
        <v>0/100</v>
      </c>
      <c r="GJ63" s="79">
        <f t="shared" si="79"/>
        <v>0</v>
      </c>
      <c r="GK63" s="79" t="s">
        <v>169</v>
      </c>
      <c r="GL63" s="79">
        <f t="shared" si="80"/>
        <v>100</v>
      </c>
      <c r="GM63" s="79" t="str">
        <f t="shared" si="81"/>
        <v>0/100</v>
      </c>
      <c r="GO63" s="79" t="str">
        <f t="shared" si="82"/>
        <v>E</v>
      </c>
      <c r="GP63" s="79" t="str">
        <f t="shared" si="83"/>
        <v>E</v>
      </c>
      <c r="GQ63" s="79" t="str">
        <f t="shared" si="84"/>
        <v>E</v>
      </c>
      <c r="GR63" s="79" t="str">
        <f t="shared" si="85"/>
        <v>E</v>
      </c>
      <c r="GS63" s="79" t="str">
        <f t="shared" si="86"/>
        <v>E</v>
      </c>
      <c r="GT63" s="79" t="str">
        <f t="shared" si="87"/>
        <v>E</v>
      </c>
      <c r="GU63" s="79">
        <f t="shared" si="88"/>
        <v>0</v>
      </c>
      <c r="GV63" s="79">
        <f t="shared" si="89"/>
        <v>0</v>
      </c>
      <c r="GW63" s="79">
        <f t="shared" si="90"/>
        <v>0</v>
      </c>
      <c r="GX63" s="79">
        <f t="shared" si="91"/>
        <v>6</v>
      </c>
    </row>
    <row r="64" spans="1:206" ht="21.75" customHeight="1">
      <c r="A64" s="73">
        <f t="shared" si="11"/>
        <v>956</v>
      </c>
      <c r="B64" s="138">
        <v>56</v>
      </c>
      <c r="C64" s="248">
        <v>56</v>
      </c>
      <c r="D64" s="23">
        <f t="shared" si="12"/>
        <v>0</v>
      </c>
      <c r="E64" s="2"/>
      <c r="F64" s="81"/>
      <c r="G64" s="2">
        <v>956</v>
      </c>
      <c r="H64" s="2"/>
      <c r="I64" s="2"/>
      <c r="J64" s="2"/>
      <c r="K64" s="666"/>
      <c r="L64" s="300"/>
      <c r="M64" s="272"/>
      <c r="N64" s="268">
        <f t="shared" si="92"/>
        <v>0</v>
      </c>
      <c r="O64" s="272"/>
      <c r="P64" s="272"/>
      <c r="Q64" s="268">
        <f t="shared" si="13"/>
        <v>0</v>
      </c>
      <c r="R64" s="272"/>
      <c r="S64" s="272"/>
      <c r="T64" s="268">
        <f t="shared" si="14"/>
        <v>0</v>
      </c>
      <c r="U64" s="270">
        <f t="shared" si="93"/>
        <v>0</v>
      </c>
      <c r="V64" s="273"/>
      <c r="W64" s="274"/>
      <c r="X64" s="268">
        <f t="shared" si="94"/>
        <v>0</v>
      </c>
      <c r="Y64" s="274"/>
      <c r="Z64" s="274"/>
      <c r="AA64" s="268">
        <f t="shared" si="95"/>
        <v>0</v>
      </c>
      <c r="AB64" s="269">
        <f t="shared" si="96"/>
        <v>0</v>
      </c>
      <c r="AC64" s="275">
        <f t="shared" si="97"/>
        <v>0</v>
      </c>
      <c r="AD64" s="271" t="str">
        <f t="shared" si="98"/>
        <v>E</v>
      </c>
      <c r="AE64" s="67" t="str">
        <f t="shared" si="99"/>
        <v>E</v>
      </c>
      <c r="AF64" s="337"/>
      <c r="AG64" s="338"/>
      <c r="AH64" s="339">
        <f t="shared" si="18"/>
        <v>0</v>
      </c>
      <c r="AI64" s="338"/>
      <c r="AJ64" s="338"/>
      <c r="AK64" s="339">
        <f t="shared" si="19"/>
        <v>0</v>
      </c>
      <c r="AL64" s="338"/>
      <c r="AM64" s="338"/>
      <c r="AN64" s="339">
        <f t="shared" si="20"/>
        <v>0</v>
      </c>
      <c r="AO64" s="340">
        <f t="shared" si="100"/>
        <v>0</v>
      </c>
      <c r="AP64" s="341"/>
      <c r="AQ64" s="342"/>
      <c r="AR64" s="339">
        <f t="shared" si="101"/>
        <v>0</v>
      </c>
      <c r="AS64" s="342"/>
      <c r="AT64" s="342"/>
      <c r="AU64" s="339">
        <f t="shared" si="102"/>
        <v>0</v>
      </c>
      <c r="AV64" s="343">
        <f t="shared" si="103"/>
        <v>0</v>
      </c>
      <c r="AW64" s="344">
        <f t="shared" si="21"/>
        <v>0</v>
      </c>
      <c r="AX64" s="345" t="str">
        <f t="shared" si="22"/>
        <v>E</v>
      </c>
      <c r="AY64" s="69" t="str">
        <f t="shared" si="23"/>
        <v>E</v>
      </c>
      <c r="AZ64" s="390"/>
      <c r="BA64" s="391"/>
      <c r="BB64" s="392">
        <f t="shared" si="24"/>
        <v>0</v>
      </c>
      <c r="BC64" s="391"/>
      <c r="BD64" s="391"/>
      <c r="BE64" s="392">
        <f t="shared" si="25"/>
        <v>0</v>
      </c>
      <c r="BF64" s="391"/>
      <c r="BG64" s="391"/>
      <c r="BH64" s="392">
        <f t="shared" si="26"/>
        <v>0</v>
      </c>
      <c r="BI64" s="393">
        <f t="shared" si="104"/>
        <v>0</v>
      </c>
      <c r="BJ64" s="394"/>
      <c r="BK64" s="395"/>
      <c r="BL64" s="392">
        <f t="shared" si="105"/>
        <v>0</v>
      </c>
      <c r="BM64" s="395"/>
      <c r="BN64" s="395"/>
      <c r="BO64" s="392">
        <f t="shared" si="106"/>
        <v>0</v>
      </c>
      <c r="BP64" s="396">
        <f t="shared" si="107"/>
        <v>0</v>
      </c>
      <c r="BQ64" s="397">
        <f t="shared" si="27"/>
        <v>0</v>
      </c>
      <c r="BR64" s="398" t="str">
        <f t="shared" si="28"/>
        <v>E</v>
      </c>
      <c r="BS64" s="399" t="str">
        <f t="shared" si="29"/>
        <v>E</v>
      </c>
      <c r="BT64" s="437"/>
      <c r="BU64" s="438"/>
      <c r="BV64" s="439">
        <f t="shared" si="30"/>
        <v>0</v>
      </c>
      <c r="BW64" s="438"/>
      <c r="BX64" s="438"/>
      <c r="BY64" s="439">
        <f t="shared" si="31"/>
        <v>0</v>
      </c>
      <c r="BZ64" s="438"/>
      <c r="CA64" s="438"/>
      <c r="CB64" s="439">
        <f t="shared" si="32"/>
        <v>0</v>
      </c>
      <c r="CC64" s="440">
        <f t="shared" si="108"/>
        <v>0</v>
      </c>
      <c r="CD64" s="441"/>
      <c r="CE64" s="442"/>
      <c r="CF64" s="439">
        <f t="shared" si="109"/>
        <v>0</v>
      </c>
      <c r="CG64" s="442"/>
      <c r="CH64" s="442"/>
      <c r="CI64" s="439">
        <f t="shared" si="110"/>
        <v>0</v>
      </c>
      <c r="CJ64" s="443">
        <f t="shared" si="111"/>
        <v>0</v>
      </c>
      <c r="CK64" s="444">
        <f t="shared" si="33"/>
        <v>0</v>
      </c>
      <c r="CL64" s="445" t="str">
        <f t="shared" si="34"/>
        <v>E</v>
      </c>
      <c r="CM64" s="68" t="str">
        <f t="shared" si="35"/>
        <v>E</v>
      </c>
      <c r="CN64" s="337"/>
      <c r="CO64" s="338"/>
      <c r="CP64" s="339">
        <f t="shared" si="36"/>
        <v>0</v>
      </c>
      <c r="CQ64" s="338"/>
      <c r="CR64" s="338"/>
      <c r="CS64" s="339">
        <f t="shared" si="37"/>
        <v>0</v>
      </c>
      <c r="CT64" s="338"/>
      <c r="CU64" s="338"/>
      <c r="CV64" s="339">
        <f t="shared" si="38"/>
        <v>0</v>
      </c>
      <c r="CW64" s="340">
        <f t="shared" si="112"/>
        <v>0</v>
      </c>
      <c r="CX64" s="341"/>
      <c r="CY64" s="342"/>
      <c r="CZ64" s="339">
        <f t="shared" si="113"/>
        <v>0</v>
      </c>
      <c r="DA64" s="342"/>
      <c r="DB64" s="342"/>
      <c r="DC64" s="339">
        <f t="shared" si="114"/>
        <v>0</v>
      </c>
      <c r="DD64" s="343">
        <f t="shared" si="115"/>
        <v>0</v>
      </c>
      <c r="DE64" s="344">
        <f t="shared" si="39"/>
        <v>0</v>
      </c>
      <c r="DF64" s="345" t="str">
        <f t="shared" si="40"/>
        <v>E</v>
      </c>
      <c r="DG64" s="69" t="str">
        <f t="shared" si="41"/>
        <v>E</v>
      </c>
      <c r="DH64" s="490"/>
      <c r="DI64" s="491"/>
      <c r="DJ64" s="492">
        <f t="shared" si="42"/>
        <v>0</v>
      </c>
      <c r="DK64" s="491"/>
      <c r="DL64" s="491"/>
      <c r="DM64" s="492">
        <f t="shared" si="43"/>
        <v>0</v>
      </c>
      <c r="DN64" s="491"/>
      <c r="DO64" s="491"/>
      <c r="DP64" s="492">
        <f t="shared" si="44"/>
        <v>0</v>
      </c>
      <c r="DQ64" s="493">
        <f t="shared" si="116"/>
        <v>0</v>
      </c>
      <c r="DR64" s="494"/>
      <c r="DS64" s="495"/>
      <c r="DT64" s="492">
        <f t="shared" si="117"/>
        <v>0</v>
      </c>
      <c r="DU64" s="495"/>
      <c r="DV64" s="495"/>
      <c r="DW64" s="492">
        <f t="shared" si="118"/>
        <v>0</v>
      </c>
      <c r="DX64" s="496">
        <f t="shared" si="119"/>
        <v>0</v>
      </c>
      <c r="DY64" s="497">
        <f t="shared" si="45"/>
        <v>0</v>
      </c>
      <c r="DZ64" s="498" t="str">
        <f t="shared" si="46"/>
        <v>E</v>
      </c>
      <c r="EA64" s="499" t="str">
        <f t="shared" si="47"/>
        <v>E</v>
      </c>
      <c r="EB64" s="198">
        <v>0</v>
      </c>
      <c r="EC64" s="199">
        <v>0</v>
      </c>
      <c r="ED64" s="199">
        <v>0</v>
      </c>
      <c r="EE64" s="196"/>
      <c r="EF64" s="196"/>
      <c r="EG64" s="197">
        <f t="shared" si="48"/>
        <v>0</v>
      </c>
      <c r="EH64" s="253">
        <f t="shared" si="49"/>
        <v>0</v>
      </c>
      <c r="EI64" s="213" t="str">
        <f t="shared" si="50"/>
        <v>E</v>
      </c>
      <c r="EJ64" s="201" t="str">
        <f t="shared" si="51"/>
        <v>E</v>
      </c>
      <c r="EK64" s="169">
        <v>0</v>
      </c>
      <c r="EL64" s="170">
        <v>0</v>
      </c>
      <c r="EM64" s="170">
        <v>0</v>
      </c>
      <c r="EN64" s="166"/>
      <c r="EO64" s="166"/>
      <c r="EP64" s="167">
        <f t="shared" si="52"/>
        <v>0</v>
      </c>
      <c r="EQ64" s="254">
        <f t="shared" si="53"/>
        <v>0</v>
      </c>
      <c r="ER64" s="217" t="str">
        <f t="shared" si="54"/>
        <v>E</v>
      </c>
      <c r="ES64" s="168" t="str">
        <f t="shared" si="55"/>
        <v>E</v>
      </c>
      <c r="ET64" s="184">
        <v>0</v>
      </c>
      <c r="EU64" s="185">
        <v>0</v>
      </c>
      <c r="EV64" s="185">
        <v>0</v>
      </c>
      <c r="EW64" s="181"/>
      <c r="EX64" s="181"/>
      <c r="EY64" s="182">
        <f t="shared" si="56"/>
        <v>0</v>
      </c>
      <c r="EZ64" s="255">
        <f t="shared" si="57"/>
        <v>0</v>
      </c>
      <c r="FA64" s="221" t="str">
        <f t="shared" si="58"/>
        <v>E</v>
      </c>
      <c r="FB64" s="183" t="str">
        <f t="shared" si="59"/>
        <v>E</v>
      </c>
      <c r="FC64" s="7"/>
      <c r="FD64" s="4"/>
      <c r="FE64" s="36" t="str">
        <f t="shared" si="123"/>
        <v/>
      </c>
      <c r="FF64" s="34">
        <f t="shared" si="121"/>
        <v>1200</v>
      </c>
      <c r="FG64" s="24">
        <f t="shared" si="122"/>
        <v>0</v>
      </c>
      <c r="FH64" s="89">
        <f t="shared" si="61"/>
        <v>0</v>
      </c>
      <c r="FI64" s="49" t="str">
        <f t="shared" si="62"/>
        <v/>
      </c>
      <c r="FJ64" s="49" t="str">
        <f t="shared" si="63"/>
        <v/>
      </c>
      <c r="FK64" s="49" t="str">
        <f t="shared" si="64"/>
        <v>PROMOTED</v>
      </c>
      <c r="FL64" s="40" t="str">
        <f t="shared" si="65"/>
        <v/>
      </c>
      <c r="FM64" s="35" t="str">
        <f t="shared" si="66"/>
        <v/>
      </c>
      <c r="FN64" s="63" t="str">
        <f t="shared" si="67"/>
        <v>Need Improvement</v>
      </c>
      <c r="FO64" s="43" t="str">
        <f t="shared" si="2"/>
        <v>E</v>
      </c>
      <c r="FP64" s="42" t="str">
        <f t="shared" si="3"/>
        <v>E</v>
      </c>
      <c r="FQ64" s="42" t="str">
        <f t="shared" si="4"/>
        <v>E</v>
      </c>
      <c r="FR64" s="42" t="str">
        <f t="shared" si="5"/>
        <v>E</v>
      </c>
      <c r="FS64" s="42" t="str">
        <f t="shared" si="6"/>
        <v>E</v>
      </c>
      <c r="FT64" s="44" t="str">
        <f t="shared" si="7"/>
        <v>E</v>
      </c>
      <c r="FU64" s="244">
        <f t="shared" si="68"/>
        <v>0</v>
      </c>
      <c r="FV64" s="245">
        <f t="shared" si="69"/>
        <v>0</v>
      </c>
      <c r="FW64" s="245">
        <f t="shared" si="70"/>
        <v>0</v>
      </c>
      <c r="FX64" s="245">
        <f t="shared" si="71"/>
        <v>0</v>
      </c>
      <c r="FY64" s="245">
        <f t="shared" si="72"/>
        <v>6</v>
      </c>
      <c r="FZ64" s="922"/>
      <c r="GA64" s="922"/>
      <c r="GB64" s="79">
        <f t="shared" si="73"/>
        <v>0</v>
      </c>
      <c r="GC64" s="79" t="s">
        <v>169</v>
      </c>
      <c r="GD64" s="79">
        <f t="shared" si="74"/>
        <v>100</v>
      </c>
      <c r="GE64" s="79" t="str">
        <f t="shared" si="75"/>
        <v>0/100</v>
      </c>
      <c r="GF64" s="79">
        <f t="shared" si="76"/>
        <v>0</v>
      </c>
      <c r="GG64" s="79" t="s">
        <v>169</v>
      </c>
      <c r="GH64" s="79">
        <f t="shared" si="77"/>
        <v>100</v>
      </c>
      <c r="GI64" s="79" t="str">
        <f t="shared" si="78"/>
        <v>0/100</v>
      </c>
      <c r="GJ64" s="79">
        <f t="shared" si="79"/>
        <v>0</v>
      </c>
      <c r="GK64" s="79" t="s">
        <v>169</v>
      </c>
      <c r="GL64" s="79">
        <f t="shared" si="80"/>
        <v>100</v>
      </c>
      <c r="GM64" s="79" t="str">
        <f t="shared" si="81"/>
        <v>0/100</v>
      </c>
      <c r="GO64" s="79" t="str">
        <f t="shared" si="82"/>
        <v>E</v>
      </c>
      <c r="GP64" s="79" t="str">
        <f t="shared" si="83"/>
        <v>E</v>
      </c>
      <c r="GQ64" s="79" t="str">
        <f t="shared" si="84"/>
        <v>E</v>
      </c>
      <c r="GR64" s="79" t="str">
        <f t="shared" si="85"/>
        <v>E</v>
      </c>
      <c r="GS64" s="79" t="str">
        <f t="shared" si="86"/>
        <v>E</v>
      </c>
      <c r="GT64" s="79" t="str">
        <f t="shared" si="87"/>
        <v>E</v>
      </c>
      <c r="GU64" s="79">
        <f t="shared" si="88"/>
        <v>0</v>
      </c>
      <c r="GV64" s="79">
        <f t="shared" si="89"/>
        <v>0</v>
      </c>
      <c r="GW64" s="79">
        <f t="shared" si="90"/>
        <v>0</v>
      </c>
      <c r="GX64" s="79">
        <f t="shared" si="91"/>
        <v>6</v>
      </c>
    </row>
    <row r="65" spans="1:213" ht="21.75" customHeight="1">
      <c r="A65" s="73">
        <f t="shared" si="11"/>
        <v>957</v>
      </c>
      <c r="B65" s="138">
        <v>57</v>
      </c>
      <c r="C65" s="247">
        <v>57</v>
      </c>
      <c r="D65" s="23">
        <f t="shared" si="12"/>
        <v>0</v>
      </c>
      <c r="E65" s="2"/>
      <c r="F65" s="81"/>
      <c r="G65" s="1">
        <v>957</v>
      </c>
      <c r="H65" s="2"/>
      <c r="I65" s="2"/>
      <c r="J65" s="2"/>
      <c r="K65" s="666"/>
      <c r="L65" s="300"/>
      <c r="M65" s="272"/>
      <c r="N65" s="268">
        <f t="shared" si="92"/>
        <v>0</v>
      </c>
      <c r="O65" s="272"/>
      <c r="P65" s="272"/>
      <c r="Q65" s="268">
        <f t="shared" si="13"/>
        <v>0</v>
      </c>
      <c r="R65" s="272"/>
      <c r="S65" s="272"/>
      <c r="T65" s="268">
        <f t="shared" si="14"/>
        <v>0</v>
      </c>
      <c r="U65" s="270">
        <f t="shared" si="93"/>
        <v>0</v>
      </c>
      <c r="V65" s="273"/>
      <c r="W65" s="274"/>
      <c r="X65" s="268">
        <f t="shared" si="94"/>
        <v>0</v>
      </c>
      <c r="Y65" s="274"/>
      <c r="Z65" s="274"/>
      <c r="AA65" s="268">
        <f t="shared" si="95"/>
        <v>0</v>
      </c>
      <c r="AB65" s="269">
        <f t="shared" si="96"/>
        <v>0</v>
      </c>
      <c r="AC65" s="275">
        <f t="shared" si="97"/>
        <v>0</v>
      </c>
      <c r="AD65" s="271" t="str">
        <f t="shared" si="98"/>
        <v>E</v>
      </c>
      <c r="AE65" s="67" t="str">
        <f t="shared" si="99"/>
        <v>E</v>
      </c>
      <c r="AF65" s="337"/>
      <c r="AG65" s="338"/>
      <c r="AH65" s="339">
        <f t="shared" si="18"/>
        <v>0</v>
      </c>
      <c r="AI65" s="338"/>
      <c r="AJ65" s="338"/>
      <c r="AK65" s="339">
        <f t="shared" si="19"/>
        <v>0</v>
      </c>
      <c r="AL65" s="338"/>
      <c r="AM65" s="338"/>
      <c r="AN65" s="339">
        <f t="shared" si="20"/>
        <v>0</v>
      </c>
      <c r="AO65" s="340">
        <f t="shared" si="100"/>
        <v>0</v>
      </c>
      <c r="AP65" s="341"/>
      <c r="AQ65" s="342"/>
      <c r="AR65" s="339">
        <f t="shared" si="101"/>
        <v>0</v>
      </c>
      <c r="AS65" s="342"/>
      <c r="AT65" s="342"/>
      <c r="AU65" s="339">
        <f t="shared" si="102"/>
        <v>0</v>
      </c>
      <c r="AV65" s="343">
        <f t="shared" si="103"/>
        <v>0</v>
      </c>
      <c r="AW65" s="344">
        <f t="shared" si="21"/>
        <v>0</v>
      </c>
      <c r="AX65" s="345" t="str">
        <f t="shared" si="22"/>
        <v>E</v>
      </c>
      <c r="AY65" s="69" t="str">
        <f t="shared" si="23"/>
        <v>E</v>
      </c>
      <c r="AZ65" s="390"/>
      <c r="BA65" s="391"/>
      <c r="BB65" s="392">
        <f t="shared" si="24"/>
        <v>0</v>
      </c>
      <c r="BC65" s="391"/>
      <c r="BD65" s="391"/>
      <c r="BE65" s="392">
        <f t="shared" si="25"/>
        <v>0</v>
      </c>
      <c r="BF65" s="391"/>
      <c r="BG65" s="391"/>
      <c r="BH65" s="392">
        <f t="shared" si="26"/>
        <v>0</v>
      </c>
      <c r="BI65" s="393">
        <f t="shared" si="104"/>
        <v>0</v>
      </c>
      <c r="BJ65" s="394"/>
      <c r="BK65" s="395"/>
      <c r="BL65" s="392">
        <f t="shared" si="105"/>
        <v>0</v>
      </c>
      <c r="BM65" s="395"/>
      <c r="BN65" s="395"/>
      <c r="BO65" s="392">
        <f t="shared" si="106"/>
        <v>0</v>
      </c>
      <c r="BP65" s="396">
        <f t="shared" si="107"/>
        <v>0</v>
      </c>
      <c r="BQ65" s="397">
        <f t="shared" si="27"/>
        <v>0</v>
      </c>
      <c r="BR65" s="398" t="str">
        <f t="shared" si="28"/>
        <v>E</v>
      </c>
      <c r="BS65" s="399" t="str">
        <f t="shared" si="29"/>
        <v>E</v>
      </c>
      <c r="BT65" s="437"/>
      <c r="BU65" s="438"/>
      <c r="BV65" s="439">
        <f t="shared" si="30"/>
        <v>0</v>
      </c>
      <c r="BW65" s="438"/>
      <c r="BX65" s="438"/>
      <c r="BY65" s="439">
        <f t="shared" si="31"/>
        <v>0</v>
      </c>
      <c r="BZ65" s="438"/>
      <c r="CA65" s="438"/>
      <c r="CB65" s="439">
        <f t="shared" si="32"/>
        <v>0</v>
      </c>
      <c r="CC65" s="440">
        <f t="shared" si="108"/>
        <v>0</v>
      </c>
      <c r="CD65" s="441"/>
      <c r="CE65" s="442"/>
      <c r="CF65" s="439">
        <f t="shared" si="109"/>
        <v>0</v>
      </c>
      <c r="CG65" s="442"/>
      <c r="CH65" s="442"/>
      <c r="CI65" s="439">
        <f t="shared" si="110"/>
        <v>0</v>
      </c>
      <c r="CJ65" s="443">
        <f t="shared" si="111"/>
        <v>0</v>
      </c>
      <c r="CK65" s="444">
        <f t="shared" si="33"/>
        <v>0</v>
      </c>
      <c r="CL65" s="445" t="str">
        <f t="shared" si="34"/>
        <v>E</v>
      </c>
      <c r="CM65" s="68" t="str">
        <f t="shared" si="35"/>
        <v>E</v>
      </c>
      <c r="CN65" s="337"/>
      <c r="CO65" s="338"/>
      <c r="CP65" s="339">
        <f t="shared" si="36"/>
        <v>0</v>
      </c>
      <c r="CQ65" s="338"/>
      <c r="CR65" s="338"/>
      <c r="CS65" s="339">
        <f t="shared" si="37"/>
        <v>0</v>
      </c>
      <c r="CT65" s="338"/>
      <c r="CU65" s="338"/>
      <c r="CV65" s="339">
        <f t="shared" si="38"/>
        <v>0</v>
      </c>
      <c r="CW65" s="340">
        <f t="shared" si="112"/>
        <v>0</v>
      </c>
      <c r="CX65" s="341"/>
      <c r="CY65" s="342"/>
      <c r="CZ65" s="339">
        <f t="shared" si="113"/>
        <v>0</v>
      </c>
      <c r="DA65" s="342"/>
      <c r="DB65" s="342"/>
      <c r="DC65" s="339">
        <f t="shared" si="114"/>
        <v>0</v>
      </c>
      <c r="DD65" s="343">
        <f t="shared" si="115"/>
        <v>0</v>
      </c>
      <c r="DE65" s="344">
        <f t="shared" si="39"/>
        <v>0</v>
      </c>
      <c r="DF65" s="345" t="str">
        <f t="shared" si="40"/>
        <v>E</v>
      </c>
      <c r="DG65" s="69" t="str">
        <f t="shared" si="41"/>
        <v>E</v>
      </c>
      <c r="DH65" s="490"/>
      <c r="DI65" s="491"/>
      <c r="DJ65" s="492">
        <f t="shared" si="42"/>
        <v>0</v>
      </c>
      <c r="DK65" s="491"/>
      <c r="DL65" s="491"/>
      <c r="DM65" s="492">
        <f t="shared" si="43"/>
        <v>0</v>
      </c>
      <c r="DN65" s="491"/>
      <c r="DO65" s="491"/>
      <c r="DP65" s="492">
        <f t="shared" si="44"/>
        <v>0</v>
      </c>
      <c r="DQ65" s="493">
        <f t="shared" si="116"/>
        <v>0</v>
      </c>
      <c r="DR65" s="494"/>
      <c r="DS65" s="495"/>
      <c r="DT65" s="492">
        <f t="shared" si="117"/>
        <v>0</v>
      </c>
      <c r="DU65" s="495"/>
      <c r="DV65" s="495"/>
      <c r="DW65" s="492">
        <f t="shared" si="118"/>
        <v>0</v>
      </c>
      <c r="DX65" s="496">
        <f t="shared" si="119"/>
        <v>0</v>
      </c>
      <c r="DY65" s="497">
        <f t="shared" si="45"/>
        <v>0</v>
      </c>
      <c r="DZ65" s="498" t="str">
        <f t="shared" si="46"/>
        <v>E</v>
      </c>
      <c r="EA65" s="499" t="str">
        <f t="shared" si="47"/>
        <v>E</v>
      </c>
      <c r="EB65" s="198">
        <v>0</v>
      </c>
      <c r="EC65" s="199">
        <v>0</v>
      </c>
      <c r="ED65" s="199">
        <v>0</v>
      </c>
      <c r="EE65" s="196"/>
      <c r="EF65" s="196"/>
      <c r="EG65" s="197">
        <f t="shared" si="48"/>
        <v>0</v>
      </c>
      <c r="EH65" s="253">
        <f t="shared" si="49"/>
        <v>0</v>
      </c>
      <c r="EI65" s="213" t="str">
        <f t="shared" si="50"/>
        <v>E</v>
      </c>
      <c r="EJ65" s="201" t="str">
        <f t="shared" si="51"/>
        <v>E</v>
      </c>
      <c r="EK65" s="169">
        <v>0</v>
      </c>
      <c r="EL65" s="170">
        <v>0</v>
      </c>
      <c r="EM65" s="170">
        <v>0</v>
      </c>
      <c r="EN65" s="166"/>
      <c r="EO65" s="166"/>
      <c r="EP65" s="167">
        <f t="shared" si="52"/>
        <v>0</v>
      </c>
      <c r="EQ65" s="254">
        <f t="shared" si="53"/>
        <v>0</v>
      </c>
      <c r="ER65" s="217" t="str">
        <f t="shared" si="54"/>
        <v>E</v>
      </c>
      <c r="ES65" s="168" t="str">
        <f t="shared" si="55"/>
        <v>E</v>
      </c>
      <c r="ET65" s="184">
        <v>0</v>
      </c>
      <c r="EU65" s="185">
        <v>0</v>
      </c>
      <c r="EV65" s="185">
        <v>0</v>
      </c>
      <c r="EW65" s="181"/>
      <c r="EX65" s="181"/>
      <c r="EY65" s="182">
        <f t="shared" si="56"/>
        <v>0</v>
      </c>
      <c r="EZ65" s="255">
        <f t="shared" si="57"/>
        <v>0</v>
      </c>
      <c r="FA65" s="221" t="str">
        <f t="shared" si="58"/>
        <v>E</v>
      </c>
      <c r="FB65" s="183" t="str">
        <f t="shared" si="59"/>
        <v>E</v>
      </c>
      <c r="FC65" s="7"/>
      <c r="FD65" s="4"/>
      <c r="FE65" s="36" t="str">
        <f t="shared" si="123"/>
        <v/>
      </c>
      <c r="FF65" s="34">
        <f t="shared" si="121"/>
        <v>1200</v>
      </c>
      <c r="FG65" s="24">
        <f t="shared" si="122"/>
        <v>0</v>
      </c>
      <c r="FH65" s="89">
        <f t="shared" si="61"/>
        <v>0</v>
      </c>
      <c r="FI65" s="49" t="str">
        <f t="shared" si="62"/>
        <v/>
      </c>
      <c r="FJ65" s="49" t="str">
        <f t="shared" si="63"/>
        <v/>
      </c>
      <c r="FK65" s="49" t="str">
        <f t="shared" si="64"/>
        <v>PROMOTED</v>
      </c>
      <c r="FL65" s="40" t="str">
        <f t="shared" si="65"/>
        <v/>
      </c>
      <c r="FM65" s="35" t="str">
        <f t="shared" si="66"/>
        <v/>
      </c>
      <c r="FN65" s="63" t="str">
        <f t="shared" si="67"/>
        <v>Need Improvement</v>
      </c>
      <c r="FO65" s="43" t="str">
        <f t="shared" si="2"/>
        <v>E</v>
      </c>
      <c r="FP65" s="42" t="str">
        <f t="shared" si="3"/>
        <v>E</v>
      </c>
      <c r="FQ65" s="42" t="str">
        <f t="shared" si="4"/>
        <v>E</v>
      </c>
      <c r="FR65" s="42" t="str">
        <f t="shared" si="5"/>
        <v>E</v>
      </c>
      <c r="FS65" s="42" t="str">
        <f t="shared" si="6"/>
        <v>E</v>
      </c>
      <c r="FT65" s="44" t="str">
        <f t="shared" si="7"/>
        <v>E</v>
      </c>
      <c r="FU65" s="244">
        <f t="shared" si="68"/>
        <v>0</v>
      </c>
      <c r="FV65" s="245">
        <f t="shared" si="69"/>
        <v>0</v>
      </c>
      <c r="FW65" s="245">
        <f t="shared" si="70"/>
        <v>0</v>
      </c>
      <c r="FX65" s="245">
        <f t="shared" si="71"/>
        <v>0</v>
      </c>
      <c r="FY65" s="245">
        <f t="shared" si="72"/>
        <v>6</v>
      </c>
      <c r="FZ65" s="922"/>
      <c r="GA65" s="922"/>
      <c r="GB65" s="79">
        <f t="shared" si="73"/>
        <v>0</v>
      </c>
      <c r="GC65" s="79" t="s">
        <v>169</v>
      </c>
      <c r="GD65" s="79">
        <f t="shared" si="74"/>
        <v>100</v>
      </c>
      <c r="GE65" s="79" t="str">
        <f t="shared" si="75"/>
        <v>0/100</v>
      </c>
      <c r="GF65" s="79">
        <f t="shared" si="76"/>
        <v>0</v>
      </c>
      <c r="GG65" s="79" t="s">
        <v>169</v>
      </c>
      <c r="GH65" s="79">
        <f t="shared" si="77"/>
        <v>100</v>
      </c>
      <c r="GI65" s="79" t="str">
        <f t="shared" si="78"/>
        <v>0/100</v>
      </c>
      <c r="GJ65" s="79">
        <f t="shared" si="79"/>
        <v>0</v>
      </c>
      <c r="GK65" s="79" t="s">
        <v>169</v>
      </c>
      <c r="GL65" s="79">
        <f t="shared" si="80"/>
        <v>100</v>
      </c>
      <c r="GM65" s="79" t="str">
        <f t="shared" si="81"/>
        <v>0/100</v>
      </c>
      <c r="GO65" s="79" t="str">
        <f t="shared" si="82"/>
        <v>E</v>
      </c>
      <c r="GP65" s="79" t="str">
        <f t="shared" si="83"/>
        <v>E</v>
      </c>
      <c r="GQ65" s="79" t="str">
        <f t="shared" si="84"/>
        <v>E</v>
      </c>
      <c r="GR65" s="79" t="str">
        <f t="shared" si="85"/>
        <v>E</v>
      </c>
      <c r="GS65" s="79" t="str">
        <f t="shared" si="86"/>
        <v>E</v>
      </c>
      <c r="GT65" s="79" t="str">
        <f t="shared" si="87"/>
        <v>E</v>
      </c>
      <c r="GU65" s="79">
        <f t="shared" si="88"/>
        <v>0</v>
      </c>
      <c r="GV65" s="79">
        <f t="shared" si="89"/>
        <v>0</v>
      </c>
      <c r="GW65" s="79">
        <f t="shared" si="90"/>
        <v>0</v>
      </c>
      <c r="GX65" s="79">
        <f t="shared" si="91"/>
        <v>6</v>
      </c>
    </row>
    <row r="66" spans="1:213" ht="21.75" customHeight="1">
      <c r="A66" s="73">
        <f t="shared" si="11"/>
        <v>958</v>
      </c>
      <c r="B66" s="138">
        <v>58</v>
      </c>
      <c r="C66" s="248">
        <v>58</v>
      </c>
      <c r="D66" s="23">
        <f t="shared" si="12"/>
        <v>0</v>
      </c>
      <c r="E66" s="2"/>
      <c r="F66" s="81"/>
      <c r="G66" s="2">
        <v>958</v>
      </c>
      <c r="H66" s="2"/>
      <c r="I66" s="2"/>
      <c r="J66" s="2"/>
      <c r="K66" s="666"/>
      <c r="L66" s="300"/>
      <c r="M66" s="272"/>
      <c r="N66" s="268">
        <f t="shared" si="92"/>
        <v>0</v>
      </c>
      <c r="O66" s="272"/>
      <c r="P66" s="272"/>
      <c r="Q66" s="268">
        <f t="shared" si="13"/>
        <v>0</v>
      </c>
      <c r="R66" s="272"/>
      <c r="S66" s="272"/>
      <c r="T66" s="268">
        <f t="shared" si="14"/>
        <v>0</v>
      </c>
      <c r="U66" s="270">
        <f t="shared" si="93"/>
        <v>0</v>
      </c>
      <c r="V66" s="273"/>
      <c r="W66" s="274"/>
      <c r="X66" s="268">
        <f t="shared" si="94"/>
        <v>0</v>
      </c>
      <c r="Y66" s="274"/>
      <c r="Z66" s="274"/>
      <c r="AA66" s="268">
        <f t="shared" si="95"/>
        <v>0</v>
      </c>
      <c r="AB66" s="269">
        <f t="shared" si="96"/>
        <v>0</v>
      </c>
      <c r="AC66" s="275">
        <f t="shared" si="97"/>
        <v>0</v>
      </c>
      <c r="AD66" s="271" t="str">
        <f t="shared" si="98"/>
        <v>E</v>
      </c>
      <c r="AE66" s="67" t="str">
        <f t="shared" si="99"/>
        <v>E</v>
      </c>
      <c r="AF66" s="337"/>
      <c r="AG66" s="338"/>
      <c r="AH66" s="339">
        <f t="shared" si="18"/>
        <v>0</v>
      </c>
      <c r="AI66" s="338"/>
      <c r="AJ66" s="338"/>
      <c r="AK66" s="339">
        <f t="shared" si="19"/>
        <v>0</v>
      </c>
      <c r="AL66" s="338"/>
      <c r="AM66" s="338"/>
      <c r="AN66" s="339">
        <f t="shared" si="20"/>
        <v>0</v>
      </c>
      <c r="AO66" s="340">
        <f t="shared" si="100"/>
        <v>0</v>
      </c>
      <c r="AP66" s="341"/>
      <c r="AQ66" s="342"/>
      <c r="AR66" s="339">
        <f t="shared" si="101"/>
        <v>0</v>
      </c>
      <c r="AS66" s="342"/>
      <c r="AT66" s="342"/>
      <c r="AU66" s="339">
        <f t="shared" si="102"/>
        <v>0</v>
      </c>
      <c r="AV66" s="343">
        <f t="shared" si="103"/>
        <v>0</v>
      </c>
      <c r="AW66" s="344">
        <f t="shared" si="21"/>
        <v>0</v>
      </c>
      <c r="AX66" s="345" t="str">
        <f t="shared" si="22"/>
        <v>E</v>
      </c>
      <c r="AY66" s="69" t="str">
        <f t="shared" si="23"/>
        <v>E</v>
      </c>
      <c r="AZ66" s="390"/>
      <c r="BA66" s="391"/>
      <c r="BB66" s="392">
        <f t="shared" si="24"/>
        <v>0</v>
      </c>
      <c r="BC66" s="391"/>
      <c r="BD66" s="391"/>
      <c r="BE66" s="392">
        <f t="shared" si="25"/>
        <v>0</v>
      </c>
      <c r="BF66" s="391"/>
      <c r="BG66" s="391"/>
      <c r="BH66" s="392">
        <f t="shared" si="26"/>
        <v>0</v>
      </c>
      <c r="BI66" s="393">
        <f t="shared" si="104"/>
        <v>0</v>
      </c>
      <c r="BJ66" s="394"/>
      <c r="BK66" s="395"/>
      <c r="BL66" s="392">
        <f t="shared" si="105"/>
        <v>0</v>
      </c>
      <c r="BM66" s="395"/>
      <c r="BN66" s="395"/>
      <c r="BO66" s="392">
        <f t="shared" si="106"/>
        <v>0</v>
      </c>
      <c r="BP66" s="396">
        <f t="shared" si="107"/>
        <v>0</v>
      </c>
      <c r="BQ66" s="397">
        <f t="shared" si="27"/>
        <v>0</v>
      </c>
      <c r="BR66" s="398" t="str">
        <f t="shared" si="28"/>
        <v>E</v>
      </c>
      <c r="BS66" s="399" t="str">
        <f t="shared" si="29"/>
        <v>E</v>
      </c>
      <c r="BT66" s="437"/>
      <c r="BU66" s="438"/>
      <c r="BV66" s="439">
        <f t="shared" si="30"/>
        <v>0</v>
      </c>
      <c r="BW66" s="438"/>
      <c r="BX66" s="438"/>
      <c r="BY66" s="439">
        <f t="shared" si="31"/>
        <v>0</v>
      </c>
      <c r="BZ66" s="438"/>
      <c r="CA66" s="438"/>
      <c r="CB66" s="439">
        <f t="shared" si="32"/>
        <v>0</v>
      </c>
      <c r="CC66" s="440">
        <f t="shared" si="108"/>
        <v>0</v>
      </c>
      <c r="CD66" s="441"/>
      <c r="CE66" s="442"/>
      <c r="CF66" s="439">
        <f t="shared" si="109"/>
        <v>0</v>
      </c>
      <c r="CG66" s="442"/>
      <c r="CH66" s="442"/>
      <c r="CI66" s="439">
        <f t="shared" si="110"/>
        <v>0</v>
      </c>
      <c r="CJ66" s="443">
        <f t="shared" si="111"/>
        <v>0</v>
      </c>
      <c r="CK66" s="444">
        <f t="shared" si="33"/>
        <v>0</v>
      </c>
      <c r="CL66" s="445" t="str">
        <f t="shared" si="34"/>
        <v>E</v>
      </c>
      <c r="CM66" s="68" t="str">
        <f t="shared" si="35"/>
        <v>E</v>
      </c>
      <c r="CN66" s="337"/>
      <c r="CO66" s="338"/>
      <c r="CP66" s="339">
        <f t="shared" si="36"/>
        <v>0</v>
      </c>
      <c r="CQ66" s="338"/>
      <c r="CR66" s="338"/>
      <c r="CS66" s="339">
        <f t="shared" si="37"/>
        <v>0</v>
      </c>
      <c r="CT66" s="338"/>
      <c r="CU66" s="338"/>
      <c r="CV66" s="339">
        <f t="shared" si="38"/>
        <v>0</v>
      </c>
      <c r="CW66" s="340">
        <f t="shared" si="112"/>
        <v>0</v>
      </c>
      <c r="CX66" s="341"/>
      <c r="CY66" s="342"/>
      <c r="CZ66" s="339">
        <f t="shared" si="113"/>
        <v>0</v>
      </c>
      <c r="DA66" s="342"/>
      <c r="DB66" s="342"/>
      <c r="DC66" s="339">
        <f t="shared" si="114"/>
        <v>0</v>
      </c>
      <c r="DD66" s="343">
        <f t="shared" si="115"/>
        <v>0</v>
      </c>
      <c r="DE66" s="344">
        <f t="shared" si="39"/>
        <v>0</v>
      </c>
      <c r="DF66" s="345" t="str">
        <f t="shared" si="40"/>
        <v>E</v>
      </c>
      <c r="DG66" s="69" t="str">
        <f t="shared" si="41"/>
        <v>E</v>
      </c>
      <c r="DH66" s="490"/>
      <c r="DI66" s="491"/>
      <c r="DJ66" s="492">
        <f t="shared" si="42"/>
        <v>0</v>
      </c>
      <c r="DK66" s="491"/>
      <c r="DL66" s="491"/>
      <c r="DM66" s="492">
        <f t="shared" si="43"/>
        <v>0</v>
      </c>
      <c r="DN66" s="491"/>
      <c r="DO66" s="491"/>
      <c r="DP66" s="492">
        <f t="shared" si="44"/>
        <v>0</v>
      </c>
      <c r="DQ66" s="493">
        <f t="shared" si="116"/>
        <v>0</v>
      </c>
      <c r="DR66" s="494"/>
      <c r="DS66" s="495"/>
      <c r="DT66" s="492">
        <f t="shared" si="117"/>
        <v>0</v>
      </c>
      <c r="DU66" s="495"/>
      <c r="DV66" s="495"/>
      <c r="DW66" s="492">
        <f t="shared" si="118"/>
        <v>0</v>
      </c>
      <c r="DX66" s="496">
        <f t="shared" si="119"/>
        <v>0</v>
      </c>
      <c r="DY66" s="497">
        <f t="shared" si="45"/>
        <v>0</v>
      </c>
      <c r="DZ66" s="498" t="str">
        <f t="shared" si="46"/>
        <v>E</v>
      </c>
      <c r="EA66" s="499" t="str">
        <f t="shared" si="47"/>
        <v>E</v>
      </c>
      <c r="EB66" s="198">
        <v>0</v>
      </c>
      <c r="EC66" s="199">
        <v>0</v>
      </c>
      <c r="ED66" s="199">
        <v>0</v>
      </c>
      <c r="EE66" s="196"/>
      <c r="EF66" s="196"/>
      <c r="EG66" s="197">
        <f t="shared" si="48"/>
        <v>0</v>
      </c>
      <c r="EH66" s="253">
        <f t="shared" si="49"/>
        <v>0</v>
      </c>
      <c r="EI66" s="213" t="str">
        <f t="shared" si="50"/>
        <v>E</v>
      </c>
      <c r="EJ66" s="201" t="str">
        <f t="shared" si="51"/>
        <v>E</v>
      </c>
      <c r="EK66" s="169">
        <v>0</v>
      </c>
      <c r="EL66" s="170">
        <v>0</v>
      </c>
      <c r="EM66" s="170">
        <v>0</v>
      </c>
      <c r="EN66" s="166"/>
      <c r="EO66" s="166"/>
      <c r="EP66" s="167">
        <f t="shared" si="52"/>
        <v>0</v>
      </c>
      <c r="EQ66" s="254">
        <f t="shared" si="53"/>
        <v>0</v>
      </c>
      <c r="ER66" s="217" t="str">
        <f t="shared" si="54"/>
        <v>E</v>
      </c>
      <c r="ES66" s="168" t="str">
        <f t="shared" si="55"/>
        <v>E</v>
      </c>
      <c r="ET66" s="184">
        <v>0</v>
      </c>
      <c r="EU66" s="185">
        <v>0</v>
      </c>
      <c r="EV66" s="185">
        <v>0</v>
      </c>
      <c r="EW66" s="181"/>
      <c r="EX66" s="181"/>
      <c r="EY66" s="182">
        <f t="shared" si="56"/>
        <v>0</v>
      </c>
      <c r="EZ66" s="255">
        <f t="shared" si="57"/>
        <v>0</v>
      </c>
      <c r="FA66" s="221" t="str">
        <f t="shared" si="58"/>
        <v>E</v>
      </c>
      <c r="FB66" s="183" t="str">
        <f t="shared" si="59"/>
        <v>E</v>
      </c>
      <c r="FC66" s="7"/>
      <c r="FD66" s="4"/>
      <c r="FE66" s="36" t="str">
        <f t="shared" si="123"/>
        <v/>
      </c>
      <c r="FF66" s="34">
        <f t="shared" si="121"/>
        <v>1200</v>
      </c>
      <c r="FG66" s="24">
        <f t="shared" si="122"/>
        <v>0</v>
      </c>
      <c r="FH66" s="89">
        <f t="shared" si="61"/>
        <v>0</v>
      </c>
      <c r="FI66" s="49" t="str">
        <f t="shared" si="62"/>
        <v/>
      </c>
      <c r="FJ66" s="49" t="str">
        <f t="shared" si="63"/>
        <v/>
      </c>
      <c r="FK66" s="49" t="str">
        <f t="shared" si="64"/>
        <v>PROMOTED</v>
      </c>
      <c r="FL66" s="40" t="str">
        <f t="shared" si="65"/>
        <v/>
      </c>
      <c r="FM66" s="35" t="str">
        <f t="shared" si="66"/>
        <v/>
      </c>
      <c r="FN66" s="63" t="str">
        <f t="shared" si="67"/>
        <v>Need Improvement</v>
      </c>
      <c r="FO66" s="43" t="str">
        <f t="shared" si="2"/>
        <v>E</v>
      </c>
      <c r="FP66" s="42" t="str">
        <f t="shared" si="3"/>
        <v>E</v>
      </c>
      <c r="FQ66" s="42" t="str">
        <f t="shared" si="4"/>
        <v>E</v>
      </c>
      <c r="FR66" s="42" t="str">
        <f t="shared" si="5"/>
        <v>E</v>
      </c>
      <c r="FS66" s="42" t="str">
        <f t="shared" si="6"/>
        <v>E</v>
      </c>
      <c r="FT66" s="44" t="str">
        <f t="shared" si="7"/>
        <v>E</v>
      </c>
      <c r="FU66" s="244">
        <f t="shared" si="68"/>
        <v>0</v>
      </c>
      <c r="FV66" s="245">
        <f t="shared" si="69"/>
        <v>0</v>
      </c>
      <c r="FW66" s="245">
        <f t="shared" si="70"/>
        <v>0</v>
      </c>
      <c r="FX66" s="245">
        <f t="shared" si="71"/>
        <v>0</v>
      </c>
      <c r="FY66" s="245">
        <f t="shared" si="72"/>
        <v>6</v>
      </c>
      <c r="FZ66" s="922"/>
      <c r="GA66" s="922"/>
      <c r="GB66" s="79">
        <f t="shared" si="73"/>
        <v>0</v>
      </c>
      <c r="GC66" s="79" t="s">
        <v>169</v>
      </c>
      <c r="GD66" s="79">
        <f t="shared" si="74"/>
        <v>100</v>
      </c>
      <c r="GE66" s="79" t="str">
        <f t="shared" si="75"/>
        <v>0/100</v>
      </c>
      <c r="GF66" s="79">
        <f t="shared" si="76"/>
        <v>0</v>
      </c>
      <c r="GG66" s="79" t="s">
        <v>169</v>
      </c>
      <c r="GH66" s="79">
        <f t="shared" si="77"/>
        <v>100</v>
      </c>
      <c r="GI66" s="79" t="str">
        <f t="shared" si="78"/>
        <v>0/100</v>
      </c>
      <c r="GJ66" s="79">
        <f t="shared" si="79"/>
        <v>0</v>
      </c>
      <c r="GK66" s="79" t="s">
        <v>169</v>
      </c>
      <c r="GL66" s="79">
        <f t="shared" si="80"/>
        <v>100</v>
      </c>
      <c r="GM66" s="79" t="str">
        <f t="shared" si="81"/>
        <v>0/100</v>
      </c>
      <c r="GO66" s="79" t="str">
        <f t="shared" si="82"/>
        <v>E</v>
      </c>
      <c r="GP66" s="79" t="str">
        <f t="shared" si="83"/>
        <v>E</v>
      </c>
      <c r="GQ66" s="79" t="str">
        <f t="shared" si="84"/>
        <v>E</v>
      </c>
      <c r="GR66" s="79" t="str">
        <f t="shared" si="85"/>
        <v>E</v>
      </c>
      <c r="GS66" s="79" t="str">
        <f t="shared" si="86"/>
        <v>E</v>
      </c>
      <c r="GT66" s="79" t="str">
        <f t="shared" si="87"/>
        <v>E</v>
      </c>
      <c r="GU66" s="79">
        <f t="shared" si="88"/>
        <v>0</v>
      </c>
      <c r="GV66" s="79">
        <f t="shared" si="89"/>
        <v>0</v>
      </c>
      <c r="GW66" s="79">
        <f t="shared" si="90"/>
        <v>0</v>
      </c>
      <c r="GX66" s="79">
        <f t="shared" si="91"/>
        <v>6</v>
      </c>
    </row>
    <row r="67" spans="1:213" ht="21.75" customHeight="1">
      <c r="A67" s="73">
        <f t="shared" si="11"/>
        <v>959</v>
      </c>
      <c r="B67" s="138">
        <v>59</v>
      </c>
      <c r="C67" s="247">
        <v>59</v>
      </c>
      <c r="D67" s="23">
        <f t="shared" si="12"/>
        <v>0</v>
      </c>
      <c r="E67" s="2"/>
      <c r="F67" s="81"/>
      <c r="G67" s="1">
        <v>959</v>
      </c>
      <c r="H67" s="2"/>
      <c r="I67" s="2"/>
      <c r="J67" s="2"/>
      <c r="K67" s="666"/>
      <c r="L67" s="300"/>
      <c r="M67" s="272"/>
      <c r="N67" s="268">
        <f t="shared" si="92"/>
        <v>0</v>
      </c>
      <c r="O67" s="272"/>
      <c r="P67" s="272"/>
      <c r="Q67" s="268">
        <f t="shared" si="13"/>
        <v>0</v>
      </c>
      <c r="R67" s="272"/>
      <c r="S67" s="272"/>
      <c r="T67" s="268">
        <f t="shared" si="14"/>
        <v>0</v>
      </c>
      <c r="U67" s="270">
        <f t="shared" si="93"/>
        <v>0</v>
      </c>
      <c r="V67" s="273"/>
      <c r="W67" s="274"/>
      <c r="X67" s="268">
        <f t="shared" si="94"/>
        <v>0</v>
      </c>
      <c r="Y67" s="274"/>
      <c r="Z67" s="274"/>
      <c r="AA67" s="268">
        <f t="shared" si="95"/>
        <v>0</v>
      </c>
      <c r="AB67" s="269">
        <f t="shared" si="96"/>
        <v>0</v>
      </c>
      <c r="AC67" s="275">
        <f t="shared" si="97"/>
        <v>0</v>
      </c>
      <c r="AD67" s="271" t="str">
        <f t="shared" si="98"/>
        <v>E</v>
      </c>
      <c r="AE67" s="67" t="str">
        <f t="shared" si="99"/>
        <v>E</v>
      </c>
      <c r="AF67" s="337"/>
      <c r="AG67" s="338"/>
      <c r="AH67" s="339">
        <f t="shared" si="18"/>
        <v>0</v>
      </c>
      <c r="AI67" s="338"/>
      <c r="AJ67" s="338"/>
      <c r="AK67" s="339">
        <f t="shared" si="19"/>
        <v>0</v>
      </c>
      <c r="AL67" s="338"/>
      <c r="AM67" s="338"/>
      <c r="AN67" s="339">
        <f t="shared" si="20"/>
        <v>0</v>
      </c>
      <c r="AO67" s="340">
        <f t="shared" si="100"/>
        <v>0</v>
      </c>
      <c r="AP67" s="341"/>
      <c r="AQ67" s="342"/>
      <c r="AR67" s="339">
        <f t="shared" si="101"/>
        <v>0</v>
      </c>
      <c r="AS67" s="342"/>
      <c r="AT67" s="342"/>
      <c r="AU67" s="339">
        <f t="shared" si="102"/>
        <v>0</v>
      </c>
      <c r="AV67" s="343">
        <f t="shared" si="103"/>
        <v>0</v>
      </c>
      <c r="AW67" s="344">
        <f t="shared" si="21"/>
        <v>0</v>
      </c>
      <c r="AX67" s="345" t="str">
        <f t="shared" si="22"/>
        <v>E</v>
      </c>
      <c r="AY67" s="69" t="str">
        <f t="shared" si="23"/>
        <v>E</v>
      </c>
      <c r="AZ67" s="390"/>
      <c r="BA67" s="391"/>
      <c r="BB67" s="392">
        <f t="shared" si="24"/>
        <v>0</v>
      </c>
      <c r="BC67" s="391"/>
      <c r="BD67" s="391"/>
      <c r="BE67" s="392">
        <f t="shared" si="25"/>
        <v>0</v>
      </c>
      <c r="BF67" s="391"/>
      <c r="BG67" s="391"/>
      <c r="BH67" s="392">
        <f t="shared" si="26"/>
        <v>0</v>
      </c>
      <c r="BI67" s="393">
        <f t="shared" si="104"/>
        <v>0</v>
      </c>
      <c r="BJ67" s="394"/>
      <c r="BK67" s="395"/>
      <c r="BL67" s="392">
        <f t="shared" si="105"/>
        <v>0</v>
      </c>
      <c r="BM67" s="395"/>
      <c r="BN67" s="395"/>
      <c r="BO67" s="392">
        <f t="shared" si="106"/>
        <v>0</v>
      </c>
      <c r="BP67" s="396">
        <f t="shared" si="107"/>
        <v>0</v>
      </c>
      <c r="BQ67" s="397">
        <f t="shared" si="27"/>
        <v>0</v>
      </c>
      <c r="BR67" s="398" t="str">
        <f t="shared" si="28"/>
        <v>E</v>
      </c>
      <c r="BS67" s="399" t="str">
        <f t="shared" si="29"/>
        <v>E</v>
      </c>
      <c r="BT67" s="437"/>
      <c r="BU67" s="438"/>
      <c r="BV67" s="439">
        <f t="shared" si="30"/>
        <v>0</v>
      </c>
      <c r="BW67" s="438"/>
      <c r="BX67" s="438"/>
      <c r="BY67" s="439">
        <f t="shared" si="31"/>
        <v>0</v>
      </c>
      <c r="BZ67" s="438"/>
      <c r="CA67" s="438"/>
      <c r="CB67" s="439">
        <f t="shared" si="32"/>
        <v>0</v>
      </c>
      <c r="CC67" s="440">
        <f t="shared" si="108"/>
        <v>0</v>
      </c>
      <c r="CD67" s="441"/>
      <c r="CE67" s="442"/>
      <c r="CF67" s="439">
        <f t="shared" si="109"/>
        <v>0</v>
      </c>
      <c r="CG67" s="442"/>
      <c r="CH67" s="442"/>
      <c r="CI67" s="439">
        <f t="shared" si="110"/>
        <v>0</v>
      </c>
      <c r="CJ67" s="443">
        <f t="shared" si="111"/>
        <v>0</v>
      </c>
      <c r="CK67" s="444">
        <f t="shared" si="33"/>
        <v>0</v>
      </c>
      <c r="CL67" s="445" t="str">
        <f t="shared" si="34"/>
        <v>E</v>
      </c>
      <c r="CM67" s="68" t="str">
        <f t="shared" si="35"/>
        <v>E</v>
      </c>
      <c r="CN67" s="337"/>
      <c r="CO67" s="338"/>
      <c r="CP67" s="339">
        <f t="shared" si="36"/>
        <v>0</v>
      </c>
      <c r="CQ67" s="338"/>
      <c r="CR67" s="338"/>
      <c r="CS67" s="339">
        <f t="shared" si="37"/>
        <v>0</v>
      </c>
      <c r="CT67" s="338"/>
      <c r="CU67" s="338"/>
      <c r="CV67" s="339">
        <f t="shared" si="38"/>
        <v>0</v>
      </c>
      <c r="CW67" s="340">
        <f t="shared" si="112"/>
        <v>0</v>
      </c>
      <c r="CX67" s="341"/>
      <c r="CY67" s="342"/>
      <c r="CZ67" s="339">
        <f t="shared" si="113"/>
        <v>0</v>
      </c>
      <c r="DA67" s="342"/>
      <c r="DB67" s="342"/>
      <c r="DC67" s="339">
        <f t="shared" si="114"/>
        <v>0</v>
      </c>
      <c r="DD67" s="343">
        <f t="shared" si="115"/>
        <v>0</v>
      </c>
      <c r="DE67" s="344">
        <f t="shared" si="39"/>
        <v>0</v>
      </c>
      <c r="DF67" s="345" t="str">
        <f t="shared" si="40"/>
        <v>E</v>
      </c>
      <c r="DG67" s="69" t="str">
        <f t="shared" si="41"/>
        <v>E</v>
      </c>
      <c r="DH67" s="490"/>
      <c r="DI67" s="491"/>
      <c r="DJ67" s="492">
        <f t="shared" si="42"/>
        <v>0</v>
      </c>
      <c r="DK67" s="491"/>
      <c r="DL67" s="491"/>
      <c r="DM67" s="492">
        <f t="shared" si="43"/>
        <v>0</v>
      </c>
      <c r="DN67" s="491"/>
      <c r="DO67" s="491"/>
      <c r="DP67" s="492">
        <f t="shared" si="44"/>
        <v>0</v>
      </c>
      <c r="DQ67" s="493">
        <f t="shared" si="116"/>
        <v>0</v>
      </c>
      <c r="DR67" s="494"/>
      <c r="DS67" s="495"/>
      <c r="DT67" s="492">
        <f t="shared" si="117"/>
        <v>0</v>
      </c>
      <c r="DU67" s="495"/>
      <c r="DV67" s="495"/>
      <c r="DW67" s="492">
        <f t="shared" si="118"/>
        <v>0</v>
      </c>
      <c r="DX67" s="496">
        <f t="shared" si="119"/>
        <v>0</v>
      </c>
      <c r="DY67" s="497">
        <f t="shared" si="45"/>
        <v>0</v>
      </c>
      <c r="DZ67" s="498" t="str">
        <f t="shared" si="46"/>
        <v>E</v>
      </c>
      <c r="EA67" s="499" t="str">
        <f t="shared" si="47"/>
        <v>E</v>
      </c>
      <c r="EB67" s="198">
        <v>0</v>
      </c>
      <c r="EC67" s="199">
        <v>0</v>
      </c>
      <c r="ED67" s="199">
        <v>0</v>
      </c>
      <c r="EE67" s="196"/>
      <c r="EF67" s="196"/>
      <c r="EG67" s="197">
        <f t="shared" si="48"/>
        <v>0</v>
      </c>
      <c r="EH67" s="253">
        <f t="shared" si="49"/>
        <v>0</v>
      </c>
      <c r="EI67" s="213" t="str">
        <f t="shared" si="50"/>
        <v>E</v>
      </c>
      <c r="EJ67" s="201" t="str">
        <f t="shared" si="51"/>
        <v>E</v>
      </c>
      <c r="EK67" s="169">
        <v>0</v>
      </c>
      <c r="EL67" s="170">
        <v>0</v>
      </c>
      <c r="EM67" s="170">
        <v>0</v>
      </c>
      <c r="EN67" s="166"/>
      <c r="EO67" s="166"/>
      <c r="EP67" s="167">
        <f t="shared" si="52"/>
        <v>0</v>
      </c>
      <c r="EQ67" s="254">
        <f t="shared" si="53"/>
        <v>0</v>
      </c>
      <c r="ER67" s="217" t="str">
        <f t="shared" si="54"/>
        <v>E</v>
      </c>
      <c r="ES67" s="168" t="str">
        <f t="shared" si="55"/>
        <v>E</v>
      </c>
      <c r="ET67" s="184">
        <v>0</v>
      </c>
      <c r="EU67" s="185">
        <v>0</v>
      </c>
      <c r="EV67" s="185">
        <v>0</v>
      </c>
      <c r="EW67" s="181"/>
      <c r="EX67" s="181"/>
      <c r="EY67" s="182">
        <f t="shared" si="56"/>
        <v>0</v>
      </c>
      <c r="EZ67" s="255">
        <f t="shared" si="57"/>
        <v>0</v>
      </c>
      <c r="FA67" s="221" t="str">
        <f t="shared" si="58"/>
        <v>E</v>
      </c>
      <c r="FB67" s="183" t="str">
        <f t="shared" si="59"/>
        <v>E</v>
      </c>
      <c r="FC67" s="7"/>
      <c r="FD67" s="4"/>
      <c r="FE67" s="36" t="str">
        <f t="shared" si="123"/>
        <v/>
      </c>
      <c r="FF67" s="34">
        <f t="shared" si="121"/>
        <v>1200</v>
      </c>
      <c r="FG67" s="24">
        <f t="shared" si="122"/>
        <v>0</v>
      </c>
      <c r="FH67" s="89">
        <f t="shared" si="61"/>
        <v>0</v>
      </c>
      <c r="FI67" s="49" t="str">
        <f t="shared" si="62"/>
        <v/>
      </c>
      <c r="FJ67" s="49" t="str">
        <f t="shared" si="63"/>
        <v/>
      </c>
      <c r="FK67" s="49" t="str">
        <f t="shared" si="64"/>
        <v>PROMOTED</v>
      </c>
      <c r="FL67" s="40" t="str">
        <f t="shared" si="65"/>
        <v/>
      </c>
      <c r="FM67" s="35" t="str">
        <f t="shared" si="66"/>
        <v/>
      </c>
      <c r="FN67" s="63" t="str">
        <f t="shared" si="67"/>
        <v>Need Improvement</v>
      </c>
      <c r="FO67" s="43" t="str">
        <f t="shared" si="2"/>
        <v>E</v>
      </c>
      <c r="FP67" s="42" t="str">
        <f t="shared" si="3"/>
        <v>E</v>
      </c>
      <c r="FQ67" s="42" t="str">
        <f t="shared" si="4"/>
        <v>E</v>
      </c>
      <c r="FR67" s="42" t="str">
        <f t="shared" si="5"/>
        <v>E</v>
      </c>
      <c r="FS67" s="42" t="str">
        <f t="shared" si="6"/>
        <v>E</v>
      </c>
      <c r="FT67" s="44" t="str">
        <f t="shared" si="7"/>
        <v>E</v>
      </c>
      <c r="FU67" s="244">
        <f t="shared" si="68"/>
        <v>0</v>
      </c>
      <c r="FV67" s="245">
        <f t="shared" si="69"/>
        <v>0</v>
      </c>
      <c r="FW67" s="245">
        <f t="shared" si="70"/>
        <v>0</v>
      </c>
      <c r="FX67" s="245">
        <f t="shared" si="71"/>
        <v>0</v>
      </c>
      <c r="FY67" s="245">
        <f t="shared" si="72"/>
        <v>6</v>
      </c>
      <c r="FZ67" s="922"/>
      <c r="GA67" s="922"/>
      <c r="GB67" s="79">
        <f t="shared" si="73"/>
        <v>0</v>
      </c>
      <c r="GC67" s="79" t="s">
        <v>169</v>
      </c>
      <c r="GD67" s="79">
        <f t="shared" si="74"/>
        <v>100</v>
      </c>
      <c r="GE67" s="79" t="str">
        <f t="shared" si="75"/>
        <v>0/100</v>
      </c>
      <c r="GF67" s="79">
        <f t="shared" si="76"/>
        <v>0</v>
      </c>
      <c r="GG67" s="79" t="s">
        <v>169</v>
      </c>
      <c r="GH67" s="79">
        <f t="shared" si="77"/>
        <v>100</v>
      </c>
      <c r="GI67" s="79" t="str">
        <f t="shared" si="78"/>
        <v>0/100</v>
      </c>
      <c r="GJ67" s="79">
        <f t="shared" si="79"/>
        <v>0</v>
      </c>
      <c r="GK67" s="79" t="s">
        <v>169</v>
      </c>
      <c r="GL67" s="79">
        <f t="shared" si="80"/>
        <v>100</v>
      </c>
      <c r="GM67" s="79" t="str">
        <f t="shared" si="81"/>
        <v>0/100</v>
      </c>
      <c r="GO67" s="79" t="str">
        <f t="shared" si="82"/>
        <v>E</v>
      </c>
      <c r="GP67" s="79" t="str">
        <f t="shared" si="83"/>
        <v>E</v>
      </c>
      <c r="GQ67" s="79" t="str">
        <f t="shared" si="84"/>
        <v>E</v>
      </c>
      <c r="GR67" s="79" t="str">
        <f t="shared" si="85"/>
        <v>E</v>
      </c>
      <c r="GS67" s="79" t="str">
        <f t="shared" si="86"/>
        <v>E</v>
      </c>
      <c r="GT67" s="79" t="str">
        <f t="shared" si="87"/>
        <v>E</v>
      </c>
      <c r="GU67" s="79">
        <f t="shared" si="88"/>
        <v>0</v>
      </c>
      <c r="GV67" s="79">
        <f t="shared" si="89"/>
        <v>0</v>
      </c>
      <c r="GW67" s="79">
        <f t="shared" si="90"/>
        <v>0</v>
      </c>
      <c r="GX67" s="79">
        <f t="shared" si="91"/>
        <v>6</v>
      </c>
    </row>
    <row r="68" spans="1:213" ht="21.75" customHeight="1">
      <c r="A68" s="73">
        <f t="shared" si="11"/>
        <v>960</v>
      </c>
      <c r="B68" s="138">
        <v>60</v>
      </c>
      <c r="C68" s="248">
        <v>60</v>
      </c>
      <c r="D68" s="23">
        <f t="shared" si="12"/>
        <v>0</v>
      </c>
      <c r="E68" s="2"/>
      <c r="F68" s="81"/>
      <c r="G68" s="2">
        <v>960</v>
      </c>
      <c r="H68" s="2"/>
      <c r="I68" s="2"/>
      <c r="J68" s="2"/>
      <c r="K68" s="666"/>
      <c r="L68" s="300"/>
      <c r="M68" s="272"/>
      <c r="N68" s="268">
        <f t="shared" si="92"/>
        <v>0</v>
      </c>
      <c r="O68" s="272"/>
      <c r="P68" s="272"/>
      <c r="Q68" s="268">
        <f t="shared" si="13"/>
        <v>0</v>
      </c>
      <c r="R68" s="272"/>
      <c r="S68" s="272"/>
      <c r="T68" s="268">
        <f t="shared" si="14"/>
        <v>0</v>
      </c>
      <c r="U68" s="270">
        <f t="shared" si="93"/>
        <v>0</v>
      </c>
      <c r="V68" s="273"/>
      <c r="W68" s="274"/>
      <c r="X68" s="268">
        <f t="shared" si="94"/>
        <v>0</v>
      </c>
      <c r="Y68" s="274"/>
      <c r="Z68" s="274"/>
      <c r="AA68" s="268">
        <f t="shared" si="95"/>
        <v>0</v>
      </c>
      <c r="AB68" s="269">
        <f t="shared" si="96"/>
        <v>0</v>
      </c>
      <c r="AC68" s="275">
        <f t="shared" si="97"/>
        <v>0</v>
      </c>
      <c r="AD68" s="271" t="str">
        <f t="shared" si="98"/>
        <v>E</v>
      </c>
      <c r="AE68" s="67" t="str">
        <f t="shared" si="99"/>
        <v>E</v>
      </c>
      <c r="AF68" s="337"/>
      <c r="AG68" s="338"/>
      <c r="AH68" s="339">
        <f t="shared" si="18"/>
        <v>0</v>
      </c>
      <c r="AI68" s="338"/>
      <c r="AJ68" s="338"/>
      <c r="AK68" s="339">
        <f t="shared" si="19"/>
        <v>0</v>
      </c>
      <c r="AL68" s="338"/>
      <c r="AM68" s="338"/>
      <c r="AN68" s="339">
        <f t="shared" si="20"/>
        <v>0</v>
      </c>
      <c r="AO68" s="340">
        <f t="shared" si="100"/>
        <v>0</v>
      </c>
      <c r="AP68" s="341"/>
      <c r="AQ68" s="342"/>
      <c r="AR68" s="339">
        <f t="shared" si="101"/>
        <v>0</v>
      </c>
      <c r="AS68" s="342"/>
      <c r="AT68" s="342"/>
      <c r="AU68" s="339">
        <f t="shared" si="102"/>
        <v>0</v>
      </c>
      <c r="AV68" s="343">
        <f t="shared" si="103"/>
        <v>0</v>
      </c>
      <c r="AW68" s="344">
        <f t="shared" si="21"/>
        <v>0</v>
      </c>
      <c r="AX68" s="345" t="str">
        <f t="shared" si="22"/>
        <v>E</v>
      </c>
      <c r="AY68" s="69" t="str">
        <f t="shared" si="23"/>
        <v>E</v>
      </c>
      <c r="AZ68" s="390"/>
      <c r="BA68" s="391"/>
      <c r="BB68" s="392">
        <f t="shared" si="24"/>
        <v>0</v>
      </c>
      <c r="BC68" s="391"/>
      <c r="BD68" s="391"/>
      <c r="BE68" s="392">
        <f t="shared" si="25"/>
        <v>0</v>
      </c>
      <c r="BF68" s="391"/>
      <c r="BG68" s="391"/>
      <c r="BH68" s="392">
        <f t="shared" si="26"/>
        <v>0</v>
      </c>
      <c r="BI68" s="393">
        <f t="shared" si="104"/>
        <v>0</v>
      </c>
      <c r="BJ68" s="394"/>
      <c r="BK68" s="395"/>
      <c r="BL68" s="392">
        <f t="shared" si="105"/>
        <v>0</v>
      </c>
      <c r="BM68" s="395"/>
      <c r="BN68" s="395"/>
      <c r="BO68" s="392">
        <f t="shared" si="106"/>
        <v>0</v>
      </c>
      <c r="BP68" s="396">
        <f t="shared" si="107"/>
        <v>0</v>
      </c>
      <c r="BQ68" s="397">
        <f t="shared" si="27"/>
        <v>0</v>
      </c>
      <c r="BR68" s="398" t="str">
        <f t="shared" si="28"/>
        <v>E</v>
      </c>
      <c r="BS68" s="399" t="str">
        <f t="shared" si="29"/>
        <v>E</v>
      </c>
      <c r="BT68" s="437"/>
      <c r="BU68" s="438"/>
      <c r="BV68" s="439">
        <f t="shared" si="30"/>
        <v>0</v>
      </c>
      <c r="BW68" s="438"/>
      <c r="BX68" s="438"/>
      <c r="BY68" s="439">
        <f t="shared" si="31"/>
        <v>0</v>
      </c>
      <c r="BZ68" s="438"/>
      <c r="CA68" s="438"/>
      <c r="CB68" s="439">
        <f t="shared" si="32"/>
        <v>0</v>
      </c>
      <c r="CC68" s="440">
        <f t="shared" si="108"/>
        <v>0</v>
      </c>
      <c r="CD68" s="441"/>
      <c r="CE68" s="442"/>
      <c r="CF68" s="439">
        <f t="shared" si="109"/>
        <v>0</v>
      </c>
      <c r="CG68" s="442"/>
      <c r="CH68" s="442"/>
      <c r="CI68" s="439">
        <f t="shared" si="110"/>
        <v>0</v>
      </c>
      <c r="CJ68" s="443">
        <f t="shared" si="111"/>
        <v>0</v>
      </c>
      <c r="CK68" s="444">
        <f t="shared" si="33"/>
        <v>0</v>
      </c>
      <c r="CL68" s="445" t="str">
        <f t="shared" si="34"/>
        <v>E</v>
      </c>
      <c r="CM68" s="68" t="str">
        <f t="shared" si="35"/>
        <v>E</v>
      </c>
      <c r="CN68" s="337"/>
      <c r="CO68" s="338"/>
      <c r="CP68" s="339">
        <f t="shared" si="36"/>
        <v>0</v>
      </c>
      <c r="CQ68" s="338"/>
      <c r="CR68" s="338"/>
      <c r="CS68" s="339">
        <f t="shared" si="37"/>
        <v>0</v>
      </c>
      <c r="CT68" s="338"/>
      <c r="CU68" s="338"/>
      <c r="CV68" s="339">
        <f t="shared" si="38"/>
        <v>0</v>
      </c>
      <c r="CW68" s="340">
        <f t="shared" si="112"/>
        <v>0</v>
      </c>
      <c r="CX68" s="341"/>
      <c r="CY68" s="342"/>
      <c r="CZ68" s="339">
        <f t="shared" si="113"/>
        <v>0</v>
      </c>
      <c r="DA68" s="342"/>
      <c r="DB68" s="342"/>
      <c r="DC68" s="339">
        <f t="shared" si="114"/>
        <v>0</v>
      </c>
      <c r="DD68" s="343">
        <f t="shared" si="115"/>
        <v>0</v>
      </c>
      <c r="DE68" s="344">
        <f t="shared" si="39"/>
        <v>0</v>
      </c>
      <c r="DF68" s="345" t="str">
        <f t="shared" si="40"/>
        <v>E</v>
      </c>
      <c r="DG68" s="69" t="str">
        <f t="shared" si="41"/>
        <v>E</v>
      </c>
      <c r="DH68" s="490"/>
      <c r="DI68" s="491"/>
      <c r="DJ68" s="492">
        <f t="shared" si="42"/>
        <v>0</v>
      </c>
      <c r="DK68" s="491"/>
      <c r="DL68" s="491"/>
      <c r="DM68" s="492">
        <f t="shared" si="43"/>
        <v>0</v>
      </c>
      <c r="DN68" s="491"/>
      <c r="DO68" s="491"/>
      <c r="DP68" s="492">
        <f t="shared" si="44"/>
        <v>0</v>
      </c>
      <c r="DQ68" s="493">
        <f t="shared" si="116"/>
        <v>0</v>
      </c>
      <c r="DR68" s="494"/>
      <c r="DS68" s="495"/>
      <c r="DT68" s="492">
        <f t="shared" si="117"/>
        <v>0</v>
      </c>
      <c r="DU68" s="495"/>
      <c r="DV68" s="495"/>
      <c r="DW68" s="492">
        <f t="shared" si="118"/>
        <v>0</v>
      </c>
      <c r="DX68" s="496">
        <f t="shared" si="119"/>
        <v>0</v>
      </c>
      <c r="DY68" s="497">
        <f t="shared" si="45"/>
        <v>0</v>
      </c>
      <c r="DZ68" s="498" t="str">
        <f t="shared" si="46"/>
        <v>E</v>
      </c>
      <c r="EA68" s="499" t="str">
        <f t="shared" si="47"/>
        <v>E</v>
      </c>
      <c r="EB68" s="198">
        <v>0</v>
      </c>
      <c r="EC68" s="199">
        <v>0</v>
      </c>
      <c r="ED68" s="199">
        <v>0</v>
      </c>
      <c r="EE68" s="196"/>
      <c r="EF68" s="196"/>
      <c r="EG68" s="197">
        <f t="shared" si="48"/>
        <v>0</v>
      </c>
      <c r="EH68" s="253">
        <f t="shared" si="49"/>
        <v>0</v>
      </c>
      <c r="EI68" s="213" t="str">
        <f t="shared" si="50"/>
        <v>E</v>
      </c>
      <c r="EJ68" s="201" t="str">
        <f t="shared" si="51"/>
        <v>E</v>
      </c>
      <c r="EK68" s="169">
        <v>0</v>
      </c>
      <c r="EL68" s="170">
        <v>0</v>
      </c>
      <c r="EM68" s="170">
        <v>0</v>
      </c>
      <c r="EN68" s="166"/>
      <c r="EO68" s="166"/>
      <c r="EP68" s="167">
        <f t="shared" si="52"/>
        <v>0</v>
      </c>
      <c r="EQ68" s="254">
        <f t="shared" si="53"/>
        <v>0</v>
      </c>
      <c r="ER68" s="217" t="str">
        <f t="shared" si="54"/>
        <v>E</v>
      </c>
      <c r="ES68" s="168" t="str">
        <f t="shared" si="55"/>
        <v>E</v>
      </c>
      <c r="ET68" s="184">
        <v>0</v>
      </c>
      <c r="EU68" s="185">
        <v>0</v>
      </c>
      <c r="EV68" s="185">
        <v>0</v>
      </c>
      <c r="EW68" s="181"/>
      <c r="EX68" s="181"/>
      <c r="EY68" s="182">
        <f t="shared" si="56"/>
        <v>0</v>
      </c>
      <c r="EZ68" s="255">
        <f t="shared" si="57"/>
        <v>0</v>
      </c>
      <c r="FA68" s="221" t="str">
        <f t="shared" si="58"/>
        <v>E</v>
      </c>
      <c r="FB68" s="183" t="str">
        <f t="shared" si="59"/>
        <v>E</v>
      </c>
      <c r="FC68" s="7"/>
      <c r="FD68" s="4"/>
      <c r="FE68" s="36" t="str">
        <f t="shared" si="123"/>
        <v/>
      </c>
      <c r="FF68" s="34">
        <f t="shared" si="121"/>
        <v>1200</v>
      </c>
      <c r="FG68" s="24">
        <f t="shared" si="122"/>
        <v>0</v>
      </c>
      <c r="FH68" s="89">
        <f t="shared" si="61"/>
        <v>0</v>
      </c>
      <c r="FI68" s="49" t="str">
        <f t="shared" si="62"/>
        <v/>
      </c>
      <c r="FJ68" s="49" t="str">
        <f t="shared" si="63"/>
        <v/>
      </c>
      <c r="FK68" s="49" t="str">
        <f t="shared" si="64"/>
        <v>PROMOTED</v>
      </c>
      <c r="FL68" s="40" t="str">
        <f t="shared" si="65"/>
        <v/>
      </c>
      <c r="FM68" s="35" t="str">
        <f t="shared" si="66"/>
        <v/>
      </c>
      <c r="FN68" s="63" t="str">
        <f t="shared" si="67"/>
        <v>Need Improvement</v>
      </c>
      <c r="FO68" s="43" t="str">
        <f t="shared" si="2"/>
        <v>E</v>
      </c>
      <c r="FP68" s="42" t="str">
        <f t="shared" si="3"/>
        <v>E</v>
      </c>
      <c r="FQ68" s="42" t="str">
        <f t="shared" si="4"/>
        <v>E</v>
      </c>
      <c r="FR68" s="42" t="str">
        <f t="shared" si="5"/>
        <v>E</v>
      </c>
      <c r="FS68" s="42" t="str">
        <f t="shared" si="6"/>
        <v>E</v>
      </c>
      <c r="FT68" s="44" t="str">
        <f t="shared" si="7"/>
        <v>E</v>
      </c>
      <c r="FU68" s="244">
        <f t="shared" si="68"/>
        <v>0</v>
      </c>
      <c r="FV68" s="245">
        <f t="shared" si="69"/>
        <v>0</v>
      </c>
      <c r="FW68" s="245">
        <f t="shared" si="70"/>
        <v>0</v>
      </c>
      <c r="FX68" s="245">
        <f t="shared" si="71"/>
        <v>0</v>
      </c>
      <c r="FY68" s="245">
        <f t="shared" si="72"/>
        <v>6</v>
      </c>
      <c r="FZ68" s="922"/>
      <c r="GA68" s="922"/>
      <c r="GB68" s="79">
        <f t="shared" si="73"/>
        <v>0</v>
      </c>
      <c r="GC68" s="79" t="s">
        <v>169</v>
      </c>
      <c r="GD68" s="79">
        <f t="shared" si="74"/>
        <v>100</v>
      </c>
      <c r="GE68" s="79" t="str">
        <f t="shared" si="75"/>
        <v>0/100</v>
      </c>
      <c r="GF68" s="79">
        <f t="shared" si="76"/>
        <v>0</v>
      </c>
      <c r="GG68" s="79" t="s">
        <v>169</v>
      </c>
      <c r="GH68" s="79">
        <f t="shared" si="77"/>
        <v>100</v>
      </c>
      <c r="GI68" s="79" t="str">
        <f t="shared" si="78"/>
        <v>0/100</v>
      </c>
      <c r="GJ68" s="79">
        <f t="shared" si="79"/>
        <v>0</v>
      </c>
      <c r="GK68" s="79" t="s">
        <v>169</v>
      </c>
      <c r="GL68" s="79">
        <f t="shared" si="80"/>
        <v>100</v>
      </c>
      <c r="GM68" s="79" t="str">
        <f t="shared" si="81"/>
        <v>0/100</v>
      </c>
      <c r="GO68" s="79" t="str">
        <f t="shared" si="82"/>
        <v>E</v>
      </c>
      <c r="GP68" s="79" t="str">
        <f t="shared" si="83"/>
        <v>E</v>
      </c>
      <c r="GQ68" s="79" t="str">
        <f t="shared" si="84"/>
        <v>E</v>
      </c>
      <c r="GR68" s="79" t="str">
        <f t="shared" si="85"/>
        <v>E</v>
      </c>
      <c r="GS68" s="79" t="str">
        <f t="shared" si="86"/>
        <v>E</v>
      </c>
      <c r="GT68" s="79" t="str">
        <f t="shared" si="87"/>
        <v>E</v>
      </c>
      <c r="GU68" s="79">
        <f t="shared" si="88"/>
        <v>0</v>
      </c>
      <c r="GV68" s="79">
        <f t="shared" si="89"/>
        <v>0</v>
      </c>
      <c r="GW68" s="79">
        <f t="shared" si="90"/>
        <v>0</v>
      </c>
      <c r="GX68" s="79">
        <f t="shared" si="91"/>
        <v>6</v>
      </c>
    </row>
    <row r="69" spans="1:213" ht="21.75" customHeight="1">
      <c r="A69" s="73">
        <f t="shared" si="11"/>
        <v>961</v>
      </c>
      <c r="B69" s="138">
        <v>61</v>
      </c>
      <c r="C69" s="247">
        <v>61</v>
      </c>
      <c r="D69" s="23">
        <f t="shared" si="12"/>
        <v>0</v>
      </c>
      <c r="E69" s="2"/>
      <c r="F69" s="81"/>
      <c r="G69" s="1">
        <v>961</v>
      </c>
      <c r="H69" s="2"/>
      <c r="I69" s="2"/>
      <c r="J69" s="2"/>
      <c r="K69" s="666"/>
      <c r="L69" s="300"/>
      <c r="M69" s="272"/>
      <c r="N69" s="268">
        <f t="shared" si="92"/>
        <v>0</v>
      </c>
      <c r="O69" s="272"/>
      <c r="P69" s="272"/>
      <c r="Q69" s="268">
        <f t="shared" si="13"/>
        <v>0</v>
      </c>
      <c r="R69" s="272"/>
      <c r="S69" s="272"/>
      <c r="T69" s="268">
        <f t="shared" si="14"/>
        <v>0</v>
      </c>
      <c r="U69" s="270">
        <f t="shared" si="93"/>
        <v>0</v>
      </c>
      <c r="V69" s="273"/>
      <c r="W69" s="274"/>
      <c r="X69" s="268">
        <f t="shared" si="94"/>
        <v>0</v>
      </c>
      <c r="Y69" s="274"/>
      <c r="Z69" s="274"/>
      <c r="AA69" s="268">
        <f t="shared" si="95"/>
        <v>0</v>
      </c>
      <c r="AB69" s="269">
        <f t="shared" si="96"/>
        <v>0</v>
      </c>
      <c r="AC69" s="275">
        <f t="shared" si="97"/>
        <v>0</v>
      </c>
      <c r="AD69" s="271" t="str">
        <f t="shared" si="98"/>
        <v>E</v>
      </c>
      <c r="AE69" s="67" t="str">
        <f t="shared" si="99"/>
        <v>E</v>
      </c>
      <c r="AF69" s="337"/>
      <c r="AG69" s="338"/>
      <c r="AH69" s="339">
        <f t="shared" si="18"/>
        <v>0</v>
      </c>
      <c r="AI69" s="338"/>
      <c r="AJ69" s="338"/>
      <c r="AK69" s="339">
        <f t="shared" si="19"/>
        <v>0</v>
      </c>
      <c r="AL69" s="338"/>
      <c r="AM69" s="338"/>
      <c r="AN69" s="339">
        <f t="shared" si="20"/>
        <v>0</v>
      </c>
      <c r="AO69" s="340">
        <f t="shared" si="100"/>
        <v>0</v>
      </c>
      <c r="AP69" s="341"/>
      <c r="AQ69" s="342"/>
      <c r="AR69" s="339">
        <f t="shared" si="101"/>
        <v>0</v>
      </c>
      <c r="AS69" s="342"/>
      <c r="AT69" s="342"/>
      <c r="AU69" s="339">
        <f t="shared" si="102"/>
        <v>0</v>
      </c>
      <c r="AV69" s="343">
        <f t="shared" si="103"/>
        <v>0</v>
      </c>
      <c r="AW69" s="344">
        <f t="shared" si="21"/>
        <v>0</v>
      </c>
      <c r="AX69" s="345" t="str">
        <f t="shared" si="22"/>
        <v>E</v>
      </c>
      <c r="AY69" s="69" t="str">
        <f t="shared" si="23"/>
        <v>E</v>
      </c>
      <c r="AZ69" s="390"/>
      <c r="BA69" s="391"/>
      <c r="BB69" s="392">
        <f t="shared" si="24"/>
        <v>0</v>
      </c>
      <c r="BC69" s="391"/>
      <c r="BD69" s="391"/>
      <c r="BE69" s="392">
        <f t="shared" si="25"/>
        <v>0</v>
      </c>
      <c r="BF69" s="391"/>
      <c r="BG69" s="391"/>
      <c r="BH69" s="392">
        <f t="shared" si="26"/>
        <v>0</v>
      </c>
      <c r="BI69" s="393">
        <f t="shared" si="104"/>
        <v>0</v>
      </c>
      <c r="BJ69" s="394"/>
      <c r="BK69" s="395"/>
      <c r="BL69" s="392">
        <f t="shared" si="105"/>
        <v>0</v>
      </c>
      <c r="BM69" s="395"/>
      <c r="BN69" s="395"/>
      <c r="BO69" s="392">
        <f t="shared" si="106"/>
        <v>0</v>
      </c>
      <c r="BP69" s="396">
        <f t="shared" si="107"/>
        <v>0</v>
      </c>
      <c r="BQ69" s="397">
        <f t="shared" si="27"/>
        <v>0</v>
      </c>
      <c r="BR69" s="398" t="str">
        <f t="shared" si="28"/>
        <v>E</v>
      </c>
      <c r="BS69" s="399" t="str">
        <f t="shared" si="29"/>
        <v>E</v>
      </c>
      <c r="BT69" s="437"/>
      <c r="BU69" s="438"/>
      <c r="BV69" s="439">
        <f t="shared" si="30"/>
        <v>0</v>
      </c>
      <c r="BW69" s="438"/>
      <c r="BX69" s="438"/>
      <c r="BY69" s="439">
        <f t="shared" si="31"/>
        <v>0</v>
      </c>
      <c r="BZ69" s="438"/>
      <c r="CA69" s="438"/>
      <c r="CB69" s="439">
        <f t="shared" si="32"/>
        <v>0</v>
      </c>
      <c r="CC69" s="440">
        <f t="shared" si="108"/>
        <v>0</v>
      </c>
      <c r="CD69" s="441"/>
      <c r="CE69" s="442"/>
      <c r="CF69" s="439">
        <f t="shared" si="109"/>
        <v>0</v>
      </c>
      <c r="CG69" s="442"/>
      <c r="CH69" s="442"/>
      <c r="CI69" s="439">
        <f t="shared" si="110"/>
        <v>0</v>
      </c>
      <c r="CJ69" s="443">
        <f t="shared" si="111"/>
        <v>0</v>
      </c>
      <c r="CK69" s="444">
        <f t="shared" si="33"/>
        <v>0</v>
      </c>
      <c r="CL69" s="445" t="str">
        <f t="shared" si="34"/>
        <v>E</v>
      </c>
      <c r="CM69" s="68" t="str">
        <f t="shared" si="35"/>
        <v>E</v>
      </c>
      <c r="CN69" s="337"/>
      <c r="CO69" s="338"/>
      <c r="CP69" s="339">
        <f t="shared" si="36"/>
        <v>0</v>
      </c>
      <c r="CQ69" s="338"/>
      <c r="CR69" s="338"/>
      <c r="CS69" s="339">
        <f t="shared" si="37"/>
        <v>0</v>
      </c>
      <c r="CT69" s="338"/>
      <c r="CU69" s="338"/>
      <c r="CV69" s="339">
        <f t="shared" si="38"/>
        <v>0</v>
      </c>
      <c r="CW69" s="340">
        <f t="shared" si="112"/>
        <v>0</v>
      </c>
      <c r="CX69" s="341"/>
      <c r="CY69" s="342"/>
      <c r="CZ69" s="339">
        <f t="shared" si="113"/>
        <v>0</v>
      </c>
      <c r="DA69" s="342"/>
      <c r="DB69" s="342"/>
      <c r="DC69" s="339">
        <f t="shared" si="114"/>
        <v>0</v>
      </c>
      <c r="DD69" s="343">
        <f t="shared" si="115"/>
        <v>0</v>
      </c>
      <c r="DE69" s="344">
        <f t="shared" si="39"/>
        <v>0</v>
      </c>
      <c r="DF69" s="345" t="str">
        <f t="shared" si="40"/>
        <v>E</v>
      </c>
      <c r="DG69" s="69" t="str">
        <f t="shared" si="41"/>
        <v>E</v>
      </c>
      <c r="DH69" s="490"/>
      <c r="DI69" s="491"/>
      <c r="DJ69" s="492">
        <f t="shared" si="42"/>
        <v>0</v>
      </c>
      <c r="DK69" s="491"/>
      <c r="DL69" s="491"/>
      <c r="DM69" s="492">
        <f t="shared" si="43"/>
        <v>0</v>
      </c>
      <c r="DN69" s="491"/>
      <c r="DO69" s="491"/>
      <c r="DP69" s="492">
        <f t="shared" si="44"/>
        <v>0</v>
      </c>
      <c r="DQ69" s="493">
        <f t="shared" si="116"/>
        <v>0</v>
      </c>
      <c r="DR69" s="494"/>
      <c r="DS69" s="495"/>
      <c r="DT69" s="492">
        <f t="shared" si="117"/>
        <v>0</v>
      </c>
      <c r="DU69" s="495"/>
      <c r="DV69" s="495"/>
      <c r="DW69" s="492">
        <f t="shared" si="118"/>
        <v>0</v>
      </c>
      <c r="DX69" s="496">
        <f t="shared" si="119"/>
        <v>0</v>
      </c>
      <c r="DY69" s="497">
        <f t="shared" si="45"/>
        <v>0</v>
      </c>
      <c r="DZ69" s="498" t="str">
        <f t="shared" si="46"/>
        <v>E</v>
      </c>
      <c r="EA69" s="499" t="str">
        <f t="shared" si="47"/>
        <v>E</v>
      </c>
      <c r="EB69" s="198">
        <v>0</v>
      </c>
      <c r="EC69" s="199">
        <v>0</v>
      </c>
      <c r="ED69" s="199">
        <v>0</v>
      </c>
      <c r="EE69" s="196"/>
      <c r="EF69" s="196"/>
      <c r="EG69" s="197">
        <f t="shared" si="48"/>
        <v>0</v>
      </c>
      <c r="EH69" s="253">
        <f t="shared" si="49"/>
        <v>0</v>
      </c>
      <c r="EI69" s="213" t="str">
        <f t="shared" si="50"/>
        <v>E</v>
      </c>
      <c r="EJ69" s="201" t="str">
        <f t="shared" si="51"/>
        <v>E</v>
      </c>
      <c r="EK69" s="169">
        <v>0</v>
      </c>
      <c r="EL69" s="170">
        <v>0</v>
      </c>
      <c r="EM69" s="170">
        <v>0</v>
      </c>
      <c r="EN69" s="166"/>
      <c r="EO69" s="166"/>
      <c r="EP69" s="167">
        <f t="shared" si="52"/>
        <v>0</v>
      </c>
      <c r="EQ69" s="254">
        <f t="shared" si="53"/>
        <v>0</v>
      </c>
      <c r="ER69" s="217" t="str">
        <f t="shared" si="54"/>
        <v>E</v>
      </c>
      <c r="ES69" s="168" t="str">
        <f t="shared" si="55"/>
        <v>E</v>
      </c>
      <c r="ET69" s="184">
        <v>0</v>
      </c>
      <c r="EU69" s="185">
        <v>0</v>
      </c>
      <c r="EV69" s="185">
        <v>0</v>
      </c>
      <c r="EW69" s="181"/>
      <c r="EX69" s="181"/>
      <c r="EY69" s="182">
        <f t="shared" si="56"/>
        <v>0</v>
      </c>
      <c r="EZ69" s="255">
        <f t="shared" si="57"/>
        <v>0</v>
      </c>
      <c r="FA69" s="221" t="str">
        <f t="shared" si="58"/>
        <v>E</v>
      </c>
      <c r="FB69" s="183" t="str">
        <f t="shared" si="59"/>
        <v>E</v>
      </c>
      <c r="FC69" s="7"/>
      <c r="FD69" s="4"/>
      <c r="FE69" s="36" t="str">
        <f t="shared" si="123"/>
        <v/>
      </c>
      <c r="FF69" s="34">
        <f t="shared" si="121"/>
        <v>1200</v>
      </c>
      <c r="FG69" s="24">
        <f t="shared" si="122"/>
        <v>0</v>
      </c>
      <c r="FH69" s="89">
        <f t="shared" si="61"/>
        <v>0</v>
      </c>
      <c r="FI69" s="49" t="str">
        <f t="shared" si="62"/>
        <v/>
      </c>
      <c r="FJ69" s="49" t="str">
        <f t="shared" si="63"/>
        <v/>
      </c>
      <c r="FK69" s="49" t="str">
        <f t="shared" si="64"/>
        <v>PROMOTED</v>
      </c>
      <c r="FL69" s="40" t="str">
        <f t="shared" si="65"/>
        <v/>
      </c>
      <c r="FM69" s="35" t="str">
        <f t="shared" si="66"/>
        <v/>
      </c>
      <c r="FN69" s="63" t="str">
        <f t="shared" si="67"/>
        <v>Need Improvement</v>
      </c>
      <c r="FO69" s="43" t="str">
        <f t="shared" si="2"/>
        <v>E</v>
      </c>
      <c r="FP69" s="42" t="str">
        <f t="shared" si="3"/>
        <v>E</v>
      </c>
      <c r="FQ69" s="42" t="str">
        <f t="shared" si="4"/>
        <v>E</v>
      </c>
      <c r="FR69" s="42" t="str">
        <f t="shared" si="5"/>
        <v>E</v>
      </c>
      <c r="FS69" s="42" t="str">
        <f t="shared" si="6"/>
        <v>E</v>
      </c>
      <c r="FT69" s="44" t="str">
        <f t="shared" si="7"/>
        <v>E</v>
      </c>
      <c r="FU69" s="244">
        <f t="shared" si="68"/>
        <v>0</v>
      </c>
      <c r="FV69" s="245">
        <f t="shared" si="69"/>
        <v>0</v>
      </c>
      <c r="FW69" s="245">
        <f t="shared" si="70"/>
        <v>0</v>
      </c>
      <c r="FX69" s="245">
        <f t="shared" si="71"/>
        <v>0</v>
      </c>
      <c r="FY69" s="245">
        <f t="shared" si="72"/>
        <v>6</v>
      </c>
      <c r="FZ69" s="922"/>
      <c r="GA69" s="922"/>
      <c r="GB69" s="79">
        <f t="shared" si="73"/>
        <v>0</v>
      </c>
      <c r="GC69" s="79" t="s">
        <v>169</v>
      </c>
      <c r="GD69" s="79">
        <f t="shared" si="74"/>
        <v>100</v>
      </c>
      <c r="GE69" s="79" t="str">
        <f t="shared" si="75"/>
        <v>0/100</v>
      </c>
      <c r="GF69" s="79">
        <f t="shared" si="76"/>
        <v>0</v>
      </c>
      <c r="GG69" s="79" t="s">
        <v>169</v>
      </c>
      <c r="GH69" s="79">
        <f t="shared" si="77"/>
        <v>100</v>
      </c>
      <c r="GI69" s="79" t="str">
        <f t="shared" si="78"/>
        <v>0/100</v>
      </c>
      <c r="GJ69" s="79">
        <f t="shared" si="79"/>
        <v>0</v>
      </c>
      <c r="GK69" s="79" t="s">
        <v>169</v>
      </c>
      <c r="GL69" s="79">
        <f t="shared" si="80"/>
        <v>100</v>
      </c>
      <c r="GM69" s="79" t="str">
        <f t="shared" si="81"/>
        <v>0/100</v>
      </c>
      <c r="GO69" s="79" t="str">
        <f t="shared" si="82"/>
        <v>E</v>
      </c>
      <c r="GP69" s="79" t="str">
        <f t="shared" si="83"/>
        <v>E</v>
      </c>
      <c r="GQ69" s="79" t="str">
        <f t="shared" si="84"/>
        <v>E</v>
      </c>
      <c r="GR69" s="79" t="str">
        <f t="shared" si="85"/>
        <v>E</v>
      </c>
      <c r="GS69" s="79" t="str">
        <f t="shared" si="86"/>
        <v>E</v>
      </c>
      <c r="GT69" s="79" t="str">
        <f t="shared" si="87"/>
        <v>E</v>
      </c>
      <c r="GU69" s="79">
        <f t="shared" si="88"/>
        <v>0</v>
      </c>
      <c r="GV69" s="79">
        <f t="shared" si="89"/>
        <v>0</v>
      </c>
      <c r="GW69" s="79">
        <f t="shared" si="90"/>
        <v>0</v>
      </c>
      <c r="GX69" s="79">
        <f t="shared" si="91"/>
        <v>6</v>
      </c>
    </row>
    <row r="70" spans="1:213" ht="21.75" customHeight="1">
      <c r="A70" s="73">
        <f t="shared" si="11"/>
        <v>962</v>
      </c>
      <c r="B70" s="138">
        <v>62</v>
      </c>
      <c r="C70" s="248">
        <v>62</v>
      </c>
      <c r="D70" s="23">
        <f t="shared" si="12"/>
        <v>0</v>
      </c>
      <c r="E70" s="2"/>
      <c r="F70" s="81"/>
      <c r="G70" s="2">
        <v>962</v>
      </c>
      <c r="H70" s="2"/>
      <c r="I70" s="2"/>
      <c r="J70" s="2"/>
      <c r="K70" s="666"/>
      <c r="L70" s="300"/>
      <c r="M70" s="272"/>
      <c r="N70" s="268">
        <f t="shared" si="92"/>
        <v>0</v>
      </c>
      <c r="O70" s="272"/>
      <c r="P70" s="272"/>
      <c r="Q70" s="268">
        <f t="shared" si="13"/>
        <v>0</v>
      </c>
      <c r="R70" s="272"/>
      <c r="S70" s="272"/>
      <c r="T70" s="268">
        <f t="shared" si="14"/>
        <v>0</v>
      </c>
      <c r="U70" s="270">
        <f t="shared" si="93"/>
        <v>0</v>
      </c>
      <c r="V70" s="273"/>
      <c r="W70" s="274"/>
      <c r="X70" s="268">
        <f t="shared" si="94"/>
        <v>0</v>
      </c>
      <c r="Y70" s="274"/>
      <c r="Z70" s="274"/>
      <c r="AA70" s="268">
        <f t="shared" si="95"/>
        <v>0</v>
      </c>
      <c r="AB70" s="269">
        <f t="shared" si="96"/>
        <v>0</v>
      </c>
      <c r="AC70" s="275">
        <f t="shared" si="97"/>
        <v>0</v>
      </c>
      <c r="AD70" s="271" t="str">
        <f t="shared" si="98"/>
        <v>E</v>
      </c>
      <c r="AE70" s="67" t="str">
        <f t="shared" si="99"/>
        <v>E</v>
      </c>
      <c r="AF70" s="337"/>
      <c r="AG70" s="338"/>
      <c r="AH70" s="339">
        <f t="shared" si="18"/>
        <v>0</v>
      </c>
      <c r="AI70" s="338"/>
      <c r="AJ70" s="338"/>
      <c r="AK70" s="339">
        <f t="shared" si="19"/>
        <v>0</v>
      </c>
      <c r="AL70" s="338"/>
      <c r="AM70" s="338"/>
      <c r="AN70" s="339">
        <f t="shared" si="20"/>
        <v>0</v>
      </c>
      <c r="AO70" s="340">
        <f t="shared" si="100"/>
        <v>0</v>
      </c>
      <c r="AP70" s="341"/>
      <c r="AQ70" s="342"/>
      <c r="AR70" s="339">
        <f t="shared" si="101"/>
        <v>0</v>
      </c>
      <c r="AS70" s="342"/>
      <c r="AT70" s="342"/>
      <c r="AU70" s="339">
        <f t="shared" si="102"/>
        <v>0</v>
      </c>
      <c r="AV70" s="343">
        <f t="shared" si="103"/>
        <v>0</v>
      </c>
      <c r="AW70" s="344">
        <f t="shared" si="21"/>
        <v>0</v>
      </c>
      <c r="AX70" s="345" t="str">
        <f t="shared" si="22"/>
        <v>E</v>
      </c>
      <c r="AY70" s="69" t="str">
        <f t="shared" si="23"/>
        <v>E</v>
      </c>
      <c r="AZ70" s="390"/>
      <c r="BA70" s="391"/>
      <c r="BB70" s="392">
        <f t="shared" si="24"/>
        <v>0</v>
      </c>
      <c r="BC70" s="391"/>
      <c r="BD70" s="391"/>
      <c r="BE70" s="392">
        <f t="shared" si="25"/>
        <v>0</v>
      </c>
      <c r="BF70" s="391"/>
      <c r="BG70" s="391"/>
      <c r="BH70" s="392">
        <f t="shared" si="26"/>
        <v>0</v>
      </c>
      <c r="BI70" s="393">
        <f t="shared" si="104"/>
        <v>0</v>
      </c>
      <c r="BJ70" s="394"/>
      <c r="BK70" s="395"/>
      <c r="BL70" s="392">
        <f t="shared" si="105"/>
        <v>0</v>
      </c>
      <c r="BM70" s="395"/>
      <c r="BN70" s="395"/>
      <c r="BO70" s="392">
        <f t="shared" si="106"/>
        <v>0</v>
      </c>
      <c r="BP70" s="396">
        <f t="shared" si="107"/>
        <v>0</v>
      </c>
      <c r="BQ70" s="397">
        <f t="shared" si="27"/>
        <v>0</v>
      </c>
      <c r="BR70" s="398" t="str">
        <f t="shared" si="28"/>
        <v>E</v>
      </c>
      <c r="BS70" s="399" t="str">
        <f t="shared" si="29"/>
        <v>E</v>
      </c>
      <c r="BT70" s="437"/>
      <c r="BU70" s="438"/>
      <c r="BV70" s="439">
        <f t="shared" si="30"/>
        <v>0</v>
      </c>
      <c r="BW70" s="438"/>
      <c r="BX70" s="438"/>
      <c r="BY70" s="439">
        <f t="shared" si="31"/>
        <v>0</v>
      </c>
      <c r="BZ70" s="438"/>
      <c r="CA70" s="438"/>
      <c r="CB70" s="439">
        <f t="shared" si="32"/>
        <v>0</v>
      </c>
      <c r="CC70" s="440">
        <f t="shared" si="108"/>
        <v>0</v>
      </c>
      <c r="CD70" s="441"/>
      <c r="CE70" s="442"/>
      <c r="CF70" s="439">
        <f t="shared" si="109"/>
        <v>0</v>
      </c>
      <c r="CG70" s="442"/>
      <c r="CH70" s="442"/>
      <c r="CI70" s="439">
        <f t="shared" si="110"/>
        <v>0</v>
      </c>
      <c r="CJ70" s="443">
        <f t="shared" si="111"/>
        <v>0</v>
      </c>
      <c r="CK70" s="444">
        <f t="shared" si="33"/>
        <v>0</v>
      </c>
      <c r="CL70" s="445" t="str">
        <f t="shared" si="34"/>
        <v>E</v>
      </c>
      <c r="CM70" s="68" t="str">
        <f t="shared" si="35"/>
        <v>E</v>
      </c>
      <c r="CN70" s="337"/>
      <c r="CO70" s="338"/>
      <c r="CP70" s="339">
        <f t="shared" si="36"/>
        <v>0</v>
      </c>
      <c r="CQ70" s="338"/>
      <c r="CR70" s="338"/>
      <c r="CS70" s="339">
        <f t="shared" si="37"/>
        <v>0</v>
      </c>
      <c r="CT70" s="338"/>
      <c r="CU70" s="338"/>
      <c r="CV70" s="339">
        <f t="shared" si="38"/>
        <v>0</v>
      </c>
      <c r="CW70" s="340">
        <f t="shared" si="112"/>
        <v>0</v>
      </c>
      <c r="CX70" s="341"/>
      <c r="CY70" s="342"/>
      <c r="CZ70" s="339">
        <f t="shared" si="113"/>
        <v>0</v>
      </c>
      <c r="DA70" s="342"/>
      <c r="DB70" s="342"/>
      <c r="DC70" s="339">
        <f t="shared" si="114"/>
        <v>0</v>
      </c>
      <c r="DD70" s="343">
        <f t="shared" si="115"/>
        <v>0</v>
      </c>
      <c r="DE70" s="344">
        <f t="shared" si="39"/>
        <v>0</v>
      </c>
      <c r="DF70" s="345" t="str">
        <f t="shared" si="40"/>
        <v>E</v>
      </c>
      <c r="DG70" s="69" t="str">
        <f t="shared" si="41"/>
        <v>E</v>
      </c>
      <c r="DH70" s="490"/>
      <c r="DI70" s="491"/>
      <c r="DJ70" s="492">
        <f t="shared" si="42"/>
        <v>0</v>
      </c>
      <c r="DK70" s="491"/>
      <c r="DL70" s="491"/>
      <c r="DM70" s="492">
        <f t="shared" si="43"/>
        <v>0</v>
      </c>
      <c r="DN70" s="491"/>
      <c r="DO70" s="491"/>
      <c r="DP70" s="492">
        <f t="shared" si="44"/>
        <v>0</v>
      </c>
      <c r="DQ70" s="493">
        <f t="shared" si="116"/>
        <v>0</v>
      </c>
      <c r="DR70" s="494"/>
      <c r="DS70" s="495"/>
      <c r="DT70" s="492">
        <f t="shared" si="117"/>
        <v>0</v>
      </c>
      <c r="DU70" s="495"/>
      <c r="DV70" s="495"/>
      <c r="DW70" s="492">
        <f t="shared" si="118"/>
        <v>0</v>
      </c>
      <c r="DX70" s="496">
        <f t="shared" si="119"/>
        <v>0</v>
      </c>
      <c r="DY70" s="497">
        <f t="shared" si="45"/>
        <v>0</v>
      </c>
      <c r="DZ70" s="498" t="str">
        <f t="shared" si="46"/>
        <v>E</v>
      </c>
      <c r="EA70" s="499" t="str">
        <f t="shared" si="47"/>
        <v>E</v>
      </c>
      <c r="EB70" s="198">
        <v>0</v>
      </c>
      <c r="EC70" s="199">
        <v>0</v>
      </c>
      <c r="ED70" s="199">
        <v>0</v>
      </c>
      <c r="EE70" s="196"/>
      <c r="EF70" s="196"/>
      <c r="EG70" s="197">
        <f t="shared" si="48"/>
        <v>0</v>
      </c>
      <c r="EH70" s="253">
        <f t="shared" si="49"/>
        <v>0</v>
      </c>
      <c r="EI70" s="213" t="str">
        <f t="shared" si="50"/>
        <v>E</v>
      </c>
      <c r="EJ70" s="201" t="str">
        <f t="shared" si="51"/>
        <v>E</v>
      </c>
      <c r="EK70" s="169">
        <v>0</v>
      </c>
      <c r="EL70" s="170">
        <v>0</v>
      </c>
      <c r="EM70" s="170">
        <v>0</v>
      </c>
      <c r="EN70" s="166"/>
      <c r="EO70" s="166"/>
      <c r="EP70" s="167">
        <f t="shared" si="52"/>
        <v>0</v>
      </c>
      <c r="EQ70" s="254">
        <f t="shared" si="53"/>
        <v>0</v>
      </c>
      <c r="ER70" s="217" t="str">
        <f t="shared" si="54"/>
        <v>E</v>
      </c>
      <c r="ES70" s="168" t="str">
        <f t="shared" si="55"/>
        <v>E</v>
      </c>
      <c r="ET70" s="184">
        <v>0</v>
      </c>
      <c r="EU70" s="185">
        <v>0</v>
      </c>
      <c r="EV70" s="185">
        <v>0</v>
      </c>
      <c r="EW70" s="181"/>
      <c r="EX70" s="181"/>
      <c r="EY70" s="182">
        <f t="shared" si="56"/>
        <v>0</v>
      </c>
      <c r="EZ70" s="255">
        <f t="shared" si="57"/>
        <v>0</v>
      </c>
      <c r="FA70" s="221" t="str">
        <f t="shared" si="58"/>
        <v>E</v>
      </c>
      <c r="FB70" s="183" t="str">
        <f t="shared" si="59"/>
        <v>E</v>
      </c>
      <c r="FC70" s="7"/>
      <c r="FD70" s="4"/>
      <c r="FE70" s="36" t="str">
        <f t="shared" si="123"/>
        <v/>
      </c>
      <c r="FF70" s="34">
        <f t="shared" si="121"/>
        <v>1200</v>
      </c>
      <c r="FG70" s="24">
        <f t="shared" si="122"/>
        <v>0</v>
      </c>
      <c r="FH70" s="89">
        <f t="shared" si="61"/>
        <v>0</v>
      </c>
      <c r="FI70" s="49" t="str">
        <f t="shared" si="62"/>
        <v/>
      </c>
      <c r="FJ70" s="49" t="str">
        <f t="shared" si="63"/>
        <v/>
      </c>
      <c r="FK70" s="49" t="str">
        <f t="shared" si="64"/>
        <v>PROMOTED</v>
      </c>
      <c r="FL70" s="40" t="str">
        <f t="shared" si="65"/>
        <v/>
      </c>
      <c r="FM70" s="35" t="str">
        <f t="shared" si="66"/>
        <v/>
      </c>
      <c r="FN70" s="63" t="str">
        <f t="shared" si="67"/>
        <v>Need Improvement</v>
      </c>
      <c r="FO70" s="43" t="str">
        <f t="shared" si="2"/>
        <v>E</v>
      </c>
      <c r="FP70" s="42" t="str">
        <f t="shared" si="3"/>
        <v>E</v>
      </c>
      <c r="FQ70" s="42" t="str">
        <f t="shared" si="4"/>
        <v>E</v>
      </c>
      <c r="FR70" s="42" t="str">
        <f t="shared" si="5"/>
        <v>E</v>
      </c>
      <c r="FS70" s="42" t="str">
        <f t="shared" si="6"/>
        <v>E</v>
      </c>
      <c r="FT70" s="44" t="str">
        <f t="shared" si="7"/>
        <v>E</v>
      </c>
      <c r="FU70" s="244">
        <f t="shared" si="68"/>
        <v>0</v>
      </c>
      <c r="FV70" s="245">
        <f t="shared" si="69"/>
        <v>0</v>
      </c>
      <c r="FW70" s="245">
        <f t="shared" si="70"/>
        <v>0</v>
      </c>
      <c r="FX70" s="245">
        <f t="shared" si="71"/>
        <v>0</v>
      </c>
      <c r="FY70" s="245">
        <f t="shared" si="72"/>
        <v>6</v>
      </c>
      <c r="FZ70" s="922"/>
      <c r="GA70" s="922"/>
      <c r="GB70" s="79">
        <f t="shared" si="73"/>
        <v>0</v>
      </c>
      <c r="GC70" s="79" t="s">
        <v>169</v>
      </c>
      <c r="GD70" s="79">
        <f t="shared" si="74"/>
        <v>100</v>
      </c>
      <c r="GE70" s="79" t="str">
        <f t="shared" si="75"/>
        <v>0/100</v>
      </c>
      <c r="GF70" s="79">
        <f t="shared" si="76"/>
        <v>0</v>
      </c>
      <c r="GG70" s="79" t="s">
        <v>169</v>
      </c>
      <c r="GH70" s="79">
        <f t="shared" si="77"/>
        <v>100</v>
      </c>
      <c r="GI70" s="79" t="str">
        <f t="shared" si="78"/>
        <v>0/100</v>
      </c>
      <c r="GJ70" s="79">
        <f t="shared" si="79"/>
        <v>0</v>
      </c>
      <c r="GK70" s="79" t="s">
        <v>169</v>
      </c>
      <c r="GL70" s="79">
        <f t="shared" si="80"/>
        <v>100</v>
      </c>
      <c r="GM70" s="79" t="str">
        <f t="shared" si="81"/>
        <v>0/100</v>
      </c>
      <c r="GO70" s="79" t="str">
        <f t="shared" si="82"/>
        <v>E</v>
      </c>
      <c r="GP70" s="79" t="str">
        <f t="shared" si="83"/>
        <v>E</v>
      </c>
      <c r="GQ70" s="79" t="str">
        <f t="shared" si="84"/>
        <v>E</v>
      </c>
      <c r="GR70" s="79" t="str">
        <f t="shared" si="85"/>
        <v>E</v>
      </c>
      <c r="GS70" s="79" t="str">
        <f t="shared" si="86"/>
        <v>E</v>
      </c>
      <c r="GT70" s="79" t="str">
        <f t="shared" si="87"/>
        <v>E</v>
      </c>
      <c r="GU70" s="79">
        <f t="shared" si="88"/>
        <v>0</v>
      </c>
      <c r="GV70" s="79">
        <f t="shared" si="89"/>
        <v>0</v>
      </c>
      <c r="GW70" s="79">
        <f t="shared" si="90"/>
        <v>0</v>
      </c>
      <c r="GX70" s="79">
        <f t="shared" si="91"/>
        <v>6</v>
      </c>
    </row>
    <row r="71" spans="1:213" ht="21.75" customHeight="1">
      <c r="A71" s="73">
        <f t="shared" si="11"/>
        <v>963</v>
      </c>
      <c r="B71" s="138">
        <v>63</v>
      </c>
      <c r="C71" s="247">
        <v>63</v>
      </c>
      <c r="D71" s="23">
        <f t="shared" si="12"/>
        <v>0</v>
      </c>
      <c r="E71" s="2"/>
      <c r="F71" s="81"/>
      <c r="G71" s="1">
        <v>963</v>
      </c>
      <c r="H71" s="2"/>
      <c r="I71" s="2"/>
      <c r="J71" s="2"/>
      <c r="K71" s="666"/>
      <c r="L71" s="300"/>
      <c r="M71" s="272"/>
      <c r="N71" s="268">
        <f t="shared" si="92"/>
        <v>0</v>
      </c>
      <c r="O71" s="272"/>
      <c r="P71" s="272"/>
      <c r="Q71" s="268">
        <f t="shared" si="13"/>
        <v>0</v>
      </c>
      <c r="R71" s="272"/>
      <c r="S71" s="272"/>
      <c r="T71" s="268">
        <f t="shared" si="14"/>
        <v>0</v>
      </c>
      <c r="U71" s="270">
        <f t="shared" si="93"/>
        <v>0</v>
      </c>
      <c r="V71" s="273"/>
      <c r="W71" s="274"/>
      <c r="X71" s="268">
        <f t="shared" si="94"/>
        <v>0</v>
      </c>
      <c r="Y71" s="274"/>
      <c r="Z71" s="274"/>
      <c r="AA71" s="268">
        <f t="shared" si="95"/>
        <v>0</v>
      </c>
      <c r="AB71" s="269">
        <f t="shared" si="96"/>
        <v>0</v>
      </c>
      <c r="AC71" s="275">
        <f t="shared" si="97"/>
        <v>0</v>
      </c>
      <c r="AD71" s="271" t="str">
        <f t="shared" si="98"/>
        <v>E</v>
      </c>
      <c r="AE71" s="67" t="str">
        <f t="shared" si="99"/>
        <v>E</v>
      </c>
      <c r="AF71" s="337"/>
      <c r="AG71" s="338"/>
      <c r="AH71" s="339">
        <f t="shared" si="18"/>
        <v>0</v>
      </c>
      <c r="AI71" s="338"/>
      <c r="AJ71" s="338"/>
      <c r="AK71" s="339">
        <f t="shared" si="19"/>
        <v>0</v>
      </c>
      <c r="AL71" s="338"/>
      <c r="AM71" s="338"/>
      <c r="AN71" s="339">
        <f t="shared" si="20"/>
        <v>0</v>
      </c>
      <c r="AO71" s="340">
        <f t="shared" si="100"/>
        <v>0</v>
      </c>
      <c r="AP71" s="341"/>
      <c r="AQ71" s="342"/>
      <c r="AR71" s="339">
        <f t="shared" si="101"/>
        <v>0</v>
      </c>
      <c r="AS71" s="342"/>
      <c r="AT71" s="342"/>
      <c r="AU71" s="339">
        <f t="shared" si="102"/>
        <v>0</v>
      </c>
      <c r="AV71" s="343">
        <f t="shared" si="103"/>
        <v>0</v>
      </c>
      <c r="AW71" s="344">
        <f t="shared" si="21"/>
        <v>0</v>
      </c>
      <c r="AX71" s="345" t="str">
        <f t="shared" si="22"/>
        <v>E</v>
      </c>
      <c r="AY71" s="69" t="str">
        <f t="shared" si="23"/>
        <v>E</v>
      </c>
      <c r="AZ71" s="390"/>
      <c r="BA71" s="391"/>
      <c r="BB71" s="392">
        <f t="shared" si="24"/>
        <v>0</v>
      </c>
      <c r="BC71" s="391"/>
      <c r="BD71" s="391"/>
      <c r="BE71" s="392">
        <f t="shared" si="25"/>
        <v>0</v>
      </c>
      <c r="BF71" s="391"/>
      <c r="BG71" s="391"/>
      <c r="BH71" s="392">
        <f t="shared" si="26"/>
        <v>0</v>
      </c>
      <c r="BI71" s="393">
        <f t="shared" si="104"/>
        <v>0</v>
      </c>
      <c r="BJ71" s="394"/>
      <c r="BK71" s="395"/>
      <c r="BL71" s="392">
        <f t="shared" si="105"/>
        <v>0</v>
      </c>
      <c r="BM71" s="395"/>
      <c r="BN71" s="395"/>
      <c r="BO71" s="392">
        <f t="shared" si="106"/>
        <v>0</v>
      </c>
      <c r="BP71" s="396">
        <f t="shared" si="107"/>
        <v>0</v>
      </c>
      <c r="BQ71" s="397">
        <f t="shared" si="27"/>
        <v>0</v>
      </c>
      <c r="BR71" s="398" t="str">
        <f t="shared" si="28"/>
        <v>E</v>
      </c>
      <c r="BS71" s="399" t="str">
        <f t="shared" si="29"/>
        <v>E</v>
      </c>
      <c r="BT71" s="437"/>
      <c r="BU71" s="438"/>
      <c r="BV71" s="439">
        <f t="shared" si="30"/>
        <v>0</v>
      </c>
      <c r="BW71" s="438"/>
      <c r="BX71" s="438"/>
      <c r="BY71" s="439">
        <f t="shared" si="31"/>
        <v>0</v>
      </c>
      <c r="BZ71" s="438"/>
      <c r="CA71" s="438"/>
      <c r="CB71" s="439">
        <f t="shared" si="32"/>
        <v>0</v>
      </c>
      <c r="CC71" s="440">
        <f t="shared" si="108"/>
        <v>0</v>
      </c>
      <c r="CD71" s="441"/>
      <c r="CE71" s="442"/>
      <c r="CF71" s="439">
        <f t="shared" si="109"/>
        <v>0</v>
      </c>
      <c r="CG71" s="442"/>
      <c r="CH71" s="442"/>
      <c r="CI71" s="439">
        <f t="shared" si="110"/>
        <v>0</v>
      </c>
      <c r="CJ71" s="443">
        <f t="shared" si="111"/>
        <v>0</v>
      </c>
      <c r="CK71" s="444">
        <f t="shared" si="33"/>
        <v>0</v>
      </c>
      <c r="CL71" s="445" t="str">
        <f t="shared" si="34"/>
        <v>E</v>
      </c>
      <c r="CM71" s="68" t="str">
        <f t="shared" si="35"/>
        <v>E</v>
      </c>
      <c r="CN71" s="337"/>
      <c r="CO71" s="338"/>
      <c r="CP71" s="339">
        <f t="shared" si="36"/>
        <v>0</v>
      </c>
      <c r="CQ71" s="338"/>
      <c r="CR71" s="338"/>
      <c r="CS71" s="339">
        <f t="shared" si="37"/>
        <v>0</v>
      </c>
      <c r="CT71" s="338"/>
      <c r="CU71" s="338"/>
      <c r="CV71" s="339">
        <f t="shared" si="38"/>
        <v>0</v>
      </c>
      <c r="CW71" s="340">
        <f t="shared" si="112"/>
        <v>0</v>
      </c>
      <c r="CX71" s="341"/>
      <c r="CY71" s="342"/>
      <c r="CZ71" s="339">
        <f t="shared" si="113"/>
        <v>0</v>
      </c>
      <c r="DA71" s="342"/>
      <c r="DB71" s="342"/>
      <c r="DC71" s="339">
        <f t="shared" si="114"/>
        <v>0</v>
      </c>
      <c r="DD71" s="343">
        <f t="shared" si="115"/>
        <v>0</v>
      </c>
      <c r="DE71" s="344">
        <f t="shared" si="39"/>
        <v>0</v>
      </c>
      <c r="DF71" s="345" t="str">
        <f t="shared" si="40"/>
        <v>E</v>
      </c>
      <c r="DG71" s="69" t="str">
        <f t="shared" si="41"/>
        <v>E</v>
      </c>
      <c r="DH71" s="490"/>
      <c r="DI71" s="491"/>
      <c r="DJ71" s="492">
        <f t="shared" si="42"/>
        <v>0</v>
      </c>
      <c r="DK71" s="491"/>
      <c r="DL71" s="491"/>
      <c r="DM71" s="492">
        <f t="shared" si="43"/>
        <v>0</v>
      </c>
      <c r="DN71" s="491"/>
      <c r="DO71" s="491"/>
      <c r="DP71" s="492">
        <f t="shared" si="44"/>
        <v>0</v>
      </c>
      <c r="DQ71" s="493">
        <f t="shared" si="116"/>
        <v>0</v>
      </c>
      <c r="DR71" s="494"/>
      <c r="DS71" s="495"/>
      <c r="DT71" s="492">
        <f t="shared" si="117"/>
        <v>0</v>
      </c>
      <c r="DU71" s="495"/>
      <c r="DV71" s="495"/>
      <c r="DW71" s="492">
        <f t="shared" si="118"/>
        <v>0</v>
      </c>
      <c r="DX71" s="496">
        <f t="shared" si="119"/>
        <v>0</v>
      </c>
      <c r="DY71" s="497">
        <f t="shared" si="45"/>
        <v>0</v>
      </c>
      <c r="DZ71" s="498" t="str">
        <f t="shared" si="46"/>
        <v>E</v>
      </c>
      <c r="EA71" s="499" t="str">
        <f t="shared" si="47"/>
        <v>E</v>
      </c>
      <c r="EB71" s="198">
        <v>0</v>
      </c>
      <c r="EC71" s="199">
        <v>0</v>
      </c>
      <c r="ED71" s="199">
        <v>0</v>
      </c>
      <c r="EE71" s="196"/>
      <c r="EF71" s="196"/>
      <c r="EG71" s="197">
        <f t="shared" si="48"/>
        <v>0</v>
      </c>
      <c r="EH71" s="253">
        <f t="shared" si="49"/>
        <v>0</v>
      </c>
      <c r="EI71" s="213" t="str">
        <f t="shared" si="50"/>
        <v>E</v>
      </c>
      <c r="EJ71" s="201" t="str">
        <f t="shared" si="51"/>
        <v>E</v>
      </c>
      <c r="EK71" s="169">
        <v>0</v>
      </c>
      <c r="EL71" s="170">
        <v>0</v>
      </c>
      <c r="EM71" s="170">
        <v>0</v>
      </c>
      <c r="EN71" s="166"/>
      <c r="EO71" s="166"/>
      <c r="EP71" s="167">
        <f t="shared" si="52"/>
        <v>0</v>
      </c>
      <c r="EQ71" s="254">
        <f t="shared" si="53"/>
        <v>0</v>
      </c>
      <c r="ER71" s="217" t="str">
        <f t="shared" si="54"/>
        <v>E</v>
      </c>
      <c r="ES71" s="168" t="str">
        <f t="shared" si="55"/>
        <v>E</v>
      </c>
      <c r="ET71" s="184">
        <v>0</v>
      </c>
      <c r="EU71" s="185">
        <v>0</v>
      </c>
      <c r="EV71" s="185">
        <v>0</v>
      </c>
      <c r="EW71" s="181"/>
      <c r="EX71" s="181"/>
      <c r="EY71" s="182">
        <f t="shared" si="56"/>
        <v>0</v>
      </c>
      <c r="EZ71" s="255">
        <f t="shared" si="57"/>
        <v>0</v>
      </c>
      <c r="FA71" s="221" t="str">
        <f t="shared" si="58"/>
        <v>E</v>
      </c>
      <c r="FB71" s="183" t="str">
        <f t="shared" si="59"/>
        <v>E</v>
      </c>
      <c r="FC71" s="7"/>
      <c r="FD71" s="4"/>
      <c r="FE71" s="36" t="str">
        <f t="shared" si="123"/>
        <v/>
      </c>
      <c r="FF71" s="34">
        <f t="shared" si="121"/>
        <v>1200</v>
      </c>
      <c r="FG71" s="24">
        <f t="shared" si="122"/>
        <v>0</v>
      </c>
      <c r="FH71" s="89">
        <f t="shared" si="61"/>
        <v>0</v>
      </c>
      <c r="FI71" s="49" t="str">
        <f t="shared" si="62"/>
        <v/>
      </c>
      <c r="FJ71" s="49" t="str">
        <f t="shared" si="63"/>
        <v/>
      </c>
      <c r="FK71" s="49" t="str">
        <f t="shared" si="64"/>
        <v>PROMOTED</v>
      </c>
      <c r="FL71" s="40" t="str">
        <f t="shared" si="65"/>
        <v/>
      </c>
      <c r="FM71" s="35" t="str">
        <f t="shared" si="66"/>
        <v/>
      </c>
      <c r="FN71" s="63" t="str">
        <f t="shared" si="67"/>
        <v>Need Improvement</v>
      </c>
      <c r="FO71" s="43" t="str">
        <f t="shared" si="2"/>
        <v>E</v>
      </c>
      <c r="FP71" s="42" t="str">
        <f t="shared" si="3"/>
        <v>E</v>
      </c>
      <c r="FQ71" s="42" t="str">
        <f t="shared" si="4"/>
        <v>E</v>
      </c>
      <c r="FR71" s="42" t="str">
        <f t="shared" si="5"/>
        <v>E</v>
      </c>
      <c r="FS71" s="42" t="str">
        <f t="shared" si="6"/>
        <v>E</v>
      </c>
      <c r="FT71" s="44" t="str">
        <f t="shared" si="7"/>
        <v>E</v>
      </c>
      <c r="FU71" s="244">
        <f t="shared" si="68"/>
        <v>0</v>
      </c>
      <c r="FV71" s="245">
        <f t="shared" si="69"/>
        <v>0</v>
      </c>
      <c r="FW71" s="245">
        <f t="shared" si="70"/>
        <v>0</v>
      </c>
      <c r="FX71" s="245">
        <f t="shared" si="71"/>
        <v>0</v>
      </c>
      <c r="FY71" s="245">
        <f t="shared" si="72"/>
        <v>6</v>
      </c>
      <c r="FZ71" s="922"/>
      <c r="GA71" s="922"/>
      <c r="GB71" s="79">
        <f t="shared" si="73"/>
        <v>0</v>
      </c>
      <c r="GC71" s="79" t="s">
        <v>169</v>
      </c>
      <c r="GD71" s="79">
        <f t="shared" si="74"/>
        <v>100</v>
      </c>
      <c r="GE71" s="79" t="str">
        <f t="shared" si="75"/>
        <v>0/100</v>
      </c>
      <c r="GF71" s="79">
        <f t="shared" si="76"/>
        <v>0</v>
      </c>
      <c r="GG71" s="79" t="s">
        <v>169</v>
      </c>
      <c r="GH71" s="79">
        <f t="shared" si="77"/>
        <v>100</v>
      </c>
      <c r="GI71" s="79" t="str">
        <f t="shared" si="78"/>
        <v>0/100</v>
      </c>
      <c r="GJ71" s="79">
        <f t="shared" si="79"/>
        <v>0</v>
      </c>
      <c r="GK71" s="79" t="s">
        <v>169</v>
      </c>
      <c r="GL71" s="79">
        <f t="shared" si="80"/>
        <v>100</v>
      </c>
      <c r="GM71" s="79" t="str">
        <f t="shared" si="81"/>
        <v>0/100</v>
      </c>
      <c r="GO71" s="79" t="str">
        <f t="shared" si="82"/>
        <v>E</v>
      </c>
      <c r="GP71" s="79" t="str">
        <f t="shared" si="83"/>
        <v>E</v>
      </c>
      <c r="GQ71" s="79" t="str">
        <f t="shared" si="84"/>
        <v>E</v>
      </c>
      <c r="GR71" s="79" t="str">
        <f t="shared" si="85"/>
        <v>E</v>
      </c>
      <c r="GS71" s="79" t="str">
        <f t="shared" si="86"/>
        <v>E</v>
      </c>
      <c r="GT71" s="79" t="str">
        <f t="shared" si="87"/>
        <v>E</v>
      </c>
      <c r="GU71" s="79">
        <f t="shared" si="88"/>
        <v>0</v>
      </c>
      <c r="GV71" s="79">
        <f t="shared" si="89"/>
        <v>0</v>
      </c>
      <c r="GW71" s="79">
        <f t="shared" si="90"/>
        <v>0</v>
      </c>
      <c r="GX71" s="79">
        <f t="shared" si="91"/>
        <v>6</v>
      </c>
    </row>
    <row r="72" spans="1:213" ht="21.75" customHeight="1">
      <c r="A72" s="73">
        <f t="shared" si="11"/>
        <v>964</v>
      </c>
      <c r="B72" s="138">
        <v>64</v>
      </c>
      <c r="C72" s="248">
        <v>64</v>
      </c>
      <c r="D72" s="23">
        <f t="shared" si="12"/>
        <v>0</v>
      </c>
      <c r="E72" s="2"/>
      <c r="F72" s="81"/>
      <c r="G72" s="2">
        <v>964</v>
      </c>
      <c r="H72" s="2"/>
      <c r="I72" s="2"/>
      <c r="J72" s="2"/>
      <c r="K72" s="666"/>
      <c r="L72" s="300"/>
      <c r="M72" s="272"/>
      <c r="N72" s="268">
        <f t="shared" si="92"/>
        <v>0</v>
      </c>
      <c r="O72" s="272"/>
      <c r="P72" s="272"/>
      <c r="Q72" s="268">
        <f t="shared" si="13"/>
        <v>0</v>
      </c>
      <c r="R72" s="272"/>
      <c r="S72" s="272"/>
      <c r="T72" s="268">
        <f t="shared" si="14"/>
        <v>0</v>
      </c>
      <c r="U72" s="270">
        <f t="shared" si="93"/>
        <v>0</v>
      </c>
      <c r="V72" s="273"/>
      <c r="W72" s="274"/>
      <c r="X72" s="268">
        <f t="shared" si="94"/>
        <v>0</v>
      </c>
      <c r="Y72" s="274"/>
      <c r="Z72" s="274"/>
      <c r="AA72" s="268">
        <f t="shared" si="95"/>
        <v>0</v>
      </c>
      <c r="AB72" s="269">
        <f t="shared" si="96"/>
        <v>0</v>
      </c>
      <c r="AC72" s="275">
        <f t="shared" si="97"/>
        <v>0</v>
      </c>
      <c r="AD72" s="271" t="str">
        <f t="shared" si="98"/>
        <v>E</v>
      </c>
      <c r="AE72" s="67" t="str">
        <f t="shared" si="99"/>
        <v>E</v>
      </c>
      <c r="AF72" s="337"/>
      <c r="AG72" s="338"/>
      <c r="AH72" s="339">
        <f t="shared" si="18"/>
        <v>0</v>
      </c>
      <c r="AI72" s="338"/>
      <c r="AJ72" s="338"/>
      <c r="AK72" s="339">
        <f t="shared" si="19"/>
        <v>0</v>
      </c>
      <c r="AL72" s="338"/>
      <c r="AM72" s="338"/>
      <c r="AN72" s="339">
        <f t="shared" si="20"/>
        <v>0</v>
      </c>
      <c r="AO72" s="340">
        <f t="shared" si="100"/>
        <v>0</v>
      </c>
      <c r="AP72" s="341"/>
      <c r="AQ72" s="342"/>
      <c r="AR72" s="339">
        <f t="shared" si="101"/>
        <v>0</v>
      </c>
      <c r="AS72" s="342"/>
      <c r="AT72" s="342"/>
      <c r="AU72" s="339">
        <f t="shared" si="102"/>
        <v>0</v>
      </c>
      <c r="AV72" s="343">
        <f t="shared" si="103"/>
        <v>0</v>
      </c>
      <c r="AW72" s="344">
        <f t="shared" si="21"/>
        <v>0</v>
      </c>
      <c r="AX72" s="345" t="str">
        <f t="shared" si="22"/>
        <v>E</v>
      </c>
      <c r="AY72" s="69" t="str">
        <f t="shared" si="23"/>
        <v>E</v>
      </c>
      <c r="AZ72" s="390"/>
      <c r="BA72" s="391"/>
      <c r="BB72" s="392">
        <f t="shared" si="24"/>
        <v>0</v>
      </c>
      <c r="BC72" s="391"/>
      <c r="BD72" s="391"/>
      <c r="BE72" s="392">
        <f t="shared" si="25"/>
        <v>0</v>
      </c>
      <c r="BF72" s="391"/>
      <c r="BG72" s="391"/>
      <c r="BH72" s="392">
        <f t="shared" si="26"/>
        <v>0</v>
      </c>
      <c r="BI72" s="393">
        <f t="shared" si="104"/>
        <v>0</v>
      </c>
      <c r="BJ72" s="394"/>
      <c r="BK72" s="395"/>
      <c r="BL72" s="392">
        <f t="shared" si="105"/>
        <v>0</v>
      </c>
      <c r="BM72" s="395"/>
      <c r="BN72" s="395"/>
      <c r="BO72" s="392">
        <f t="shared" si="106"/>
        <v>0</v>
      </c>
      <c r="BP72" s="396">
        <f t="shared" si="107"/>
        <v>0</v>
      </c>
      <c r="BQ72" s="397">
        <f t="shared" si="27"/>
        <v>0</v>
      </c>
      <c r="BR72" s="398" t="str">
        <f t="shared" si="28"/>
        <v>E</v>
      </c>
      <c r="BS72" s="399" t="str">
        <f t="shared" si="29"/>
        <v>E</v>
      </c>
      <c r="BT72" s="437"/>
      <c r="BU72" s="438"/>
      <c r="BV72" s="439">
        <f t="shared" si="30"/>
        <v>0</v>
      </c>
      <c r="BW72" s="438"/>
      <c r="BX72" s="438"/>
      <c r="BY72" s="439">
        <f t="shared" si="31"/>
        <v>0</v>
      </c>
      <c r="BZ72" s="438"/>
      <c r="CA72" s="438"/>
      <c r="CB72" s="439">
        <f t="shared" si="32"/>
        <v>0</v>
      </c>
      <c r="CC72" s="440">
        <f t="shared" si="108"/>
        <v>0</v>
      </c>
      <c r="CD72" s="441"/>
      <c r="CE72" s="442"/>
      <c r="CF72" s="439">
        <f t="shared" si="109"/>
        <v>0</v>
      </c>
      <c r="CG72" s="442"/>
      <c r="CH72" s="442"/>
      <c r="CI72" s="439">
        <f t="shared" si="110"/>
        <v>0</v>
      </c>
      <c r="CJ72" s="443">
        <f t="shared" si="111"/>
        <v>0</v>
      </c>
      <c r="CK72" s="444">
        <f t="shared" si="33"/>
        <v>0</v>
      </c>
      <c r="CL72" s="445" t="str">
        <f t="shared" si="34"/>
        <v>E</v>
      </c>
      <c r="CM72" s="68" t="str">
        <f t="shared" si="35"/>
        <v>E</v>
      </c>
      <c r="CN72" s="337"/>
      <c r="CO72" s="338"/>
      <c r="CP72" s="339">
        <f t="shared" si="36"/>
        <v>0</v>
      </c>
      <c r="CQ72" s="338"/>
      <c r="CR72" s="338"/>
      <c r="CS72" s="339">
        <f t="shared" si="37"/>
        <v>0</v>
      </c>
      <c r="CT72" s="338"/>
      <c r="CU72" s="338"/>
      <c r="CV72" s="339">
        <f t="shared" si="38"/>
        <v>0</v>
      </c>
      <c r="CW72" s="340">
        <f t="shared" si="112"/>
        <v>0</v>
      </c>
      <c r="CX72" s="341"/>
      <c r="CY72" s="342"/>
      <c r="CZ72" s="339">
        <f t="shared" si="113"/>
        <v>0</v>
      </c>
      <c r="DA72" s="342"/>
      <c r="DB72" s="342"/>
      <c r="DC72" s="339">
        <f t="shared" si="114"/>
        <v>0</v>
      </c>
      <c r="DD72" s="343">
        <f t="shared" si="115"/>
        <v>0</v>
      </c>
      <c r="DE72" s="344">
        <f t="shared" si="39"/>
        <v>0</v>
      </c>
      <c r="DF72" s="345" t="str">
        <f t="shared" si="40"/>
        <v>E</v>
      </c>
      <c r="DG72" s="69" t="str">
        <f t="shared" si="41"/>
        <v>E</v>
      </c>
      <c r="DH72" s="490"/>
      <c r="DI72" s="491"/>
      <c r="DJ72" s="492">
        <f t="shared" si="42"/>
        <v>0</v>
      </c>
      <c r="DK72" s="491"/>
      <c r="DL72" s="491"/>
      <c r="DM72" s="492">
        <f t="shared" si="43"/>
        <v>0</v>
      </c>
      <c r="DN72" s="491"/>
      <c r="DO72" s="491"/>
      <c r="DP72" s="492">
        <f t="shared" si="44"/>
        <v>0</v>
      </c>
      <c r="DQ72" s="493">
        <f t="shared" si="116"/>
        <v>0</v>
      </c>
      <c r="DR72" s="494"/>
      <c r="DS72" s="495"/>
      <c r="DT72" s="492">
        <f t="shared" si="117"/>
        <v>0</v>
      </c>
      <c r="DU72" s="495"/>
      <c r="DV72" s="495"/>
      <c r="DW72" s="492">
        <f t="shared" si="118"/>
        <v>0</v>
      </c>
      <c r="DX72" s="496">
        <f t="shared" si="119"/>
        <v>0</v>
      </c>
      <c r="DY72" s="497">
        <f t="shared" si="45"/>
        <v>0</v>
      </c>
      <c r="DZ72" s="498" t="str">
        <f t="shared" si="46"/>
        <v>E</v>
      </c>
      <c r="EA72" s="499" t="str">
        <f t="shared" si="47"/>
        <v>E</v>
      </c>
      <c r="EB72" s="198">
        <v>0</v>
      </c>
      <c r="EC72" s="199">
        <v>0</v>
      </c>
      <c r="ED72" s="199">
        <v>0</v>
      </c>
      <c r="EE72" s="196"/>
      <c r="EF72" s="196"/>
      <c r="EG72" s="197">
        <f t="shared" si="48"/>
        <v>0</v>
      </c>
      <c r="EH72" s="253">
        <f t="shared" si="49"/>
        <v>0</v>
      </c>
      <c r="EI72" s="213" t="str">
        <f t="shared" si="50"/>
        <v>E</v>
      </c>
      <c r="EJ72" s="201" t="str">
        <f t="shared" si="51"/>
        <v>E</v>
      </c>
      <c r="EK72" s="169">
        <v>0</v>
      </c>
      <c r="EL72" s="170">
        <v>0</v>
      </c>
      <c r="EM72" s="170">
        <v>0</v>
      </c>
      <c r="EN72" s="166"/>
      <c r="EO72" s="166"/>
      <c r="EP72" s="167">
        <f t="shared" si="52"/>
        <v>0</v>
      </c>
      <c r="EQ72" s="254">
        <f t="shared" si="53"/>
        <v>0</v>
      </c>
      <c r="ER72" s="217" t="str">
        <f t="shared" si="54"/>
        <v>E</v>
      </c>
      <c r="ES72" s="168" t="str">
        <f t="shared" si="55"/>
        <v>E</v>
      </c>
      <c r="ET72" s="184">
        <v>0</v>
      </c>
      <c r="EU72" s="185">
        <v>0</v>
      </c>
      <c r="EV72" s="185">
        <v>0</v>
      </c>
      <c r="EW72" s="181"/>
      <c r="EX72" s="181"/>
      <c r="EY72" s="182">
        <f t="shared" si="56"/>
        <v>0</v>
      </c>
      <c r="EZ72" s="255">
        <f t="shared" si="57"/>
        <v>0</v>
      </c>
      <c r="FA72" s="221" t="str">
        <f t="shared" si="58"/>
        <v>E</v>
      </c>
      <c r="FB72" s="183" t="str">
        <f t="shared" si="59"/>
        <v>E</v>
      </c>
      <c r="FC72" s="7"/>
      <c r="FD72" s="4"/>
      <c r="FE72" s="36" t="str">
        <f t="shared" si="123"/>
        <v/>
      </c>
      <c r="FF72" s="34">
        <f t="shared" si="121"/>
        <v>1200</v>
      </c>
      <c r="FG72" s="24">
        <f t="shared" si="122"/>
        <v>0</v>
      </c>
      <c r="FH72" s="89">
        <f t="shared" si="61"/>
        <v>0</v>
      </c>
      <c r="FI72" s="49" t="str">
        <f t="shared" si="62"/>
        <v/>
      </c>
      <c r="FJ72" s="49" t="str">
        <f t="shared" si="63"/>
        <v/>
      </c>
      <c r="FK72" s="49" t="str">
        <f t="shared" si="64"/>
        <v>PROMOTED</v>
      </c>
      <c r="FL72" s="40" t="str">
        <f t="shared" si="65"/>
        <v/>
      </c>
      <c r="FM72" s="35" t="str">
        <f t="shared" si="66"/>
        <v/>
      </c>
      <c r="FN72" s="63" t="str">
        <f t="shared" si="67"/>
        <v>Need Improvement</v>
      </c>
      <c r="FO72" s="43" t="str">
        <f t="shared" si="2"/>
        <v>E</v>
      </c>
      <c r="FP72" s="42" t="str">
        <f t="shared" si="3"/>
        <v>E</v>
      </c>
      <c r="FQ72" s="42" t="str">
        <f t="shared" si="4"/>
        <v>E</v>
      </c>
      <c r="FR72" s="42" t="str">
        <f t="shared" si="5"/>
        <v>E</v>
      </c>
      <c r="FS72" s="42" t="str">
        <f t="shared" si="6"/>
        <v>E</v>
      </c>
      <c r="FT72" s="44" t="str">
        <f t="shared" si="7"/>
        <v>E</v>
      </c>
      <c r="FU72" s="244">
        <f t="shared" si="68"/>
        <v>0</v>
      </c>
      <c r="FV72" s="245">
        <f t="shared" si="69"/>
        <v>0</v>
      </c>
      <c r="FW72" s="245">
        <f t="shared" si="70"/>
        <v>0</v>
      </c>
      <c r="FX72" s="245">
        <f t="shared" si="71"/>
        <v>0</v>
      </c>
      <c r="FY72" s="245">
        <f t="shared" si="72"/>
        <v>6</v>
      </c>
      <c r="FZ72" s="922"/>
      <c r="GA72" s="922"/>
      <c r="GB72" s="79">
        <f t="shared" si="73"/>
        <v>0</v>
      </c>
      <c r="GC72" s="79" t="s">
        <v>169</v>
      </c>
      <c r="GD72" s="79">
        <f t="shared" si="74"/>
        <v>100</v>
      </c>
      <c r="GE72" s="79" t="str">
        <f t="shared" si="75"/>
        <v>0/100</v>
      </c>
      <c r="GF72" s="79">
        <f t="shared" si="76"/>
        <v>0</v>
      </c>
      <c r="GG72" s="79" t="s">
        <v>169</v>
      </c>
      <c r="GH72" s="79">
        <f t="shared" si="77"/>
        <v>100</v>
      </c>
      <c r="GI72" s="79" t="str">
        <f t="shared" si="78"/>
        <v>0/100</v>
      </c>
      <c r="GJ72" s="79">
        <f t="shared" si="79"/>
        <v>0</v>
      </c>
      <c r="GK72" s="79" t="s">
        <v>169</v>
      </c>
      <c r="GL72" s="79">
        <f t="shared" si="80"/>
        <v>100</v>
      </c>
      <c r="GM72" s="79" t="str">
        <f t="shared" si="81"/>
        <v>0/100</v>
      </c>
      <c r="GO72" s="79" t="str">
        <f t="shared" si="82"/>
        <v>E</v>
      </c>
      <c r="GP72" s="79" t="str">
        <f t="shared" si="83"/>
        <v>E</v>
      </c>
      <c r="GQ72" s="79" t="str">
        <f t="shared" si="84"/>
        <v>E</v>
      </c>
      <c r="GR72" s="79" t="str">
        <f t="shared" si="85"/>
        <v>E</v>
      </c>
      <c r="GS72" s="79" t="str">
        <f t="shared" si="86"/>
        <v>E</v>
      </c>
      <c r="GT72" s="79" t="str">
        <f t="shared" si="87"/>
        <v>E</v>
      </c>
      <c r="GU72" s="79">
        <f t="shared" si="88"/>
        <v>0</v>
      </c>
      <c r="GV72" s="79">
        <f t="shared" si="89"/>
        <v>0</v>
      </c>
      <c r="GW72" s="79">
        <f t="shared" si="90"/>
        <v>0</v>
      </c>
      <c r="GX72" s="79">
        <f t="shared" si="91"/>
        <v>6</v>
      </c>
    </row>
    <row r="73" spans="1:213" ht="21.75" customHeight="1">
      <c r="A73" s="73">
        <f t="shared" si="11"/>
        <v>965</v>
      </c>
      <c r="B73" s="138">
        <v>65</v>
      </c>
      <c r="C73" s="247">
        <v>65</v>
      </c>
      <c r="D73" s="23">
        <f t="shared" si="12"/>
        <v>0</v>
      </c>
      <c r="E73" s="2"/>
      <c r="F73" s="81"/>
      <c r="G73" s="1">
        <v>965</v>
      </c>
      <c r="H73" s="2"/>
      <c r="I73" s="2"/>
      <c r="J73" s="2"/>
      <c r="K73" s="666"/>
      <c r="L73" s="300"/>
      <c r="M73" s="272"/>
      <c r="N73" s="268">
        <f t="shared" si="92"/>
        <v>0</v>
      </c>
      <c r="O73" s="272"/>
      <c r="P73" s="272"/>
      <c r="Q73" s="268">
        <f t="shared" si="13"/>
        <v>0</v>
      </c>
      <c r="R73" s="272"/>
      <c r="S73" s="272"/>
      <c r="T73" s="268">
        <f t="shared" si="14"/>
        <v>0</v>
      </c>
      <c r="U73" s="270">
        <f t="shared" si="93"/>
        <v>0</v>
      </c>
      <c r="V73" s="273"/>
      <c r="W73" s="274"/>
      <c r="X73" s="268">
        <f t="shared" si="94"/>
        <v>0</v>
      </c>
      <c r="Y73" s="274"/>
      <c r="Z73" s="274"/>
      <c r="AA73" s="268">
        <f t="shared" si="95"/>
        <v>0</v>
      </c>
      <c r="AB73" s="269">
        <f t="shared" si="96"/>
        <v>0</v>
      </c>
      <c r="AC73" s="275">
        <f t="shared" si="97"/>
        <v>0</v>
      </c>
      <c r="AD73" s="271" t="str">
        <f t="shared" si="98"/>
        <v>E</v>
      </c>
      <c r="AE73" s="67" t="str">
        <f t="shared" si="99"/>
        <v>E</v>
      </c>
      <c r="AF73" s="337"/>
      <c r="AG73" s="338"/>
      <c r="AH73" s="339">
        <f t="shared" si="18"/>
        <v>0</v>
      </c>
      <c r="AI73" s="338"/>
      <c r="AJ73" s="338"/>
      <c r="AK73" s="339">
        <f t="shared" si="19"/>
        <v>0</v>
      </c>
      <c r="AL73" s="338"/>
      <c r="AM73" s="338"/>
      <c r="AN73" s="339">
        <f t="shared" si="20"/>
        <v>0</v>
      </c>
      <c r="AO73" s="340">
        <f t="shared" si="100"/>
        <v>0</v>
      </c>
      <c r="AP73" s="341"/>
      <c r="AQ73" s="342"/>
      <c r="AR73" s="339">
        <f t="shared" si="101"/>
        <v>0</v>
      </c>
      <c r="AS73" s="342"/>
      <c r="AT73" s="342"/>
      <c r="AU73" s="339">
        <f t="shared" si="102"/>
        <v>0</v>
      </c>
      <c r="AV73" s="343">
        <f t="shared" si="103"/>
        <v>0</v>
      </c>
      <c r="AW73" s="344">
        <f t="shared" si="21"/>
        <v>0</v>
      </c>
      <c r="AX73" s="345" t="str">
        <f t="shared" si="22"/>
        <v>E</v>
      </c>
      <c r="AY73" s="69" t="str">
        <f t="shared" si="23"/>
        <v>E</v>
      </c>
      <c r="AZ73" s="390"/>
      <c r="BA73" s="391"/>
      <c r="BB73" s="392">
        <f t="shared" si="24"/>
        <v>0</v>
      </c>
      <c r="BC73" s="391"/>
      <c r="BD73" s="391"/>
      <c r="BE73" s="392">
        <f t="shared" si="25"/>
        <v>0</v>
      </c>
      <c r="BF73" s="391"/>
      <c r="BG73" s="391"/>
      <c r="BH73" s="392">
        <f t="shared" si="26"/>
        <v>0</v>
      </c>
      <c r="BI73" s="393">
        <f t="shared" si="104"/>
        <v>0</v>
      </c>
      <c r="BJ73" s="394"/>
      <c r="BK73" s="395"/>
      <c r="BL73" s="392">
        <f t="shared" si="105"/>
        <v>0</v>
      </c>
      <c r="BM73" s="395"/>
      <c r="BN73" s="395"/>
      <c r="BO73" s="392">
        <f t="shared" si="106"/>
        <v>0</v>
      </c>
      <c r="BP73" s="396">
        <f t="shared" si="107"/>
        <v>0</v>
      </c>
      <c r="BQ73" s="397">
        <f t="shared" si="27"/>
        <v>0</v>
      </c>
      <c r="BR73" s="398" t="str">
        <f t="shared" si="28"/>
        <v>E</v>
      </c>
      <c r="BS73" s="399" t="str">
        <f t="shared" si="29"/>
        <v>E</v>
      </c>
      <c r="BT73" s="437"/>
      <c r="BU73" s="438"/>
      <c r="BV73" s="439">
        <f t="shared" si="30"/>
        <v>0</v>
      </c>
      <c r="BW73" s="438"/>
      <c r="BX73" s="438"/>
      <c r="BY73" s="439">
        <f t="shared" si="31"/>
        <v>0</v>
      </c>
      <c r="BZ73" s="438"/>
      <c r="CA73" s="438"/>
      <c r="CB73" s="439">
        <f t="shared" si="32"/>
        <v>0</v>
      </c>
      <c r="CC73" s="440">
        <f t="shared" si="108"/>
        <v>0</v>
      </c>
      <c r="CD73" s="441"/>
      <c r="CE73" s="442"/>
      <c r="CF73" s="439">
        <f t="shared" si="109"/>
        <v>0</v>
      </c>
      <c r="CG73" s="442"/>
      <c r="CH73" s="442"/>
      <c r="CI73" s="439">
        <f t="shared" si="110"/>
        <v>0</v>
      </c>
      <c r="CJ73" s="443">
        <f t="shared" si="111"/>
        <v>0</v>
      </c>
      <c r="CK73" s="444">
        <f t="shared" si="33"/>
        <v>0</v>
      </c>
      <c r="CL73" s="445" t="str">
        <f t="shared" si="34"/>
        <v>E</v>
      </c>
      <c r="CM73" s="68" t="str">
        <f t="shared" si="35"/>
        <v>E</v>
      </c>
      <c r="CN73" s="337"/>
      <c r="CO73" s="338"/>
      <c r="CP73" s="339">
        <f t="shared" si="36"/>
        <v>0</v>
      </c>
      <c r="CQ73" s="338"/>
      <c r="CR73" s="338"/>
      <c r="CS73" s="339">
        <f t="shared" si="37"/>
        <v>0</v>
      </c>
      <c r="CT73" s="338"/>
      <c r="CU73" s="338"/>
      <c r="CV73" s="339">
        <f t="shared" si="38"/>
        <v>0</v>
      </c>
      <c r="CW73" s="340">
        <f t="shared" si="112"/>
        <v>0</v>
      </c>
      <c r="CX73" s="341"/>
      <c r="CY73" s="342"/>
      <c r="CZ73" s="339">
        <f t="shared" si="113"/>
        <v>0</v>
      </c>
      <c r="DA73" s="342"/>
      <c r="DB73" s="342"/>
      <c r="DC73" s="339">
        <f t="shared" si="114"/>
        <v>0</v>
      </c>
      <c r="DD73" s="343">
        <f t="shared" si="115"/>
        <v>0</v>
      </c>
      <c r="DE73" s="344">
        <f t="shared" si="39"/>
        <v>0</v>
      </c>
      <c r="DF73" s="345" t="str">
        <f t="shared" si="40"/>
        <v>E</v>
      </c>
      <c r="DG73" s="69" t="str">
        <f t="shared" si="41"/>
        <v>E</v>
      </c>
      <c r="DH73" s="490"/>
      <c r="DI73" s="491"/>
      <c r="DJ73" s="492">
        <f t="shared" si="42"/>
        <v>0</v>
      </c>
      <c r="DK73" s="491"/>
      <c r="DL73" s="491"/>
      <c r="DM73" s="492">
        <f t="shared" si="43"/>
        <v>0</v>
      </c>
      <c r="DN73" s="491"/>
      <c r="DO73" s="491"/>
      <c r="DP73" s="492">
        <f t="shared" si="44"/>
        <v>0</v>
      </c>
      <c r="DQ73" s="493">
        <f t="shared" si="116"/>
        <v>0</v>
      </c>
      <c r="DR73" s="494"/>
      <c r="DS73" s="495"/>
      <c r="DT73" s="492">
        <f t="shared" si="117"/>
        <v>0</v>
      </c>
      <c r="DU73" s="495"/>
      <c r="DV73" s="495"/>
      <c r="DW73" s="492">
        <f t="shared" si="118"/>
        <v>0</v>
      </c>
      <c r="DX73" s="496">
        <f t="shared" si="119"/>
        <v>0</v>
      </c>
      <c r="DY73" s="497">
        <f t="shared" si="45"/>
        <v>0</v>
      </c>
      <c r="DZ73" s="498" t="str">
        <f t="shared" si="46"/>
        <v>E</v>
      </c>
      <c r="EA73" s="499" t="str">
        <f t="shared" si="47"/>
        <v>E</v>
      </c>
      <c r="EB73" s="198">
        <v>0</v>
      </c>
      <c r="EC73" s="199">
        <v>0</v>
      </c>
      <c r="ED73" s="199">
        <v>0</v>
      </c>
      <c r="EE73" s="196"/>
      <c r="EF73" s="196"/>
      <c r="EG73" s="197">
        <f t="shared" si="48"/>
        <v>0</v>
      </c>
      <c r="EH73" s="253">
        <f t="shared" si="49"/>
        <v>0</v>
      </c>
      <c r="EI73" s="213" t="str">
        <f t="shared" si="50"/>
        <v>E</v>
      </c>
      <c r="EJ73" s="201" t="str">
        <f t="shared" si="51"/>
        <v>E</v>
      </c>
      <c r="EK73" s="169">
        <v>0</v>
      </c>
      <c r="EL73" s="170">
        <v>0</v>
      </c>
      <c r="EM73" s="170">
        <v>0</v>
      </c>
      <c r="EN73" s="166"/>
      <c r="EO73" s="166"/>
      <c r="EP73" s="167">
        <f t="shared" si="52"/>
        <v>0</v>
      </c>
      <c r="EQ73" s="254">
        <f t="shared" si="53"/>
        <v>0</v>
      </c>
      <c r="ER73" s="217" t="str">
        <f t="shared" si="54"/>
        <v>E</v>
      </c>
      <c r="ES73" s="168" t="str">
        <f t="shared" si="55"/>
        <v>E</v>
      </c>
      <c r="ET73" s="184">
        <v>0</v>
      </c>
      <c r="EU73" s="185">
        <v>0</v>
      </c>
      <c r="EV73" s="185">
        <v>0</v>
      </c>
      <c r="EW73" s="181"/>
      <c r="EX73" s="181"/>
      <c r="EY73" s="182">
        <f t="shared" si="56"/>
        <v>0</v>
      </c>
      <c r="EZ73" s="255">
        <f t="shared" si="57"/>
        <v>0</v>
      </c>
      <c r="FA73" s="221" t="str">
        <f t="shared" si="58"/>
        <v>E</v>
      </c>
      <c r="FB73" s="183" t="str">
        <f t="shared" si="59"/>
        <v>E</v>
      </c>
      <c r="FC73" s="7"/>
      <c r="FD73" s="4"/>
      <c r="FE73" s="36" t="str">
        <f t="shared" si="123"/>
        <v/>
      </c>
      <c r="FF73" s="34">
        <f t="shared" ref="FF73:FF108" si="124">IF(G73=0,0,SUM($AB$7,$AV$7,$BP$7,$CJ$7,$DD$7,$DX$7))</f>
        <v>1200</v>
      </c>
      <c r="FG73" s="24">
        <f t="shared" ref="FG73:FG108" si="125">SUM(AB73,AV73,BP73,CJ73,DD73,DX73)</f>
        <v>0</v>
      </c>
      <c r="FH73" s="89">
        <f t="shared" si="61"/>
        <v>0</v>
      </c>
      <c r="FI73" s="49" t="str">
        <f t="shared" si="62"/>
        <v/>
      </c>
      <c r="FJ73" s="49" t="str">
        <f t="shared" si="63"/>
        <v/>
      </c>
      <c r="FK73" s="49" t="str">
        <f t="shared" si="64"/>
        <v>PROMOTED</v>
      </c>
      <c r="FL73" s="40" t="str">
        <f t="shared" si="65"/>
        <v/>
      </c>
      <c r="FM73" s="35" t="str">
        <f t="shared" si="66"/>
        <v/>
      </c>
      <c r="FN73" s="63" t="str">
        <f t="shared" si="67"/>
        <v>Need Improvement</v>
      </c>
      <c r="FO73" s="43" t="str">
        <f t="shared" ref="FO73:FO108" si="126">AE73</f>
        <v>E</v>
      </c>
      <c r="FP73" s="42" t="str">
        <f t="shared" ref="FP73:FP108" si="127">AY73</f>
        <v>E</v>
      </c>
      <c r="FQ73" s="42" t="str">
        <f t="shared" ref="FQ73:FQ108" si="128">BS73</f>
        <v>E</v>
      </c>
      <c r="FR73" s="42" t="str">
        <f t="shared" ref="FR73:FR108" si="129">CM73</f>
        <v>E</v>
      </c>
      <c r="FS73" s="42" t="str">
        <f t="shared" ref="FS73:FS108" si="130">DG73</f>
        <v>E</v>
      </c>
      <c r="FT73" s="44" t="str">
        <f t="shared" ref="FT73:FT108" si="131">EA73</f>
        <v>E</v>
      </c>
      <c r="FU73" s="244">
        <f t="shared" si="68"/>
        <v>0</v>
      </c>
      <c r="FV73" s="245">
        <f t="shared" si="69"/>
        <v>0</v>
      </c>
      <c r="FW73" s="245">
        <f t="shared" si="70"/>
        <v>0</v>
      </c>
      <c r="FX73" s="245">
        <f t="shared" si="71"/>
        <v>0</v>
      </c>
      <c r="FY73" s="245">
        <f t="shared" si="72"/>
        <v>6</v>
      </c>
      <c r="FZ73" s="922"/>
      <c r="GA73" s="922"/>
      <c r="GB73" s="79">
        <f t="shared" si="73"/>
        <v>0</v>
      </c>
      <c r="GC73" s="79" t="s">
        <v>169</v>
      </c>
      <c r="GD73" s="79">
        <f t="shared" si="74"/>
        <v>100</v>
      </c>
      <c r="GE73" s="79" t="str">
        <f t="shared" si="75"/>
        <v>0/100</v>
      </c>
      <c r="GF73" s="79">
        <f t="shared" si="76"/>
        <v>0</v>
      </c>
      <c r="GG73" s="79" t="s">
        <v>169</v>
      </c>
      <c r="GH73" s="79">
        <f t="shared" si="77"/>
        <v>100</v>
      </c>
      <c r="GI73" s="79" t="str">
        <f t="shared" si="78"/>
        <v>0/100</v>
      </c>
      <c r="GJ73" s="79">
        <f t="shared" si="79"/>
        <v>0</v>
      </c>
      <c r="GK73" s="79" t="s">
        <v>169</v>
      </c>
      <c r="GL73" s="79">
        <f t="shared" si="80"/>
        <v>100</v>
      </c>
      <c r="GM73" s="79" t="str">
        <f t="shared" si="81"/>
        <v>0/100</v>
      </c>
      <c r="GO73" s="79" t="str">
        <f t="shared" si="82"/>
        <v>E</v>
      </c>
      <c r="GP73" s="79" t="str">
        <f t="shared" si="83"/>
        <v>E</v>
      </c>
      <c r="GQ73" s="79" t="str">
        <f t="shared" si="84"/>
        <v>E</v>
      </c>
      <c r="GR73" s="79" t="str">
        <f t="shared" si="85"/>
        <v>E</v>
      </c>
      <c r="GS73" s="79" t="str">
        <f t="shared" si="86"/>
        <v>E</v>
      </c>
      <c r="GT73" s="79" t="str">
        <f t="shared" si="87"/>
        <v>E</v>
      </c>
      <c r="GU73" s="79">
        <f t="shared" si="88"/>
        <v>0</v>
      </c>
      <c r="GV73" s="79">
        <f t="shared" si="89"/>
        <v>0</v>
      </c>
      <c r="GW73" s="79">
        <f t="shared" si="90"/>
        <v>0</v>
      </c>
      <c r="GX73" s="79">
        <f t="shared" si="91"/>
        <v>6</v>
      </c>
    </row>
    <row r="74" spans="1:213" ht="31.5">
      <c r="A74" s="73">
        <f t="shared" ref="A74:A108" si="132">G74</f>
        <v>966</v>
      </c>
      <c r="B74" s="138">
        <v>66</v>
      </c>
      <c r="C74" s="248">
        <v>66</v>
      </c>
      <c r="D74" s="23">
        <f t="shared" ref="D74:D108" si="133">IF(E74&gt;0,$G$4,0)</f>
        <v>0</v>
      </c>
      <c r="E74" s="2"/>
      <c r="F74" s="81"/>
      <c r="G74" s="2">
        <v>966</v>
      </c>
      <c r="H74" s="2"/>
      <c r="I74" s="2"/>
      <c r="J74" s="2"/>
      <c r="K74" s="666"/>
      <c r="L74" s="300"/>
      <c r="M74" s="272"/>
      <c r="N74" s="268">
        <f t="shared" ref="N74:N108" si="134">IF(L74="AB","AB",IF(L74="ML","ML",SUM(L74:M74)))</f>
        <v>0</v>
      </c>
      <c r="O74" s="272"/>
      <c r="P74" s="272"/>
      <c r="Q74" s="268">
        <f t="shared" ref="Q74:Q108" si="135">IF(O74="AB","AB",IF(O74="ML","ML",SUM(O74:P74)))</f>
        <v>0</v>
      </c>
      <c r="R74" s="272"/>
      <c r="S74" s="272"/>
      <c r="T74" s="268">
        <f t="shared" ref="T74:T108" si="136">IF(R74="AB","AB",IF(R74="ML","ML",SUM(R74:S74)))</f>
        <v>0</v>
      </c>
      <c r="U74" s="270">
        <f t="shared" si="93"/>
        <v>0</v>
      </c>
      <c r="V74" s="273"/>
      <c r="W74" s="274"/>
      <c r="X74" s="268">
        <f t="shared" si="94"/>
        <v>0</v>
      </c>
      <c r="Y74" s="274"/>
      <c r="Z74" s="274"/>
      <c r="AA74" s="268">
        <f t="shared" si="95"/>
        <v>0</v>
      </c>
      <c r="AB74" s="269">
        <f t="shared" si="96"/>
        <v>0</v>
      </c>
      <c r="AC74" s="275">
        <f t="shared" si="97"/>
        <v>0</v>
      </c>
      <c r="AD74" s="271" t="str">
        <f t="shared" si="98"/>
        <v>E</v>
      </c>
      <c r="AE74" s="67" t="str">
        <f t="shared" si="99"/>
        <v>E</v>
      </c>
      <c r="AF74" s="337"/>
      <c r="AG74" s="338"/>
      <c r="AH74" s="339">
        <f t="shared" ref="AH74:AH108" si="137">IF(AF74="AB","AB",IF(AF74="ML","ML",SUM(AF74:AG74)))</f>
        <v>0</v>
      </c>
      <c r="AI74" s="338"/>
      <c r="AJ74" s="338"/>
      <c r="AK74" s="339">
        <f t="shared" ref="AK74:AK108" si="138">IF(AI74="AB","AB",IF(AI74="ML","ML",SUM(AI74:AJ74)))</f>
        <v>0</v>
      </c>
      <c r="AL74" s="338"/>
      <c r="AM74" s="338"/>
      <c r="AN74" s="339">
        <f t="shared" ref="AN74:AN108" si="139">IF(AL74="AB","AB",IF(AL74="ML","ML",SUM(AL74:AM74)))</f>
        <v>0</v>
      </c>
      <c r="AO74" s="340">
        <f t="shared" si="100"/>
        <v>0</v>
      </c>
      <c r="AP74" s="341"/>
      <c r="AQ74" s="342"/>
      <c r="AR74" s="339">
        <f t="shared" si="101"/>
        <v>0</v>
      </c>
      <c r="AS74" s="342"/>
      <c r="AT74" s="342"/>
      <c r="AU74" s="339">
        <f t="shared" si="102"/>
        <v>0</v>
      </c>
      <c r="AV74" s="343">
        <f t="shared" si="103"/>
        <v>0</v>
      </c>
      <c r="AW74" s="344">
        <f t="shared" ref="AW74:AW108" si="140">IF(OR(AV74="",AV$7=""),"",AV74/AV$7*100)</f>
        <v>0</v>
      </c>
      <c r="AX74" s="345" t="str">
        <f t="shared" ref="AX74:AX108" si="141">IF($G74="nso","NSO",IF(AU74="ab",AU74,IF(AU74="ML",AU74,IF(AW74&gt;=86,"A",IF(AW74&gt;=71,"B",IF(AW74&gt;=51,"C",IF(AW74&gt;=31,"D","E")))))))</f>
        <v>E</v>
      </c>
      <c r="AY74" s="69" t="str">
        <f t="shared" ref="AY74:AY108" si="142">IF($G74&gt;0,AX74,$G74)</f>
        <v>E</v>
      </c>
      <c r="AZ74" s="390"/>
      <c r="BA74" s="391"/>
      <c r="BB74" s="392">
        <f t="shared" ref="BB74:BB108" si="143">IF(AZ74="AB","AB",IF(AZ74="ML","ML",SUM(AZ74:BA74)))</f>
        <v>0</v>
      </c>
      <c r="BC74" s="391"/>
      <c r="BD74" s="391"/>
      <c r="BE74" s="392">
        <f t="shared" ref="BE74:BE108" si="144">IF(BC74="AB","AB",IF(BC74="ML","ML",SUM(BC74:BD74)))</f>
        <v>0</v>
      </c>
      <c r="BF74" s="391"/>
      <c r="BG74" s="391"/>
      <c r="BH74" s="392">
        <f t="shared" ref="BH74:BH108" si="145">IF(BF74="AB","AB",IF(BF74="ML","ML",SUM(BF74:BG74)))</f>
        <v>0</v>
      </c>
      <c r="BI74" s="393">
        <f t="shared" si="104"/>
        <v>0</v>
      </c>
      <c r="BJ74" s="394"/>
      <c r="BK74" s="395"/>
      <c r="BL74" s="392">
        <f t="shared" si="105"/>
        <v>0</v>
      </c>
      <c r="BM74" s="395"/>
      <c r="BN74" s="395"/>
      <c r="BO74" s="392">
        <f t="shared" si="106"/>
        <v>0</v>
      </c>
      <c r="BP74" s="396">
        <f t="shared" si="107"/>
        <v>0</v>
      </c>
      <c r="BQ74" s="397">
        <f t="shared" ref="BQ74:BQ108" si="146">IF(OR(BP74="",BP$7=""),"",BP74/BP$7*100)</f>
        <v>0</v>
      </c>
      <c r="BR74" s="398" t="str">
        <f t="shared" ref="BR74:BR108" si="147">IF($G74="nso","NSO",IF(BO74="ab",BO74,IF(BO74="ML",BO74,IF(BQ74&gt;=86,"A",IF(BQ74&gt;=71,"B",IF(BQ74&gt;=51,"C",IF(BQ74&gt;=31,"D","E")))))))</f>
        <v>E</v>
      </c>
      <c r="BS74" s="399" t="str">
        <f t="shared" ref="BS74:BS108" si="148">IF($G74&gt;0,BR74,$G74)</f>
        <v>E</v>
      </c>
      <c r="BT74" s="437"/>
      <c r="BU74" s="438"/>
      <c r="BV74" s="439">
        <f t="shared" ref="BV74:BV108" si="149">IF(BT74="AB","AB",IF(BT74="ML","ML",SUM(BT74:BU74)))</f>
        <v>0</v>
      </c>
      <c r="BW74" s="438"/>
      <c r="BX74" s="438"/>
      <c r="BY74" s="439">
        <f t="shared" ref="BY74:BY108" si="150">IF(BW74="AB","AB",IF(BW74="ML","ML",SUM(BW74:BX74)))</f>
        <v>0</v>
      </c>
      <c r="BZ74" s="438"/>
      <c r="CA74" s="438"/>
      <c r="CB74" s="439">
        <f t="shared" ref="CB74:CB108" si="151">IF(BZ74="AB","AB",IF(BZ74="ML","ML",SUM(BZ74:CA74)))</f>
        <v>0</v>
      </c>
      <c r="CC74" s="440">
        <f t="shared" si="108"/>
        <v>0</v>
      </c>
      <c r="CD74" s="441"/>
      <c r="CE74" s="442"/>
      <c r="CF74" s="439">
        <f t="shared" si="109"/>
        <v>0</v>
      </c>
      <c r="CG74" s="442"/>
      <c r="CH74" s="442"/>
      <c r="CI74" s="439">
        <f t="shared" si="110"/>
        <v>0</v>
      </c>
      <c r="CJ74" s="443">
        <f t="shared" si="111"/>
        <v>0</v>
      </c>
      <c r="CK74" s="444">
        <f t="shared" ref="CK74:CK108" si="152">IF(OR(CJ74="",CJ$7=""),"",CJ74/CJ$7*100)</f>
        <v>0</v>
      </c>
      <c r="CL74" s="445" t="str">
        <f t="shared" ref="CL74:CL108" si="153">IF($G74="nso","NSO",IF(CI74="ab",CI74,IF(CI74="ML",CI74,IF(CK74&gt;=86,"A",IF(CK74&gt;=71,"B",IF(CK74&gt;=51,"C",IF(CK74&gt;=31,"D","E")))))))</f>
        <v>E</v>
      </c>
      <c r="CM74" s="68" t="str">
        <f t="shared" ref="CM74:CM108" si="154">IF($G74&gt;0,CL74,$G74)</f>
        <v>E</v>
      </c>
      <c r="CN74" s="337"/>
      <c r="CO74" s="338"/>
      <c r="CP74" s="339">
        <f t="shared" ref="CP74:CP108" si="155">IF(CN74="AB","AB",IF(CN74="ML","ML",SUM(CN74:CO74)))</f>
        <v>0</v>
      </c>
      <c r="CQ74" s="338"/>
      <c r="CR74" s="338"/>
      <c r="CS74" s="339">
        <f t="shared" ref="CS74:CS108" si="156">IF(CQ74="AB","AB",IF(CQ74="ML","ML",SUM(CQ74:CR74)))</f>
        <v>0</v>
      </c>
      <c r="CT74" s="338"/>
      <c r="CU74" s="338"/>
      <c r="CV74" s="339">
        <f t="shared" ref="CV74:CV108" si="157">IF(CT74="AB","AB",IF(CT74="ML","ML",SUM(CT74:CU74)))</f>
        <v>0</v>
      </c>
      <c r="CW74" s="340">
        <f t="shared" si="112"/>
        <v>0</v>
      </c>
      <c r="CX74" s="341"/>
      <c r="CY74" s="342"/>
      <c r="CZ74" s="339">
        <f t="shared" si="113"/>
        <v>0</v>
      </c>
      <c r="DA74" s="342"/>
      <c r="DB74" s="342"/>
      <c r="DC74" s="339">
        <f t="shared" si="114"/>
        <v>0</v>
      </c>
      <c r="DD74" s="343">
        <f t="shared" si="115"/>
        <v>0</v>
      </c>
      <c r="DE74" s="344">
        <f t="shared" ref="DE74:DE108" si="158">IF(OR(DD74="",DD$7=""),"",DD74/DD$7*100)</f>
        <v>0</v>
      </c>
      <c r="DF74" s="345" t="str">
        <f t="shared" ref="DF74:DF108" si="159">IF($G74="nso","NSO",IF(DC74="ab",DC74,IF(DC74="ML",DC74,IF(DE74&gt;=86,"A",IF(DE74&gt;=71,"B",IF(DE74&gt;=51,"C",IF(DE74&gt;=31,"D","E")))))))</f>
        <v>E</v>
      </c>
      <c r="DG74" s="69" t="str">
        <f t="shared" ref="DG74:DG108" si="160">IF($G74&gt;0,DF74,$G74)</f>
        <v>E</v>
      </c>
      <c r="DH74" s="490"/>
      <c r="DI74" s="491"/>
      <c r="DJ74" s="492">
        <f t="shared" ref="DJ74:DJ108" si="161">IF(DH74="AB","AB",IF(DH74="ML","ML",SUM(DH74:DI74)))</f>
        <v>0</v>
      </c>
      <c r="DK74" s="491"/>
      <c r="DL74" s="491"/>
      <c r="DM74" s="492">
        <f t="shared" ref="DM74:DM108" si="162">IF(DK74="AB","AB",IF(DK74="ML","ML",SUM(DK74:DL74)))</f>
        <v>0</v>
      </c>
      <c r="DN74" s="491"/>
      <c r="DO74" s="491"/>
      <c r="DP74" s="492">
        <f t="shared" ref="DP74:DP108" si="163">IF(DN74="AB","AB",IF(DN74="ML","ML",SUM(DN74:DO74)))</f>
        <v>0</v>
      </c>
      <c r="DQ74" s="493">
        <f t="shared" si="116"/>
        <v>0</v>
      </c>
      <c r="DR74" s="494"/>
      <c r="DS74" s="495"/>
      <c r="DT74" s="492">
        <f t="shared" si="117"/>
        <v>0</v>
      </c>
      <c r="DU74" s="495"/>
      <c r="DV74" s="495"/>
      <c r="DW74" s="492">
        <f t="shared" si="118"/>
        <v>0</v>
      </c>
      <c r="DX74" s="496">
        <f t="shared" si="119"/>
        <v>0</v>
      </c>
      <c r="DY74" s="497">
        <f t="shared" ref="DY74:DY108" si="164">IF(OR(DX74="",DX$7=""),"",DX74/DX$7*100)</f>
        <v>0</v>
      </c>
      <c r="DZ74" s="498" t="str">
        <f t="shared" ref="DZ74:DZ108" si="165">IF($G74="nso","NSO",IF(DW74="ab",DW74,IF(DW74="ML",DW74,IF(DY74&gt;=86,"A",IF(DY74&gt;=71,"B",IF(DY74&gt;=51,"C",IF(DY74&gt;=31,"D","E")))))))</f>
        <v>E</v>
      </c>
      <c r="EA74" s="499" t="str">
        <f t="shared" ref="EA74:EA108" si="166">IF($G74&gt;0,DZ74,$G74)</f>
        <v>E</v>
      </c>
      <c r="EB74" s="198">
        <v>0</v>
      </c>
      <c r="EC74" s="199">
        <v>0</v>
      </c>
      <c r="ED74" s="199">
        <v>0</v>
      </c>
      <c r="EE74" s="196"/>
      <c r="EF74" s="196"/>
      <c r="EG74" s="197">
        <f t="shared" ref="EG74:EG108" si="167">SUM(EB74:EF74)</f>
        <v>0</v>
      </c>
      <c r="EH74" s="253">
        <f t="shared" ref="EH74:EH108" si="168">IF(OR(EG74="",EG$7=""),"",EG74/EG$7*100)</f>
        <v>0</v>
      </c>
      <c r="EI74" s="213" t="str">
        <f t="shared" ref="EI74:EI108" si="169">IF($G74="nso","NSO",IF(EF74="ab",EF74,IF(EF74="ML",EF74,IF(EH74&gt;=86,"A",IF(EH74&gt;=71,"B",IF(EH74&gt;=51,"C",IF(EH74&gt;=31,"D","E")))))))</f>
        <v>E</v>
      </c>
      <c r="EJ74" s="201" t="str">
        <f t="shared" ref="EJ74:EJ108" si="170">IF($G74&gt;0,EI74,$G74)</f>
        <v>E</v>
      </c>
      <c r="EK74" s="169">
        <v>0</v>
      </c>
      <c r="EL74" s="170">
        <v>0</v>
      </c>
      <c r="EM74" s="170">
        <v>0</v>
      </c>
      <c r="EN74" s="166"/>
      <c r="EO74" s="166"/>
      <c r="EP74" s="167">
        <f t="shared" ref="EP74:EP108" si="171">SUM(EK74:EO74)</f>
        <v>0</v>
      </c>
      <c r="EQ74" s="254">
        <f t="shared" ref="EQ74:EQ108" si="172">IF(OR(EP74="",EP$7=""),"",EP74/EP$7*100)</f>
        <v>0</v>
      </c>
      <c r="ER74" s="217" t="str">
        <f t="shared" ref="ER74:ER108" si="173">IF($G74="nso","NSO",IF(EO74="ab",EO74,IF(EO74="ML",EO74,IF(EQ74&gt;=86,"A",IF(EQ74&gt;=71,"B",IF(EQ74&gt;=51,"C",IF(EQ74&gt;=31,"D","E")))))))</f>
        <v>E</v>
      </c>
      <c r="ES74" s="168" t="str">
        <f t="shared" ref="ES74:ES108" si="174">IF($G74&gt;0,ER74,$G74)</f>
        <v>E</v>
      </c>
      <c r="ET74" s="184">
        <v>0</v>
      </c>
      <c r="EU74" s="185">
        <v>0</v>
      </c>
      <c r="EV74" s="185">
        <v>0</v>
      </c>
      <c r="EW74" s="181"/>
      <c r="EX74" s="181"/>
      <c r="EY74" s="182">
        <f t="shared" ref="EY74:EY108" si="175">SUM(ET74:EX74)</f>
        <v>0</v>
      </c>
      <c r="EZ74" s="255">
        <f t="shared" ref="EZ74:EZ108" si="176">IF(OR(EY74="",EY$7=""),"",EY74/EY$7*100)</f>
        <v>0</v>
      </c>
      <c r="FA74" s="221" t="str">
        <f t="shared" ref="FA74:FA108" si="177">IF($G74="nso","NSO",IF(EX74="ab",EX74,IF(EX74="ML",EX74,IF(EZ74&gt;=86,"A",IF(EZ74&gt;=71,"B",IF(EZ74&gt;=51,"C",IF(EZ74&gt;=31,"D","E")))))))</f>
        <v>E</v>
      </c>
      <c r="FB74" s="183" t="str">
        <f t="shared" ref="FB74:FB108" si="178">IF($G74&gt;0,FA74,$G74)</f>
        <v>E</v>
      </c>
      <c r="FC74" s="7"/>
      <c r="FD74" s="4"/>
      <c r="FE74" s="36" t="str">
        <f t="shared" si="123"/>
        <v/>
      </c>
      <c r="FF74" s="34">
        <f t="shared" si="124"/>
        <v>1200</v>
      </c>
      <c r="FG74" s="24">
        <f t="shared" si="125"/>
        <v>0</v>
      </c>
      <c r="FH74" s="89">
        <f t="shared" ref="FH74:FH108" si="179">IF(AND(FK74="Passed",FF74&gt;0),FG74/FF74*100,IF(AND(FK74="Promoted",FF74&gt;0),FG74/FF74*100,""))</f>
        <v>0</v>
      </c>
      <c r="FI74" s="49" t="str">
        <f t="shared" ref="FI74:FI108" si="180">IF(AND(FH74&gt;=60,FK74="Passed"),"First",IF(AND(FH74&gt;=48,FK74="Passed"),"Second",IF(OR(FK74="passed"),"Third","")))</f>
        <v/>
      </c>
      <c r="FJ74" s="49" t="str">
        <f t="shared" ref="FJ74:FJ108" si="181">IF(OR(FH74="",FK74&lt;&gt;"PASSED"),"",IF(FH74&gt;85,"A",IF(FH74&gt;70,"B",IF(FH74&gt;50,"C",IF(FH74&gt;30,"D","E")))))</f>
        <v/>
      </c>
      <c r="FK74" s="49" t="str">
        <f t="shared" ref="FK74:FK108" si="182">IF(OR(G74=0,G74=""),"",IF(G74="TC","TRANSFERRED",IF(G74="NSO","NSO",IF(G74="DROP","DROP",IF(GU74&gt;0,"ABSENT",IF(GV74&gt;0,"LEAVE",IF(GW74&gt;4,"",IF(AND(GX74&gt;0,$G$4=8),"",IF(GX74&gt;0,"PROMOTED","PASSED")))))))))</f>
        <v>PROMOTED</v>
      </c>
      <c r="FL74" s="40" t="str">
        <f t="shared" ref="FL74:FL108" si="183">IF(FK74="Passed",FH74,"")</f>
        <v/>
      </c>
      <c r="FM74" s="35" t="str">
        <f t="shared" ref="FM74:FM108" si="184">IF(FL74="","",SUMPRODUCT((FL74&lt;FL$9:FL$108)/COUNTIF(FL$9:FL$108,FL$9:FL$108)))</f>
        <v/>
      </c>
      <c r="FN74" s="63" t="str">
        <f t="shared" ref="FN74:FN108" si="185">IF(FH74="","",IF(FH74&gt;=86,"Excellent",IF(FH74&gt;=71,"Very Good",IF(FH74&gt;=50,"Good",IF(FH74&gt;31,"Average","Need Improvement")))))</f>
        <v>Need Improvement</v>
      </c>
      <c r="FO74" s="43" t="str">
        <f t="shared" si="126"/>
        <v>E</v>
      </c>
      <c r="FP74" s="42" t="str">
        <f t="shared" si="127"/>
        <v>E</v>
      </c>
      <c r="FQ74" s="42" t="str">
        <f t="shared" si="128"/>
        <v>E</v>
      </c>
      <c r="FR74" s="42" t="str">
        <f t="shared" si="129"/>
        <v>E</v>
      </c>
      <c r="FS74" s="42" t="str">
        <f t="shared" si="130"/>
        <v>E</v>
      </c>
      <c r="FT74" s="44" t="str">
        <f t="shared" si="131"/>
        <v>E</v>
      </c>
      <c r="FU74" s="244">
        <f t="shared" ref="FU74:FU108" si="186">COUNTIF($FO74:$FT74,"A")</f>
        <v>0</v>
      </c>
      <c r="FV74" s="245">
        <f t="shared" ref="FV74:FV108" si="187">COUNTIF($FO74:$FT74,"B")</f>
        <v>0</v>
      </c>
      <c r="FW74" s="245">
        <f t="shared" ref="FW74:FW108" si="188">COUNTIF($FO74:$FT74,"C")</f>
        <v>0</v>
      </c>
      <c r="FX74" s="245">
        <f t="shared" ref="FX74:FX108" si="189">COUNTIF($FO74:$FT74,"D")</f>
        <v>0</v>
      </c>
      <c r="FY74" s="245">
        <f t="shared" ref="FY74:FY108" si="190">COUNTIF($FO74:$FT74,"E")</f>
        <v>6</v>
      </c>
      <c r="FZ74" s="922"/>
      <c r="GA74" s="922"/>
      <c r="GB74" s="79">
        <f t="shared" ref="GB74:GB108" si="191">EG74</f>
        <v>0</v>
      </c>
      <c r="GC74" s="79" t="s">
        <v>169</v>
      </c>
      <c r="GD74" s="79">
        <f t="shared" ref="GD74:GD108" si="192">$EG$7</f>
        <v>100</v>
      </c>
      <c r="GE74" s="79" t="str">
        <f t="shared" ref="GE74:GE108" si="193">CONCATENATE(GB74,GC74,GD74)</f>
        <v>0/100</v>
      </c>
      <c r="GF74" s="79">
        <f t="shared" ref="GF74:GF108" si="194">EP74</f>
        <v>0</v>
      </c>
      <c r="GG74" s="79" t="s">
        <v>169</v>
      </c>
      <c r="GH74" s="79">
        <f t="shared" ref="GH74:GH108" si="195">$EP$7</f>
        <v>100</v>
      </c>
      <c r="GI74" s="79" t="str">
        <f t="shared" ref="GI74:GI108" si="196">CONCATENATE(GF74,GG74,GH74)</f>
        <v>0/100</v>
      </c>
      <c r="GJ74" s="79">
        <f t="shared" ref="GJ74:GJ108" si="197">EY74</f>
        <v>0</v>
      </c>
      <c r="GK74" s="79" t="s">
        <v>169</v>
      </c>
      <c r="GL74" s="79">
        <f t="shared" ref="GL74:GL108" si="198">$EY$7</f>
        <v>100</v>
      </c>
      <c r="GM74" s="79" t="str">
        <f t="shared" ref="GM74:GM108" si="199">CONCATENATE(GJ74,GK74,GL74)</f>
        <v>0/100</v>
      </c>
      <c r="GO74" s="79" t="str">
        <f t="shared" ref="GO74:GO108" si="200">AE74</f>
        <v>E</v>
      </c>
      <c r="GP74" s="79" t="str">
        <f t="shared" ref="GP74:GP108" si="201">AY74</f>
        <v>E</v>
      </c>
      <c r="GQ74" s="79" t="str">
        <f t="shared" ref="GQ74:GQ108" si="202">BS74</f>
        <v>E</v>
      </c>
      <c r="GR74" s="79" t="str">
        <f t="shared" ref="GR74:GR108" si="203">CM74</f>
        <v>E</v>
      </c>
      <c r="GS74" s="79" t="str">
        <f t="shared" ref="GS74:GS108" si="204">DG74</f>
        <v>E</v>
      </c>
      <c r="GT74" s="79" t="str">
        <f t="shared" ref="GT74:GT108" si="205">EA74</f>
        <v>E</v>
      </c>
      <c r="GU74" s="79">
        <f t="shared" ref="GU74:GU108" si="206">COUNTIF(GO74:GT74,"ab")</f>
        <v>0</v>
      </c>
      <c r="GV74" s="79">
        <f t="shared" ref="GV74:GV108" si="207">COUNTIF(GO74:GT74,"ml")</f>
        <v>0</v>
      </c>
      <c r="GW74" s="79">
        <f t="shared" ref="GW74:GW108" si="208">COUNTBLANK(GO74:GT74)</f>
        <v>0</v>
      </c>
      <c r="GX74" s="79">
        <f t="shared" ref="GX74:GX108" si="209">COUNTIF(GO74:GT74,"e")</f>
        <v>6</v>
      </c>
    </row>
    <row r="75" spans="1:213" ht="31.5">
      <c r="A75" s="73">
        <f t="shared" si="132"/>
        <v>967</v>
      </c>
      <c r="B75" s="138">
        <v>67</v>
      </c>
      <c r="C75" s="247">
        <v>67</v>
      </c>
      <c r="D75" s="23">
        <f t="shared" si="133"/>
        <v>0</v>
      </c>
      <c r="E75" s="2"/>
      <c r="F75" s="81"/>
      <c r="G75" s="1">
        <v>967</v>
      </c>
      <c r="H75" s="2"/>
      <c r="I75" s="2"/>
      <c r="J75" s="2"/>
      <c r="K75" s="666"/>
      <c r="L75" s="300"/>
      <c r="M75" s="272"/>
      <c r="N75" s="268">
        <f t="shared" si="134"/>
        <v>0</v>
      </c>
      <c r="O75" s="272"/>
      <c r="P75" s="272"/>
      <c r="Q75" s="268">
        <f t="shared" si="135"/>
        <v>0</v>
      </c>
      <c r="R75" s="272"/>
      <c r="S75" s="272"/>
      <c r="T75" s="268">
        <f t="shared" si="136"/>
        <v>0</v>
      </c>
      <c r="U75" s="270">
        <f t="shared" ref="U75:U108" si="210">SUM(N75,Q75,T75)</f>
        <v>0</v>
      </c>
      <c r="V75" s="273"/>
      <c r="W75" s="274"/>
      <c r="X75" s="268">
        <f t="shared" ref="X75:X108" si="211">IF(V75="AB","AB",IF(V75="ML","ML",SUM(V75:W75)))</f>
        <v>0</v>
      </c>
      <c r="Y75" s="274"/>
      <c r="Z75" s="274"/>
      <c r="AA75" s="268">
        <f t="shared" ref="AA75:AA108" si="212">IF(Y75="AB","AB",IF(Y75="ML","ML",SUM(Y75:Z75)))</f>
        <v>0</v>
      </c>
      <c r="AB75" s="269">
        <f t="shared" ref="AB75:AB108" si="213">SUM(U75,X75,AA75)</f>
        <v>0</v>
      </c>
      <c r="AC75" s="275">
        <f t="shared" ref="AC75:AC108" si="214">IF(OR(AB75="",AB$7=""),"",AB75/AB$7*100)</f>
        <v>0</v>
      </c>
      <c r="AD75" s="271" t="str">
        <f t="shared" ref="AD75:AD108" si="215">IF($G75="nso","NSO",IF(AA75="ab",AA75,IF(AA75="ML",AA75,IF(AC75&gt;=86,"A",IF(AC75&gt;=71,"B",IF(AC75&gt;=51,"C",IF(AC75&gt;=31,"D","E")))))))</f>
        <v>E</v>
      </c>
      <c r="AE75" s="67" t="str">
        <f t="shared" ref="AE75:AE108" si="216">IF($G75&gt;0,AD75,$G75)</f>
        <v>E</v>
      </c>
      <c r="AF75" s="337"/>
      <c r="AG75" s="338"/>
      <c r="AH75" s="339">
        <f t="shared" si="137"/>
        <v>0</v>
      </c>
      <c r="AI75" s="338"/>
      <c r="AJ75" s="338"/>
      <c r="AK75" s="339">
        <f t="shared" si="138"/>
        <v>0</v>
      </c>
      <c r="AL75" s="338"/>
      <c r="AM75" s="338"/>
      <c r="AN75" s="339">
        <f t="shared" si="139"/>
        <v>0</v>
      </c>
      <c r="AO75" s="340">
        <f t="shared" ref="AO75:AO108" si="217">SUM(AH75,AK75,AN75)</f>
        <v>0</v>
      </c>
      <c r="AP75" s="341"/>
      <c r="AQ75" s="342"/>
      <c r="AR75" s="339">
        <f t="shared" ref="AR75:AR108" si="218">IF(AP75="AB","AB",IF(AP75="ML","ML",SUM(AP75:AQ75)))</f>
        <v>0</v>
      </c>
      <c r="AS75" s="342"/>
      <c r="AT75" s="342"/>
      <c r="AU75" s="339">
        <f t="shared" ref="AU75:AU108" si="219">IF(AS75="AB","AB",IF(AS75="ML","ML",SUM(AS75:AT75)))</f>
        <v>0</v>
      </c>
      <c r="AV75" s="343">
        <f t="shared" ref="AV75:AV108" si="220">SUM(AO75,AR75,AU75)</f>
        <v>0</v>
      </c>
      <c r="AW75" s="344">
        <f t="shared" si="140"/>
        <v>0</v>
      </c>
      <c r="AX75" s="345" t="str">
        <f t="shared" si="141"/>
        <v>E</v>
      </c>
      <c r="AY75" s="69" t="str">
        <f t="shared" si="142"/>
        <v>E</v>
      </c>
      <c r="AZ75" s="390"/>
      <c r="BA75" s="391"/>
      <c r="BB75" s="392">
        <f t="shared" si="143"/>
        <v>0</v>
      </c>
      <c r="BC75" s="391"/>
      <c r="BD75" s="391"/>
      <c r="BE75" s="392">
        <f t="shared" si="144"/>
        <v>0</v>
      </c>
      <c r="BF75" s="391"/>
      <c r="BG75" s="391"/>
      <c r="BH75" s="392">
        <f t="shared" si="145"/>
        <v>0</v>
      </c>
      <c r="BI75" s="393">
        <f t="shared" ref="BI75:BI108" si="221">SUM(BB75,BE75,BH75)</f>
        <v>0</v>
      </c>
      <c r="BJ75" s="394"/>
      <c r="BK75" s="395"/>
      <c r="BL75" s="392">
        <f t="shared" ref="BL75:BL108" si="222">IF(BJ75="AB","AB",IF(BJ75="ML","ML",SUM(BJ75:BK75)))</f>
        <v>0</v>
      </c>
      <c r="BM75" s="395"/>
      <c r="BN75" s="395"/>
      <c r="BO75" s="392">
        <f t="shared" ref="BO75:BO108" si="223">IF(BM75="AB","AB",IF(BM75="ML","ML",SUM(BM75:BN75)))</f>
        <v>0</v>
      </c>
      <c r="BP75" s="396">
        <f t="shared" ref="BP75:BP108" si="224">SUM(BI75,BL75,BO75)</f>
        <v>0</v>
      </c>
      <c r="BQ75" s="397">
        <f t="shared" si="146"/>
        <v>0</v>
      </c>
      <c r="BR75" s="398" t="str">
        <f t="shared" si="147"/>
        <v>E</v>
      </c>
      <c r="BS75" s="399" t="str">
        <f t="shared" si="148"/>
        <v>E</v>
      </c>
      <c r="BT75" s="437"/>
      <c r="BU75" s="438"/>
      <c r="BV75" s="439">
        <f t="shared" si="149"/>
        <v>0</v>
      </c>
      <c r="BW75" s="438"/>
      <c r="BX75" s="438"/>
      <c r="BY75" s="439">
        <f t="shared" si="150"/>
        <v>0</v>
      </c>
      <c r="BZ75" s="438"/>
      <c r="CA75" s="438"/>
      <c r="CB75" s="439">
        <f t="shared" si="151"/>
        <v>0</v>
      </c>
      <c r="CC75" s="440">
        <f t="shared" ref="CC75:CC108" si="225">SUM(BV75,BY75,CB75)</f>
        <v>0</v>
      </c>
      <c r="CD75" s="441"/>
      <c r="CE75" s="442"/>
      <c r="CF75" s="439">
        <f t="shared" ref="CF75:CF108" si="226">IF(CD75="AB","AB",IF(CD75="ML","ML",SUM(CD75:CE75)))</f>
        <v>0</v>
      </c>
      <c r="CG75" s="442"/>
      <c r="CH75" s="442"/>
      <c r="CI75" s="439">
        <f t="shared" ref="CI75:CI108" si="227">IF(CG75="AB","AB",IF(CG75="ML","ML",SUM(CG75:CH75)))</f>
        <v>0</v>
      </c>
      <c r="CJ75" s="443">
        <f t="shared" ref="CJ75:CJ108" si="228">SUM(CC75,CF75,CI75)</f>
        <v>0</v>
      </c>
      <c r="CK75" s="444">
        <f t="shared" si="152"/>
        <v>0</v>
      </c>
      <c r="CL75" s="445" t="str">
        <f t="shared" si="153"/>
        <v>E</v>
      </c>
      <c r="CM75" s="68" t="str">
        <f t="shared" si="154"/>
        <v>E</v>
      </c>
      <c r="CN75" s="337"/>
      <c r="CO75" s="338"/>
      <c r="CP75" s="339">
        <f t="shared" si="155"/>
        <v>0</v>
      </c>
      <c r="CQ75" s="338"/>
      <c r="CR75" s="338"/>
      <c r="CS75" s="339">
        <f t="shared" si="156"/>
        <v>0</v>
      </c>
      <c r="CT75" s="338"/>
      <c r="CU75" s="338"/>
      <c r="CV75" s="339">
        <f t="shared" si="157"/>
        <v>0</v>
      </c>
      <c r="CW75" s="340">
        <f t="shared" ref="CW75:CW108" si="229">SUM(CP75,CS75,CV75)</f>
        <v>0</v>
      </c>
      <c r="CX75" s="341"/>
      <c r="CY75" s="342"/>
      <c r="CZ75" s="339">
        <f t="shared" ref="CZ75:CZ108" si="230">IF(CX75="AB","AB",IF(CX75="ML","ML",SUM(CX75:CY75)))</f>
        <v>0</v>
      </c>
      <c r="DA75" s="342"/>
      <c r="DB75" s="342"/>
      <c r="DC75" s="339">
        <f t="shared" ref="DC75:DC108" si="231">IF(DA75="AB","AB",IF(DA75="ML","ML",SUM(DA75:DB75)))</f>
        <v>0</v>
      </c>
      <c r="DD75" s="343">
        <f t="shared" ref="DD75:DD108" si="232">SUM(CW75,CZ75,DC75)</f>
        <v>0</v>
      </c>
      <c r="DE75" s="344">
        <f t="shared" si="158"/>
        <v>0</v>
      </c>
      <c r="DF75" s="345" t="str">
        <f t="shared" si="159"/>
        <v>E</v>
      </c>
      <c r="DG75" s="69" t="str">
        <f t="shared" si="160"/>
        <v>E</v>
      </c>
      <c r="DH75" s="490"/>
      <c r="DI75" s="491"/>
      <c r="DJ75" s="492">
        <f t="shared" si="161"/>
        <v>0</v>
      </c>
      <c r="DK75" s="491"/>
      <c r="DL75" s="491"/>
      <c r="DM75" s="492">
        <f t="shared" si="162"/>
        <v>0</v>
      </c>
      <c r="DN75" s="491"/>
      <c r="DO75" s="491"/>
      <c r="DP75" s="492">
        <f t="shared" si="163"/>
        <v>0</v>
      </c>
      <c r="DQ75" s="493">
        <f t="shared" ref="DQ75:DQ108" si="233">SUM(DJ75,DM75,DP75)</f>
        <v>0</v>
      </c>
      <c r="DR75" s="494"/>
      <c r="DS75" s="495"/>
      <c r="DT75" s="492">
        <f t="shared" ref="DT75:DT108" si="234">IF(DR75="AB","AB",IF(DR75="ML","ML",SUM(DR75:DS75)))</f>
        <v>0</v>
      </c>
      <c r="DU75" s="495"/>
      <c r="DV75" s="495"/>
      <c r="DW75" s="492">
        <f t="shared" ref="DW75:DW108" si="235">IF(DU75="AB","AB",IF(DU75="ML","ML",SUM(DU75:DV75)))</f>
        <v>0</v>
      </c>
      <c r="DX75" s="496">
        <f t="shared" ref="DX75:DX108" si="236">SUM(DQ75,DT75,DW75)</f>
        <v>0</v>
      </c>
      <c r="DY75" s="497">
        <f t="shared" si="164"/>
        <v>0</v>
      </c>
      <c r="DZ75" s="498" t="str">
        <f t="shared" si="165"/>
        <v>E</v>
      </c>
      <c r="EA75" s="499" t="str">
        <f t="shared" si="166"/>
        <v>E</v>
      </c>
      <c r="EB75" s="198">
        <v>0</v>
      </c>
      <c r="EC75" s="199">
        <v>0</v>
      </c>
      <c r="ED75" s="199">
        <v>0</v>
      </c>
      <c r="EE75" s="196"/>
      <c r="EF75" s="196"/>
      <c r="EG75" s="197">
        <f t="shared" si="167"/>
        <v>0</v>
      </c>
      <c r="EH75" s="253">
        <f t="shared" si="168"/>
        <v>0</v>
      </c>
      <c r="EI75" s="213" t="str">
        <f t="shared" si="169"/>
        <v>E</v>
      </c>
      <c r="EJ75" s="201" t="str">
        <f t="shared" si="170"/>
        <v>E</v>
      </c>
      <c r="EK75" s="169">
        <v>0</v>
      </c>
      <c r="EL75" s="170">
        <v>0</v>
      </c>
      <c r="EM75" s="170">
        <v>0</v>
      </c>
      <c r="EN75" s="166"/>
      <c r="EO75" s="166"/>
      <c r="EP75" s="167">
        <f t="shared" si="171"/>
        <v>0</v>
      </c>
      <c r="EQ75" s="254">
        <f t="shared" si="172"/>
        <v>0</v>
      </c>
      <c r="ER75" s="217" t="str">
        <f t="shared" si="173"/>
        <v>E</v>
      </c>
      <c r="ES75" s="168" t="str">
        <f t="shared" si="174"/>
        <v>E</v>
      </c>
      <c r="ET75" s="184">
        <v>0</v>
      </c>
      <c r="EU75" s="185">
        <v>0</v>
      </c>
      <c r="EV75" s="185">
        <v>0</v>
      </c>
      <c r="EW75" s="181"/>
      <c r="EX75" s="181"/>
      <c r="EY75" s="182">
        <f t="shared" si="175"/>
        <v>0</v>
      </c>
      <c r="EZ75" s="255">
        <f t="shared" si="176"/>
        <v>0</v>
      </c>
      <c r="FA75" s="221" t="str">
        <f t="shared" si="177"/>
        <v>E</v>
      </c>
      <c r="FB75" s="183" t="str">
        <f t="shared" si="178"/>
        <v>E</v>
      </c>
      <c r="FC75" s="7"/>
      <c r="FD75" s="4"/>
      <c r="FE75" s="36" t="str">
        <f t="shared" si="123"/>
        <v/>
      </c>
      <c r="FF75" s="34">
        <f t="shared" si="124"/>
        <v>1200</v>
      </c>
      <c r="FG75" s="24">
        <f t="shared" si="125"/>
        <v>0</v>
      </c>
      <c r="FH75" s="89">
        <f t="shared" si="179"/>
        <v>0</v>
      </c>
      <c r="FI75" s="49" t="str">
        <f t="shared" si="180"/>
        <v/>
      </c>
      <c r="FJ75" s="49" t="str">
        <f t="shared" si="181"/>
        <v/>
      </c>
      <c r="FK75" s="49" t="str">
        <f t="shared" si="182"/>
        <v>PROMOTED</v>
      </c>
      <c r="FL75" s="40" t="str">
        <f t="shared" si="183"/>
        <v/>
      </c>
      <c r="FM75" s="35" t="str">
        <f t="shared" si="184"/>
        <v/>
      </c>
      <c r="FN75" s="63" t="str">
        <f t="shared" si="185"/>
        <v>Need Improvement</v>
      </c>
      <c r="FO75" s="43" t="str">
        <f t="shared" si="126"/>
        <v>E</v>
      </c>
      <c r="FP75" s="42" t="str">
        <f t="shared" si="127"/>
        <v>E</v>
      </c>
      <c r="FQ75" s="42" t="str">
        <f t="shared" si="128"/>
        <v>E</v>
      </c>
      <c r="FR75" s="42" t="str">
        <f t="shared" si="129"/>
        <v>E</v>
      </c>
      <c r="FS75" s="42" t="str">
        <f t="shared" si="130"/>
        <v>E</v>
      </c>
      <c r="FT75" s="44" t="str">
        <f t="shared" si="131"/>
        <v>E</v>
      </c>
      <c r="FU75" s="244">
        <f t="shared" si="186"/>
        <v>0</v>
      </c>
      <c r="FV75" s="245">
        <f t="shared" si="187"/>
        <v>0</v>
      </c>
      <c r="FW75" s="245">
        <f t="shared" si="188"/>
        <v>0</v>
      </c>
      <c r="FX75" s="245">
        <f t="shared" si="189"/>
        <v>0</v>
      </c>
      <c r="FY75" s="245">
        <f t="shared" si="190"/>
        <v>6</v>
      </c>
      <c r="FZ75" s="922"/>
      <c r="GA75" s="922"/>
      <c r="GB75" s="79">
        <f t="shared" si="191"/>
        <v>0</v>
      </c>
      <c r="GC75" s="79" t="s">
        <v>169</v>
      </c>
      <c r="GD75" s="79">
        <f t="shared" si="192"/>
        <v>100</v>
      </c>
      <c r="GE75" s="79" t="str">
        <f t="shared" si="193"/>
        <v>0/100</v>
      </c>
      <c r="GF75" s="79">
        <f t="shared" si="194"/>
        <v>0</v>
      </c>
      <c r="GG75" s="79" t="s">
        <v>169</v>
      </c>
      <c r="GH75" s="79">
        <f t="shared" si="195"/>
        <v>100</v>
      </c>
      <c r="GI75" s="79" t="str">
        <f t="shared" si="196"/>
        <v>0/100</v>
      </c>
      <c r="GJ75" s="79">
        <f t="shared" si="197"/>
        <v>0</v>
      </c>
      <c r="GK75" s="79" t="s">
        <v>169</v>
      </c>
      <c r="GL75" s="79">
        <f t="shared" si="198"/>
        <v>100</v>
      </c>
      <c r="GM75" s="79" t="str">
        <f t="shared" si="199"/>
        <v>0/100</v>
      </c>
      <c r="GO75" s="79" t="str">
        <f t="shared" si="200"/>
        <v>E</v>
      </c>
      <c r="GP75" s="79" t="str">
        <f t="shared" si="201"/>
        <v>E</v>
      </c>
      <c r="GQ75" s="79" t="str">
        <f t="shared" si="202"/>
        <v>E</v>
      </c>
      <c r="GR75" s="79" t="str">
        <f t="shared" si="203"/>
        <v>E</v>
      </c>
      <c r="GS75" s="79" t="str">
        <f t="shared" si="204"/>
        <v>E</v>
      </c>
      <c r="GT75" s="79" t="str">
        <f t="shared" si="205"/>
        <v>E</v>
      </c>
      <c r="GU75" s="79">
        <f t="shared" si="206"/>
        <v>0</v>
      </c>
      <c r="GV75" s="79">
        <f t="shared" si="207"/>
        <v>0</v>
      </c>
      <c r="GW75" s="79">
        <f t="shared" si="208"/>
        <v>0</v>
      </c>
      <c r="GX75" s="79">
        <f t="shared" si="209"/>
        <v>6</v>
      </c>
    </row>
    <row r="76" spans="1:213" ht="30.75" customHeight="1">
      <c r="A76" s="73">
        <f t="shared" si="132"/>
        <v>968</v>
      </c>
      <c r="B76" s="138">
        <v>68</v>
      </c>
      <c r="C76" s="248">
        <v>68</v>
      </c>
      <c r="D76" s="23">
        <f t="shared" si="133"/>
        <v>0</v>
      </c>
      <c r="E76" s="2"/>
      <c r="F76" s="81"/>
      <c r="G76" s="2">
        <v>968</v>
      </c>
      <c r="H76" s="2"/>
      <c r="I76" s="2"/>
      <c r="J76" s="2"/>
      <c r="K76" s="666"/>
      <c r="L76" s="300"/>
      <c r="M76" s="272"/>
      <c r="N76" s="268">
        <f t="shared" si="134"/>
        <v>0</v>
      </c>
      <c r="O76" s="272"/>
      <c r="P76" s="272"/>
      <c r="Q76" s="268">
        <f t="shared" si="135"/>
        <v>0</v>
      </c>
      <c r="R76" s="272"/>
      <c r="S76" s="272"/>
      <c r="T76" s="268">
        <f t="shared" si="136"/>
        <v>0</v>
      </c>
      <c r="U76" s="270">
        <f t="shared" si="210"/>
        <v>0</v>
      </c>
      <c r="V76" s="273"/>
      <c r="W76" s="274"/>
      <c r="X76" s="268">
        <f t="shared" si="211"/>
        <v>0</v>
      </c>
      <c r="Y76" s="274"/>
      <c r="Z76" s="274"/>
      <c r="AA76" s="268">
        <f t="shared" si="212"/>
        <v>0</v>
      </c>
      <c r="AB76" s="269">
        <f t="shared" si="213"/>
        <v>0</v>
      </c>
      <c r="AC76" s="275">
        <f t="shared" si="214"/>
        <v>0</v>
      </c>
      <c r="AD76" s="271" t="str">
        <f t="shared" si="215"/>
        <v>E</v>
      </c>
      <c r="AE76" s="67" t="str">
        <f t="shared" si="216"/>
        <v>E</v>
      </c>
      <c r="AF76" s="337"/>
      <c r="AG76" s="338"/>
      <c r="AH76" s="339">
        <f t="shared" si="137"/>
        <v>0</v>
      </c>
      <c r="AI76" s="338"/>
      <c r="AJ76" s="338"/>
      <c r="AK76" s="339">
        <f t="shared" si="138"/>
        <v>0</v>
      </c>
      <c r="AL76" s="338"/>
      <c r="AM76" s="338"/>
      <c r="AN76" s="339">
        <f t="shared" si="139"/>
        <v>0</v>
      </c>
      <c r="AO76" s="340">
        <f t="shared" si="217"/>
        <v>0</v>
      </c>
      <c r="AP76" s="341"/>
      <c r="AQ76" s="342"/>
      <c r="AR76" s="339">
        <f t="shared" si="218"/>
        <v>0</v>
      </c>
      <c r="AS76" s="342"/>
      <c r="AT76" s="342"/>
      <c r="AU76" s="339">
        <f t="shared" si="219"/>
        <v>0</v>
      </c>
      <c r="AV76" s="343">
        <f t="shared" si="220"/>
        <v>0</v>
      </c>
      <c r="AW76" s="344">
        <f t="shared" si="140"/>
        <v>0</v>
      </c>
      <c r="AX76" s="345" t="str">
        <f t="shared" si="141"/>
        <v>E</v>
      </c>
      <c r="AY76" s="69" t="str">
        <f t="shared" si="142"/>
        <v>E</v>
      </c>
      <c r="AZ76" s="390"/>
      <c r="BA76" s="391"/>
      <c r="BB76" s="392">
        <f t="shared" si="143"/>
        <v>0</v>
      </c>
      <c r="BC76" s="391"/>
      <c r="BD76" s="391"/>
      <c r="BE76" s="392">
        <f t="shared" si="144"/>
        <v>0</v>
      </c>
      <c r="BF76" s="391"/>
      <c r="BG76" s="391"/>
      <c r="BH76" s="392">
        <f t="shared" si="145"/>
        <v>0</v>
      </c>
      <c r="BI76" s="393">
        <f t="shared" si="221"/>
        <v>0</v>
      </c>
      <c r="BJ76" s="394"/>
      <c r="BK76" s="395"/>
      <c r="BL76" s="392">
        <f t="shared" si="222"/>
        <v>0</v>
      </c>
      <c r="BM76" s="395"/>
      <c r="BN76" s="395"/>
      <c r="BO76" s="392">
        <f t="shared" si="223"/>
        <v>0</v>
      </c>
      <c r="BP76" s="396">
        <f t="shared" si="224"/>
        <v>0</v>
      </c>
      <c r="BQ76" s="397">
        <f t="shared" si="146"/>
        <v>0</v>
      </c>
      <c r="BR76" s="398" t="str">
        <f t="shared" si="147"/>
        <v>E</v>
      </c>
      <c r="BS76" s="399" t="str">
        <f t="shared" si="148"/>
        <v>E</v>
      </c>
      <c r="BT76" s="437"/>
      <c r="BU76" s="438"/>
      <c r="BV76" s="439">
        <f t="shared" si="149"/>
        <v>0</v>
      </c>
      <c r="BW76" s="438"/>
      <c r="BX76" s="438"/>
      <c r="BY76" s="439">
        <f t="shared" si="150"/>
        <v>0</v>
      </c>
      <c r="BZ76" s="438"/>
      <c r="CA76" s="438"/>
      <c r="CB76" s="439">
        <f t="shared" si="151"/>
        <v>0</v>
      </c>
      <c r="CC76" s="440">
        <f t="shared" si="225"/>
        <v>0</v>
      </c>
      <c r="CD76" s="441"/>
      <c r="CE76" s="442"/>
      <c r="CF76" s="439">
        <f t="shared" si="226"/>
        <v>0</v>
      </c>
      <c r="CG76" s="442"/>
      <c r="CH76" s="442"/>
      <c r="CI76" s="439">
        <f t="shared" si="227"/>
        <v>0</v>
      </c>
      <c r="CJ76" s="443">
        <f t="shared" si="228"/>
        <v>0</v>
      </c>
      <c r="CK76" s="444">
        <f t="shared" si="152"/>
        <v>0</v>
      </c>
      <c r="CL76" s="445" t="str">
        <f t="shared" si="153"/>
        <v>E</v>
      </c>
      <c r="CM76" s="68" t="str">
        <f t="shared" si="154"/>
        <v>E</v>
      </c>
      <c r="CN76" s="337"/>
      <c r="CO76" s="338"/>
      <c r="CP76" s="339">
        <f t="shared" si="155"/>
        <v>0</v>
      </c>
      <c r="CQ76" s="338"/>
      <c r="CR76" s="338"/>
      <c r="CS76" s="339">
        <f t="shared" si="156"/>
        <v>0</v>
      </c>
      <c r="CT76" s="338"/>
      <c r="CU76" s="338"/>
      <c r="CV76" s="339">
        <f t="shared" si="157"/>
        <v>0</v>
      </c>
      <c r="CW76" s="340">
        <f t="shared" si="229"/>
        <v>0</v>
      </c>
      <c r="CX76" s="341"/>
      <c r="CY76" s="342"/>
      <c r="CZ76" s="339">
        <f t="shared" si="230"/>
        <v>0</v>
      </c>
      <c r="DA76" s="342"/>
      <c r="DB76" s="342"/>
      <c r="DC76" s="339">
        <f t="shared" si="231"/>
        <v>0</v>
      </c>
      <c r="DD76" s="343">
        <f t="shared" si="232"/>
        <v>0</v>
      </c>
      <c r="DE76" s="344">
        <f t="shared" si="158"/>
        <v>0</v>
      </c>
      <c r="DF76" s="345" t="str">
        <f t="shared" si="159"/>
        <v>E</v>
      </c>
      <c r="DG76" s="69" t="str">
        <f t="shared" si="160"/>
        <v>E</v>
      </c>
      <c r="DH76" s="490"/>
      <c r="DI76" s="491"/>
      <c r="DJ76" s="492">
        <f t="shared" si="161"/>
        <v>0</v>
      </c>
      <c r="DK76" s="491"/>
      <c r="DL76" s="491"/>
      <c r="DM76" s="492">
        <f t="shared" si="162"/>
        <v>0</v>
      </c>
      <c r="DN76" s="491"/>
      <c r="DO76" s="491"/>
      <c r="DP76" s="492">
        <f t="shared" si="163"/>
        <v>0</v>
      </c>
      <c r="DQ76" s="493">
        <f t="shared" si="233"/>
        <v>0</v>
      </c>
      <c r="DR76" s="494"/>
      <c r="DS76" s="495"/>
      <c r="DT76" s="492">
        <f t="shared" si="234"/>
        <v>0</v>
      </c>
      <c r="DU76" s="495"/>
      <c r="DV76" s="495"/>
      <c r="DW76" s="492">
        <f t="shared" si="235"/>
        <v>0</v>
      </c>
      <c r="DX76" s="496">
        <f t="shared" si="236"/>
        <v>0</v>
      </c>
      <c r="DY76" s="497">
        <f t="shared" si="164"/>
        <v>0</v>
      </c>
      <c r="DZ76" s="498" t="str">
        <f t="shared" si="165"/>
        <v>E</v>
      </c>
      <c r="EA76" s="499" t="str">
        <f t="shared" si="166"/>
        <v>E</v>
      </c>
      <c r="EB76" s="198">
        <v>0</v>
      </c>
      <c r="EC76" s="199">
        <v>0</v>
      </c>
      <c r="ED76" s="199">
        <v>0</v>
      </c>
      <c r="EE76" s="196"/>
      <c r="EF76" s="196"/>
      <c r="EG76" s="197">
        <f t="shared" si="167"/>
        <v>0</v>
      </c>
      <c r="EH76" s="253">
        <f t="shared" si="168"/>
        <v>0</v>
      </c>
      <c r="EI76" s="213" t="str">
        <f t="shared" si="169"/>
        <v>E</v>
      </c>
      <c r="EJ76" s="201" t="str">
        <f t="shared" si="170"/>
        <v>E</v>
      </c>
      <c r="EK76" s="169">
        <v>0</v>
      </c>
      <c r="EL76" s="170">
        <v>0</v>
      </c>
      <c r="EM76" s="170">
        <v>0</v>
      </c>
      <c r="EN76" s="166"/>
      <c r="EO76" s="166"/>
      <c r="EP76" s="167">
        <f t="shared" si="171"/>
        <v>0</v>
      </c>
      <c r="EQ76" s="254">
        <f t="shared" si="172"/>
        <v>0</v>
      </c>
      <c r="ER76" s="217" t="str">
        <f t="shared" si="173"/>
        <v>E</v>
      </c>
      <c r="ES76" s="168" t="str">
        <f t="shared" si="174"/>
        <v>E</v>
      </c>
      <c r="ET76" s="184">
        <v>0</v>
      </c>
      <c r="EU76" s="185">
        <v>0</v>
      </c>
      <c r="EV76" s="185">
        <v>0</v>
      </c>
      <c r="EW76" s="181"/>
      <c r="EX76" s="181"/>
      <c r="EY76" s="182">
        <f t="shared" si="175"/>
        <v>0</v>
      </c>
      <c r="EZ76" s="255">
        <f t="shared" si="176"/>
        <v>0</v>
      </c>
      <c r="FA76" s="221" t="str">
        <f t="shared" si="177"/>
        <v>E</v>
      </c>
      <c r="FB76" s="183" t="str">
        <f t="shared" si="178"/>
        <v>E</v>
      </c>
      <c r="FC76" s="7"/>
      <c r="FD76" s="4"/>
      <c r="FE76" s="36" t="str">
        <f t="shared" si="123"/>
        <v/>
      </c>
      <c r="FF76" s="34">
        <f t="shared" si="124"/>
        <v>1200</v>
      </c>
      <c r="FG76" s="24">
        <f t="shared" si="125"/>
        <v>0</v>
      </c>
      <c r="FH76" s="89">
        <f t="shared" si="179"/>
        <v>0</v>
      </c>
      <c r="FI76" s="49" t="str">
        <f t="shared" si="180"/>
        <v/>
      </c>
      <c r="FJ76" s="49" t="str">
        <f t="shared" si="181"/>
        <v/>
      </c>
      <c r="FK76" s="49" t="str">
        <f t="shared" si="182"/>
        <v>PROMOTED</v>
      </c>
      <c r="FL76" s="40" t="str">
        <f t="shared" si="183"/>
        <v/>
      </c>
      <c r="FM76" s="35" t="str">
        <f t="shared" si="184"/>
        <v/>
      </c>
      <c r="FN76" s="63" t="str">
        <f t="shared" si="185"/>
        <v>Need Improvement</v>
      </c>
      <c r="FO76" s="43" t="str">
        <f t="shared" si="126"/>
        <v>E</v>
      </c>
      <c r="FP76" s="42" t="str">
        <f t="shared" si="127"/>
        <v>E</v>
      </c>
      <c r="FQ76" s="42" t="str">
        <f t="shared" si="128"/>
        <v>E</v>
      </c>
      <c r="FR76" s="42" t="str">
        <f t="shared" si="129"/>
        <v>E</v>
      </c>
      <c r="FS76" s="42" t="str">
        <f t="shared" si="130"/>
        <v>E</v>
      </c>
      <c r="FT76" s="44" t="str">
        <f t="shared" si="131"/>
        <v>E</v>
      </c>
      <c r="FU76" s="244">
        <f t="shared" si="186"/>
        <v>0</v>
      </c>
      <c r="FV76" s="245">
        <f t="shared" si="187"/>
        <v>0</v>
      </c>
      <c r="FW76" s="245">
        <f t="shared" si="188"/>
        <v>0</v>
      </c>
      <c r="FX76" s="245">
        <f t="shared" si="189"/>
        <v>0</v>
      </c>
      <c r="FY76" s="245">
        <f t="shared" si="190"/>
        <v>6</v>
      </c>
      <c r="FZ76" s="922"/>
      <c r="GA76" s="922"/>
      <c r="GB76" s="79">
        <f t="shared" si="191"/>
        <v>0</v>
      </c>
      <c r="GC76" s="79" t="s">
        <v>169</v>
      </c>
      <c r="GD76" s="79">
        <f t="shared" si="192"/>
        <v>100</v>
      </c>
      <c r="GE76" s="79" t="str">
        <f t="shared" si="193"/>
        <v>0/100</v>
      </c>
      <c r="GF76" s="79">
        <f t="shared" si="194"/>
        <v>0</v>
      </c>
      <c r="GG76" s="79" t="s">
        <v>169</v>
      </c>
      <c r="GH76" s="79">
        <f t="shared" si="195"/>
        <v>100</v>
      </c>
      <c r="GI76" s="79" t="str">
        <f t="shared" si="196"/>
        <v>0/100</v>
      </c>
      <c r="GJ76" s="79">
        <f t="shared" si="197"/>
        <v>0</v>
      </c>
      <c r="GK76" s="79" t="s">
        <v>169</v>
      </c>
      <c r="GL76" s="79">
        <f t="shared" si="198"/>
        <v>100</v>
      </c>
      <c r="GM76" s="79" t="str">
        <f t="shared" si="199"/>
        <v>0/100</v>
      </c>
      <c r="GO76" s="79" t="str">
        <f t="shared" si="200"/>
        <v>E</v>
      </c>
      <c r="GP76" s="79" t="str">
        <f t="shared" si="201"/>
        <v>E</v>
      </c>
      <c r="GQ76" s="79" t="str">
        <f t="shared" si="202"/>
        <v>E</v>
      </c>
      <c r="GR76" s="79" t="str">
        <f t="shared" si="203"/>
        <v>E</v>
      </c>
      <c r="GS76" s="79" t="str">
        <f t="shared" si="204"/>
        <v>E</v>
      </c>
      <c r="GT76" s="79" t="str">
        <f t="shared" si="205"/>
        <v>E</v>
      </c>
      <c r="GU76" s="79">
        <f t="shared" si="206"/>
        <v>0</v>
      </c>
      <c r="GV76" s="79">
        <f t="shared" si="207"/>
        <v>0</v>
      </c>
      <c r="GW76" s="79">
        <f t="shared" si="208"/>
        <v>0</v>
      </c>
      <c r="GX76" s="79">
        <f t="shared" si="209"/>
        <v>6</v>
      </c>
      <c r="HE76" s="139"/>
    </row>
    <row r="77" spans="1:213" ht="31.5">
      <c r="A77" s="73">
        <f t="shared" si="132"/>
        <v>969</v>
      </c>
      <c r="B77" s="138">
        <v>69</v>
      </c>
      <c r="C77" s="247">
        <v>69</v>
      </c>
      <c r="D77" s="23">
        <f t="shared" si="133"/>
        <v>0</v>
      </c>
      <c r="E77" s="2"/>
      <c r="F77" s="81"/>
      <c r="G77" s="1">
        <v>969</v>
      </c>
      <c r="H77" s="2"/>
      <c r="I77" s="2"/>
      <c r="J77" s="2"/>
      <c r="K77" s="666"/>
      <c r="L77" s="300"/>
      <c r="M77" s="272"/>
      <c r="N77" s="268">
        <f t="shared" si="134"/>
        <v>0</v>
      </c>
      <c r="O77" s="272"/>
      <c r="P77" s="272"/>
      <c r="Q77" s="268">
        <f t="shared" si="135"/>
        <v>0</v>
      </c>
      <c r="R77" s="272"/>
      <c r="S77" s="272"/>
      <c r="T77" s="268">
        <f t="shared" si="136"/>
        <v>0</v>
      </c>
      <c r="U77" s="270">
        <f t="shared" si="210"/>
        <v>0</v>
      </c>
      <c r="V77" s="273"/>
      <c r="W77" s="274"/>
      <c r="X77" s="268">
        <f t="shared" si="211"/>
        <v>0</v>
      </c>
      <c r="Y77" s="274"/>
      <c r="Z77" s="274"/>
      <c r="AA77" s="268">
        <f t="shared" si="212"/>
        <v>0</v>
      </c>
      <c r="AB77" s="269">
        <f t="shared" si="213"/>
        <v>0</v>
      </c>
      <c r="AC77" s="275">
        <f t="shared" si="214"/>
        <v>0</v>
      </c>
      <c r="AD77" s="271" t="str">
        <f t="shared" si="215"/>
        <v>E</v>
      </c>
      <c r="AE77" s="67" t="str">
        <f t="shared" si="216"/>
        <v>E</v>
      </c>
      <c r="AF77" s="337"/>
      <c r="AG77" s="338"/>
      <c r="AH77" s="339">
        <f t="shared" si="137"/>
        <v>0</v>
      </c>
      <c r="AI77" s="338"/>
      <c r="AJ77" s="338"/>
      <c r="AK77" s="339">
        <f t="shared" si="138"/>
        <v>0</v>
      </c>
      <c r="AL77" s="338"/>
      <c r="AM77" s="338"/>
      <c r="AN77" s="339">
        <f t="shared" si="139"/>
        <v>0</v>
      </c>
      <c r="AO77" s="340">
        <f t="shared" si="217"/>
        <v>0</v>
      </c>
      <c r="AP77" s="341"/>
      <c r="AQ77" s="342"/>
      <c r="AR77" s="339">
        <f t="shared" si="218"/>
        <v>0</v>
      </c>
      <c r="AS77" s="342"/>
      <c r="AT77" s="342"/>
      <c r="AU77" s="339">
        <f t="shared" si="219"/>
        <v>0</v>
      </c>
      <c r="AV77" s="343">
        <f t="shared" si="220"/>
        <v>0</v>
      </c>
      <c r="AW77" s="344">
        <f t="shared" si="140"/>
        <v>0</v>
      </c>
      <c r="AX77" s="345" t="str">
        <f t="shared" si="141"/>
        <v>E</v>
      </c>
      <c r="AY77" s="69" t="str">
        <f t="shared" si="142"/>
        <v>E</v>
      </c>
      <c r="AZ77" s="390"/>
      <c r="BA77" s="391"/>
      <c r="BB77" s="392">
        <f t="shared" si="143"/>
        <v>0</v>
      </c>
      <c r="BC77" s="391"/>
      <c r="BD77" s="391"/>
      <c r="BE77" s="392">
        <f t="shared" si="144"/>
        <v>0</v>
      </c>
      <c r="BF77" s="391"/>
      <c r="BG77" s="391"/>
      <c r="BH77" s="392">
        <f t="shared" si="145"/>
        <v>0</v>
      </c>
      <c r="BI77" s="393">
        <f t="shared" si="221"/>
        <v>0</v>
      </c>
      <c r="BJ77" s="394"/>
      <c r="BK77" s="395"/>
      <c r="BL77" s="392">
        <f t="shared" si="222"/>
        <v>0</v>
      </c>
      <c r="BM77" s="395"/>
      <c r="BN77" s="395"/>
      <c r="BO77" s="392">
        <f t="shared" si="223"/>
        <v>0</v>
      </c>
      <c r="BP77" s="396">
        <f t="shared" si="224"/>
        <v>0</v>
      </c>
      <c r="BQ77" s="397">
        <f t="shared" si="146"/>
        <v>0</v>
      </c>
      <c r="BR77" s="398" t="str">
        <f t="shared" si="147"/>
        <v>E</v>
      </c>
      <c r="BS77" s="399" t="str">
        <f t="shared" si="148"/>
        <v>E</v>
      </c>
      <c r="BT77" s="437"/>
      <c r="BU77" s="438"/>
      <c r="BV77" s="439">
        <f t="shared" si="149"/>
        <v>0</v>
      </c>
      <c r="BW77" s="438"/>
      <c r="BX77" s="438"/>
      <c r="BY77" s="439">
        <f t="shared" si="150"/>
        <v>0</v>
      </c>
      <c r="BZ77" s="438"/>
      <c r="CA77" s="438"/>
      <c r="CB77" s="439">
        <f t="shared" si="151"/>
        <v>0</v>
      </c>
      <c r="CC77" s="440">
        <f t="shared" si="225"/>
        <v>0</v>
      </c>
      <c r="CD77" s="441"/>
      <c r="CE77" s="442"/>
      <c r="CF77" s="439">
        <f t="shared" si="226"/>
        <v>0</v>
      </c>
      <c r="CG77" s="442"/>
      <c r="CH77" s="442"/>
      <c r="CI77" s="439">
        <f t="shared" si="227"/>
        <v>0</v>
      </c>
      <c r="CJ77" s="443">
        <f t="shared" si="228"/>
        <v>0</v>
      </c>
      <c r="CK77" s="444">
        <f t="shared" si="152"/>
        <v>0</v>
      </c>
      <c r="CL77" s="445" t="str">
        <f t="shared" si="153"/>
        <v>E</v>
      </c>
      <c r="CM77" s="68" t="str">
        <f t="shared" si="154"/>
        <v>E</v>
      </c>
      <c r="CN77" s="337"/>
      <c r="CO77" s="338"/>
      <c r="CP77" s="339">
        <f t="shared" si="155"/>
        <v>0</v>
      </c>
      <c r="CQ77" s="338"/>
      <c r="CR77" s="338"/>
      <c r="CS77" s="339">
        <f t="shared" si="156"/>
        <v>0</v>
      </c>
      <c r="CT77" s="338"/>
      <c r="CU77" s="338"/>
      <c r="CV77" s="339">
        <f t="shared" si="157"/>
        <v>0</v>
      </c>
      <c r="CW77" s="340">
        <f t="shared" si="229"/>
        <v>0</v>
      </c>
      <c r="CX77" s="341"/>
      <c r="CY77" s="342"/>
      <c r="CZ77" s="339">
        <f t="shared" si="230"/>
        <v>0</v>
      </c>
      <c r="DA77" s="342"/>
      <c r="DB77" s="342"/>
      <c r="DC77" s="339">
        <f t="shared" si="231"/>
        <v>0</v>
      </c>
      <c r="DD77" s="343">
        <f t="shared" si="232"/>
        <v>0</v>
      </c>
      <c r="DE77" s="344">
        <f t="shared" si="158"/>
        <v>0</v>
      </c>
      <c r="DF77" s="345" t="str">
        <f t="shared" si="159"/>
        <v>E</v>
      </c>
      <c r="DG77" s="69" t="str">
        <f t="shared" si="160"/>
        <v>E</v>
      </c>
      <c r="DH77" s="490"/>
      <c r="DI77" s="491"/>
      <c r="DJ77" s="492">
        <f t="shared" si="161"/>
        <v>0</v>
      </c>
      <c r="DK77" s="491"/>
      <c r="DL77" s="491"/>
      <c r="DM77" s="492">
        <f t="shared" si="162"/>
        <v>0</v>
      </c>
      <c r="DN77" s="491"/>
      <c r="DO77" s="491"/>
      <c r="DP77" s="492">
        <f t="shared" si="163"/>
        <v>0</v>
      </c>
      <c r="DQ77" s="493">
        <f t="shared" si="233"/>
        <v>0</v>
      </c>
      <c r="DR77" s="494"/>
      <c r="DS77" s="495"/>
      <c r="DT77" s="492">
        <f t="shared" si="234"/>
        <v>0</v>
      </c>
      <c r="DU77" s="495"/>
      <c r="DV77" s="495"/>
      <c r="DW77" s="492">
        <f t="shared" si="235"/>
        <v>0</v>
      </c>
      <c r="DX77" s="496">
        <f t="shared" si="236"/>
        <v>0</v>
      </c>
      <c r="DY77" s="497">
        <f t="shared" si="164"/>
        <v>0</v>
      </c>
      <c r="DZ77" s="498" t="str">
        <f t="shared" si="165"/>
        <v>E</v>
      </c>
      <c r="EA77" s="499" t="str">
        <f t="shared" si="166"/>
        <v>E</v>
      </c>
      <c r="EB77" s="198">
        <v>0</v>
      </c>
      <c r="EC77" s="199">
        <v>0</v>
      </c>
      <c r="ED77" s="199">
        <v>0</v>
      </c>
      <c r="EE77" s="196"/>
      <c r="EF77" s="196"/>
      <c r="EG77" s="197">
        <f t="shared" si="167"/>
        <v>0</v>
      </c>
      <c r="EH77" s="253">
        <f t="shared" si="168"/>
        <v>0</v>
      </c>
      <c r="EI77" s="213" t="str">
        <f t="shared" si="169"/>
        <v>E</v>
      </c>
      <c r="EJ77" s="201" t="str">
        <f t="shared" si="170"/>
        <v>E</v>
      </c>
      <c r="EK77" s="169">
        <v>0</v>
      </c>
      <c r="EL77" s="170">
        <v>0</v>
      </c>
      <c r="EM77" s="170">
        <v>0</v>
      </c>
      <c r="EN77" s="166"/>
      <c r="EO77" s="166"/>
      <c r="EP77" s="167">
        <f t="shared" si="171"/>
        <v>0</v>
      </c>
      <c r="EQ77" s="254">
        <f t="shared" si="172"/>
        <v>0</v>
      </c>
      <c r="ER77" s="217" t="str">
        <f t="shared" si="173"/>
        <v>E</v>
      </c>
      <c r="ES77" s="168" t="str">
        <f t="shared" si="174"/>
        <v>E</v>
      </c>
      <c r="ET77" s="184">
        <v>0</v>
      </c>
      <c r="EU77" s="185">
        <v>0</v>
      </c>
      <c r="EV77" s="185">
        <v>0</v>
      </c>
      <c r="EW77" s="181"/>
      <c r="EX77" s="181"/>
      <c r="EY77" s="182">
        <f t="shared" si="175"/>
        <v>0</v>
      </c>
      <c r="EZ77" s="255">
        <f t="shared" si="176"/>
        <v>0</v>
      </c>
      <c r="FA77" s="221" t="str">
        <f t="shared" si="177"/>
        <v>E</v>
      </c>
      <c r="FB77" s="183" t="str">
        <f t="shared" si="178"/>
        <v>E</v>
      </c>
      <c r="FC77" s="7"/>
      <c r="FD77" s="4"/>
      <c r="FE77" s="36" t="str">
        <f t="shared" si="123"/>
        <v/>
      </c>
      <c r="FF77" s="34">
        <f t="shared" si="124"/>
        <v>1200</v>
      </c>
      <c r="FG77" s="24">
        <f t="shared" si="125"/>
        <v>0</v>
      </c>
      <c r="FH77" s="23">
        <f t="shared" si="179"/>
        <v>0</v>
      </c>
      <c r="FI77" s="49" t="str">
        <f t="shared" si="180"/>
        <v/>
      </c>
      <c r="FJ77" s="49" t="str">
        <f t="shared" si="181"/>
        <v/>
      </c>
      <c r="FK77" s="49" t="str">
        <f t="shared" si="182"/>
        <v>PROMOTED</v>
      </c>
      <c r="FL77" s="40" t="str">
        <f t="shared" si="183"/>
        <v/>
      </c>
      <c r="FM77" s="35" t="str">
        <f t="shared" si="184"/>
        <v/>
      </c>
      <c r="FN77" s="63" t="str">
        <f t="shared" si="185"/>
        <v>Need Improvement</v>
      </c>
      <c r="FO77" s="43" t="str">
        <f t="shared" si="126"/>
        <v>E</v>
      </c>
      <c r="FP77" s="42" t="str">
        <f t="shared" si="127"/>
        <v>E</v>
      </c>
      <c r="FQ77" s="42" t="str">
        <f t="shared" si="128"/>
        <v>E</v>
      </c>
      <c r="FR77" s="42" t="str">
        <f t="shared" si="129"/>
        <v>E</v>
      </c>
      <c r="FS77" s="42" t="str">
        <f t="shared" si="130"/>
        <v>E</v>
      </c>
      <c r="FT77" s="44" t="str">
        <f t="shared" si="131"/>
        <v>E</v>
      </c>
      <c r="FU77" s="244">
        <f t="shared" si="186"/>
        <v>0</v>
      </c>
      <c r="FV77" s="245">
        <f t="shared" si="187"/>
        <v>0</v>
      </c>
      <c r="FW77" s="245">
        <f t="shared" si="188"/>
        <v>0</v>
      </c>
      <c r="FX77" s="245">
        <f t="shared" si="189"/>
        <v>0</v>
      </c>
      <c r="FY77" s="245">
        <f t="shared" si="190"/>
        <v>6</v>
      </c>
      <c r="FZ77" s="922"/>
      <c r="GA77" s="922"/>
      <c r="GB77" s="79">
        <f t="shared" si="191"/>
        <v>0</v>
      </c>
      <c r="GC77" s="79" t="s">
        <v>169</v>
      </c>
      <c r="GD77" s="79">
        <f t="shared" si="192"/>
        <v>100</v>
      </c>
      <c r="GE77" s="79" t="str">
        <f t="shared" si="193"/>
        <v>0/100</v>
      </c>
      <c r="GF77" s="79">
        <f t="shared" si="194"/>
        <v>0</v>
      </c>
      <c r="GG77" s="79" t="s">
        <v>169</v>
      </c>
      <c r="GH77" s="79">
        <f t="shared" si="195"/>
        <v>100</v>
      </c>
      <c r="GI77" s="79" t="str">
        <f t="shared" si="196"/>
        <v>0/100</v>
      </c>
      <c r="GJ77" s="79">
        <f t="shared" si="197"/>
        <v>0</v>
      </c>
      <c r="GK77" s="79" t="s">
        <v>169</v>
      </c>
      <c r="GL77" s="79">
        <f t="shared" si="198"/>
        <v>100</v>
      </c>
      <c r="GM77" s="79" t="str">
        <f t="shared" si="199"/>
        <v>0/100</v>
      </c>
      <c r="GO77" s="79" t="str">
        <f t="shared" si="200"/>
        <v>E</v>
      </c>
      <c r="GP77" s="79" t="str">
        <f t="shared" si="201"/>
        <v>E</v>
      </c>
      <c r="GQ77" s="79" t="str">
        <f t="shared" si="202"/>
        <v>E</v>
      </c>
      <c r="GR77" s="79" t="str">
        <f t="shared" si="203"/>
        <v>E</v>
      </c>
      <c r="GS77" s="79" t="str">
        <f t="shared" si="204"/>
        <v>E</v>
      </c>
      <c r="GT77" s="79" t="str">
        <f t="shared" si="205"/>
        <v>E</v>
      </c>
      <c r="GU77" s="79">
        <f t="shared" si="206"/>
        <v>0</v>
      </c>
      <c r="GV77" s="79">
        <f t="shared" si="207"/>
        <v>0</v>
      </c>
      <c r="GW77" s="79">
        <f t="shared" si="208"/>
        <v>0</v>
      </c>
      <c r="GX77" s="79">
        <f t="shared" si="209"/>
        <v>6</v>
      </c>
    </row>
    <row r="78" spans="1:213" ht="31.5">
      <c r="A78" s="73">
        <f t="shared" si="132"/>
        <v>970</v>
      </c>
      <c r="B78" s="138">
        <v>70</v>
      </c>
      <c r="C78" s="248">
        <v>70</v>
      </c>
      <c r="D78" s="23">
        <f t="shared" si="133"/>
        <v>0</v>
      </c>
      <c r="E78" s="2"/>
      <c r="F78" s="81"/>
      <c r="G78" s="2">
        <v>970</v>
      </c>
      <c r="H78" s="2"/>
      <c r="I78" s="2"/>
      <c r="J78" s="2"/>
      <c r="K78" s="666"/>
      <c r="L78" s="300"/>
      <c r="M78" s="272"/>
      <c r="N78" s="268">
        <f t="shared" si="134"/>
        <v>0</v>
      </c>
      <c r="O78" s="272"/>
      <c r="P78" s="272"/>
      <c r="Q78" s="268">
        <f t="shared" si="135"/>
        <v>0</v>
      </c>
      <c r="R78" s="272"/>
      <c r="S78" s="272"/>
      <c r="T78" s="268">
        <f t="shared" si="136"/>
        <v>0</v>
      </c>
      <c r="U78" s="270">
        <f t="shared" si="210"/>
        <v>0</v>
      </c>
      <c r="V78" s="273"/>
      <c r="W78" s="274"/>
      <c r="X78" s="268">
        <f t="shared" si="211"/>
        <v>0</v>
      </c>
      <c r="Y78" s="274"/>
      <c r="Z78" s="274"/>
      <c r="AA78" s="268">
        <f t="shared" si="212"/>
        <v>0</v>
      </c>
      <c r="AB78" s="269">
        <f t="shared" si="213"/>
        <v>0</v>
      </c>
      <c r="AC78" s="275">
        <f t="shared" si="214"/>
        <v>0</v>
      </c>
      <c r="AD78" s="271" t="str">
        <f t="shared" si="215"/>
        <v>E</v>
      </c>
      <c r="AE78" s="67" t="str">
        <f t="shared" si="216"/>
        <v>E</v>
      </c>
      <c r="AF78" s="337"/>
      <c r="AG78" s="338"/>
      <c r="AH78" s="339">
        <f t="shared" si="137"/>
        <v>0</v>
      </c>
      <c r="AI78" s="338"/>
      <c r="AJ78" s="338"/>
      <c r="AK78" s="339">
        <f t="shared" si="138"/>
        <v>0</v>
      </c>
      <c r="AL78" s="338"/>
      <c r="AM78" s="338"/>
      <c r="AN78" s="339">
        <f t="shared" si="139"/>
        <v>0</v>
      </c>
      <c r="AO78" s="340">
        <f t="shared" si="217"/>
        <v>0</v>
      </c>
      <c r="AP78" s="341"/>
      <c r="AQ78" s="342"/>
      <c r="AR78" s="339">
        <f t="shared" si="218"/>
        <v>0</v>
      </c>
      <c r="AS78" s="342"/>
      <c r="AT78" s="342"/>
      <c r="AU78" s="339">
        <f t="shared" si="219"/>
        <v>0</v>
      </c>
      <c r="AV78" s="343">
        <f t="shared" si="220"/>
        <v>0</v>
      </c>
      <c r="AW78" s="344">
        <f t="shared" si="140"/>
        <v>0</v>
      </c>
      <c r="AX78" s="345" t="str">
        <f t="shared" si="141"/>
        <v>E</v>
      </c>
      <c r="AY78" s="69" t="str">
        <f t="shared" si="142"/>
        <v>E</v>
      </c>
      <c r="AZ78" s="390"/>
      <c r="BA78" s="391"/>
      <c r="BB78" s="392">
        <f t="shared" si="143"/>
        <v>0</v>
      </c>
      <c r="BC78" s="391"/>
      <c r="BD78" s="391"/>
      <c r="BE78" s="392">
        <f t="shared" si="144"/>
        <v>0</v>
      </c>
      <c r="BF78" s="391"/>
      <c r="BG78" s="391"/>
      <c r="BH78" s="392">
        <f t="shared" si="145"/>
        <v>0</v>
      </c>
      <c r="BI78" s="393">
        <f t="shared" si="221"/>
        <v>0</v>
      </c>
      <c r="BJ78" s="394"/>
      <c r="BK78" s="395"/>
      <c r="BL78" s="392">
        <f t="shared" si="222"/>
        <v>0</v>
      </c>
      <c r="BM78" s="395"/>
      <c r="BN78" s="395"/>
      <c r="BO78" s="392">
        <f t="shared" si="223"/>
        <v>0</v>
      </c>
      <c r="BP78" s="396">
        <f t="shared" si="224"/>
        <v>0</v>
      </c>
      <c r="BQ78" s="397">
        <f t="shared" si="146"/>
        <v>0</v>
      </c>
      <c r="BR78" s="398" t="str">
        <f t="shared" si="147"/>
        <v>E</v>
      </c>
      <c r="BS78" s="399" t="str">
        <f t="shared" si="148"/>
        <v>E</v>
      </c>
      <c r="BT78" s="437"/>
      <c r="BU78" s="438"/>
      <c r="BV78" s="439">
        <f t="shared" si="149"/>
        <v>0</v>
      </c>
      <c r="BW78" s="438"/>
      <c r="BX78" s="438"/>
      <c r="BY78" s="439">
        <f t="shared" si="150"/>
        <v>0</v>
      </c>
      <c r="BZ78" s="438"/>
      <c r="CA78" s="438"/>
      <c r="CB78" s="439">
        <f t="shared" si="151"/>
        <v>0</v>
      </c>
      <c r="CC78" s="440">
        <f t="shared" si="225"/>
        <v>0</v>
      </c>
      <c r="CD78" s="441"/>
      <c r="CE78" s="442"/>
      <c r="CF78" s="439">
        <f t="shared" si="226"/>
        <v>0</v>
      </c>
      <c r="CG78" s="442"/>
      <c r="CH78" s="442"/>
      <c r="CI78" s="439">
        <f t="shared" si="227"/>
        <v>0</v>
      </c>
      <c r="CJ78" s="443">
        <f t="shared" si="228"/>
        <v>0</v>
      </c>
      <c r="CK78" s="444">
        <f t="shared" si="152"/>
        <v>0</v>
      </c>
      <c r="CL78" s="445" t="str">
        <f t="shared" si="153"/>
        <v>E</v>
      </c>
      <c r="CM78" s="68" t="str">
        <f t="shared" si="154"/>
        <v>E</v>
      </c>
      <c r="CN78" s="337"/>
      <c r="CO78" s="338"/>
      <c r="CP78" s="339">
        <f t="shared" si="155"/>
        <v>0</v>
      </c>
      <c r="CQ78" s="338"/>
      <c r="CR78" s="338"/>
      <c r="CS78" s="339">
        <f t="shared" si="156"/>
        <v>0</v>
      </c>
      <c r="CT78" s="338"/>
      <c r="CU78" s="338"/>
      <c r="CV78" s="339">
        <f t="shared" si="157"/>
        <v>0</v>
      </c>
      <c r="CW78" s="340">
        <f t="shared" si="229"/>
        <v>0</v>
      </c>
      <c r="CX78" s="341"/>
      <c r="CY78" s="342"/>
      <c r="CZ78" s="339">
        <f t="shared" si="230"/>
        <v>0</v>
      </c>
      <c r="DA78" s="342"/>
      <c r="DB78" s="342"/>
      <c r="DC78" s="339">
        <f t="shared" si="231"/>
        <v>0</v>
      </c>
      <c r="DD78" s="343">
        <f t="shared" si="232"/>
        <v>0</v>
      </c>
      <c r="DE78" s="344">
        <f t="shared" si="158"/>
        <v>0</v>
      </c>
      <c r="DF78" s="345" t="str">
        <f t="shared" si="159"/>
        <v>E</v>
      </c>
      <c r="DG78" s="69" t="str">
        <f t="shared" si="160"/>
        <v>E</v>
      </c>
      <c r="DH78" s="490"/>
      <c r="DI78" s="491"/>
      <c r="DJ78" s="492">
        <f t="shared" si="161"/>
        <v>0</v>
      </c>
      <c r="DK78" s="491"/>
      <c r="DL78" s="491"/>
      <c r="DM78" s="492">
        <f t="shared" si="162"/>
        <v>0</v>
      </c>
      <c r="DN78" s="491"/>
      <c r="DO78" s="491"/>
      <c r="DP78" s="492">
        <f t="shared" si="163"/>
        <v>0</v>
      </c>
      <c r="DQ78" s="493">
        <f t="shared" si="233"/>
        <v>0</v>
      </c>
      <c r="DR78" s="494"/>
      <c r="DS78" s="495"/>
      <c r="DT78" s="492">
        <f t="shared" si="234"/>
        <v>0</v>
      </c>
      <c r="DU78" s="495"/>
      <c r="DV78" s="495"/>
      <c r="DW78" s="492">
        <f t="shared" si="235"/>
        <v>0</v>
      </c>
      <c r="DX78" s="496">
        <f t="shared" si="236"/>
        <v>0</v>
      </c>
      <c r="DY78" s="497">
        <f t="shared" si="164"/>
        <v>0</v>
      </c>
      <c r="DZ78" s="498" t="str">
        <f t="shared" si="165"/>
        <v>E</v>
      </c>
      <c r="EA78" s="499" t="str">
        <f t="shared" si="166"/>
        <v>E</v>
      </c>
      <c r="EB78" s="198">
        <v>0</v>
      </c>
      <c r="EC78" s="199">
        <v>0</v>
      </c>
      <c r="ED78" s="199">
        <v>0</v>
      </c>
      <c r="EE78" s="196"/>
      <c r="EF78" s="196"/>
      <c r="EG78" s="197">
        <f t="shared" si="167"/>
        <v>0</v>
      </c>
      <c r="EH78" s="253">
        <f t="shared" si="168"/>
        <v>0</v>
      </c>
      <c r="EI78" s="213" t="str">
        <f t="shared" si="169"/>
        <v>E</v>
      </c>
      <c r="EJ78" s="201" t="str">
        <f t="shared" si="170"/>
        <v>E</v>
      </c>
      <c r="EK78" s="169">
        <v>0</v>
      </c>
      <c r="EL78" s="170">
        <v>0</v>
      </c>
      <c r="EM78" s="170">
        <v>0</v>
      </c>
      <c r="EN78" s="166"/>
      <c r="EO78" s="166"/>
      <c r="EP78" s="167">
        <f t="shared" si="171"/>
        <v>0</v>
      </c>
      <c r="EQ78" s="254">
        <f t="shared" si="172"/>
        <v>0</v>
      </c>
      <c r="ER78" s="217" t="str">
        <f t="shared" si="173"/>
        <v>E</v>
      </c>
      <c r="ES78" s="168" t="str">
        <f t="shared" si="174"/>
        <v>E</v>
      </c>
      <c r="ET78" s="184">
        <v>0</v>
      </c>
      <c r="EU78" s="185">
        <v>0</v>
      </c>
      <c r="EV78" s="185">
        <v>0</v>
      </c>
      <c r="EW78" s="181"/>
      <c r="EX78" s="181"/>
      <c r="EY78" s="182">
        <f t="shared" si="175"/>
        <v>0</v>
      </c>
      <c r="EZ78" s="255">
        <f t="shared" si="176"/>
        <v>0</v>
      </c>
      <c r="FA78" s="221" t="str">
        <f t="shared" si="177"/>
        <v>E</v>
      </c>
      <c r="FB78" s="183" t="str">
        <f t="shared" si="178"/>
        <v>E</v>
      </c>
      <c r="FC78" s="7"/>
      <c r="FD78" s="4"/>
      <c r="FE78" s="36" t="str">
        <f t="shared" si="123"/>
        <v/>
      </c>
      <c r="FF78" s="34">
        <f t="shared" si="124"/>
        <v>1200</v>
      </c>
      <c r="FG78" s="24">
        <f t="shared" si="125"/>
        <v>0</v>
      </c>
      <c r="FH78" s="23">
        <f t="shared" si="179"/>
        <v>0</v>
      </c>
      <c r="FI78" s="49" t="str">
        <f t="shared" si="180"/>
        <v/>
      </c>
      <c r="FJ78" s="49" t="str">
        <f t="shared" si="181"/>
        <v/>
      </c>
      <c r="FK78" s="49" t="str">
        <f t="shared" si="182"/>
        <v>PROMOTED</v>
      </c>
      <c r="FL78" s="40" t="str">
        <f t="shared" si="183"/>
        <v/>
      </c>
      <c r="FM78" s="35" t="str">
        <f t="shared" si="184"/>
        <v/>
      </c>
      <c r="FN78" s="63" t="str">
        <f t="shared" si="185"/>
        <v>Need Improvement</v>
      </c>
      <c r="FO78" s="43" t="str">
        <f t="shared" si="126"/>
        <v>E</v>
      </c>
      <c r="FP78" s="42" t="str">
        <f t="shared" si="127"/>
        <v>E</v>
      </c>
      <c r="FQ78" s="42" t="str">
        <f t="shared" si="128"/>
        <v>E</v>
      </c>
      <c r="FR78" s="42" t="str">
        <f t="shared" si="129"/>
        <v>E</v>
      </c>
      <c r="FS78" s="42" t="str">
        <f t="shared" si="130"/>
        <v>E</v>
      </c>
      <c r="FT78" s="44" t="str">
        <f t="shared" si="131"/>
        <v>E</v>
      </c>
      <c r="FU78" s="244">
        <f t="shared" si="186"/>
        <v>0</v>
      </c>
      <c r="FV78" s="245">
        <f t="shared" si="187"/>
        <v>0</v>
      </c>
      <c r="FW78" s="245">
        <f t="shared" si="188"/>
        <v>0</v>
      </c>
      <c r="FX78" s="245">
        <f t="shared" si="189"/>
        <v>0</v>
      </c>
      <c r="FY78" s="245">
        <f t="shared" si="190"/>
        <v>6</v>
      </c>
      <c r="FZ78" s="922"/>
      <c r="GA78" s="922"/>
      <c r="GB78" s="79">
        <f t="shared" si="191"/>
        <v>0</v>
      </c>
      <c r="GC78" s="79" t="s">
        <v>169</v>
      </c>
      <c r="GD78" s="79">
        <f t="shared" si="192"/>
        <v>100</v>
      </c>
      <c r="GE78" s="79" t="str">
        <f t="shared" si="193"/>
        <v>0/100</v>
      </c>
      <c r="GF78" s="79">
        <f t="shared" si="194"/>
        <v>0</v>
      </c>
      <c r="GG78" s="79" t="s">
        <v>169</v>
      </c>
      <c r="GH78" s="79">
        <f t="shared" si="195"/>
        <v>100</v>
      </c>
      <c r="GI78" s="79" t="str">
        <f t="shared" si="196"/>
        <v>0/100</v>
      </c>
      <c r="GJ78" s="79">
        <f t="shared" si="197"/>
        <v>0</v>
      </c>
      <c r="GK78" s="79" t="s">
        <v>169</v>
      </c>
      <c r="GL78" s="79">
        <f t="shared" si="198"/>
        <v>100</v>
      </c>
      <c r="GM78" s="79" t="str">
        <f t="shared" si="199"/>
        <v>0/100</v>
      </c>
      <c r="GO78" s="79" t="str">
        <f t="shared" si="200"/>
        <v>E</v>
      </c>
      <c r="GP78" s="79" t="str">
        <f t="shared" si="201"/>
        <v>E</v>
      </c>
      <c r="GQ78" s="79" t="str">
        <f t="shared" si="202"/>
        <v>E</v>
      </c>
      <c r="GR78" s="79" t="str">
        <f t="shared" si="203"/>
        <v>E</v>
      </c>
      <c r="GS78" s="79" t="str">
        <f t="shared" si="204"/>
        <v>E</v>
      </c>
      <c r="GT78" s="79" t="str">
        <f t="shared" si="205"/>
        <v>E</v>
      </c>
      <c r="GU78" s="79">
        <f t="shared" si="206"/>
        <v>0</v>
      </c>
      <c r="GV78" s="79">
        <f t="shared" si="207"/>
        <v>0</v>
      </c>
      <c r="GW78" s="79">
        <f t="shared" si="208"/>
        <v>0</v>
      </c>
      <c r="GX78" s="79">
        <f t="shared" si="209"/>
        <v>6</v>
      </c>
    </row>
    <row r="79" spans="1:213" ht="31.5">
      <c r="A79" s="73">
        <f t="shared" si="132"/>
        <v>971</v>
      </c>
      <c r="B79" s="138">
        <v>71</v>
      </c>
      <c r="C79" s="247">
        <v>71</v>
      </c>
      <c r="D79" s="23">
        <f t="shared" si="133"/>
        <v>0</v>
      </c>
      <c r="E79" s="2"/>
      <c r="F79" s="81"/>
      <c r="G79" s="1">
        <v>971</v>
      </c>
      <c r="H79" s="2"/>
      <c r="I79" s="2"/>
      <c r="J79" s="2"/>
      <c r="K79" s="666"/>
      <c r="L79" s="300"/>
      <c r="M79" s="272"/>
      <c r="N79" s="268">
        <f t="shared" si="134"/>
        <v>0</v>
      </c>
      <c r="O79" s="272"/>
      <c r="P79" s="272"/>
      <c r="Q79" s="268">
        <f t="shared" si="135"/>
        <v>0</v>
      </c>
      <c r="R79" s="272"/>
      <c r="S79" s="272"/>
      <c r="T79" s="268">
        <f t="shared" si="136"/>
        <v>0</v>
      </c>
      <c r="U79" s="270">
        <f t="shared" si="210"/>
        <v>0</v>
      </c>
      <c r="V79" s="273"/>
      <c r="W79" s="274"/>
      <c r="X79" s="268">
        <f t="shared" si="211"/>
        <v>0</v>
      </c>
      <c r="Y79" s="274"/>
      <c r="Z79" s="274"/>
      <c r="AA79" s="268">
        <f t="shared" si="212"/>
        <v>0</v>
      </c>
      <c r="AB79" s="269">
        <f t="shared" si="213"/>
        <v>0</v>
      </c>
      <c r="AC79" s="275">
        <f t="shared" si="214"/>
        <v>0</v>
      </c>
      <c r="AD79" s="271" t="str">
        <f t="shared" si="215"/>
        <v>E</v>
      </c>
      <c r="AE79" s="67" t="str">
        <f t="shared" si="216"/>
        <v>E</v>
      </c>
      <c r="AF79" s="337"/>
      <c r="AG79" s="338"/>
      <c r="AH79" s="339">
        <f t="shared" si="137"/>
        <v>0</v>
      </c>
      <c r="AI79" s="338"/>
      <c r="AJ79" s="338"/>
      <c r="AK79" s="339">
        <f t="shared" si="138"/>
        <v>0</v>
      </c>
      <c r="AL79" s="338"/>
      <c r="AM79" s="338"/>
      <c r="AN79" s="339">
        <f t="shared" si="139"/>
        <v>0</v>
      </c>
      <c r="AO79" s="340">
        <f t="shared" si="217"/>
        <v>0</v>
      </c>
      <c r="AP79" s="341"/>
      <c r="AQ79" s="342"/>
      <c r="AR79" s="339">
        <f t="shared" si="218"/>
        <v>0</v>
      </c>
      <c r="AS79" s="342"/>
      <c r="AT79" s="342"/>
      <c r="AU79" s="339">
        <f t="shared" si="219"/>
        <v>0</v>
      </c>
      <c r="AV79" s="343">
        <f t="shared" si="220"/>
        <v>0</v>
      </c>
      <c r="AW79" s="344">
        <f t="shared" si="140"/>
        <v>0</v>
      </c>
      <c r="AX79" s="345" t="str">
        <f t="shared" si="141"/>
        <v>E</v>
      </c>
      <c r="AY79" s="69" t="str">
        <f t="shared" si="142"/>
        <v>E</v>
      </c>
      <c r="AZ79" s="390"/>
      <c r="BA79" s="391"/>
      <c r="BB79" s="392">
        <f t="shared" si="143"/>
        <v>0</v>
      </c>
      <c r="BC79" s="391"/>
      <c r="BD79" s="391"/>
      <c r="BE79" s="392">
        <f t="shared" si="144"/>
        <v>0</v>
      </c>
      <c r="BF79" s="391"/>
      <c r="BG79" s="391"/>
      <c r="BH79" s="392">
        <f t="shared" si="145"/>
        <v>0</v>
      </c>
      <c r="BI79" s="393">
        <f t="shared" si="221"/>
        <v>0</v>
      </c>
      <c r="BJ79" s="394"/>
      <c r="BK79" s="395"/>
      <c r="BL79" s="392">
        <f t="shared" si="222"/>
        <v>0</v>
      </c>
      <c r="BM79" s="395"/>
      <c r="BN79" s="395"/>
      <c r="BO79" s="392">
        <f t="shared" si="223"/>
        <v>0</v>
      </c>
      <c r="BP79" s="396">
        <f t="shared" si="224"/>
        <v>0</v>
      </c>
      <c r="BQ79" s="397">
        <f t="shared" si="146"/>
        <v>0</v>
      </c>
      <c r="BR79" s="398" t="str">
        <f t="shared" si="147"/>
        <v>E</v>
      </c>
      <c r="BS79" s="399" t="str">
        <f t="shared" si="148"/>
        <v>E</v>
      </c>
      <c r="BT79" s="437"/>
      <c r="BU79" s="438"/>
      <c r="BV79" s="439">
        <f t="shared" si="149"/>
        <v>0</v>
      </c>
      <c r="BW79" s="438"/>
      <c r="BX79" s="438"/>
      <c r="BY79" s="439">
        <f t="shared" si="150"/>
        <v>0</v>
      </c>
      <c r="BZ79" s="438"/>
      <c r="CA79" s="438"/>
      <c r="CB79" s="439">
        <f t="shared" si="151"/>
        <v>0</v>
      </c>
      <c r="CC79" s="440">
        <f t="shared" si="225"/>
        <v>0</v>
      </c>
      <c r="CD79" s="441"/>
      <c r="CE79" s="442"/>
      <c r="CF79" s="439">
        <f t="shared" si="226"/>
        <v>0</v>
      </c>
      <c r="CG79" s="442"/>
      <c r="CH79" s="442"/>
      <c r="CI79" s="439">
        <f t="shared" si="227"/>
        <v>0</v>
      </c>
      <c r="CJ79" s="443">
        <f t="shared" si="228"/>
        <v>0</v>
      </c>
      <c r="CK79" s="444">
        <f t="shared" si="152"/>
        <v>0</v>
      </c>
      <c r="CL79" s="445" t="str">
        <f t="shared" si="153"/>
        <v>E</v>
      </c>
      <c r="CM79" s="68" t="str">
        <f t="shared" si="154"/>
        <v>E</v>
      </c>
      <c r="CN79" s="337"/>
      <c r="CO79" s="338"/>
      <c r="CP79" s="339">
        <f t="shared" si="155"/>
        <v>0</v>
      </c>
      <c r="CQ79" s="338"/>
      <c r="CR79" s="338"/>
      <c r="CS79" s="339">
        <f t="shared" si="156"/>
        <v>0</v>
      </c>
      <c r="CT79" s="338"/>
      <c r="CU79" s="338"/>
      <c r="CV79" s="339">
        <f t="shared" si="157"/>
        <v>0</v>
      </c>
      <c r="CW79" s="340">
        <f t="shared" si="229"/>
        <v>0</v>
      </c>
      <c r="CX79" s="341"/>
      <c r="CY79" s="342"/>
      <c r="CZ79" s="339">
        <f t="shared" si="230"/>
        <v>0</v>
      </c>
      <c r="DA79" s="342"/>
      <c r="DB79" s="342"/>
      <c r="DC79" s="339">
        <f t="shared" si="231"/>
        <v>0</v>
      </c>
      <c r="DD79" s="343">
        <f t="shared" si="232"/>
        <v>0</v>
      </c>
      <c r="DE79" s="344">
        <f t="shared" si="158"/>
        <v>0</v>
      </c>
      <c r="DF79" s="345" t="str">
        <f t="shared" si="159"/>
        <v>E</v>
      </c>
      <c r="DG79" s="69" t="str">
        <f t="shared" si="160"/>
        <v>E</v>
      </c>
      <c r="DH79" s="490"/>
      <c r="DI79" s="491"/>
      <c r="DJ79" s="492">
        <f t="shared" si="161"/>
        <v>0</v>
      </c>
      <c r="DK79" s="491"/>
      <c r="DL79" s="491"/>
      <c r="DM79" s="492">
        <f t="shared" si="162"/>
        <v>0</v>
      </c>
      <c r="DN79" s="491"/>
      <c r="DO79" s="491"/>
      <c r="DP79" s="492">
        <f t="shared" si="163"/>
        <v>0</v>
      </c>
      <c r="DQ79" s="493">
        <f t="shared" si="233"/>
        <v>0</v>
      </c>
      <c r="DR79" s="494"/>
      <c r="DS79" s="495"/>
      <c r="DT79" s="492">
        <f t="shared" si="234"/>
        <v>0</v>
      </c>
      <c r="DU79" s="495"/>
      <c r="DV79" s="495"/>
      <c r="DW79" s="492">
        <f t="shared" si="235"/>
        <v>0</v>
      </c>
      <c r="DX79" s="496">
        <f t="shared" si="236"/>
        <v>0</v>
      </c>
      <c r="DY79" s="497">
        <f t="shared" si="164"/>
        <v>0</v>
      </c>
      <c r="DZ79" s="498" t="str">
        <f t="shared" si="165"/>
        <v>E</v>
      </c>
      <c r="EA79" s="499" t="str">
        <f t="shared" si="166"/>
        <v>E</v>
      </c>
      <c r="EB79" s="198">
        <v>0</v>
      </c>
      <c r="EC79" s="199">
        <v>0</v>
      </c>
      <c r="ED79" s="199">
        <v>0</v>
      </c>
      <c r="EE79" s="196"/>
      <c r="EF79" s="196"/>
      <c r="EG79" s="197">
        <f t="shared" si="167"/>
        <v>0</v>
      </c>
      <c r="EH79" s="253">
        <f t="shared" si="168"/>
        <v>0</v>
      </c>
      <c r="EI79" s="213" t="str">
        <f t="shared" si="169"/>
        <v>E</v>
      </c>
      <c r="EJ79" s="201" t="str">
        <f t="shared" si="170"/>
        <v>E</v>
      </c>
      <c r="EK79" s="169">
        <v>0</v>
      </c>
      <c r="EL79" s="170">
        <v>0</v>
      </c>
      <c r="EM79" s="170">
        <v>0</v>
      </c>
      <c r="EN79" s="166"/>
      <c r="EO79" s="166"/>
      <c r="EP79" s="167">
        <f t="shared" si="171"/>
        <v>0</v>
      </c>
      <c r="EQ79" s="254">
        <f t="shared" si="172"/>
        <v>0</v>
      </c>
      <c r="ER79" s="217" t="str">
        <f t="shared" si="173"/>
        <v>E</v>
      </c>
      <c r="ES79" s="168" t="str">
        <f t="shared" si="174"/>
        <v>E</v>
      </c>
      <c r="ET79" s="184">
        <v>0</v>
      </c>
      <c r="EU79" s="185">
        <v>0</v>
      </c>
      <c r="EV79" s="185">
        <v>0</v>
      </c>
      <c r="EW79" s="181"/>
      <c r="EX79" s="181"/>
      <c r="EY79" s="182">
        <f t="shared" si="175"/>
        <v>0</v>
      </c>
      <c r="EZ79" s="255">
        <f t="shared" si="176"/>
        <v>0</v>
      </c>
      <c r="FA79" s="221" t="str">
        <f t="shared" si="177"/>
        <v>E</v>
      </c>
      <c r="FB79" s="183" t="str">
        <f t="shared" si="178"/>
        <v>E</v>
      </c>
      <c r="FC79" s="7"/>
      <c r="FD79" s="4"/>
      <c r="FE79" s="36" t="str">
        <f t="shared" si="123"/>
        <v/>
      </c>
      <c r="FF79" s="34">
        <f t="shared" si="124"/>
        <v>1200</v>
      </c>
      <c r="FG79" s="24">
        <f t="shared" si="125"/>
        <v>0</v>
      </c>
      <c r="FH79" s="23">
        <f t="shared" si="179"/>
        <v>0</v>
      </c>
      <c r="FI79" s="49" t="str">
        <f t="shared" si="180"/>
        <v/>
      </c>
      <c r="FJ79" s="49" t="str">
        <f t="shared" si="181"/>
        <v/>
      </c>
      <c r="FK79" s="49" t="str">
        <f t="shared" si="182"/>
        <v>PROMOTED</v>
      </c>
      <c r="FL79" s="40" t="str">
        <f t="shared" si="183"/>
        <v/>
      </c>
      <c r="FM79" s="35" t="str">
        <f t="shared" si="184"/>
        <v/>
      </c>
      <c r="FN79" s="63" t="str">
        <f t="shared" si="185"/>
        <v>Need Improvement</v>
      </c>
      <c r="FO79" s="43" t="str">
        <f t="shared" si="126"/>
        <v>E</v>
      </c>
      <c r="FP79" s="42" t="str">
        <f t="shared" si="127"/>
        <v>E</v>
      </c>
      <c r="FQ79" s="42" t="str">
        <f t="shared" si="128"/>
        <v>E</v>
      </c>
      <c r="FR79" s="42" t="str">
        <f t="shared" si="129"/>
        <v>E</v>
      </c>
      <c r="FS79" s="42" t="str">
        <f t="shared" si="130"/>
        <v>E</v>
      </c>
      <c r="FT79" s="44" t="str">
        <f t="shared" si="131"/>
        <v>E</v>
      </c>
      <c r="FU79" s="244">
        <f t="shared" si="186"/>
        <v>0</v>
      </c>
      <c r="FV79" s="245">
        <f t="shared" si="187"/>
        <v>0</v>
      </c>
      <c r="FW79" s="245">
        <f t="shared" si="188"/>
        <v>0</v>
      </c>
      <c r="FX79" s="245">
        <f t="shared" si="189"/>
        <v>0</v>
      </c>
      <c r="FY79" s="245">
        <f t="shared" si="190"/>
        <v>6</v>
      </c>
      <c r="FZ79" s="922"/>
      <c r="GA79" s="922"/>
      <c r="GB79" s="79">
        <f t="shared" si="191"/>
        <v>0</v>
      </c>
      <c r="GC79" s="79" t="s">
        <v>169</v>
      </c>
      <c r="GD79" s="79">
        <f t="shared" si="192"/>
        <v>100</v>
      </c>
      <c r="GE79" s="79" t="str">
        <f t="shared" si="193"/>
        <v>0/100</v>
      </c>
      <c r="GF79" s="79">
        <f t="shared" si="194"/>
        <v>0</v>
      </c>
      <c r="GG79" s="79" t="s">
        <v>169</v>
      </c>
      <c r="GH79" s="79">
        <f t="shared" si="195"/>
        <v>100</v>
      </c>
      <c r="GI79" s="79" t="str">
        <f t="shared" si="196"/>
        <v>0/100</v>
      </c>
      <c r="GJ79" s="79">
        <f t="shared" si="197"/>
        <v>0</v>
      </c>
      <c r="GK79" s="79" t="s">
        <v>169</v>
      </c>
      <c r="GL79" s="79">
        <f t="shared" si="198"/>
        <v>100</v>
      </c>
      <c r="GM79" s="79" t="str">
        <f t="shared" si="199"/>
        <v>0/100</v>
      </c>
      <c r="GO79" s="79" t="str">
        <f t="shared" si="200"/>
        <v>E</v>
      </c>
      <c r="GP79" s="79" t="str">
        <f t="shared" si="201"/>
        <v>E</v>
      </c>
      <c r="GQ79" s="79" t="str">
        <f t="shared" si="202"/>
        <v>E</v>
      </c>
      <c r="GR79" s="79" t="str">
        <f t="shared" si="203"/>
        <v>E</v>
      </c>
      <c r="GS79" s="79" t="str">
        <f t="shared" si="204"/>
        <v>E</v>
      </c>
      <c r="GT79" s="79" t="str">
        <f t="shared" si="205"/>
        <v>E</v>
      </c>
      <c r="GU79" s="79">
        <f t="shared" si="206"/>
        <v>0</v>
      </c>
      <c r="GV79" s="79">
        <f t="shared" si="207"/>
        <v>0</v>
      </c>
      <c r="GW79" s="79">
        <f t="shared" si="208"/>
        <v>0</v>
      </c>
      <c r="GX79" s="79">
        <f t="shared" si="209"/>
        <v>6</v>
      </c>
    </row>
    <row r="80" spans="1:213" ht="31.5">
      <c r="A80" s="73">
        <f t="shared" si="132"/>
        <v>972</v>
      </c>
      <c r="B80" s="138">
        <v>72</v>
      </c>
      <c r="C80" s="248">
        <v>72</v>
      </c>
      <c r="D80" s="23">
        <f t="shared" si="133"/>
        <v>0</v>
      </c>
      <c r="E80" s="2"/>
      <c r="F80" s="81"/>
      <c r="G80" s="2">
        <v>972</v>
      </c>
      <c r="H80" s="2"/>
      <c r="I80" s="2"/>
      <c r="J80" s="2"/>
      <c r="K80" s="666"/>
      <c r="L80" s="300"/>
      <c r="M80" s="272"/>
      <c r="N80" s="268">
        <f t="shared" si="134"/>
        <v>0</v>
      </c>
      <c r="O80" s="272"/>
      <c r="P80" s="272"/>
      <c r="Q80" s="268">
        <f t="shared" si="135"/>
        <v>0</v>
      </c>
      <c r="R80" s="272"/>
      <c r="S80" s="272"/>
      <c r="T80" s="268">
        <f t="shared" si="136"/>
        <v>0</v>
      </c>
      <c r="U80" s="270">
        <f t="shared" si="210"/>
        <v>0</v>
      </c>
      <c r="V80" s="273"/>
      <c r="W80" s="274"/>
      <c r="X80" s="268">
        <f t="shared" si="211"/>
        <v>0</v>
      </c>
      <c r="Y80" s="274"/>
      <c r="Z80" s="274"/>
      <c r="AA80" s="268">
        <f t="shared" si="212"/>
        <v>0</v>
      </c>
      <c r="AB80" s="269">
        <f t="shared" si="213"/>
        <v>0</v>
      </c>
      <c r="AC80" s="275">
        <f t="shared" si="214"/>
        <v>0</v>
      </c>
      <c r="AD80" s="271" t="str">
        <f t="shared" si="215"/>
        <v>E</v>
      </c>
      <c r="AE80" s="67" t="str">
        <f t="shared" si="216"/>
        <v>E</v>
      </c>
      <c r="AF80" s="337"/>
      <c r="AG80" s="338"/>
      <c r="AH80" s="339">
        <f t="shared" si="137"/>
        <v>0</v>
      </c>
      <c r="AI80" s="338"/>
      <c r="AJ80" s="338"/>
      <c r="AK80" s="339">
        <f t="shared" si="138"/>
        <v>0</v>
      </c>
      <c r="AL80" s="338"/>
      <c r="AM80" s="338"/>
      <c r="AN80" s="339">
        <f t="shared" si="139"/>
        <v>0</v>
      </c>
      <c r="AO80" s="340">
        <f t="shared" si="217"/>
        <v>0</v>
      </c>
      <c r="AP80" s="341"/>
      <c r="AQ80" s="342"/>
      <c r="AR80" s="339">
        <f t="shared" si="218"/>
        <v>0</v>
      </c>
      <c r="AS80" s="342"/>
      <c r="AT80" s="342"/>
      <c r="AU80" s="339">
        <f t="shared" si="219"/>
        <v>0</v>
      </c>
      <c r="AV80" s="343">
        <f t="shared" si="220"/>
        <v>0</v>
      </c>
      <c r="AW80" s="344">
        <f t="shared" si="140"/>
        <v>0</v>
      </c>
      <c r="AX80" s="345" t="str">
        <f t="shared" si="141"/>
        <v>E</v>
      </c>
      <c r="AY80" s="69" t="str">
        <f t="shared" si="142"/>
        <v>E</v>
      </c>
      <c r="AZ80" s="390"/>
      <c r="BA80" s="391"/>
      <c r="BB80" s="392">
        <f t="shared" si="143"/>
        <v>0</v>
      </c>
      <c r="BC80" s="391"/>
      <c r="BD80" s="391"/>
      <c r="BE80" s="392">
        <f t="shared" si="144"/>
        <v>0</v>
      </c>
      <c r="BF80" s="391"/>
      <c r="BG80" s="391"/>
      <c r="BH80" s="392">
        <f t="shared" si="145"/>
        <v>0</v>
      </c>
      <c r="BI80" s="393">
        <f t="shared" si="221"/>
        <v>0</v>
      </c>
      <c r="BJ80" s="394"/>
      <c r="BK80" s="395"/>
      <c r="BL80" s="392">
        <f t="shared" si="222"/>
        <v>0</v>
      </c>
      <c r="BM80" s="395"/>
      <c r="BN80" s="395"/>
      <c r="BO80" s="392">
        <f t="shared" si="223"/>
        <v>0</v>
      </c>
      <c r="BP80" s="396">
        <f t="shared" si="224"/>
        <v>0</v>
      </c>
      <c r="BQ80" s="397">
        <f t="shared" si="146"/>
        <v>0</v>
      </c>
      <c r="BR80" s="398" t="str">
        <f t="shared" si="147"/>
        <v>E</v>
      </c>
      <c r="BS80" s="399" t="str">
        <f t="shared" si="148"/>
        <v>E</v>
      </c>
      <c r="BT80" s="437"/>
      <c r="BU80" s="438"/>
      <c r="BV80" s="439">
        <f t="shared" si="149"/>
        <v>0</v>
      </c>
      <c r="BW80" s="438"/>
      <c r="BX80" s="438"/>
      <c r="BY80" s="439">
        <f t="shared" si="150"/>
        <v>0</v>
      </c>
      <c r="BZ80" s="438"/>
      <c r="CA80" s="438"/>
      <c r="CB80" s="439">
        <f t="shared" si="151"/>
        <v>0</v>
      </c>
      <c r="CC80" s="440">
        <f t="shared" si="225"/>
        <v>0</v>
      </c>
      <c r="CD80" s="441"/>
      <c r="CE80" s="442"/>
      <c r="CF80" s="439">
        <f t="shared" si="226"/>
        <v>0</v>
      </c>
      <c r="CG80" s="442"/>
      <c r="CH80" s="442"/>
      <c r="CI80" s="439">
        <f t="shared" si="227"/>
        <v>0</v>
      </c>
      <c r="CJ80" s="443">
        <f t="shared" si="228"/>
        <v>0</v>
      </c>
      <c r="CK80" s="444">
        <f t="shared" si="152"/>
        <v>0</v>
      </c>
      <c r="CL80" s="445" t="str">
        <f t="shared" si="153"/>
        <v>E</v>
      </c>
      <c r="CM80" s="68" t="str">
        <f t="shared" si="154"/>
        <v>E</v>
      </c>
      <c r="CN80" s="337"/>
      <c r="CO80" s="338"/>
      <c r="CP80" s="339">
        <f t="shared" si="155"/>
        <v>0</v>
      </c>
      <c r="CQ80" s="338"/>
      <c r="CR80" s="338"/>
      <c r="CS80" s="339">
        <f t="shared" si="156"/>
        <v>0</v>
      </c>
      <c r="CT80" s="338"/>
      <c r="CU80" s="338"/>
      <c r="CV80" s="339">
        <f t="shared" si="157"/>
        <v>0</v>
      </c>
      <c r="CW80" s="340">
        <f t="shared" si="229"/>
        <v>0</v>
      </c>
      <c r="CX80" s="341"/>
      <c r="CY80" s="342"/>
      <c r="CZ80" s="339">
        <f t="shared" si="230"/>
        <v>0</v>
      </c>
      <c r="DA80" s="342"/>
      <c r="DB80" s="342"/>
      <c r="DC80" s="339">
        <f t="shared" si="231"/>
        <v>0</v>
      </c>
      <c r="DD80" s="343">
        <f t="shared" si="232"/>
        <v>0</v>
      </c>
      <c r="DE80" s="344">
        <f t="shared" si="158"/>
        <v>0</v>
      </c>
      <c r="DF80" s="345" t="str">
        <f t="shared" si="159"/>
        <v>E</v>
      </c>
      <c r="DG80" s="69" t="str">
        <f t="shared" si="160"/>
        <v>E</v>
      </c>
      <c r="DH80" s="490"/>
      <c r="DI80" s="491"/>
      <c r="DJ80" s="492">
        <f t="shared" si="161"/>
        <v>0</v>
      </c>
      <c r="DK80" s="491"/>
      <c r="DL80" s="491"/>
      <c r="DM80" s="492">
        <f t="shared" si="162"/>
        <v>0</v>
      </c>
      <c r="DN80" s="491"/>
      <c r="DO80" s="491"/>
      <c r="DP80" s="492">
        <f t="shared" si="163"/>
        <v>0</v>
      </c>
      <c r="DQ80" s="493">
        <f t="shared" si="233"/>
        <v>0</v>
      </c>
      <c r="DR80" s="494"/>
      <c r="DS80" s="495"/>
      <c r="DT80" s="492">
        <f t="shared" si="234"/>
        <v>0</v>
      </c>
      <c r="DU80" s="495"/>
      <c r="DV80" s="495"/>
      <c r="DW80" s="492">
        <f t="shared" si="235"/>
        <v>0</v>
      </c>
      <c r="DX80" s="496">
        <f t="shared" si="236"/>
        <v>0</v>
      </c>
      <c r="DY80" s="497">
        <f t="shared" si="164"/>
        <v>0</v>
      </c>
      <c r="DZ80" s="498" t="str">
        <f t="shared" si="165"/>
        <v>E</v>
      </c>
      <c r="EA80" s="499" t="str">
        <f t="shared" si="166"/>
        <v>E</v>
      </c>
      <c r="EB80" s="198">
        <v>0</v>
      </c>
      <c r="EC80" s="199">
        <v>0</v>
      </c>
      <c r="ED80" s="199">
        <v>0</v>
      </c>
      <c r="EE80" s="196"/>
      <c r="EF80" s="196"/>
      <c r="EG80" s="197">
        <f t="shared" si="167"/>
        <v>0</v>
      </c>
      <c r="EH80" s="253">
        <f t="shared" si="168"/>
        <v>0</v>
      </c>
      <c r="EI80" s="213" t="str">
        <f t="shared" si="169"/>
        <v>E</v>
      </c>
      <c r="EJ80" s="201" t="str">
        <f t="shared" si="170"/>
        <v>E</v>
      </c>
      <c r="EK80" s="169">
        <v>0</v>
      </c>
      <c r="EL80" s="170">
        <v>0</v>
      </c>
      <c r="EM80" s="170">
        <v>0</v>
      </c>
      <c r="EN80" s="166"/>
      <c r="EO80" s="166"/>
      <c r="EP80" s="167">
        <f t="shared" si="171"/>
        <v>0</v>
      </c>
      <c r="EQ80" s="254">
        <f t="shared" si="172"/>
        <v>0</v>
      </c>
      <c r="ER80" s="217" t="str">
        <f t="shared" si="173"/>
        <v>E</v>
      </c>
      <c r="ES80" s="168" t="str">
        <f t="shared" si="174"/>
        <v>E</v>
      </c>
      <c r="ET80" s="184">
        <v>0</v>
      </c>
      <c r="EU80" s="185">
        <v>0</v>
      </c>
      <c r="EV80" s="185">
        <v>0</v>
      </c>
      <c r="EW80" s="181"/>
      <c r="EX80" s="181"/>
      <c r="EY80" s="182">
        <f t="shared" si="175"/>
        <v>0</v>
      </c>
      <c r="EZ80" s="255">
        <f t="shared" si="176"/>
        <v>0</v>
      </c>
      <c r="FA80" s="221" t="str">
        <f t="shared" si="177"/>
        <v>E</v>
      </c>
      <c r="FB80" s="183" t="str">
        <f t="shared" si="178"/>
        <v>E</v>
      </c>
      <c r="FC80" s="7"/>
      <c r="FD80" s="4"/>
      <c r="FE80" s="36" t="str">
        <f t="shared" si="123"/>
        <v/>
      </c>
      <c r="FF80" s="34">
        <f t="shared" si="124"/>
        <v>1200</v>
      </c>
      <c r="FG80" s="24">
        <f t="shared" si="125"/>
        <v>0</v>
      </c>
      <c r="FH80" s="23">
        <f t="shared" si="179"/>
        <v>0</v>
      </c>
      <c r="FI80" s="49" t="str">
        <f t="shared" si="180"/>
        <v/>
      </c>
      <c r="FJ80" s="49" t="str">
        <f t="shared" si="181"/>
        <v/>
      </c>
      <c r="FK80" s="49" t="str">
        <f t="shared" si="182"/>
        <v>PROMOTED</v>
      </c>
      <c r="FL80" s="40" t="str">
        <f t="shared" si="183"/>
        <v/>
      </c>
      <c r="FM80" s="35" t="str">
        <f t="shared" si="184"/>
        <v/>
      </c>
      <c r="FN80" s="63" t="str">
        <f t="shared" si="185"/>
        <v>Need Improvement</v>
      </c>
      <c r="FO80" s="43" t="str">
        <f t="shared" si="126"/>
        <v>E</v>
      </c>
      <c r="FP80" s="42" t="str">
        <f t="shared" si="127"/>
        <v>E</v>
      </c>
      <c r="FQ80" s="42" t="str">
        <f t="shared" si="128"/>
        <v>E</v>
      </c>
      <c r="FR80" s="42" t="str">
        <f t="shared" si="129"/>
        <v>E</v>
      </c>
      <c r="FS80" s="42" t="str">
        <f t="shared" si="130"/>
        <v>E</v>
      </c>
      <c r="FT80" s="44" t="str">
        <f t="shared" si="131"/>
        <v>E</v>
      </c>
      <c r="FU80" s="244">
        <f t="shared" si="186"/>
        <v>0</v>
      </c>
      <c r="FV80" s="245">
        <f t="shared" si="187"/>
        <v>0</v>
      </c>
      <c r="FW80" s="245">
        <f t="shared" si="188"/>
        <v>0</v>
      </c>
      <c r="FX80" s="245">
        <f t="shared" si="189"/>
        <v>0</v>
      </c>
      <c r="FY80" s="245">
        <f t="shared" si="190"/>
        <v>6</v>
      </c>
      <c r="FZ80" s="922"/>
      <c r="GA80" s="922"/>
      <c r="GB80" s="79">
        <f t="shared" si="191"/>
        <v>0</v>
      </c>
      <c r="GC80" s="79" t="s">
        <v>169</v>
      </c>
      <c r="GD80" s="79">
        <f t="shared" si="192"/>
        <v>100</v>
      </c>
      <c r="GE80" s="79" t="str">
        <f t="shared" si="193"/>
        <v>0/100</v>
      </c>
      <c r="GF80" s="79">
        <f t="shared" si="194"/>
        <v>0</v>
      </c>
      <c r="GG80" s="79" t="s">
        <v>169</v>
      </c>
      <c r="GH80" s="79">
        <f t="shared" si="195"/>
        <v>100</v>
      </c>
      <c r="GI80" s="79" t="str">
        <f t="shared" si="196"/>
        <v>0/100</v>
      </c>
      <c r="GJ80" s="79">
        <f t="shared" si="197"/>
        <v>0</v>
      </c>
      <c r="GK80" s="79" t="s">
        <v>169</v>
      </c>
      <c r="GL80" s="79">
        <f t="shared" si="198"/>
        <v>100</v>
      </c>
      <c r="GM80" s="79" t="str">
        <f t="shared" si="199"/>
        <v>0/100</v>
      </c>
      <c r="GO80" s="79" t="str">
        <f t="shared" si="200"/>
        <v>E</v>
      </c>
      <c r="GP80" s="79" t="str">
        <f t="shared" si="201"/>
        <v>E</v>
      </c>
      <c r="GQ80" s="79" t="str">
        <f t="shared" si="202"/>
        <v>E</v>
      </c>
      <c r="GR80" s="79" t="str">
        <f t="shared" si="203"/>
        <v>E</v>
      </c>
      <c r="GS80" s="79" t="str">
        <f t="shared" si="204"/>
        <v>E</v>
      </c>
      <c r="GT80" s="79" t="str">
        <f t="shared" si="205"/>
        <v>E</v>
      </c>
      <c r="GU80" s="79">
        <f t="shared" si="206"/>
        <v>0</v>
      </c>
      <c r="GV80" s="79">
        <f t="shared" si="207"/>
        <v>0</v>
      </c>
      <c r="GW80" s="79">
        <f t="shared" si="208"/>
        <v>0</v>
      </c>
      <c r="GX80" s="79">
        <f t="shared" si="209"/>
        <v>6</v>
      </c>
    </row>
    <row r="81" spans="1:206" ht="31.5">
      <c r="A81" s="73">
        <f t="shared" si="132"/>
        <v>973</v>
      </c>
      <c r="B81" s="138">
        <v>73</v>
      </c>
      <c r="C81" s="247">
        <v>73</v>
      </c>
      <c r="D81" s="23">
        <f t="shared" si="133"/>
        <v>0</v>
      </c>
      <c r="E81" s="2"/>
      <c r="F81" s="81"/>
      <c r="G81" s="1">
        <v>973</v>
      </c>
      <c r="H81" s="2"/>
      <c r="I81" s="2"/>
      <c r="J81" s="2"/>
      <c r="K81" s="666"/>
      <c r="L81" s="300"/>
      <c r="M81" s="272"/>
      <c r="N81" s="268">
        <f t="shared" si="134"/>
        <v>0</v>
      </c>
      <c r="O81" s="272"/>
      <c r="P81" s="272"/>
      <c r="Q81" s="268">
        <f t="shared" si="135"/>
        <v>0</v>
      </c>
      <c r="R81" s="272"/>
      <c r="S81" s="272"/>
      <c r="T81" s="268">
        <f t="shared" si="136"/>
        <v>0</v>
      </c>
      <c r="U81" s="270">
        <f t="shared" si="210"/>
        <v>0</v>
      </c>
      <c r="V81" s="273"/>
      <c r="W81" s="274"/>
      <c r="X81" s="268">
        <f t="shared" si="211"/>
        <v>0</v>
      </c>
      <c r="Y81" s="274"/>
      <c r="Z81" s="274"/>
      <c r="AA81" s="268">
        <f t="shared" si="212"/>
        <v>0</v>
      </c>
      <c r="AB81" s="269">
        <f t="shared" si="213"/>
        <v>0</v>
      </c>
      <c r="AC81" s="275">
        <f t="shared" si="214"/>
        <v>0</v>
      </c>
      <c r="AD81" s="271" t="str">
        <f t="shared" si="215"/>
        <v>E</v>
      </c>
      <c r="AE81" s="67" t="str">
        <f t="shared" si="216"/>
        <v>E</v>
      </c>
      <c r="AF81" s="337"/>
      <c r="AG81" s="338"/>
      <c r="AH81" s="339">
        <f t="shared" si="137"/>
        <v>0</v>
      </c>
      <c r="AI81" s="338"/>
      <c r="AJ81" s="338"/>
      <c r="AK81" s="339">
        <f t="shared" si="138"/>
        <v>0</v>
      </c>
      <c r="AL81" s="338"/>
      <c r="AM81" s="338"/>
      <c r="AN81" s="339">
        <f t="shared" si="139"/>
        <v>0</v>
      </c>
      <c r="AO81" s="340">
        <f t="shared" si="217"/>
        <v>0</v>
      </c>
      <c r="AP81" s="341"/>
      <c r="AQ81" s="342"/>
      <c r="AR81" s="339">
        <f t="shared" si="218"/>
        <v>0</v>
      </c>
      <c r="AS81" s="342"/>
      <c r="AT81" s="342"/>
      <c r="AU81" s="339">
        <f t="shared" si="219"/>
        <v>0</v>
      </c>
      <c r="AV81" s="343">
        <f t="shared" si="220"/>
        <v>0</v>
      </c>
      <c r="AW81" s="344">
        <f t="shared" si="140"/>
        <v>0</v>
      </c>
      <c r="AX81" s="345" t="str">
        <f t="shared" si="141"/>
        <v>E</v>
      </c>
      <c r="AY81" s="69" t="str">
        <f t="shared" si="142"/>
        <v>E</v>
      </c>
      <c r="AZ81" s="390"/>
      <c r="BA81" s="391"/>
      <c r="BB81" s="392">
        <f t="shared" si="143"/>
        <v>0</v>
      </c>
      <c r="BC81" s="391"/>
      <c r="BD81" s="391"/>
      <c r="BE81" s="392">
        <f t="shared" si="144"/>
        <v>0</v>
      </c>
      <c r="BF81" s="391"/>
      <c r="BG81" s="391"/>
      <c r="BH81" s="392">
        <f t="shared" si="145"/>
        <v>0</v>
      </c>
      <c r="BI81" s="393">
        <f t="shared" si="221"/>
        <v>0</v>
      </c>
      <c r="BJ81" s="394"/>
      <c r="BK81" s="395"/>
      <c r="BL81" s="392">
        <f t="shared" si="222"/>
        <v>0</v>
      </c>
      <c r="BM81" s="395"/>
      <c r="BN81" s="395"/>
      <c r="BO81" s="392">
        <f t="shared" si="223"/>
        <v>0</v>
      </c>
      <c r="BP81" s="396">
        <f t="shared" si="224"/>
        <v>0</v>
      </c>
      <c r="BQ81" s="397">
        <f t="shared" si="146"/>
        <v>0</v>
      </c>
      <c r="BR81" s="398" t="str">
        <f t="shared" si="147"/>
        <v>E</v>
      </c>
      <c r="BS81" s="399" t="str">
        <f t="shared" si="148"/>
        <v>E</v>
      </c>
      <c r="BT81" s="437"/>
      <c r="BU81" s="438"/>
      <c r="BV81" s="439">
        <f t="shared" si="149"/>
        <v>0</v>
      </c>
      <c r="BW81" s="438"/>
      <c r="BX81" s="438"/>
      <c r="BY81" s="439">
        <f t="shared" si="150"/>
        <v>0</v>
      </c>
      <c r="BZ81" s="438"/>
      <c r="CA81" s="438"/>
      <c r="CB81" s="439">
        <f t="shared" si="151"/>
        <v>0</v>
      </c>
      <c r="CC81" s="440">
        <f t="shared" si="225"/>
        <v>0</v>
      </c>
      <c r="CD81" s="441"/>
      <c r="CE81" s="442"/>
      <c r="CF81" s="439">
        <f t="shared" si="226"/>
        <v>0</v>
      </c>
      <c r="CG81" s="442"/>
      <c r="CH81" s="442"/>
      <c r="CI81" s="439">
        <f t="shared" si="227"/>
        <v>0</v>
      </c>
      <c r="CJ81" s="443">
        <f t="shared" si="228"/>
        <v>0</v>
      </c>
      <c r="CK81" s="444">
        <f t="shared" si="152"/>
        <v>0</v>
      </c>
      <c r="CL81" s="445" t="str">
        <f t="shared" si="153"/>
        <v>E</v>
      </c>
      <c r="CM81" s="68" t="str">
        <f t="shared" si="154"/>
        <v>E</v>
      </c>
      <c r="CN81" s="337"/>
      <c r="CO81" s="338"/>
      <c r="CP81" s="339">
        <f t="shared" si="155"/>
        <v>0</v>
      </c>
      <c r="CQ81" s="338"/>
      <c r="CR81" s="338"/>
      <c r="CS81" s="339">
        <f t="shared" si="156"/>
        <v>0</v>
      </c>
      <c r="CT81" s="338"/>
      <c r="CU81" s="338"/>
      <c r="CV81" s="339">
        <f t="shared" si="157"/>
        <v>0</v>
      </c>
      <c r="CW81" s="340">
        <f t="shared" si="229"/>
        <v>0</v>
      </c>
      <c r="CX81" s="341"/>
      <c r="CY81" s="342"/>
      <c r="CZ81" s="339">
        <f t="shared" si="230"/>
        <v>0</v>
      </c>
      <c r="DA81" s="342"/>
      <c r="DB81" s="342"/>
      <c r="DC81" s="339">
        <f t="shared" si="231"/>
        <v>0</v>
      </c>
      <c r="DD81" s="343">
        <f t="shared" si="232"/>
        <v>0</v>
      </c>
      <c r="DE81" s="344">
        <f t="shared" si="158"/>
        <v>0</v>
      </c>
      <c r="DF81" s="345" t="str">
        <f t="shared" si="159"/>
        <v>E</v>
      </c>
      <c r="DG81" s="69" t="str">
        <f t="shared" si="160"/>
        <v>E</v>
      </c>
      <c r="DH81" s="490"/>
      <c r="DI81" s="491"/>
      <c r="DJ81" s="492">
        <f t="shared" si="161"/>
        <v>0</v>
      </c>
      <c r="DK81" s="491"/>
      <c r="DL81" s="491"/>
      <c r="DM81" s="492">
        <f t="shared" si="162"/>
        <v>0</v>
      </c>
      <c r="DN81" s="491"/>
      <c r="DO81" s="491"/>
      <c r="DP81" s="492">
        <f t="shared" si="163"/>
        <v>0</v>
      </c>
      <c r="DQ81" s="493">
        <f t="shared" si="233"/>
        <v>0</v>
      </c>
      <c r="DR81" s="494"/>
      <c r="DS81" s="495"/>
      <c r="DT81" s="492">
        <f t="shared" si="234"/>
        <v>0</v>
      </c>
      <c r="DU81" s="495"/>
      <c r="DV81" s="495"/>
      <c r="DW81" s="492">
        <f t="shared" si="235"/>
        <v>0</v>
      </c>
      <c r="DX81" s="496">
        <f t="shared" si="236"/>
        <v>0</v>
      </c>
      <c r="DY81" s="497">
        <f t="shared" si="164"/>
        <v>0</v>
      </c>
      <c r="DZ81" s="498" t="str">
        <f t="shared" si="165"/>
        <v>E</v>
      </c>
      <c r="EA81" s="499" t="str">
        <f t="shared" si="166"/>
        <v>E</v>
      </c>
      <c r="EB81" s="198">
        <v>0</v>
      </c>
      <c r="EC81" s="199">
        <v>0</v>
      </c>
      <c r="ED81" s="199">
        <v>0</v>
      </c>
      <c r="EE81" s="196"/>
      <c r="EF81" s="196"/>
      <c r="EG81" s="197">
        <f t="shared" si="167"/>
        <v>0</v>
      </c>
      <c r="EH81" s="253">
        <f t="shared" si="168"/>
        <v>0</v>
      </c>
      <c r="EI81" s="213" t="str">
        <f t="shared" si="169"/>
        <v>E</v>
      </c>
      <c r="EJ81" s="201" t="str">
        <f t="shared" si="170"/>
        <v>E</v>
      </c>
      <c r="EK81" s="169">
        <v>0</v>
      </c>
      <c r="EL81" s="170">
        <v>0</v>
      </c>
      <c r="EM81" s="170">
        <v>0</v>
      </c>
      <c r="EN81" s="166"/>
      <c r="EO81" s="166"/>
      <c r="EP81" s="167">
        <f t="shared" si="171"/>
        <v>0</v>
      </c>
      <c r="EQ81" s="254">
        <f t="shared" si="172"/>
        <v>0</v>
      </c>
      <c r="ER81" s="217" t="str">
        <f t="shared" si="173"/>
        <v>E</v>
      </c>
      <c r="ES81" s="168" t="str">
        <f t="shared" si="174"/>
        <v>E</v>
      </c>
      <c r="ET81" s="184">
        <v>0</v>
      </c>
      <c r="EU81" s="185">
        <v>0</v>
      </c>
      <c r="EV81" s="185">
        <v>0</v>
      </c>
      <c r="EW81" s="181"/>
      <c r="EX81" s="181"/>
      <c r="EY81" s="182">
        <f t="shared" si="175"/>
        <v>0</v>
      </c>
      <c r="EZ81" s="255">
        <f t="shared" si="176"/>
        <v>0</v>
      </c>
      <c r="FA81" s="221" t="str">
        <f t="shared" si="177"/>
        <v>E</v>
      </c>
      <c r="FB81" s="183" t="str">
        <f t="shared" si="178"/>
        <v>E</v>
      </c>
      <c r="FC81" s="7"/>
      <c r="FD81" s="4"/>
      <c r="FE81" s="36" t="str">
        <f t="shared" si="123"/>
        <v/>
      </c>
      <c r="FF81" s="34">
        <f t="shared" si="124"/>
        <v>1200</v>
      </c>
      <c r="FG81" s="24">
        <f t="shared" si="125"/>
        <v>0</v>
      </c>
      <c r="FH81" s="23">
        <f t="shared" si="179"/>
        <v>0</v>
      </c>
      <c r="FI81" s="49" t="str">
        <f t="shared" si="180"/>
        <v/>
      </c>
      <c r="FJ81" s="49" t="str">
        <f t="shared" si="181"/>
        <v/>
      </c>
      <c r="FK81" s="49" t="str">
        <f t="shared" si="182"/>
        <v>PROMOTED</v>
      </c>
      <c r="FL81" s="40" t="str">
        <f t="shared" si="183"/>
        <v/>
      </c>
      <c r="FM81" s="35" t="str">
        <f t="shared" si="184"/>
        <v/>
      </c>
      <c r="FN81" s="63" t="str">
        <f t="shared" si="185"/>
        <v>Need Improvement</v>
      </c>
      <c r="FO81" s="43" t="str">
        <f t="shared" si="126"/>
        <v>E</v>
      </c>
      <c r="FP81" s="42" t="str">
        <f t="shared" si="127"/>
        <v>E</v>
      </c>
      <c r="FQ81" s="42" t="str">
        <f t="shared" si="128"/>
        <v>E</v>
      </c>
      <c r="FR81" s="42" t="str">
        <f t="shared" si="129"/>
        <v>E</v>
      </c>
      <c r="FS81" s="42" t="str">
        <f t="shared" si="130"/>
        <v>E</v>
      </c>
      <c r="FT81" s="44" t="str">
        <f t="shared" si="131"/>
        <v>E</v>
      </c>
      <c r="FU81" s="244">
        <f t="shared" si="186"/>
        <v>0</v>
      </c>
      <c r="FV81" s="245">
        <f t="shared" si="187"/>
        <v>0</v>
      </c>
      <c r="FW81" s="245">
        <f t="shared" si="188"/>
        <v>0</v>
      </c>
      <c r="FX81" s="245">
        <f t="shared" si="189"/>
        <v>0</v>
      </c>
      <c r="FY81" s="245">
        <f t="shared" si="190"/>
        <v>6</v>
      </c>
      <c r="FZ81" s="922"/>
      <c r="GA81" s="922"/>
      <c r="GB81" s="79">
        <f t="shared" si="191"/>
        <v>0</v>
      </c>
      <c r="GC81" s="79" t="s">
        <v>169</v>
      </c>
      <c r="GD81" s="79">
        <f t="shared" si="192"/>
        <v>100</v>
      </c>
      <c r="GE81" s="79" t="str">
        <f t="shared" si="193"/>
        <v>0/100</v>
      </c>
      <c r="GF81" s="79">
        <f t="shared" si="194"/>
        <v>0</v>
      </c>
      <c r="GG81" s="79" t="s">
        <v>169</v>
      </c>
      <c r="GH81" s="79">
        <f t="shared" si="195"/>
        <v>100</v>
      </c>
      <c r="GI81" s="79" t="str">
        <f t="shared" si="196"/>
        <v>0/100</v>
      </c>
      <c r="GJ81" s="79">
        <f t="shared" si="197"/>
        <v>0</v>
      </c>
      <c r="GK81" s="79" t="s">
        <v>169</v>
      </c>
      <c r="GL81" s="79">
        <f t="shared" si="198"/>
        <v>100</v>
      </c>
      <c r="GM81" s="79" t="str">
        <f t="shared" si="199"/>
        <v>0/100</v>
      </c>
      <c r="GO81" s="79" t="str">
        <f t="shared" si="200"/>
        <v>E</v>
      </c>
      <c r="GP81" s="79" t="str">
        <f t="shared" si="201"/>
        <v>E</v>
      </c>
      <c r="GQ81" s="79" t="str">
        <f t="shared" si="202"/>
        <v>E</v>
      </c>
      <c r="GR81" s="79" t="str">
        <f t="shared" si="203"/>
        <v>E</v>
      </c>
      <c r="GS81" s="79" t="str">
        <f t="shared" si="204"/>
        <v>E</v>
      </c>
      <c r="GT81" s="79" t="str">
        <f t="shared" si="205"/>
        <v>E</v>
      </c>
      <c r="GU81" s="79">
        <f t="shared" si="206"/>
        <v>0</v>
      </c>
      <c r="GV81" s="79">
        <f t="shared" si="207"/>
        <v>0</v>
      </c>
      <c r="GW81" s="79">
        <f t="shared" si="208"/>
        <v>0</v>
      </c>
      <c r="GX81" s="79">
        <f t="shared" si="209"/>
        <v>6</v>
      </c>
    </row>
    <row r="82" spans="1:206" ht="31.5">
      <c r="A82" s="73">
        <f t="shared" si="132"/>
        <v>974</v>
      </c>
      <c r="B82" s="138">
        <v>74</v>
      </c>
      <c r="C82" s="248">
        <v>74</v>
      </c>
      <c r="D82" s="23">
        <f t="shared" si="133"/>
        <v>0</v>
      </c>
      <c r="E82" s="2"/>
      <c r="F82" s="81"/>
      <c r="G82" s="2">
        <v>974</v>
      </c>
      <c r="H82" s="2"/>
      <c r="I82" s="2"/>
      <c r="J82" s="2"/>
      <c r="K82" s="666"/>
      <c r="L82" s="300"/>
      <c r="M82" s="272"/>
      <c r="N82" s="268">
        <f t="shared" si="134"/>
        <v>0</v>
      </c>
      <c r="O82" s="272"/>
      <c r="P82" s="272"/>
      <c r="Q82" s="268">
        <f t="shared" si="135"/>
        <v>0</v>
      </c>
      <c r="R82" s="272"/>
      <c r="S82" s="272"/>
      <c r="T82" s="268">
        <f t="shared" si="136"/>
        <v>0</v>
      </c>
      <c r="U82" s="270">
        <f t="shared" si="210"/>
        <v>0</v>
      </c>
      <c r="V82" s="273"/>
      <c r="W82" s="274"/>
      <c r="X82" s="268">
        <f t="shared" si="211"/>
        <v>0</v>
      </c>
      <c r="Y82" s="274"/>
      <c r="Z82" s="274"/>
      <c r="AA82" s="268">
        <f t="shared" si="212"/>
        <v>0</v>
      </c>
      <c r="AB82" s="269">
        <f t="shared" si="213"/>
        <v>0</v>
      </c>
      <c r="AC82" s="275">
        <f t="shared" si="214"/>
        <v>0</v>
      </c>
      <c r="AD82" s="271" t="str">
        <f t="shared" si="215"/>
        <v>E</v>
      </c>
      <c r="AE82" s="67" t="str">
        <f t="shared" si="216"/>
        <v>E</v>
      </c>
      <c r="AF82" s="337"/>
      <c r="AG82" s="338"/>
      <c r="AH82" s="339">
        <f t="shared" si="137"/>
        <v>0</v>
      </c>
      <c r="AI82" s="338"/>
      <c r="AJ82" s="338"/>
      <c r="AK82" s="339">
        <f t="shared" si="138"/>
        <v>0</v>
      </c>
      <c r="AL82" s="338"/>
      <c r="AM82" s="338"/>
      <c r="AN82" s="339">
        <f t="shared" si="139"/>
        <v>0</v>
      </c>
      <c r="AO82" s="340">
        <f t="shared" si="217"/>
        <v>0</v>
      </c>
      <c r="AP82" s="341"/>
      <c r="AQ82" s="342"/>
      <c r="AR82" s="339">
        <f t="shared" si="218"/>
        <v>0</v>
      </c>
      <c r="AS82" s="342"/>
      <c r="AT82" s="342"/>
      <c r="AU82" s="339">
        <f t="shared" si="219"/>
        <v>0</v>
      </c>
      <c r="AV82" s="343">
        <f t="shared" si="220"/>
        <v>0</v>
      </c>
      <c r="AW82" s="344">
        <f t="shared" si="140"/>
        <v>0</v>
      </c>
      <c r="AX82" s="345" t="str">
        <f t="shared" si="141"/>
        <v>E</v>
      </c>
      <c r="AY82" s="69" t="str">
        <f t="shared" si="142"/>
        <v>E</v>
      </c>
      <c r="AZ82" s="390"/>
      <c r="BA82" s="391"/>
      <c r="BB82" s="392">
        <f t="shared" si="143"/>
        <v>0</v>
      </c>
      <c r="BC82" s="391"/>
      <c r="BD82" s="391"/>
      <c r="BE82" s="392">
        <f t="shared" si="144"/>
        <v>0</v>
      </c>
      <c r="BF82" s="391"/>
      <c r="BG82" s="391"/>
      <c r="BH82" s="392">
        <f t="shared" si="145"/>
        <v>0</v>
      </c>
      <c r="BI82" s="393">
        <f t="shared" si="221"/>
        <v>0</v>
      </c>
      <c r="BJ82" s="394"/>
      <c r="BK82" s="395"/>
      <c r="BL82" s="392">
        <f t="shared" si="222"/>
        <v>0</v>
      </c>
      <c r="BM82" s="395"/>
      <c r="BN82" s="395"/>
      <c r="BO82" s="392">
        <f t="shared" si="223"/>
        <v>0</v>
      </c>
      <c r="BP82" s="396">
        <f t="shared" si="224"/>
        <v>0</v>
      </c>
      <c r="BQ82" s="397">
        <f t="shared" si="146"/>
        <v>0</v>
      </c>
      <c r="BR82" s="398" t="str">
        <f t="shared" si="147"/>
        <v>E</v>
      </c>
      <c r="BS82" s="399" t="str">
        <f t="shared" si="148"/>
        <v>E</v>
      </c>
      <c r="BT82" s="437"/>
      <c r="BU82" s="438"/>
      <c r="BV82" s="439">
        <f t="shared" si="149"/>
        <v>0</v>
      </c>
      <c r="BW82" s="438"/>
      <c r="BX82" s="438"/>
      <c r="BY82" s="439">
        <f t="shared" si="150"/>
        <v>0</v>
      </c>
      <c r="BZ82" s="438"/>
      <c r="CA82" s="438"/>
      <c r="CB82" s="439">
        <f t="shared" si="151"/>
        <v>0</v>
      </c>
      <c r="CC82" s="440">
        <f t="shared" si="225"/>
        <v>0</v>
      </c>
      <c r="CD82" s="441"/>
      <c r="CE82" s="442"/>
      <c r="CF82" s="439">
        <f t="shared" si="226"/>
        <v>0</v>
      </c>
      <c r="CG82" s="442"/>
      <c r="CH82" s="442"/>
      <c r="CI82" s="439">
        <f t="shared" si="227"/>
        <v>0</v>
      </c>
      <c r="CJ82" s="443">
        <f t="shared" si="228"/>
        <v>0</v>
      </c>
      <c r="CK82" s="444">
        <f t="shared" si="152"/>
        <v>0</v>
      </c>
      <c r="CL82" s="445" t="str">
        <f t="shared" si="153"/>
        <v>E</v>
      </c>
      <c r="CM82" s="68" t="str">
        <f t="shared" si="154"/>
        <v>E</v>
      </c>
      <c r="CN82" s="337"/>
      <c r="CO82" s="338"/>
      <c r="CP82" s="339">
        <f t="shared" si="155"/>
        <v>0</v>
      </c>
      <c r="CQ82" s="338"/>
      <c r="CR82" s="338"/>
      <c r="CS82" s="339">
        <f t="shared" si="156"/>
        <v>0</v>
      </c>
      <c r="CT82" s="338"/>
      <c r="CU82" s="338"/>
      <c r="CV82" s="339">
        <f t="shared" si="157"/>
        <v>0</v>
      </c>
      <c r="CW82" s="340">
        <f t="shared" si="229"/>
        <v>0</v>
      </c>
      <c r="CX82" s="341"/>
      <c r="CY82" s="342"/>
      <c r="CZ82" s="339">
        <f t="shared" si="230"/>
        <v>0</v>
      </c>
      <c r="DA82" s="342"/>
      <c r="DB82" s="342"/>
      <c r="DC82" s="339">
        <f t="shared" si="231"/>
        <v>0</v>
      </c>
      <c r="DD82" s="343">
        <f t="shared" si="232"/>
        <v>0</v>
      </c>
      <c r="DE82" s="344">
        <f t="shared" si="158"/>
        <v>0</v>
      </c>
      <c r="DF82" s="345" t="str">
        <f t="shared" si="159"/>
        <v>E</v>
      </c>
      <c r="DG82" s="69" t="str">
        <f t="shared" si="160"/>
        <v>E</v>
      </c>
      <c r="DH82" s="490"/>
      <c r="DI82" s="491"/>
      <c r="DJ82" s="492">
        <f t="shared" si="161"/>
        <v>0</v>
      </c>
      <c r="DK82" s="491"/>
      <c r="DL82" s="491"/>
      <c r="DM82" s="492">
        <f t="shared" si="162"/>
        <v>0</v>
      </c>
      <c r="DN82" s="491"/>
      <c r="DO82" s="491"/>
      <c r="DP82" s="492">
        <f t="shared" si="163"/>
        <v>0</v>
      </c>
      <c r="DQ82" s="493">
        <f t="shared" si="233"/>
        <v>0</v>
      </c>
      <c r="DR82" s="494"/>
      <c r="DS82" s="495"/>
      <c r="DT82" s="492">
        <f t="shared" si="234"/>
        <v>0</v>
      </c>
      <c r="DU82" s="495"/>
      <c r="DV82" s="495"/>
      <c r="DW82" s="492">
        <f t="shared" si="235"/>
        <v>0</v>
      </c>
      <c r="DX82" s="496">
        <f t="shared" si="236"/>
        <v>0</v>
      </c>
      <c r="DY82" s="497">
        <f t="shared" si="164"/>
        <v>0</v>
      </c>
      <c r="DZ82" s="498" t="str">
        <f t="shared" si="165"/>
        <v>E</v>
      </c>
      <c r="EA82" s="499" t="str">
        <f t="shared" si="166"/>
        <v>E</v>
      </c>
      <c r="EB82" s="198">
        <v>0</v>
      </c>
      <c r="EC82" s="199">
        <v>0</v>
      </c>
      <c r="ED82" s="199">
        <v>0</v>
      </c>
      <c r="EE82" s="196"/>
      <c r="EF82" s="196"/>
      <c r="EG82" s="197">
        <f t="shared" si="167"/>
        <v>0</v>
      </c>
      <c r="EH82" s="253">
        <f t="shared" si="168"/>
        <v>0</v>
      </c>
      <c r="EI82" s="213" t="str">
        <f t="shared" si="169"/>
        <v>E</v>
      </c>
      <c r="EJ82" s="201" t="str">
        <f t="shared" si="170"/>
        <v>E</v>
      </c>
      <c r="EK82" s="169">
        <v>0</v>
      </c>
      <c r="EL82" s="170">
        <v>0</v>
      </c>
      <c r="EM82" s="170">
        <v>0</v>
      </c>
      <c r="EN82" s="166"/>
      <c r="EO82" s="166"/>
      <c r="EP82" s="167">
        <f t="shared" si="171"/>
        <v>0</v>
      </c>
      <c r="EQ82" s="254">
        <f t="shared" si="172"/>
        <v>0</v>
      </c>
      <c r="ER82" s="217" t="str">
        <f t="shared" si="173"/>
        <v>E</v>
      </c>
      <c r="ES82" s="168" t="str">
        <f t="shared" si="174"/>
        <v>E</v>
      </c>
      <c r="ET82" s="184">
        <v>0</v>
      </c>
      <c r="EU82" s="185">
        <v>0</v>
      </c>
      <c r="EV82" s="185">
        <v>0</v>
      </c>
      <c r="EW82" s="181"/>
      <c r="EX82" s="181"/>
      <c r="EY82" s="182">
        <f t="shared" si="175"/>
        <v>0</v>
      </c>
      <c r="EZ82" s="255">
        <f t="shared" si="176"/>
        <v>0</v>
      </c>
      <c r="FA82" s="221" t="str">
        <f t="shared" si="177"/>
        <v>E</v>
      </c>
      <c r="FB82" s="183" t="str">
        <f t="shared" si="178"/>
        <v>E</v>
      </c>
      <c r="FC82" s="7"/>
      <c r="FD82" s="4"/>
      <c r="FE82" s="36" t="str">
        <f t="shared" si="123"/>
        <v/>
      </c>
      <c r="FF82" s="34">
        <f t="shared" si="124"/>
        <v>1200</v>
      </c>
      <c r="FG82" s="24">
        <f t="shared" si="125"/>
        <v>0</v>
      </c>
      <c r="FH82" s="23">
        <f t="shared" si="179"/>
        <v>0</v>
      </c>
      <c r="FI82" s="49" t="str">
        <f t="shared" si="180"/>
        <v/>
      </c>
      <c r="FJ82" s="49" t="str">
        <f t="shared" si="181"/>
        <v/>
      </c>
      <c r="FK82" s="49" t="str">
        <f t="shared" si="182"/>
        <v>PROMOTED</v>
      </c>
      <c r="FL82" s="40" t="str">
        <f t="shared" si="183"/>
        <v/>
      </c>
      <c r="FM82" s="35" t="str">
        <f t="shared" si="184"/>
        <v/>
      </c>
      <c r="FN82" s="63" t="str">
        <f t="shared" si="185"/>
        <v>Need Improvement</v>
      </c>
      <c r="FO82" s="43" t="str">
        <f t="shared" si="126"/>
        <v>E</v>
      </c>
      <c r="FP82" s="42" t="str">
        <f t="shared" si="127"/>
        <v>E</v>
      </c>
      <c r="FQ82" s="42" t="str">
        <f t="shared" si="128"/>
        <v>E</v>
      </c>
      <c r="FR82" s="42" t="str">
        <f t="shared" si="129"/>
        <v>E</v>
      </c>
      <c r="FS82" s="42" t="str">
        <f t="shared" si="130"/>
        <v>E</v>
      </c>
      <c r="FT82" s="44" t="str">
        <f t="shared" si="131"/>
        <v>E</v>
      </c>
      <c r="FU82" s="244">
        <f t="shared" si="186"/>
        <v>0</v>
      </c>
      <c r="FV82" s="245">
        <f t="shared" si="187"/>
        <v>0</v>
      </c>
      <c r="FW82" s="245">
        <f t="shared" si="188"/>
        <v>0</v>
      </c>
      <c r="FX82" s="245">
        <f t="shared" si="189"/>
        <v>0</v>
      </c>
      <c r="FY82" s="245">
        <f t="shared" si="190"/>
        <v>6</v>
      </c>
      <c r="FZ82" s="922"/>
      <c r="GA82" s="922"/>
      <c r="GB82" s="79">
        <f t="shared" si="191"/>
        <v>0</v>
      </c>
      <c r="GC82" s="79" t="s">
        <v>169</v>
      </c>
      <c r="GD82" s="79">
        <f t="shared" si="192"/>
        <v>100</v>
      </c>
      <c r="GE82" s="79" t="str">
        <f t="shared" si="193"/>
        <v>0/100</v>
      </c>
      <c r="GF82" s="79">
        <f t="shared" si="194"/>
        <v>0</v>
      </c>
      <c r="GG82" s="79" t="s">
        <v>169</v>
      </c>
      <c r="GH82" s="79">
        <f t="shared" si="195"/>
        <v>100</v>
      </c>
      <c r="GI82" s="79" t="str">
        <f t="shared" si="196"/>
        <v>0/100</v>
      </c>
      <c r="GJ82" s="79">
        <f t="shared" si="197"/>
        <v>0</v>
      </c>
      <c r="GK82" s="79" t="s">
        <v>169</v>
      </c>
      <c r="GL82" s="79">
        <f t="shared" si="198"/>
        <v>100</v>
      </c>
      <c r="GM82" s="79" t="str">
        <f t="shared" si="199"/>
        <v>0/100</v>
      </c>
      <c r="GO82" s="79" t="str">
        <f t="shared" si="200"/>
        <v>E</v>
      </c>
      <c r="GP82" s="79" t="str">
        <f t="shared" si="201"/>
        <v>E</v>
      </c>
      <c r="GQ82" s="79" t="str">
        <f t="shared" si="202"/>
        <v>E</v>
      </c>
      <c r="GR82" s="79" t="str">
        <f t="shared" si="203"/>
        <v>E</v>
      </c>
      <c r="GS82" s="79" t="str">
        <f t="shared" si="204"/>
        <v>E</v>
      </c>
      <c r="GT82" s="79" t="str">
        <f t="shared" si="205"/>
        <v>E</v>
      </c>
      <c r="GU82" s="79">
        <f t="shared" si="206"/>
        <v>0</v>
      </c>
      <c r="GV82" s="79">
        <f t="shared" si="207"/>
        <v>0</v>
      </c>
      <c r="GW82" s="79">
        <f t="shared" si="208"/>
        <v>0</v>
      </c>
      <c r="GX82" s="79">
        <f t="shared" si="209"/>
        <v>6</v>
      </c>
    </row>
    <row r="83" spans="1:206" ht="31.5">
      <c r="A83" s="73">
        <f t="shared" si="132"/>
        <v>975</v>
      </c>
      <c r="B83" s="138">
        <v>75</v>
      </c>
      <c r="C83" s="247">
        <v>75</v>
      </c>
      <c r="D83" s="23">
        <f t="shared" si="133"/>
        <v>0</v>
      </c>
      <c r="E83" s="2"/>
      <c r="F83" s="81"/>
      <c r="G83" s="1">
        <v>975</v>
      </c>
      <c r="H83" s="2"/>
      <c r="I83" s="2"/>
      <c r="J83" s="2"/>
      <c r="K83" s="666"/>
      <c r="L83" s="300"/>
      <c r="M83" s="272"/>
      <c r="N83" s="268">
        <f t="shared" si="134"/>
        <v>0</v>
      </c>
      <c r="O83" s="272"/>
      <c r="P83" s="272"/>
      <c r="Q83" s="268">
        <f t="shared" si="135"/>
        <v>0</v>
      </c>
      <c r="R83" s="272"/>
      <c r="S83" s="272"/>
      <c r="T83" s="268">
        <f t="shared" si="136"/>
        <v>0</v>
      </c>
      <c r="U83" s="270">
        <f t="shared" si="210"/>
        <v>0</v>
      </c>
      <c r="V83" s="273"/>
      <c r="W83" s="274"/>
      <c r="X83" s="268">
        <f t="shared" si="211"/>
        <v>0</v>
      </c>
      <c r="Y83" s="274"/>
      <c r="Z83" s="274"/>
      <c r="AA83" s="268">
        <f t="shared" si="212"/>
        <v>0</v>
      </c>
      <c r="AB83" s="269">
        <f t="shared" si="213"/>
        <v>0</v>
      </c>
      <c r="AC83" s="275">
        <f t="shared" si="214"/>
        <v>0</v>
      </c>
      <c r="AD83" s="271" t="str">
        <f t="shared" si="215"/>
        <v>E</v>
      </c>
      <c r="AE83" s="67" t="str">
        <f t="shared" si="216"/>
        <v>E</v>
      </c>
      <c r="AF83" s="337"/>
      <c r="AG83" s="338"/>
      <c r="AH83" s="339">
        <f t="shared" si="137"/>
        <v>0</v>
      </c>
      <c r="AI83" s="338"/>
      <c r="AJ83" s="338"/>
      <c r="AK83" s="339">
        <f t="shared" si="138"/>
        <v>0</v>
      </c>
      <c r="AL83" s="338"/>
      <c r="AM83" s="338"/>
      <c r="AN83" s="339">
        <f t="shared" si="139"/>
        <v>0</v>
      </c>
      <c r="AO83" s="340">
        <f t="shared" si="217"/>
        <v>0</v>
      </c>
      <c r="AP83" s="341"/>
      <c r="AQ83" s="342"/>
      <c r="AR83" s="339">
        <f t="shared" si="218"/>
        <v>0</v>
      </c>
      <c r="AS83" s="342"/>
      <c r="AT83" s="342"/>
      <c r="AU83" s="339">
        <f t="shared" si="219"/>
        <v>0</v>
      </c>
      <c r="AV83" s="343">
        <f t="shared" si="220"/>
        <v>0</v>
      </c>
      <c r="AW83" s="344">
        <f t="shared" si="140"/>
        <v>0</v>
      </c>
      <c r="AX83" s="345" t="str">
        <f t="shared" si="141"/>
        <v>E</v>
      </c>
      <c r="AY83" s="69" t="str">
        <f t="shared" si="142"/>
        <v>E</v>
      </c>
      <c r="AZ83" s="390"/>
      <c r="BA83" s="391"/>
      <c r="BB83" s="392">
        <f t="shared" si="143"/>
        <v>0</v>
      </c>
      <c r="BC83" s="391"/>
      <c r="BD83" s="391"/>
      <c r="BE83" s="392">
        <f t="shared" si="144"/>
        <v>0</v>
      </c>
      <c r="BF83" s="391"/>
      <c r="BG83" s="391"/>
      <c r="BH83" s="392">
        <f t="shared" si="145"/>
        <v>0</v>
      </c>
      <c r="BI83" s="393">
        <f t="shared" si="221"/>
        <v>0</v>
      </c>
      <c r="BJ83" s="394"/>
      <c r="BK83" s="395"/>
      <c r="BL83" s="392">
        <f t="shared" si="222"/>
        <v>0</v>
      </c>
      <c r="BM83" s="395"/>
      <c r="BN83" s="395"/>
      <c r="BO83" s="392">
        <f t="shared" si="223"/>
        <v>0</v>
      </c>
      <c r="BP83" s="396">
        <f t="shared" si="224"/>
        <v>0</v>
      </c>
      <c r="BQ83" s="397">
        <f t="shared" si="146"/>
        <v>0</v>
      </c>
      <c r="BR83" s="398" t="str">
        <f t="shared" si="147"/>
        <v>E</v>
      </c>
      <c r="BS83" s="399" t="str">
        <f t="shared" si="148"/>
        <v>E</v>
      </c>
      <c r="BT83" s="437"/>
      <c r="BU83" s="438"/>
      <c r="BV83" s="439">
        <f t="shared" si="149"/>
        <v>0</v>
      </c>
      <c r="BW83" s="438"/>
      <c r="BX83" s="438"/>
      <c r="BY83" s="439">
        <f t="shared" si="150"/>
        <v>0</v>
      </c>
      <c r="BZ83" s="438"/>
      <c r="CA83" s="438"/>
      <c r="CB83" s="439">
        <f t="shared" si="151"/>
        <v>0</v>
      </c>
      <c r="CC83" s="440">
        <f t="shared" si="225"/>
        <v>0</v>
      </c>
      <c r="CD83" s="441"/>
      <c r="CE83" s="442"/>
      <c r="CF83" s="439">
        <f t="shared" si="226"/>
        <v>0</v>
      </c>
      <c r="CG83" s="442"/>
      <c r="CH83" s="442"/>
      <c r="CI83" s="439">
        <f t="shared" si="227"/>
        <v>0</v>
      </c>
      <c r="CJ83" s="443">
        <f t="shared" si="228"/>
        <v>0</v>
      </c>
      <c r="CK83" s="444">
        <f t="shared" si="152"/>
        <v>0</v>
      </c>
      <c r="CL83" s="445" t="str">
        <f t="shared" si="153"/>
        <v>E</v>
      </c>
      <c r="CM83" s="68" t="str">
        <f t="shared" si="154"/>
        <v>E</v>
      </c>
      <c r="CN83" s="337"/>
      <c r="CO83" s="338"/>
      <c r="CP83" s="339">
        <f t="shared" si="155"/>
        <v>0</v>
      </c>
      <c r="CQ83" s="338"/>
      <c r="CR83" s="338"/>
      <c r="CS83" s="339">
        <f t="shared" si="156"/>
        <v>0</v>
      </c>
      <c r="CT83" s="338"/>
      <c r="CU83" s="338"/>
      <c r="CV83" s="339">
        <f t="shared" si="157"/>
        <v>0</v>
      </c>
      <c r="CW83" s="340">
        <f t="shared" si="229"/>
        <v>0</v>
      </c>
      <c r="CX83" s="341"/>
      <c r="CY83" s="342"/>
      <c r="CZ83" s="339">
        <f t="shared" si="230"/>
        <v>0</v>
      </c>
      <c r="DA83" s="342"/>
      <c r="DB83" s="342"/>
      <c r="DC83" s="339">
        <f t="shared" si="231"/>
        <v>0</v>
      </c>
      <c r="DD83" s="343">
        <f t="shared" si="232"/>
        <v>0</v>
      </c>
      <c r="DE83" s="344">
        <f t="shared" si="158"/>
        <v>0</v>
      </c>
      <c r="DF83" s="345" t="str">
        <f t="shared" si="159"/>
        <v>E</v>
      </c>
      <c r="DG83" s="69" t="str">
        <f t="shared" si="160"/>
        <v>E</v>
      </c>
      <c r="DH83" s="490"/>
      <c r="DI83" s="491"/>
      <c r="DJ83" s="492">
        <f t="shared" si="161"/>
        <v>0</v>
      </c>
      <c r="DK83" s="491"/>
      <c r="DL83" s="491"/>
      <c r="DM83" s="492">
        <f t="shared" si="162"/>
        <v>0</v>
      </c>
      <c r="DN83" s="491"/>
      <c r="DO83" s="491"/>
      <c r="DP83" s="492">
        <f t="shared" si="163"/>
        <v>0</v>
      </c>
      <c r="DQ83" s="493">
        <f t="shared" si="233"/>
        <v>0</v>
      </c>
      <c r="DR83" s="494"/>
      <c r="DS83" s="495"/>
      <c r="DT83" s="492">
        <f t="shared" si="234"/>
        <v>0</v>
      </c>
      <c r="DU83" s="495"/>
      <c r="DV83" s="495"/>
      <c r="DW83" s="492">
        <f t="shared" si="235"/>
        <v>0</v>
      </c>
      <c r="DX83" s="496">
        <f t="shared" si="236"/>
        <v>0</v>
      </c>
      <c r="DY83" s="497">
        <f t="shared" si="164"/>
        <v>0</v>
      </c>
      <c r="DZ83" s="498" t="str">
        <f t="shared" si="165"/>
        <v>E</v>
      </c>
      <c r="EA83" s="499" t="str">
        <f t="shared" si="166"/>
        <v>E</v>
      </c>
      <c r="EB83" s="198">
        <v>0</v>
      </c>
      <c r="EC83" s="199">
        <v>0</v>
      </c>
      <c r="ED83" s="199">
        <v>0</v>
      </c>
      <c r="EE83" s="196"/>
      <c r="EF83" s="196"/>
      <c r="EG83" s="197">
        <f t="shared" si="167"/>
        <v>0</v>
      </c>
      <c r="EH83" s="253">
        <f t="shared" si="168"/>
        <v>0</v>
      </c>
      <c r="EI83" s="213" t="str">
        <f t="shared" si="169"/>
        <v>E</v>
      </c>
      <c r="EJ83" s="201" t="str">
        <f t="shared" si="170"/>
        <v>E</v>
      </c>
      <c r="EK83" s="169">
        <v>0</v>
      </c>
      <c r="EL83" s="170">
        <v>0</v>
      </c>
      <c r="EM83" s="170">
        <v>0</v>
      </c>
      <c r="EN83" s="166"/>
      <c r="EO83" s="166"/>
      <c r="EP83" s="167">
        <f t="shared" si="171"/>
        <v>0</v>
      </c>
      <c r="EQ83" s="254">
        <f t="shared" si="172"/>
        <v>0</v>
      </c>
      <c r="ER83" s="217" t="str">
        <f t="shared" si="173"/>
        <v>E</v>
      </c>
      <c r="ES83" s="168" t="str">
        <f t="shared" si="174"/>
        <v>E</v>
      </c>
      <c r="ET83" s="184">
        <v>0</v>
      </c>
      <c r="EU83" s="185">
        <v>0</v>
      </c>
      <c r="EV83" s="185">
        <v>0</v>
      </c>
      <c r="EW83" s="181"/>
      <c r="EX83" s="181"/>
      <c r="EY83" s="182">
        <f t="shared" si="175"/>
        <v>0</v>
      </c>
      <c r="EZ83" s="255">
        <f t="shared" si="176"/>
        <v>0</v>
      </c>
      <c r="FA83" s="221" t="str">
        <f t="shared" si="177"/>
        <v>E</v>
      </c>
      <c r="FB83" s="183" t="str">
        <f t="shared" si="178"/>
        <v>E</v>
      </c>
      <c r="FC83" s="7"/>
      <c r="FD83" s="4"/>
      <c r="FE83" s="36" t="str">
        <f t="shared" si="123"/>
        <v/>
      </c>
      <c r="FF83" s="34">
        <f t="shared" si="124"/>
        <v>1200</v>
      </c>
      <c r="FG83" s="24">
        <f t="shared" si="125"/>
        <v>0</v>
      </c>
      <c r="FH83" s="23">
        <f t="shared" si="179"/>
        <v>0</v>
      </c>
      <c r="FI83" s="49" t="str">
        <f t="shared" si="180"/>
        <v/>
      </c>
      <c r="FJ83" s="49" t="str">
        <f t="shared" si="181"/>
        <v/>
      </c>
      <c r="FK83" s="49" t="str">
        <f t="shared" si="182"/>
        <v>PROMOTED</v>
      </c>
      <c r="FL83" s="40" t="str">
        <f t="shared" si="183"/>
        <v/>
      </c>
      <c r="FM83" s="35" t="str">
        <f t="shared" si="184"/>
        <v/>
      </c>
      <c r="FN83" s="63" t="str">
        <f t="shared" si="185"/>
        <v>Need Improvement</v>
      </c>
      <c r="FO83" s="43" t="str">
        <f t="shared" si="126"/>
        <v>E</v>
      </c>
      <c r="FP83" s="42" t="str">
        <f t="shared" si="127"/>
        <v>E</v>
      </c>
      <c r="FQ83" s="42" t="str">
        <f t="shared" si="128"/>
        <v>E</v>
      </c>
      <c r="FR83" s="42" t="str">
        <f t="shared" si="129"/>
        <v>E</v>
      </c>
      <c r="FS83" s="42" t="str">
        <f t="shared" si="130"/>
        <v>E</v>
      </c>
      <c r="FT83" s="44" t="str">
        <f t="shared" si="131"/>
        <v>E</v>
      </c>
      <c r="FU83" s="244">
        <f t="shared" si="186"/>
        <v>0</v>
      </c>
      <c r="FV83" s="245">
        <f t="shared" si="187"/>
        <v>0</v>
      </c>
      <c r="FW83" s="245">
        <f t="shared" si="188"/>
        <v>0</v>
      </c>
      <c r="FX83" s="245">
        <f t="shared" si="189"/>
        <v>0</v>
      </c>
      <c r="FY83" s="245">
        <f t="shared" si="190"/>
        <v>6</v>
      </c>
      <c r="FZ83" s="922"/>
      <c r="GA83" s="922"/>
      <c r="GB83" s="79">
        <f t="shared" si="191"/>
        <v>0</v>
      </c>
      <c r="GC83" s="79" t="s">
        <v>169</v>
      </c>
      <c r="GD83" s="79">
        <f t="shared" si="192"/>
        <v>100</v>
      </c>
      <c r="GE83" s="79" t="str">
        <f t="shared" si="193"/>
        <v>0/100</v>
      </c>
      <c r="GF83" s="79">
        <f t="shared" si="194"/>
        <v>0</v>
      </c>
      <c r="GG83" s="79" t="s">
        <v>169</v>
      </c>
      <c r="GH83" s="79">
        <f t="shared" si="195"/>
        <v>100</v>
      </c>
      <c r="GI83" s="79" t="str">
        <f t="shared" si="196"/>
        <v>0/100</v>
      </c>
      <c r="GJ83" s="79">
        <f t="shared" si="197"/>
        <v>0</v>
      </c>
      <c r="GK83" s="79" t="s">
        <v>169</v>
      </c>
      <c r="GL83" s="79">
        <f t="shared" si="198"/>
        <v>100</v>
      </c>
      <c r="GM83" s="79" t="str">
        <f t="shared" si="199"/>
        <v>0/100</v>
      </c>
      <c r="GO83" s="79" t="str">
        <f t="shared" si="200"/>
        <v>E</v>
      </c>
      <c r="GP83" s="79" t="str">
        <f t="shared" si="201"/>
        <v>E</v>
      </c>
      <c r="GQ83" s="79" t="str">
        <f t="shared" si="202"/>
        <v>E</v>
      </c>
      <c r="GR83" s="79" t="str">
        <f t="shared" si="203"/>
        <v>E</v>
      </c>
      <c r="GS83" s="79" t="str">
        <f t="shared" si="204"/>
        <v>E</v>
      </c>
      <c r="GT83" s="79" t="str">
        <f t="shared" si="205"/>
        <v>E</v>
      </c>
      <c r="GU83" s="79">
        <f t="shared" si="206"/>
        <v>0</v>
      </c>
      <c r="GV83" s="79">
        <f t="shared" si="207"/>
        <v>0</v>
      </c>
      <c r="GW83" s="79">
        <f t="shared" si="208"/>
        <v>0</v>
      </c>
      <c r="GX83" s="79">
        <f t="shared" si="209"/>
        <v>6</v>
      </c>
    </row>
    <row r="84" spans="1:206" ht="31.5">
      <c r="A84" s="73">
        <f t="shared" si="132"/>
        <v>976</v>
      </c>
      <c r="B84" s="138">
        <v>76</v>
      </c>
      <c r="C84" s="248">
        <v>76</v>
      </c>
      <c r="D84" s="23">
        <f t="shared" si="133"/>
        <v>0</v>
      </c>
      <c r="E84" s="2"/>
      <c r="F84" s="81"/>
      <c r="G84" s="2">
        <v>976</v>
      </c>
      <c r="H84" s="2"/>
      <c r="I84" s="2"/>
      <c r="J84" s="2"/>
      <c r="K84" s="666"/>
      <c r="L84" s="300"/>
      <c r="M84" s="272"/>
      <c r="N84" s="268">
        <f t="shared" si="134"/>
        <v>0</v>
      </c>
      <c r="O84" s="272"/>
      <c r="P84" s="272"/>
      <c r="Q84" s="268">
        <f t="shared" si="135"/>
        <v>0</v>
      </c>
      <c r="R84" s="272"/>
      <c r="S84" s="272"/>
      <c r="T84" s="268">
        <f t="shared" si="136"/>
        <v>0</v>
      </c>
      <c r="U84" s="270">
        <f t="shared" si="210"/>
        <v>0</v>
      </c>
      <c r="V84" s="273"/>
      <c r="W84" s="274"/>
      <c r="X84" s="268">
        <f t="shared" si="211"/>
        <v>0</v>
      </c>
      <c r="Y84" s="274"/>
      <c r="Z84" s="274"/>
      <c r="AA84" s="268">
        <f t="shared" si="212"/>
        <v>0</v>
      </c>
      <c r="AB84" s="269">
        <f t="shared" si="213"/>
        <v>0</v>
      </c>
      <c r="AC84" s="275">
        <f t="shared" si="214"/>
        <v>0</v>
      </c>
      <c r="AD84" s="271" t="str">
        <f t="shared" si="215"/>
        <v>E</v>
      </c>
      <c r="AE84" s="67" t="str">
        <f t="shared" si="216"/>
        <v>E</v>
      </c>
      <c r="AF84" s="337"/>
      <c r="AG84" s="338"/>
      <c r="AH84" s="339">
        <f t="shared" si="137"/>
        <v>0</v>
      </c>
      <c r="AI84" s="338"/>
      <c r="AJ84" s="338"/>
      <c r="AK84" s="339">
        <f t="shared" si="138"/>
        <v>0</v>
      </c>
      <c r="AL84" s="338"/>
      <c r="AM84" s="338"/>
      <c r="AN84" s="339">
        <f t="shared" si="139"/>
        <v>0</v>
      </c>
      <c r="AO84" s="340">
        <f t="shared" si="217"/>
        <v>0</v>
      </c>
      <c r="AP84" s="341"/>
      <c r="AQ84" s="342"/>
      <c r="AR84" s="339">
        <f t="shared" si="218"/>
        <v>0</v>
      </c>
      <c r="AS84" s="342"/>
      <c r="AT84" s="342"/>
      <c r="AU84" s="339">
        <f t="shared" si="219"/>
        <v>0</v>
      </c>
      <c r="AV84" s="343">
        <f t="shared" si="220"/>
        <v>0</v>
      </c>
      <c r="AW84" s="344">
        <f t="shared" si="140"/>
        <v>0</v>
      </c>
      <c r="AX84" s="345" t="str">
        <f t="shared" si="141"/>
        <v>E</v>
      </c>
      <c r="AY84" s="69" t="str">
        <f t="shared" si="142"/>
        <v>E</v>
      </c>
      <c r="AZ84" s="390"/>
      <c r="BA84" s="391"/>
      <c r="BB84" s="392">
        <f t="shared" si="143"/>
        <v>0</v>
      </c>
      <c r="BC84" s="391"/>
      <c r="BD84" s="391"/>
      <c r="BE84" s="392">
        <f t="shared" si="144"/>
        <v>0</v>
      </c>
      <c r="BF84" s="391"/>
      <c r="BG84" s="391"/>
      <c r="BH84" s="392">
        <f t="shared" si="145"/>
        <v>0</v>
      </c>
      <c r="BI84" s="393">
        <f t="shared" si="221"/>
        <v>0</v>
      </c>
      <c r="BJ84" s="394"/>
      <c r="BK84" s="395"/>
      <c r="BL84" s="392">
        <f t="shared" si="222"/>
        <v>0</v>
      </c>
      <c r="BM84" s="395"/>
      <c r="BN84" s="395"/>
      <c r="BO84" s="392">
        <f t="shared" si="223"/>
        <v>0</v>
      </c>
      <c r="BP84" s="396">
        <f t="shared" si="224"/>
        <v>0</v>
      </c>
      <c r="BQ84" s="397">
        <f t="shared" si="146"/>
        <v>0</v>
      </c>
      <c r="BR84" s="398" t="str">
        <f t="shared" si="147"/>
        <v>E</v>
      </c>
      <c r="BS84" s="399" t="str">
        <f t="shared" si="148"/>
        <v>E</v>
      </c>
      <c r="BT84" s="437"/>
      <c r="BU84" s="438"/>
      <c r="BV84" s="439">
        <f t="shared" si="149"/>
        <v>0</v>
      </c>
      <c r="BW84" s="438"/>
      <c r="BX84" s="438"/>
      <c r="BY84" s="439">
        <f t="shared" si="150"/>
        <v>0</v>
      </c>
      <c r="BZ84" s="438"/>
      <c r="CA84" s="438"/>
      <c r="CB84" s="439">
        <f t="shared" si="151"/>
        <v>0</v>
      </c>
      <c r="CC84" s="440">
        <f t="shared" si="225"/>
        <v>0</v>
      </c>
      <c r="CD84" s="441"/>
      <c r="CE84" s="442"/>
      <c r="CF84" s="439">
        <f t="shared" si="226"/>
        <v>0</v>
      </c>
      <c r="CG84" s="442"/>
      <c r="CH84" s="442"/>
      <c r="CI84" s="439">
        <f t="shared" si="227"/>
        <v>0</v>
      </c>
      <c r="CJ84" s="443">
        <f t="shared" si="228"/>
        <v>0</v>
      </c>
      <c r="CK84" s="444">
        <f t="shared" si="152"/>
        <v>0</v>
      </c>
      <c r="CL84" s="445" t="str">
        <f t="shared" si="153"/>
        <v>E</v>
      </c>
      <c r="CM84" s="68" t="str">
        <f t="shared" si="154"/>
        <v>E</v>
      </c>
      <c r="CN84" s="337"/>
      <c r="CO84" s="338"/>
      <c r="CP84" s="339">
        <f t="shared" si="155"/>
        <v>0</v>
      </c>
      <c r="CQ84" s="338"/>
      <c r="CR84" s="338"/>
      <c r="CS84" s="339">
        <f t="shared" si="156"/>
        <v>0</v>
      </c>
      <c r="CT84" s="338"/>
      <c r="CU84" s="338"/>
      <c r="CV84" s="339">
        <f t="shared" si="157"/>
        <v>0</v>
      </c>
      <c r="CW84" s="340">
        <f t="shared" si="229"/>
        <v>0</v>
      </c>
      <c r="CX84" s="341"/>
      <c r="CY84" s="342"/>
      <c r="CZ84" s="339">
        <f t="shared" si="230"/>
        <v>0</v>
      </c>
      <c r="DA84" s="342"/>
      <c r="DB84" s="342"/>
      <c r="DC84" s="339">
        <f t="shared" si="231"/>
        <v>0</v>
      </c>
      <c r="DD84" s="343">
        <f t="shared" si="232"/>
        <v>0</v>
      </c>
      <c r="DE84" s="344">
        <f t="shared" si="158"/>
        <v>0</v>
      </c>
      <c r="DF84" s="345" t="str">
        <f t="shared" si="159"/>
        <v>E</v>
      </c>
      <c r="DG84" s="69" t="str">
        <f t="shared" si="160"/>
        <v>E</v>
      </c>
      <c r="DH84" s="490"/>
      <c r="DI84" s="491"/>
      <c r="DJ84" s="492">
        <f t="shared" si="161"/>
        <v>0</v>
      </c>
      <c r="DK84" s="491"/>
      <c r="DL84" s="491"/>
      <c r="DM84" s="492">
        <f t="shared" si="162"/>
        <v>0</v>
      </c>
      <c r="DN84" s="491"/>
      <c r="DO84" s="491"/>
      <c r="DP84" s="492">
        <f t="shared" si="163"/>
        <v>0</v>
      </c>
      <c r="DQ84" s="493">
        <f t="shared" si="233"/>
        <v>0</v>
      </c>
      <c r="DR84" s="494"/>
      <c r="DS84" s="495"/>
      <c r="DT84" s="492">
        <f t="shared" si="234"/>
        <v>0</v>
      </c>
      <c r="DU84" s="495"/>
      <c r="DV84" s="495"/>
      <c r="DW84" s="492">
        <f t="shared" si="235"/>
        <v>0</v>
      </c>
      <c r="DX84" s="496">
        <f t="shared" si="236"/>
        <v>0</v>
      </c>
      <c r="DY84" s="497">
        <f t="shared" si="164"/>
        <v>0</v>
      </c>
      <c r="DZ84" s="498" t="str">
        <f t="shared" si="165"/>
        <v>E</v>
      </c>
      <c r="EA84" s="499" t="str">
        <f t="shared" si="166"/>
        <v>E</v>
      </c>
      <c r="EB84" s="198">
        <v>0</v>
      </c>
      <c r="EC84" s="199">
        <v>0</v>
      </c>
      <c r="ED84" s="199">
        <v>0</v>
      </c>
      <c r="EE84" s="196"/>
      <c r="EF84" s="196"/>
      <c r="EG84" s="197">
        <f t="shared" si="167"/>
        <v>0</v>
      </c>
      <c r="EH84" s="253">
        <f t="shared" si="168"/>
        <v>0</v>
      </c>
      <c r="EI84" s="213" t="str">
        <f t="shared" si="169"/>
        <v>E</v>
      </c>
      <c r="EJ84" s="201" t="str">
        <f t="shared" si="170"/>
        <v>E</v>
      </c>
      <c r="EK84" s="169">
        <v>0</v>
      </c>
      <c r="EL84" s="170">
        <v>0</v>
      </c>
      <c r="EM84" s="170">
        <v>0</v>
      </c>
      <c r="EN84" s="166"/>
      <c r="EO84" s="166"/>
      <c r="EP84" s="167">
        <f t="shared" si="171"/>
        <v>0</v>
      </c>
      <c r="EQ84" s="254">
        <f t="shared" si="172"/>
        <v>0</v>
      </c>
      <c r="ER84" s="217" t="str">
        <f t="shared" si="173"/>
        <v>E</v>
      </c>
      <c r="ES84" s="168" t="str">
        <f t="shared" si="174"/>
        <v>E</v>
      </c>
      <c r="ET84" s="184">
        <v>0</v>
      </c>
      <c r="EU84" s="185">
        <v>0</v>
      </c>
      <c r="EV84" s="185">
        <v>0</v>
      </c>
      <c r="EW84" s="181"/>
      <c r="EX84" s="181"/>
      <c r="EY84" s="182">
        <f t="shared" si="175"/>
        <v>0</v>
      </c>
      <c r="EZ84" s="255">
        <f t="shared" si="176"/>
        <v>0</v>
      </c>
      <c r="FA84" s="221" t="str">
        <f t="shared" si="177"/>
        <v>E</v>
      </c>
      <c r="FB84" s="183" t="str">
        <f t="shared" si="178"/>
        <v>E</v>
      </c>
      <c r="FC84" s="7"/>
      <c r="FD84" s="4"/>
      <c r="FE84" s="36" t="str">
        <f t="shared" si="123"/>
        <v/>
      </c>
      <c r="FF84" s="34">
        <f t="shared" si="124"/>
        <v>1200</v>
      </c>
      <c r="FG84" s="24">
        <f t="shared" si="125"/>
        <v>0</v>
      </c>
      <c r="FH84" s="23">
        <f t="shared" si="179"/>
        <v>0</v>
      </c>
      <c r="FI84" s="49" t="str">
        <f t="shared" si="180"/>
        <v/>
      </c>
      <c r="FJ84" s="49" t="str">
        <f t="shared" si="181"/>
        <v/>
      </c>
      <c r="FK84" s="49" t="str">
        <f t="shared" si="182"/>
        <v>PROMOTED</v>
      </c>
      <c r="FL84" s="40" t="str">
        <f t="shared" si="183"/>
        <v/>
      </c>
      <c r="FM84" s="35" t="str">
        <f t="shared" si="184"/>
        <v/>
      </c>
      <c r="FN84" s="63" t="str">
        <f t="shared" si="185"/>
        <v>Need Improvement</v>
      </c>
      <c r="FO84" s="43" t="str">
        <f t="shared" si="126"/>
        <v>E</v>
      </c>
      <c r="FP84" s="42" t="str">
        <f t="shared" si="127"/>
        <v>E</v>
      </c>
      <c r="FQ84" s="42" t="str">
        <f t="shared" si="128"/>
        <v>E</v>
      </c>
      <c r="FR84" s="42" t="str">
        <f t="shared" si="129"/>
        <v>E</v>
      </c>
      <c r="FS84" s="42" t="str">
        <f t="shared" si="130"/>
        <v>E</v>
      </c>
      <c r="FT84" s="44" t="str">
        <f t="shared" si="131"/>
        <v>E</v>
      </c>
      <c r="FU84" s="244">
        <f t="shared" si="186"/>
        <v>0</v>
      </c>
      <c r="FV84" s="245">
        <f t="shared" si="187"/>
        <v>0</v>
      </c>
      <c r="FW84" s="245">
        <f t="shared" si="188"/>
        <v>0</v>
      </c>
      <c r="FX84" s="245">
        <f t="shared" si="189"/>
        <v>0</v>
      </c>
      <c r="FY84" s="245">
        <f t="shared" si="190"/>
        <v>6</v>
      </c>
      <c r="FZ84" s="922"/>
      <c r="GA84" s="922"/>
      <c r="GB84" s="79">
        <f t="shared" si="191"/>
        <v>0</v>
      </c>
      <c r="GC84" s="79" t="s">
        <v>169</v>
      </c>
      <c r="GD84" s="79">
        <f t="shared" si="192"/>
        <v>100</v>
      </c>
      <c r="GE84" s="79" t="str">
        <f t="shared" si="193"/>
        <v>0/100</v>
      </c>
      <c r="GF84" s="79">
        <f t="shared" si="194"/>
        <v>0</v>
      </c>
      <c r="GG84" s="79" t="s">
        <v>169</v>
      </c>
      <c r="GH84" s="79">
        <f t="shared" si="195"/>
        <v>100</v>
      </c>
      <c r="GI84" s="79" t="str">
        <f t="shared" si="196"/>
        <v>0/100</v>
      </c>
      <c r="GJ84" s="79">
        <f t="shared" si="197"/>
        <v>0</v>
      </c>
      <c r="GK84" s="79" t="s">
        <v>169</v>
      </c>
      <c r="GL84" s="79">
        <f t="shared" si="198"/>
        <v>100</v>
      </c>
      <c r="GM84" s="79" t="str">
        <f t="shared" si="199"/>
        <v>0/100</v>
      </c>
      <c r="GO84" s="79" t="str">
        <f t="shared" si="200"/>
        <v>E</v>
      </c>
      <c r="GP84" s="79" t="str">
        <f t="shared" si="201"/>
        <v>E</v>
      </c>
      <c r="GQ84" s="79" t="str">
        <f t="shared" si="202"/>
        <v>E</v>
      </c>
      <c r="GR84" s="79" t="str">
        <f t="shared" si="203"/>
        <v>E</v>
      </c>
      <c r="GS84" s="79" t="str">
        <f t="shared" si="204"/>
        <v>E</v>
      </c>
      <c r="GT84" s="79" t="str">
        <f t="shared" si="205"/>
        <v>E</v>
      </c>
      <c r="GU84" s="79">
        <f t="shared" si="206"/>
        <v>0</v>
      </c>
      <c r="GV84" s="79">
        <f t="shared" si="207"/>
        <v>0</v>
      </c>
      <c r="GW84" s="79">
        <f t="shared" si="208"/>
        <v>0</v>
      </c>
      <c r="GX84" s="79">
        <f t="shared" si="209"/>
        <v>6</v>
      </c>
    </row>
    <row r="85" spans="1:206" ht="31.5">
      <c r="A85" s="73">
        <f t="shared" si="132"/>
        <v>977</v>
      </c>
      <c r="B85" s="138">
        <v>77</v>
      </c>
      <c r="C85" s="247">
        <v>77</v>
      </c>
      <c r="D85" s="23">
        <f t="shared" si="133"/>
        <v>0</v>
      </c>
      <c r="E85" s="2"/>
      <c r="F85" s="81"/>
      <c r="G85" s="1">
        <v>977</v>
      </c>
      <c r="H85" s="2"/>
      <c r="I85" s="2"/>
      <c r="J85" s="2"/>
      <c r="K85" s="666"/>
      <c r="L85" s="300"/>
      <c r="M85" s="272"/>
      <c r="N85" s="268">
        <f t="shared" si="134"/>
        <v>0</v>
      </c>
      <c r="O85" s="272"/>
      <c r="P85" s="272"/>
      <c r="Q85" s="268">
        <f t="shared" si="135"/>
        <v>0</v>
      </c>
      <c r="R85" s="272"/>
      <c r="S85" s="272"/>
      <c r="T85" s="268">
        <f t="shared" si="136"/>
        <v>0</v>
      </c>
      <c r="U85" s="270">
        <f t="shared" si="210"/>
        <v>0</v>
      </c>
      <c r="V85" s="273"/>
      <c r="W85" s="274"/>
      <c r="X85" s="268">
        <f t="shared" si="211"/>
        <v>0</v>
      </c>
      <c r="Y85" s="274"/>
      <c r="Z85" s="274"/>
      <c r="AA85" s="268">
        <f t="shared" si="212"/>
        <v>0</v>
      </c>
      <c r="AB85" s="269">
        <f t="shared" si="213"/>
        <v>0</v>
      </c>
      <c r="AC85" s="275">
        <f t="shared" si="214"/>
        <v>0</v>
      </c>
      <c r="AD85" s="271" t="str">
        <f t="shared" si="215"/>
        <v>E</v>
      </c>
      <c r="AE85" s="67" t="str">
        <f t="shared" si="216"/>
        <v>E</v>
      </c>
      <c r="AF85" s="337"/>
      <c r="AG85" s="338"/>
      <c r="AH85" s="339">
        <f t="shared" si="137"/>
        <v>0</v>
      </c>
      <c r="AI85" s="338"/>
      <c r="AJ85" s="338"/>
      <c r="AK85" s="339">
        <f t="shared" si="138"/>
        <v>0</v>
      </c>
      <c r="AL85" s="338"/>
      <c r="AM85" s="338"/>
      <c r="AN85" s="339">
        <f t="shared" si="139"/>
        <v>0</v>
      </c>
      <c r="AO85" s="340">
        <f t="shared" si="217"/>
        <v>0</v>
      </c>
      <c r="AP85" s="341"/>
      <c r="AQ85" s="342"/>
      <c r="AR85" s="339">
        <f t="shared" si="218"/>
        <v>0</v>
      </c>
      <c r="AS85" s="342"/>
      <c r="AT85" s="342"/>
      <c r="AU85" s="339">
        <f t="shared" si="219"/>
        <v>0</v>
      </c>
      <c r="AV85" s="343">
        <f t="shared" si="220"/>
        <v>0</v>
      </c>
      <c r="AW85" s="344">
        <f t="shared" si="140"/>
        <v>0</v>
      </c>
      <c r="AX85" s="345" t="str">
        <f t="shared" si="141"/>
        <v>E</v>
      </c>
      <c r="AY85" s="69" t="str">
        <f t="shared" si="142"/>
        <v>E</v>
      </c>
      <c r="AZ85" s="390"/>
      <c r="BA85" s="391"/>
      <c r="BB85" s="392">
        <f t="shared" si="143"/>
        <v>0</v>
      </c>
      <c r="BC85" s="391"/>
      <c r="BD85" s="391"/>
      <c r="BE85" s="392">
        <f t="shared" si="144"/>
        <v>0</v>
      </c>
      <c r="BF85" s="391"/>
      <c r="BG85" s="391"/>
      <c r="BH85" s="392">
        <f t="shared" si="145"/>
        <v>0</v>
      </c>
      <c r="BI85" s="393">
        <f t="shared" si="221"/>
        <v>0</v>
      </c>
      <c r="BJ85" s="394"/>
      <c r="BK85" s="395"/>
      <c r="BL85" s="392">
        <f t="shared" si="222"/>
        <v>0</v>
      </c>
      <c r="BM85" s="395"/>
      <c r="BN85" s="395"/>
      <c r="BO85" s="392">
        <f t="shared" si="223"/>
        <v>0</v>
      </c>
      <c r="BP85" s="396">
        <f t="shared" si="224"/>
        <v>0</v>
      </c>
      <c r="BQ85" s="397">
        <f t="shared" si="146"/>
        <v>0</v>
      </c>
      <c r="BR85" s="398" t="str">
        <f t="shared" si="147"/>
        <v>E</v>
      </c>
      <c r="BS85" s="399" t="str">
        <f t="shared" si="148"/>
        <v>E</v>
      </c>
      <c r="BT85" s="437"/>
      <c r="BU85" s="438"/>
      <c r="BV85" s="439">
        <f t="shared" si="149"/>
        <v>0</v>
      </c>
      <c r="BW85" s="438"/>
      <c r="BX85" s="438"/>
      <c r="BY85" s="439">
        <f t="shared" si="150"/>
        <v>0</v>
      </c>
      <c r="BZ85" s="438"/>
      <c r="CA85" s="438"/>
      <c r="CB85" s="439">
        <f t="shared" si="151"/>
        <v>0</v>
      </c>
      <c r="CC85" s="440">
        <f t="shared" si="225"/>
        <v>0</v>
      </c>
      <c r="CD85" s="441"/>
      <c r="CE85" s="442"/>
      <c r="CF85" s="439">
        <f t="shared" si="226"/>
        <v>0</v>
      </c>
      <c r="CG85" s="442"/>
      <c r="CH85" s="442"/>
      <c r="CI85" s="439">
        <f t="shared" si="227"/>
        <v>0</v>
      </c>
      <c r="CJ85" s="443">
        <f t="shared" si="228"/>
        <v>0</v>
      </c>
      <c r="CK85" s="444">
        <f t="shared" si="152"/>
        <v>0</v>
      </c>
      <c r="CL85" s="445" t="str">
        <f t="shared" si="153"/>
        <v>E</v>
      </c>
      <c r="CM85" s="68" t="str">
        <f t="shared" si="154"/>
        <v>E</v>
      </c>
      <c r="CN85" s="337"/>
      <c r="CO85" s="338"/>
      <c r="CP85" s="339">
        <f t="shared" si="155"/>
        <v>0</v>
      </c>
      <c r="CQ85" s="338"/>
      <c r="CR85" s="338"/>
      <c r="CS85" s="339">
        <f t="shared" si="156"/>
        <v>0</v>
      </c>
      <c r="CT85" s="338"/>
      <c r="CU85" s="338"/>
      <c r="CV85" s="339">
        <f t="shared" si="157"/>
        <v>0</v>
      </c>
      <c r="CW85" s="340">
        <f t="shared" si="229"/>
        <v>0</v>
      </c>
      <c r="CX85" s="341"/>
      <c r="CY85" s="342"/>
      <c r="CZ85" s="339">
        <f t="shared" si="230"/>
        <v>0</v>
      </c>
      <c r="DA85" s="342"/>
      <c r="DB85" s="342"/>
      <c r="DC85" s="339">
        <f t="shared" si="231"/>
        <v>0</v>
      </c>
      <c r="DD85" s="343">
        <f t="shared" si="232"/>
        <v>0</v>
      </c>
      <c r="DE85" s="344">
        <f t="shared" si="158"/>
        <v>0</v>
      </c>
      <c r="DF85" s="345" t="str">
        <f t="shared" si="159"/>
        <v>E</v>
      </c>
      <c r="DG85" s="69" t="str">
        <f t="shared" si="160"/>
        <v>E</v>
      </c>
      <c r="DH85" s="490"/>
      <c r="DI85" s="491"/>
      <c r="DJ85" s="492">
        <f t="shared" si="161"/>
        <v>0</v>
      </c>
      <c r="DK85" s="491"/>
      <c r="DL85" s="491"/>
      <c r="DM85" s="492">
        <f t="shared" si="162"/>
        <v>0</v>
      </c>
      <c r="DN85" s="491"/>
      <c r="DO85" s="491"/>
      <c r="DP85" s="492">
        <f t="shared" si="163"/>
        <v>0</v>
      </c>
      <c r="DQ85" s="493">
        <f t="shared" si="233"/>
        <v>0</v>
      </c>
      <c r="DR85" s="494"/>
      <c r="DS85" s="495"/>
      <c r="DT85" s="492">
        <f t="shared" si="234"/>
        <v>0</v>
      </c>
      <c r="DU85" s="495"/>
      <c r="DV85" s="495"/>
      <c r="DW85" s="492">
        <f t="shared" si="235"/>
        <v>0</v>
      </c>
      <c r="DX85" s="496">
        <f t="shared" si="236"/>
        <v>0</v>
      </c>
      <c r="DY85" s="497">
        <f t="shared" si="164"/>
        <v>0</v>
      </c>
      <c r="DZ85" s="498" t="str">
        <f t="shared" si="165"/>
        <v>E</v>
      </c>
      <c r="EA85" s="499" t="str">
        <f t="shared" si="166"/>
        <v>E</v>
      </c>
      <c r="EB85" s="198">
        <v>0</v>
      </c>
      <c r="EC85" s="199">
        <v>0</v>
      </c>
      <c r="ED85" s="199">
        <v>0</v>
      </c>
      <c r="EE85" s="196"/>
      <c r="EF85" s="196"/>
      <c r="EG85" s="197">
        <f t="shared" si="167"/>
        <v>0</v>
      </c>
      <c r="EH85" s="253">
        <f t="shared" si="168"/>
        <v>0</v>
      </c>
      <c r="EI85" s="213" t="str">
        <f t="shared" si="169"/>
        <v>E</v>
      </c>
      <c r="EJ85" s="201" t="str">
        <f t="shared" si="170"/>
        <v>E</v>
      </c>
      <c r="EK85" s="169">
        <v>0</v>
      </c>
      <c r="EL85" s="170">
        <v>0</v>
      </c>
      <c r="EM85" s="170">
        <v>0</v>
      </c>
      <c r="EN85" s="166"/>
      <c r="EO85" s="166"/>
      <c r="EP85" s="167">
        <f t="shared" si="171"/>
        <v>0</v>
      </c>
      <c r="EQ85" s="254">
        <f t="shared" si="172"/>
        <v>0</v>
      </c>
      <c r="ER85" s="217" t="str">
        <f t="shared" si="173"/>
        <v>E</v>
      </c>
      <c r="ES85" s="168" t="str">
        <f t="shared" si="174"/>
        <v>E</v>
      </c>
      <c r="ET85" s="184">
        <v>0</v>
      </c>
      <c r="EU85" s="185">
        <v>0</v>
      </c>
      <c r="EV85" s="185">
        <v>0</v>
      </c>
      <c r="EW85" s="181"/>
      <c r="EX85" s="181"/>
      <c r="EY85" s="182">
        <f t="shared" si="175"/>
        <v>0</v>
      </c>
      <c r="EZ85" s="255">
        <f t="shared" si="176"/>
        <v>0</v>
      </c>
      <c r="FA85" s="221" t="str">
        <f t="shared" si="177"/>
        <v>E</v>
      </c>
      <c r="FB85" s="183" t="str">
        <f t="shared" si="178"/>
        <v>E</v>
      </c>
      <c r="FC85" s="7"/>
      <c r="FD85" s="4"/>
      <c r="FE85" s="36" t="str">
        <f t="shared" si="123"/>
        <v/>
      </c>
      <c r="FF85" s="34">
        <f t="shared" si="124"/>
        <v>1200</v>
      </c>
      <c r="FG85" s="24">
        <f t="shared" si="125"/>
        <v>0</v>
      </c>
      <c r="FH85" s="23">
        <f t="shared" si="179"/>
        <v>0</v>
      </c>
      <c r="FI85" s="49" t="str">
        <f t="shared" si="180"/>
        <v/>
      </c>
      <c r="FJ85" s="49" t="str">
        <f t="shared" si="181"/>
        <v/>
      </c>
      <c r="FK85" s="49" t="str">
        <f t="shared" si="182"/>
        <v>PROMOTED</v>
      </c>
      <c r="FL85" s="40" t="str">
        <f t="shared" si="183"/>
        <v/>
      </c>
      <c r="FM85" s="35" t="str">
        <f t="shared" si="184"/>
        <v/>
      </c>
      <c r="FN85" s="63" t="str">
        <f t="shared" si="185"/>
        <v>Need Improvement</v>
      </c>
      <c r="FO85" s="43" t="str">
        <f t="shared" si="126"/>
        <v>E</v>
      </c>
      <c r="FP85" s="42" t="str">
        <f t="shared" si="127"/>
        <v>E</v>
      </c>
      <c r="FQ85" s="42" t="str">
        <f t="shared" si="128"/>
        <v>E</v>
      </c>
      <c r="FR85" s="42" t="str">
        <f t="shared" si="129"/>
        <v>E</v>
      </c>
      <c r="FS85" s="42" t="str">
        <f t="shared" si="130"/>
        <v>E</v>
      </c>
      <c r="FT85" s="44" t="str">
        <f t="shared" si="131"/>
        <v>E</v>
      </c>
      <c r="FU85" s="244">
        <f t="shared" si="186"/>
        <v>0</v>
      </c>
      <c r="FV85" s="245">
        <f t="shared" si="187"/>
        <v>0</v>
      </c>
      <c r="FW85" s="245">
        <f t="shared" si="188"/>
        <v>0</v>
      </c>
      <c r="FX85" s="245">
        <f t="shared" si="189"/>
        <v>0</v>
      </c>
      <c r="FY85" s="245">
        <f t="shared" si="190"/>
        <v>6</v>
      </c>
      <c r="FZ85" s="922"/>
      <c r="GA85" s="922"/>
      <c r="GB85" s="79">
        <f t="shared" si="191"/>
        <v>0</v>
      </c>
      <c r="GC85" s="79" t="s">
        <v>169</v>
      </c>
      <c r="GD85" s="79">
        <f t="shared" si="192"/>
        <v>100</v>
      </c>
      <c r="GE85" s="79" t="str">
        <f t="shared" si="193"/>
        <v>0/100</v>
      </c>
      <c r="GF85" s="79">
        <f t="shared" si="194"/>
        <v>0</v>
      </c>
      <c r="GG85" s="79" t="s">
        <v>169</v>
      </c>
      <c r="GH85" s="79">
        <f t="shared" si="195"/>
        <v>100</v>
      </c>
      <c r="GI85" s="79" t="str">
        <f t="shared" si="196"/>
        <v>0/100</v>
      </c>
      <c r="GJ85" s="79">
        <f t="shared" si="197"/>
        <v>0</v>
      </c>
      <c r="GK85" s="79" t="s">
        <v>169</v>
      </c>
      <c r="GL85" s="79">
        <f t="shared" si="198"/>
        <v>100</v>
      </c>
      <c r="GM85" s="79" t="str">
        <f t="shared" si="199"/>
        <v>0/100</v>
      </c>
      <c r="GO85" s="79" t="str">
        <f t="shared" si="200"/>
        <v>E</v>
      </c>
      <c r="GP85" s="79" t="str">
        <f t="shared" si="201"/>
        <v>E</v>
      </c>
      <c r="GQ85" s="79" t="str">
        <f t="shared" si="202"/>
        <v>E</v>
      </c>
      <c r="GR85" s="79" t="str">
        <f t="shared" si="203"/>
        <v>E</v>
      </c>
      <c r="GS85" s="79" t="str">
        <f t="shared" si="204"/>
        <v>E</v>
      </c>
      <c r="GT85" s="79" t="str">
        <f t="shared" si="205"/>
        <v>E</v>
      </c>
      <c r="GU85" s="79">
        <f t="shared" si="206"/>
        <v>0</v>
      </c>
      <c r="GV85" s="79">
        <f t="shared" si="207"/>
        <v>0</v>
      </c>
      <c r="GW85" s="79">
        <f t="shared" si="208"/>
        <v>0</v>
      </c>
      <c r="GX85" s="79">
        <f t="shared" si="209"/>
        <v>6</v>
      </c>
    </row>
    <row r="86" spans="1:206" ht="31.5">
      <c r="A86" s="73">
        <f t="shared" si="132"/>
        <v>978</v>
      </c>
      <c r="B86" s="138">
        <v>78</v>
      </c>
      <c r="C86" s="248">
        <v>78</v>
      </c>
      <c r="D86" s="23">
        <f t="shared" si="133"/>
        <v>0</v>
      </c>
      <c r="E86" s="2"/>
      <c r="F86" s="81"/>
      <c r="G86" s="2">
        <v>978</v>
      </c>
      <c r="H86" s="2"/>
      <c r="I86" s="2"/>
      <c r="J86" s="2"/>
      <c r="K86" s="666"/>
      <c r="L86" s="300"/>
      <c r="M86" s="272"/>
      <c r="N86" s="268">
        <f t="shared" si="134"/>
        <v>0</v>
      </c>
      <c r="O86" s="272"/>
      <c r="P86" s="272"/>
      <c r="Q86" s="268">
        <f t="shared" si="135"/>
        <v>0</v>
      </c>
      <c r="R86" s="272"/>
      <c r="S86" s="272"/>
      <c r="T86" s="268">
        <f t="shared" si="136"/>
        <v>0</v>
      </c>
      <c r="U86" s="270">
        <f t="shared" si="210"/>
        <v>0</v>
      </c>
      <c r="V86" s="273"/>
      <c r="W86" s="274"/>
      <c r="X86" s="268">
        <f t="shared" si="211"/>
        <v>0</v>
      </c>
      <c r="Y86" s="274"/>
      <c r="Z86" s="274"/>
      <c r="AA86" s="268">
        <f t="shared" si="212"/>
        <v>0</v>
      </c>
      <c r="AB86" s="269">
        <f t="shared" si="213"/>
        <v>0</v>
      </c>
      <c r="AC86" s="275">
        <f t="shared" si="214"/>
        <v>0</v>
      </c>
      <c r="AD86" s="271" t="str">
        <f t="shared" si="215"/>
        <v>E</v>
      </c>
      <c r="AE86" s="67" t="str">
        <f t="shared" si="216"/>
        <v>E</v>
      </c>
      <c r="AF86" s="337"/>
      <c r="AG86" s="338"/>
      <c r="AH86" s="339">
        <f t="shared" si="137"/>
        <v>0</v>
      </c>
      <c r="AI86" s="338"/>
      <c r="AJ86" s="338"/>
      <c r="AK86" s="339">
        <f t="shared" si="138"/>
        <v>0</v>
      </c>
      <c r="AL86" s="338"/>
      <c r="AM86" s="338"/>
      <c r="AN86" s="339">
        <f t="shared" si="139"/>
        <v>0</v>
      </c>
      <c r="AO86" s="340">
        <f t="shared" si="217"/>
        <v>0</v>
      </c>
      <c r="AP86" s="341"/>
      <c r="AQ86" s="342"/>
      <c r="AR86" s="339">
        <f t="shared" si="218"/>
        <v>0</v>
      </c>
      <c r="AS86" s="342"/>
      <c r="AT86" s="342"/>
      <c r="AU86" s="339">
        <f t="shared" si="219"/>
        <v>0</v>
      </c>
      <c r="AV86" s="343">
        <f t="shared" si="220"/>
        <v>0</v>
      </c>
      <c r="AW86" s="344">
        <f t="shared" si="140"/>
        <v>0</v>
      </c>
      <c r="AX86" s="345" t="str">
        <f t="shared" si="141"/>
        <v>E</v>
      </c>
      <c r="AY86" s="69" t="str">
        <f t="shared" si="142"/>
        <v>E</v>
      </c>
      <c r="AZ86" s="390"/>
      <c r="BA86" s="391"/>
      <c r="BB86" s="392">
        <f t="shared" si="143"/>
        <v>0</v>
      </c>
      <c r="BC86" s="391"/>
      <c r="BD86" s="391"/>
      <c r="BE86" s="392">
        <f t="shared" si="144"/>
        <v>0</v>
      </c>
      <c r="BF86" s="391"/>
      <c r="BG86" s="391"/>
      <c r="BH86" s="392">
        <f t="shared" si="145"/>
        <v>0</v>
      </c>
      <c r="BI86" s="393">
        <f t="shared" si="221"/>
        <v>0</v>
      </c>
      <c r="BJ86" s="394"/>
      <c r="BK86" s="395"/>
      <c r="BL86" s="392">
        <f t="shared" si="222"/>
        <v>0</v>
      </c>
      <c r="BM86" s="395"/>
      <c r="BN86" s="395"/>
      <c r="BO86" s="392">
        <f t="shared" si="223"/>
        <v>0</v>
      </c>
      <c r="BP86" s="396">
        <f t="shared" si="224"/>
        <v>0</v>
      </c>
      <c r="BQ86" s="397">
        <f t="shared" si="146"/>
        <v>0</v>
      </c>
      <c r="BR86" s="398" t="str">
        <f t="shared" si="147"/>
        <v>E</v>
      </c>
      <c r="BS86" s="399" t="str">
        <f t="shared" si="148"/>
        <v>E</v>
      </c>
      <c r="BT86" s="437"/>
      <c r="BU86" s="438"/>
      <c r="BV86" s="439">
        <f t="shared" si="149"/>
        <v>0</v>
      </c>
      <c r="BW86" s="438"/>
      <c r="BX86" s="438"/>
      <c r="BY86" s="439">
        <f t="shared" si="150"/>
        <v>0</v>
      </c>
      <c r="BZ86" s="438"/>
      <c r="CA86" s="438"/>
      <c r="CB86" s="439">
        <f t="shared" si="151"/>
        <v>0</v>
      </c>
      <c r="CC86" s="440">
        <f t="shared" si="225"/>
        <v>0</v>
      </c>
      <c r="CD86" s="441"/>
      <c r="CE86" s="442"/>
      <c r="CF86" s="439">
        <f t="shared" si="226"/>
        <v>0</v>
      </c>
      <c r="CG86" s="442"/>
      <c r="CH86" s="442"/>
      <c r="CI86" s="439">
        <f t="shared" si="227"/>
        <v>0</v>
      </c>
      <c r="CJ86" s="443">
        <f t="shared" si="228"/>
        <v>0</v>
      </c>
      <c r="CK86" s="444">
        <f t="shared" si="152"/>
        <v>0</v>
      </c>
      <c r="CL86" s="445" t="str">
        <f t="shared" si="153"/>
        <v>E</v>
      </c>
      <c r="CM86" s="68" t="str">
        <f t="shared" si="154"/>
        <v>E</v>
      </c>
      <c r="CN86" s="337"/>
      <c r="CO86" s="338"/>
      <c r="CP86" s="339">
        <f t="shared" si="155"/>
        <v>0</v>
      </c>
      <c r="CQ86" s="338"/>
      <c r="CR86" s="338"/>
      <c r="CS86" s="339">
        <f t="shared" si="156"/>
        <v>0</v>
      </c>
      <c r="CT86" s="338"/>
      <c r="CU86" s="338"/>
      <c r="CV86" s="339">
        <f t="shared" si="157"/>
        <v>0</v>
      </c>
      <c r="CW86" s="340">
        <f t="shared" si="229"/>
        <v>0</v>
      </c>
      <c r="CX86" s="341"/>
      <c r="CY86" s="342"/>
      <c r="CZ86" s="339">
        <f t="shared" si="230"/>
        <v>0</v>
      </c>
      <c r="DA86" s="342"/>
      <c r="DB86" s="342"/>
      <c r="DC86" s="339">
        <f t="shared" si="231"/>
        <v>0</v>
      </c>
      <c r="DD86" s="343">
        <f t="shared" si="232"/>
        <v>0</v>
      </c>
      <c r="DE86" s="344">
        <f t="shared" si="158"/>
        <v>0</v>
      </c>
      <c r="DF86" s="345" t="str">
        <f t="shared" si="159"/>
        <v>E</v>
      </c>
      <c r="DG86" s="69" t="str">
        <f t="shared" si="160"/>
        <v>E</v>
      </c>
      <c r="DH86" s="490"/>
      <c r="DI86" s="491"/>
      <c r="DJ86" s="492">
        <f t="shared" si="161"/>
        <v>0</v>
      </c>
      <c r="DK86" s="491"/>
      <c r="DL86" s="491"/>
      <c r="DM86" s="492">
        <f t="shared" si="162"/>
        <v>0</v>
      </c>
      <c r="DN86" s="491"/>
      <c r="DO86" s="491"/>
      <c r="DP86" s="492">
        <f t="shared" si="163"/>
        <v>0</v>
      </c>
      <c r="DQ86" s="493">
        <f t="shared" si="233"/>
        <v>0</v>
      </c>
      <c r="DR86" s="494"/>
      <c r="DS86" s="495"/>
      <c r="DT86" s="492">
        <f t="shared" si="234"/>
        <v>0</v>
      </c>
      <c r="DU86" s="495"/>
      <c r="DV86" s="495"/>
      <c r="DW86" s="492">
        <f t="shared" si="235"/>
        <v>0</v>
      </c>
      <c r="DX86" s="496">
        <f t="shared" si="236"/>
        <v>0</v>
      </c>
      <c r="DY86" s="497">
        <f t="shared" si="164"/>
        <v>0</v>
      </c>
      <c r="DZ86" s="498" t="str">
        <f t="shared" si="165"/>
        <v>E</v>
      </c>
      <c r="EA86" s="499" t="str">
        <f t="shared" si="166"/>
        <v>E</v>
      </c>
      <c r="EB86" s="198">
        <v>0</v>
      </c>
      <c r="EC86" s="199">
        <v>0</v>
      </c>
      <c r="ED86" s="199">
        <v>0</v>
      </c>
      <c r="EE86" s="196"/>
      <c r="EF86" s="196"/>
      <c r="EG86" s="197">
        <f t="shared" si="167"/>
        <v>0</v>
      </c>
      <c r="EH86" s="253">
        <f t="shared" si="168"/>
        <v>0</v>
      </c>
      <c r="EI86" s="213" t="str">
        <f t="shared" si="169"/>
        <v>E</v>
      </c>
      <c r="EJ86" s="201" t="str">
        <f t="shared" si="170"/>
        <v>E</v>
      </c>
      <c r="EK86" s="169">
        <v>0</v>
      </c>
      <c r="EL86" s="170">
        <v>0</v>
      </c>
      <c r="EM86" s="170">
        <v>0</v>
      </c>
      <c r="EN86" s="166"/>
      <c r="EO86" s="166"/>
      <c r="EP86" s="167">
        <f t="shared" si="171"/>
        <v>0</v>
      </c>
      <c r="EQ86" s="254">
        <f t="shared" si="172"/>
        <v>0</v>
      </c>
      <c r="ER86" s="217" t="str">
        <f t="shared" si="173"/>
        <v>E</v>
      </c>
      <c r="ES86" s="168" t="str">
        <f t="shared" si="174"/>
        <v>E</v>
      </c>
      <c r="ET86" s="184">
        <v>0</v>
      </c>
      <c r="EU86" s="185">
        <v>0</v>
      </c>
      <c r="EV86" s="185">
        <v>0</v>
      </c>
      <c r="EW86" s="181"/>
      <c r="EX86" s="181"/>
      <c r="EY86" s="182">
        <f t="shared" si="175"/>
        <v>0</v>
      </c>
      <c r="EZ86" s="255">
        <f t="shared" si="176"/>
        <v>0</v>
      </c>
      <c r="FA86" s="221" t="str">
        <f t="shared" si="177"/>
        <v>E</v>
      </c>
      <c r="FB86" s="183" t="str">
        <f t="shared" si="178"/>
        <v>E</v>
      </c>
      <c r="FC86" s="7"/>
      <c r="FD86" s="4"/>
      <c r="FE86" s="36" t="str">
        <f t="shared" si="123"/>
        <v/>
      </c>
      <c r="FF86" s="34">
        <f t="shared" si="124"/>
        <v>1200</v>
      </c>
      <c r="FG86" s="24">
        <f t="shared" si="125"/>
        <v>0</v>
      </c>
      <c r="FH86" s="23">
        <f t="shared" si="179"/>
        <v>0</v>
      </c>
      <c r="FI86" s="49" t="str">
        <f t="shared" si="180"/>
        <v/>
      </c>
      <c r="FJ86" s="49" t="str">
        <f t="shared" si="181"/>
        <v/>
      </c>
      <c r="FK86" s="49" t="str">
        <f t="shared" si="182"/>
        <v>PROMOTED</v>
      </c>
      <c r="FL86" s="40" t="str">
        <f t="shared" si="183"/>
        <v/>
      </c>
      <c r="FM86" s="35" t="str">
        <f t="shared" si="184"/>
        <v/>
      </c>
      <c r="FN86" s="63" t="str">
        <f t="shared" si="185"/>
        <v>Need Improvement</v>
      </c>
      <c r="FO86" s="43" t="str">
        <f t="shared" si="126"/>
        <v>E</v>
      </c>
      <c r="FP86" s="42" t="str">
        <f t="shared" si="127"/>
        <v>E</v>
      </c>
      <c r="FQ86" s="42" t="str">
        <f t="shared" si="128"/>
        <v>E</v>
      </c>
      <c r="FR86" s="42" t="str">
        <f t="shared" si="129"/>
        <v>E</v>
      </c>
      <c r="FS86" s="42" t="str">
        <f t="shared" si="130"/>
        <v>E</v>
      </c>
      <c r="FT86" s="44" t="str">
        <f t="shared" si="131"/>
        <v>E</v>
      </c>
      <c r="FU86" s="244">
        <f t="shared" si="186"/>
        <v>0</v>
      </c>
      <c r="FV86" s="245">
        <f t="shared" si="187"/>
        <v>0</v>
      </c>
      <c r="FW86" s="245">
        <f t="shared" si="188"/>
        <v>0</v>
      </c>
      <c r="FX86" s="245">
        <f t="shared" si="189"/>
        <v>0</v>
      </c>
      <c r="FY86" s="245">
        <f t="shared" si="190"/>
        <v>6</v>
      </c>
      <c r="FZ86" s="922"/>
      <c r="GA86" s="922"/>
      <c r="GB86" s="79">
        <f t="shared" si="191"/>
        <v>0</v>
      </c>
      <c r="GC86" s="79" t="s">
        <v>169</v>
      </c>
      <c r="GD86" s="79">
        <f t="shared" si="192"/>
        <v>100</v>
      </c>
      <c r="GE86" s="79" t="str">
        <f t="shared" si="193"/>
        <v>0/100</v>
      </c>
      <c r="GF86" s="79">
        <f t="shared" si="194"/>
        <v>0</v>
      </c>
      <c r="GG86" s="79" t="s">
        <v>169</v>
      </c>
      <c r="GH86" s="79">
        <f t="shared" si="195"/>
        <v>100</v>
      </c>
      <c r="GI86" s="79" t="str">
        <f t="shared" si="196"/>
        <v>0/100</v>
      </c>
      <c r="GJ86" s="79">
        <f t="shared" si="197"/>
        <v>0</v>
      </c>
      <c r="GK86" s="79" t="s">
        <v>169</v>
      </c>
      <c r="GL86" s="79">
        <f t="shared" si="198"/>
        <v>100</v>
      </c>
      <c r="GM86" s="79" t="str">
        <f t="shared" si="199"/>
        <v>0/100</v>
      </c>
      <c r="GO86" s="79" t="str">
        <f t="shared" si="200"/>
        <v>E</v>
      </c>
      <c r="GP86" s="79" t="str">
        <f t="shared" si="201"/>
        <v>E</v>
      </c>
      <c r="GQ86" s="79" t="str">
        <f t="shared" si="202"/>
        <v>E</v>
      </c>
      <c r="GR86" s="79" t="str">
        <f t="shared" si="203"/>
        <v>E</v>
      </c>
      <c r="GS86" s="79" t="str">
        <f t="shared" si="204"/>
        <v>E</v>
      </c>
      <c r="GT86" s="79" t="str">
        <f t="shared" si="205"/>
        <v>E</v>
      </c>
      <c r="GU86" s="79">
        <f t="shared" si="206"/>
        <v>0</v>
      </c>
      <c r="GV86" s="79">
        <f t="shared" si="207"/>
        <v>0</v>
      </c>
      <c r="GW86" s="79">
        <f t="shared" si="208"/>
        <v>0</v>
      </c>
      <c r="GX86" s="79">
        <f t="shared" si="209"/>
        <v>6</v>
      </c>
    </row>
    <row r="87" spans="1:206" ht="31.5">
      <c r="A87" s="73">
        <f t="shared" si="132"/>
        <v>979</v>
      </c>
      <c r="B87" s="138">
        <v>79</v>
      </c>
      <c r="C87" s="247">
        <v>79</v>
      </c>
      <c r="D87" s="23">
        <f t="shared" si="133"/>
        <v>0</v>
      </c>
      <c r="E87" s="2"/>
      <c r="F87" s="81"/>
      <c r="G87" s="1">
        <v>979</v>
      </c>
      <c r="H87" s="2"/>
      <c r="I87" s="2"/>
      <c r="J87" s="2"/>
      <c r="K87" s="666"/>
      <c r="L87" s="300"/>
      <c r="M87" s="272"/>
      <c r="N87" s="268">
        <f t="shared" si="134"/>
        <v>0</v>
      </c>
      <c r="O87" s="272"/>
      <c r="P87" s="272"/>
      <c r="Q87" s="268">
        <f t="shared" si="135"/>
        <v>0</v>
      </c>
      <c r="R87" s="272"/>
      <c r="S87" s="272"/>
      <c r="T87" s="268">
        <f t="shared" si="136"/>
        <v>0</v>
      </c>
      <c r="U87" s="270">
        <f t="shared" si="210"/>
        <v>0</v>
      </c>
      <c r="V87" s="273"/>
      <c r="W87" s="274"/>
      <c r="X87" s="268">
        <f t="shared" si="211"/>
        <v>0</v>
      </c>
      <c r="Y87" s="274"/>
      <c r="Z87" s="274"/>
      <c r="AA87" s="268">
        <f t="shared" si="212"/>
        <v>0</v>
      </c>
      <c r="AB87" s="269">
        <f t="shared" si="213"/>
        <v>0</v>
      </c>
      <c r="AC87" s="275">
        <f t="shared" si="214"/>
        <v>0</v>
      </c>
      <c r="AD87" s="271" t="str">
        <f t="shared" si="215"/>
        <v>E</v>
      </c>
      <c r="AE87" s="67" t="str">
        <f t="shared" si="216"/>
        <v>E</v>
      </c>
      <c r="AF87" s="337"/>
      <c r="AG87" s="338"/>
      <c r="AH87" s="339">
        <f t="shared" si="137"/>
        <v>0</v>
      </c>
      <c r="AI87" s="338"/>
      <c r="AJ87" s="338"/>
      <c r="AK87" s="339">
        <f t="shared" si="138"/>
        <v>0</v>
      </c>
      <c r="AL87" s="338"/>
      <c r="AM87" s="338"/>
      <c r="AN87" s="339">
        <f t="shared" si="139"/>
        <v>0</v>
      </c>
      <c r="AO87" s="340">
        <f t="shared" si="217"/>
        <v>0</v>
      </c>
      <c r="AP87" s="341"/>
      <c r="AQ87" s="342"/>
      <c r="AR87" s="339">
        <f t="shared" si="218"/>
        <v>0</v>
      </c>
      <c r="AS87" s="342"/>
      <c r="AT87" s="342"/>
      <c r="AU87" s="339">
        <f t="shared" si="219"/>
        <v>0</v>
      </c>
      <c r="AV87" s="343">
        <f t="shared" si="220"/>
        <v>0</v>
      </c>
      <c r="AW87" s="344">
        <f t="shared" si="140"/>
        <v>0</v>
      </c>
      <c r="AX87" s="345" t="str">
        <f t="shared" si="141"/>
        <v>E</v>
      </c>
      <c r="AY87" s="69" t="str">
        <f t="shared" si="142"/>
        <v>E</v>
      </c>
      <c r="AZ87" s="390"/>
      <c r="BA87" s="391"/>
      <c r="BB87" s="392">
        <f t="shared" si="143"/>
        <v>0</v>
      </c>
      <c r="BC87" s="391"/>
      <c r="BD87" s="391"/>
      <c r="BE87" s="392">
        <f t="shared" si="144"/>
        <v>0</v>
      </c>
      <c r="BF87" s="391"/>
      <c r="BG87" s="391"/>
      <c r="BH87" s="392">
        <f t="shared" si="145"/>
        <v>0</v>
      </c>
      <c r="BI87" s="393">
        <f t="shared" si="221"/>
        <v>0</v>
      </c>
      <c r="BJ87" s="394"/>
      <c r="BK87" s="395"/>
      <c r="BL87" s="392">
        <f t="shared" si="222"/>
        <v>0</v>
      </c>
      <c r="BM87" s="395"/>
      <c r="BN87" s="395"/>
      <c r="BO87" s="392">
        <f t="shared" si="223"/>
        <v>0</v>
      </c>
      <c r="BP87" s="396">
        <f t="shared" si="224"/>
        <v>0</v>
      </c>
      <c r="BQ87" s="397">
        <f t="shared" si="146"/>
        <v>0</v>
      </c>
      <c r="BR87" s="398" t="str">
        <f t="shared" si="147"/>
        <v>E</v>
      </c>
      <c r="BS87" s="399" t="str">
        <f t="shared" si="148"/>
        <v>E</v>
      </c>
      <c r="BT87" s="437"/>
      <c r="BU87" s="438"/>
      <c r="BV87" s="439">
        <f t="shared" si="149"/>
        <v>0</v>
      </c>
      <c r="BW87" s="438"/>
      <c r="BX87" s="438"/>
      <c r="BY87" s="439">
        <f t="shared" si="150"/>
        <v>0</v>
      </c>
      <c r="BZ87" s="438"/>
      <c r="CA87" s="438"/>
      <c r="CB87" s="439">
        <f t="shared" si="151"/>
        <v>0</v>
      </c>
      <c r="CC87" s="440">
        <f t="shared" si="225"/>
        <v>0</v>
      </c>
      <c r="CD87" s="441"/>
      <c r="CE87" s="442"/>
      <c r="CF87" s="439">
        <f t="shared" si="226"/>
        <v>0</v>
      </c>
      <c r="CG87" s="442"/>
      <c r="CH87" s="442"/>
      <c r="CI87" s="439">
        <f t="shared" si="227"/>
        <v>0</v>
      </c>
      <c r="CJ87" s="443">
        <f t="shared" si="228"/>
        <v>0</v>
      </c>
      <c r="CK87" s="444">
        <f t="shared" si="152"/>
        <v>0</v>
      </c>
      <c r="CL87" s="445" t="str">
        <f t="shared" si="153"/>
        <v>E</v>
      </c>
      <c r="CM87" s="68" t="str">
        <f t="shared" si="154"/>
        <v>E</v>
      </c>
      <c r="CN87" s="337"/>
      <c r="CO87" s="338"/>
      <c r="CP87" s="339">
        <f t="shared" si="155"/>
        <v>0</v>
      </c>
      <c r="CQ87" s="338"/>
      <c r="CR87" s="338"/>
      <c r="CS87" s="339">
        <f t="shared" si="156"/>
        <v>0</v>
      </c>
      <c r="CT87" s="338"/>
      <c r="CU87" s="338"/>
      <c r="CV87" s="339">
        <f t="shared" si="157"/>
        <v>0</v>
      </c>
      <c r="CW87" s="340">
        <f t="shared" si="229"/>
        <v>0</v>
      </c>
      <c r="CX87" s="341"/>
      <c r="CY87" s="342"/>
      <c r="CZ87" s="339">
        <f t="shared" si="230"/>
        <v>0</v>
      </c>
      <c r="DA87" s="342"/>
      <c r="DB87" s="342"/>
      <c r="DC87" s="339">
        <f t="shared" si="231"/>
        <v>0</v>
      </c>
      <c r="DD87" s="343">
        <f t="shared" si="232"/>
        <v>0</v>
      </c>
      <c r="DE87" s="344">
        <f t="shared" si="158"/>
        <v>0</v>
      </c>
      <c r="DF87" s="345" t="str">
        <f t="shared" si="159"/>
        <v>E</v>
      </c>
      <c r="DG87" s="69" t="str">
        <f t="shared" si="160"/>
        <v>E</v>
      </c>
      <c r="DH87" s="490"/>
      <c r="DI87" s="491"/>
      <c r="DJ87" s="492">
        <f t="shared" si="161"/>
        <v>0</v>
      </c>
      <c r="DK87" s="491"/>
      <c r="DL87" s="491"/>
      <c r="DM87" s="492">
        <f t="shared" si="162"/>
        <v>0</v>
      </c>
      <c r="DN87" s="491"/>
      <c r="DO87" s="491"/>
      <c r="DP87" s="492">
        <f t="shared" si="163"/>
        <v>0</v>
      </c>
      <c r="DQ87" s="493">
        <f t="shared" si="233"/>
        <v>0</v>
      </c>
      <c r="DR87" s="494"/>
      <c r="DS87" s="495"/>
      <c r="DT87" s="492">
        <f t="shared" si="234"/>
        <v>0</v>
      </c>
      <c r="DU87" s="495"/>
      <c r="DV87" s="495"/>
      <c r="DW87" s="492">
        <f t="shared" si="235"/>
        <v>0</v>
      </c>
      <c r="DX87" s="496">
        <f t="shared" si="236"/>
        <v>0</v>
      </c>
      <c r="DY87" s="497">
        <f t="shared" si="164"/>
        <v>0</v>
      </c>
      <c r="DZ87" s="498" t="str">
        <f t="shared" si="165"/>
        <v>E</v>
      </c>
      <c r="EA87" s="499" t="str">
        <f t="shared" si="166"/>
        <v>E</v>
      </c>
      <c r="EB87" s="198">
        <v>0</v>
      </c>
      <c r="EC87" s="199">
        <v>0</v>
      </c>
      <c r="ED87" s="199">
        <v>0</v>
      </c>
      <c r="EE87" s="196"/>
      <c r="EF87" s="196"/>
      <c r="EG87" s="197">
        <f t="shared" si="167"/>
        <v>0</v>
      </c>
      <c r="EH87" s="253">
        <f t="shared" si="168"/>
        <v>0</v>
      </c>
      <c r="EI87" s="213" t="str">
        <f t="shared" si="169"/>
        <v>E</v>
      </c>
      <c r="EJ87" s="201" t="str">
        <f t="shared" si="170"/>
        <v>E</v>
      </c>
      <c r="EK87" s="169">
        <v>0</v>
      </c>
      <c r="EL87" s="170">
        <v>0</v>
      </c>
      <c r="EM87" s="170">
        <v>0</v>
      </c>
      <c r="EN87" s="166"/>
      <c r="EO87" s="166"/>
      <c r="EP87" s="167">
        <f t="shared" si="171"/>
        <v>0</v>
      </c>
      <c r="EQ87" s="254">
        <f t="shared" si="172"/>
        <v>0</v>
      </c>
      <c r="ER87" s="217" t="str">
        <f t="shared" si="173"/>
        <v>E</v>
      </c>
      <c r="ES87" s="168" t="str">
        <f t="shared" si="174"/>
        <v>E</v>
      </c>
      <c r="ET87" s="184">
        <v>0</v>
      </c>
      <c r="EU87" s="185">
        <v>0</v>
      </c>
      <c r="EV87" s="185">
        <v>0</v>
      </c>
      <c r="EW87" s="181"/>
      <c r="EX87" s="181"/>
      <c r="EY87" s="182">
        <f t="shared" si="175"/>
        <v>0</v>
      </c>
      <c r="EZ87" s="255">
        <f t="shared" si="176"/>
        <v>0</v>
      </c>
      <c r="FA87" s="221" t="str">
        <f t="shared" si="177"/>
        <v>E</v>
      </c>
      <c r="FB87" s="183" t="str">
        <f t="shared" si="178"/>
        <v>E</v>
      </c>
      <c r="FC87" s="7"/>
      <c r="FD87" s="4"/>
      <c r="FE87" s="36" t="str">
        <f t="shared" si="123"/>
        <v/>
      </c>
      <c r="FF87" s="34">
        <f t="shared" si="124"/>
        <v>1200</v>
      </c>
      <c r="FG87" s="24">
        <f t="shared" si="125"/>
        <v>0</v>
      </c>
      <c r="FH87" s="23">
        <f t="shared" si="179"/>
        <v>0</v>
      </c>
      <c r="FI87" s="49" t="str">
        <f t="shared" si="180"/>
        <v/>
      </c>
      <c r="FJ87" s="49" t="str">
        <f t="shared" si="181"/>
        <v/>
      </c>
      <c r="FK87" s="49" t="str">
        <f t="shared" si="182"/>
        <v>PROMOTED</v>
      </c>
      <c r="FL87" s="40" t="str">
        <f t="shared" si="183"/>
        <v/>
      </c>
      <c r="FM87" s="35" t="str">
        <f t="shared" si="184"/>
        <v/>
      </c>
      <c r="FN87" s="63" t="str">
        <f t="shared" si="185"/>
        <v>Need Improvement</v>
      </c>
      <c r="FO87" s="43" t="str">
        <f t="shared" si="126"/>
        <v>E</v>
      </c>
      <c r="FP87" s="42" t="str">
        <f t="shared" si="127"/>
        <v>E</v>
      </c>
      <c r="FQ87" s="42" t="str">
        <f t="shared" si="128"/>
        <v>E</v>
      </c>
      <c r="FR87" s="42" t="str">
        <f t="shared" si="129"/>
        <v>E</v>
      </c>
      <c r="FS87" s="42" t="str">
        <f t="shared" si="130"/>
        <v>E</v>
      </c>
      <c r="FT87" s="44" t="str">
        <f t="shared" si="131"/>
        <v>E</v>
      </c>
      <c r="FU87" s="244">
        <f t="shared" si="186"/>
        <v>0</v>
      </c>
      <c r="FV87" s="245">
        <f t="shared" si="187"/>
        <v>0</v>
      </c>
      <c r="FW87" s="245">
        <f t="shared" si="188"/>
        <v>0</v>
      </c>
      <c r="FX87" s="245">
        <f t="shared" si="189"/>
        <v>0</v>
      </c>
      <c r="FY87" s="245">
        <f t="shared" si="190"/>
        <v>6</v>
      </c>
      <c r="FZ87" s="922"/>
      <c r="GA87" s="922"/>
      <c r="GB87" s="79">
        <f t="shared" si="191"/>
        <v>0</v>
      </c>
      <c r="GC87" s="79" t="s">
        <v>169</v>
      </c>
      <c r="GD87" s="79">
        <f t="shared" si="192"/>
        <v>100</v>
      </c>
      <c r="GE87" s="79" t="str">
        <f t="shared" si="193"/>
        <v>0/100</v>
      </c>
      <c r="GF87" s="79">
        <f t="shared" si="194"/>
        <v>0</v>
      </c>
      <c r="GG87" s="79" t="s">
        <v>169</v>
      </c>
      <c r="GH87" s="79">
        <f t="shared" si="195"/>
        <v>100</v>
      </c>
      <c r="GI87" s="79" t="str">
        <f t="shared" si="196"/>
        <v>0/100</v>
      </c>
      <c r="GJ87" s="79">
        <f t="shared" si="197"/>
        <v>0</v>
      </c>
      <c r="GK87" s="79" t="s">
        <v>169</v>
      </c>
      <c r="GL87" s="79">
        <f t="shared" si="198"/>
        <v>100</v>
      </c>
      <c r="GM87" s="79" t="str">
        <f t="shared" si="199"/>
        <v>0/100</v>
      </c>
      <c r="GO87" s="79" t="str">
        <f t="shared" si="200"/>
        <v>E</v>
      </c>
      <c r="GP87" s="79" t="str">
        <f t="shared" si="201"/>
        <v>E</v>
      </c>
      <c r="GQ87" s="79" t="str">
        <f t="shared" si="202"/>
        <v>E</v>
      </c>
      <c r="GR87" s="79" t="str">
        <f t="shared" si="203"/>
        <v>E</v>
      </c>
      <c r="GS87" s="79" t="str">
        <f t="shared" si="204"/>
        <v>E</v>
      </c>
      <c r="GT87" s="79" t="str">
        <f t="shared" si="205"/>
        <v>E</v>
      </c>
      <c r="GU87" s="79">
        <f t="shared" si="206"/>
        <v>0</v>
      </c>
      <c r="GV87" s="79">
        <f t="shared" si="207"/>
        <v>0</v>
      </c>
      <c r="GW87" s="79">
        <f t="shared" si="208"/>
        <v>0</v>
      </c>
      <c r="GX87" s="79">
        <f t="shared" si="209"/>
        <v>6</v>
      </c>
    </row>
    <row r="88" spans="1:206" ht="31.5">
      <c r="A88" s="73">
        <f t="shared" si="132"/>
        <v>980</v>
      </c>
      <c r="B88" s="138">
        <v>80</v>
      </c>
      <c r="C88" s="248">
        <v>80</v>
      </c>
      <c r="D88" s="23">
        <f t="shared" si="133"/>
        <v>0</v>
      </c>
      <c r="E88" s="2"/>
      <c r="F88" s="81"/>
      <c r="G88" s="2">
        <v>980</v>
      </c>
      <c r="H88" s="2"/>
      <c r="I88" s="2"/>
      <c r="J88" s="2"/>
      <c r="K88" s="666"/>
      <c r="L88" s="300"/>
      <c r="M88" s="272"/>
      <c r="N88" s="268">
        <f t="shared" si="134"/>
        <v>0</v>
      </c>
      <c r="O88" s="272"/>
      <c r="P88" s="272"/>
      <c r="Q88" s="268">
        <f t="shared" si="135"/>
        <v>0</v>
      </c>
      <c r="R88" s="272"/>
      <c r="S88" s="272"/>
      <c r="T88" s="268">
        <f t="shared" si="136"/>
        <v>0</v>
      </c>
      <c r="U88" s="270">
        <f t="shared" si="210"/>
        <v>0</v>
      </c>
      <c r="V88" s="273"/>
      <c r="W88" s="274"/>
      <c r="X88" s="268">
        <f t="shared" si="211"/>
        <v>0</v>
      </c>
      <c r="Y88" s="274"/>
      <c r="Z88" s="274"/>
      <c r="AA88" s="268">
        <f t="shared" si="212"/>
        <v>0</v>
      </c>
      <c r="AB88" s="269">
        <f t="shared" si="213"/>
        <v>0</v>
      </c>
      <c r="AC88" s="275">
        <f t="shared" si="214"/>
        <v>0</v>
      </c>
      <c r="AD88" s="271" t="str">
        <f t="shared" si="215"/>
        <v>E</v>
      </c>
      <c r="AE88" s="67" t="str">
        <f t="shared" si="216"/>
        <v>E</v>
      </c>
      <c r="AF88" s="337"/>
      <c r="AG88" s="338"/>
      <c r="AH88" s="339">
        <f t="shared" si="137"/>
        <v>0</v>
      </c>
      <c r="AI88" s="338"/>
      <c r="AJ88" s="338"/>
      <c r="AK88" s="339">
        <f t="shared" si="138"/>
        <v>0</v>
      </c>
      <c r="AL88" s="338"/>
      <c r="AM88" s="338"/>
      <c r="AN88" s="339">
        <f t="shared" si="139"/>
        <v>0</v>
      </c>
      <c r="AO88" s="340">
        <f t="shared" si="217"/>
        <v>0</v>
      </c>
      <c r="AP88" s="341"/>
      <c r="AQ88" s="342"/>
      <c r="AR88" s="339">
        <f t="shared" si="218"/>
        <v>0</v>
      </c>
      <c r="AS88" s="342"/>
      <c r="AT88" s="342"/>
      <c r="AU88" s="339">
        <f t="shared" si="219"/>
        <v>0</v>
      </c>
      <c r="AV88" s="343">
        <f t="shared" si="220"/>
        <v>0</v>
      </c>
      <c r="AW88" s="344">
        <f t="shared" si="140"/>
        <v>0</v>
      </c>
      <c r="AX88" s="345" t="str">
        <f t="shared" si="141"/>
        <v>E</v>
      </c>
      <c r="AY88" s="69" t="str">
        <f t="shared" si="142"/>
        <v>E</v>
      </c>
      <c r="AZ88" s="390"/>
      <c r="BA88" s="391"/>
      <c r="BB88" s="392">
        <f t="shared" si="143"/>
        <v>0</v>
      </c>
      <c r="BC88" s="391"/>
      <c r="BD88" s="391"/>
      <c r="BE88" s="392">
        <f t="shared" si="144"/>
        <v>0</v>
      </c>
      <c r="BF88" s="391"/>
      <c r="BG88" s="391"/>
      <c r="BH88" s="392">
        <f t="shared" si="145"/>
        <v>0</v>
      </c>
      <c r="BI88" s="393">
        <f t="shared" si="221"/>
        <v>0</v>
      </c>
      <c r="BJ88" s="394"/>
      <c r="BK88" s="395"/>
      <c r="BL88" s="392">
        <f t="shared" si="222"/>
        <v>0</v>
      </c>
      <c r="BM88" s="395"/>
      <c r="BN88" s="395"/>
      <c r="BO88" s="392">
        <f t="shared" si="223"/>
        <v>0</v>
      </c>
      <c r="BP88" s="396">
        <f t="shared" si="224"/>
        <v>0</v>
      </c>
      <c r="BQ88" s="397">
        <f t="shared" si="146"/>
        <v>0</v>
      </c>
      <c r="BR88" s="398" t="str">
        <f t="shared" si="147"/>
        <v>E</v>
      </c>
      <c r="BS88" s="399" t="str">
        <f t="shared" si="148"/>
        <v>E</v>
      </c>
      <c r="BT88" s="437"/>
      <c r="BU88" s="438"/>
      <c r="BV88" s="439">
        <f t="shared" si="149"/>
        <v>0</v>
      </c>
      <c r="BW88" s="438"/>
      <c r="BX88" s="438"/>
      <c r="BY88" s="439">
        <f t="shared" si="150"/>
        <v>0</v>
      </c>
      <c r="BZ88" s="438"/>
      <c r="CA88" s="438"/>
      <c r="CB88" s="439">
        <f t="shared" si="151"/>
        <v>0</v>
      </c>
      <c r="CC88" s="440">
        <f t="shared" si="225"/>
        <v>0</v>
      </c>
      <c r="CD88" s="441"/>
      <c r="CE88" s="442"/>
      <c r="CF88" s="439">
        <f t="shared" si="226"/>
        <v>0</v>
      </c>
      <c r="CG88" s="442"/>
      <c r="CH88" s="442"/>
      <c r="CI88" s="439">
        <f t="shared" si="227"/>
        <v>0</v>
      </c>
      <c r="CJ88" s="443">
        <f t="shared" si="228"/>
        <v>0</v>
      </c>
      <c r="CK88" s="444">
        <f t="shared" si="152"/>
        <v>0</v>
      </c>
      <c r="CL88" s="445" t="str">
        <f t="shared" si="153"/>
        <v>E</v>
      </c>
      <c r="CM88" s="68" t="str">
        <f t="shared" si="154"/>
        <v>E</v>
      </c>
      <c r="CN88" s="337"/>
      <c r="CO88" s="338"/>
      <c r="CP88" s="339">
        <f t="shared" si="155"/>
        <v>0</v>
      </c>
      <c r="CQ88" s="338"/>
      <c r="CR88" s="338"/>
      <c r="CS88" s="339">
        <f t="shared" si="156"/>
        <v>0</v>
      </c>
      <c r="CT88" s="338"/>
      <c r="CU88" s="338"/>
      <c r="CV88" s="339">
        <f t="shared" si="157"/>
        <v>0</v>
      </c>
      <c r="CW88" s="340">
        <f t="shared" si="229"/>
        <v>0</v>
      </c>
      <c r="CX88" s="341"/>
      <c r="CY88" s="342"/>
      <c r="CZ88" s="339">
        <f t="shared" si="230"/>
        <v>0</v>
      </c>
      <c r="DA88" s="342"/>
      <c r="DB88" s="342"/>
      <c r="DC88" s="339">
        <f t="shared" si="231"/>
        <v>0</v>
      </c>
      <c r="DD88" s="343">
        <f t="shared" si="232"/>
        <v>0</v>
      </c>
      <c r="DE88" s="344">
        <f t="shared" si="158"/>
        <v>0</v>
      </c>
      <c r="DF88" s="345" t="str">
        <f t="shared" si="159"/>
        <v>E</v>
      </c>
      <c r="DG88" s="69" t="str">
        <f t="shared" si="160"/>
        <v>E</v>
      </c>
      <c r="DH88" s="490"/>
      <c r="DI88" s="491"/>
      <c r="DJ88" s="492">
        <f t="shared" si="161"/>
        <v>0</v>
      </c>
      <c r="DK88" s="491"/>
      <c r="DL88" s="491"/>
      <c r="DM88" s="492">
        <f t="shared" si="162"/>
        <v>0</v>
      </c>
      <c r="DN88" s="491"/>
      <c r="DO88" s="491"/>
      <c r="DP88" s="492">
        <f t="shared" si="163"/>
        <v>0</v>
      </c>
      <c r="DQ88" s="493">
        <f t="shared" si="233"/>
        <v>0</v>
      </c>
      <c r="DR88" s="494"/>
      <c r="DS88" s="495"/>
      <c r="DT88" s="492">
        <f t="shared" si="234"/>
        <v>0</v>
      </c>
      <c r="DU88" s="495"/>
      <c r="DV88" s="495"/>
      <c r="DW88" s="492">
        <f t="shared" si="235"/>
        <v>0</v>
      </c>
      <c r="DX88" s="496">
        <f t="shared" si="236"/>
        <v>0</v>
      </c>
      <c r="DY88" s="497">
        <f t="shared" si="164"/>
        <v>0</v>
      </c>
      <c r="DZ88" s="498" t="str">
        <f t="shared" si="165"/>
        <v>E</v>
      </c>
      <c r="EA88" s="499" t="str">
        <f t="shared" si="166"/>
        <v>E</v>
      </c>
      <c r="EB88" s="198">
        <v>0</v>
      </c>
      <c r="EC88" s="199">
        <v>0</v>
      </c>
      <c r="ED88" s="199">
        <v>0</v>
      </c>
      <c r="EE88" s="196"/>
      <c r="EF88" s="196"/>
      <c r="EG88" s="197">
        <f t="shared" si="167"/>
        <v>0</v>
      </c>
      <c r="EH88" s="253">
        <f t="shared" si="168"/>
        <v>0</v>
      </c>
      <c r="EI88" s="213" t="str">
        <f t="shared" si="169"/>
        <v>E</v>
      </c>
      <c r="EJ88" s="201" t="str">
        <f t="shared" si="170"/>
        <v>E</v>
      </c>
      <c r="EK88" s="169">
        <v>0</v>
      </c>
      <c r="EL88" s="170">
        <v>0</v>
      </c>
      <c r="EM88" s="170">
        <v>0</v>
      </c>
      <c r="EN88" s="166"/>
      <c r="EO88" s="166"/>
      <c r="EP88" s="167">
        <f t="shared" si="171"/>
        <v>0</v>
      </c>
      <c r="EQ88" s="254">
        <f t="shared" si="172"/>
        <v>0</v>
      </c>
      <c r="ER88" s="217" t="str">
        <f t="shared" si="173"/>
        <v>E</v>
      </c>
      <c r="ES88" s="168" t="str">
        <f t="shared" si="174"/>
        <v>E</v>
      </c>
      <c r="ET88" s="184">
        <v>0</v>
      </c>
      <c r="EU88" s="185">
        <v>0</v>
      </c>
      <c r="EV88" s="185">
        <v>0</v>
      </c>
      <c r="EW88" s="181"/>
      <c r="EX88" s="181"/>
      <c r="EY88" s="182">
        <f t="shared" si="175"/>
        <v>0</v>
      </c>
      <c r="EZ88" s="255">
        <f t="shared" si="176"/>
        <v>0</v>
      </c>
      <c r="FA88" s="221" t="str">
        <f t="shared" si="177"/>
        <v>E</v>
      </c>
      <c r="FB88" s="183" t="str">
        <f t="shared" si="178"/>
        <v>E</v>
      </c>
      <c r="FC88" s="7"/>
      <c r="FD88" s="4"/>
      <c r="FE88" s="36" t="str">
        <f t="shared" si="123"/>
        <v/>
      </c>
      <c r="FF88" s="34">
        <f t="shared" si="124"/>
        <v>1200</v>
      </c>
      <c r="FG88" s="24">
        <f t="shared" si="125"/>
        <v>0</v>
      </c>
      <c r="FH88" s="23">
        <f t="shared" si="179"/>
        <v>0</v>
      </c>
      <c r="FI88" s="49" t="str">
        <f t="shared" si="180"/>
        <v/>
      </c>
      <c r="FJ88" s="49" t="str">
        <f t="shared" si="181"/>
        <v/>
      </c>
      <c r="FK88" s="49" t="str">
        <f t="shared" si="182"/>
        <v>PROMOTED</v>
      </c>
      <c r="FL88" s="40" t="str">
        <f t="shared" si="183"/>
        <v/>
      </c>
      <c r="FM88" s="35" t="str">
        <f t="shared" si="184"/>
        <v/>
      </c>
      <c r="FN88" s="63" t="str">
        <f t="shared" si="185"/>
        <v>Need Improvement</v>
      </c>
      <c r="FO88" s="43" t="str">
        <f t="shared" si="126"/>
        <v>E</v>
      </c>
      <c r="FP88" s="42" t="str">
        <f t="shared" si="127"/>
        <v>E</v>
      </c>
      <c r="FQ88" s="42" t="str">
        <f t="shared" si="128"/>
        <v>E</v>
      </c>
      <c r="FR88" s="42" t="str">
        <f t="shared" si="129"/>
        <v>E</v>
      </c>
      <c r="FS88" s="42" t="str">
        <f t="shared" si="130"/>
        <v>E</v>
      </c>
      <c r="FT88" s="44" t="str">
        <f t="shared" si="131"/>
        <v>E</v>
      </c>
      <c r="FU88" s="244">
        <f t="shared" si="186"/>
        <v>0</v>
      </c>
      <c r="FV88" s="245">
        <f t="shared" si="187"/>
        <v>0</v>
      </c>
      <c r="FW88" s="245">
        <f t="shared" si="188"/>
        <v>0</v>
      </c>
      <c r="FX88" s="245">
        <f t="shared" si="189"/>
        <v>0</v>
      </c>
      <c r="FY88" s="245">
        <f t="shared" si="190"/>
        <v>6</v>
      </c>
      <c r="FZ88" s="922"/>
      <c r="GA88" s="922"/>
      <c r="GB88" s="79">
        <f t="shared" si="191"/>
        <v>0</v>
      </c>
      <c r="GC88" s="79" t="s">
        <v>169</v>
      </c>
      <c r="GD88" s="79">
        <f t="shared" si="192"/>
        <v>100</v>
      </c>
      <c r="GE88" s="79" t="str">
        <f t="shared" si="193"/>
        <v>0/100</v>
      </c>
      <c r="GF88" s="79">
        <f t="shared" si="194"/>
        <v>0</v>
      </c>
      <c r="GG88" s="79" t="s">
        <v>169</v>
      </c>
      <c r="GH88" s="79">
        <f t="shared" si="195"/>
        <v>100</v>
      </c>
      <c r="GI88" s="79" t="str">
        <f t="shared" si="196"/>
        <v>0/100</v>
      </c>
      <c r="GJ88" s="79">
        <f t="shared" si="197"/>
        <v>0</v>
      </c>
      <c r="GK88" s="79" t="s">
        <v>169</v>
      </c>
      <c r="GL88" s="79">
        <f t="shared" si="198"/>
        <v>100</v>
      </c>
      <c r="GM88" s="79" t="str">
        <f t="shared" si="199"/>
        <v>0/100</v>
      </c>
      <c r="GO88" s="79" t="str">
        <f t="shared" si="200"/>
        <v>E</v>
      </c>
      <c r="GP88" s="79" t="str">
        <f t="shared" si="201"/>
        <v>E</v>
      </c>
      <c r="GQ88" s="79" t="str">
        <f t="shared" si="202"/>
        <v>E</v>
      </c>
      <c r="GR88" s="79" t="str">
        <f t="shared" si="203"/>
        <v>E</v>
      </c>
      <c r="GS88" s="79" t="str">
        <f t="shared" si="204"/>
        <v>E</v>
      </c>
      <c r="GT88" s="79" t="str">
        <f t="shared" si="205"/>
        <v>E</v>
      </c>
      <c r="GU88" s="79">
        <f t="shared" si="206"/>
        <v>0</v>
      </c>
      <c r="GV88" s="79">
        <f t="shared" si="207"/>
        <v>0</v>
      </c>
      <c r="GW88" s="79">
        <f t="shared" si="208"/>
        <v>0</v>
      </c>
      <c r="GX88" s="79">
        <f t="shared" si="209"/>
        <v>6</v>
      </c>
    </row>
    <row r="89" spans="1:206" ht="31.5">
      <c r="A89" s="73">
        <f t="shared" si="132"/>
        <v>981</v>
      </c>
      <c r="B89" s="138">
        <v>81</v>
      </c>
      <c r="C89" s="247">
        <v>81</v>
      </c>
      <c r="D89" s="23">
        <f t="shared" si="133"/>
        <v>0</v>
      </c>
      <c r="E89" s="2"/>
      <c r="F89" s="81"/>
      <c r="G89" s="1">
        <v>981</v>
      </c>
      <c r="H89" s="2"/>
      <c r="I89" s="2"/>
      <c r="J89" s="2"/>
      <c r="K89" s="666"/>
      <c r="L89" s="300"/>
      <c r="M89" s="272"/>
      <c r="N89" s="268">
        <f t="shared" si="134"/>
        <v>0</v>
      </c>
      <c r="O89" s="272"/>
      <c r="P89" s="272"/>
      <c r="Q89" s="268">
        <f t="shared" si="135"/>
        <v>0</v>
      </c>
      <c r="R89" s="272"/>
      <c r="S89" s="272"/>
      <c r="T89" s="268">
        <f t="shared" si="136"/>
        <v>0</v>
      </c>
      <c r="U89" s="270">
        <f t="shared" si="210"/>
        <v>0</v>
      </c>
      <c r="V89" s="273"/>
      <c r="W89" s="274"/>
      <c r="X89" s="268">
        <f t="shared" si="211"/>
        <v>0</v>
      </c>
      <c r="Y89" s="274"/>
      <c r="Z89" s="274"/>
      <c r="AA89" s="268">
        <f t="shared" si="212"/>
        <v>0</v>
      </c>
      <c r="AB89" s="269">
        <f t="shared" si="213"/>
        <v>0</v>
      </c>
      <c r="AC89" s="275">
        <f t="shared" si="214"/>
        <v>0</v>
      </c>
      <c r="AD89" s="271" t="str">
        <f t="shared" si="215"/>
        <v>E</v>
      </c>
      <c r="AE89" s="67" t="str">
        <f t="shared" si="216"/>
        <v>E</v>
      </c>
      <c r="AF89" s="337"/>
      <c r="AG89" s="338"/>
      <c r="AH89" s="339">
        <f t="shared" si="137"/>
        <v>0</v>
      </c>
      <c r="AI89" s="338"/>
      <c r="AJ89" s="338"/>
      <c r="AK89" s="339">
        <f t="shared" si="138"/>
        <v>0</v>
      </c>
      <c r="AL89" s="338"/>
      <c r="AM89" s="338"/>
      <c r="AN89" s="339">
        <f t="shared" si="139"/>
        <v>0</v>
      </c>
      <c r="AO89" s="340">
        <f t="shared" si="217"/>
        <v>0</v>
      </c>
      <c r="AP89" s="341"/>
      <c r="AQ89" s="342"/>
      <c r="AR89" s="339">
        <f t="shared" si="218"/>
        <v>0</v>
      </c>
      <c r="AS89" s="342"/>
      <c r="AT89" s="342"/>
      <c r="AU89" s="339">
        <f t="shared" si="219"/>
        <v>0</v>
      </c>
      <c r="AV89" s="343">
        <f t="shared" si="220"/>
        <v>0</v>
      </c>
      <c r="AW89" s="344">
        <f t="shared" si="140"/>
        <v>0</v>
      </c>
      <c r="AX89" s="345" t="str">
        <f t="shared" si="141"/>
        <v>E</v>
      </c>
      <c r="AY89" s="69" t="str">
        <f t="shared" si="142"/>
        <v>E</v>
      </c>
      <c r="AZ89" s="390"/>
      <c r="BA89" s="391"/>
      <c r="BB89" s="392">
        <f t="shared" si="143"/>
        <v>0</v>
      </c>
      <c r="BC89" s="391"/>
      <c r="BD89" s="391"/>
      <c r="BE89" s="392">
        <f t="shared" si="144"/>
        <v>0</v>
      </c>
      <c r="BF89" s="391"/>
      <c r="BG89" s="391"/>
      <c r="BH89" s="392">
        <f t="shared" si="145"/>
        <v>0</v>
      </c>
      <c r="BI89" s="393">
        <f t="shared" si="221"/>
        <v>0</v>
      </c>
      <c r="BJ89" s="394"/>
      <c r="BK89" s="395"/>
      <c r="BL89" s="392">
        <f t="shared" si="222"/>
        <v>0</v>
      </c>
      <c r="BM89" s="395"/>
      <c r="BN89" s="395"/>
      <c r="BO89" s="392">
        <f t="shared" si="223"/>
        <v>0</v>
      </c>
      <c r="BP89" s="396">
        <f t="shared" si="224"/>
        <v>0</v>
      </c>
      <c r="BQ89" s="397">
        <f t="shared" si="146"/>
        <v>0</v>
      </c>
      <c r="BR89" s="398" t="str">
        <f t="shared" si="147"/>
        <v>E</v>
      </c>
      <c r="BS89" s="399" t="str">
        <f t="shared" si="148"/>
        <v>E</v>
      </c>
      <c r="BT89" s="437"/>
      <c r="BU89" s="438"/>
      <c r="BV89" s="439">
        <f t="shared" si="149"/>
        <v>0</v>
      </c>
      <c r="BW89" s="438"/>
      <c r="BX89" s="438"/>
      <c r="BY89" s="439">
        <f t="shared" si="150"/>
        <v>0</v>
      </c>
      <c r="BZ89" s="438"/>
      <c r="CA89" s="438"/>
      <c r="CB89" s="439">
        <f t="shared" si="151"/>
        <v>0</v>
      </c>
      <c r="CC89" s="440">
        <f t="shared" si="225"/>
        <v>0</v>
      </c>
      <c r="CD89" s="441"/>
      <c r="CE89" s="442"/>
      <c r="CF89" s="439">
        <f t="shared" si="226"/>
        <v>0</v>
      </c>
      <c r="CG89" s="442"/>
      <c r="CH89" s="442"/>
      <c r="CI89" s="439">
        <f t="shared" si="227"/>
        <v>0</v>
      </c>
      <c r="CJ89" s="443">
        <f t="shared" si="228"/>
        <v>0</v>
      </c>
      <c r="CK89" s="444">
        <f t="shared" si="152"/>
        <v>0</v>
      </c>
      <c r="CL89" s="445" t="str">
        <f t="shared" si="153"/>
        <v>E</v>
      </c>
      <c r="CM89" s="68" t="str">
        <f t="shared" si="154"/>
        <v>E</v>
      </c>
      <c r="CN89" s="337"/>
      <c r="CO89" s="338"/>
      <c r="CP89" s="339">
        <f t="shared" si="155"/>
        <v>0</v>
      </c>
      <c r="CQ89" s="338"/>
      <c r="CR89" s="338"/>
      <c r="CS89" s="339">
        <f t="shared" si="156"/>
        <v>0</v>
      </c>
      <c r="CT89" s="338"/>
      <c r="CU89" s="338"/>
      <c r="CV89" s="339">
        <f t="shared" si="157"/>
        <v>0</v>
      </c>
      <c r="CW89" s="340">
        <f t="shared" si="229"/>
        <v>0</v>
      </c>
      <c r="CX89" s="341"/>
      <c r="CY89" s="342"/>
      <c r="CZ89" s="339">
        <f t="shared" si="230"/>
        <v>0</v>
      </c>
      <c r="DA89" s="342"/>
      <c r="DB89" s="342"/>
      <c r="DC89" s="339">
        <f t="shared" si="231"/>
        <v>0</v>
      </c>
      <c r="DD89" s="343">
        <f t="shared" si="232"/>
        <v>0</v>
      </c>
      <c r="DE89" s="344">
        <f t="shared" si="158"/>
        <v>0</v>
      </c>
      <c r="DF89" s="345" t="str">
        <f t="shared" si="159"/>
        <v>E</v>
      </c>
      <c r="DG89" s="69" t="str">
        <f t="shared" si="160"/>
        <v>E</v>
      </c>
      <c r="DH89" s="490"/>
      <c r="DI89" s="491"/>
      <c r="DJ89" s="492">
        <f t="shared" si="161"/>
        <v>0</v>
      </c>
      <c r="DK89" s="491"/>
      <c r="DL89" s="491"/>
      <c r="DM89" s="492">
        <f t="shared" si="162"/>
        <v>0</v>
      </c>
      <c r="DN89" s="491"/>
      <c r="DO89" s="491"/>
      <c r="DP89" s="492">
        <f t="shared" si="163"/>
        <v>0</v>
      </c>
      <c r="DQ89" s="493">
        <f t="shared" si="233"/>
        <v>0</v>
      </c>
      <c r="DR89" s="494"/>
      <c r="DS89" s="495"/>
      <c r="DT89" s="492">
        <f t="shared" si="234"/>
        <v>0</v>
      </c>
      <c r="DU89" s="495"/>
      <c r="DV89" s="495"/>
      <c r="DW89" s="492">
        <f t="shared" si="235"/>
        <v>0</v>
      </c>
      <c r="DX89" s="496">
        <f t="shared" si="236"/>
        <v>0</v>
      </c>
      <c r="DY89" s="497">
        <f t="shared" si="164"/>
        <v>0</v>
      </c>
      <c r="DZ89" s="498" t="str">
        <f t="shared" si="165"/>
        <v>E</v>
      </c>
      <c r="EA89" s="499" t="str">
        <f t="shared" si="166"/>
        <v>E</v>
      </c>
      <c r="EB89" s="198">
        <v>0</v>
      </c>
      <c r="EC89" s="199">
        <v>0</v>
      </c>
      <c r="ED89" s="199">
        <v>0</v>
      </c>
      <c r="EE89" s="196"/>
      <c r="EF89" s="196"/>
      <c r="EG89" s="197">
        <f t="shared" si="167"/>
        <v>0</v>
      </c>
      <c r="EH89" s="253">
        <f t="shared" si="168"/>
        <v>0</v>
      </c>
      <c r="EI89" s="213" t="str">
        <f t="shared" si="169"/>
        <v>E</v>
      </c>
      <c r="EJ89" s="201" t="str">
        <f t="shared" si="170"/>
        <v>E</v>
      </c>
      <c r="EK89" s="169">
        <v>0</v>
      </c>
      <c r="EL89" s="170">
        <v>0</v>
      </c>
      <c r="EM89" s="170">
        <v>0</v>
      </c>
      <c r="EN89" s="166"/>
      <c r="EO89" s="166"/>
      <c r="EP89" s="167">
        <f t="shared" si="171"/>
        <v>0</v>
      </c>
      <c r="EQ89" s="254">
        <f t="shared" si="172"/>
        <v>0</v>
      </c>
      <c r="ER89" s="217" t="str">
        <f t="shared" si="173"/>
        <v>E</v>
      </c>
      <c r="ES89" s="168" t="str">
        <f t="shared" si="174"/>
        <v>E</v>
      </c>
      <c r="ET89" s="184">
        <v>0</v>
      </c>
      <c r="EU89" s="185">
        <v>0</v>
      </c>
      <c r="EV89" s="185">
        <v>0</v>
      </c>
      <c r="EW89" s="181"/>
      <c r="EX89" s="181"/>
      <c r="EY89" s="182">
        <f t="shared" si="175"/>
        <v>0</v>
      </c>
      <c r="EZ89" s="255">
        <f t="shared" si="176"/>
        <v>0</v>
      </c>
      <c r="FA89" s="221" t="str">
        <f t="shared" si="177"/>
        <v>E</v>
      </c>
      <c r="FB89" s="183" t="str">
        <f t="shared" si="178"/>
        <v>E</v>
      </c>
      <c r="FC89" s="7"/>
      <c r="FD89" s="4"/>
      <c r="FE89" s="36" t="str">
        <f t="shared" si="123"/>
        <v/>
      </c>
      <c r="FF89" s="34">
        <f t="shared" si="124"/>
        <v>1200</v>
      </c>
      <c r="FG89" s="24">
        <f t="shared" si="125"/>
        <v>0</v>
      </c>
      <c r="FH89" s="23">
        <f t="shared" si="179"/>
        <v>0</v>
      </c>
      <c r="FI89" s="49" t="str">
        <f t="shared" si="180"/>
        <v/>
      </c>
      <c r="FJ89" s="49" t="str">
        <f t="shared" si="181"/>
        <v/>
      </c>
      <c r="FK89" s="49" t="str">
        <f t="shared" si="182"/>
        <v>PROMOTED</v>
      </c>
      <c r="FL89" s="40" t="str">
        <f t="shared" si="183"/>
        <v/>
      </c>
      <c r="FM89" s="35" t="str">
        <f t="shared" si="184"/>
        <v/>
      </c>
      <c r="FN89" s="63" t="str">
        <f t="shared" si="185"/>
        <v>Need Improvement</v>
      </c>
      <c r="FO89" s="43" t="str">
        <f t="shared" si="126"/>
        <v>E</v>
      </c>
      <c r="FP89" s="42" t="str">
        <f t="shared" si="127"/>
        <v>E</v>
      </c>
      <c r="FQ89" s="42" t="str">
        <f t="shared" si="128"/>
        <v>E</v>
      </c>
      <c r="FR89" s="42" t="str">
        <f t="shared" si="129"/>
        <v>E</v>
      </c>
      <c r="FS89" s="42" t="str">
        <f t="shared" si="130"/>
        <v>E</v>
      </c>
      <c r="FT89" s="44" t="str">
        <f t="shared" si="131"/>
        <v>E</v>
      </c>
      <c r="FU89" s="244">
        <f t="shared" si="186"/>
        <v>0</v>
      </c>
      <c r="FV89" s="245">
        <f t="shared" si="187"/>
        <v>0</v>
      </c>
      <c r="FW89" s="245">
        <f t="shared" si="188"/>
        <v>0</v>
      </c>
      <c r="FX89" s="245">
        <f t="shared" si="189"/>
        <v>0</v>
      </c>
      <c r="FY89" s="245">
        <f t="shared" si="190"/>
        <v>6</v>
      </c>
      <c r="FZ89" s="922"/>
      <c r="GA89" s="922"/>
      <c r="GB89" s="79">
        <f t="shared" si="191"/>
        <v>0</v>
      </c>
      <c r="GC89" s="79" t="s">
        <v>169</v>
      </c>
      <c r="GD89" s="79">
        <f t="shared" si="192"/>
        <v>100</v>
      </c>
      <c r="GE89" s="79" t="str">
        <f t="shared" si="193"/>
        <v>0/100</v>
      </c>
      <c r="GF89" s="79">
        <f t="shared" si="194"/>
        <v>0</v>
      </c>
      <c r="GG89" s="79" t="s">
        <v>169</v>
      </c>
      <c r="GH89" s="79">
        <f t="shared" si="195"/>
        <v>100</v>
      </c>
      <c r="GI89" s="79" t="str">
        <f t="shared" si="196"/>
        <v>0/100</v>
      </c>
      <c r="GJ89" s="79">
        <f t="shared" si="197"/>
        <v>0</v>
      </c>
      <c r="GK89" s="79" t="s">
        <v>169</v>
      </c>
      <c r="GL89" s="79">
        <f t="shared" si="198"/>
        <v>100</v>
      </c>
      <c r="GM89" s="79" t="str">
        <f t="shared" si="199"/>
        <v>0/100</v>
      </c>
      <c r="GO89" s="79" t="str">
        <f t="shared" si="200"/>
        <v>E</v>
      </c>
      <c r="GP89" s="79" t="str">
        <f t="shared" si="201"/>
        <v>E</v>
      </c>
      <c r="GQ89" s="79" t="str">
        <f t="shared" si="202"/>
        <v>E</v>
      </c>
      <c r="GR89" s="79" t="str">
        <f t="shared" si="203"/>
        <v>E</v>
      </c>
      <c r="GS89" s="79" t="str">
        <f t="shared" si="204"/>
        <v>E</v>
      </c>
      <c r="GT89" s="79" t="str">
        <f t="shared" si="205"/>
        <v>E</v>
      </c>
      <c r="GU89" s="79">
        <f t="shared" si="206"/>
        <v>0</v>
      </c>
      <c r="GV89" s="79">
        <f t="shared" si="207"/>
        <v>0</v>
      </c>
      <c r="GW89" s="79">
        <f t="shared" si="208"/>
        <v>0</v>
      </c>
      <c r="GX89" s="79">
        <f t="shared" si="209"/>
        <v>6</v>
      </c>
    </row>
    <row r="90" spans="1:206" ht="31.5">
      <c r="A90" s="73">
        <f t="shared" si="132"/>
        <v>982</v>
      </c>
      <c r="B90" s="138">
        <v>82</v>
      </c>
      <c r="C90" s="248">
        <v>82</v>
      </c>
      <c r="D90" s="23">
        <f t="shared" si="133"/>
        <v>0</v>
      </c>
      <c r="E90" s="2"/>
      <c r="F90" s="81"/>
      <c r="G90" s="2">
        <v>982</v>
      </c>
      <c r="H90" s="2"/>
      <c r="I90" s="2"/>
      <c r="J90" s="2"/>
      <c r="K90" s="666"/>
      <c r="L90" s="300"/>
      <c r="M90" s="272"/>
      <c r="N90" s="268">
        <f t="shared" si="134"/>
        <v>0</v>
      </c>
      <c r="O90" s="272"/>
      <c r="P90" s="272"/>
      <c r="Q90" s="268">
        <f t="shared" si="135"/>
        <v>0</v>
      </c>
      <c r="R90" s="272"/>
      <c r="S90" s="272"/>
      <c r="T90" s="268">
        <f t="shared" si="136"/>
        <v>0</v>
      </c>
      <c r="U90" s="270">
        <f t="shared" si="210"/>
        <v>0</v>
      </c>
      <c r="V90" s="273"/>
      <c r="W90" s="274"/>
      <c r="X90" s="268">
        <f t="shared" si="211"/>
        <v>0</v>
      </c>
      <c r="Y90" s="274"/>
      <c r="Z90" s="274"/>
      <c r="AA90" s="268">
        <f t="shared" si="212"/>
        <v>0</v>
      </c>
      <c r="AB90" s="269">
        <f t="shared" si="213"/>
        <v>0</v>
      </c>
      <c r="AC90" s="275">
        <f t="shared" si="214"/>
        <v>0</v>
      </c>
      <c r="AD90" s="271" t="str">
        <f t="shared" si="215"/>
        <v>E</v>
      </c>
      <c r="AE90" s="67" t="str">
        <f t="shared" si="216"/>
        <v>E</v>
      </c>
      <c r="AF90" s="337"/>
      <c r="AG90" s="338"/>
      <c r="AH90" s="339">
        <f t="shared" si="137"/>
        <v>0</v>
      </c>
      <c r="AI90" s="338"/>
      <c r="AJ90" s="338"/>
      <c r="AK90" s="339">
        <f t="shared" si="138"/>
        <v>0</v>
      </c>
      <c r="AL90" s="338"/>
      <c r="AM90" s="338"/>
      <c r="AN90" s="339">
        <f t="shared" si="139"/>
        <v>0</v>
      </c>
      <c r="AO90" s="340">
        <f t="shared" si="217"/>
        <v>0</v>
      </c>
      <c r="AP90" s="341"/>
      <c r="AQ90" s="342"/>
      <c r="AR90" s="339">
        <f t="shared" si="218"/>
        <v>0</v>
      </c>
      <c r="AS90" s="342"/>
      <c r="AT90" s="342"/>
      <c r="AU90" s="339">
        <f t="shared" si="219"/>
        <v>0</v>
      </c>
      <c r="AV90" s="343">
        <f t="shared" si="220"/>
        <v>0</v>
      </c>
      <c r="AW90" s="344">
        <f t="shared" si="140"/>
        <v>0</v>
      </c>
      <c r="AX90" s="345" t="str">
        <f t="shared" si="141"/>
        <v>E</v>
      </c>
      <c r="AY90" s="69" t="str">
        <f t="shared" si="142"/>
        <v>E</v>
      </c>
      <c r="AZ90" s="390"/>
      <c r="BA90" s="391"/>
      <c r="BB90" s="392">
        <f t="shared" si="143"/>
        <v>0</v>
      </c>
      <c r="BC90" s="391"/>
      <c r="BD90" s="391"/>
      <c r="BE90" s="392">
        <f t="shared" si="144"/>
        <v>0</v>
      </c>
      <c r="BF90" s="391"/>
      <c r="BG90" s="391"/>
      <c r="BH90" s="392">
        <f t="shared" si="145"/>
        <v>0</v>
      </c>
      <c r="BI90" s="393">
        <f t="shared" si="221"/>
        <v>0</v>
      </c>
      <c r="BJ90" s="394"/>
      <c r="BK90" s="395"/>
      <c r="BL90" s="392">
        <f t="shared" si="222"/>
        <v>0</v>
      </c>
      <c r="BM90" s="395"/>
      <c r="BN90" s="395"/>
      <c r="BO90" s="392">
        <f t="shared" si="223"/>
        <v>0</v>
      </c>
      <c r="BP90" s="396">
        <f t="shared" si="224"/>
        <v>0</v>
      </c>
      <c r="BQ90" s="397">
        <f t="shared" si="146"/>
        <v>0</v>
      </c>
      <c r="BR90" s="398" t="str">
        <f t="shared" si="147"/>
        <v>E</v>
      </c>
      <c r="BS90" s="399" t="str">
        <f t="shared" si="148"/>
        <v>E</v>
      </c>
      <c r="BT90" s="437"/>
      <c r="BU90" s="438"/>
      <c r="BV90" s="439">
        <f t="shared" si="149"/>
        <v>0</v>
      </c>
      <c r="BW90" s="438"/>
      <c r="BX90" s="438"/>
      <c r="BY90" s="439">
        <f t="shared" si="150"/>
        <v>0</v>
      </c>
      <c r="BZ90" s="438"/>
      <c r="CA90" s="438"/>
      <c r="CB90" s="439">
        <f t="shared" si="151"/>
        <v>0</v>
      </c>
      <c r="CC90" s="440">
        <f t="shared" si="225"/>
        <v>0</v>
      </c>
      <c r="CD90" s="441"/>
      <c r="CE90" s="442"/>
      <c r="CF90" s="439">
        <f t="shared" si="226"/>
        <v>0</v>
      </c>
      <c r="CG90" s="442"/>
      <c r="CH90" s="442"/>
      <c r="CI90" s="439">
        <f t="shared" si="227"/>
        <v>0</v>
      </c>
      <c r="CJ90" s="443">
        <f t="shared" si="228"/>
        <v>0</v>
      </c>
      <c r="CK90" s="444">
        <f t="shared" si="152"/>
        <v>0</v>
      </c>
      <c r="CL90" s="445" t="str">
        <f t="shared" si="153"/>
        <v>E</v>
      </c>
      <c r="CM90" s="68" t="str">
        <f t="shared" si="154"/>
        <v>E</v>
      </c>
      <c r="CN90" s="337"/>
      <c r="CO90" s="338"/>
      <c r="CP90" s="339">
        <f t="shared" si="155"/>
        <v>0</v>
      </c>
      <c r="CQ90" s="338"/>
      <c r="CR90" s="338"/>
      <c r="CS90" s="339">
        <f t="shared" si="156"/>
        <v>0</v>
      </c>
      <c r="CT90" s="338"/>
      <c r="CU90" s="338"/>
      <c r="CV90" s="339">
        <f t="shared" si="157"/>
        <v>0</v>
      </c>
      <c r="CW90" s="340">
        <f t="shared" si="229"/>
        <v>0</v>
      </c>
      <c r="CX90" s="341"/>
      <c r="CY90" s="342"/>
      <c r="CZ90" s="339">
        <f t="shared" si="230"/>
        <v>0</v>
      </c>
      <c r="DA90" s="342"/>
      <c r="DB90" s="342"/>
      <c r="DC90" s="339">
        <f t="shared" si="231"/>
        <v>0</v>
      </c>
      <c r="DD90" s="343">
        <f t="shared" si="232"/>
        <v>0</v>
      </c>
      <c r="DE90" s="344">
        <f t="shared" si="158"/>
        <v>0</v>
      </c>
      <c r="DF90" s="345" t="str">
        <f t="shared" si="159"/>
        <v>E</v>
      </c>
      <c r="DG90" s="69" t="str">
        <f t="shared" si="160"/>
        <v>E</v>
      </c>
      <c r="DH90" s="490"/>
      <c r="DI90" s="491"/>
      <c r="DJ90" s="492">
        <f t="shared" si="161"/>
        <v>0</v>
      </c>
      <c r="DK90" s="491"/>
      <c r="DL90" s="491"/>
      <c r="DM90" s="492">
        <f t="shared" si="162"/>
        <v>0</v>
      </c>
      <c r="DN90" s="491"/>
      <c r="DO90" s="491"/>
      <c r="DP90" s="492">
        <f t="shared" si="163"/>
        <v>0</v>
      </c>
      <c r="DQ90" s="493">
        <f t="shared" si="233"/>
        <v>0</v>
      </c>
      <c r="DR90" s="494"/>
      <c r="DS90" s="495"/>
      <c r="DT90" s="492">
        <f t="shared" si="234"/>
        <v>0</v>
      </c>
      <c r="DU90" s="495"/>
      <c r="DV90" s="495"/>
      <c r="DW90" s="492">
        <f t="shared" si="235"/>
        <v>0</v>
      </c>
      <c r="DX90" s="496">
        <f t="shared" si="236"/>
        <v>0</v>
      </c>
      <c r="DY90" s="497">
        <f t="shared" si="164"/>
        <v>0</v>
      </c>
      <c r="DZ90" s="498" t="str">
        <f t="shared" si="165"/>
        <v>E</v>
      </c>
      <c r="EA90" s="499" t="str">
        <f t="shared" si="166"/>
        <v>E</v>
      </c>
      <c r="EB90" s="198">
        <v>0</v>
      </c>
      <c r="EC90" s="199">
        <v>0</v>
      </c>
      <c r="ED90" s="199">
        <v>0</v>
      </c>
      <c r="EE90" s="196"/>
      <c r="EF90" s="196"/>
      <c r="EG90" s="197">
        <f t="shared" si="167"/>
        <v>0</v>
      </c>
      <c r="EH90" s="253">
        <f t="shared" si="168"/>
        <v>0</v>
      </c>
      <c r="EI90" s="213" t="str">
        <f t="shared" si="169"/>
        <v>E</v>
      </c>
      <c r="EJ90" s="201" t="str">
        <f t="shared" si="170"/>
        <v>E</v>
      </c>
      <c r="EK90" s="169">
        <v>0</v>
      </c>
      <c r="EL90" s="170">
        <v>0</v>
      </c>
      <c r="EM90" s="170">
        <v>0</v>
      </c>
      <c r="EN90" s="166"/>
      <c r="EO90" s="166"/>
      <c r="EP90" s="167">
        <f t="shared" si="171"/>
        <v>0</v>
      </c>
      <c r="EQ90" s="254">
        <f t="shared" si="172"/>
        <v>0</v>
      </c>
      <c r="ER90" s="217" t="str">
        <f t="shared" si="173"/>
        <v>E</v>
      </c>
      <c r="ES90" s="168" t="str">
        <f t="shared" si="174"/>
        <v>E</v>
      </c>
      <c r="ET90" s="184">
        <v>0</v>
      </c>
      <c r="EU90" s="185">
        <v>0</v>
      </c>
      <c r="EV90" s="185">
        <v>0</v>
      </c>
      <c r="EW90" s="181"/>
      <c r="EX90" s="181"/>
      <c r="EY90" s="182">
        <f t="shared" si="175"/>
        <v>0</v>
      </c>
      <c r="EZ90" s="255">
        <f t="shared" si="176"/>
        <v>0</v>
      </c>
      <c r="FA90" s="221" t="str">
        <f t="shared" si="177"/>
        <v>E</v>
      </c>
      <c r="FB90" s="183" t="str">
        <f t="shared" si="178"/>
        <v>E</v>
      </c>
      <c r="FC90" s="7"/>
      <c r="FD90" s="4"/>
      <c r="FE90" s="36" t="str">
        <f t="shared" si="123"/>
        <v/>
      </c>
      <c r="FF90" s="34">
        <f t="shared" si="124"/>
        <v>1200</v>
      </c>
      <c r="FG90" s="24">
        <f t="shared" si="125"/>
        <v>0</v>
      </c>
      <c r="FH90" s="23">
        <f t="shared" si="179"/>
        <v>0</v>
      </c>
      <c r="FI90" s="49" t="str">
        <f t="shared" si="180"/>
        <v/>
      </c>
      <c r="FJ90" s="49" t="str">
        <f t="shared" si="181"/>
        <v/>
      </c>
      <c r="FK90" s="49" t="str">
        <f t="shared" si="182"/>
        <v>PROMOTED</v>
      </c>
      <c r="FL90" s="40" t="str">
        <f t="shared" si="183"/>
        <v/>
      </c>
      <c r="FM90" s="35" t="str">
        <f t="shared" si="184"/>
        <v/>
      </c>
      <c r="FN90" s="63" t="str">
        <f t="shared" si="185"/>
        <v>Need Improvement</v>
      </c>
      <c r="FO90" s="43" t="str">
        <f t="shared" si="126"/>
        <v>E</v>
      </c>
      <c r="FP90" s="42" t="str">
        <f t="shared" si="127"/>
        <v>E</v>
      </c>
      <c r="FQ90" s="42" t="str">
        <f t="shared" si="128"/>
        <v>E</v>
      </c>
      <c r="FR90" s="42" t="str">
        <f t="shared" si="129"/>
        <v>E</v>
      </c>
      <c r="FS90" s="42" t="str">
        <f t="shared" si="130"/>
        <v>E</v>
      </c>
      <c r="FT90" s="44" t="str">
        <f t="shared" si="131"/>
        <v>E</v>
      </c>
      <c r="FU90" s="244">
        <f t="shared" si="186"/>
        <v>0</v>
      </c>
      <c r="FV90" s="245">
        <f t="shared" si="187"/>
        <v>0</v>
      </c>
      <c r="FW90" s="245">
        <f t="shared" si="188"/>
        <v>0</v>
      </c>
      <c r="FX90" s="245">
        <f t="shared" si="189"/>
        <v>0</v>
      </c>
      <c r="FY90" s="245">
        <f t="shared" si="190"/>
        <v>6</v>
      </c>
      <c r="FZ90" s="922"/>
      <c r="GA90" s="922"/>
      <c r="GB90" s="79">
        <f t="shared" si="191"/>
        <v>0</v>
      </c>
      <c r="GC90" s="79" t="s">
        <v>169</v>
      </c>
      <c r="GD90" s="79">
        <f t="shared" si="192"/>
        <v>100</v>
      </c>
      <c r="GE90" s="79" t="str">
        <f t="shared" si="193"/>
        <v>0/100</v>
      </c>
      <c r="GF90" s="79">
        <f t="shared" si="194"/>
        <v>0</v>
      </c>
      <c r="GG90" s="79" t="s">
        <v>169</v>
      </c>
      <c r="GH90" s="79">
        <f t="shared" si="195"/>
        <v>100</v>
      </c>
      <c r="GI90" s="79" t="str">
        <f t="shared" si="196"/>
        <v>0/100</v>
      </c>
      <c r="GJ90" s="79">
        <f t="shared" si="197"/>
        <v>0</v>
      </c>
      <c r="GK90" s="79" t="s">
        <v>169</v>
      </c>
      <c r="GL90" s="79">
        <f t="shared" si="198"/>
        <v>100</v>
      </c>
      <c r="GM90" s="79" t="str">
        <f t="shared" si="199"/>
        <v>0/100</v>
      </c>
      <c r="GO90" s="79" t="str">
        <f t="shared" si="200"/>
        <v>E</v>
      </c>
      <c r="GP90" s="79" t="str">
        <f t="shared" si="201"/>
        <v>E</v>
      </c>
      <c r="GQ90" s="79" t="str">
        <f t="shared" si="202"/>
        <v>E</v>
      </c>
      <c r="GR90" s="79" t="str">
        <f t="shared" si="203"/>
        <v>E</v>
      </c>
      <c r="GS90" s="79" t="str">
        <f t="shared" si="204"/>
        <v>E</v>
      </c>
      <c r="GT90" s="79" t="str">
        <f t="shared" si="205"/>
        <v>E</v>
      </c>
      <c r="GU90" s="79">
        <f t="shared" si="206"/>
        <v>0</v>
      </c>
      <c r="GV90" s="79">
        <f t="shared" si="207"/>
        <v>0</v>
      </c>
      <c r="GW90" s="79">
        <f t="shared" si="208"/>
        <v>0</v>
      </c>
      <c r="GX90" s="79">
        <f t="shared" si="209"/>
        <v>6</v>
      </c>
    </row>
    <row r="91" spans="1:206" ht="31.5">
      <c r="A91" s="73">
        <f t="shared" si="132"/>
        <v>983</v>
      </c>
      <c r="B91" s="138">
        <v>83</v>
      </c>
      <c r="C91" s="247">
        <v>83</v>
      </c>
      <c r="D91" s="23">
        <f t="shared" si="133"/>
        <v>0</v>
      </c>
      <c r="E91" s="2"/>
      <c r="F91" s="81"/>
      <c r="G91" s="1">
        <v>983</v>
      </c>
      <c r="H91" s="2"/>
      <c r="I91" s="2"/>
      <c r="J91" s="2"/>
      <c r="K91" s="666"/>
      <c r="L91" s="300"/>
      <c r="M91" s="272"/>
      <c r="N91" s="268">
        <f t="shared" si="134"/>
        <v>0</v>
      </c>
      <c r="O91" s="272"/>
      <c r="P91" s="272"/>
      <c r="Q91" s="268">
        <f t="shared" si="135"/>
        <v>0</v>
      </c>
      <c r="R91" s="272"/>
      <c r="S91" s="272"/>
      <c r="T91" s="268">
        <f t="shared" si="136"/>
        <v>0</v>
      </c>
      <c r="U91" s="270">
        <f t="shared" si="210"/>
        <v>0</v>
      </c>
      <c r="V91" s="273"/>
      <c r="W91" s="274"/>
      <c r="X91" s="268">
        <f t="shared" si="211"/>
        <v>0</v>
      </c>
      <c r="Y91" s="274"/>
      <c r="Z91" s="274"/>
      <c r="AA91" s="268">
        <f t="shared" si="212"/>
        <v>0</v>
      </c>
      <c r="AB91" s="269">
        <f t="shared" si="213"/>
        <v>0</v>
      </c>
      <c r="AC91" s="275">
        <f t="shared" si="214"/>
        <v>0</v>
      </c>
      <c r="AD91" s="271" t="str">
        <f t="shared" si="215"/>
        <v>E</v>
      </c>
      <c r="AE91" s="67" t="str">
        <f t="shared" si="216"/>
        <v>E</v>
      </c>
      <c r="AF91" s="337"/>
      <c r="AG91" s="338"/>
      <c r="AH91" s="339">
        <f t="shared" si="137"/>
        <v>0</v>
      </c>
      <c r="AI91" s="338"/>
      <c r="AJ91" s="338"/>
      <c r="AK91" s="339">
        <f t="shared" si="138"/>
        <v>0</v>
      </c>
      <c r="AL91" s="338"/>
      <c r="AM91" s="338"/>
      <c r="AN91" s="339">
        <f t="shared" si="139"/>
        <v>0</v>
      </c>
      <c r="AO91" s="340">
        <f t="shared" si="217"/>
        <v>0</v>
      </c>
      <c r="AP91" s="341"/>
      <c r="AQ91" s="342"/>
      <c r="AR91" s="339">
        <f t="shared" si="218"/>
        <v>0</v>
      </c>
      <c r="AS91" s="342"/>
      <c r="AT91" s="342"/>
      <c r="AU91" s="339">
        <f t="shared" si="219"/>
        <v>0</v>
      </c>
      <c r="AV91" s="343">
        <f t="shared" si="220"/>
        <v>0</v>
      </c>
      <c r="AW91" s="344">
        <f t="shared" si="140"/>
        <v>0</v>
      </c>
      <c r="AX91" s="345" t="str">
        <f t="shared" si="141"/>
        <v>E</v>
      </c>
      <c r="AY91" s="69" t="str">
        <f t="shared" si="142"/>
        <v>E</v>
      </c>
      <c r="AZ91" s="390"/>
      <c r="BA91" s="391"/>
      <c r="BB91" s="392">
        <f t="shared" si="143"/>
        <v>0</v>
      </c>
      <c r="BC91" s="391"/>
      <c r="BD91" s="391"/>
      <c r="BE91" s="392">
        <f t="shared" si="144"/>
        <v>0</v>
      </c>
      <c r="BF91" s="391"/>
      <c r="BG91" s="391"/>
      <c r="BH91" s="392">
        <f t="shared" si="145"/>
        <v>0</v>
      </c>
      <c r="BI91" s="393">
        <f t="shared" si="221"/>
        <v>0</v>
      </c>
      <c r="BJ91" s="394"/>
      <c r="BK91" s="395"/>
      <c r="BL91" s="392">
        <f t="shared" si="222"/>
        <v>0</v>
      </c>
      <c r="BM91" s="395"/>
      <c r="BN91" s="395"/>
      <c r="BO91" s="392">
        <f t="shared" si="223"/>
        <v>0</v>
      </c>
      <c r="BP91" s="396">
        <f t="shared" si="224"/>
        <v>0</v>
      </c>
      <c r="BQ91" s="397">
        <f t="shared" si="146"/>
        <v>0</v>
      </c>
      <c r="BR91" s="398" t="str">
        <f t="shared" si="147"/>
        <v>E</v>
      </c>
      <c r="BS91" s="399" t="str">
        <f t="shared" si="148"/>
        <v>E</v>
      </c>
      <c r="BT91" s="437"/>
      <c r="BU91" s="438"/>
      <c r="BV91" s="439">
        <f t="shared" si="149"/>
        <v>0</v>
      </c>
      <c r="BW91" s="438"/>
      <c r="BX91" s="438"/>
      <c r="BY91" s="439">
        <f t="shared" si="150"/>
        <v>0</v>
      </c>
      <c r="BZ91" s="438"/>
      <c r="CA91" s="438"/>
      <c r="CB91" s="439">
        <f t="shared" si="151"/>
        <v>0</v>
      </c>
      <c r="CC91" s="440">
        <f t="shared" si="225"/>
        <v>0</v>
      </c>
      <c r="CD91" s="441"/>
      <c r="CE91" s="442"/>
      <c r="CF91" s="439">
        <f t="shared" si="226"/>
        <v>0</v>
      </c>
      <c r="CG91" s="442"/>
      <c r="CH91" s="442"/>
      <c r="CI91" s="439">
        <f t="shared" si="227"/>
        <v>0</v>
      </c>
      <c r="CJ91" s="443">
        <f t="shared" si="228"/>
        <v>0</v>
      </c>
      <c r="CK91" s="444">
        <f t="shared" si="152"/>
        <v>0</v>
      </c>
      <c r="CL91" s="445" t="str">
        <f t="shared" si="153"/>
        <v>E</v>
      </c>
      <c r="CM91" s="68" t="str">
        <f t="shared" si="154"/>
        <v>E</v>
      </c>
      <c r="CN91" s="337"/>
      <c r="CO91" s="338"/>
      <c r="CP91" s="339">
        <f t="shared" si="155"/>
        <v>0</v>
      </c>
      <c r="CQ91" s="338"/>
      <c r="CR91" s="338"/>
      <c r="CS91" s="339">
        <f t="shared" si="156"/>
        <v>0</v>
      </c>
      <c r="CT91" s="338"/>
      <c r="CU91" s="338"/>
      <c r="CV91" s="339">
        <f t="shared" si="157"/>
        <v>0</v>
      </c>
      <c r="CW91" s="340">
        <f t="shared" si="229"/>
        <v>0</v>
      </c>
      <c r="CX91" s="341"/>
      <c r="CY91" s="342"/>
      <c r="CZ91" s="339">
        <f t="shared" si="230"/>
        <v>0</v>
      </c>
      <c r="DA91" s="342"/>
      <c r="DB91" s="342"/>
      <c r="DC91" s="339">
        <f t="shared" si="231"/>
        <v>0</v>
      </c>
      <c r="DD91" s="343">
        <f t="shared" si="232"/>
        <v>0</v>
      </c>
      <c r="DE91" s="344">
        <f t="shared" si="158"/>
        <v>0</v>
      </c>
      <c r="DF91" s="345" t="str">
        <f t="shared" si="159"/>
        <v>E</v>
      </c>
      <c r="DG91" s="69" t="str">
        <f t="shared" si="160"/>
        <v>E</v>
      </c>
      <c r="DH91" s="490"/>
      <c r="DI91" s="491"/>
      <c r="DJ91" s="492">
        <f t="shared" si="161"/>
        <v>0</v>
      </c>
      <c r="DK91" s="491"/>
      <c r="DL91" s="491"/>
      <c r="DM91" s="492">
        <f t="shared" si="162"/>
        <v>0</v>
      </c>
      <c r="DN91" s="491"/>
      <c r="DO91" s="491"/>
      <c r="DP91" s="492">
        <f t="shared" si="163"/>
        <v>0</v>
      </c>
      <c r="DQ91" s="493">
        <f t="shared" si="233"/>
        <v>0</v>
      </c>
      <c r="DR91" s="494"/>
      <c r="DS91" s="495"/>
      <c r="DT91" s="492">
        <f t="shared" si="234"/>
        <v>0</v>
      </c>
      <c r="DU91" s="495"/>
      <c r="DV91" s="495"/>
      <c r="DW91" s="492">
        <f t="shared" si="235"/>
        <v>0</v>
      </c>
      <c r="DX91" s="496">
        <f t="shared" si="236"/>
        <v>0</v>
      </c>
      <c r="DY91" s="497">
        <f t="shared" si="164"/>
        <v>0</v>
      </c>
      <c r="DZ91" s="498" t="str">
        <f t="shared" si="165"/>
        <v>E</v>
      </c>
      <c r="EA91" s="499" t="str">
        <f t="shared" si="166"/>
        <v>E</v>
      </c>
      <c r="EB91" s="198">
        <v>0</v>
      </c>
      <c r="EC91" s="199">
        <v>0</v>
      </c>
      <c r="ED91" s="199">
        <v>0</v>
      </c>
      <c r="EE91" s="196"/>
      <c r="EF91" s="196"/>
      <c r="EG91" s="197">
        <f t="shared" si="167"/>
        <v>0</v>
      </c>
      <c r="EH91" s="253">
        <f t="shared" si="168"/>
        <v>0</v>
      </c>
      <c r="EI91" s="213" t="str">
        <f t="shared" si="169"/>
        <v>E</v>
      </c>
      <c r="EJ91" s="201" t="str">
        <f t="shared" si="170"/>
        <v>E</v>
      </c>
      <c r="EK91" s="169">
        <v>0</v>
      </c>
      <c r="EL91" s="170">
        <v>0</v>
      </c>
      <c r="EM91" s="170">
        <v>0</v>
      </c>
      <c r="EN91" s="166"/>
      <c r="EO91" s="166"/>
      <c r="EP91" s="167">
        <f t="shared" si="171"/>
        <v>0</v>
      </c>
      <c r="EQ91" s="254">
        <f t="shared" si="172"/>
        <v>0</v>
      </c>
      <c r="ER91" s="217" t="str">
        <f t="shared" si="173"/>
        <v>E</v>
      </c>
      <c r="ES91" s="168" t="str">
        <f t="shared" si="174"/>
        <v>E</v>
      </c>
      <c r="ET91" s="184">
        <v>0</v>
      </c>
      <c r="EU91" s="185">
        <v>0</v>
      </c>
      <c r="EV91" s="185">
        <v>0</v>
      </c>
      <c r="EW91" s="181"/>
      <c r="EX91" s="181"/>
      <c r="EY91" s="182">
        <f t="shared" si="175"/>
        <v>0</v>
      </c>
      <c r="EZ91" s="255">
        <f t="shared" si="176"/>
        <v>0</v>
      </c>
      <c r="FA91" s="221" t="str">
        <f t="shared" si="177"/>
        <v>E</v>
      </c>
      <c r="FB91" s="183" t="str">
        <f t="shared" si="178"/>
        <v>E</v>
      </c>
      <c r="FC91" s="7"/>
      <c r="FD91" s="4"/>
      <c r="FE91" s="36" t="str">
        <f t="shared" si="123"/>
        <v/>
      </c>
      <c r="FF91" s="34">
        <f t="shared" si="124"/>
        <v>1200</v>
      </c>
      <c r="FG91" s="24">
        <f t="shared" si="125"/>
        <v>0</v>
      </c>
      <c r="FH91" s="23">
        <f t="shared" si="179"/>
        <v>0</v>
      </c>
      <c r="FI91" s="49" t="str">
        <f t="shared" si="180"/>
        <v/>
      </c>
      <c r="FJ91" s="49" t="str">
        <f t="shared" si="181"/>
        <v/>
      </c>
      <c r="FK91" s="49" t="str">
        <f t="shared" si="182"/>
        <v>PROMOTED</v>
      </c>
      <c r="FL91" s="40" t="str">
        <f t="shared" si="183"/>
        <v/>
      </c>
      <c r="FM91" s="35" t="str">
        <f t="shared" si="184"/>
        <v/>
      </c>
      <c r="FN91" s="63" t="str">
        <f t="shared" si="185"/>
        <v>Need Improvement</v>
      </c>
      <c r="FO91" s="43" t="str">
        <f t="shared" si="126"/>
        <v>E</v>
      </c>
      <c r="FP91" s="42" t="str">
        <f t="shared" si="127"/>
        <v>E</v>
      </c>
      <c r="FQ91" s="42" t="str">
        <f t="shared" si="128"/>
        <v>E</v>
      </c>
      <c r="FR91" s="42" t="str">
        <f t="shared" si="129"/>
        <v>E</v>
      </c>
      <c r="FS91" s="42" t="str">
        <f t="shared" si="130"/>
        <v>E</v>
      </c>
      <c r="FT91" s="44" t="str">
        <f t="shared" si="131"/>
        <v>E</v>
      </c>
      <c r="FU91" s="244">
        <f t="shared" si="186"/>
        <v>0</v>
      </c>
      <c r="FV91" s="245">
        <f t="shared" si="187"/>
        <v>0</v>
      </c>
      <c r="FW91" s="245">
        <f t="shared" si="188"/>
        <v>0</v>
      </c>
      <c r="FX91" s="245">
        <f t="shared" si="189"/>
        <v>0</v>
      </c>
      <c r="FY91" s="245">
        <f t="shared" si="190"/>
        <v>6</v>
      </c>
      <c r="FZ91" s="922"/>
      <c r="GA91" s="922"/>
      <c r="GB91" s="79">
        <f t="shared" si="191"/>
        <v>0</v>
      </c>
      <c r="GC91" s="79" t="s">
        <v>169</v>
      </c>
      <c r="GD91" s="79">
        <f t="shared" si="192"/>
        <v>100</v>
      </c>
      <c r="GE91" s="79" t="str">
        <f t="shared" si="193"/>
        <v>0/100</v>
      </c>
      <c r="GF91" s="79">
        <f t="shared" si="194"/>
        <v>0</v>
      </c>
      <c r="GG91" s="79" t="s">
        <v>169</v>
      </c>
      <c r="GH91" s="79">
        <f t="shared" si="195"/>
        <v>100</v>
      </c>
      <c r="GI91" s="79" t="str">
        <f t="shared" si="196"/>
        <v>0/100</v>
      </c>
      <c r="GJ91" s="79">
        <f t="shared" si="197"/>
        <v>0</v>
      </c>
      <c r="GK91" s="79" t="s">
        <v>169</v>
      </c>
      <c r="GL91" s="79">
        <f t="shared" si="198"/>
        <v>100</v>
      </c>
      <c r="GM91" s="79" t="str">
        <f t="shared" si="199"/>
        <v>0/100</v>
      </c>
      <c r="GO91" s="79" t="str">
        <f t="shared" si="200"/>
        <v>E</v>
      </c>
      <c r="GP91" s="79" t="str">
        <f t="shared" si="201"/>
        <v>E</v>
      </c>
      <c r="GQ91" s="79" t="str">
        <f t="shared" si="202"/>
        <v>E</v>
      </c>
      <c r="GR91" s="79" t="str">
        <f t="shared" si="203"/>
        <v>E</v>
      </c>
      <c r="GS91" s="79" t="str">
        <f t="shared" si="204"/>
        <v>E</v>
      </c>
      <c r="GT91" s="79" t="str">
        <f t="shared" si="205"/>
        <v>E</v>
      </c>
      <c r="GU91" s="79">
        <f t="shared" si="206"/>
        <v>0</v>
      </c>
      <c r="GV91" s="79">
        <f t="shared" si="207"/>
        <v>0</v>
      </c>
      <c r="GW91" s="79">
        <f t="shared" si="208"/>
        <v>0</v>
      </c>
      <c r="GX91" s="79">
        <f t="shared" si="209"/>
        <v>6</v>
      </c>
    </row>
    <row r="92" spans="1:206" ht="31.5">
      <c r="A92" s="73">
        <f t="shared" si="132"/>
        <v>984</v>
      </c>
      <c r="B92" s="138">
        <v>84</v>
      </c>
      <c r="C92" s="248">
        <v>84</v>
      </c>
      <c r="D92" s="23">
        <f t="shared" si="133"/>
        <v>0</v>
      </c>
      <c r="E92" s="2"/>
      <c r="F92" s="81"/>
      <c r="G92" s="2">
        <v>984</v>
      </c>
      <c r="H92" s="2"/>
      <c r="I92" s="2"/>
      <c r="J92" s="2"/>
      <c r="K92" s="666"/>
      <c r="L92" s="300"/>
      <c r="M92" s="272"/>
      <c r="N92" s="268">
        <f t="shared" si="134"/>
        <v>0</v>
      </c>
      <c r="O92" s="272"/>
      <c r="P92" s="272"/>
      <c r="Q92" s="268">
        <f t="shared" si="135"/>
        <v>0</v>
      </c>
      <c r="R92" s="272"/>
      <c r="S92" s="272"/>
      <c r="T92" s="268">
        <f t="shared" si="136"/>
        <v>0</v>
      </c>
      <c r="U92" s="270">
        <f t="shared" si="210"/>
        <v>0</v>
      </c>
      <c r="V92" s="273"/>
      <c r="W92" s="274"/>
      <c r="X92" s="268">
        <f t="shared" si="211"/>
        <v>0</v>
      </c>
      <c r="Y92" s="274"/>
      <c r="Z92" s="274"/>
      <c r="AA92" s="268">
        <f t="shared" si="212"/>
        <v>0</v>
      </c>
      <c r="AB92" s="269">
        <f t="shared" si="213"/>
        <v>0</v>
      </c>
      <c r="AC92" s="275">
        <f t="shared" si="214"/>
        <v>0</v>
      </c>
      <c r="AD92" s="271" t="str">
        <f t="shared" si="215"/>
        <v>E</v>
      </c>
      <c r="AE92" s="67" t="str">
        <f t="shared" si="216"/>
        <v>E</v>
      </c>
      <c r="AF92" s="337"/>
      <c r="AG92" s="338"/>
      <c r="AH92" s="339">
        <f t="shared" si="137"/>
        <v>0</v>
      </c>
      <c r="AI92" s="338"/>
      <c r="AJ92" s="338"/>
      <c r="AK92" s="339">
        <f t="shared" si="138"/>
        <v>0</v>
      </c>
      <c r="AL92" s="338"/>
      <c r="AM92" s="338"/>
      <c r="AN92" s="339">
        <f t="shared" si="139"/>
        <v>0</v>
      </c>
      <c r="AO92" s="340">
        <f t="shared" si="217"/>
        <v>0</v>
      </c>
      <c r="AP92" s="341"/>
      <c r="AQ92" s="342"/>
      <c r="AR92" s="339">
        <f t="shared" si="218"/>
        <v>0</v>
      </c>
      <c r="AS92" s="342"/>
      <c r="AT92" s="342"/>
      <c r="AU92" s="339">
        <f t="shared" si="219"/>
        <v>0</v>
      </c>
      <c r="AV92" s="343">
        <f t="shared" si="220"/>
        <v>0</v>
      </c>
      <c r="AW92" s="344">
        <f t="shared" si="140"/>
        <v>0</v>
      </c>
      <c r="AX92" s="345" t="str">
        <f t="shared" si="141"/>
        <v>E</v>
      </c>
      <c r="AY92" s="69" t="str">
        <f t="shared" si="142"/>
        <v>E</v>
      </c>
      <c r="AZ92" s="390"/>
      <c r="BA92" s="391"/>
      <c r="BB92" s="392">
        <f t="shared" si="143"/>
        <v>0</v>
      </c>
      <c r="BC92" s="391"/>
      <c r="BD92" s="391"/>
      <c r="BE92" s="392">
        <f t="shared" si="144"/>
        <v>0</v>
      </c>
      <c r="BF92" s="391"/>
      <c r="BG92" s="391"/>
      <c r="BH92" s="392">
        <f t="shared" si="145"/>
        <v>0</v>
      </c>
      <c r="BI92" s="393">
        <f t="shared" si="221"/>
        <v>0</v>
      </c>
      <c r="BJ92" s="394"/>
      <c r="BK92" s="395"/>
      <c r="BL92" s="392">
        <f t="shared" si="222"/>
        <v>0</v>
      </c>
      <c r="BM92" s="395"/>
      <c r="BN92" s="395"/>
      <c r="BO92" s="392">
        <f t="shared" si="223"/>
        <v>0</v>
      </c>
      <c r="BP92" s="396">
        <f t="shared" si="224"/>
        <v>0</v>
      </c>
      <c r="BQ92" s="397">
        <f t="shared" si="146"/>
        <v>0</v>
      </c>
      <c r="BR92" s="398" t="str">
        <f t="shared" si="147"/>
        <v>E</v>
      </c>
      <c r="BS92" s="399" t="str">
        <f t="shared" si="148"/>
        <v>E</v>
      </c>
      <c r="BT92" s="437"/>
      <c r="BU92" s="438"/>
      <c r="BV92" s="439">
        <f t="shared" si="149"/>
        <v>0</v>
      </c>
      <c r="BW92" s="438"/>
      <c r="BX92" s="438"/>
      <c r="BY92" s="439">
        <f t="shared" si="150"/>
        <v>0</v>
      </c>
      <c r="BZ92" s="438"/>
      <c r="CA92" s="438"/>
      <c r="CB92" s="439">
        <f t="shared" si="151"/>
        <v>0</v>
      </c>
      <c r="CC92" s="440">
        <f t="shared" si="225"/>
        <v>0</v>
      </c>
      <c r="CD92" s="441"/>
      <c r="CE92" s="442"/>
      <c r="CF92" s="439">
        <f t="shared" si="226"/>
        <v>0</v>
      </c>
      <c r="CG92" s="442"/>
      <c r="CH92" s="442"/>
      <c r="CI92" s="439">
        <f t="shared" si="227"/>
        <v>0</v>
      </c>
      <c r="CJ92" s="443">
        <f t="shared" si="228"/>
        <v>0</v>
      </c>
      <c r="CK92" s="444">
        <f t="shared" si="152"/>
        <v>0</v>
      </c>
      <c r="CL92" s="445" t="str">
        <f t="shared" si="153"/>
        <v>E</v>
      </c>
      <c r="CM92" s="68" t="str">
        <f t="shared" si="154"/>
        <v>E</v>
      </c>
      <c r="CN92" s="337"/>
      <c r="CO92" s="338"/>
      <c r="CP92" s="339">
        <f t="shared" si="155"/>
        <v>0</v>
      </c>
      <c r="CQ92" s="338"/>
      <c r="CR92" s="338"/>
      <c r="CS92" s="339">
        <f t="shared" si="156"/>
        <v>0</v>
      </c>
      <c r="CT92" s="338"/>
      <c r="CU92" s="338"/>
      <c r="CV92" s="339">
        <f t="shared" si="157"/>
        <v>0</v>
      </c>
      <c r="CW92" s="340">
        <f t="shared" si="229"/>
        <v>0</v>
      </c>
      <c r="CX92" s="341"/>
      <c r="CY92" s="342"/>
      <c r="CZ92" s="339">
        <f t="shared" si="230"/>
        <v>0</v>
      </c>
      <c r="DA92" s="342"/>
      <c r="DB92" s="342"/>
      <c r="DC92" s="339">
        <f t="shared" si="231"/>
        <v>0</v>
      </c>
      <c r="DD92" s="343">
        <f t="shared" si="232"/>
        <v>0</v>
      </c>
      <c r="DE92" s="344">
        <f t="shared" si="158"/>
        <v>0</v>
      </c>
      <c r="DF92" s="345" t="str">
        <f t="shared" si="159"/>
        <v>E</v>
      </c>
      <c r="DG92" s="69" t="str">
        <f t="shared" si="160"/>
        <v>E</v>
      </c>
      <c r="DH92" s="490"/>
      <c r="DI92" s="491"/>
      <c r="DJ92" s="492">
        <f t="shared" si="161"/>
        <v>0</v>
      </c>
      <c r="DK92" s="491"/>
      <c r="DL92" s="491"/>
      <c r="DM92" s="492">
        <f t="shared" si="162"/>
        <v>0</v>
      </c>
      <c r="DN92" s="491"/>
      <c r="DO92" s="491"/>
      <c r="DP92" s="492">
        <f t="shared" si="163"/>
        <v>0</v>
      </c>
      <c r="DQ92" s="493">
        <f t="shared" si="233"/>
        <v>0</v>
      </c>
      <c r="DR92" s="494"/>
      <c r="DS92" s="495"/>
      <c r="DT92" s="492">
        <f t="shared" si="234"/>
        <v>0</v>
      </c>
      <c r="DU92" s="495"/>
      <c r="DV92" s="495"/>
      <c r="DW92" s="492">
        <f t="shared" si="235"/>
        <v>0</v>
      </c>
      <c r="DX92" s="496">
        <f t="shared" si="236"/>
        <v>0</v>
      </c>
      <c r="DY92" s="497">
        <f t="shared" si="164"/>
        <v>0</v>
      </c>
      <c r="DZ92" s="498" t="str">
        <f t="shared" si="165"/>
        <v>E</v>
      </c>
      <c r="EA92" s="499" t="str">
        <f t="shared" si="166"/>
        <v>E</v>
      </c>
      <c r="EB92" s="198">
        <v>0</v>
      </c>
      <c r="EC92" s="199">
        <v>0</v>
      </c>
      <c r="ED92" s="199">
        <v>0</v>
      </c>
      <c r="EE92" s="196"/>
      <c r="EF92" s="196"/>
      <c r="EG92" s="197">
        <f t="shared" si="167"/>
        <v>0</v>
      </c>
      <c r="EH92" s="253">
        <f t="shared" si="168"/>
        <v>0</v>
      </c>
      <c r="EI92" s="213" t="str">
        <f t="shared" si="169"/>
        <v>E</v>
      </c>
      <c r="EJ92" s="201" t="str">
        <f t="shared" si="170"/>
        <v>E</v>
      </c>
      <c r="EK92" s="169">
        <v>0</v>
      </c>
      <c r="EL92" s="170">
        <v>0</v>
      </c>
      <c r="EM92" s="170">
        <v>0</v>
      </c>
      <c r="EN92" s="166"/>
      <c r="EO92" s="166"/>
      <c r="EP92" s="167">
        <f t="shared" si="171"/>
        <v>0</v>
      </c>
      <c r="EQ92" s="254">
        <f t="shared" si="172"/>
        <v>0</v>
      </c>
      <c r="ER92" s="217" t="str">
        <f t="shared" si="173"/>
        <v>E</v>
      </c>
      <c r="ES92" s="168" t="str">
        <f t="shared" si="174"/>
        <v>E</v>
      </c>
      <c r="ET92" s="184">
        <v>0</v>
      </c>
      <c r="EU92" s="185">
        <v>0</v>
      </c>
      <c r="EV92" s="185">
        <v>0</v>
      </c>
      <c r="EW92" s="181"/>
      <c r="EX92" s="181"/>
      <c r="EY92" s="182">
        <f t="shared" si="175"/>
        <v>0</v>
      </c>
      <c r="EZ92" s="255">
        <f t="shared" si="176"/>
        <v>0</v>
      </c>
      <c r="FA92" s="221" t="str">
        <f t="shared" si="177"/>
        <v>E</v>
      </c>
      <c r="FB92" s="183" t="str">
        <f t="shared" si="178"/>
        <v>E</v>
      </c>
      <c r="FC92" s="7"/>
      <c r="FD92" s="4"/>
      <c r="FE92" s="36" t="str">
        <f t="shared" si="123"/>
        <v/>
      </c>
      <c r="FF92" s="34">
        <f t="shared" si="124"/>
        <v>1200</v>
      </c>
      <c r="FG92" s="24">
        <f t="shared" si="125"/>
        <v>0</v>
      </c>
      <c r="FH92" s="23">
        <f t="shared" si="179"/>
        <v>0</v>
      </c>
      <c r="FI92" s="49" t="str">
        <f t="shared" si="180"/>
        <v/>
      </c>
      <c r="FJ92" s="49" t="str">
        <f t="shared" si="181"/>
        <v/>
      </c>
      <c r="FK92" s="49" t="str">
        <f t="shared" si="182"/>
        <v>PROMOTED</v>
      </c>
      <c r="FL92" s="40" t="str">
        <f t="shared" si="183"/>
        <v/>
      </c>
      <c r="FM92" s="35" t="str">
        <f t="shared" si="184"/>
        <v/>
      </c>
      <c r="FN92" s="63" t="str">
        <f t="shared" si="185"/>
        <v>Need Improvement</v>
      </c>
      <c r="FO92" s="43" t="str">
        <f t="shared" si="126"/>
        <v>E</v>
      </c>
      <c r="FP92" s="42" t="str">
        <f t="shared" si="127"/>
        <v>E</v>
      </c>
      <c r="FQ92" s="42" t="str">
        <f t="shared" si="128"/>
        <v>E</v>
      </c>
      <c r="FR92" s="42" t="str">
        <f t="shared" si="129"/>
        <v>E</v>
      </c>
      <c r="FS92" s="42" t="str">
        <f t="shared" si="130"/>
        <v>E</v>
      </c>
      <c r="FT92" s="44" t="str">
        <f t="shared" si="131"/>
        <v>E</v>
      </c>
      <c r="FU92" s="244">
        <f t="shared" si="186"/>
        <v>0</v>
      </c>
      <c r="FV92" s="245">
        <f t="shared" si="187"/>
        <v>0</v>
      </c>
      <c r="FW92" s="245">
        <f t="shared" si="188"/>
        <v>0</v>
      </c>
      <c r="FX92" s="245">
        <f t="shared" si="189"/>
        <v>0</v>
      </c>
      <c r="FY92" s="245">
        <f t="shared" si="190"/>
        <v>6</v>
      </c>
      <c r="FZ92" s="922"/>
      <c r="GA92" s="922"/>
      <c r="GB92" s="79">
        <f t="shared" si="191"/>
        <v>0</v>
      </c>
      <c r="GC92" s="79" t="s">
        <v>169</v>
      </c>
      <c r="GD92" s="79">
        <f t="shared" si="192"/>
        <v>100</v>
      </c>
      <c r="GE92" s="79" t="str">
        <f t="shared" si="193"/>
        <v>0/100</v>
      </c>
      <c r="GF92" s="79">
        <f t="shared" si="194"/>
        <v>0</v>
      </c>
      <c r="GG92" s="79" t="s">
        <v>169</v>
      </c>
      <c r="GH92" s="79">
        <f t="shared" si="195"/>
        <v>100</v>
      </c>
      <c r="GI92" s="79" t="str">
        <f t="shared" si="196"/>
        <v>0/100</v>
      </c>
      <c r="GJ92" s="79">
        <f t="shared" si="197"/>
        <v>0</v>
      </c>
      <c r="GK92" s="79" t="s">
        <v>169</v>
      </c>
      <c r="GL92" s="79">
        <f t="shared" si="198"/>
        <v>100</v>
      </c>
      <c r="GM92" s="79" t="str">
        <f t="shared" si="199"/>
        <v>0/100</v>
      </c>
      <c r="GO92" s="79" t="str">
        <f t="shared" si="200"/>
        <v>E</v>
      </c>
      <c r="GP92" s="79" t="str">
        <f t="shared" si="201"/>
        <v>E</v>
      </c>
      <c r="GQ92" s="79" t="str">
        <f t="shared" si="202"/>
        <v>E</v>
      </c>
      <c r="GR92" s="79" t="str">
        <f t="shared" si="203"/>
        <v>E</v>
      </c>
      <c r="GS92" s="79" t="str">
        <f t="shared" si="204"/>
        <v>E</v>
      </c>
      <c r="GT92" s="79" t="str">
        <f t="shared" si="205"/>
        <v>E</v>
      </c>
      <c r="GU92" s="79">
        <f t="shared" si="206"/>
        <v>0</v>
      </c>
      <c r="GV92" s="79">
        <f t="shared" si="207"/>
        <v>0</v>
      </c>
      <c r="GW92" s="79">
        <f t="shared" si="208"/>
        <v>0</v>
      </c>
      <c r="GX92" s="79">
        <f t="shared" si="209"/>
        <v>6</v>
      </c>
    </row>
    <row r="93" spans="1:206" ht="31.5">
      <c r="A93" s="73">
        <f t="shared" si="132"/>
        <v>985</v>
      </c>
      <c r="B93" s="138">
        <v>85</v>
      </c>
      <c r="C93" s="247">
        <v>85</v>
      </c>
      <c r="D93" s="23">
        <f t="shared" si="133"/>
        <v>0</v>
      </c>
      <c r="E93" s="2"/>
      <c r="F93" s="81"/>
      <c r="G93" s="1">
        <v>985</v>
      </c>
      <c r="H93" s="2"/>
      <c r="I93" s="2"/>
      <c r="J93" s="2"/>
      <c r="K93" s="666"/>
      <c r="L93" s="300"/>
      <c r="M93" s="272"/>
      <c r="N93" s="268">
        <f t="shared" si="134"/>
        <v>0</v>
      </c>
      <c r="O93" s="272"/>
      <c r="P93" s="272"/>
      <c r="Q93" s="268">
        <f t="shared" si="135"/>
        <v>0</v>
      </c>
      <c r="R93" s="272"/>
      <c r="S93" s="272"/>
      <c r="T93" s="268">
        <f t="shared" si="136"/>
        <v>0</v>
      </c>
      <c r="U93" s="270">
        <f t="shared" si="210"/>
        <v>0</v>
      </c>
      <c r="V93" s="273"/>
      <c r="W93" s="274"/>
      <c r="X93" s="268">
        <f t="shared" si="211"/>
        <v>0</v>
      </c>
      <c r="Y93" s="274"/>
      <c r="Z93" s="274"/>
      <c r="AA93" s="268">
        <f t="shared" si="212"/>
        <v>0</v>
      </c>
      <c r="AB93" s="269">
        <f t="shared" si="213"/>
        <v>0</v>
      </c>
      <c r="AC93" s="275">
        <f t="shared" si="214"/>
        <v>0</v>
      </c>
      <c r="AD93" s="271" t="str">
        <f t="shared" si="215"/>
        <v>E</v>
      </c>
      <c r="AE93" s="67" t="str">
        <f t="shared" si="216"/>
        <v>E</v>
      </c>
      <c r="AF93" s="337"/>
      <c r="AG93" s="338"/>
      <c r="AH93" s="339">
        <f t="shared" si="137"/>
        <v>0</v>
      </c>
      <c r="AI93" s="338"/>
      <c r="AJ93" s="338"/>
      <c r="AK93" s="339">
        <f t="shared" si="138"/>
        <v>0</v>
      </c>
      <c r="AL93" s="338"/>
      <c r="AM93" s="338"/>
      <c r="AN93" s="339">
        <f t="shared" si="139"/>
        <v>0</v>
      </c>
      <c r="AO93" s="340">
        <f t="shared" si="217"/>
        <v>0</v>
      </c>
      <c r="AP93" s="341"/>
      <c r="AQ93" s="342"/>
      <c r="AR93" s="339">
        <f t="shared" si="218"/>
        <v>0</v>
      </c>
      <c r="AS93" s="342"/>
      <c r="AT93" s="342"/>
      <c r="AU93" s="339">
        <f t="shared" si="219"/>
        <v>0</v>
      </c>
      <c r="AV93" s="343">
        <f t="shared" si="220"/>
        <v>0</v>
      </c>
      <c r="AW93" s="344">
        <f t="shared" si="140"/>
        <v>0</v>
      </c>
      <c r="AX93" s="345" t="str">
        <f t="shared" si="141"/>
        <v>E</v>
      </c>
      <c r="AY93" s="69" t="str">
        <f t="shared" si="142"/>
        <v>E</v>
      </c>
      <c r="AZ93" s="390"/>
      <c r="BA93" s="391"/>
      <c r="BB93" s="392">
        <f t="shared" si="143"/>
        <v>0</v>
      </c>
      <c r="BC93" s="391"/>
      <c r="BD93" s="391"/>
      <c r="BE93" s="392">
        <f t="shared" si="144"/>
        <v>0</v>
      </c>
      <c r="BF93" s="391"/>
      <c r="BG93" s="391"/>
      <c r="BH93" s="392">
        <f t="shared" si="145"/>
        <v>0</v>
      </c>
      <c r="BI93" s="393">
        <f t="shared" si="221"/>
        <v>0</v>
      </c>
      <c r="BJ93" s="394"/>
      <c r="BK93" s="395"/>
      <c r="BL93" s="392">
        <f t="shared" si="222"/>
        <v>0</v>
      </c>
      <c r="BM93" s="395"/>
      <c r="BN93" s="395"/>
      <c r="BO93" s="392">
        <f t="shared" si="223"/>
        <v>0</v>
      </c>
      <c r="BP93" s="396">
        <f t="shared" si="224"/>
        <v>0</v>
      </c>
      <c r="BQ93" s="397">
        <f t="shared" si="146"/>
        <v>0</v>
      </c>
      <c r="BR93" s="398" t="str">
        <f t="shared" si="147"/>
        <v>E</v>
      </c>
      <c r="BS93" s="399" t="str">
        <f t="shared" si="148"/>
        <v>E</v>
      </c>
      <c r="BT93" s="437"/>
      <c r="BU93" s="438"/>
      <c r="BV93" s="439">
        <f t="shared" si="149"/>
        <v>0</v>
      </c>
      <c r="BW93" s="438"/>
      <c r="BX93" s="438"/>
      <c r="BY93" s="439">
        <f t="shared" si="150"/>
        <v>0</v>
      </c>
      <c r="BZ93" s="438"/>
      <c r="CA93" s="438"/>
      <c r="CB93" s="439">
        <f t="shared" si="151"/>
        <v>0</v>
      </c>
      <c r="CC93" s="440">
        <f t="shared" si="225"/>
        <v>0</v>
      </c>
      <c r="CD93" s="441"/>
      <c r="CE93" s="442"/>
      <c r="CF93" s="439">
        <f t="shared" si="226"/>
        <v>0</v>
      </c>
      <c r="CG93" s="442"/>
      <c r="CH93" s="442"/>
      <c r="CI93" s="439">
        <f t="shared" si="227"/>
        <v>0</v>
      </c>
      <c r="CJ93" s="443">
        <f t="shared" si="228"/>
        <v>0</v>
      </c>
      <c r="CK93" s="444">
        <f t="shared" si="152"/>
        <v>0</v>
      </c>
      <c r="CL93" s="445" t="str">
        <f t="shared" si="153"/>
        <v>E</v>
      </c>
      <c r="CM93" s="68" t="str">
        <f t="shared" si="154"/>
        <v>E</v>
      </c>
      <c r="CN93" s="337"/>
      <c r="CO93" s="338"/>
      <c r="CP93" s="339">
        <f t="shared" si="155"/>
        <v>0</v>
      </c>
      <c r="CQ93" s="338"/>
      <c r="CR93" s="338"/>
      <c r="CS93" s="339">
        <f t="shared" si="156"/>
        <v>0</v>
      </c>
      <c r="CT93" s="338"/>
      <c r="CU93" s="338"/>
      <c r="CV93" s="339">
        <f t="shared" si="157"/>
        <v>0</v>
      </c>
      <c r="CW93" s="340">
        <f t="shared" si="229"/>
        <v>0</v>
      </c>
      <c r="CX93" s="341"/>
      <c r="CY93" s="342"/>
      <c r="CZ93" s="339">
        <f t="shared" si="230"/>
        <v>0</v>
      </c>
      <c r="DA93" s="342"/>
      <c r="DB93" s="342"/>
      <c r="DC93" s="339">
        <f t="shared" si="231"/>
        <v>0</v>
      </c>
      <c r="DD93" s="343">
        <f t="shared" si="232"/>
        <v>0</v>
      </c>
      <c r="DE93" s="344">
        <f t="shared" si="158"/>
        <v>0</v>
      </c>
      <c r="DF93" s="345" t="str">
        <f t="shared" si="159"/>
        <v>E</v>
      </c>
      <c r="DG93" s="69" t="str">
        <f t="shared" si="160"/>
        <v>E</v>
      </c>
      <c r="DH93" s="490"/>
      <c r="DI93" s="491"/>
      <c r="DJ93" s="492">
        <f t="shared" si="161"/>
        <v>0</v>
      </c>
      <c r="DK93" s="491"/>
      <c r="DL93" s="491"/>
      <c r="DM93" s="492">
        <f t="shared" si="162"/>
        <v>0</v>
      </c>
      <c r="DN93" s="491"/>
      <c r="DO93" s="491"/>
      <c r="DP93" s="492">
        <f t="shared" si="163"/>
        <v>0</v>
      </c>
      <c r="DQ93" s="493">
        <f t="shared" si="233"/>
        <v>0</v>
      </c>
      <c r="DR93" s="494"/>
      <c r="DS93" s="495"/>
      <c r="DT93" s="492">
        <f t="shared" si="234"/>
        <v>0</v>
      </c>
      <c r="DU93" s="495"/>
      <c r="DV93" s="495"/>
      <c r="DW93" s="492">
        <f t="shared" si="235"/>
        <v>0</v>
      </c>
      <c r="DX93" s="496">
        <f t="shared" si="236"/>
        <v>0</v>
      </c>
      <c r="DY93" s="497">
        <f t="shared" si="164"/>
        <v>0</v>
      </c>
      <c r="DZ93" s="498" t="str">
        <f t="shared" si="165"/>
        <v>E</v>
      </c>
      <c r="EA93" s="499" t="str">
        <f t="shared" si="166"/>
        <v>E</v>
      </c>
      <c r="EB93" s="198">
        <v>0</v>
      </c>
      <c r="EC93" s="199">
        <v>0</v>
      </c>
      <c r="ED93" s="199">
        <v>0</v>
      </c>
      <c r="EE93" s="196"/>
      <c r="EF93" s="196"/>
      <c r="EG93" s="197">
        <f t="shared" si="167"/>
        <v>0</v>
      </c>
      <c r="EH93" s="253">
        <f t="shared" si="168"/>
        <v>0</v>
      </c>
      <c r="EI93" s="213" t="str">
        <f t="shared" si="169"/>
        <v>E</v>
      </c>
      <c r="EJ93" s="201" t="str">
        <f t="shared" si="170"/>
        <v>E</v>
      </c>
      <c r="EK93" s="169">
        <v>0</v>
      </c>
      <c r="EL93" s="170">
        <v>0</v>
      </c>
      <c r="EM93" s="170">
        <v>0</v>
      </c>
      <c r="EN93" s="166"/>
      <c r="EO93" s="166"/>
      <c r="EP93" s="167">
        <f t="shared" si="171"/>
        <v>0</v>
      </c>
      <c r="EQ93" s="254">
        <f t="shared" si="172"/>
        <v>0</v>
      </c>
      <c r="ER93" s="217" t="str">
        <f t="shared" si="173"/>
        <v>E</v>
      </c>
      <c r="ES93" s="168" t="str">
        <f t="shared" si="174"/>
        <v>E</v>
      </c>
      <c r="ET93" s="184">
        <v>0</v>
      </c>
      <c r="EU93" s="185">
        <v>0</v>
      </c>
      <c r="EV93" s="185">
        <v>0</v>
      </c>
      <c r="EW93" s="181"/>
      <c r="EX93" s="181"/>
      <c r="EY93" s="182">
        <f t="shared" si="175"/>
        <v>0</v>
      </c>
      <c r="EZ93" s="255">
        <f t="shared" si="176"/>
        <v>0</v>
      </c>
      <c r="FA93" s="221" t="str">
        <f t="shared" si="177"/>
        <v>E</v>
      </c>
      <c r="FB93" s="183" t="str">
        <f t="shared" si="178"/>
        <v>E</v>
      </c>
      <c r="FC93" s="7"/>
      <c r="FD93" s="4"/>
      <c r="FE93" s="36" t="str">
        <f t="shared" si="123"/>
        <v/>
      </c>
      <c r="FF93" s="34">
        <f t="shared" si="124"/>
        <v>1200</v>
      </c>
      <c r="FG93" s="24">
        <f t="shared" si="125"/>
        <v>0</v>
      </c>
      <c r="FH93" s="23">
        <f t="shared" si="179"/>
        <v>0</v>
      </c>
      <c r="FI93" s="49" t="str">
        <f t="shared" si="180"/>
        <v/>
      </c>
      <c r="FJ93" s="49" t="str">
        <f t="shared" si="181"/>
        <v/>
      </c>
      <c r="FK93" s="49" t="str">
        <f t="shared" si="182"/>
        <v>PROMOTED</v>
      </c>
      <c r="FL93" s="40" t="str">
        <f t="shared" si="183"/>
        <v/>
      </c>
      <c r="FM93" s="35" t="str">
        <f t="shared" si="184"/>
        <v/>
      </c>
      <c r="FN93" s="63" t="str">
        <f t="shared" si="185"/>
        <v>Need Improvement</v>
      </c>
      <c r="FO93" s="43" t="str">
        <f t="shared" si="126"/>
        <v>E</v>
      </c>
      <c r="FP93" s="42" t="str">
        <f t="shared" si="127"/>
        <v>E</v>
      </c>
      <c r="FQ93" s="42" t="str">
        <f t="shared" si="128"/>
        <v>E</v>
      </c>
      <c r="FR93" s="42" t="str">
        <f t="shared" si="129"/>
        <v>E</v>
      </c>
      <c r="FS93" s="42" t="str">
        <f t="shared" si="130"/>
        <v>E</v>
      </c>
      <c r="FT93" s="44" t="str">
        <f t="shared" si="131"/>
        <v>E</v>
      </c>
      <c r="FU93" s="244">
        <f t="shared" si="186"/>
        <v>0</v>
      </c>
      <c r="FV93" s="245">
        <f t="shared" si="187"/>
        <v>0</v>
      </c>
      <c r="FW93" s="245">
        <f t="shared" si="188"/>
        <v>0</v>
      </c>
      <c r="FX93" s="245">
        <f t="shared" si="189"/>
        <v>0</v>
      </c>
      <c r="FY93" s="245">
        <f t="shared" si="190"/>
        <v>6</v>
      </c>
      <c r="FZ93" s="922"/>
      <c r="GA93" s="922"/>
      <c r="GB93" s="79">
        <f t="shared" si="191"/>
        <v>0</v>
      </c>
      <c r="GC93" s="79" t="s">
        <v>169</v>
      </c>
      <c r="GD93" s="79">
        <f t="shared" si="192"/>
        <v>100</v>
      </c>
      <c r="GE93" s="79" t="str">
        <f t="shared" si="193"/>
        <v>0/100</v>
      </c>
      <c r="GF93" s="79">
        <f t="shared" si="194"/>
        <v>0</v>
      </c>
      <c r="GG93" s="79" t="s">
        <v>169</v>
      </c>
      <c r="GH93" s="79">
        <f t="shared" si="195"/>
        <v>100</v>
      </c>
      <c r="GI93" s="79" t="str">
        <f t="shared" si="196"/>
        <v>0/100</v>
      </c>
      <c r="GJ93" s="79">
        <f t="shared" si="197"/>
        <v>0</v>
      </c>
      <c r="GK93" s="79" t="s">
        <v>169</v>
      </c>
      <c r="GL93" s="79">
        <f t="shared" si="198"/>
        <v>100</v>
      </c>
      <c r="GM93" s="79" t="str">
        <f t="shared" si="199"/>
        <v>0/100</v>
      </c>
      <c r="GO93" s="79" t="str">
        <f t="shared" si="200"/>
        <v>E</v>
      </c>
      <c r="GP93" s="79" t="str">
        <f t="shared" si="201"/>
        <v>E</v>
      </c>
      <c r="GQ93" s="79" t="str">
        <f t="shared" si="202"/>
        <v>E</v>
      </c>
      <c r="GR93" s="79" t="str">
        <f t="shared" si="203"/>
        <v>E</v>
      </c>
      <c r="GS93" s="79" t="str">
        <f t="shared" si="204"/>
        <v>E</v>
      </c>
      <c r="GT93" s="79" t="str">
        <f t="shared" si="205"/>
        <v>E</v>
      </c>
      <c r="GU93" s="79">
        <f t="shared" si="206"/>
        <v>0</v>
      </c>
      <c r="GV93" s="79">
        <f t="shared" si="207"/>
        <v>0</v>
      </c>
      <c r="GW93" s="79">
        <f t="shared" si="208"/>
        <v>0</v>
      </c>
      <c r="GX93" s="79">
        <f t="shared" si="209"/>
        <v>6</v>
      </c>
    </row>
    <row r="94" spans="1:206" ht="31.5">
      <c r="A94" s="73">
        <f t="shared" si="132"/>
        <v>986</v>
      </c>
      <c r="B94" s="138">
        <v>86</v>
      </c>
      <c r="C94" s="248">
        <v>86</v>
      </c>
      <c r="D94" s="23">
        <f t="shared" si="133"/>
        <v>0</v>
      </c>
      <c r="E94" s="2"/>
      <c r="F94" s="81"/>
      <c r="G94" s="2">
        <v>986</v>
      </c>
      <c r="H94" s="2"/>
      <c r="I94" s="2"/>
      <c r="J94" s="2"/>
      <c r="K94" s="666"/>
      <c r="L94" s="300"/>
      <c r="M94" s="272"/>
      <c r="N94" s="268">
        <f t="shared" si="134"/>
        <v>0</v>
      </c>
      <c r="O94" s="272"/>
      <c r="P94" s="272"/>
      <c r="Q94" s="268">
        <f t="shared" si="135"/>
        <v>0</v>
      </c>
      <c r="R94" s="272"/>
      <c r="S94" s="272"/>
      <c r="T94" s="268">
        <f t="shared" si="136"/>
        <v>0</v>
      </c>
      <c r="U94" s="270">
        <f t="shared" si="210"/>
        <v>0</v>
      </c>
      <c r="V94" s="273"/>
      <c r="W94" s="274"/>
      <c r="X94" s="268">
        <f t="shared" si="211"/>
        <v>0</v>
      </c>
      <c r="Y94" s="274"/>
      <c r="Z94" s="274"/>
      <c r="AA94" s="268">
        <f t="shared" si="212"/>
        <v>0</v>
      </c>
      <c r="AB94" s="269">
        <f t="shared" si="213"/>
        <v>0</v>
      </c>
      <c r="AC94" s="275">
        <f t="shared" si="214"/>
        <v>0</v>
      </c>
      <c r="AD94" s="271" t="str">
        <f t="shared" si="215"/>
        <v>E</v>
      </c>
      <c r="AE94" s="67" t="str">
        <f t="shared" si="216"/>
        <v>E</v>
      </c>
      <c r="AF94" s="337"/>
      <c r="AG94" s="338"/>
      <c r="AH94" s="339">
        <f t="shared" si="137"/>
        <v>0</v>
      </c>
      <c r="AI94" s="338"/>
      <c r="AJ94" s="338"/>
      <c r="AK94" s="339">
        <f t="shared" si="138"/>
        <v>0</v>
      </c>
      <c r="AL94" s="338"/>
      <c r="AM94" s="338"/>
      <c r="AN94" s="339">
        <f t="shared" si="139"/>
        <v>0</v>
      </c>
      <c r="AO94" s="340">
        <f t="shared" si="217"/>
        <v>0</v>
      </c>
      <c r="AP94" s="341"/>
      <c r="AQ94" s="342"/>
      <c r="AR94" s="339">
        <f t="shared" si="218"/>
        <v>0</v>
      </c>
      <c r="AS94" s="342"/>
      <c r="AT94" s="342"/>
      <c r="AU94" s="339">
        <f t="shared" si="219"/>
        <v>0</v>
      </c>
      <c r="AV94" s="343">
        <f t="shared" si="220"/>
        <v>0</v>
      </c>
      <c r="AW94" s="344">
        <f t="shared" si="140"/>
        <v>0</v>
      </c>
      <c r="AX94" s="345" t="str">
        <f t="shared" si="141"/>
        <v>E</v>
      </c>
      <c r="AY94" s="69" t="str">
        <f t="shared" si="142"/>
        <v>E</v>
      </c>
      <c r="AZ94" s="390"/>
      <c r="BA94" s="391"/>
      <c r="BB94" s="392">
        <f t="shared" si="143"/>
        <v>0</v>
      </c>
      <c r="BC94" s="391"/>
      <c r="BD94" s="391"/>
      <c r="BE94" s="392">
        <f t="shared" si="144"/>
        <v>0</v>
      </c>
      <c r="BF94" s="391"/>
      <c r="BG94" s="391"/>
      <c r="BH94" s="392">
        <f t="shared" si="145"/>
        <v>0</v>
      </c>
      <c r="BI94" s="393">
        <f t="shared" si="221"/>
        <v>0</v>
      </c>
      <c r="BJ94" s="394"/>
      <c r="BK94" s="395"/>
      <c r="BL94" s="392">
        <f t="shared" si="222"/>
        <v>0</v>
      </c>
      <c r="BM94" s="395"/>
      <c r="BN94" s="395"/>
      <c r="BO94" s="392">
        <f t="shared" si="223"/>
        <v>0</v>
      </c>
      <c r="BP94" s="396">
        <f t="shared" si="224"/>
        <v>0</v>
      </c>
      <c r="BQ94" s="397">
        <f t="shared" si="146"/>
        <v>0</v>
      </c>
      <c r="BR94" s="398" t="str">
        <f t="shared" si="147"/>
        <v>E</v>
      </c>
      <c r="BS94" s="399" t="str">
        <f t="shared" si="148"/>
        <v>E</v>
      </c>
      <c r="BT94" s="437"/>
      <c r="BU94" s="438"/>
      <c r="BV94" s="439">
        <f t="shared" si="149"/>
        <v>0</v>
      </c>
      <c r="BW94" s="438"/>
      <c r="BX94" s="438"/>
      <c r="BY94" s="439">
        <f t="shared" si="150"/>
        <v>0</v>
      </c>
      <c r="BZ94" s="438"/>
      <c r="CA94" s="438"/>
      <c r="CB94" s="439">
        <f t="shared" si="151"/>
        <v>0</v>
      </c>
      <c r="CC94" s="440">
        <f t="shared" si="225"/>
        <v>0</v>
      </c>
      <c r="CD94" s="441"/>
      <c r="CE94" s="442"/>
      <c r="CF94" s="439">
        <f t="shared" si="226"/>
        <v>0</v>
      </c>
      <c r="CG94" s="442"/>
      <c r="CH94" s="442"/>
      <c r="CI94" s="439">
        <f t="shared" si="227"/>
        <v>0</v>
      </c>
      <c r="CJ94" s="443">
        <f t="shared" si="228"/>
        <v>0</v>
      </c>
      <c r="CK94" s="444">
        <f t="shared" si="152"/>
        <v>0</v>
      </c>
      <c r="CL94" s="445" t="str">
        <f t="shared" si="153"/>
        <v>E</v>
      </c>
      <c r="CM94" s="68" t="str">
        <f t="shared" si="154"/>
        <v>E</v>
      </c>
      <c r="CN94" s="337"/>
      <c r="CO94" s="338"/>
      <c r="CP94" s="339">
        <f t="shared" si="155"/>
        <v>0</v>
      </c>
      <c r="CQ94" s="338"/>
      <c r="CR94" s="338"/>
      <c r="CS94" s="339">
        <f t="shared" si="156"/>
        <v>0</v>
      </c>
      <c r="CT94" s="338"/>
      <c r="CU94" s="338"/>
      <c r="CV94" s="339">
        <f t="shared" si="157"/>
        <v>0</v>
      </c>
      <c r="CW94" s="340">
        <f t="shared" si="229"/>
        <v>0</v>
      </c>
      <c r="CX94" s="341"/>
      <c r="CY94" s="342"/>
      <c r="CZ94" s="339">
        <f t="shared" si="230"/>
        <v>0</v>
      </c>
      <c r="DA94" s="342"/>
      <c r="DB94" s="342"/>
      <c r="DC94" s="339">
        <f t="shared" si="231"/>
        <v>0</v>
      </c>
      <c r="DD94" s="343">
        <f t="shared" si="232"/>
        <v>0</v>
      </c>
      <c r="DE94" s="344">
        <f t="shared" si="158"/>
        <v>0</v>
      </c>
      <c r="DF94" s="345" t="str">
        <f t="shared" si="159"/>
        <v>E</v>
      </c>
      <c r="DG94" s="69" t="str">
        <f t="shared" si="160"/>
        <v>E</v>
      </c>
      <c r="DH94" s="490"/>
      <c r="DI94" s="491"/>
      <c r="DJ94" s="492">
        <f t="shared" si="161"/>
        <v>0</v>
      </c>
      <c r="DK94" s="491"/>
      <c r="DL94" s="491"/>
      <c r="DM94" s="492">
        <f t="shared" si="162"/>
        <v>0</v>
      </c>
      <c r="DN94" s="491"/>
      <c r="DO94" s="491"/>
      <c r="DP94" s="492">
        <f t="shared" si="163"/>
        <v>0</v>
      </c>
      <c r="DQ94" s="493">
        <f t="shared" si="233"/>
        <v>0</v>
      </c>
      <c r="DR94" s="494"/>
      <c r="DS94" s="495"/>
      <c r="DT94" s="492">
        <f t="shared" si="234"/>
        <v>0</v>
      </c>
      <c r="DU94" s="495"/>
      <c r="DV94" s="495"/>
      <c r="DW94" s="492">
        <f t="shared" si="235"/>
        <v>0</v>
      </c>
      <c r="DX94" s="496">
        <f t="shared" si="236"/>
        <v>0</v>
      </c>
      <c r="DY94" s="497">
        <f t="shared" si="164"/>
        <v>0</v>
      </c>
      <c r="DZ94" s="498" t="str">
        <f t="shared" si="165"/>
        <v>E</v>
      </c>
      <c r="EA94" s="499" t="str">
        <f t="shared" si="166"/>
        <v>E</v>
      </c>
      <c r="EB94" s="198">
        <v>0</v>
      </c>
      <c r="EC94" s="199">
        <v>0</v>
      </c>
      <c r="ED94" s="199">
        <v>0</v>
      </c>
      <c r="EE94" s="196"/>
      <c r="EF94" s="196"/>
      <c r="EG94" s="197">
        <f t="shared" si="167"/>
        <v>0</v>
      </c>
      <c r="EH94" s="253">
        <f t="shared" si="168"/>
        <v>0</v>
      </c>
      <c r="EI94" s="213" t="str">
        <f t="shared" si="169"/>
        <v>E</v>
      </c>
      <c r="EJ94" s="201" t="str">
        <f t="shared" si="170"/>
        <v>E</v>
      </c>
      <c r="EK94" s="169">
        <v>0</v>
      </c>
      <c r="EL94" s="170">
        <v>0</v>
      </c>
      <c r="EM94" s="170">
        <v>0</v>
      </c>
      <c r="EN94" s="166"/>
      <c r="EO94" s="166"/>
      <c r="EP94" s="167">
        <f t="shared" si="171"/>
        <v>0</v>
      </c>
      <c r="EQ94" s="254">
        <f t="shared" si="172"/>
        <v>0</v>
      </c>
      <c r="ER94" s="217" t="str">
        <f t="shared" si="173"/>
        <v>E</v>
      </c>
      <c r="ES94" s="168" t="str">
        <f t="shared" si="174"/>
        <v>E</v>
      </c>
      <c r="ET94" s="184">
        <v>0</v>
      </c>
      <c r="EU94" s="185">
        <v>0</v>
      </c>
      <c r="EV94" s="185">
        <v>0</v>
      </c>
      <c r="EW94" s="181"/>
      <c r="EX94" s="181"/>
      <c r="EY94" s="182">
        <f t="shared" si="175"/>
        <v>0</v>
      </c>
      <c r="EZ94" s="255">
        <f t="shared" si="176"/>
        <v>0</v>
      </c>
      <c r="FA94" s="221" t="str">
        <f t="shared" si="177"/>
        <v>E</v>
      </c>
      <c r="FB94" s="183" t="str">
        <f t="shared" si="178"/>
        <v>E</v>
      </c>
      <c r="FC94" s="7"/>
      <c r="FD94" s="4"/>
      <c r="FE94" s="36" t="str">
        <f t="shared" si="123"/>
        <v/>
      </c>
      <c r="FF94" s="34">
        <f t="shared" si="124"/>
        <v>1200</v>
      </c>
      <c r="FG94" s="24">
        <f t="shared" si="125"/>
        <v>0</v>
      </c>
      <c r="FH94" s="23">
        <f t="shared" si="179"/>
        <v>0</v>
      </c>
      <c r="FI94" s="49" t="str">
        <f t="shared" si="180"/>
        <v/>
      </c>
      <c r="FJ94" s="49" t="str">
        <f t="shared" si="181"/>
        <v/>
      </c>
      <c r="FK94" s="49" t="str">
        <f t="shared" si="182"/>
        <v>PROMOTED</v>
      </c>
      <c r="FL94" s="40" t="str">
        <f t="shared" si="183"/>
        <v/>
      </c>
      <c r="FM94" s="35" t="str">
        <f t="shared" si="184"/>
        <v/>
      </c>
      <c r="FN94" s="63" t="str">
        <f t="shared" si="185"/>
        <v>Need Improvement</v>
      </c>
      <c r="FO94" s="43" t="str">
        <f t="shared" si="126"/>
        <v>E</v>
      </c>
      <c r="FP94" s="42" t="str">
        <f t="shared" si="127"/>
        <v>E</v>
      </c>
      <c r="FQ94" s="42" t="str">
        <f t="shared" si="128"/>
        <v>E</v>
      </c>
      <c r="FR94" s="42" t="str">
        <f t="shared" si="129"/>
        <v>E</v>
      </c>
      <c r="FS94" s="42" t="str">
        <f t="shared" si="130"/>
        <v>E</v>
      </c>
      <c r="FT94" s="44" t="str">
        <f t="shared" si="131"/>
        <v>E</v>
      </c>
      <c r="FU94" s="244">
        <f t="shared" si="186"/>
        <v>0</v>
      </c>
      <c r="FV94" s="245">
        <f t="shared" si="187"/>
        <v>0</v>
      </c>
      <c r="FW94" s="245">
        <f t="shared" si="188"/>
        <v>0</v>
      </c>
      <c r="FX94" s="245">
        <f t="shared" si="189"/>
        <v>0</v>
      </c>
      <c r="FY94" s="245">
        <f t="shared" si="190"/>
        <v>6</v>
      </c>
      <c r="FZ94" s="922"/>
      <c r="GA94" s="922"/>
      <c r="GB94" s="79">
        <f t="shared" si="191"/>
        <v>0</v>
      </c>
      <c r="GC94" s="79" t="s">
        <v>169</v>
      </c>
      <c r="GD94" s="79">
        <f t="shared" si="192"/>
        <v>100</v>
      </c>
      <c r="GE94" s="79" t="str">
        <f t="shared" si="193"/>
        <v>0/100</v>
      </c>
      <c r="GF94" s="79">
        <f t="shared" si="194"/>
        <v>0</v>
      </c>
      <c r="GG94" s="79" t="s">
        <v>169</v>
      </c>
      <c r="GH94" s="79">
        <f t="shared" si="195"/>
        <v>100</v>
      </c>
      <c r="GI94" s="79" t="str">
        <f t="shared" si="196"/>
        <v>0/100</v>
      </c>
      <c r="GJ94" s="79">
        <f t="shared" si="197"/>
        <v>0</v>
      </c>
      <c r="GK94" s="79" t="s">
        <v>169</v>
      </c>
      <c r="GL94" s="79">
        <f t="shared" si="198"/>
        <v>100</v>
      </c>
      <c r="GM94" s="79" t="str">
        <f t="shared" si="199"/>
        <v>0/100</v>
      </c>
      <c r="GO94" s="79" t="str">
        <f t="shared" si="200"/>
        <v>E</v>
      </c>
      <c r="GP94" s="79" t="str">
        <f t="shared" si="201"/>
        <v>E</v>
      </c>
      <c r="GQ94" s="79" t="str">
        <f t="shared" si="202"/>
        <v>E</v>
      </c>
      <c r="GR94" s="79" t="str">
        <f t="shared" si="203"/>
        <v>E</v>
      </c>
      <c r="GS94" s="79" t="str">
        <f t="shared" si="204"/>
        <v>E</v>
      </c>
      <c r="GT94" s="79" t="str">
        <f t="shared" si="205"/>
        <v>E</v>
      </c>
      <c r="GU94" s="79">
        <f t="shared" si="206"/>
        <v>0</v>
      </c>
      <c r="GV94" s="79">
        <f t="shared" si="207"/>
        <v>0</v>
      </c>
      <c r="GW94" s="79">
        <f t="shared" si="208"/>
        <v>0</v>
      </c>
      <c r="GX94" s="79">
        <f t="shared" si="209"/>
        <v>6</v>
      </c>
    </row>
    <row r="95" spans="1:206" ht="31.5">
      <c r="A95" s="73">
        <f t="shared" si="132"/>
        <v>987</v>
      </c>
      <c r="B95" s="138">
        <v>87</v>
      </c>
      <c r="C95" s="247">
        <v>87</v>
      </c>
      <c r="D95" s="23">
        <f t="shared" si="133"/>
        <v>0</v>
      </c>
      <c r="E95" s="2"/>
      <c r="F95" s="81"/>
      <c r="G95" s="1">
        <v>987</v>
      </c>
      <c r="H95" s="2"/>
      <c r="I95" s="2"/>
      <c r="J95" s="2"/>
      <c r="K95" s="666"/>
      <c r="L95" s="300"/>
      <c r="M95" s="272"/>
      <c r="N95" s="268">
        <f t="shared" si="134"/>
        <v>0</v>
      </c>
      <c r="O95" s="272"/>
      <c r="P95" s="272"/>
      <c r="Q95" s="268">
        <f t="shared" si="135"/>
        <v>0</v>
      </c>
      <c r="R95" s="272"/>
      <c r="S95" s="272"/>
      <c r="T95" s="268">
        <f t="shared" si="136"/>
        <v>0</v>
      </c>
      <c r="U95" s="270">
        <f t="shared" si="210"/>
        <v>0</v>
      </c>
      <c r="V95" s="273"/>
      <c r="W95" s="274"/>
      <c r="X95" s="268">
        <f t="shared" si="211"/>
        <v>0</v>
      </c>
      <c r="Y95" s="274"/>
      <c r="Z95" s="274"/>
      <c r="AA95" s="268">
        <f t="shared" si="212"/>
        <v>0</v>
      </c>
      <c r="AB95" s="269">
        <f t="shared" si="213"/>
        <v>0</v>
      </c>
      <c r="AC95" s="275">
        <f t="shared" si="214"/>
        <v>0</v>
      </c>
      <c r="AD95" s="271" t="str">
        <f t="shared" si="215"/>
        <v>E</v>
      </c>
      <c r="AE95" s="67" t="str">
        <f t="shared" si="216"/>
        <v>E</v>
      </c>
      <c r="AF95" s="337"/>
      <c r="AG95" s="338"/>
      <c r="AH95" s="339">
        <f t="shared" si="137"/>
        <v>0</v>
      </c>
      <c r="AI95" s="338"/>
      <c r="AJ95" s="338"/>
      <c r="AK95" s="339">
        <f t="shared" si="138"/>
        <v>0</v>
      </c>
      <c r="AL95" s="338"/>
      <c r="AM95" s="338"/>
      <c r="AN95" s="339">
        <f t="shared" si="139"/>
        <v>0</v>
      </c>
      <c r="AO95" s="340">
        <f t="shared" si="217"/>
        <v>0</v>
      </c>
      <c r="AP95" s="341"/>
      <c r="AQ95" s="342"/>
      <c r="AR95" s="339">
        <f t="shared" si="218"/>
        <v>0</v>
      </c>
      <c r="AS95" s="342"/>
      <c r="AT95" s="342"/>
      <c r="AU95" s="339">
        <f t="shared" si="219"/>
        <v>0</v>
      </c>
      <c r="AV95" s="343">
        <f t="shared" si="220"/>
        <v>0</v>
      </c>
      <c r="AW95" s="344">
        <f t="shared" si="140"/>
        <v>0</v>
      </c>
      <c r="AX95" s="345" t="str">
        <f t="shared" si="141"/>
        <v>E</v>
      </c>
      <c r="AY95" s="69" t="str">
        <f t="shared" si="142"/>
        <v>E</v>
      </c>
      <c r="AZ95" s="390"/>
      <c r="BA95" s="391"/>
      <c r="BB95" s="392">
        <f t="shared" si="143"/>
        <v>0</v>
      </c>
      <c r="BC95" s="391"/>
      <c r="BD95" s="391"/>
      <c r="BE95" s="392">
        <f t="shared" si="144"/>
        <v>0</v>
      </c>
      <c r="BF95" s="391"/>
      <c r="BG95" s="391"/>
      <c r="BH95" s="392">
        <f t="shared" si="145"/>
        <v>0</v>
      </c>
      <c r="BI95" s="393">
        <f t="shared" si="221"/>
        <v>0</v>
      </c>
      <c r="BJ95" s="394"/>
      <c r="BK95" s="395"/>
      <c r="BL95" s="392">
        <f t="shared" si="222"/>
        <v>0</v>
      </c>
      <c r="BM95" s="395"/>
      <c r="BN95" s="395"/>
      <c r="BO95" s="392">
        <f t="shared" si="223"/>
        <v>0</v>
      </c>
      <c r="BP95" s="396">
        <f t="shared" si="224"/>
        <v>0</v>
      </c>
      <c r="BQ95" s="397">
        <f t="shared" si="146"/>
        <v>0</v>
      </c>
      <c r="BR95" s="398" t="str">
        <f t="shared" si="147"/>
        <v>E</v>
      </c>
      <c r="BS95" s="399" t="str">
        <f t="shared" si="148"/>
        <v>E</v>
      </c>
      <c r="BT95" s="437"/>
      <c r="BU95" s="438"/>
      <c r="BV95" s="439">
        <f t="shared" si="149"/>
        <v>0</v>
      </c>
      <c r="BW95" s="438"/>
      <c r="BX95" s="438"/>
      <c r="BY95" s="439">
        <f t="shared" si="150"/>
        <v>0</v>
      </c>
      <c r="BZ95" s="438"/>
      <c r="CA95" s="438"/>
      <c r="CB95" s="439">
        <f t="shared" si="151"/>
        <v>0</v>
      </c>
      <c r="CC95" s="440">
        <f t="shared" si="225"/>
        <v>0</v>
      </c>
      <c r="CD95" s="441"/>
      <c r="CE95" s="442"/>
      <c r="CF95" s="439">
        <f t="shared" si="226"/>
        <v>0</v>
      </c>
      <c r="CG95" s="442"/>
      <c r="CH95" s="442"/>
      <c r="CI95" s="439">
        <f t="shared" si="227"/>
        <v>0</v>
      </c>
      <c r="CJ95" s="443">
        <f t="shared" si="228"/>
        <v>0</v>
      </c>
      <c r="CK95" s="444">
        <f t="shared" si="152"/>
        <v>0</v>
      </c>
      <c r="CL95" s="445" t="str">
        <f t="shared" si="153"/>
        <v>E</v>
      </c>
      <c r="CM95" s="68" t="str">
        <f t="shared" si="154"/>
        <v>E</v>
      </c>
      <c r="CN95" s="337"/>
      <c r="CO95" s="338"/>
      <c r="CP95" s="339">
        <f t="shared" si="155"/>
        <v>0</v>
      </c>
      <c r="CQ95" s="338"/>
      <c r="CR95" s="338"/>
      <c r="CS95" s="339">
        <f t="shared" si="156"/>
        <v>0</v>
      </c>
      <c r="CT95" s="338"/>
      <c r="CU95" s="338"/>
      <c r="CV95" s="339">
        <f t="shared" si="157"/>
        <v>0</v>
      </c>
      <c r="CW95" s="340">
        <f t="shared" si="229"/>
        <v>0</v>
      </c>
      <c r="CX95" s="341"/>
      <c r="CY95" s="342"/>
      <c r="CZ95" s="339">
        <f t="shared" si="230"/>
        <v>0</v>
      </c>
      <c r="DA95" s="342"/>
      <c r="DB95" s="342"/>
      <c r="DC95" s="339">
        <f t="shared" si="231"/>
        <v>0</v>
      </c>
      <c r="DD95" s="343">
        <f t="shared" si="232"/>
        <v>0</v>
      </c>
      <c r="DE95" s="344">
        <f t="shared" si="158"/>
        <v>0</v>
      </c>
      <c r="DF95" s="345" t="str">
        <f t="shared" si="159"/>
        <v>E</v>
      </c>
      <c r="DG95" s="69" t="str">
        <f t="shared" si="160"/>
        <v>E</v>
      </c>
      <c r="DH95" s="490"/>
      <c r="DI95" s="491"/>
      <c r="DJ95" s="492">
        <f t="shared" si="161"/>
        <v>0</v>
      </c>
      <c r="DK95" s="491"/>
      <c r="DL95" s="491"/>
      <c r="DM95" s="492">
        <f t="shared" si="162"/>
        <v>0</v>
      </c>
      <c r="DN95" s="491"/>
      <c r="DO95" s="491"/>
      <c r="DP95" s="492">
        <f t="shared" si="163"/>
        <v>0</v>
      </c>
      <c r="DQ95" s="493">
        <f t="shared" si="233"/>
        <v>0</v>
      </c>
      <c r="DR95" s="494"/>
      <c r="DS95" s="495"/>
      <c r="DT95" s="492">
        <f t="shared" si="234"/>
        <v>0</v>
      </c>
      <c r="DU95" s="495"/>
      <c r="DV95" s="495"/>
      <c r="DW95" s="492">
        <f t="shared" si="235"/>
        <v>0</v>
      </c>
      <c r="DX95" s="496">
        <f t="shared" si="236"/>
        <v>0</v>
      </c>
      <c r="DY95" s="497">
        <f t="shared" si="164"/>
        <v>0</v>
      </c>
      <c r="DZ95" s="498" t="str">
        <f t="shared" si="165"/>
        <v>E</v>
      </c>
      <c r="EA95" s="499" t="str">
        <f t="shared" si="166"/>
        <v>E</v>
      </c>
      <c r="EB95" s="198">
        <v>0</v>
      </c>
      <c r="EC95" s="199">
        <v>0</v>
      </c>
      <c r="ED95" s="199">
        <v>0</v>
      </c>
      <c r="EE95" s="196"/>
      <c r="EF95" s="196"/>
      <c r="EG95" s="197">
        <f t="shared" si="167"/>
        <v>0</v>
      </c>
      <c r="EH95" s="253">
        <f t="shared" si="168"/>
        <v>0</v>
      </c>
      <c r="EI95" s="213" t="str">
        <f t="shared" si="169"/>
        <v>E</v>
      </c>
      <c r="EJ95" s="201" t="str">
        <f t="shared" si="170"/>
        <v>E</v>
      </c>
      <c r="EK95" s="169">
        <v>0</v>
      </c>
      <c r="EL95" s="170">
        <v>0</v>
      </c>
      <c r="EM95" s="170">
        <v>0</v>
      </c>
      <c r="EN95" s="166"/>
      <c r="EO95" s="166"/>
      <c r="EP95" s="167">
        <f t="shared" si="171"/>
        <v>0</v>
      </c>
      <c r="EQ95" s="254">
        <f t="shared" si="172"/>
        <v>0</v>
      </c>
      <c r="ER95" s="217" t="str">
        <f t="shared" si="173"/>
        <v>E</v>
      </c>
      <c r="ES95" s="168" t="str">
        <f t="shared" si="174"/>
        <v>E</v>
      </c>
      <c r="ET95" s="184">
        <v>0</v>
      </c>
      <c r="EU95" s="185">
        <v>0</v>
      </c>
      <c r="EV95" s="185">
        <v>0</v>
      </c>
      <c r="EW95" s="181"/>
      <c r="EX95" s="181"/>
      <c r="EY95" s="182">
        <f t="shared" si="175"/>
        <v>0</v>
      </c>
      <c r="EZ95" s="255">
        <f t="shared" si="176"/>
        <v>0</v>
      </c>
      <c r="FA95" s="221" t="str">
        <f t="shared" si="177"/>
        <v>E</v>
      </c>
      <c r="FB95" s="183" t="str">
        <f t="shared" si="178"/>
        <v>E</v>
      </c>
      <c r="FC95" s="7"/>
      <c r="FD95" s="4"/>
      <c r="FE95" s="36" t="str">
        <f t="shared" si="123"/>
        <v/>
      </c>
      <c r="FF95" s="34">
        <f t="shared" si="124"/>
        <v>1200</v>
      </c>
      <c r="FG95" s="24">
        <f t="shared" si="125"/>
        <v>0</v>
      </c>
      <c r="FH95" s="23">
        <f t="shared" si="179"/>
        <v>0</v>
      </c>
      <c r="FI95" s="49" t="str">
        <f t="shared" si="180"/>
        <v/>
      </c>
      <c r="FJ95" s="49" t="str">
        <f t="shared" si="181"/>
        <v/>
      </c>
      <c r="FK95" s="49" t="str">
        <f t="shared" si="182"/>
        <v>PROMOTED</v>
      </c>
      <c r="FL95" s="40" t="str">
        <f t="shared" si="183"/>
        <v/>
      </c>
      <c r="FM95" s="35" t="str">
        <f t="shared" si="184"/>
        <v/>
      </c>
      <c r="FN95" s="63" t="str">
        <f t="shared" si="185"/>
        <v>Need Improvement</v>
      </c>
      <c r="FO95" s="43" t="str">
        <f t="shared" si="126"/>
        <v>E</v>
      </c>
      <c r="FP95" s="42" t="str">
        <f t="shared" si="127"/>
        <v>E</v>
      </c>
      <c r="FQ95" s="42" t="str">
        <f t="shared" si="128"/>
        <v>E</v>
      </c>
      <c r="FR95" s="42" t="str">
        <f t="shared" si="129"/>
        <v>E</v>
      </c>
      <c r="FS95" s="42" t="str">
        <f t="shared" si="130"/>
        <v>E</v>
      </c>
      <c r="FT95" s="44" t="str">
        <f t="shared" si="131"/>
        <v>E</v>
      </c>
      <c r="FU95" s="244">
        <f t="shared" si="186"/>
        <v>0</v>
      </c>
      <c r="FV95" s="245">
        <f t="shared" si="187"/>
        <v>0</v>
      </c>
      <c r="FW95" s="245">
        <f t="shared" si="188"/>
        <v>0</v>
      </c>
      <c r="FX95" s="245">
        <f t="shared" si="189"/>
        <v>0</v>
      </c>
      <c r="FY95" s="245">
        <f t="shared" si="190"/>
        <v>6</v>
      </c>
      <c r="FZ95" s="922"/>
      <c r="GA95" s="922"/>
      <c r="GB95" s="79">
        <f t="shared" si="191"/>
        <v>0</v>
      </c>
      <c r="GC95" s="79" t="s">
        <v>169</v>
      </c>
      <c r="GD95" s="79">
        <f t="shared" si="192"/>
        <v>100</v>
      </c>
      <c r="GE95" s="79" t="str">
        <f t="shared" si="193"/>
        <v>0/100</v>
      </c>
      <c r="GF95" s="79">
        <f t="shared" si="194"/>
        <v>0</v>
      </c>
      <c r="GG95" s="79" t="s">
        <v>169</v>
      </c>
      <c r="GH95" s="79">
        <f t="shared" si="195"/>
        <v>100</v>
      </c>
      <c r="GI95" s="79" t="str">
        <f t="shared" si="196"/>
        <v>0/100</v>
      </c>
      <c r="GJ95" s="79">
        <f t="shared" si="197"/>
        <v>0</v>
      </c>
      <c r="GK95" s="79" t="s">
        <v>169</v>
      </c>
      <c r="GL95" s="79">
        <f t="shared" si="198"/>
        <v>100</v>
      </c>
      <c r="GM95" s="79" t="str">
        <f t="shared" si="199"/>
        <v>0/100</v>
      </c>
      <c r="GO95" s="79" t="str">
        <f t="shared" si="200"/>
        <v>E</v>
      </c>
      <c r="GP95" s="79" t="str">
        <f t="shared" si="201"/>
        <v>E</v>
      </c>
      <c r="GQ95" s="79" t="str">
        <f t="shared" si="202"/>
        <v>E</v>
      </c>
      <c r="GR95" s="79" t="str">
        <f t="shared" si="203"/>
        <v>E</v>
      </c>
      <c r="GS95" s="79" t="str">
        <f t="shared" si="204"/>
        <v>E</v>
      </c>
      <c r="GT95" s="79" t="str">
        <f t="shared" si="205"/>
        <v>E</v>
      </c>
      <c r="GU95" s="79">
        <f t="shared" si="206"/>
        <v>0</v>
      </c>
      <c r="GV95" s="79">
        <f t="shared" si="207"/>
        <v>0</v>
      </c>
      <c r="GW95" s="79">
        <f t="shared" si="208"/>
        <v>0</v>
      </c>
      <c r="GX95" s="79">
        <f t="shared" si="209"/>
        <v>6</v>
      </c>
    </row>
    <row r="96" spans="1:206" ht="31.5">
      <c r="A96" s="73">
        <f t="shared" si="132"/>
        <v>988</v>
      </c>
      <c r="B96" s="138">
        <v>88</v>
      </c>
      <c r="C96" s="248">
        <v>88</v>
      </c>
      <c r="D96" s="23">
        <f t="shared" si="133"/>
        <v>0</v>
      </c>
      <c r="E96" s="2"/>
      <c r="F96" s="81"/>
      <c r="G96" s="2">
        <v>988</v>
      </c>
      <c r="H96" s="2"/>
      <c r="I96" s="2"/>
      <c r="J96" s="2"/>
      <c r="K96" s="666"/>
      <c r="L96" s="300"/>
      <c r="M96" s="272"/>
      <c r="N96" s="268">
        <f t="shared" si="134"/>
        <v>0</v>
      </c>
      <c r="O96" s="272"/>
      <c r="P96" s="272"/>
      <c r="Q96" s="268">
        <f t="shared" si="135"/>
        <v>0</v>
      </c>
      <c r="R96" s="272"/>
      <c r="S96" s="272"/>
      <c r="T96" s="268">
        <f t="shared" si="136"/>
        <v>0</v>
      </c>
      <c r="U96" s="270">
        <f t="shared" si="210"/>
        <v>0</v>
      </c>
      <c r="V96" s="273"/>
      <c r="W96" s="274"/>
      <c r="X96" s="268">
        <f t="shared" si="211"/>
        <v>0</v>
      </c>
      <c r="Y96" s="274"/>
      <c r="Z96" s="274"/>
      <c r="AA96" s="268">
        <f t="shared" si="212"/>
        <v>0</v>
      </c>
      <c r="AB96" s="269">
        <f t="shared" si="213"/>
        <v>0</v>
      </c>
      <c r="AC96" s="275">
        <f t="shared" si="214"/>
        <v>0</v>
      </c>
      <c r="AD96" s="271" t="str">
        <f t="shared" si="215"/>
        <v>E</v>
      </c>
      <c r="AE96" s="67" t="str">
        <f t="shared" si="216"/>
        <v>E</v>
      </c>
      <c r="AF96" s="337"/>
      <c r="AG96" s="338"/>
      <c r="AH96" s="339">
        <f t="shared" si="137"/>
        <v>0</v>
      </c>
      <c r="AI96" s="338"/>
      <c r="AJ96" s="338"/>
      <c r="AK96" s="339">
        <f t="shared" si="138"/>
        <v>0</v>
      </c>
      <c r="AL96" s="338"/>
      <c r="AM96" s="338"/>
      <c r="AN96" s="339">
        <f t="shared" si="139"/>
        <v>0</v>
      </c>
      <c r="AO96" s="340">
        <f t="shared" si="217"/>
        <v>0</v>
      </c>
      <c r="AP96" s="341"/>
      <c r="AQ96" s="342"/>
      <c r="AR96" s="339">
        <f t="shared" si="218"/>
        <v>0</v>
      </c>
      <c r="AS96" s="342"/>
      <c r="AT96" s="342"/>
      <c r="AU96" s="339">
        <f t="shared" si="219"/>
        <v>0</v>
      </c>
      <c r="AV96" s="343">
        <f t="shared" si="220"/>
        <v>0</v>
      </c>
      <c r="AW96" s="344">
        <f t="shared" si="140"/>
        <v>0</v>
      </c>
      <c r="AX96" s="345" t="str">
        <f t="shared" si="141"/>
        <v>E</v>
      </c>
      <c r="AY96" s="69" t="str">
        <f t="shared" si="142"/>
        <v>E</v>
      </c>
      <c r="AZ96" s="390"/>
      <c r="BA96" s="391"/>
      <c r="BB96" s="392">
        <f t="shared" si="143"/>
        <v>0</v>
      </c>
      <c r="BC96" s="391"/>
      <c r="BD96" s="391"/>
      <c r="BE96" s="392">
        <f t="shared" si="144"/>
        <v>0</v>
      </c>
      <c r="BF96" s="391"/>
      <c r="BG96" s="391"/>
      <c r="BH96" s="392">
        <f t="shared" si="145"/>
        <v>0</v>
      </c>
      <c r="BI96" s="393">
        <f t="shared" si="221"/>
        <v>0</v>
      </c>
      <c r="BJ96" s="394"/>
      <c r="BK96" s="395"/>
      <c r="BL96" s="392">
        <f t="shared" si="222"/>
        <v>0</v>
      </c>
      <c r="BM96" s="395"/>
      <c r="BN96" s="395"/>
      <c r="BO96" s="392">
        <f t="shared" si="223"/>
        <v>0</v>
      </c>
      <c r="BP96" s="396">
        <f t="shared" si="224"/>
        <v>0</v>
      </c>
      <c r="BQ96" s="397">
        <f t="shared" si="146"/>
        <v>0</v>
      </c>
      <c r="BR96" s="398" t="str">
        <f t="shared" si="147"/>
        <v>E</v>
      </c>
      <c r="BS96" s="399" t="str">
        <f t="shared" si="148"/>
        <v>E</v>
      </c>
      <c r="BT96" s="437"/>
      <c r="BU96" s="438"/>
      <c r="BV96" s="439">
        <f t="shared" si="149"/>
        <v>0</v>
      </c>
      <c r="BW96" s="438"/>
      <c r="BX96" s="438"/>
      <c r="BY96" s="439">
        <f t="shared" si="150"/>
        <v>0</v>
      </c>
      <c r="BZ96" s="438"/>
      <c r="CA96" s="438"/>
      <c r="CB96" s="439">
        <f t="shared" si="151"/>
        <v>0</v>
      </c>
      <c r="CC96" s="440">
        <f t="shared" si="225"/>
        <v>0</v>
      </c>
      <c r="CD96" s="441"/>
      <c r="CE96" s="442"/>
      <c r="CF96" s="439">
        <f t="shared" si="226"/>
        <v>0</v>
      </c>
      <c r="CG96" s="442"/>
      <c r="CH96" s="442"/>
      <c r="CI96" s="439">
        <f t="shared" si="227"/>
        <v>0</v>
      </c>
      <c r="CJ96" s="443">
        <f t="shared" si="228"/>
        <v>0</v>
      </c>
      <c r="CK96" s="444">
        <f t="shared" si="152"/>
        <v>0</v>
      </c>
      <c r="CL96" s="445" t="str">
        <f t="shared" si="153"/>
        <v>E</v>
      </c>
      <c r="CM96" s="68" t="str">
        <f t="shared" si="154"/>
        <v>E</v>
      </c>
      <c r="CN96" s="337"/>
      <c r="CO96" s="338"/>
      <c r="CP96" s="339">
        <f t="shared" si="155"/>
        <v>0</v>
      </c>
      <c r="CQ96" s="338"/>
      <c r="CR96" s="338"/>
      <c r="CS96" s="339">
        <f t="shared" si="156"/>
        <v>0</v>
      </c>
      <c r="CT96" s="338"/>
      <c r="CU96" s="338"/>
      <c r="CV96" s="339">
        <f t="shared" si="157"/>
        <v>0</v>
      </c>
      <c r="CW96" s="340">
        <f t="shared" si="229"/>
        <v>0</v>
      </c>
      <c r="CX96" s="341"/>
      <c r="CY96" s="342"/>
      <c r="CZ96" s="339">
        <f t="shared" si="230"/>
        <v>0</v>
      </c>
      <c r="DA96" s="342"/>
      <c r="DB96" s="342"/>
      <c r="DC96" s="339">
        <f t="shared" si="231"/>
        <v>0</v>
      </c>
      <c r="DD96" s="343">
        <f t="shared" si="232"/>
        <v>0</v>
      </c>
      <c r="DE96" s="344">
        <f t="shared" si="158"/>
        <v>0</v>
      </c>
      <c r="DF96" s="345" t="str">
        <f t="shared" si="159"/>
        <v>E</v>
      </c>
      <c r="DG96" s="69" t="str">
        <f t="shared" si="160"/>
        <v>E</v>
      </c>
      <c r="DH96" s="490"/>
      <c r="DI96" s="491"/>
      <c r="DJ96" s="492">
        <f t="shared" si="161"/>
        <v>0</v>
      </c>
      <c r="DK96" s="491"/>
      <c r="DL96" s="491"/>
      <c r="DM96" s="492">
        <f t="shared" si="162"/>
        <v>0</v>
      </c>
      <c r="DN96" s="491"/>
      <c r="DO96" s="491"/>
      <c r="DP96" s="492">
        <f t="shared" si="163"/>
        <v>0</v>
      </c>
      <c r="DQ96" s="493">
        <f t="shared" si="233"/>
        <v>0</v>
      </c>
      <c r="DR96" s="494"/>
      <c r="DS96" s="495"/>
      <c r="DT96" s="492">
        <f t="shared" si="234"/>
        <v>0</v>
      </c>
      <c r="DU96" s="495"/>
      <c r="DV96" s="495"/>
      <c r="DW96" s="492">
        <f t="shared" si="235"/>
        <v>0</v>
      </c>
      <c r="DX96" s="496">
        <f t="shared" si="236"/>
        <v>0</v>
      </c>
      <c r="DY96" s="497">
        <f t="shared" si="164"/>
        <v>0</v>
      </c>
      <c r="DZ96" s="498" t="str">
        <f t="shared" si="165"/>
        <v>E</v>
      </c>
      <c r="EA96" s="499" t="str">
        <f t="shared" si="166"/>
        <v>E</v>
      </c>
      <c r="EB96" s="198">
        <v>0</v>
      </c>
      <c r="EC96" s="199">
        <v>0</v>
      </c>
      <c r="ED96" s="199">
        <v>0</v>
      </c>
      <c r="EE96" s="196"/>
      <c r="EF96" s="196"/>
      <c r="EG96" s="197">
        <f t="shared" si="167"/>
        <v>0</v>
      </c>
      <c r="EH96" s="253">
        <f t="shared" si="168"/>
        <v>0</v>
      </c>
      <c r="EI96" s="213" t="str">
        <f t="shared" si="169"/>
        <v>E</v>
      </c>
      <c r="EJ96" s="201" t="str">
        <f t="shared" si="170"/>
        <v>E</v>
      </c>
      <c r="EK96" s="169">
        <v>0</v>
      </c>
      <c r="EL96" s="170">
        <v>0</v>
      </c>
      <c r="EM96" s="170">
        <v>0</v>
      </c>
      <c r="EN96" s="166"/>
      <c r="EO96" s="166"/>
      <c r="EP96" s="167">
        <f t="shared" si="171"/>
        <v>0</v>
      </c>
      <c r="EQ96" s="254">
        <f t="shared" si="172"/>
        <v>0</v>
      </c>
      <c r="ER96" s="217" t="str">
        <f t="shared" si="173"/>
        <v>E</v>
      </c>
      <c r="ES96" s="168" t="str">
        <f t="shared" si="174"/>
        <v>E</v>
      </c>
      <c r="ET96" s="184">
        <v>0</v>
      </c>
      <c r="EU96" s="185">
        <v>0</v>
      </c>
      <c r="EV96" s="185">
        <v>0</v>
      </c>
      <c r="EW96" s="181"/>
      <c r="EX96" s="181"/>
      <c r="EY96" s="182">
        <f t="shared" si="175"/>
        <v>0</v>
      </c>
      <c r="EZ96" s="255">
        <f t="shared" si="176"/>
        <v>0</v>
      </c>
      <c r="FA96" s="221" t="str">
        <f t="shared" si="177"/>
        <v>E</v>
      </c>
      <c r="FB96" s="183" t="str">
        <f t="shared" si="178"/>
        <v>E</v>
      </c>
      <c r="FC96" s="7"/>
      <c r="FD96" s="4"/>
      <c r="FE96" s="36" t="str">
        <f t="shared" si="123"/>
        <v/>
      </c>
      <c r="FF96" s="34">
        <f t="shared" si="124"/>
        <v>1200</v>
      </c>
      <c r="FG96" s="24">
        <f t="shared" si="125"/>
        <v>0</v>
      </c>
      <c r="FH96" s="23">
        <f t="shared" si="179"/>
        <v>0</v>
      </c>
      <c r="FI96" s="49" t="str">
        <f t="shared" si="180"/>
        <v/>
      </c>
      <c r="FJ96" s="49" t="str">
        <f t="shared" si="181"/>
        <v/>
      </c>
      <c r="FK96" s="49" t="str">
        <f t="shared" si="182"/>
        <v>PROMOTED</v>
      </c>
      <c r="FL96" s="40" t="str">
        <f t="shared" si="183"/>
        <v/>
      </c>
      <c r="FM96" s="35" t="str">
        <f t="shared" si="184"/>
        <v/>
      </c>
      <c r="FN96" s="63" t="str">
        <f t="shared" si="185"/>
        <v>Need Improvement</v>
      </c>
      <c r="FO96" s="43" t="str">
        <f t="shared" si="126"/>
        <v>E</v>
      </c>
      <c r="FP96" s="42" t="str">
        <f t="shared" si="127"/>
        <v>E</v>
      </c>
      <c r="FQ96" s="42" t="str">
        <f t="shared" si="128"/>
        <v>E</v>
      </c>
      <c r="FR96" s="42" t="str">
        <f t="shared" si="129"/>
        <v>E</v>
      </c>
      <c r="FS96" s="42" t="str">
        <f t="shared" si="130"/>
        <v>E</v>
      </c>
      <c r="FT96" s="44" t="str">
        <f t="shared" si="131"/>
        <v>E</v>
      </c>
      <c r="FU96" s="244">
        <f t="shared" si="186"/>
        <v>0</v>
      </c>
      <c r="FV96" s="245">
        <f t="shared" si="187"/>
        <v>0</v>
      </c>
      <c r="FW96" s="245">
        <f t="shared" si="188"/>
        <v>0</v>
      </c>
      <c r="FX96" s="245">
        <f t="shared" si="189"/>
        <v>0</v>
      </c>
      <c r="FY96" s="245">
        <f t="shared" si="190"/>
        <v>6</v>
      </c>
      <c r="FZ96" s="922"/>
      <c r="GA96" s="922"/>
      <c r="GB96" s="79">
        <f t="shared" si="191"/>
        <v>0</v>
      </c>
      <c r="GC96" s="79" t="s">
        <v>169</v>
      </c>
      <c r="GD96" s="79">
        <f t="shared" si="192"/>
        <v>100</v>
      </c>
      <c r="GE96" s="79" t="str">
        <f t="shared" si="193"/>
        <v>0/100</v>
      </c>
      <c r="GF96" s="79">
        <f t="shared" si="194"/>
        <v>0</v>
      </c>
      <c r="GG96" s="79" t="s">
        <v>169</v>
      </c>
      <c r="GH96" s="79">
        <f t="shared" si="195"/>
        <v>100</v>
      </c>
      <c r="GI96" s="79" t="str">
        <f t="shared" si="196"/>
        <v>0/100</v>
      </c>
      <c r="GJ96" s="79">
        <f t="shared" si="197"/>
        <v>0</v>
      </c>
      <c r="GK96" s="79" t="s">
        <v>169</v>
      </c>
      <c r="GL96" s="79">
        <f t="shared" si="198"/>
        <v>100</v>
      </c>
      <c r="GM96" s="79" t="str">
        <f t="shared" si="199"/>
        <v>0/100</v>
      </c>
      <c r="GO96" s="79" t="str">
        <f t="shared" si="200"/>
        <v>E</v>
      </c>
      <c r="GP96" s="79" t="str">
        <f t="shared" si="201"/>
        <v>E</v>
      </c>
      <c r="GQ96" s="79" t="str">
        <f t="shared" si="202"/>
        <v>E</v>
      </c>
      <c r="GR96" s="79" t="str">
        <f t="shared" si="203"/>
        <v>E</v>
      </c>
      <c r="GS96" s="79" t="str">
        <f t="shared" si="204"/>
        <v>E</v>
      </c>
      <c r="GT96" s="79" t="str">
        <f t="shared" si="205"/>
        <v>E</v>
      </c>
      <c r="GU96" s="79">
        <f t="shared" si="206"/>
        <v>0</v>
      </c>
      <c r="GV96" s="79">
        <f t="shared" si="207"/>
        <v>0</v>
      </c>
      <c r="GW96" s="79">
        <f t="shared" si="208"/>
        <v>0</v>
      </c>
      <c r="GX96" s="79">
        <f t="shared" si="209"/>
        <v>6</v>
      </c>
    </row>
    <row r="97" spans="1:208" ht="31.5">
      <c r="A97" s="73">
        <f t="shared" si="132"/>
        <v>989</v>
      </c>
      <c r="B97" s="138">
        <v>89</v>
      </c>
      <c r="C97" s="247">
        <v>89</v>
      </c>
      <c r="D97" s="23">
        <f t="shared" si="133"/>
        <v>0</v>
      </c>
      <c r="E97" s="2"/>
      <c r="F97" s="81"/>
      <c r="G97" s="1">
        <v>989</v>
      </c>
      <c r="H97" s="2"/>
      <c r="I97" s="2"/>
      <c r="J97" s="2"/>
      <c r="K97" s="666"/>
      <c r="L97" s="300"/>
      <c r="M97" s="272"/>
      <c r="N97" s="268">
        <f t="shared" si="134"/>
        <v>0</v>
      </c>
      <c r="O97" s="272"/>
      <c r="P97" s="272"/>
      <c r="Q97" s="268">
        <f t="shared" si="135"/>
        <v>0</v>
      </c>
      <c r="R97" s="272"/>
      <c r="S97" s="272"/>
      <c r="T97" s="268">
        <f t="shared" si="136"/>
        <v>0</v>
      </c>
      <c r="U97" s="270">
        <f t="shared" si="210"/>
        <v>0</v>
      </c>
      <c r="V97" s="273"/>
      <c r="W97" s="274"/>
      <c r="X97" s="268">
        <f t="shared" si="211"/>
        <v>0</v>
      </c>
      <c r="Y97" s="274"/>
      <c r="Z97" s="274"/>
      <c r="AA97" s="268">
        <f t="shared" si="212"/>
        <v>0</v>
      </c>
      <c r="AB97" s="269">
        <f t="shared" si="213"/>
        <v>0</v>
      </c>
      <c r="AC97" s="275">
        <f t="shared" si="214"/>
        <v>0</v>
      </c>
      <c r="AD97" s="271" t="str">
        <f t="shared" si="215"/>
        <v>E</v>
      </c>
      <c r="AE97" s="67" t="str">
        <f t="shared" si="216"/>
        <v>E</v>
      </c>
      <c r="AF97" s="337"/>
      <c r="AG97" s="338"/>
      <c r="AH97" s="339">
        <f t="shared" si="137"/>
        <v>0</v>
      </c>
      <c r="AI97" s="338"/>
      <c r="AJ97" s="338"/>
      <c r="AK97" s="339">
        <f t="shared" si="138"/>
        <v>0</v>
      </c>
      <c r="AL97" s="338"/>
      <c r="AM97" s="338"/>
      <c r="AN97" s="339">
        <f t="shared" si="139"/>
        <v>0</v>
      </c>
      <c r="AO97" s="340">
        <f t="shared" si="217"/>
        <v>0</v>
      </c>
      <c r="AP97" s="341"/>
      <c r="AQ97" s="342"/>
      <c r="AR97" s="339">
        <f t="shared" si="218"/>
        <v>0</v>
      </c>
      <c r="AS97" s="342"/>
      <c r="AT97" s="342"/>
      <c r="AU97" s="339">
        <f t="shared" si="219"/>
        <v>0</v>
      </c>
      <c r="AV97" s="343">
        <f t="shared" si="220"/>
        <v>0</v>
      </c>
      <c r="AW97" s="344">
        <f t="shared" si="140"/>
        <v>0</v>
      </c>
      <c r="AX97" s="345" t="str">
        <f t="shared" si="141"/>
        <v>E</v>
      </c>
      <c r="AY97" s="69" t="str">
        <f t="shared" si="142"/>
        <v>E</v>
      </c>
      <c r="AZ97" s="390"/>
      <c r="BA97" s="391"/>
      <c r="BB97" s="392">
        <f t="shared" si="143"/>
        <v>0</v>
      </c>
      <c r="BC97" s="391"/>
      <c r="BD97" s="391"/>
      <c r="BE97" s="392">
        <f t="shared" si="144"/>
        <v>0</v>
      </c>
      <c r="BF97" s="391"/>
      <c r="BG97" s="391"/>
      <c r="BH97" s="392">
        <f t="shared" si="145"/>
        <v>0</v>
      </c>
      <c r="BI97" s="393">
        <f t="shared" si="221"/>
        <v>0</v>
      </c>
      <c r="BJ97" s="394"/>
      <c r="BK97" s="395"/>
      <c r="BL97" s="392">
        <f t="shared" si="222"/>
        <v>0</v>
      </c>
      <c r="BM97" s="395"/>
      <c r="BN97" s="395"/>
      <c r="BO97" s="392">
        <f t="shared" si="223"/>
        <v>0</v>
      </c>
      <c r="BP97" s="396">
        <f t="shared" si="224"/>
        <v>0</v>
      </c>
      <c r="BQ97" s="397">
        <f t="shared" si="146"/>
        <v>0</v>
      </c>
      <c r="BR97" s="398" t="str">
        <f t="shared" si="147"/>
        <v>E</v>
      </c>
      <c r="BS97" s="399" t="str">
        <f t="shared" si="148"/>
        <v>E</v>
      </c>
      <c r="BT97" s="437"/>
      <c r="BU97" s="438"/>
      <c r="BV97" s="439">
        <f t="shared" si="149"/>
        <v>0</v>
      </c>
      <c r="BW97" s="438"/>
      <c r="BX97" s="438"/>
      <c r="BY97" s="439">
        <f t="shared" si="150"/>
        <v>0</v>
      </c>
      <c r="BZ97" s="438"/>
      <c r="CA97" s="438"/>
      <c r="CB97" s="439">
        <f t="shared" si="151"/>
        <v>0</v>
      </c>
      <c r="CC97" s="440">
        <f t="shared" si="225"/>
        <v>0</v>
      </c>
      <c r="CD97" s="441"/>
      <c r="CE97" s="442"/>
      <c r="CF97" s="439">
        <f t="shared" si="226"/>
        <v>0</v>
      </c>
      <c r="CG97" s="442"/>
      <c r="CH97" s="442"/>
      <c r="CI97" s="439">
        <f t="shared" si="227"/>
        <v>0</v>
      </c>
      <c r="CJ97" s="443">
        <f t="shared" si="228"/>
        <v>0</v>
      </c>
      <c r="CK97" s="444">
        <f t="shared" si="152"/>
        <v>0</v>
      </c>
      <c r="CL97" s="445" t="str">
        <f t="shared" si="153"/>
        <v>E</v>
      </c>
      <c r="CM97" s="68" t="str">
        <f t="shared" si="154"/>
        <v>E</v>
      </c>
      <c r="CN97" s="337"/>
      <c r="CO97" s="338"/>
      <c r="CP97" s="339">
        <f t="shared" si="155"/>
        <v>0</v>
      </c>
      <c r="CQ97" s="338"/>
      <c r="CR97" s="338"/>
      <c r="CS97" s="339">
        <f t="shared" si="156"/>
        <v>0</v>
      </c>
      <c r="CT97" s="338"/>
      <c r="CU97" s="338"/>
      <c r="CV97" s="339">
        <f t="shared" si="157"/>
        <v>0</v>
      </c>
      <c r="CW97" s="340">
        <f t="shared" si="229"/>
        <v>0</v>
      </c>
      <c r="CX97" s="341"/>
      <c r="CY97" s="342"/>
      <c r="CZ97" s="339">
        <f t="shared" si="230"/>
        <v>0</v>
      </c>
      <c r="DA97" s="342"/>
      <c r="DB97" s="342"/>
      <c r="DC97" s="339">
        <f t="shared" si="231"/>
        <v>0</v>
      </c>
      <c r="DD97" s="343">
        <f t="shared" si="232"/>
        <v>0</v>
      </c>
      <c r="DE97" s="344">
        <f t="shared" si="158"/>
        <v>0</v>
      </c>
      <c r="DF97" s="345" t="str">
        <f t="shared" si="159"/>
        <v>E</v>
      </c>
      <c r="DG97" s="69" t="str">
        <f t="shared" si="160"/>
        <v>E</v>
      </c>
      <c r="DH97" s="490"/>
      <c r="DI97" s="491"/>
      <c r="DJ97" s="492">
        <f t="shared" si="161"/>
        <v>0</v>
      </c>
      <c r="DK97" s="491"/>
      <c r="DL97" s="491"/>
      <c r="DM97" s="492">
        <f t="shared" si="162"/>
        <v>0</v>
      </c>
      <c r="DN97" s="491"/>
      <c r="DO97" s="491"/>
      <c r="DP97" s="492">
        <f t="shared" si="163"/>
        <v>0</v>
      </c>
      <c r="DQ97" s="493">
        <f t="shared" si="233"/>
        <v>0</v>
      </c>
      <c r="DR97" s="494"/>
      <c r="DS97" s="495"/>
      <c r="DT97" s="492">
        <f t="shared" si="234"/>
        <v>0</v>
      </c>
      <c r="DU97" s="495"/>
      <c r="DV97" s="495"/>
      <c r="DW97" s="492">
        <f t="shared" si="235"/>
        <v>0</v>
      </c>
      <c r="DX97" s="496">
        <f t="shared" si="236"/>
        <v>0</v>
      </c>
      <c r="DY97" s="497">
        <f t="shared" si="164"/>
        <v>0</v>
      </c>
      <c r="DZ97" s="498" t="str">
        <f t="shared" si="165"/>
        <v>E</v>
      </c>
      <c r="EA97" s="499" t="str">
        <f t="shared" si="166"/>
        <v>E</v>
      </c>
      <c r="EB97" s="198">
        <v>0</v>
      </c>
      <c r="EC97" s="199">
        <v>0</v>
      </c>
      <c r="ED97" s="199">
        <v>0</v>
      </c>
      <c r="EE97" s="196"/>
      <c r="EF97" s="196"/>
      <c r="EG97" s="197">
        <f t="shared" si="167"/>
        <v>0</v>
      </c>
      <c r="EH97" s="253">
        <f t="shared" si="168"/>
        <v>0</v>
      </c>
      <c r="EI97" s="213" t="str">
        <f t="shared" si="169"/>
        <v>E</v>
      </c>
      <c r="EJ97" s="201" t="str">
        <f t="shared" si="170"/>
        <v>E</v>
      </c>
      <c r="EK97" s="169">
        <v>0</v>
      </c>
      <c r="EL97" s="170">
        <v>0</v>
      </c>
      <c r="EM97" s="170">
        <v>0</v>
      </c>
      <c r="EN97" s="166"/>
      <c r="EO97" s="166"/>
      <c r="EP97" s="167">
        <f t="shared" si="171"/>
        <v>0</v>
      </c>
      <c r="EQ97" s="254">
        <f t="shared" si="172"/>
        <v>0</v>
      </c>
      <c r="ER97" s="217" t="str">
        <f t="shared" si="173"/>
        <v>E</v>
      </c>
      <c r="ES97" s="168" t="str">
        <f t="shared" si="174"/>
        <v>E</v>
      </c>
      <c r="ET97" s="184">
        <v>0</v>
      </c>
      <c r="EU97" s="185">
        <v>0</v>
      </c>
      <c r="EV97" s="185">
        <v>0</v>
      </c>
      <c r="EW97" s="181"/>
      <c r="EX97" s="181"/>
      <c r="EY97" s="182">
        <f t="shared" si="175"/>
        <v>0</v>
      </c>
      <c r="EZ97" s="255">
        <f t="shared" si="176"/>
        <v>0</v>
      </c>
      <c r="FA97" s="221" t="str">
        <f t="shared" si="177"/>
        <v>E</v>
      </c>
      <c r="FB97" s="183" t="str">
        <f t="shared" si="178"/>
        <v>E</v>
      </c>
      <c r="FC97" s="7"/>
      <c r="FD97" s="4"/>
      <c r="FE97" s="36" t="str">
        <f t="shared" si="123"/>
        <v/>
      </c>
      <c r="FF97" s="34">
        <f t="shared" si="124"/>
        <v>1200</v>
      </c>
      <c r="FG97" s="24">
        <f t="shared" si="125"/>
        <v>0</v>
      </c>
      <c r="FH97" s="23">
        <f t="shared" si="179"/>
        <v>0</v>
      </c>
      <c r="FI97" s="49" t="str">
        <f t="shared" si="180"/>
        <v/>
      </c>
      <c r="FJ97" s="49" t="str">
        <f t="shared" si="181"/>
        <v/>
      </c>
      <c r="FK97" s="49" t="str">
        <f t="shared" si="182"/>
        <v>PROMOTED</v>
      </c>
      <c r="FL97" s="40" t="str">
        <f t="shared" si="183"/>
        <v/>
      </c>
      <c r="FM97" s="35" t="str">
        <f t="shared" si="184"/>
        <v/>
      </c>
      <c r="FN97" s="63" t="str">
        <f t="shared" si="185"/>
        <v>Need Improvement</v>
      </c>
      <c r="FO97" s="43" t="str">
        <f t="shared" si="126"/>
        <v>E</v>
      </c>
      <c r="FP97" s="42" t="str">
        <f t="shared" si="127"/>
        <v>E</v>
      </c>
      <c r="FQ97" s="42" t="str">
        <f t="shared" si="128"/>
        <v>E</v>
      </c>
      <c r="FR97" s="42" t="str">
        <f t="shared" si="129"/>
        <v>E</v>
      </c>
      <c r="FS97" s="42" t="str">
        <f t="shared" si="130"/>
        <v>E</v>
      </c>
      <c r="FT97" s="44" t="str">
        <f t="shared" si="131"/>
        <v>E</v>
      </c>
      <c r="FU97" s="244">
        <f t="shared" si="186"/>
        <v>0</v>
      </c>
      <c r="FV97" s="245">
        <f t="shared" si="187"/>
        <v>0</v>
      </c>
      <c r="FW97" s="245">
        <f t="shared" si="188"/>
        <v>0</v>
      </c>
      <c r="FX97" s="245">
        <f t="shared" si="189"/>
        <v>0</v>
      </c>
      <c r="FY97" s="245">
        <f t="shared" si="190"/>
        <v>6</v>
      </c>
      <c r="FZ97" s="922"/>
      <c r="GA97" s="922"/>
      <c r="GB97" s="79">
        <f t="shared" si="191"/>
        <v>0</v>
      </c>
      <c r="GC97" s="79" t="s">
        <v>169</v>
      </c>
      <c r="GD97" s="79">
        <f t="shared" si="192"/>
        <v>100</v>
      </c>
      <c r="GE97" s="79" t="str">
        <f t="shared" si="193"/>
        <v>0/100</v>
      </c>
      <c r="GF97" s="79">
        <f t="shared" si="194"/>
        <v>0</v>
      </c>
      <c r="GG97" s="79" t="s">
        <v>169</v>
      </c>
      <c r="GH97" s="79">
        <f t="shared" si="195"/>
        <v>100</v>
      </c>
      <c r="GI97" s="79" t="str">
        <f t="shared" si="196"/>
        <v>0/100</v>
      </c>
      <c r="GJ97" s="79">
        <f t="shared" si="197"/>
        <v>0</v>
      </c>
      <c r="GK97" s="79" t="s">
        <v>169</v>
      </c>
      <c r="GL97" s="79">
        <f t="shared" si="198"/>
        <v>100</v>
      </c>
      <c r="GM97" s="79" t="str">
        <f t="shared" si="199"/>
        <v>0/100</v>
      </c>
      <c r="GO97" s="79" t="str">
        <f t="shared" si="200"/>
        <v>E</v>
      </c>
      <c r="GP97" s="79" t="str">
        <f t="shared" si="201"/>
        <v>E</v>
      </c>
      <c r="GQ97" s="79" t="str">
        <f t="shared" si="202"/>
        <v>E</v>
      </c>
      <c r="GR97" s="79" t="str">
        <f t="shared" si="203"/>
        <v>E</v>
      </c>
      <c r="GS97" s="79" t="str">
        <f t="shared" si="204"/>
        <v>E</v>
      </c>
      <c r="GT97" s="79" t="str">
        <f t="shared" si="205"/>
        <v>E</v>
      </c>
      <c r="GU97" s="79">
        <f t="shared" si="206"/>
        <v>0</v>
      </c>
      <c r="GV97" s="79">
        <f t="shared" si="207"/>
        <v>0</v>
      </c>
      <c r="GW97" s="79">
        <f t="shared" si="208"/>
        <v>0</v>
      </c>
      <c r="GX97" s="79">
        <f t="shared" si="209"/>
        <v>6</v>
      </c>
    </row>
    <row r="98" spans="1:208" ht="31.5">
      <c r="A98" s="73">
        <f t="shared" si="132"/>
        <v>990</v>
      </c>
      <c r="B98" s="138">
        <v>90</v>
      </c>
      <c r="C98" s="248">
        <v>90</v>
      </c>
      <c r="D98" s="23">
        <f t="shared" si="133"/>
        <v>0</v>
      </c>
      <c r="E98" s="2"/>
      <c r="F98" s="81"/>
      <c r="G98" s="2">
        <v>990</v>
      </c>
      <c r="H98" s="2"/>
      <c r="I98" s="2"/>
      <c r="J98" s="2"/>
      <c r="K98" s="666"/>
      <c r="L98" s="300"/>
      <c r="M98" s="272"/>
      <c r="N98" s="268">
        <f t="shared" si="134"/>
        <v>0</v>
      </c>
      <c r="O98" s="272"/>
      <c r="P98" s="272"/>
      <c r="Q98" s="268">
        <f t="shared" si="135"/>
        <v>0</v>
      </c>
      <c r="R98" s="272"/>
      <c r="S98" s="272"/>
      <c r="T98" s="268">
        <f t="shared" si="136"/>
        <v>0</v>
      </c>
      <c r="U98" s="270">
        <f t="shared" si="210"/>
        <v>0</v>
      </c>
      <c r="V98" s="273"/>
      <c r="W98" s="274"/>
      <c r="X98" s="268">
        <f t="shared" si="211"/>
        <v>0</v>
      </c>
      <c r="Y98" s="274"/>
      <c r="Z98" s="274"/>
      <c r="AA98" s="268">
        <f t="shared" si="212"/>
        <v>0</v>
      </c>
      <c r="AB98" s="269">
        <f t="shared" si="213"/>
        <v>0</v>
      </c>
      <c r="AC98" s="275">
        <f t="shared" si="214"/>
        <v>0</v>
      </c>
      <c r="AD98" s="271" t="str">
        <f t="shared" si="215"/>
        <v>E</v>
      </c>
      <c r="AE98" s="67" t="str">
        <f t="shared" si="216"/>
        <v>E</v>
      </c>
      <c r="AF98" s="337"/>
      <c r="AG98" s="338"/>
      <c r="AH98" s="339">
        <f t="shared" si="137"/>
        <v>0</v>
      </c>
      <c r="AI98" s="338"/>
      <c r="AJ98" s="338"/>
      <c r="AK98" s="339">
        <f t="shared" si="138"/>
        <v>0</v>
      </c>
      <c r="AL98" s="338"/>
      <c r="AM98" s="338"/>
      <c r="AN98" s="339">
        <f t="shared" si="139"/>
        <v>0</v>
      </c>
      <c r="AO98" s="340">
        <f t="shared" si="217"/>
        <v>0</v>
      </c>
      <c r="AP98" s="341"/>
      <c r="AQ98" s="342"/>
      <c r="AR98" s="339">
        <f t="shared" si="218"/>
        <v>0</v>
      </c>
      <c r="AS98" s="342"/>
      <c r="AT98" s="342"/>
      <c r="AU98" s="339">
        <f t="shared" si="219"/>
        <v>0</v>
      </c>
      <c r="AV98" s="343">
        <f t="shared" si="220"/>
        <v>0</v>
      </c>
      <c r="AW98" s="344">
        <f t="shared" si="140"/>
        <v>0</v>
      </c>
      <c r="AX98" s="345" t="str">
        <f t="shared" si="141"/>
        <v>E</v>
      </c>
      <c r="AY98" s="69" t="str">
        <f t="shared" si="142"/>
        <v>E</v>
      </c>
      <c r="AZ98" s="390"/>
      <c r="BA98" s="391"/>
      <c r="BB98" s="392">
        <f t="shared" si="143"/>
        <v>0</v>
      </c>
      <c r="BC98" s="391"/>
      <c r="BD98" s="391"/>
      <c r="BE98" s="392">
        <f t="shared" si="144"/>
        <v>0</v>
      </c>
      <c r="BF98" s="391"/>
      <c r="BG98" s="391"/>
      <c r="BH98" s="392">
        <f t="shared" si="145"/>
        <v>0</v>
      </c>
      <c r="BI98" s="393">
        <f t="shared" si="221"/>
        <v>0</v>
      </c>
      <c r="BJ98" s="394"/>
      <c r="BK98" s="395"/>
      <c r="BL98" s="392">
        <f t="shared" si="222"/>
        <v>0</v>
      </c>
      <c r="BM98" s="395"/>
      <c r="BN98" s="395"/>
      <c r="BO98" s="392">
        <f t="shared" si="223"/>
        <v>0</v>
      </c>
      <c r="BP98" s="396">
        <f t="shared" si="224"/>
        <v>0</v>
      </c>
      <c r="BQ98" s="397">
        <f t="shared" si="146"/>
        <v>0</v>
      </c>
      <c r="BR98" s="398" t="str">
        <f t="shared" si="147"/>
        <v>E</v>
      </c>
      <c r="BS98" s="399" t="str">
        <f t="shared" si="148"/>
        <v>E</v>
      </c>
      <c r="BT98" s="437"/>
      <c r="BU98" s="438"/>
      <c r="BV98" s="439">
        <f t="shared" si="149"/>
        <v>0</v>
      </c>
      <c r="BW98" s="438"/>
      <c r="BX98" s="438"/>
      <c r="BY98" s="439">
        <f t="shared" si="150"/>
        <v>0</v>
      </c>
      <c r="BZ98" s="438"/>
      <c r="CA98" s="438"/>
      <c r="CB98" s="439">
        <f t="shared" si="151"/>
        <v>0</v>
      </c>
      <c r="CC98" s="440">
        <f t="shared" si="225"/>
        <v>0</v>
      </c>
      <c r="CD98" s="441"/>
      <c r="CE98" s="442"/>
      <c r="CF98" s="439">
        <f t="shared" si="226"/>
        <v>0</v>
      </c>
      <c r="CG98" s="442"/>
      <c r="CH98" s="442"/>
      <c r="CI98" s="439">
        <f t="shared" si="227"/>
        <v>0</v>
      </c>
      <c r="CJ98" s="443">
        <f t="shared" si="228"/>
        <v>0</v>
      </c>
      <c r="CK98" s="444">
        <f t="shared" si="152"/>
        <v>0</v>
      </c>
      <c r="CL98" s="445" t="str">
        <f t="shared" si="153"/>
        <v>E</v>
      </c>
      <c r="CM98" s="68" t="str">
        <f t="shared" si="154"/>
        <v>E</v>
      </c>
      <c r="CN98" s="337"/>
      <c r="CO98" s="338"/>
      <c r="CP98" s="339">
        <f t="shared" si="155"/>
        <v>0</v>
      </c>
      <c r="CQ98" s="338"/>
      <c r="CR98" s="338"/>
      <c r="CS98" s="339">
        <f t="shared" si="156"/>
        <v>0</v>
      </c>
      <c r="CT98" s="338"/>
      <c r="CU98" s="338"/>
      <c r="CV98" s="339">
        <f t="shared" si="157"/>
        <v>0</v>
      </c>
      <c r="CW98" s="340">
        <f t="shared" si="229"/>
        <v>0</v>
      </c>
      <c r="CX98" s="341"/>
      <c r="CY98" s="342"/>
      <c r="CZ98" s="339">
        <f t="shared" si="230"/>
        <v>0</v>
      </c>
      <c r="DA98" s="342"/>
      <c r="DB98" s="342"/>
      <c r="DC98" s="339">
        <f t="shared" si="231"/>
        <v>0</v>
      </c>
      <c r="DD98" s="343">
        <f t="shared" si="232"/>
        <v>0</v>
      </c>
      <c r="DE98" s="344">
        <f t="shared" si="158"/>
        <v>0</v>
      </c>
      <c r="DF98" s="345" t="str">
        <f t="shared" si="159"/>
        <v>E</v>
      </c>
      <c r="DG98" s="69" t="str">
        <f t="shared" si="160"/>
        <v>E</v>
      </c>
      <c r="DH98" s="490"/>
      <c r="DI98" s="491"/>
      <c r="DJ98" s="492">
        <f t="shared" si="161"/>
        <v>0</v>
      </c>
      <c r="DK98" s="491"/>
      <c r="DL98" s="491"/>
      <c r="DM98" s="492">
        <f t="shared" si="162"/>
        <v>0</v>
      </c>
      <c r="DN98" s="491"/>
      <c r="DO98" s="491"/>
      <c r="DP98" s="492">
        <f t="shared" si="163"/>
        <v>0</v>
      </c>
      <c r="DQ98" s="493">
        <f t="shared" si="233"/>
        <v>0</v>
      </c>
      <c r="DR98" s="494"/>
      <c r="DS98" s="495"/>
      <c r="DT98" s="492">
        <f t="shared" si="234"/>
        <v>0</v>
      </c>
      <c r="DU98" s="495"/>
      <c r="DV98" s="495"/>
      <c r="DW98" s="492">
        <f t="shared" si="235"/>
        <v>0</v>
      </c>
      <c r="DX98" s="496">
        <f t="shared" si="236"/>
        <v>0</v>
      </c>
      <c r="DY98" s="497">
        <f t="shared" si="164"/>
        <v>0</v>
      </c>
      <c r="DZ98" s="498" t="str">
        <f t="shared" si="165"/>
        <v>E</v>
      </c>
      <c r="EA98" s="499" t="str">
        <f t="shared" si="166"/>
        <v>E</v>
      </c>
      <c r="EB98" s="198">
        <v>0</v>
      </c>
      <c r="EC98" s="199">
        <v>0</v>
      </c>
      <c r="ED98" s="199">
        <v>0</v>
      </c>
      <c r="EE98" s="196"/>
      <c r="EF98" s="196"/>
      <c r="EG98" s="197">
        <f t="shared" si="167"/>
        <v>0</v>
      </c>
      <c r="EH98" s="253">
        <f t="shared" si="168"/>
        <v>0</v>
      </c>
      <c r="EI98" s="213" t="str">
        <f t="shared" si="169"/>
        <v>E</v>
      </c>
      <c r="EJ98" s="201" t="str">
        <f t="shared" si="170"/>
        <v>E</v>
      </c>
      <c r="EK98" s="169">
        <v>0</v>
      </c>
      <c r="EL98" s="170">
        <v>0</v>
      </c>
      <c r="EM98" s="170">
        <v>0</v>
      </c>
      <c r="EN98" s="166"/>
      <c r="EO98" s="166"/>
      <c r="EP98" s="167">
        <f t="shared" si="171"/>
        <v>0</v>
      </c>
      <c r="EQ98" s="254">
        <f t="shared" si="172"/>
        <v>0</v>
      </c>
      <c r="ER98" s="217" t="str">
        <f t="shared" si="173"/>
        <v>E</v>
      </c>
      <c r="ES98" s="168" t="str">
        <f t="shared" si="174"/>
        <v>E</v>
      </c>
      <c r="ET98" s="184">
        <v>0</v>
      </c>
      <c r="EU98" s="185">
        <v>0</v>
      </c>
      <c r="EV98" s="185">
        <v>0</v>
      </c>
      <c r="EW98" s="181"/>
      <c r="EX98" s="181"/>
      <c r="EY98" s="182">
        <f t="shared" si="175"/>
        <v>0</v>
      </c>
      <c r="EZ98" s="255">
        <f t="shared" si="176"/>
        <v>0</v>
      </c>
      <c r="FA98" s="221" t="str">
        <f t="shared" si="177"/>
        <v>E</v>
      </c>
      <c r="FB98" s="183" t="str">
        <f t="shared" si="178"/>
        <v>E</v>
      </c>
      <c r="FC98" s="7"/>
      <c r="FD98" s="4"/>
      <c r="FE98" s="36" t="str">
        <f t="shared" si="123"/>
        <v/>
      </c>
      <c r="FF98" s="34">
        <f t="shared" si="124"/>
        <v>1200</v>
      </c>
      <c r="FG98" s="24">
        <f t="shared" si="125"/>
        <v>0</v>
      </c>
      <c r="FH98" s="23">
        <f t="shared" si="179"/>
        <v>0</v>
      </c>
      <c r="FI98" s="49" t="str">
        <f t="shared" si="180"/>
        <v/>
      </c>
      <c r="FJ98" s="49" t="str">
        <f t="shared" si="181"/>
        <v/>
      </c>
      <c r="FK98" s="49" t="str">
        <f t="shared" si="182"/>
        <v>PROMOTED</v>
      </c>
      <c r="FL98" s="40" t="str">
        <f t="shared" si="183"/>
        <v/>
      </c>
      <c r="FM98" s="35" t="str">
        <f t="shared" si="184"/>
        <v/>
      </c>
      <c r="FN98" s="63" t="str">
        <f t="shared" si="185"/>
        <v>Need Improvement</v>
      </c>
      <c r="FO98" s="43" t="str">
        <f t="shared" si="126"/>
        <v>E</v>
      </c>
      <c r="FP98" s="42" t="str">
        <f t="shared" si="127"/>
        <v>E</v>
      </c>
      <c r="FQ98" s="42" t="str">
        <f t="shared" si="128"/>
        <v>E</v>
      </c>
      <c r="FR98" s="42" t="str">
        <f t="shared" si="129"/>
        <v>E</v>
      </c>
      <c r="FS98" s="42" t="str">
        <f t="shared" si="130"/>
        <v>E</v>
      </c>
      <c r="FT98" s="44" t="str">
        <f t="shared" si="131"/>
        <v>E</v>
      </c>
      <c r="FU98" s="244">
        <f t="shared" si="186"/>
        <v>0</v>
      </c>
      <c r="FV98" s="245">
        <f t="shared" si="187"/>
        <v>0</v>
      </c>
      <c r="FW98" s="245">
        <f t="shared" si="188"/>
        <v>0</v>
      </c>
      <c r="FX98" s="245">
        <f t="shared" si="189"/>
        <v>0</v>
      </c>
      <c r="FY98" s="245">
        <f t="shared" si="190"/>
        <v>6</v>
      </c>
      <c r="FZ98" s="922"/>
      <c r="GA98" s="922"/>
      <c r="GB98" s="79">
        <f t="shared" si="191"/>
        <v>0</v>
      </c>
      <c r="GC98" s="79" t="s">
        <v>169</v>
      </c>
      <c r="GD98" s="79">
        <f t="shared" si="192"/>
        <v>100</v>
      </c>
      <c r="GE98" s="79" t="str">
        <f t="shared" si="193"/>
        <v>0/100</v>
      </c>
      <c r="GF98" s="79">
        <f t="shared" si="194"/>
        <v>0</v>
      </c>
      <c r="GG98" s="79" t="s">
        <v>169</v>
      </c>
      <c r="GH98" s="79">
        <f t="shared" si="195"/>
        <v>100</v>
      </c>
      <c r="GI98" s="79" t="str">
        <f t="shared" si="196"/>
        <v>0/100</v>
      </c>
      <c r="GJ98" s="79">
        <f t="shared" si="197"/>
        <v>0</v>
      </c>
      <c r="GK98" s="79" t="s">
        <v>169</v>
      </c>
      <c r="GL98" s="79">
        <f t="shared" si="198"/>
        <v>100</v>
      </c>
      <c r="GM98" s="79" t="str">
        <f t="shared" si="199"/>
        <v>0/100</v>
      </c>
      <c r="GO98" s="79" t="str">
        <f t="shared" si="200"/>
        <v>E</v>
      </c>
      <c r="GP98" s="79" t="str">
        <f t="shared" si="201"/>
        <v>E</v>
      </c>
      <c r="GQ98" s="79" t="str">
        <f t="shared" si="202"/>
        <v>E</v>
      </c>
      <c r="GR98" s="79" t="str">
        <f t="shared" si="203"/>
        <v>E</v>
      </c>
      <c r="GS98" s="79" t="str">
        <f t="shared" si="204"/>
        <v>E</v>
      </c>
      <c r="GT98" s="79" t="str">
        <f t="shared" si="205"/>
        <v>E</v>
      </c>
      <c r="GU98" s="79">
        <f t="shared" si="206"/>
        <v>0</v>
      </c>
      <c r="GV98" s="79">
        <f t="shared" si="207"/>
        <v>0</v>
      </c>
      <c r="GW98" s="79">
        <f t="shared" si="208"/>
        <v>0</v>
      </c>
      <c r="GX98" s="79">
        <f t="shared" si="209"/>
        <v>6</v>
      </c>
    </row>
    <row r="99" spans="1:208" ht="31.5">
      <c r="A99" s="73">
        <f t="shared" si="132"/>
        <v>991</v>
      </c>
      <c r="B99" s="138">
        <v>91</v>
      </c>
      <c r="C99" s="247">
        <v>91</v>
      </c>
      <c r="D99" s="23">
        <f t="shared" si="133"/>
        <v>0</v>
      </c>
      <c r="E99" s="2"/>
      <c r="F99" s="81"/>
      <c r="G99" s="1">
        <v>991</v>
      </c>
      <c r="H99" s="2"/>
      <c r="I99" s="2"/>
      <c r="J99" s="2"/>
      <c r="K99" s="666"/>
      <c r="L99" s="300"/>
      <c r="M99" s="272"/>
      <c r="N99" s="268">
        <f t="shared" si="134"/>
        <v>0</v>
      </c>
      <c r="O99" s="272"/>
      <c r="P99" s="272"/>
      <c r="Q99" s="268">
        <f t="shared" si="135"/>
        <v>0</v>
      </c>
      <c r="R99" s="272"/>
      <c r="S99" s="272"/>
      <c r="T99" s="268">
        <f t="shared" si="136"/>
        <v>0</v>
      </c>
      <c r="U99" s="270">
        <f t="shared" si="210"/>
        <v>0</v>
      </c>
      <c r="V99" s="273"/>
      <c r="W99" s="274"/>
      <c r="X99" s="268">
        <f t="shared" si="211"/>
        <v>0</v>
      </c>
      <c r="Y99" s="274"/>
      <c r="Z99" s="274"/>
      <c r="AA99" s="268">
        <f t="shared" si="212"/>
        <v>0</v>
      </c>
      <c r="AB99" s="269">
        <f t="shared" si="213"/>
        <v>0</v>
      </c>
      <c r="AC99" s="275">
        <f t="shared" si="214"/>
        <v>0</v>
      </c>
      <c r="AD99" s="271" t="str">
        <f t="shared" si="215"/>
        <v>E</v>
      </c>
      <c r="AE99" s="67" t="str">
        <f t="shared" si="216"/>
        <v>E</v>
      </c>
      <c r="AF99" s="337"/>
      <c r="AG99" s="338"/>
      <c r="AH99" s="339">
        <f t="shared" si="137"/>
        <v>0</v>
      </c>
      <c r="AI99" s="338"/>
      <c r="AJ99" s="338"/>
      <c r="AK99" s="339">
        <f t="shared" si="138"/>
        <v>0</v>
      </c>
      <c r="AL99" s="338"/>
      <c r="AM99" s="338"/>
      <c r="AN99" s="339">
        <f t="shared" si="139"/>
        <v>0</v>
      </c>
      <c r="AO99" s="340">
        <f t="shared" si="217"/>
        <v>0</v>
      </c>
      <c r="AP99" s="341"/>
      <c r="AQ99" s="342"/>
      <c r="AR99" s="339">
        <f t="shared" si="218"/>
        <v>0</v>
      </c>
      <c r="AS99" s="342"/>
      <c r="AT99" s="342"/>
      <c r="AU99" s="339">
        <f t="shared" si="219"/>
        <v>0</v>
      </c>
      <c r="AV99" s="343">
        <f t="shared" si="220"/>
        <v>0</v>
      </c>
      <c r="AW99" s="344">
        <f t="shared" si="140"/>
        <v>0</v>
      </c>
      <c r="AX99" s="345" t="str">
        <f t="shared" si="141"/>
        <v>E</v>
      </c>
      <c r="AY99" s="69" t="str">
        <f t="shared" si="142"/>
        <v>E</v>
      </c>
      <c r="AZ99" s="390"/>
      <c r="BA99" s="391"/>
      <c r="BB99" s="392">
        <f t="shared" si="143"/>
        <v>0</v>
      </c>
      <c r="BC99" s="391"/>
      <c r="BD99" s="391"/>
      <c r="BE99" s="392">
        <f t="shared" si="144"/>
        <v>0</v>
      </c>
      <c r="BF99" s="391"/>
      <c r="BG99" s="391"/>
      <c r="BH99" s="392">
        <f t="shared" si="145"/>
        <v>0</v>
      </c>
      <c r="BI99" s="393">
        <f t="shared" si="221"/>
        <v>0</v>
      </c>
      <c r="BJ99" s="394"/>
      <c r="BK99" s="395"/>
      <c r="BL99" s="392">
        <f t="shared" si="222"/>
        <v>0</v>
      </c>
      <c r="BM99" s="395"/>
      <c r="BN99" s="395"/>
      <c r="BO99" s="392">
        <f t="shared" si="223"/>
        <v>0</v>
      </c>
      <c r="BP99" s="396">
        <f t="shared" si="224"/>
        <v>0</v>
      </c>
      <c r="BQ99" s="397">
        <f t="shared" si="146"/>
        <v>0</v>
      </c>
      <c r="BR99" s="398" t="str">
        <f t="shared" si="147"/>
        <v>E</v>
      </c>
      <c r="BS99" s="399" t="str">
        <f t="shared" si="148"/>
        <v>E</v>
      </c>
      <c r="BT99" s="437"/>
      <c r="BU99" s="438"/>
      <c r="BV99" s="439">
        <f t="shared" si="149"/>
        <v>0</v>
      </c>
      <c r="BW99" s="438"/>
      <c r="BX99" s="438"/>
      <c r="BY99" s="439">
        <f t="shared" si="150"/>
        <v>0</v>
      </c>
      <c r="BZ99" s="438"/>
      <c r="CA99" s="438"/>
      <c r="CB99" s="439">
        <f t="shared" si="151"/>
        <v>0</v>
      </c>
      <c r="CC99" s="440">
        <f t="shared" si="225"/>
        <v>0</v>
      </c>
      <c r="CD99" s="441"/>
      <c r="CE99" s="442"/>
      <c r="CF99" s="439">
        <f t="shared" si="226"/>
        <v>0</v>
      </c>
      <c r="CG99" s="442"/>
      <c r="CH99" s="442"/>
      <c r="CI99" s="439">
        <f t="shared" si="227"/>
        <v>0</v>
      </c>
      <c r="CJ99" s="443">
        <f t="shared" si="228"/>
        <v>0</v>
      </c>
      <c r="CK99" s="444">
        <f t="shared" si="152"/>
        <v>0</v>
      </c>
      <c r="CL99" s="445" t="str">
        <f t="shared" si="153"/>
        <v>E</v>
      </c>
      <c r="CM99" s="68" t="str">
        <f t="shared" si="154"/>
        <v>E</v>
      </c>
      <c r="CN99" s="337"/>
      <c r="CO99" s="338"/>
      <c r="CP99" s="339">
        <f t="shared" si="155"/>
        <v>0</v>
      </c>
      <c r="CQ99" s="338"/>
      <c r="CR99" s="338"/>
      <c r="CS99" s="339">
        <f t="shared" si="156"/>
        <v>0</v>
      </c>
      <c r="CT99" s="338"/>
      <c r="CU99" s="338"/>
      <c r="CV99" s="339">
        <f t="shared" si="157"/>
        <v>0</v>
      </c>
      <c r="CW99" s="340">
        <f t="shared" si="229"/>
        <v>0</v>
      </c>
      <c r="CX99" s="341"/>
      <c r="CY99" s="342"/>
      <c r="CZ99" s="339">
        <f t="shared" si="230"/>
        <v>0</v>
      </c>
      <c r="DA99" s="342"/>
      <c r="DB99" s="342"/>
      <c r="DC99" s="339">
        <f t="shared" si="231"/>
        <v>0</v>
      </c>
      <c r="DD99" s="343">
        <f t="shared" si="232"/>
        <v>0</v>
      </c>
      <c r="DE99" s="344">
        <f t="shared" si="158"/>
        <v>0</v>
      </c>
      <c r="DF99" s="345" t="str">
        <f t="shared" si="159"/>
        <v>E</v>
      </c>
      <c r="DG99" s="69" t="str">
        <f t="shared" si="160"/>
        <v>E</v>
      </c>
      <c r="DH99" s="490"/>
      <c r="DI99" s="491"/>
      <c r="DJ99" s="492">
        <f t="shared" si="161"/>
        <v>0</v>
      </c>
      <c r="DK99" s="491"/>
      <c r="DL99" s="491"/>
      <c r="DM99" s="492">
        <f t="shared" si="162"/>
        <v>0</v>
      </c>
      <c r="DN99" s="491"/>
      <c r="DO99" s="491"/>
      <c r="DP99" s="492">
        <f t="shared" si="163"/>
        <v>0</v>
      </c>
      <c r="DQ99" s="493">
        <f t="shared" si="233"/>
        <v>0</v>
      </c>
      <c r="DR99" s="494"/>
      <c r="DS99" s="495"/>
      <c r="DT99" s="492">
        <f t="shared" si="234"/>
        <v>0</v>
      </c>
      <c r="DU99" s="495"/>
      <c r="DV99" s="495"/>
      <c r="DW99" s="492">
        <f t="shared" si="235"/>
        <v>0</v>
      </c>
      <c r="DX99" s="496">
        <f t="shared" si="236"/>
        <v>0</v>
      </c>
      <c r="DY99" s="497">
        <f t="shared" si="164"/>
        <v>0</v>
      </c>
      <c r="DZ99" s="498" t="str">
        <f t="shared" si="165"/>
        <v>E</v>
      </c>
      <c r="EA99" s="499" t="str">
        <f t="shared" si="166"/>
        <v>E</v>
      </c>
      <c r="EB99" s="198">
        <v>0</v>
      </c>
      <c r="EC99" s="199">
        <v>0</v>
      </c>
      <c r="ED99" s="199">
        <v>0</v>
      </c>
      <c r="EE99" s="196"/>
      <c r="EF99" s="196"/>
      <c r="EG99" s="197">
        <f t="shared" si="167"/>
        <v>0</v>
      </c>
      <c r="EH99" s="253">
        <f t="shared" si="168"/>
        <v>0</v>
      </c>
      <c r="EI99" s="213" t="str">
        <f t="shared" si="169"/>
        <v>E</v>
      </c>
      <c r="EJ99" s="201" t="str">
        <f t="shared" si="170"/>
        <v>E</v>
      </c>
      <c r="EK99" s="169">
        <v>0</v>
      </c>
      <c r="EL99" s="170">
        <v>0</v>
      </c>
      <c r="EM99" s="170">
        <v>0</v>
      </c>
      <c r="EN99" s="166"/>
      <c r="EO99" s="166"/>
      <c r="EP99" s="167">
        <f t="shared" si="171"/>
        <v>0</v>
      </c>
      <c r="EQ99" s="254">
        <f t="shared" si="172"/>
        <v>0</v>
      </c>
      <c r="ER99" s="217" t="str">
        <f t="shared" si="173"/>
        <v>E</v>
      </c>
      <c r="ES99" s="168" t="str">
        <f t="shared" si="174"/>
        <v>E</v>
      </c>
      <c r="ET99" s="184">
        <v>0</v>
      </c>
      <c r="EU99" s="185">
        <v>0</v>
      </c>
      <c r="EV99" s="185">
        <v>0</v>
      </c>
      <c r="EW99" s="181"/>
      <c r="EX99" s="181"/>
      <c r="EY99" s="182">
        <f t="shared" si="175"/>
        <v>0</v>
      </c>
      <c r="EZ99" s="255">
        <f t="shared" si="176"/>
        <v>0</v>
      </c>
      <c r="FA99" s="221" t="str">
        <f t="shared" si="177"/>
        <v>E</v>
      </c>
      <c r="FB99" s="183" t="str">
        <f t="shared" si="178"/>
        <v>E</v>
      </c>
      <c r="FC99" s="7"/>
      <c r="FD99" s="4"/>
      <c r="FE99" s="36" t="str">
        <f t="shared" si="123"/>
        <v/>
      </c>
      <c r="FF99" s="34">
        <f t="shared" si="124"/>
        <v>1200</v>
      </c>
      <c r="FG99" s="24">
        <f t="shared" si="125"/>
        <v>0</v>
      </c>
      <c r="FH99" s="23">
        <f t="shared" si="179"/>
        <v>0</v>
      </c>
      <c r="FI99" s="49" t="str">
        <f t="shared" si="180"/>
        <v/>
      </c>
      <c r="FJ99" s="49" t="str">
        <f t="shared" si="181"/>
        <v/>
      </c>
      <c r="FK99" s="49" t="str">
        <f t="shared" si="182"/>
        <v>PROMOTED</v>
      </c>
      <c r="FL99" s="40" t="str">
        <f t="shared" si="183"/>
        <v/>
      </c>
      <c r="FM99" s="35" t="str">
        <f t="shared" si="184"/>
        <v/>
      </c>
      <c r="FN99" s="63" t="str">
        <f t="shared" si="185"/>
        <v>Need Improvement</v>
      </c>
      <c r="FO99" s="43" t="str">
        <f t="shared" si="126"/>
        <v>E</v>
      </c>
      <c r="FP99" s="42" t="str">
        <f t="shared" si="127"/>
        <v>E</v>
      </c>
      <c r="FQ99" s="42" t="str">
        <f t="shared" si="128"/>
        <v>E</v>
      </c>
      <c r="FR99" s="42" t="str">
        <f t="shared" si="129"/>
        <v>E</v>
      </c>
      <c r="FS99" s="42" t="str">
        <f t="shared" si="130"/>
        <v>E</v>
      </c>
      <c r="FT99" s="44" t="str">
        <f t="shared" si="131"/>
        <v>E</v>
      </c>
      <c r="FU99" s="244">
        <f t="shared" si="186"/>
        <v>0</v>
      </c>
      <c r="FV99" s="245">
        <f t="shared" si="187"/>
        <v>0</v>
      </c>
      <c r="FW99" s="245">
        <f t="shared" si="188"/>
        <v>0</v>
      </c>
      <c r="FX99" s="245">
        <f t="shared" si="189"/>
        <v>0</v>
      </c>
      <c r="FY99" s="245">
        <f t="shared" si="190"/>
        <v>6</v>
      </c>
      <c r="FZ99" s="922"/>
      <c r="GA99" s="922"/>
      <c r="GB99" s="79">
        <f t="shared" si="191"/>
        <v>0</v>
      </c>
      <c r="GC99" s="79" t="s">
        <v>169</v>
      </c>
      <c r="GD99" s="79">
        <f t="shared" si="192"/>
        <v>100</v>
      </c>
      <c r="GE99" s="79" t="str">
        <f t="shared" si="193"/>
        <v>0/100</v>
      </c>
      <c r="GF99" s="79">
        <f t="shared" si="194"/>
        <v>0</v>
      </c>
      <c r="GG99" s="79" t="s">
        <v>169</v>
      </c>
      <c r="GH99" s="79">
        <f t="shared" si="195"/>
        <v>100</v>
      </c>
      <c r="GI99" s="79" t="str">
        <f t="shared" si="196"/>
        <v>0/100</v>
      </c>
      <c r="GJ99" s="79">
        <f t="shared" si="197"/>
        <v>0</v>
      </c>
      <c r="GK99" s="79" t="s">
        <v>169</v>
      </c>
      <c r="GL99" s="79">
        <f t="shared" si="198"/>
        <v>100</v>
      </c>
      <c r="GM99" s="79" t="str">
        <f t="shared" si="199"/>
        <v>0/100</v>
      </c>
      <c r="GO99" s="79" t="str">
        <f t="shared" si="200"/>
        <v>E</v>
      </c>
      <c r="GP99" s="79" t="str">
        <f t="shared" si="201"/>
        <v>E</v>
      </c>
      <c r="GQ99" s="79" t="str">
        <f t="shared" si="202"/>
        <v>E</v>
      </c>
      <c r="GR99" s="79" t="str">
        <f t="shared" si="203"/>
        <v>E</v>
      </c>
      <c r="GS99" s="79" t="str">
        <f t="shared" si="204"/>
        <v>E</v>
      </c>
      <c r="GT99" s="79" t="str">
        <f t="shared" si="205"/>
        <v>E</v>
      </c>
      <c r="GU99" s="79">
        <f t="shared" si="206"/>
        <v>0</v>
      </c>
      <c r="GV99" s="79">
        <f t="shared" si="207"/>
        <v>0</v>
      </c>
      <c r="GW99" s="79">
        <f t="shared" si="208"/>
        <v>0</v>
      </c>
      <c r="GX99" s="79">
        <f t="shared" si="209"/>
        <v>6</v>
      </c>
    </row>
    <row r="100" spans="1:208" ht="31.5">
      <c r="A100" s="73">
        <f t="shared" si="132"/>
        <v>992</v>
      </c>
      <c r="B100" s="138">
        <v>92</v>
      </c>
      <c r="C100" s="248">
        <v>92</v>
      </c>
      <c r="D100" s="23">
        <f t="shared" si="133"/>
        <v>0</v>
      </c>
      <c r="E100" s="2"/>
      <c r="F100" s="81"/>
      <c r="G100" s="2">
        <v>992</v>
      </c>
      <c r="H100" s="2"/>
      <c r="I100" s="2"/>
      <c r="J100" s="2"/>
      <c r="K100" s="666"/>
      <c r="L100" s="300"/>
      <c r="M100" s="272"/>
      <c r="N100" s="268">
        <f t="shared" si="134"/>
        <v>0</v>
      </c>
      <c r="O100" s="272"/>
      <c r="P100" s="272"/>
      <c r="Q100" s="268">
        <f t="shared" si="135"/>
        <v>0</v>
      </c>
      <c r="R100" s="272"/>
      <c r="S100" s="272"/>
      <c r="T100" s="268">
        <f t="shared" si="136"/>
        <v>0</v>
      </c>
      <c r="U100" s="270">
        <f t="shared" si="210"/>
        <v>0</v>
      </c>
      <c r="V100" s="273"/>
      <c r="W100" s="274"/>
      <c r="X100" s="268">
        <f t="shared" si="211"/>
        <v>0</v>
      </c>
      <c r="Y100" s="274"/>
      <c r="Z100" s="274"/>
      <c r="AA100" s="268">
        <f t="shared" si="212"/>
        <v>0</v>
      </c>
      <c r="AB100" s="269">
        <f t="shared" si="213"/>
        <v>0</v>
      </c>
      <c r="AC100" s="275">
        <f t="shared" si="214"/>
        <v>0</v>
      </c>
      <c r="AD100" s="271" t="str">
        <f t="shared" si="215"/>
        <v>E</v>
      </c>
      <c r="AE100" s="67" t="str">
        <f t="shared" si="216"/>
        <v>E</v>
      </c>
      <c r="AF100" s="337"/>
      <c r="AG100" s="338"/>
      <c r="AH100" s="339">
        <f t="shared" si="137"/>
        <v>0</v>
      </c>
      <c r="AI100" s="338"/>
      <c r="AJ100" s="338"/>
      <c r="AK100" s="339">
        <f t="shared" si="138"/>
        <v>0</v>
      </c>
      <c r="AL100" s="338"/>
      <c r="AM100" s="338"/>
      <c r="AN100" s="339">
        <f t="shared" si="139"/>
        <v>0</v>
      </c>
      <c r="AO100" s="340">
        <f t="shared" si="217"/>
        <v>0</v>
      </c>
      <c r="AP100" s="341"/>
      <c r="AQ100" s="342"/>
      <c r="AR100" s="339">
        <f t="shared" si="218"/>
        <v>0</v>
      </c>
      <c r="AS100" s="342"/>
      <c r="AT100" s="342"/>
      <c r="AU100" s="339">
        <f t="shared" si="219"/>
        <v>0</v>
      </c>
      <c r="AV100" s="343">
        <f t="shared" si="220"/>
        <v>0</v>
      </c>
      <c r="AW100" s="344">
        <f t="shared" si="140"/>
        <v>0</v>
      </c>
      <c r="AX100" s="345" t="str">
        <f t="shared" si="141"/>
        <v>E</v>
      </c>
      <c r="AY100" s="69" t="str">
        <f t="shared" si="142"/>
        <v>E</v>
      </c>
      <c r="AZ100" s="390"/>
      <c r="BA100" s="391"/>
      <c r="BB100" s="392">
        <f t="shared" si="143"/>
        <v>0</v>
      </c>
      <c r="BC100" s="391"/>
      <c r="BD100" s="391"/>
      <c r="BE100" s="392">
        <f t="shared" si="144"/>
        <v>0</v>
      </c>
      <c r="BF100" s="391"/>
      <c r="BG100" s="391"/>
      <c r="BH100" s="392">
        <f t="shared" si="145"/>
        <v>0</v>
      </c>
      <c r="BI100" s="393">
        <f t="shared" si="221"/>
        <v>0</v>
      </c>
      <c r="BJ100" s="394"/>
      <c r="BK100" s="395"/>
      <c r="BL100" s="392">
        <f t="shared" si="222"/>
        <v>0</v>
      </c>
      <c r="BM100" s="395"/>
      <c r="BN100" s="395"/>
      <c r="BO100" s="392">
        <f t="shared" si="223"/>
        <v>0</v>
      </c>
      <c r="BP100" s="396">
        <f t="shared" si="224"/>
        <v>0</v>
      </c>
      <c r="BQ100" s="397">
        <f t="shared" si="146"/>
        <v>0</v>
      </c>
      <c r="BR100" s="398" t="str">
        <f t="shared" si="147"/>
        <v>E</v>
      </c>
      <c r="BS100" s="399" t="str">
        <f t="shared" si="148"/>
        <v>E</v>
      </c>
      <c r="BT100" s="437"/>
      <c r="BU100" s="438"/>
      <c r="BV100" s="439">
        <f t="shared" si="149"/>
        <v>0</v>
      </c>
      <c r="BW100" s="438"/>
      <c r="BX100" s="438"/>
      <c r="BY100" s="439">
        <f t="shared" si="150"/>
        <v>0</v>
      </c>
      <c r="BZ100" s="438"/>
      <c r="CA100" s="438"/>
      <c r="CB100" s="439">
        <f t="shared" si="151"/>
        <v>0</v>
      </c>
      <c r="CC100" s="440">
        <f t="shared" si="225"/>
        <v>0</v>
      </c>
      <c r="CD100" s="441"/>
      <c r="CE100" s="442"/>
      <c r="CF100" s="439">
        <f t="shared" si="226"/>
        <v>0</v>
      </c>
      <c r="CG100" s="442"/>
      <c r="CH100" s="442"/>
      <c r="CI100" s="439">
        <f t="shared" si="227"/>
        <v>0</v>
      </c>
      <c r="CJ100" s="443">
        <f t="shared" si="228"/>
        <v>0</v>
      </c>
      <c r="CK100" s="444">
        <f t="shared" si="152"/>
        <v>0</v>
      </c>
      <c r="CL100" s="445" t="str">
        <f t="shared" si="153"/>
        <v>E</v>
      </c>
      <c r="CM100" s="68" t="str">
        <f t="shared" si="154"/>
        <v>E</v>
      </c>
      <c r="CN100" s="337"/>
      <c r="CO100" s="338"/>
      <c r="CP100" s="339">
        <f t="shared" si="155"/>
        <v>0</v>
      </c>
      <c r="CQ100" s="338"/>
      <c r="CR100" s="338"/>
      <c r="CS100" s="339">
        <f t="shared" si="156"/>
        <v>0</v>
      </c>
      <c r="CT100" s="338"/>
      <c r="CU100" s="338"/>
      <c r="CV100" s="339">
        <f t="shared" si="157"/>
        <v>0</v>
      </c>
      <c r="CW100" s="340">
        <f t="shared" si="229"/>
        <v>0</v>
      </c>
      <c r="CX100" s="341"/>
      <c r="CY100" s="342"/>
      <c r="CZ100" s="339">
        <f t="shared" si="230"/>
        <v>0</v>
      </c>
      <c r="DA100" s="342"/>
      <c r="DB100" s="342"/>
      <c r="DC100" s="339">
        <f t="shared" si="231"/>
        <v>0</v>
      </c>
      <c r="DD100" s="343">
        <f t="shared" si="232"/>
        <v>0</v>
      </c>
      <c r="DE100" s="344">
        <f t="shared" si="158"/>
        <v>0</v>
      </c>
      <c r="DF100" s="345" t="str">
        <f t="shared" si="159"/>
        <v>E</v>
      </c>
      <c r="DG100" s="69" t="str">
        <f t="shared" si="160"/>
        <v>E</v>
      </c>
      <c r="DH100" s="490"/>
      <c r="DI100" s="491"/>
      <c r="DJ100" s="492">
        <f t="shared" si="161"/>
        <v>0</v>
      </c>
      <c r="DK100" s="491"/>
      <c r="DL100" s="491"/>
      <c r="DM100" s="492">
        <f t="shared" si="162"/>
        <v>0</v>
      </c>
      <c r="DN100" s="491"/>
      <c r="DO100" s="491"/>
      <c r="DP100" s="492">
        <f t="shared" si="163"/>
        <v>0</v>
      </c>
      <c r="DQ100" s="493">
        <f t="shared" si="233"/>
        <v>0</v>
      </c>
      <c r="DR100" s="494"/>
      <c r="DS100" s="495"/>
      <c r="DT100" s="492">
        <f t="shared" si="234"/>
        <v>0</v>
      </c>
      <c r="DU100" s="495"/>
      <c r="DV100" s="495"/>
      <c r="DW100" s="492">
        <f t="shared" si="235"/>
        <v>0</v>
      </c>
      <c r="DX100" s="496">
        <f t="shared" si="236"/>
        <v>0</v>
      </c>
      <c r="DY100" s="497">
        <f t="shared" si="164"/>
        <v>0</v>
      </c>
      <c r="DZ100" s="498" t="str">
        <f t="shared" si="165"/>
        <v>E</v>
      </c>
      <c r="EA100" s="499" t="str">
        <f t="shared" si="166"/>
        <v>E</v>
      </c>
      <c r="EB100" s="198">
        <v>0</v>
      </c>
      <c r="EC100" s="199">
        <v>0</v>
      </c>
      <c r="ED100" s="199">
        <v>0</v>
      </c>
      <c r="EE100" s="196"/>
      <c r="EF100" s="196"/>
      <c r="EG100" s="197">
        <f t="shared" si="167"/>
        <v>0</v>
      </c>
      <c r="EH100" s="253">
        <f t="shared" si="168"/>
        <v>0</v>
      </c>
      <c r="EI100" s="213" t="str">
        <f t="shared" si="169"/>
        <v>E</v>
      </c>
      <c r="EJ100" s="201" t="str">
        <f t="shared" si="170"/>
        <v>E</v>
      </c>
      <c r="EK100" s="169">
        <v>0</v>
      </c>
      <c r="EL100" s="170">
        <v>0</v>
      </c>
      <c r="EM100" s="170">
        <v>0</v>
      </c>
      <c r="EN100" s="166"/>
      <c r="EO100" s="166"/>
      <c r="EP100" s="167">
        <f t="shared" si="171"/>
        <v>0</v>
      </c>
      <c r="EQ100" s="254">
        <f t="shared" si="172"/>
        <v>0</v>
      </c>
      <c r="ER100" s="217" t="str">
        <f t="shared" si="173"/>
        <v>E</v>
      </c>
      <c r="ES100" s="168" t="str">
        <f t="shared" si="174"/>
        <v>E</v>
      </c>
      <c r="ET100" s="184">
        <v>0</v>
      </c>
      <c r="EU100" s="185">
        <v>0</v>
      </c>
      <c r="EV100" s="185">
        <v>0</v>
      </c>
      <c r="EW100" s="181"/>
      <c r="EX100" s="181"/>
      <c r="EY100" s="182">
        <f t="shared" si="175"/>
        <v>0</v>
      </c>
      <c r="EZ100" s="255">
        <f t="shared" si="176"/>
        <v>0</v>
      </c>
      <c r="FA100" s="221" t="str">
        <f t="shared" si="177"/>
        <v>E</v>
      </c>
      <c r="FB100" s="183" t="str">
        <f t="shared" si="178"/>
        <v>E</v>
      </c>
      <c r="FC100" s="7"/>
      <c r="FD100" s="4"/>
      <c r="FE100" s="36" t="str">
        <f t="shared" si="123"/>
        <v/>
      </c>
      <c r="FF100" s="34">
        <f t="shared" si="124"/>
        <v>1200</v>
      </c>
      <c r="FG100" s="24">
        <f t="shared" si="125"/>
        <v>0</v>
      </c>
      <c r="FH100" s="23">
        <f t="shared" si="179"/>
        <v>0</v>
      </c>
      <c r="FI100" s="49" t="str">
        <f t="shared" si="180"/>
        <v/>
      </c>
      <c r="FJ100" s="49" t="str">
        <f t="shared" si="181"/>
        <v/>
      </c>
      <c r="FK100" s="49" t="str">
        <f t="shared" si="182"/>
        <v>PROMOTED</v>
      </c>
      <c r="FL100" s="40" t="str">
        <f t="shared" si="183"/>
        <v/>
      </c>
      <c r="FM100" s="35" t="str">
        <f t="shared" si="184"/>
        <v/>
      </c>
      <c r="FN100" s="63" t="str">
        <f t="shared" si="185"/>
        <v>Need Improvement</v>
      </c>
      <c r="FO100" s="43" t="str">
        <f t="shared" si="126"/>
        <v>E</v>
      </c>
      <c r="FP100" s="42" t="str">
        <f t="shared" si="127"/>
        <v>E</v>
      </c>
      <c r="FQ100" s="42" t="str">
        <f t="shared" si="128"/>
        <v>E</v>
      </c>
      <c r="FR100" s="42" t="str">
        <f t="shared" si="129"/>
        <v>E</v>
      </c>
      <c r="FS100" s="42" t="str">
        <f t="shared" si="130"/>
        <v>E</v>
      </c>
      <c r="FT100" s="44" t="str">
        <f t="shared" si="131"/>
        <v>E</v>
      </c>
      <c r="FU100" s="244">
        <f t="shared" si="186"/>
        <v>0</v>
      </c>
      <c r="FV100" s="245">
        <f t="shared" si="187"/>
        <v>0</v>
      </c>
      <c r="FW100" s="245">
        <f t="shared" si="188"/>
        <v>0</v>
      </c>
      <c r="FX100" s="245">
        <f t="shared" si="189"/>
        <v>0</v>
      </c>
      <c r="FY100" s="245">
        <f t="shared" si="190"/>
        <v>6</v>
      </c>
      <c r="FZ100" s="922"/>
      <c r="GA100" s="922"/>
      <c r="GB100" s="79">
        <f t="shared" si="191"/>
        <v>0</v>
      </c>
      <c r="GC100" s="79" t="s">
        <v>169</v>
      </c>
      <c r="GD100" s="79">
        <f t="shared" si="192"/>
        <v>100</v>
      </c>
      <c r="GE100" s="79" t="str">
        <f t="shared" si="193"/>
        <v>0/100</v>
      </c>
      <c r="GF100" s="79">
        <f t="shared" si="194"/>
        <v>0</v>
      </c>
      <c r="GG100" s="79" t="s">
        <v>169</v>
      </c>
      <c r="GH100" s="79">
        <f t="shared" si="195"/>
        <v>100</v>
      </c>
      <c r="GI100" s="79" t="str">
        <f t="shared" si="196"/>
        <v>0/100</v>
      </c>
      <c r="GJ100" s="79">
        <f t="shared" si="197"/>
        <v>0</v>
      </c>
      <c r="GK100" s="79" t="s">
        <v>169</v>
      </c>
      <c r="GL100" s="79">
        <f t="shared" si="198"/>
        <v>100</v>
      </c>
      <c r="GM100" s="79" t="str">
        <f t="shared" si="199"/>
        <v>0/100</v>
      </c>
      <c r="GO100" s="79" t="str">
        <f t="shared" si="200"/>
        <v>E</v>
      </c>
      <c r="GP100" s="79" t="str">
        <f t="shared" si="201"/>
        <v>E</v>
      </c>
      <c r="GQ100" s="79" t="str">
        <f t="shared" si="202"/>
        <v>E</v>
      </c>
      <c r="GR100" s="79" t="str">
        <f t="shared" si="203"/>
        <v>E</v>
      </c>
      <c r="GS100" s="79" t="str">
        <f t="shared" si="204"/>
        <v>E</v>
      </c>
      <c r="GT100" s="79" t="str">
        <f t="shared" si="205"/>
        <v>E</v>
      </c>
      <c r="GU100" s="79">
        <f t="shared" si="206"/>
        <v>0</v>
      </c>
      <c r="GV100" s="79">
        <f t="shared" si="207"/>
        <v>0</v>
      </c>
      <c r="GW100" s="79">
        <f t="shared" si="208"/>
        <v>0</v>
      </c>
      <c r="GX100" s="79">
        <f t="shared" si="209"/>
        <v>6</v>
      </c>
    </row>
    <row r="101" spans="1:208" ht="31.5">
      <c r="A101" s="73">
        <f t="shared" si="132"/>
        <v>993</v>
      </c>
      <c r="B101" s="138">
        <v>93</v>
      </c>
      <c r="C101" s="247">
        <v>93</v>
      </c>
      <c r="D101" s="23">
        <f t="shared" si="133"/>
        <v>0</v>
      </c>
      <c r="E101" s="2"/>
      <c r="F101" s="81"/>
      <c r="G101" s="1">
        <v>993</v>
      </c>
      <c r="H101" s="2"/>
      <c r="I101" s="2"/>
      <c r="J101" s="2"/>
      <c r="K101" s="666"/>
      <c r="L101" s="300"/>
      <c r="M101" s="272"/>
      <c r="N101" s="268">
        <f t="shared" si="134"/>
        <v>0</v>
      </c>
      <c r="O101" s="272"/>
      <c r="P101" s="272"/>
      <c r="Q101" s="268">
        <f t="shared" si="135"/>
        <v>0</v>
      </c>
      <c r="R101" s="272"/>
      <c r="S101" s="272"/>
      <c r="T101" s="268">
        <f t="shared" si="136"/>
        <v>0</v>
      </c>
      <c r="U101" s="270">
        <f t="shared" si="210"/>
        <v>0</v>
      </c>
      <c r="V101" s="273"/>
      <c r="W101" s="274"/>
      <c r="X101" s="268">
        <f t="shared" si="211"/>
        <v>0</v>
      </c>
      <c r="Y101" s="274"/>
      <c r="Z101" s="274"/>
      <c r="AA101" s="268">
        <f t="shared" si="212"/>
        <v>0</v>
      </c>
      <c r="AB101" s="269">
        <f t="shared" si="213"/>
        <v>0</v>
      </c>
      <c r="AC101" s="275">
        <f t="shared" si="214"/>
        <v>0</v>
      </c>
      <c r="AD101" s="271" t="str">
        <f t="shared" si="215"/>
        <v>E</v>
      </c>
      <c r="AE101" s="67" t="str">
        <f t="shared" si="216"/>
        <v>E</v>
      </c>
      <c r="AF101" s="337"/>
      <c r="AG101" s="338"/>
      <c r="AH101" s="339">
        <f t="shared" si="137"/>
        <v>0</v>
      </c>
      <c r="AI101" s="338"/>
      <c r="AJ101" s="338"/>
      <c r="AK101" s="339">
        <f t="shared" si="138"/>
        <v>0</v>
      </c>
      <c r="AL101" s="338"/>
      <c r="AM101" s="338"/>
      <c r="AN101" s="339">
        <f t="shared" si="139"/>
        <v>0</v>
      </c>
      <c r="AO101" s="340">
        <f t="shared" si="217"/>
        <v>0</v>
      </c>
      <c r="AP101" s="341"/>
      <c r="AQ101" s="342"/>
      <c r="AR101" s="339">
        <f t="shared" si="218"/>
        <v>0</v>
      </c>
      <c r="AS101" s="342"/>
      <c r="AT101" s="342"/>
      <c r="AU101" s="339">
        <f t="shared" si="219"/>
        <v>0</v>
      </c>
      <c r="AV101" s="343">
        <f t="shared" si="220"/>
        <v>0</v>
      </c>
      <c r="AW101" s="344">
        <f t="shared" si="140"/>
        <v>0</v>
      </c>
      <c r="AX101" s="345" t="str">
        <f t="shared" si="141"/>
        <v>E</v>
      </c>
      <c r="AY101" s="69" t="str">
        <f t="shared" si="142"/>
        <v>E</v>
      </c>
      <c r="AZ101" s="390"/>
      <c r="BA101" s="391"/>
      <c r="BB101" s="392">
        <f t="shared" si="143"/>
        <v>0</v>
      </c>
      <c r="BC101" s="391"/>
      <c r="BD101" s="391"/>
      <c r="BE101" s="392">
        <f t="shared" si="144"/>
        <v>0</v>
      </c>
      <c r="BF101" s="391"/>
      <c r="BG101" s="391"/>
      <c r="BH101" s="392">
        <f t="shared" si="145"/>
        <v>0</v>
      </c>
      <c r="BI101" s="393">
        <f t="shared" si="221"/>
        <v>0</v>
      </c>
      <c r="BJ101" s="394"/>
      <c r="BK101" s="395"/>
      <c r="BL101" s="392">
        <f t="shared" si="222"/>
        <v>0</v>
      </c>
      <c r="BM101" s="395"/>
      <c r="BN101" s="395"/>
      <c r="BO101" s="392">
        <f t="shared" si="223"/>
        <v>0</v>
      </c>
      <c r="BP101" s="396">
        <f t="shared" si="224"/>
        <v>0</v>
      </c>
      <c r="BQ101" s="397">
        <f t="shared" si="146"/>
        <v>0</v>
      </c>
      <c r="BR101" s="398" t="str">
        <f t="shared" si="147"/>
        <v>E</v>
      </c>
      <c r="BS101" s="399" t="str">
        <f t="shared" si="148"/>
        <v>E</v>
      </c>
      <c r="BT101" s="437"/>
      <c r="BU101" s="438"/>
      <c r="BV101" s="439">
        <f t="shared" si="149"/>
        <v>0</v>
      </c>
      <c r="BW101" s="438"/>
      <c r="BX101" s="438"/>
      <c r="BY101" s="439">
        <f t="shared" si="150"/>
        <v>0</v>
      </c>
      <c r="BZ101" s="438"/>
      <c r="CA101" s="438"/>
      <c r="CB101" s="439">
        <f t="shared" si="151"/>
        <v>0</v>
      </c>
      <c r="CC101" s="440">
        <f t="shared" si="225"/>
        <v>0</v>
      </c>
      <c r="CD101" s="441"/>
      <c r="CE101" s="442"/>
      <c r="CF101" s="439">
        <f t="shared" si="226"/>
        <v>0</v>
      </c>
      <c r="CG101" s="442"/>
      <c r="CH101" s="442"/>
      <c r="CI101" s="439">
        <f t="shared" si="227"/>
        <v>0</v>
      </c>
      <c r="CJ101" s="443">
        <f t="shared" si="228"/>
        <v>0</v>
      </c>
      <c r="CK101" s="444">
        <f t="shared" si="152"/>
        <v>0</v>
      </c>
      <c r="CL101" s="445" t="str">
        <f t="shared" si="153"/>
        <v>E</v>
      </c>
      <c r="CM101" s="68" t="str">
        <f t="shared" si="154"/>
        <v>E</v>
      </c>
      <c r="CN101" s="337"/>
      <c r="CO101" s="338"/>
      <c r="CP101" s="339">
        <f t="shared" si="155"/>
        <v>0</v>
      </c>
      <c r="CQ101" s="338"/>
      <c r="CR101" s="338"/>
      <c r="CS101" s="339">
        <f t="shared" si="156"/>
        <v>0</v>
      </c>
      <c r="CT101" s="338"/>
      <c r="CU101" s="338"/>
      <c r="CV101" s="339">
        <f t="shared" si="157"/>
        <v>0</v>
      </c>
      <c r="CW101" s="340">
        <f t="shared" si="229"/>
        <v>0</v>
      </c>
      <c r="CX101" s="341"/>
      <c r="CY101" s="342"/>
      <c r="CZ101" s="339">
        <f t="shared" si="230"/>
        <v>0</v>
      </c>
      <c r="DA101" s="342"/>
      <c r="DB101" s="342"/>
      <c r="DC101" s="339">
        <f t="shared" si="231"/>
        <v>0</v>
      </c>
      <c r="DD101" s="343">
        <f t="shared" si="232"/>
        <v>0</v>
      </c>
      <c r="DE101" s="344">
        <f t="shared" si="158"/>
        <v>0</v>
      </c>
      <c r="DF101" s="345" t="str">
        <f t="shared" si="159"/>
        <v>E</v>
      </c>
      <c r="DG101" s="69" t="str">
        <f t="shared" si="160"/>
        <v>E</v>
      </c>
      <c r="DH101" s="490"/>
      <c r="DI101" s="491"/>
      <c r="DJ101" s="492">
        <f t="shared" si="161"/>
        <v>0</v>
      </c>
      <c r="DK101" s="491"/>
      <c r="DL101" s="491"/>
      <c r="DM101" s="492">
        <f t="shared" si="162"/>
        <v>0</v>
      </c>
      <c r="DN101" s="491"/>
      <c r="DO101" s="491"/>
      <c r="DP101" s="492">
        <f t="shared" si="163"/>
        <v>0</v>
      </c>
      <c r="DQ101" s="493">
        <f t="shared" si="233"/>
        <v>0</v>
      </c>
      <c r="DR101" s="494"/>
      <c r="DS101" s="495"/>
      <c r="DT101" s="492">
        <f t="shared" si="234"/>
        <v>0</v>
      </c>
      <c r="DU101" s="495"/>
      <c r="DV101" s="495"/>
      <c r="DW101" s="492">
        <f t="shared" si="235"/>
        <v>0</v>
      </c>
      <c r="DX101" s="496">
        <f t="shared" si="236"/>
        <v>0</v>
      </c>
      <c r="DY101" s="497">
        <f t="shared" si="164"/>
        <v>0</v>
      </c>
      <c r="DZ101" s="498" t="str">
        <f t="shared" si="165"/>
        <v>E</v>
      </c>
      <c r="EA101" s="499" t="str">
        <f t="shared" si="166"/>
        <v>E</v>
      </c>
      <c r="EB101" s="198">
        <v>0</v>
      </c>
      <c r="EC101" s="199">
        <v>0</v>
      </c>
      <c r="ED101" s="199">
        <v>0</v>
      </c>
      <c r="EE101" s="196"/>
      <c r="EF101" s="196"/>
      <c r="EG101" s="197">
        <f t="shared" si="167"/>
        <v>0</v>
      </c>
      <c r="EH101" s="253">
        <f t="shared" si="168"/>
        <v>0</v>
      </c>
      <c r="EI101" s="213" t="str">
        <f t="shared" si="169"/>
        <v>E</v>
      </c>
      <c r="EJ101" s="201" t="str">
        <f t="shared" si="170"/>
        <v>E</v>
      </c>
      <c r="EK101" s="169">
        <v>0</v>
      </c>
      <c r="EL101" s="170">
        <v>0</v>
      </c>
      <c r="EM101" s="170">
        <v>0</v>
      </c>
      <c r="EN101" s="166"/>
      <c r="EO101" s="166"/>
      <c r="EP101" s="167">
        <f t="shared" si="171"/>
        <v>0</v>
      </c>
      <c r="EQ101" s="254">
        <f t="shared" si="172"/>
        <v>0</v>
      </c>
      <c r="ER101" s="217" t="str">
        <f t="shared" si="173"/>
        <v>E</v>
      </c>
      <c r="ES101" s="168" t="str">
        <f t="shared" si="174"/>
        <v>E</v>
      </c>
      <c r="ET101" s="184">
        <v>0</v>
      </c>
      <c r="EU101" s="185">
        <v>0</v>
      </c>
      <c r="EV101" s="185">
        <v>0</v>
      </c>
      <c r="EW101" s="181"/>
      <c r="EX101" s="181"/>
      <c r="EY101" s="182">
        <f t="shared" si="175"/>
        <v>0</v>
      </c>
      <c r="EZ101" s="255">
        <f t="shared" si="176"/>
        <v>0</v>
      </c>
      <c r="FA101" s="221" t="str">
        <f t="shared" si="177"/>
        <v>E</v>
      </c>
      <c r="FB101" s="183" t="str">
        <f t="shared" si="178"/>
        <v>E</v>
      </c>
      <c r="FC101" s="7"/>
      <c r="FD101" s="4"/>
      <c r="FE101" s="36" t="str">
        <f t="shared" si="123"/>
        <v/>
      </c>
      <c r="FF101" s="34">
        <f t="shared" si="124"/>
        <v>1200</v>
      </c>
      <c r="FG101" s="24">
        <f t="shared" si="125"/>
        <v>0</v>
      </c>
      <c r="FH101" s="23">
        <f t="shared" si="179"/>
        <v>0</v>
      </c>
      <c r="FI101" s="49" t="str">
        <f t="shared" si="180"/>
        <v/>
      </c>
      <c r="FJ101" s="49" t="str">
        <f t="shared" si="181"/>
        <v/>
      </c>
      <c r="FK101" s="49" t="str">
        <f t="shared" si="182"/>
        <v>PROMOTED</v>
      </c>
      <c r="FL101" s="40" t="str">
        <f t="shared" si="183"/>
        <v/>
      </c>
      <c r="FM101" s="35" t="str">
        <f t="shared" si="184"/>
        <v/>
      </c>
      <c r="FN101" s="63" t="str">
        <f t="shared" si="185"/>
        <v>Need Improvement</v>
      </c>
      <c r="FO101" s="43" t="str">
        <f t="shared" si="126"/>
        <v>E</v>
      </c>
      <c r="FP101" s="42" t="str">
        <f t="shared" si="127"/>
        <v>E</v>
      </c>
      <c r="FQ101" s="42" t="str">
        <f t="shared" si="128"/>
        <v>E</v>
      </c>
      <c r="FR101" s="42" t="str">
        <f t="shared" si="129"/>
        <v>E</v>
      </c>
      <c r="FS101" s="42" t="str">
        <f t="shared" si="130"/>
        <v>E</v>
      </c>
      <c r="FT101" s="44" t="str">
        <f t="shared" si="131"/>
        <v>E</v>
      </c>
      <c r="FU101" s="244">
        <f t="shared" si="186"/>
        <v>0</v>
      </c>
      <c r="FV101" s="245">
        <f t="shared" si="187"/>
        <v>0</v>
      </c>
      <c r="FW101" s="245">
        <f t="shared" si="188"/>
        <v>0</v>
      </c>
      <c r="FX101" s="245">
        <f t="shared" si="189"/>
        <v>0</v>
      </c>
      <c r="FY101" s="245">
        <f t="shared" si="190"/>
        <v>6</v>
      </c>
      <c r="FZ101" s="922"/>
      <c r="GA101" s="922"/>
      <c r="GB101" s="79">
        <f t="shared" si="191"/>
        <v>0</v>
      </c>
      <c r="GC101" s="79" t="s">
        <v>169</v>
      </c>
      <c r="GD101" s="79">
        <f t="shared" si="192"/>
        <v>100</v>
      </c>
      <c r="GE101" s="79" t="str">
        <f t="shared" si="193"/>
        <v>0/100</v>
      </c>
      <c r="GF101" s="79">
        <f t="shared" si="194"/>
        <v>0</v>
      </c>
      <c r="GG101" s="79" t="s">
        <v>169</v>
      </c>
      <c r="GH101" s="79">
        <f t="shared" si="195"/>
        <v>100</v>
      </c>
      <c r="GI101" s="79" t="str">
        <f t="shared" si="196"/>
        <v>0/100</v>
      </c>
      <c r="GJ101" s="79">
        <f t="shared" si="197"/>
        <v>0</v>
      </c>
      <c r="GK101" s="79" t="s">
        <v>169</v>
      </c>
      <c r="GL101" s="79">
        <f t="shared" si="198"/>
        <v>100</v>
      </c>
      <c r="GM101" s="79" t="str">
        <f t="shared" si="199"/>
        <v>0/100</v>
      </c>
      <c r="GO101" s="79" t="str">
        <f t="shared" si="200"/>
        <v>E</v>
      </c>
      <c r="GP101" s="79" t="str">
        <f t="shared" si="201"/>
        <v>E</v>
      </c>
      <c r="GQ101" s="79" t="str">
        <f t="shared" si="202"/>
        <v>E</v>
      </c>
      <c r="GR101" s="79" t="str">
        <f t="shared" si="203"/>
        <v>E</v>
      </c>
      <c r="GS101" s="79" t="str">
        <f t="shared" si="204"/>
        <v>E</v>
      </c>
      <c r="GT101" s="79" t="str">
        <f t="shared" si="205"/>
        <v>E</v>
      </c>
      <c r="GU101" s="79">
        <f t="shared" si="206"/>
        <v>0</v>
      </c>
      <c r="GV101" s="79">
        <f t="shared" si="207"/>
        <v>0</v>
      </c>
      <c r="GW101" s="79">
        <f t="shared" si="208"/>
        <v>0</v>
      </c>
      <c r="GX101" s="79">
        <f t="shared" si="209"/>
        <v>6</v>
      </c>
    </row>
    <row r="102" spans="1:208" ht="31.5">
      <c r="A102" s="73">
        <f t="shared" si="132"/>
        <v>994</v>
      </c>
      <c r="B102" s="138">
        <v>94</v>
      </c>
      <c r="C102" s="248">
        <v>94</v>
      </c>
      <c r="D102" s="23">
        <f t="shared" si="133"/>
        <v>0</v>
      </c>
      <c r="E102" s="2"/>
      <c r="F102" s="81"/>
      <c r="G102" s="2">
        <v>994</v>
      </c>
      <c r="H102" s="2"/>
      <c r="I102" s="2"/>
      <c r="J102" s="2"/>
      <c r="K102" s="666"/>
      <c r="L102" s="300"/>
      <c r="M102" s="272"/>
      <c r="N102" s="268">
        <f t="shared" si="134"/>
        <v>0</v>
      </c>
      <c r="O102" s="272"/>
      <c r="P102" s="272"/>
      <c r="Q102" s="268">
        <f t="shared" si="135"/>
        <v>0</v>
      </c>
      <c r="R102" s="272"/>
      <c r="S102" s="272"/>
      <c r="T102" s="268">
        <f t="shared" si="136"/>
        <v>0</v>
      </c>
      <c r="U102" s="270">
        <f t="shared" si="210"/>
        <v>0</v>
      </c>
      <c r="V102" s="273"/>
      <c r="W102" s="274"/>
      <c r="X102" s="268">
        <f t="shared" si="211"/>
        <v>0</v>
      </c>
      <c r="Y102" s="274"/>
      <c r="Z102" s="274"/>
      <c r="AA102" s="268">
        <f t="shared" si="212"/>
        <v>0</v>
      </c>
      <c r="AB102" s="269">
        <f t="shared" si="213"/>
        <v>0</v>
      </c>
      <c r="AC102" s="275">
        <f t="shared" si="214"/>
        <v>0</v>
      </c>
      <c r="AD102" s="271" t="str">
        <f t="shared" si="215"/>
        <v>E</v>
      </c>
      <c r="AE102" s="67" t="str">
        <f t="shared" si="216"/>
        <v>E</v>
      </c>
      <c r="AF102" s="337"/>
      <c r="AG102" s="338"/>
      <c r="AH102" s="339">
        <f t="shared" si="137"/>
        <v>0</v>
      </c>
      <c r="AI102" s="338"/>
      <c r="AJ102" s="338"/>
      <c r="AK102" s="339">
        <f t="shared" si="138"/>
        <v>0</v>
      </c>
      <c r="AL102" s="338"/>
      <c r="AM102" s="338"/>
      <c r="AN102" s="339">
        <f t="shared" si="139"/>
        <v>0</v>
      </c>
      <c r="AO102" s="340">
        <f t="shared" si="217"/>
        <v>0</v>
      </c>
      <c r="AP102" s="341"/>
      <c r="AQ102" s="342"/>
      <c r="AR102" s="339">
        <f t="shared" si="218"/>
        <v>0</v>
      </c>
      <c r="AS102" s="342"/>
      <c r="AT102" s="342"/>
      <c r="AU102" s="339">
        <f t="shared" si="219"/>
        <v>0</v>
      </c>
      <c r="AV102" s="343">
        <f t="shared" si="220"/>
        <v>0</v>
      </c>
      <c r="AW102" s="344">
        <f t="shared" si="140"/>
        <v>0</v>
      </c>
      <c r="AX102" s="345" t="str">
        <f t="shared" si="141"/>
        <v>E</v>
      </c>
      <c r="AY102" s="69" t="str">
        <f t="shared" si="142"/>
        <v>E</v>
      </c>
      <c r="AZ102" s="390"/>
      <c r="BA102" s="391"/>
      <c r="BB102" s="392">
        <f t="shared" si="143"/>
        <v>0</v>
      </c>
      <c r="BC102" s="391"/>
      <c r="BD102" s="391"/>
      <c r="BE102" s="392">
        <f t="shared" si="144"/>
        <v>0</v>
      </c>
      <c r="BF102" s="391"/>
      <c r="BG102" s="391"/>
      <c r="BH102" s="392">
        <f t="shared" si="145"/>
        <v>0</v>
      </c>
      <c r="BI102" s="393">
        <f t="shared" si="221"/>
        <v>0</v>
      </c>
      <c r="BJ102" s="394"/>
      <c r="BK102" s="395"/>
      <c r="BL102" s="392">
        <f t="shared" si="222"/>
        <v>0</v>
      </c>
      <c r="BM102" s="395"/>
      <c r="BN102" s="395"/>
      <c r="BO102" s="392">
        <f t="shared" si="223"/>
        <v>0</v>
      </c>
      <c r="BP102" s="396">
        <f t="shared" si="224"/>
        <v>0</v>
      </c>
      <c r="BQ102" s="397">
        <f t="shared" si="146"/>
        <v>0</v>
      </c>
      <c r="BR102" s="398" t="str">
        <f t="shared" si="147"/>
        <v>E</v>
      </c>
      <c r="BS102" s="399" t="str">
        <f t="shared" si="148"/>
        <v>E</v>
      </c>
      <c r="BT102" s="437"/>
      <c r="BU102" s="438"/>
      <c r="BV102" s="439">
        <f t="shared" si="149"/>
        <v>0</v>
      </c>
      <c r="BW102" s="438"/>
      <c r="BX102" s="438"/>
      <c r="BY102" s="439">
        <f t="shared" si="150"/>
        <v>0</v>
      </c>
      <c r="BZ102" s="438"/>
      <c r="CA102" s="438"/>
      <c r="CB102" s="439">
        <f t="shared" si="151"/>
        <v>0</v>
      </c>
      <c r="CC102" s="440">
        <f t="shared" si="225"/>
        <v>0</v>
      </c>
      <c r="CD102" s="441"/>
      <c r="CE102" s="442"/>
      <c r="CF102" s="439">
        <f t="shared" si="226"/>
        <v>0</v>
      </c>
      <c r="CG102" s="442"/>
      <c r="CH102" s="442"/>
      <c r="CI102" s="439">
        <f t="shared" si="227"/>
        <v>0</v>
      </c>
      <c r="CJ102" s="443">
        <f t="shared" si="228"/>
        <v>0</v>
      </c>
      <c r="CK102" s="444">
        <f t="shared" si="152"/>
        <v>0</v>
      </c>
      <c r="CL102" s="445" t="str">
        <f t="shared" si="153"/>
        <v>E</v>
      </c>
      <c r="CM102" s="68" t="str">
        <f t="shared" si="154"/>
        <v>E</v>
      </c>
      <c r="CN102" s="337"/>
      <c r="CO102" s="338"/>
      <c r="CP102" s="339">
        <f t="shared" si="155"/>
        <v>0</v>
      </c>
      <c r="CQ102" s="338"/>
      <c r="CR102" s="338"/>
      <c r="CS102" s="339">
        <f t="shared" si="156"/>
        <v>0</v>
      </c>
      <c r="CT102" s="338"/>
      <c r="CU102" s="338"/>
      <c r="CV102" s="339">
        <f t="shared" si="157"/>
        <v>0</v>
      </c>
      <c r="CW102" s="340">
        <f t="shared" si="229"/>
        <v>0</v>
      </c>
      <c r="CX102" s="341"/>
      <c r="CY102" s="342"/>
      <c r="CZ102" s="339">
        <f t="shared" si="230"/>
        <v>0</v>
      </c>
      <c r="DA102" s="342"/>
      <c r="DB102" s="342"/>
      <c r="DC102" s="339">
        <f t="shared" si="231"/>
        <v>0</v>
      </c>
      <c r="DD102" s="343">
        <f t="shared" si="232"/>
        <v>0</v>
      </c>
      <c r="DE102" s="344">
        <f t="shared" si="158"/>
        <v>0</v>
      </c>
      <c r="DF102" s="345" t="str">
        <f t="shared" si="159"/>
        <v>E</v>
      </c>
      <c r="DG102" s="69" t="str">
        <f t="shared" si="160"/>
        <v>E</v>
      </c>
      <c r="DH102" s="490"/>
      <c r="DI102" s="491"/>
      <c r="DJ102" s="492">
        <f t="shared" si="161"/>
        <v>0</v>
      </c>
      <c r="DK102" s="491"/>
      <c r="DL102" s="491"/>
      <c r="DM102" s="492">
        <f t="shared" si="162"/>
        <v>0</v>
      </c>
      <c r="DN102" s="491"/>
      <c r="DO102" s="491"/>
      <c r="DP102" s="492">
        <f t="shared" si="163"/>
        <v>0</v>
      </c>
      <c r="DQ102" s="493">
        <f t="shared" si="233"/>
        <v>0</v>
      </c>
      <c r="DR102" s="494"/>
      <c r="DS102" s="495"/>
      <c r="DT102" s="492">
        <f t="shared" si="234"/>
        <v>0</v>
      </c>
      <c r="DU102" s="495"/>
      <c r="DV102" s="495"/>
      <c r="DW102" s="492">
        <f t="shared" si="235"/>
        <v>0</v>
      </c>
      <c r="DX102" s="496">
        <f t="shared" si="236"/>
        <v>0</v>
      </c>
      <c r="DY102" s="497">
        <f t="shared" si="164"/>
        <v>0</v>
      </c>
      <c r="DZ102" s="498" t="str">
        <f t="shared" si="165"/>
        <v>E</v>
      </c>
      <c r="EA102" s="499" t="str">
        <f t="shared" si="166"/>
        <v>E</v>
      </c>
      <c r="EB102" s="198">
        <v>0</v>
      </c>
      <c r="EC102" s="199">
        <v>0</v>
      </c>
      <c r="ED102" s="199">
        <v>0</v>
      </c>
      <c r="EE102" s="196"/>
      <c r="EF102" s="196"/>
      <c r="EG102" s="197">
        <f t="shared" si="167"/>
        <v>0</v>
      </c>
      <c r="EH102" s="253">
        <f t="shared" si="168"/>
        <v>0</v>
      </c>
      <c r="EI102" s="213" t="str">
        <f t="shared" si="169"/>
        <v>E</v>
      </c>
      <c r="EJ102" s="201" t="str">
        <f t="shared" si="170"/>
        <v>E</v>
      </c>
      <c r="EK102" s="169">
        <v>0</v>
      </c>
      <c r="EL102" s="170">
        <v>0</v>
      </c>
      <c r="EM102" s="170">
        <v>0</v>
      </c>
      <c r="EN102" s="166"/>
      <c r="EO102" s="166"/>
      <c r="EP102" s="167">
        <f t="shared" si="171"/>
        <v>0</v>
      </c>
      <c r="EQ102" s="254">
        <f t="shared" si="172"/>
        <v>0</v>
      </c>
      <c r="ER102" s="217" t="str">
        <f t="shared" si="173"/>
        <v>E</v>
      </c>
      <c r="ES102" s="168" t="str">
        <f t="shared" si="174"/>
        <v>E</v>
      </c>
      <c r="ET102" s="184">
        <v>0</v>
      </c>
      <c r="EU102" s="185">
        <v>0</v>
      </c>
      <c r="EV102" s="185">
        <v>0</v>
      </c>
      <c r="EW102" s="181"/>
      <c r="EX102" s="181"/>
      <c r="EY102" s="182">
        <f t="shared" si="175"/>
        <v>0</v>
      </c>
      <c r="EZ102" s="255">
        <f t="shared" si="176"/>
        <v>0</v>
      </c>
      <c r="FA102" s="221" t="str">
        <f t="shared" si="177"/>
        <v>E</v>
      </c>
      <c r="FB102" s="183" t="str">
        <f t="shared" si="178"/>
        <v>E</v>
      </c>
      <c r="FC102" s="7"/>
      <c r="FD102" s="4"/>
      <c r="FE102" s="36" t="str">
        <f t="shared" si="123"/>
        <v/>
      </c>
      <c r="FF102" s="34">
        <f t="shared" si="124"/>
        <v>1200</v>
      </c>
      <c r="FG102" s="24">
        <f t="shared" si="125"/>
        <v>0</v>
      </c>
      <c r="FH102" s="23">
        <f t="shared" si="179"/>
        <v>0</v>
      </c>
      <c r="FI102" s="49" t="str">
        <f t="shared" si="180"/>
        <v/>
      </c>
      <c r="FJ102" s="49" t="str">
        <f t="shared" si="181"/>
        <v/>
      </c>
      <c r="FK102" s="49" t="str">
        <f t="shared" si="182"/>
        <v>PROMOTED</v>
      </c>
      <c r="FL102" s="40" t="str">
        <f t="shared" si="183"/>
        <v/>
      </c>
      <c r="FM102" s="35" t="str">
        <f t="shared" si="184"/>
        <v/>
      </c>
      <c r="FN102" s="63" t="str">
        <f t="shared" si="185"/>
        <v>Need Improvement</v>
      </c>
      <c r="FO102" s="43" t="str">
        <f t="shared" si="126"/>
        <v>E</v>
      </c>
      <c r="FP102" s="42" t="str">
        <f t="shared" si="127"/>
        <v>E</v>
      </c>
      <c r="FQ102" s="42" t="str">
        <f t="shared" si="128"/>
        <v>E</v>
      </c>
      <c r="FR102" s="42" t="str">
        <f t="shared" si="129"/>
        <v>E</v>
      </c>
      <c r="FS102" s="42" t="str">
        <f t="shared" si="130"/>
        <v>E</v>
      </c>
      <c r="FT102" s="44" t="str">
        <f t="shared" si="131"/>
        <v>E</v>
      </c>
      <c r="FU102" s="244">
        <f t="shared" si="186"/>
        <v>0</v>
      </c>
      <c r="FV102" s="245">
        <f t="shared" si="187"/>
        <v>0</v>
      </c>
      <c r="FW102" s="245">
        <f t="shared" si="188"/>
        <v>0</v>
      </c>
      <c r="FX102" s="245">
        <f t="shared" si="189"/>
        <v>0</v>
      </c>
      <c r="FY102" s="245">
        <f t="shared" si="190"/>
        <v>6</v>
      </c>
      <c r="FZ102" s="922"/>
      <c r="GA102" s="922"/>
      <c r="GB102" s="79">
        <f t="shared" si="191"/>
        <v>0</v>
      </c>
      <c r="GC102" s="79" t="s">
        <v>169</v>
      </c>
      <c r="GD102" s="79">
        <f t="shared" si="192"/>
        <v>100</v>
      </c>
      <c r="GE102" s="79" t="str">
        <f t="shared" si="193"/>
        <v>0/100</v>
      </c>
      <c r="GF102" s="79">
        <f t="shared" si="194"/>
        <v>0</v>
      </c>
      <c r="GG102" s="79" t="s">
        <v>169</v>
      </c>
      <c r="GH102" s="79">
        <f t="shared" si="195"/>
        <v>100</v>
      </c>
      <c r="GI102" s="79" t="str">
        <f t="shared" si="196"/>
        <v>0/100</v>
      </c>
      <c r="GJ102" s="79">
        <f t="shared" si="197"/>
        <v>0</v>
      </c>
      <c r="GK102" s="79" t="s">
        <v>169</v>
      </c>
      <c r="GL102" s="79">
        <f t="shared" si="198"/>
        <v>100</v>
      </c>
      <c r="GM102" s="79" t="str">
        <f t="shared" si="199"/>
        <v>0/100</v>
      </c>
      <c r="GO102" s="79" t="str">
        <f t="shared" si="200"/>
        <v>E</v>
      </c>
      <c r="GP102" s="79" t="str">
        <f t="shared" si="201"/>
        <v>E</v>
      </c>
      <c r="GQ102" s="79" t="str">
        <f t="shared" si="202"/>
        <v>E</v>
      </c>
      <c r="GR102" s="79" t="str">
        <f t="shared" si="203"/>
        <v>E</v>
      </c>
      <c r="GS102" s="79" t="str">
        <f t="shared" si="204"/>
        <v>E</v>
      </c>
      <c r="GT102" s="79" t="str">
        <f t="shared" si="205"/>
        <v>E</v>
      </c>
      <c r="GU102" s="79">
        <f t="shared" si="206"/>
        <v>0</v>
      </c>
      <c r="GV102" s="79">
        <f t="shared" si="207"/>
        <v>0</v>
      </c>
      <c r="GW102" s="79">
        <f t="shared" si="208"/>
        <v>0</v>
      </c>
      <c r="GX102" s="79">
        <f t="shared" si="209"/>
        <v>6</v>
      </c>
    </row>
    <row r="103" spans="1:208" ht="31.5">
      <c r="A103" s="73">
        <f t="shared" si="132"/>
        <v>995</v>
      </c>
      <c r="B103" s="138">
        <v>95</v>
      </c>
      <c r="C103" s="247">
        <v>95</v>
      </c>
      <c r="D103" s="23">
        <f t="shared" si="133"/>
        <v>0</v>
      </c>
      <c r="E103" s="2"/>
      <c r="F103" s="81"/>
      <c r="G103" s="1">
        <v>995</v>
      </c>
      <c r="H103" s="2"/>
      <c r="I103" s="2"/>
      <c r="J103" s="2"/>
      <c r="K103" s="666"/>
      <c r="L103" s="300"/>
      <c r="M103" s="272"/>
      <c r="N103" s="268">
        <f t="shared" si="134"/>
        <v>0</v>
      </c>
      <c r="O103" s="272"/>
      <c r="P103" s="272"/>
      <c r="Q103" s="268">
        <f t="shared" si="135"/>
        <v>0</v>
      </c>
      <c r="R103" s="272"/>
      <c r="S103" s="272"/>
      <c r="T103" s="268">
        <f t="shared" si="136"/>
        <v>0</v>
      </c>
      <c r="U103" s="270">
        <f t="shared" si="210"/>
        <v>0</v>
      </c>
      <c r="V103" s="273"/>
      <c r="W103" s="274"/>
      <c r="X103" s="268">
        <f t="shared" si="211"/>
        <v>0</v>
      </c>
      <c r="Y103" s="274"/>
      <c r="Z103" s="274"/>
      <c r="AA103" s="268">
        <f t="shared" si="212"/>
        <v>0</v>
      </c>
      <c r="AB103" s="269">
        <f t="shared" si="213"/>
        <v>0</v>
      </c>
      <c r="AC103" s="275">
        <f t="shared" si="214"/>
        <v>0</v>
      </c>
      <c r="AD103" s="271" t="str">
        <f t="shared" si="215"/>
        <v>E</v>
      </c>
      <c r="AE103" s="67" t="str">
        <f t="shared" si="216"/>
        <v>E</v>
      </c>
      <c r="AF103" s="337"/>
      <c r="AG103" s="338"/>
      <c r="AH103" s="339">
        <f t="shared" si="137"/>
        <v>0</v>
      </c>
      <c r="AI103" s="338"/>
      <c r="AJ103" s="338"/>
      <c r="AK103" s="339">
        <f t="shared" si="138"/>
        <v>0</v>
      </c>
      <c r="AL103" s="338"/>
      <c r="AM103" s="338"/>
      <c r="AN103" s="339">
        <f t="shared" si="139"/>
        <v>0</v>
      </c>
      <c r="AO103" s="340">
        <f t="shared" si="217"/>
        <v>0</v>
      </c>
      <c r="AP103" s="341"/>
      <c r="AQ103" s="342"/>
      <c r="AR103" s="339">
        <f t="shared" si="218"/>
        <v>0</v>
      </c>
      <c r="AS103" s="342"/>
      <c r="AT103" s="342"/>
      <c r="AU103" s="339">
        <f t="shared" si="219"/>
        <v>0</v>
      </c>
      <c r="AV103" s="343">
        <f t="shared" si="220"/>
        <v>0</v>
      </c>
      <c r="AW103" s="344">
        <f t="shared" si="140"/>
        <v>0</v>
      </c>
      <c r="AX103" s="345" t="str">
        <f t="shared" si="141"/>
        <v>E</v>
      </c>
      <c r="AY103" s="69" t="str">
        <f t="shared" si="142"/>
        <v>E</v>
      </c>
      <c r="AZ103" s="390"/>
      <c r="BA103" s="391"/>
      <c r="BB103" s="392">
        <f t="shared" si="143"/>
        <v>0</v>
      </c>
      <c r="BC103" s="391"/>
      <c r="BD103" s="391"/>
      <c r="BE103" s="392">
        <f t="shared" si="144"/>
        <v>0</v>
      </c>
      <c r="BF103" s="391"/>
      <c r="BG103" s="391"/>
      <c r="BH103" s="392">
        <f t="shared" si="145"/>
        <v>0</v>
      </c>
      <c r="BI103" s="393">
        <f t="shared" si="221"/>
        <v>0</v>
      </c>
      <c r="BJ103" s="394"/>
      <c r="BK103" s="395"/>
      <c r="BL103" s="392">
        <f t="shared" si="222"/>
        <v>0</v>
      </c>
      <c r="BM103" s="395"/>
      <c r="BN103" s="395"/>
      <c r="BO103" s="392">
        <f t="shared" si="223"/>
        <v>0</v>
      </c>
      <c r="BP103" s="396">
        <f t="shared" si="224"/>
        <v>0</v>
      </c>
      <c r="BQ103" s="397">
        <f t="shared" si="146"/>
        <v>0</v>
      </c>
      <c r="BR103" s="398" t="str">
        <f t="shared" si="147"/>
        <v>E</v>
      </c>
      <c r="BS103" s="399" t="str">
        <f t="shared" si="148"/>
        <v>E</v>
      </c>
      <c r="BT103" s="437"/>
      <c r="BU103" s="438"/>
      <c r="BV103" s="439">
        <f t="shared" si="149"/>
        <v>0</v>
      </c>
      <c r="BW103" s="438"/>
      <c r="BX103" s="438"/>
      <c r="BY103" s="439">
        <f t="shared" si="150"/>
        <v>0</v>
      </c>
      <c r="BZ103" s="438"/>
      <c r="CA103" s="438"/>
      <c r="CB103" s="439">
        <f t="shared" si="151"/>
        <v>0</v>
      </c>
      <c r="CC103" s="440">
        <f t="shared" si="225"/>
        <v>0</v>
      </c>
      <c r="CD103" s="441"/>
      <c r="CE103" s="442"/>
      <c r="CF103" s="439">
        <f t="shared" si="226"/>
        <v>0</v>
      </c>
      <c r="CG103" s="442"/>
      <c r="CH103" s="442"/>
      <c r="CI103" s="439">
        <f t="shared" si="227"/>
        <v>0</v>
      </c>
      <c r="CJ103" s="443">
        <f t="shared" si="228"/>
        <v>0</v>
      </c>
      <c r="CK103" s="444">
        <f t="shared" si="152"/>
        <v>0</v>
      </c>
      <c r="CL103" s="445" t="str">
        <f t="shared" si="153"/>
        <v>E</v>
      </c>
      <c r="CM103" s="68" t="str">
        <f t="shared" si="154"/>
        <v>E</v>
      </c>
      <c r="CN103" s="337"/>
      <c r="CO103" s="338"/>
      <c r="CP103" s="339">
        <f t="shared" si="155"/>
        <v>0</v>
      </c>
      <c r="CQ103" s="338"/>
      <c r="CR103" s="338"/>
      <c r="CS103" s="339">
        <f t="shared" si="156"/>
        <v>0</v>
      </c>
      <c r="CT103" s="338"/>
      <c r="CU103" s="338"/>
      <c r="CV103" s="339">
        <f t="shared" si="157"/>
        <v>0</v>
      </c>
      <c r="CW103" s="340">
        <f t="shared" si="229"/>
        <v>0</v>
      </c>
      <c r="CX103" s="341"/>
      <c r="CY103" s="342"/>
      <c r="CZ103" s="339">
        <f t="shared" si="230"/>
        <v>0</v>
      </c>
      <c r="DA103" s="342"/>
      <c r="DB103" s="342"/>
      <c r="DC103" s="339">
        <f t="shared" si="231"/>
        <v>0</v>
      </c>
      <c r="DD103" s="343">
        <f t="shared" si="232"/>
        <v>0</v>
      </c>
      <c r="DE103" s="344">
        <f t="shared" si="158"/>
        <v>0</v>
      </c>
      <c r="DF103" s="345" t="str">
        <f t="shared" si="159"/>
        <v>E</v>
      </c>
      <c r="DG103" s="69" t="str">
        <f t="shared" si="160"/>
        <v>E</v>
      </c>
      <c r="DH103" s="490"/>
      <c r="DI103" s="491"/>
      <c r="DJ103" s="492">
        <f t="shared" si="161"/>
        <v>0</v>
      </c>
      <c r="DK103" s="491"/>
      <c r="DL103" s="491"/>
      <c r="DM103" s="492">
        <f t="shared" si="162"/>
        <v>0</v>
      </c>
      <c r="DN103" s="491"/>
      <c r="DO103" s="491"/>
      <c r="DP103" s="492">
        <f t="shared" si="163"/>
        <v>0</v>
      </c>
      <c r="DQ103" s="493">
        <f t="shared" si="233"/>
        <v>0</v>
      </c>
      <c r="DR103" s="494"/>
      <c r="DS103" s="495"/>
      <c r="DT103" s="492">
        <f t="shared" si="234"/>
        <v>0</v>
      </c>
      <c r="DU103" s="495"/>
      <c r="DV103" s="495"/>
      <c r="DW103" s="492">
        <f t="shared" si="235"/>
        <v>0</v>
      </c>
      <c r="DX103" s="496">
        <f t="shared" si="236"/>
        <v>0</v>
      </c>
      <c r="DY103" s="497">
        <f t="shared" si="164"/>
        <v>0</v>
      </c>
      <c r="DZ103" s="498" t="str">
        <f t="shared" si="165"/>
        <v>E</v>
      </c>
      <c r="EA103" s="499" t="str">
        <f t="shared" si="166"/>
        <v>E</v>
      </c>
      <c r="EB103" s="198">
        <v>0</v>
      </c>
      <c r="EC103" s="199">
        <v>0</v>
      </c>
      <c r="ED103" s="199">
        <v>0</v>
      </c>
      <c r="EE103" s="196"/>
      <c r="EF103" s="196"/>
      <c r="EG103" s="197">
        <f t="shared" si="167"/>
        <v>0</v>
      </c>
      <c r="EH103" s="253">
        <f t="shared" si="168"/>
        <v>0</v>
      </c>
      <c r="EI103" s="213" t="str">
        <f t="shared" si="169"/>
        <v>E</v>
      </c>
      <c r="EJ103" s="201" t="str">
        <f t="shared" si="170"/>
        <v>E</v>
      </c>
      <c r="EK103" s="169">
        <v>0</v>
      </c>
      <c r="EL103" s="170">
        <v>0</v>
      </c>
      <c r="EM103" s="170">
        <v>0</v>
      </c>
      <c r="EN103" s="166"/>
      <c r="EO103" s="166"/>
      <c r="EP103" s="167">
        <f t="shared" si="171"/>
        <v>0</v>
      </c>
      <c r="EQ103" s="254">
        <f t="shared" si="172"/>
        <v>0</v>
      </c>
      <c r="ER103" s="217" t="str">
        <f t="shared" si="173"/>
        <v>E</v>
      </c>
      <c r="ES103" s="168" t="str">
        <f t="shared" si="174"/>
        <v>E</v>
      </c>
      <c r="ET103" s="184">
        <v>0</v>
      </c>
      <c r="EU103" s="185">
        <v>0</v>
      </c>
      <c r="EV103" s="185">
        <v>0</v>
      </c>
      <c r="EW103" s="181"/>
      <c r="EX103" s="181"/>
      <c r="EY103" s="182">
        <f t="shared" si="175"/>
        <v>0</v>
      </c>
      <c r="EZ103" s="255">
        <f t="shared" si="176"/>
        <v>0</v>
      </c>
      <c r="FA103" s="221" t="str">
        <f t="shared" si="177"/>
        <v>E</v>
      </c>
      <c r="FB103" s="183" t="str">
        <f t="shared" si="178"/>
        <v>E</v>
      </c>
      <c r="FC103" s="7"/>
      <c r="FD103" s="4"/>
      <c r="FE103" s="36" t="str">
        <f t="shared" si="123"/>
        <v/>
      </c>
      <c r="FF103" s="34">
        <f t="shared" si="124"/>
        <v>1200</v>
      </c>
      <c r="FG103" s="24">
        <f t="shared" si="125"/>
        <v>0</v>
      </c>
      <c r="FH103" s="23">
        <f t="shared" si="179"/>
        <v>0</v>
      </c>
      <c r="FI103" s="49" t="str">
        <f t="shared" si="180"/>
        <v/>
      </c>
      <c r="FJ103" s="49" t="str">
        <f t="shared" si="181"/>
        <v/>
      </c>
      <c r="FK103" s="49" t="str">
        <f t="shared" si="182"/>
        <v>PROMOTED</v>
      </c>
      <c r="FL103" s="40" t="str">
        <f t="shared" si="183"/>
        <v/>
      </c>
      <c r="FM103" s="35" t="str">
        <f t="shared" si="184"/>
        <v/>
      </c>
      <c r="FN103" s="63" t="str">
        <f t="shared" si="185"/>
        <v>Need Improvement</v>
      </c>
      <c r="FO103" s="43" t="str">
        <f t="shared" si="126"/>
        <v>E</v>
      </c>
      <c r="FP103" s="42" t="str">
        <f t="shared" si="127"/>
        <v>E</v>
      </c>
      <c r="FQ103" s="42" t="str">
        <f t="shared" si="128"/>
        <v>E</v>
      </c>
      <c r="FR103" s="42" t="str">
        <f t="shared" si="129"/>
        <v>E</v>
      </c>
      <c r="FS103" s="42" t="str">
        <f t="shared" si="130"/>
        <v>E</v>
      </c>
      <c r="FT103" s="44" t="str">
        <f t="shared" si="131"/>
        <v>E</v>
      </c>
      <c r="FU103" s="244">
        <f t="shared" si="186"/>
        <v>0</v>
      </c>
      <c r="FV103" s="245">
        <f t="shared" si="187"/>
        <v>0</v>
      </c>
      <c r="FW103" s="245">
        <f t="shared" si="188"/>
        <v>0</v>
      </c>
      <c r="FX103" s="245">
        <f t="shared" si="189"/>
        <v>0</v>
      </c>
      <c r="FY103" s="245">
        <f t="shared" si="190"/>
        <v>6</v>
      </c>
      <c r="FZ103" s="922"/>
      <c r="GA103" s="922"/>
      <c r="GB103" s="79">
        <f t="shared" si="191"/>
        <v>0</v>
      </c>
      <c r="GC103" s="79" t="s">
        <v>169</v>
      </c>
      <c r="GD103" s="79">
        <f t="shared" si="192"/>
        <v>100</v>
      </c>
      <c r="GE103" s="79" t="str">
        <f t="shared" si="193"/>
        <v>0/100</v>
      </c>
      <c r="GF103" s="79">
        <f t="shared" si="194"/>
        <v>0</v>
      </c>
      <c r="GG103" s="79" t="s">
        <v>169</v>
      </c>
      <c r="GH103" s="79">
        <f t="shared" si="195"/>
        <v>100</v>
      </c>
      <c r="GI103" s="79" t="str">
        <f t="shared" si="196"/>
        <v>0/100</v>
      </c>
      <c r="GJ103" s="79">
        <f t="shared" si="197"/>
        <v>0</v>
      </c>
      <c r="GK103" s="79" t="s">
        <v>169</v>
      </c>
      <c r="GL103" s="79">
        <f t="shared" si="198"/>
        <v>100</v>
      </c>
      <c r="GM103" s="79" t="str">
        <f t="shared" si="199"/>
        <v>0/100</v>
      </c>
      <c r="GO103" s="79" t="str">
        <f t="shared" si="200"/>
        <v>E</v>
      </c>
      <c r="GP103" s="79" t="str">
        <f t="shared" si="201"/>
        <v>E</v>
      </c>
      <c r="GQ103" s="79" t="str">
        <f t="shared" si="202"/>
        <v>E</v>
      </c>
      <c r="GR103" s="79" t="str">
        <f t="shared" si="203"/>
        <v>E</v>
      </c>
      <c r="GS103" s="79" t="str">
        <f t="shared" si="204"/>
        <v>E</v>
      </c>
      <c r="GT103" s="79" t="str">
        <f t="shared" si="205"/>
        <v>E</v>
      </c>
      <c r="GU103" s="79">
        <f t="shared" si="206"/>
        <v>0</v>
      </c>
      <c r="GV103" s="79">
        <f t="shared" si="207"/>
        <v>0</v>
      </c>
      <c r="GW103" s="79">
        <f t="shared" si="208"/>
        <v>0</v>
      </c>
      <c r="GX103" s="79">
        <f t="shared" si="209"/>
        <v>6</v>
      </c>
    </row>
    <row r="104" spans="1:208" ht="31.5">
      <c r="A104" s="73">
        <f t="shared" si="132"/>
        <v>996</v>
      </c>
      <c r="B104" s="138">
        <v>96</v>
      </c>
      <c r="C104" s="248">
        <v>96</v>
      </c>
      <c r="D104" s="23">
        <f t="shared" si="133"/>
        <v>0</v>
      </c>
      <c r="E104" s="2"/>
      <c r="F104" s="81"/>
      <c r="G104" s="2">
        <v>996</v>
      </c>
      <c r="H104" s="2"/>
      <c r="I104" s="2"/>
      <c r="J104" s="2"/>
      <c r="K104" s="666"/>
      <c r="L104" s="300"/>
      <c r="M104" s="272"/>
      <c r="N104" s="268">
        <f t="shared" si="134"/>
        <v>0</v>
      </c>
      <c r="O104" s="272"/>
      <c r="P104" s="272"/>
      <c r="Q104" s="268">
        <f t="shared" si="135"/>
        <v>0</v>
      </c>
      <c r="R104" s="272"/>
      <c r="S104" s="272"/>
      <c r="T104" s="268">
        <f t="shared" si="136"/>
        <v>0</v>
      </c>
      <c r="U104" s="270">
        <f t="shared" si="210"/>
        <v>0</v>
      </c>
      <c r="V104" s="273"/>
      <c r="W104" s="274"/>
      <c r="X104" s="268">
        <f t="shared" si="211"/>
        <v>0</v>
      </c>
      <c r="Y104" s="274"/>
      <c r="Z104" s="274"/>
      <c r="AA104" s="268">
        <f t="shared" si="212"/>
        <v>0</v>
      </c>
      <c r="AB104" s="269">
        <f t="shared" si="213"/>
        <v>0</v>
      </c>
      <c r="AC104" s="275">
        <f t="shared" si="214"/>
        <v>0</v>
      </c>
      <c r="AD104" s="271" t="str">
        <f t="shared" si="215"/>
        <v>E</v>
      </c>
      <c r="AE104" s="67" t="str">
        <f t="shared" si="216"/>
        <v>E</v>
      </c>
      <c r="AF104" s="337"/>
      <c r="AG104" s="338"/>
      <c r="AH104" s="339">
        <f t="shared" si="137"/>
        <v>0</v>
      </c>
      <c r="AI104" s="338"/>
      <c r="AJ104" s="338"/>
      <c r="AK104" s="339">
        <f t="shared" si="138"/>
        <v>0</v>
      </c>
      <c r="AL104" s="338"/>
      <c r="AM104" s="338"/>
      <c r="AN104" s="339">
        <f t="shared" si="139"/>
        <v>0</v>
      </c>
      <c r="AO104" s="340">
        <f t="shared" si="217"/>
        <v>0</v>
      </c>
      <c r="AP104" s="341"/>
      <c r="AQ104" s="342"/>
      <c r="AR104" s="339">
        <f t="shared" si="218"/>
        <v>0</v>
      </c>
      <c r="AS104" s="342"/>
      <c r="AT104" s="342"/>
      <c r="AU104" s="339">
        <f t="shared" si="219"/>
        <v>0</v>
      </c>
      <c r="AV104" s="343">
        <f t="shared" si="220"/>
        <v>0</v>
      </c>
      <c r="AW104" s="344">
        <f t="shared" si="140"/>
        <v>0</v>
      </c>
      <c r="AX104" s="345" t="str">
        <f t="shared" si="141"/>
        <v>E</v>
      </c>
      <c r="AY104" s="69" t="str">
        <f t="shared" si="142"/>
        <v>E</v>
      </c>
      <c r="AZ104" s="390"/>
      <c r="BA104" s="391"/>
      <c r="BB104" s="392">
        <f t="shared" si="143"/>
        <v>0</v>
      </c>
      <c r="BC104" s="391"/>
      <c r="BD104" s="391"/>
      <c r="BE104" s="392">
        <f t="shared" si="144"/>
        <v>0</v>
      </c>
      <c r="BF104" s="391"/>
      <c r="BG104" s="391"/>
      <c r="BH104" s="392">
        <f t="shared" si="145"/>
        <v>0</v>
      </c>
      <c r="BI104" s="393">
        <f t="shared" si="221"/>
        <v>0</v>
      </c>
      <c r="BJ104" s="394"/>
      <c r="BK104" s="395"/>
      <c r="BL104" s="392">
        <f t="shared" si="222"/>
        <v>0</v>
      </c>
      <c r="BM104" s="395"/>
      <c r="BN104" s="395"/>
      <c r="BO104" s="392">
        <f t="shared" si="223"/>
        <v>0</v>
      </c>
      <c r="BP104" s="396">
        <f t="shared" si="224"/>
        <v>0</v>
      </c>
      <c r="BQ104" s="397">
        <f t="shared" si="146"/>
        <v>0</v>
      </c>
      <c r="BR104" s="398" t="str">
        <f t="shared" si="147"/>
        <v>E</v>
      </c>
      <c r="BS104" s="399" t="str">
        <f t="shared" si="148"/>
        <v>E</v>
      </c>
      <c r="BT104" s="437"/>
      <c r="BU104" s="438"/>
      <c r="BV104" s="439">
        <f t="shared" si="149"/>
        <v>0</v>
      </c>
      <c r="BW104" s="438"/>
      <c r="BX104" s="438"/>
      <c r="BY104" s="439">
        <f t="shared" si="150"/>
        <v>0</v>
      </c>
      <c r="BZ104" s="438"/>
      <c r="CA104" s="438"/>
      <c r="CB104" s="439">
        <f t="shared" si="151"/>
        <v>0</v>
      </c>
      <c r="CC104" s="440">
        <f t="shared" si="225"/>
        <v>0</v>
      </c>
      <c r="CD104" s="441"/>
      <c r="CE104" s="442"/>
      <c r="CF104" s="439">
        <f t="shared" si="226"/>
        <v>0</v>
      </c>
      <c r="CG104" s="442"/>
      <c r="CH104" s="442"/>
      <c r="CI104" s="439">
        <f t="shared" si="227"/>
        <v>0</v>
      </c>
      <c r="CJ104" s="443">
        <f t="shared" si="228"/>
        <v>0</v>
      </c>
      <c r="CK104" s="444">
        <f t="shared" si="152"/>
        <v>0</v>
      </c>
      <c r="CL104" s="445" t="str">
        <f t="shared" si="153"/>
        <v>E</v>
      </c>
      <c r="CM104" s="68" t="str">
        <f t="shared" si="154"/>
        <v>E</v>
      </c>
      <c r="CN104" s="337"/>
      <c r="CO104" s="338"/>
      <c r="CP104" s="339">
        <f t="shared" si="155"/>
        <v>0</v>
      </c>
      <c r="CQ104" s="338"/>
      <c r="CR104" s="338"/>
      <c r="CS104" s="339">
        <f t="shared" si="156"/>
        <v>0</v>
      </c>
      <c r="CT104" s="338"/>
      <c r="CU104" s="338"/>
      <c r="CV104" s="339">
        <f t="shared" si="157"/>
        <v>0</v>
      </c>
      <c r="CW104" s="340">
        <f t="shared" si="229"/>
        <v>0</v>
      </c>
      <c r="CX104" s="341"/>
      <c r="CY104" s="342"/>
      <c r="CZ104" s="339">
        <f t="shared" si="230"/>
        <v>0</v>
      </c>
      <c r="DA104" s="342"/>
      <c r="DB104" s="342"/>
      <c r="DC104" s="339">
        <f t="shared" si="231"/>
        <v>0</v>
      </c>
      <c r="DD104" s="343">
        <f t="shared" si="232"/>
        <v>0</v>
      </c>
      <c r="DE104" s="344">
        <f t="shared" si="158"/>
        <v>0</v>
      </c>
      <c r="DF104" s="345" t="str">
        <f t="shared" si="159"/>
        <v>E</v>
      </c>
      <c r="DG104" s="69" t="str">
        <f t="shared" si="160"/>
        <v>E</v>
      </c>
      <c r="DH104" s="490"/>
      <c r="DI104" s="491"/>
      <c r="DJ104" s="492">
        <f t="shared" si="161"/>
        <v>0</v>
      </c>
      <c r="DK104" s="491"/>
      <c r="DL104" s="491"/>
      <c r="DM104" s="492">
        <f t="shared" si="162"/>
        <v>0</v>
      </c>
      <c r="DN104" s="491"/>
      <c r="DO104" s="491"/>
      <c r="DP104" s="492">
        <f t="shared" si="163"/>
        <v>0</v>
      </c>
      <c r="DQ104" s="493">
        <f t="shared" si="233"/>
        <v>0</v>
      </c>
      <c r="DR104" s="494"/>
      <c r="DS104" s="495"/>
      <c r="DT104" s="492">
        <f t="shared" si="234"/>
        <v>0</v>
      </c>
      <c r="DU104" s="495"/>
      <c r="DV104" s="495"/>
      <c r="DW104" s="492">
        <f t="shared" si="235"/>
        <v>0</v>
      </c>
      <c r="DX104" s="496">
        <f t="shared" si="236"/>
        <v>0</v>
      </c>
      <c r="DY104" s="497">
        <f t="shared" si="164"/>
        <v>0</v>
      </c>
      <c r="DZ104" s="498" t="str">
        <f t="shared" si="165"/>
        <v>E</v>
      </c>
      <c r="EA104" s="499" t="str">
        <f t="shared" si="166"/>
        <v>E</v>
      </c>
      <c r="EB104" s="198">
        <v>0</v>
      </c>
      <c r="EC104" s="199">
        <v>0</v>
      </c>
      <c r="ED104" s="199">
        <v>0</v>
      </c>
      <c r="EE104" s="196"/>
      <c r="EF104" s="196"/>
      <c r="EG104" s="197">
        <f t="shared" si="167"/>
        <v>0</v>
      </c>
      <c r="EH104" s="253">
        <f t="shared" si="168"/>
        <v>0</v>
      </c>
      <c r="EI104" s="213" t="str">
        <f t="shared" si="169"/>
        <v>E</v>
      </c>
      <c r="EJ104" s="201" t="str">
        <f t="shared" si="170"/>
        <v>E</v>
      </c>
      <c r="EK104" s="169">
        <v>0</v>
      </c>
      <c r="EL104" s="170">
        <v>0</v>
      </c>
      <c r="EM104" s="170">
        <v>0</v>
      </c>
      <c r="EN104" s="166"/>
      <c r="EO104" s="166"/>
      <c r="EP104" s="167">
        <f t="shared" si="171"/>
        <v>0</v>
      </c>
      <c r="EQ104" s="254">
        <f t="shared" si="172"/>
        <v>0</v>
      </c>
      <c r="ER104" s="217" t="str">
        <f t="shared" si="173"/>
        <v>E</v>
      </c>
      <c r="ES104" s="168" t="str">
        <f t="shared" si="174"/>
        <v>E</v>
      </c>
      <c r="ET104" s="184">
        <v>0</v>
      </c>
      <c r="EU104" s="185">
        <v>0</v>
      </c>
      <c r="EV104" s="185">
        <v>0</v>
      </c>
      <c r="EW104" s="181"/>
      <c r="EX104" s="181"/>
      <c r="EY104" s="182">
        <f t="shared" si="175"/>
        <v>0</v>
      </c>
      <c r="EZ104" s="255">
        <f t="shared" si="176"/>
        <v>0</v>
      </c>
      <c r="FA104" s="221" t="str">
        <f t="shared" si="177"/>
        <v>E</v>
      </c>
      <c r="FB104" s="183" t="str">
        <f t="shared" si="178"/>
        <v>E</v>
      </c>
      <c r="FC104" s="7"/>
      <c r="FD104" s="4"/>
      <c r="FE104" s="36" t="str">
        <f t="shared" si="123"/>
        <v/>
      </c>
      <c r="FF104" s="34">
        <f t="shared" si="124"/>
        <v>1200</v>
      </c>
      <c r="FG104" s="24">
        <f t="shared" si="125"/>
        <v>0</v>
      </c>
      <c r="FH104" s="23">
        <f t="shared" si="179"/>
        <v>0</v>
      </c>
      <c r="FI104" s="49" t="str">
        <f t="shared" si="180"/>
        <v/>
      </c>
      <c r="FJ104" s="49" t="str">
        <f t="shared" si="181"/>
        <v/>
      </c>
      <c r="FK104" s="49" t="str">
        <f t="shared" si="182"/>
        <v>PROMOTED</v>
      </c>
      <c r="FL104" s="40" t="str">
        <f t="shared" si="183"/>
        <v/>
      </c>
      <c r="FM104" s="35" t="str">
        <f t="shared" si="184"/>
        <v/>
      </c>
      <c r="FN104" s="63" t="str">
        <f t="shared" si="185"/>
        <v>Need Improvement</v>
      </c>
      <c r="FO104" s="43" t="str">
        <f t="shared" si="126"/>
        <v>E</v>
      </c>
      <c r="FP104" s="42" t="str">
        <f t="shared" si="127"/>
        <v>E</v>
      </c>
      <c r="FQ104" s="42" t="str">
        <f t="shared" si="128"/>
        <v>E</v>
      </c>
      <c r="FR104" s="42" t="str">
        <f t="shared" si="129"/>
        <v>E</v>
      </c>
      <c r="FS104" s="42" t="str">
        <f t="shared" si="130"/>
        <v>E</v>
      </c>
      <c r="FT104" s="44" t="str">
        <f t="shared" si="131"/>
        <v>E</v>
      </c>
      <c r="FU104" s="244">
        <f t="shared" si="186"/>
        <v>0</v>
      </c>
      <c r="FV104" s="245">
        <f t="shared" si="187"/>
        <v>0</v>
      </c>
      <c r="FW104" s="245">
        <f t="shared" si="188"/>
        <v>0</v>
      </c>
      <c r="FX104" s="245">
        <f t="shared" si="189"/>
        <v>0</v>
      </c>
      <c r="FY104" s="245">
        <f t="shared" si="190"/>
        <v>6</v>
      </c>
      <c r="FZ104" s="922"/>
      <c r="GA104" s="922"/>
      <c r="GB104" s="79">
        <f t="shared" si="191"/>
        <v>0</v>
      </c>
      <c r="GC104" s="79" t="s">
        <v>169</v>
      </c>
      <c r="GD104" s="79">
        <f t="shared" si="192"/>
        <v>100</v>
      </c>
      <c r="GE104" s="79" t="str">
        <f t="shared" si="193"/>
        <v>0/100</v>
      </c>
      <c r="GF104" s="79">
        <f t="shared" si="194"/>
        <v>0</v>
      </c>
      <c r="GG104" s="79" t="s">
        <v>169</v>
      </c>
      <c r="GH104" s="79">
        <f t="shared" si="195"/>
        <v>100</v>
      </c>
      <c r="GI104" s="79" t="str">
        <f t="shared" si="196"/>
        <v>0/100</v>
      </c>
      <c r="GJ104" s="79">
        <f t="shared" si="197"/>
        <v>0</v>
      </c>
      <c r="GK104" s="79" t="s">
        <v>169</v>
      </c>
      <c r="GL104" s="79">
        <f t="shared" si="198"/>
        <v>100</v>
      </c>
      <c r="GM104" s="79" t="str">
        <f t="shared" si="199"/>
        <v>0/100</v>
      </c>
      <c r="GO104" s="79" t="str">
        <f t="shared" si="200"/>
        <v>E</v>
      </c>
      <c r="GP104" s="79" t="str">
        <f t="shared" si="201"/>
        <v>E</v>
      </c>
      <c r="GQ104" s="79" t="str">
        <f t="shared" si="202"/>
        <v>E</v>
      </c>
      <c r="GR104" s="79" t="str">
        <f t="shared" si="203"/>
        <v>E</v>
      </c>
      <c r="GS104" s="79" t="str">
        <f t="shared" si="204"/>
        <v>E</v>
      </c>
      <c r="GT104" s="79" t="str">
        <f t="shared" si="205"/>
        <v>E</v>
      </c>
      <c r="GU104" s="79">
        <f t="shared" si="206"/>
        <v>0</v>
      </c>
      <c r="GV104" s="79">
        <f t="shared" si="207"/>
        <v>0</v>
      </c>
      <c r="GW104" s="79">
        <f t="shared" si="208"/>
        <v>0</v>
      </c>
      <c r="GX104" s="79">
        <f t="shared" si="209"/>
        <v>6</v>
      </c>
    </row>
    <row r="105" spans="1:208" ht="31.5">
      <c r="A105" s="73">
        <f t="shared" si="132"/>
        <v>997</v>
      </c>
      <c r="B105" s="138">
        <v>97</v>
      </c>
      <c r="C105" s="247">
        <v>97</v>
      </c>
      <c r="D105" s="23">
        <f t="shared" si="133"/>
        <v>0</v>
      </c>
      <c r="E105" s="2"/>
      <c r="F105" s="81"/>
      <c r="G105" s="1">
        <v>997</v>
      </c>
      <c r="H105" s="2"/>
      <c r="I105" s="2"/>
      <c r="J105" s="2"/>
      <c r="K105" s="666"/>
      <c r="L105" s="300"/>
      <c r="M105" s="272"/>
      <c r="N105" s="268">
        <f t="shared" si="134"/>
        <v>0</v>
      </c>
      <c r="O105" s="272"/>
      <c r="P105" s="272"/>
      <c r="Q105" s="268">
        <f t="shared" si="135"/>
        <v>0</v>
      </c>
      <c r="R105" s="272"/>
      <c r="S105" s="272"/>
      <c r="T105" s="268">
        <f t="shared" si="136"/>
        <v>0</v>
      </c>
      <c r="U105" s="270">
        <f t="shared" si="210"/>
        <v>0</v>
      </c>
      <c r="V105" s="273"/>
      <c r="W105" s="274"/>
      <c r="X105" s="268">
        <f t="shared" si="211"/>
        <v>0</v>
      </c>
      <c r="Y105" s="274"/>
      <c r="Z105" s="274"/>
      <c r="AA105" s="268">
        <f t="shared" si="212"/>
        <v>0</v>
      </c>
      <c r="AB105" s="269">
        <f t="shared" si="213"/>
        <v>0</v>
      </c>
      <c r="AC105" s="275">
        <f t="shared" si="214"/>
        <v>0</v>
      </c>
      <c r="AD105" s="271" t="str">
        <f t="shared" si="215"/>
        <v>E</v>
      </c>
      <c r="AE105" s="67" t="str">
        <f t="shared" si="216"/>
        <v>E</v>
      </c>
      <c r="AF105" s="337"/>
      <c r="AG105" s="338"/>
      <c r="AH105" s="339">
        <f t="shared" si="137"/>
        <v>0</v>
      </c>
      <c r="AI105" s="338"/>
      <c r="AJ105" s="338"/>
      <c r="AK105" s="339">
        <f t="shared" si="138"/>
        <v>0</v>
      </c>
      <c r="AL105" s="338"/>
      <c r="AM105" s="338"/>
      <c r="AN105" s="339">
        <f t="shared" si="139"/>
        <v>0</v>
      </c>
      <c r="AO105" s="340">
        <f t="shared" si="217"/>
        <v>0</v>
      </c>
      <c r="AP105" s="341"/>
      <c r="AQ105" s="342"/>
      <c r="AR105" s="339">
        <f t="shared" si="218"/>
        <v>0</v>
      </c>
      <c r="AS105" s="342"/>
      <c r="AT105" s="342"/>
      <c r="AU105" s="339">
        <f t="shared" si="219"/>
        <v>0</v>
      </c>
      <c r="AV105" s="343">
        <f t="shared" si="220"/>
        <v>0</v>
      </c>
      <c r="AW105" s="344">
        <f t="shared" si="140"/>
        <v>0</v>
      </c>
      <c r="AX105" s="345" t="str">
        <f t="shared" si="141"/>
        <v>E</v>
      </c>
      <c r="AY105" s="69" t="str">
        <f t="shared" si="142"/>
        <v>E</v>
      </c>
      <c r="AZ105" s="390"/>
      <c r="BA105" s="391"/>
      <c r="BB105" s="392">
        <f t="shared" si="143"/>
        <v>0</v>
      </c>
      <c r="BC105" s="391"/>
      <c r="BD105" s="391"/>
      <c r="BE105" s="392">
        <f t="shared" si="144"/>
        <v>0</v>
      </c>
      <c r="BF105" s="391"/>
      <c r="BG105" s="391"/>
      <c r="BH105" s="392">
        <f t="shared" si="145"/>
        <v>0</v>
      </c>
      <c r="BI105" s="393">
        <f t="shared" si="221"/>
        <v>0</v>
      </c>
      <c r="BJ105" s="394"/>
      <c r="BK105" s="395"/>
      <c r="BL105" s="392">
        <f t="shared" si="222"/>
        <v>0</v>
      </c>
      <c r="BM105" s="395"/>
      <c r="BN105" s="395"/>
      <c r="BO105" s="392">
        <f t="shared" si="223"/>
        <v>0</v>
      </c>
      <c r="BP105" s="396">
        <f t="shared" si="224"/>
        <v>0</v>
      </c>
      <c r="BQ105" s="397">
        <f t="shared" si="146"/>
        <v>0</v>
      </c>
      <c r="BR105" s="398" t="str">
        <f t="shared" si="147"/>
        <v>E</v>
      </c>
      <c r="BS105" s="399" t="str">
        <f t="shared" si="148"/>
        <v>E</v>
      </c>
      <c r="BT105" s="437"/>
      <c r="BU105" s="438"/>
      <c r="BV105" s="439">
        <f t="shared" si="149"/>
        <v>0</v>
      </c>
      <c r="BW105" s="438"/>
      <c r="BX105" s="438"/>
      <c r="BY105" s="439">
        <f t="shared" si="150"/>
        <v>0</v>
      </c>
      <c r="BZ105" s="438"/>
      <c r="CA105" s="438"/>
      <c r="CB105" s="439">
        <f t="shared" si="151"/>
        <v>0</v>
      </c>
      <c r="CC105" s="440">
        <f t="shared" si="225"/>
        <v>0</v>
      </c>
      <c r="CD105" s="441"/>
      <c r="CE105" s="442"/>
      <c r="CF105" s="439">
        <f t="shared" si="226"/>
        <v>0</v>
      </c>
      <c r="CG105" s="442"/>
      <c r="CH105" s="442"/>
      <c r="CI105" s="439">
        <f t="shared" si="227"/>
        <v>0</v>
      </c>
      <c r="CJ105" s="443">
        <f t="shared" si="228"/>
        <v>0</v>
      </c>
      <c r="CK105" s="444">
        <f t="shared" si="152"/>
        <v>0</v>
      </c>
      <c r="CL105" s="445" t="str">
        <f t="shared" si="153"/>
        <v>E</v>
      </c>
      <c r="CM105" s="68" t="str">
        <f t="shared" si="154"/>
        <v>E</v>
      </c>
      <c r="CN105" s="337"/>
      <c r="CO105" s="338"/>
      <c r="CP105" s="339">
        <f t="shared" si="155"/>
        <v>0</v>
      </c>
      <c r="CQ105" s="338"/>
      <c r="CR105" s="338"/>
      <c r="CS105" s="339">
        <f t="shared" si="156"/>
        <v>0</v>
      </c>
      <c r="CT105" s="338"/>
      <c r="CU105" s="338"/>
      <c r="CV105" s="339">
        <f t="shared" si="157"/>
        <v>0</v>
      </c>
      <c r="CW105" s="340">
        <f t="shared" si="229"/>
        <v>0</v>
      </c>
      <c r="CX105" s="341"/>
      <c r="CY105" s="342"/>
      <c r="CZ105" s="339">
        <f t="shared" si="230"/>
        <v>0</v>
      </c>
      <c r="DA105" s="342"/>
      <c r="DB105" s="342"/>
      <c r="DC105" s="339">
        <f t="shared" si="231"/>
        <v>0</v>
      </c>
      <c r="DD105" s="343">
        <f t="shared" si="232"/>
        <v>0</v>
      </c>
      <c r="DE105" s="344">
        <f t="shared" si="158"/>
        <v>0</v>
      </c>
      <c r="DF105" s="345" t="str">
        <f t="shared" si="159"/>
        <v>E</v>
      </c>
      <c r="DG105" s="69" t="str">
        <f t="shared" si="160"/>
        <v>E</v>
      </c>
      <c r="DH105" s="490"/>
      <c r="DI105" s="491"/>
      <c r="DJ105" s="492">
        <f t="shared" si="161"/>
        <v>0</v>
      </c>
      <c r="DK105" s="491"/>
      <c r="DL105" s="491"/>
      <c r="DM105" s="492">
        <f t="shared" si="162"/>
        <v>0</v>
      </c>
      <c r="DN105" s="491"/>
      <c r="DO105" s="491"/>
      <c r="DP105" s="492">
        <f t="shared" si="163"/>
        <v>0</v>
      </c>
      <c r="DQ105" s="493">
        <f t="shared" si="233"/>
        <v>0</v>
      </c>
      <c r="DR105" s="494"/>
      <c r="DS105" s="495"/>
      <c r="DT105" s="492">
        <f t="shared" si="234"/>
        <v>0</v>
      </c>
      <c r="DU105" s="495"/>
      <c r="DV105" s="495"/>
      <c r="DW105" s="492">
        <f t="shared" si="235"/>
        <v>0</v>
      </c>
      <c r="DX105" s="496">
        <f t="shared" si="236"/>
        <v>0</v>
      </c>
      <c r="DY105" s="497">
        <f t="shared" si="164"/>
        <v>0</v>
      </c>
      <c r="DZ105" s="498" t="str">
        <f t="shared" si="165"/>
        <v>E</v>
      </c>
      <c r="EA105" s="499" t="str">
        <f t="shared" si="166"/>
        <v>E</v>
      </c>
      <c r="EB105" s="198">
        <v>0</v>
      </c>
      <c r="EC105" s="199">
        <v>0</v>
      </c>
      <c r="ED105" s="199">
        <v>0</v>
      </c>
      <c r="EE105" s="196"/>
      <c r="EF105" s="196"/>
      <c r="EG105" s="197">
        <f t="shared" si="167"/>
        <v>0</v>
      </c>
      <c r="EH105" s="253">
        <f t="shared" si="168"/>
        <v>0</v>
      </c>
      <c r="EI105" s="213" t="str">
        <f t="shared" si="169"/>
        <v>E</v>
      </c>
      <c r="EJ105" s="201" t="str">
        <f t="shared" si="170"/>
        <v>E</v>
      </c>
      <c r="EK105" s="169">
        <v>0</v>
      </c>
      <c r="EL105" s="170">
        <v>0</v>
      </c>
      <c r="EM105" s="170">
        <v>0</v>
      </c>
      <c r="EN105" s="166"/>
      <c r="EO105" s="166"/>
      <c r="EP105" s="167">
        <f t="shared" si="171"/>
        <v>0</v>
      </c>
      <c r="EQ105" s="254">
        <f t="shared" si="172"/>
        <v>0</v>
      </c>
      <c r="ER105" s="217" t="str">
        <f t="shared" si="173"/>
        <v>E</v>
      </c>
      <c r="ES105" s="168" t="str">
        <f t="shared" si="174"/>
        <v>E</v>
      </c>
      <c r="ET105" s="184">
        <v>0</v>
      </c>
      <c r="EU105" s="185">
        <v>0</v>
      </c>
      <c r="EV105" s="185">
        <v>0</v>
      </c>
      <c r="EW105" s="181"/>
      <c r="EX105" s="181"/>
      <c r="EY105" s="182">
        <f t="shared" si="175"/>
        <v>0</v>
      </c>
      <c r="EZ105" s="255">
        <f t="shared" si="176"/>
        <v>0</v>
      </c>
      <c r="FA105" s="221" t="str">
        <f t="shared" si="177"/>
        <v>E</v>
      </c>
      <c r="FB105" s="183" t="str">
        <f t="shared" si="178"/>
        <v>E</v>
      </c>
      <c r="FC105" s="7"/>
      <c r="FD105" s="4"/>
      <c r="FE105" s="36" t="str">
        <f t="shared" si="123"/>
        <v/>
      </c>
      <c r="FF105" s="34">
        <f t="shared" si="124"/>
        <v>1200</v>
      </c>
      <c r="FG105" s="24">
        <f t="shared" si="125"/>
        <v>0</v>
      </c>
      <c r="FH105" s="23">
        <f t="shared" si="179"/>
        <v>0</v>
      </c>
      <c r="FI105" s="49" t="str">
        <f t="shared" si="180"/>
        <v/>
      </c>
      <c r="FJ105" s="49" t="str">
        <f t="shared" si="181"/>
        <v/>
      </c>
      <c r="FK105" s="49" t="str">
        <f t="shared" si="182"/>
        <v>PROMOTED</v>
      </c>
      <c r="FL105" s="40" t="str">
        <f t="shared" si="183"/>
        <v/>
      </c>
      <c r="FM105" s="35" t="str">
        <f t="shared" si="184"/>
        <v/>
      </c>
      <c r="FN105" s="63" t="str">
        <f t="shared" si="185"/>
        <v>Need Improvement</v>
      </c>
      <c r="FO105" s="43" t="str">
        <f t="shared" si="126"/>
        <v>E</v>
      </c>
      <c r="FP105" s="42" t="str">
        <f t="shared" si="127"/>
        <v>E</v>
      </c>
      <c r="FQ105" s="42" t="str">
        <f t="shared" si="128"/>
        <v>E</v>
      </c>
      <c r="FR105" s="42" t="str">
        <f t="shared" si="129"/>
        <v>E</v>
      </c>
      <c r="FS105" s="42" t="str">
        <f t="shared" si="130"/>
        <v>E</v>
      </c>
      <c r="FT105" s="44" t="str">
        <f t="shared" si="131"/>
        <v>E</v>
      </c>
      <c r="FU105" s="244">
        <f t="shared" si="186"/>
        <v>0</v>
      </c>
      <c r="FV105" s="245">
        <f t="shared" si="187"/>
        <v>0</v>
      </c>
      <c r="FW105" s="245">
        <f t="shared" si="188"/>
        <v>0</v>
      </c>
      <c r="FX105" s="245">
        <f t="shared" si="189"/>
        <v>0</v>
      </c>
      <c r="FY105" s="245">
        <f t="shared" si="190"/>
        <v>6</v>
      </c>
      <c r="FZ105" s="922"/>
      <c r="GA105" s="922"/>
      <c r="GB105" s="79">
        <f t="shared" si="191"/>
        <v>0</v>
      </c>
      <c r="GC105" s="79" t="s">
        <v>169</v>
      </c>
      <c r="GD105" s="79">
        <f t="shared" si="192"/>
        <v>100</v>
      </c>
      <c r="GE105" s="79" t="str">
        <f t="shared" si="193"/>
        <v>0/100</v>
      </c>
      <c r="GF105" s="79">
        <f t="shared" si="194"/>
        <v>0</v>
      </c>
      <c r="GG105" s="79" t="s">
        <v>169</v>
      </c>
      <c r="GH105" s="79">
        <f t="shared" si="195"/>
        <v>100</v>
      </c>
      <c r="GI105" s="79" t="str">
        <f t="shared" si="196"/>
        <v>0/100</v>
      </c>
      <c r="GJ105" s="79">
        <f t="shared" si="197"/>
        <v>0</v>
      </c>
      <c r="GK105" s="79" t="s">
        <v>169</v>
      </c>
      <c r="GL105" s="79">
        <f t="shared" si="198"/>
        <v>100</v>
      </c>
      <c r="GM105" s="79" t="str">
        <f t="shared" si="199"/>
        <v>0/100</v>
      </c>
      <c r="GO105" s="79" t="str">
        <f t="shared" si="200"/>
        <v>E</v>
      </c>
      <c r="GP105" s="79" t="str">
        <f t="shared" si="201"/>
        <v>E</v>
      </c>
      <c r="GQ105" s="79" t="str">
        <f t="shared" si="202"/>
        <v>E</v>
      </c>
      <c r="GR105" s="79" t="str">
        <f t="shared" si="203"/>
        <v>E</v>
      </c>
      <c r="GS105" s="79" t="str">
        <f t="shared" si="204"/>
        <v>E</v>
      </c>
      <c r="GT105" s="79" t="str">
        <f t="shared" si="205"/>
        <v>E</v>
      </c>
      <c r="GU105" s="79">
        <f t="shared" si="206"/>
        <v>0</v>
      </c>
      <c r="GV105" s="79">
        <f t="shared" si="207"/>
        <v>0</v>
      </c>
      <c r="GW105" s="79">
        <f t="shared" si="208"/>
        <v>0</v>
      </c>
      <c r="GX105" s="79">
        <f t="shared" si="209"/>
        <v>6</v>
      </c>
    </row>
    <row r="106" spans="1:208" ht="31.5">
      <c r="A106" s="73">
        <f t="shared" si="132"/>
        <v>998</v>
      </c>
      <c r="B106" s="138">
        <v>98</v>
      </c>
      <c r="C106" s="248">
        <v>98</v>
      </c>
      <c r="D106" s="23">
        <f t="shared" si="133"/>
        <v>0</v>
      </c>
      <c r="E106" s="2"/>
      <c r="F106" s="81"/>
      <c r="G106" s="2">
        <v>998</v>
      </c>
      <c r="H106" s="2"/>
      <c r="I106" s="2"/>
      <c r="J106" s="2"/>
      <c r="K106" s="666"/>
      <c r="L106" s="300"/>
      <c r="M106" s="272"/>
      <c r="N106" s="268">
        <f t="shared" si="134"/>
        <v>0</v>
      </c>
      <c r="O106" s="272"/>
      <c r="P106" s="272"/>
      <c r="Q106" s="268">
        <f t="shared" si="135"/>
        <v>0</v>
      </c>
      <c r="R106" s="272"/>
      <c r="S106" s="272"/>
      <c r="T106" s="268">
        <f t="shared" si="136"/>
        <v>0</v>
      </c>
      <c r="U106" s="270">
        <f t="shared" si="210"/>
        <v>0</v>
      </c>
      <c r="V106" s="273"/>
      <c r="W106" s="274"/>
      <c r="X106" s="268">
        <f t="shared" si="211"/>
        <v>0</v>
      </c>
      <c r="Y106" s="274"/>
      <c r="Z106" s="274"/>
      <c r="AA106" s="268">
        <f t="shared" si="212"/>
        <v>0</v>
      </c>
      <c r="AB106" s="269">
        <f t="shared" si="213"/>
        <v>0</v>
      </c>
      <c r="AC106" s="275">
        <f t="shared" si="214"/>
        <v>0</v>
      </c>
      <c r="AD106" s="271" t="str">
        <f t="shared" si="215"/>
        <v>E</v>
      </c>
      <c r="AE106" s="67" t="str">
        <f t="shared" si="216"/>
        <v>E</v>
      </c>
      <c r="AF106" s="337"/>
      <c r="AG106" s="338"/>
      <c r="AH106" s="339">
        <f t="shared" si="137"/>
        <v>0</v>
      </c>
      <c r="AI106" s="338"/>
      <c r="AJ106" s="338"/>
      <c r="AK106" s="339">
        <f t="shared" si="138"/>
        <v>0</v>
      </c>
      <c r="AL106" s="338"/>
      <c r="AM106" s="338"/>
      <c r="AN106" s="339">
        <f t="shared" si="139"/>
        <v>0</v>
      </c>
      <c r="AO106" s="340">
        <f t="shared" si="217"/>
        <v>0</v>
      </c>
      <c r="AP106" s="341"/>
      <c r="AQ106" s="342"/>
      <c r="AR106" s="339">
        <f t="shared" si="218"/>
        <v>0</v>
      </c>
      <c r="AS106" s="342"/>
      <c r="AT106" s="342"/>
      <c r="AU106" s="339">
        <f t="shared" si="219"/>
        <v>0</v>
      </c>
      <c r="AV106" s="343">
        <f t="shared" si="220"/>
        <v>0</v>
      </c>
      <c r="AW106" s="344">
        <f t="shared" si="140"/>
        <v>0</v>
      </c>
      <c r="AX106" s="345" t="str">
        <f t="shared" si="141"/>
        <v>E</v>
      </c>
      <c r="AY106" s="69" t="str">
        <f t="shared" si="142"/>
        <v>E</v>
      </c>
      <c r="AZ106" s="390"/>
      <c r="BA106" s="391"/>
      <c r="BB106" s="392">
        <f t="shared" si="143"/>
        <v>0</v>
      </c>
      <c r="BC106" s="391"/>
      <c r="BD106" s="391"/>
      <c r="BE106" s="392">
        <f t="shared" si="144"/>
        <v>0</v>
      </c>
      <c r="BF106" s="391"/>
      <c r="BG106" s="391"/>
      <c r="BH106" s="392">
        <f t="shared" si="145"/>
        <v>0</v>
      </c>
      <c r="BI106" s="393">
        <f t="shared" si="221"/>
        <v>0</v>
      </c>
      <c r="BJ106" s="394"/>
      <c r="BK106" s="395"/>
      <c r="BL106" s="392">
        <f t="shared" si="222"/>
        <v>0</v>
      </c>
      <c r="BM106" s="395"/>
      <c r="BN106" s="395"/>
      <c r="BO106" s="392">
        <f t="shared" si="223"/>
        <v>0</v>
      </c>
      <c r="BP106" s="396">
        <f t="shared" si="224"/>
        <v>0</v>
      </c>
      <c r="BQ106" s="397">
        <f t="shared" si="146"/>
        <v>0</v>
      </c>
      <c r="BR106" s="398" t="str">
        <f t="shared" si="147"/>
        <v>E</v>
      </c>
      <c r="BS106" s="399" t="str">
        <f t="shared" si="148"/>
        <v>E</v>
      </c>
      <c r="BT106" s="437"/>
      <c r="BU106" s="438"/>
      <c r="BV106" s="439">
        <f t="shared" si="149"/>
        <v>0</v>
      </c>
      <c r="BW106" s="438"/>
      <c r="BX106" s="438"/>
      <c r="BY106" s="439">
        <f t="shared" si="150"/>
        <v>0</v>
      </c>
      <c r="BZ106" s="438"/>
      <c r="CA106" s="438"/>
      <c r="CB106" s="439">
        <f t="shared" si="151"/>
        <v>0</v>
      </c>
      <c r="CC106" s="440">
        <f t="shared" si="225"/>
        <v>0</v>
      </c>
      <c r="CD106" s="441"/>
      <c r="CE106" s="442"/>
      <c r="CF106" s="439">
        <f t="shared" si="226"/>
        <v>0</v>
      </c>
      <c r="CG106" s="442"/>
      <c r="CH106" s="442"/>
      <c r="CI106" s="439">
        <f t="shared" si="227"/>
        <v>0</v>
      </c>
      <c r="CJ106" s="443">
        <f t="shared" si="228"/>
        <v>0</v>
      </c>
      <c r="CK106" s="444">
        <f t="shared" si="152"/>
        <v>0</v>
      </c>
      <c r="CL106" s="445" t="str">
        <f t="shared" si="153"/>
        <v>E</v>
      </c>
      <c r="CM106" s="68" t="str">
        <f t="shared" si="154"/>
        <v>E</v>
      </c>
      <c r="CN106" s="337"/>
      <c r="CO106" s="338"/>
      <c r="CP106" s="339">
        <f t="shared" si="155"/>
        <v>0</v>
      </c>
      <c r="CQ106" s="338"/>
      <c r="CR106" s="338"/>
      <c r="CS106" s="339">
        <f t="shared" si="156"/>
        <v>0</v>
      </c>
      <c r="CT106" s="338"/>
      <c r="CU106" s="338"/>
      <c r="CV106" s="339">
        <f t="shared" si="157"/>
        <v>0</v>
      </c>
      <c r="CW106" s="340">
        <f t="shared" si="229"/>
        <v>0</v>
      </c>
      <c r="CX106" s="341"/>
      <c r="CY106" s="342"/>
      <c r="CZ106" s="339">
        <f t="shared" si="230"/>
        <v>0</v>
      </c>
      <c r="DA106" s="342"/>
      <c r="DB106" s="342"/>
      <c r="DC106" s="339">
        <f t="shared" si="231"/>
        <v>0</v>
      </c>
      <c r="DD106" s="343">
        <f t="shared" si="232"/>
        <v>0</v>
      </c>
      <c r="DE106" s="344">
        <f t="shared" si="158"/>
        <v>0</v>
      </c>
      <c r="DF106" s="345" t="str">
        <f t="shared" si="159"/>
        <v>E</v>
      </c>
      <c r="DG106" s="69" t="str">
        <f t="shared" si="160"/>
        <v>E</v>
      </c>
      <c r="DH106" s="490"/>
      <c r="DI106" s="491"/>
      <c r="DJ106" s="492">
        <f t="shared" si="161"/>
        <v>0</v>
      </c>
      <c r="DK106" s="491"/>
      <c r="DL106" s="491"/>
      <c r="DM106" s="492">
        <f t="shared" si="162"/>
        <v>0</v>
      </c>
      <c r="DN106" s="491"/>
      <c r="DO106" s="491"/>
      <c r="DP106" s="492">
        <f t="shared" si="163"/>
        <v>0</v>
      </c>
      <c r="DQ106" s="493">
        <f t="shared" si="233"/>
        <v>0</v>
      </c>
      <c r="DR106" s="494"/>
      <c r="DS106" s="495"/>
      <c r="DT106" s="492">
        <f t="shared" si="234"/>
        <v>0</v>
      </c>
      <c r="DU106" s="495"/>
      <c r="DV106" s="495"/>
      <c r="DW106" s="492">
        <f t="shared" si="235"/>
        <v>0</v>
      </c>
      <c r="DX106" s="496">
        <f t="shared" si="236"/>
        <v>0</v>
      </c>
      <c r="DY106" s="497">
        <f t="shared" si="164"/>
        <v>0</v>
      </c>
      <c r="DZ106" s="498" t="str">
        <f t="shared" si="165"/>
        <v>E</v>
      </c>
      <c r="EA106" s="499" t="str">
        <f t="shared" si="166"/>
        <v>E</v>
      </c>
      <c r="EB106" s="198">
        <v>0</v>
      </c>
      <c r="EC106" s="199">
        <v>0</v>
      </c>
      <c r="ED106" s="199">
        <v>0</v>
      </c>
      <c r="EE106" s="196"/>
      <c r="EF106" s="196"/>
      <c r="EG106" s="197">
        <f t="shared" si="167"/>
        <v>0</v>
      </c>
      <c r="EH106" s="253">
        <f t="shared" si="168"/>
        <v>0</v>
      </c>
      <c r="EI106" s="213" t="str">
        <f t="shared" si="169"/>
        <v>E</v>
      </c>
      <c r="EJ106" s="201" t="str">
        <f t="shared" si="170"/>
        <v>E</v>
      </c>
      <c r="EK106" s="169">
        <v>0</v>
      </c>
      <c r="EL106" s="170">
        <v>0</v>
      </c>
      <c r="EM106" s="170">
        <v>0</v>
      </c>
      <c r="EN106" s="166"/>
      <c r="EO106" s="166"/>
      <c r="EP106" s="167">
        <f t="shared" si="171"/>
        <v>0</v>
      </c>
      <c r="EQ106" s="254">
        <f t="shared" si="172"/>
        <v>0</v>
      </c>
      <c r="ER106" s="217" t="str">
        <f t="shared" si="173"/>
        <v>E</v>
      </c>
      <c r="ES106" s="168" t="str">
        <f t="shared" si="174"/>
        <v>E</v>
      </c>
      <c r="ET106" s="184">
        <v>0</v>
      </c>
      <c r="EU106" s="185">
        <v>0</v>
      </c>
      <c r="EV106" s="185">
        <v>0</v>
      </c>
      <c r="EW106" s="181"/>
      <c r="EX106" s="181"/>
      <c r="EY106" s="182">
        <f t="shared" si="175"/>
        <v>0</v>
      </c>
      <c r="EZ106" s="255">
        <f t="shared" si="176"/>
        <v>0</v>
      </c>
      <c r="FA106" s="221" t="str">
        <f t="shared" si="177"/>
        <v>E</v>
      </c>
      <c r="FB106" s="183" t="str">
        <f t="shared" si="178"/>
        <v>E</v>
      </c>
      <c r="FC106" s="7"/>
      <c r="FD106" s="4"/>
      <c r="FE106" s="36" t="str">
        <f t="shared" si="123"/>
        <v/>
      </c>
      <c r="FF106" s="34">
        <f t="shared" si="124"/>
        <v>1200</v>
      </c>
      <c r="FG106" s="24">
        <f t="shared" si="125"/>
        <v>0</v>
      </c>
      <c r="FH106" s="23">
        <f t="shared" si="179"/>
        <v>0</v>
      </c>
      <c r="FI106" s="49" t="str">
        <f t="shared" si="180"/>
        <v/>
      </c>
      <c r="FJ106" s="49" t="str">
        <f t="shared" si="181"/>
        <v/>
      </c>
      <c r="FK106" s="49" t="str">
        <f t="shared" si="182"/>
        <v>PROMOTED</v>
      </c>
      <c r="FL106" s="40" t="str">
        <f t="shared" si="183"/>
        <v/>
      </c>
      <c r="FM106" s="35" t="str">
        <f t="shared" si="184"/>
        <v/>
      </c>
      <c r="FN106" s="63" t="str">
        <f t="shared" si="185"/>
        <v>Need Improvement</v>
      </c>
      <c r="FO106" s="43" t="str">
        <f t="shared" si="126"/>
        <v>E</v>
      </c>
      <c r="FP106" s="42" t="str">
        <f t="shared" si="127"/>
        <v>E</v>
      </c>
      <c r="FQ106" s="42" t="str">
        <f t="shared" si="128"/>
        <v>E</v>
      </c>
      <c r="FR106" s="42" t="str">
        <f t="shared" si="129"/>
        <v>E</v>
      </c>
      <c r="FS106" s="42" t="str">
        <f t="shared" si="130"/>
        <v>E</v>
      </c>
      <c r="FT106" s="44" t="str">
        <f t="shared" si="131"/>
        <v>E</v>
      </c>
      <c r="FU106" s="244">
        <f t="shared" si="186"/>
        <v>0</v>
      </c>
      <c r="FV106" s="245">
        <f t="shared" si="187"/>
        <v>0</v>
      </c>
      <c r="FW106" s="245">
        <f t="shared" si="188"/>
        <v>0</v>
      </c>
      <c r="FX106" s="245">
        <f t="shared" si="189"/>
        <v>0</v>
      </c>
      <c r="FY106" s="245">
        <f t="shared" si="190"/>
        <v>6</v>
      </c>
      <c r="FZ106" s="922"/>
      <c r="GA106" s="922"/>
      <c r="GB106" s="79">
        <f t="shared" si="191"/>
        <v>0</v>
      </c>
      <c r="GC106" s="79" t="s">
        <v>169</v>
      </c>
      <c r="GD106" s="79">
        <f t="shared" si="192"/>
        <v>100</v>
      </c>
      <c r="GE106" s="79" t="str">
        <f t="shared" si="193"/>
        <v>0/100</v>
      </c>
      <c r="GF106" s="79">
        <f t="shared" si="194"/>
        <v>0</v>
      </c>
      <c r="GG106" s="79" t="s">
        <v>169</v>
      </c>
      <c r="GH106" s="79">
        <f t="shared" si="195"/>
        <v>100</v>
      </c>
      <c r="GI106" s="79" t="str">
        <f t="shared" si="196"/>
        <v>0/100</v>
      </c>
      <c r="GJ106" s="79">
        <f t="shared" si="197"/>
        <v>0</v>
      </c>
      <c r="GK106" s="79" t="s">
        <v>169</v>
      </c>
      <c r="GL106" s="79">
        <f t="shared" si="198"/>
        <v>100</v>
      </c>
      <c r="GM106" s="79" t="str">
        <f t="shared" si="199"/>
        <v>0/100</v>
      </c>
      <c r="GO106" s="79" t="str">
        <f t="shared" si="200"/>
        <v>E</v>
      </c>
      <c r="GP106" s="79" t="str">
        <f t="shared" si="201"/>
        <v>E</v>
      </c>
      <c r="GQ106" s="79" t="str">
        <f t="shared" si="202"/>
        <v>E</v>
      </c>
      <c r="GR106" s="79" t="str">
        <f t="shared" si="203"/>
        <v>E</v>
      </c>
      <c r="GS106" s="79" t="str">
        <f t="shared" si="204"/>
        <v>E</v>
      </c>
      <c r="GT106" s="79" t="str">
        <f t="shared" si="205"/>
        <v>E</v>
      </c>
      <c r="GU106" s="79">
        <f t="shared" si="206"/>
        <v>0</v>
      </c>
      <c r="GV106" s="79">
        <f t="shared" si="207"/>
        <v>0</v>
      </c>
      <c r="GW106" s="79">
        <f t="shared" si="208"/>
        <v>0</v>
      </c>
      <c r="GX106" s="79">
        <f t="shared" si="209"/>
        <v>6</v>
      </c>
    </row>
    <row r="107" spans="1:208" ht="31.5">
      <c r="A107" s="73">
        <f t="shared" si="132"/>
        <v>999</v>
      </c>
      <c r="B107" s="138">
        <v>99</v>
      </c>
      <c r="C107" s="247">
        <v>99</v>
      </c>
      <c r="D107" s="23">
        <f t="shared" si="133"/>
        <v>0</v>
      </c>
      <c r="E107" s="2"/>
      <c r="F107" s="81"/>
      <c r="G107" s="1">
        <v>999</v>
      </c>
      <c r="H107" s="2"/>
      <c r="I107" s="2"/>
      <c r="J107" s="2"/>
      <c r="K107" s="666"/>
      <c r="L107" s="300"/>
      <c r="M107" s="272"/>
      <c r="N107" s="268">
        <f t="shared" si="134"/>
        <v>0</v>
      </c>
      <c r="O107" s="272"/>
      <c r="P107" s="272"/>
      <c r="Q107" s="268">
        <f t="shared" si="135"/>
        <v>0</v>
      </c>
      <c r="R107" s="272"/>
      <c r="S107" s="272"/>
      <c r="T107" s="268">
        <f t="shared" si="136"/>
        <v>0</v>
      </c>
      <c r="U107" s="270">
        <f t="shared" si="210"/>
        <v>0</v>
      </c>
      <c r="V107" s="273"/>
      <c r="W107" s="274"/>
      <c r="X107" s="268">
        <f t="shared" si="211"/>
        <v>0</v>
      </c>
      <c r="Y107" s="274"/>
      <c r="Z107" s="274"/>
      <c r="AA107" s="268">
        <f t="shared" si="212"/>
        <v>0</v>
      </c>
      <c r="AB107" s="269">
        <f t="shared" si="213"/>
        <v>0</v>
      </c>
      <c r="AC107" s="275">
        <f t="shared" si="214"/>
        <v>0</v>
      </c>
      <c r="AD107" s="271" t="str">
        <f t="shared" si="215"/>
        <v>E</v>
      </c>
      <c r="AE107" s="67" t="str">
        <f t="shared" si="216"/>
        <v>E</v>
      </c>
      <c r="AF107" s="337"/>
      <c r="AG107" s="338"/>
      <c r="AH107" s="339">
        <f t="shared" si="137"/>
        <v>0</v>
      </c>
      <c r="AI107" s="338"/>
      <c r="AJ107" s="338"/>
      <c r="AK107" s="339">
        <f t="shared" si="138"/>
        <v>0</v>
      </c>
      <c r="AL107" s="338"/>
      <c r="AM107" s="338"/>
      <c r="AN107" s="339">
        <f t="shared" si="139"/>
        <v>0</v>
      </c>
      <c r="AO107" s="340">
        <f t="shared" si="217"/>
        <v>0</v>
      </c>
      <c r="AP107" s="341"/>
      <c r="AQ107" s="342"/>
      <c r="AR107" s="339">
        <f t="shared" si="218"/>
        <v>0</v>
      </c>
      <c r="AS107" s="342"/>
      <c r="AT107" s="342"/>
      <c r="AU107" s="339">
        <f t="shared" si="219"/>
        <v>0</v>
      </c>
      <c r="AV107" s="343">
        <f t="shared" si="220"/>
        <v>0</v>
      </c>
      <c r="AW107" s="344">
        <f t="shared" si="140"/>
        <v>0</v>
      </c>
      <c r="AX107" s="345" t="str">
        <f t="shared" si="141"/>
        <v>E</v>
      </c>
      <c r="AY107" s="69" t="str">
        <f t="shared" si="142"/>
        <v>E</v>
      </c>
      <c r="AZ107" s="390"/>
      <c r="BA107" s="391"/>
      <c r="BB107" s="392">
        <f t="shared" si="143"/>
        <v>0</v>
      </c>
      <c r="BC107" s="391"/>
      <c r="BD107" s="391"/>
      <c r="BE107" s="392">
        <f t="shared" si="144"/>
        <v>0</v>
      </c>
      <c r="BF107" s="391"/>
      <c r="BG107" s="391"/>
      <c r="BH107" s="392">
        <f t="shared" si="145"/>
        <v>0</v>
      </c>
      <c r="BI107" s="393">
        <f t="shared" si="221"/>
        <v>0</v>
      </c>
      <c r="BJ107" s="394"/>
      <c r="BK107" s="395"/>
      <c r="BL107" s="392">
        <f t="shared" si="222"/>
        <v>0</v>
      </c>
      <c r="BM107" s="395"/>
      <c r="BN107" s="395"/>
      <c r="BO107" s="392">
        <f t="shared" si="223"/>
        <v>0</v>
      </c>
      <c r="BP107" s="396">
        <f t="shared" si="224"/>
        <v>0</v>
      </c>
      <c r="BQ107" s="397">
        <f t="shared" si="146"/>
        <v>0</v>
      </c>
      <c r="BR107" s="398" t="str">
        <f t="shared" si="147"/>
        <v>E</v>
      </c>
      <c r="BS107" s="399" t="str">
        <f t="shared" si="148"/>
        <v>E</v>
      </c>
      <c r="BT107" s="437"/>
      <c r="BU107" s="438"/>
      <c r="BV107" s="439">
        <f t="shared" si="149"/>
        <v>0</v>
      </c>
      <c r="BW107" s="438"/>
      <c r="BX107" s="438"/>
      <c r="BY107" s="439">
        <f t="shared" si="150"/>
        <v>0</v>
      </c>
      <c r="BZ107" s="438"/>
      <c r="CA107" s="438"/>
      <c r="CB107" s="439">
        <f t="shared" si="151"/>
        <v>0</v>
      </c>
      <c r="CC107" s="440">
        <f t="shared" si="225"/>
        <v>0</v>
      </c>
      <c r="CD107" s="441"/>
      <c r="CE107" s="442"/>
      <c r="CF107" s="439">
        <f t="shared" si="226"/>
        <v>0</v>
      </c>
      <c r="CG107" s="442"/>
      <c r="CH107" s="442"/>
      <c r="CI107" s="439">
        <f t="shared" si="227"/>
        <v>0</v>
      </c>
      <c r="CJ107" s="443">
        <f t="shared" si="228"/>
        <v>0</v>
      </c>
      <c r="CK107" s="444">
        <f t="shared" si="152"/>
        <v>0</v>
      </c>
      <c r="CL107" s="445" t="str">
        <f t="shared" si="153"/>
        <v>E</v>
      </c>
      <c r="CM107" s="68" t="str">
        <f t="shared" si="154"/>
        <v>E</v>
      </c>
      <c r="CN107" s="337"/>
      <c r="CO107" s="338"/>
      <c r="CP107" s="339">
        <f t="shared" si="155"/>
        <v>0</v>
      </c>
      <c r="CQ107" s="338"/>
      <c r="CR107" s="338"/>
      <c r="CS107" s="339">
        <f t="shared" si="156"/>
        <v>0</v>
      </c>
      <c r="CT107" s="338"/>
      <c r="CU107" s="338"/>
      <c r="CV107" s="339">
        <f t="shared" si="157"/>
        <v>0</v>
      </c>
      <c r="CW107" s="340">
        <f t="shared" si="229"/>
        <v>0</v>
      </c>
      <c r="CX107" s="341"/>
      <c r="CY107" s="342"/>
      <c r="CZ107" s="339">
        <f t="shared" si="230"/>
        <v>0</v>
      </c>
      <c r="DA107" s="342"/>
      <c r="DB107" s="342"/>
      <c r="DC107" s="339">
        <f t="shared" si="231"/>
        <v>0</v>
      </c>
      <c r="DD107" s="343">
        <f t="shared" si="232"/>
        <v>0</v>
      </c>
      <c r="DE107" s="344">
        <f t="shared" si="158"/>
        <v>0</v>
      </c>
      <c r="DF107" s="345" t="str">
        <f t="shared" si="159"/>
        <v>E</v>
      </c>
      <c r="DG107" s="69" t="str">
        <f t="shared" si="160"/>
        <v>E</v>
      </c>
      <c r="DH107" s="490"/>
      <c r="DI107" s="491"/>
      <c r="DJ107" s="492">
        <f t="shared" si="161"/>
        <v>0</v>
      </c>
      <c r="DK107" s="491"/>
      <c r="DL107" s="491"/>
      <c r="DM107" s="492">
        <f t="shared" si="162"/>
        <v>0</v>
      </c>
      <c r="DN107" s="491"/>
      <c r="DO107" s="491"/>
      <c r="DP107" s="492">
        <f t="shared" si="163"/>
        <v>0</v>
      </c>
      <c r="DQ107" s="493">
        <f t="shared" si="233"/>
        <v>0</v>
      </c>
      <c r="DR107" s="494"/>
      <c r="DS107" s="495"/>
      <c r="DT107" s="492">
        <f t="shared" si="234"/>
        <v>0</v>
      </c>
      <c r="DU107" s="495"/>
      <c r="DV107" s="495"/>
      <c r="DW107" s="492">
        <f t="shared" si="235"/>
        <v>0</v>
      </c>
      <c r="DX107" s="496">
        <f t="shared" si="236"/>
        <v>0</v>
      </c>
      <c r="DY107" s="497">
        <f t="shared" si="164"/>
        <v>0</v>
      </c>
      <c r="DZ107" s="498" t="str">
        <f t="shared" si="165"/>
        <v>E</v>
      </c>
      <c r="EA107" s="499" t="str">
        <f t="shared" si="166"/>
        <v>E</v>
      </c>
      <c r="EB107" s="198">
        <v>0</v>
      </c>
      <c r="EC107" s="199">
        <v>0</v>
      </c>
      <c r="ED107" s="199">
        <v>0</v>
      </c>
      <c r="EE107" s="196"/>
      <c r="EF107" s="196"/>
      <c r="EG107" s="197">
        <f t="shared" si="167"/>
        <v>0</v>
      </c>
      <c r="EH107" s="253">
        <f t="shared" si="168"/>
        <v>0</v>
      </c>
      <c r="EI107" s="213" t="str">
        <f t="shared" si="169"/>
        <v>E</v>
      </c>
      <c r="EJ107" s="201" t="str">
        <f t="shared" si="170"/>
        <v>E</v>
      </c>
      <c r="EK107" s="169">
        <v>0</v>
      </c>
      <c r="EL107" s="170">
        <v>0</v>
      </c>
      <c r="EM107" s="170">
        <v>0</v>
      </c>
      <c r="EN107" s="166"/>
      <c r="EO107" s="166"/>
      <c r="EP107" s="167">
        <f t="shared" si="171"/>
        <v>0</v>
      </c>
      <c r="EQ107" s="254">
        <f t="shared" si="172"/>
        <v>0</v>
      </c>
      <c r="ER107" s="217" t="str">
        <f t="shared" si="173"/>
        <v>E</v>
      </c>
      <c r="ES107" s="168" t="str">
        <f t="shared" si="174"/>
        <v>E</v>
      </c>
      <c r="ET107" s="184">
        <v>0</v>
      </c>
      <c r="EU107" s="185">
        <v>0</v>
      </c>
      <c r="EV107" s="185">
        <v>0</v>
      </c>
      <c r="EW107" s="181"/>
      <c r="EX107" s="181"/>
      <c r="EY107" s="182">
        <f t="shared" si="175"/>
        <v>0</v>
      </c>
      <c r="EZ107" s="255">
        <f t="shared" si="176"/>
        <v>0</v>
      </c>
      <c r="FA107" s="221" t="str">
        <f t="shared" si="177"/>
        <v>E</v>
      </c>
      <c r="FB107" s="183" t="str">
        <f t="shared" si="178"/>
        <v>E</v>
      </c>
      <c r="FC107" s="7"/>
      <c r="FD107" s="4"/>
      <c r="FE107" s="36" t="str">
        <f t="shared" si="123"/>
        <v/>
      </c>
      <c r="FF107" s="34">
        <f t="shared" si="124"/>
        <v>1200</v>
      </c>
      <c r="FG107" s="24">
        <f t="shared" si="125"/>
        <v>0</v>
      </c>
      <c r="FH107" s="23">
        <f t="shared" si="179"/>
        <v>0</v>
      </c>
      <c r="FI107" s="49" t="str">
        <f t="shared" si="180"/>
        <v/>
      </c>
      <c r="FJ107" s="49" t="str">
        <f t="shared" si="181"/>
        <v/>
      </c>
      <c r="FK107" s="49" t="str">
        <f t="shared" si="182"/>
        <v>PROMOTED</v>
      </c>
      <c r="FL107" s="40" t="str">
        <f t="shared" si="183"/>
        <v/>
      </c>
      <c r="FM107" s="35" t="str">
        <f t="shared" si="184"/>
        <v/>
      </c>
      <c r="FN107" s="63" t="str">
        <f t="shared" si="185"/>
        <v>Need Improvement</v>
      </c>
      <c r="FO107" s="43" t="str">
        <f t="shared" si="126"/>
        <v>E</v>
      </c>
      <c r="FP107" s="42" t="str">
        <f t="shared" si="127"/>
        <v>E</v>
      </c>
      <c r="FQ107" s="42" t="str">
        <f t="shared" si="128"/>
        <v>E</v>
      </c>
      <c r="FR107" s="42" t="str">
        <f t="shared" si="129"/>
        <v>E</v>
      </c>
      <c r="FS107" s="42" t="str">
        <f t="shared" si="130"/>
        <v>E</v>
      </c>
      <c r="FT107" s="44" t="str">
        <f t="shared" si="131"/>
        <v>E</v>
      </c>
      <c r="FU107" s="244">
        <f t="shared" si="186"/>
        <v>0</v>
      </c>
      <c r="FV107" s="245">
        <f t="shared" si="187"/>
        <v>0</v>
      </c>
      <c r="FW107" s="245">
        <f t="shared" si="188"/>
        <v>0</v>
      </c>
      <c r="FX107" s="245">
        <f t="shared" si="189"/>
        <v>0</v>
      </c>
      <c r="FY107" s="245">
        <f t="shared" si="190"/>
        <v>6</v>
      </c>
      <c r="FZ107" s="922"/>
      <c r="GA107" s="922"/>
      <c r="GB107" s="79">
        <f t="shared" si="191"/>
        <v>0</v>
      </c>
      <c r="GC107" s="79" t="s">
        <v>169</v>
      </c>
      <c r="GD107" s="79">
        <f t="shared" si="192"/>
        <v>100</v>
      </c>
      <c r="GE107" s="79" t="str">
        <f t="shared" si="193"/>
        <v>0/100</v>
      </c>
      <c r="GF107" s="79">
        <f t="shared" si="194"/>
        <v>0</v>
      </c>
      <c r="GG107" s="79" t="s">
        <v>169</v>
      </c>
      <c r="GH107" s="79">
        <f t="shared" si="195"/>
        <v>100</v>
      </c>
      <c r="GI107" s="79" t="str">
        <f t="shared" si="196"/>
        <v>0/100</v>
      </c>
      <c r="GJ107" s="79">
        <f t="shared" si="197"/>
        <v>0</v>
      </c>
      <c r="GK107" s="79" t="s">
        <v>169</v>
      </c>
      <c r="GL107" s="79">
        <f t="shared" si="198"/>
        <v>100</v>
      </c>
      <c r="GM107" s="79" t="str">
        <f t="shared" si="199"/>
        <v>0/100</v>
      </c>
      <c r="GO107" s="79" t="str">
        <f t="shared" si="200"/>
        <v>E</v>
      </c>
      <c r="GP107" s="79" t="str">
        <f t="shared" si="201"/>
        <v>E</v>
      </c>
      <c r="GQ107" s="79" t="str">
        <f t="shared" si="202"/>
        <v>E</v>
      </c>
      <c r="GR107" s="79" t="str">
        <f t="shared" si="203"/>
        <v>E</v>
      </c>
      <c r="GS107" s="79" t="str">
        <f t="shared" si="204"/>
        <v>E</v>
      </c>
      <c r="GT107" s="79" t="str">
        <f t="shared" si="205"/>
        <v>E</v>
      </c>
      <c r="GU107" s="79">
        <f t="shared" si="206"/>
        <v>0</v>
      </c>
      <c r="GV107" s="79">
        <f t="shared" si="207"/>
        <v>0</v>
      </c>
      <c r="GW107" s="79">
        <f t="shared" si="208"/>
        <v>0</v>
      </c>
      <c r="GX107" s="79">
        <f t="shared" si="209"/>
        <v>6</v>
      </c>
    </row>
    <row r="108" spans="1:208" ht="32.25" thickBot="1">
      <c r="A108" s="73">
        <f t="shared" si="132"/>
        <v>1000</v>
      </c>
      <c r="B108" s="138">
        <v>100</v>
      </c>
      <c r="C108" s="248">
        <v>100</v>
      </c>
      <c r="D108" s="23">
        <f t="shared" si="133"/>
        <v>0</v>
      </c>
      <c r="E108" s="2"/>
      <c r="F108" s="81"/>
      <c r="G108" s="2">
        <v>1000</v>
      </c>
      <c r="H108" s="2"/>
      <c r="I108" s="2"/>
      <c r="J108" s="2"/>
      <c r="K108" s="666"/>
      <c r="L108" s="301"/>
      <c r="M108" s="302"/>
      <c r="N108" s="282">
        <f t="shared" si="134"/>
        <v>0</v>
      </c>
      <c r="O108" s="302"/>
      <c r="P108" s="302"/>
      <c r="Q108" s="282">
        <f t="shared" si="135"/>
        <v>0</v>
      </c>
      <c r="R108" s="302"/>
      <c r="S108" s="302"/>
      <c r="T108" s="282">
        <f t="shared" si="136"/>
        <v>0</v>
      </c>
      <c r="U108" s="303">
        <f t="shared" si="210"/>
        <v>0</v>
      </c>
      <c r="V108" s="304"/>
      <c r="W108" s="305"/>
      <c r="X108" s="282">
        <f t="shared" si="211"/>
        <v>0</v>
      </c>
      <c r="Y108" s="305"/>
      <c r="Z108" s="305"/>
      <c r="AA108" s="282">
        <f t="shared" si="212"/>
        <v>0</v>
      </c>
      <c r="AB108" s="98">
        <f t="shared" si="213"/>
        <v>0</v>
      </c>
      <c r="AC108" s="306">
        <f t="shared" si="214"/>
        <v>0</v>
      </c>
      <c r="AD108" s="307" t="str">
        <f t="shared" si="215"/>
        <v>E</v>
      </c>
      <c r="AE108" s="308" t="str">
        <f t="shared" si="216"/>
        <v>E</v>
      </c>
      <c r="AF108" s="346"/>
      <c r="AG108" s="347"/>
      <c r="AH108" s="101">
        <f t="shared" si="137"/>
        <v>0</v>
      </c>
      <c r="AI108" s="347"/>
      <c r="AJ108" s="347"/>
      <c r="AK108" s="101">
        <f t="shared" si="138"/>
        <v>0</v>
      </c>
      <c r="AL108" s="347"/>
      <c r="AM108" s="347"/>
      <c r="AN108" s="101">
        <f t="shared" si="139"/>
        <v>0</v>
      </c>
      <c r="AO108" s="348">
        <f t="shared" si="217"/>
        <v>0</v>
      </c>
      <c r="AP108" s="349"/>
      <c r="AQ108" s="350"/>
      <c r="AR108" s="101">
        <f t="shared" si="218"/>
        <v>0</v>
      </c>
      <c r="AS108" s="350"/>
      <c r="AT108" s="350"/>
      <c r="AU108" s="101">
        <f t="shared" si="219"/>
        <v>0</v>
      </c>
      <c r="AV108" s="102">
        <f t="shared" si="220"/>
        <v>0</v>
      </c>
      <c r="AW108" s="351">
        <f t="shared" si="140"/>
        <v>0</v>
      </c>
      <c r="AX108" s="352" t="str">
        <f t="shared" si="141"/>
        <v>E</v>
      </c>
      <c r="AY108" s="353" t="str">
        <f t="shared" si="142"/>
        <v>E</v>
      </c>
      <c r="AZ108" s="400"/>
      <c r="BA108" s="401"/>
      <c r="BB108" s="365">
        <f t="shared" si="143"/>
        <v>0</v>
      </c>
      <c r="BC108" s="401"/>
      <c r="BD108" s="401"/>
      <c r="BE108" s="365">
        <f t="shared" si="144"/>
        <v>0</v>
      </c>
      <c r="BF108" s="401"/>
      <c r="BG108" s="401"/>
      <c r="BH108" s="365">
        <f t="shared" si="145"/>
        <v>0</v>
      </c>
      <c r="BI108" s="402">
        <f t="shared" si="221"/>
        <v>0</v>
      </c>
      <c r="BJ108" s="403"/>
      <c r="BK108" s="404"/>
      <c r="BL108" s="365">
        <f t="shared" si="222"/>
        <v>0</v>
      </c>
      <c r="BM108" s="404"/>
      <c r="BN108" s="404"/>
      <c r="BO108" s="365">
        <f t="shared" si="223"/>
        <v>0</v>
      </c>
      <c r="BP108" s="367">
        <f t="shared" si="224"/>
        <v>0</v>
      </c>
      <c r="BQ108" s="405">
        <f t="shared" si="146"/>
        <v>0</v>
      </c>
      <c r="BR108" s="406" t="str">
        <f t="shared" si="147"/>
        <v>E</v>
      </c>
      <c r="BS108" s="407" t="str">
        <f t="shared" si="148"/>
        <v>E</v>
      </c>
      <c r="BT108" s="446"/>
      <c r="BU108" s="447"/>
      <c r="BV108" s="104">
        <f t="shared" si="149"/>
        <v>0</v>
      </c>
      <c r="BW108" s="447"/>
      <c r="BX108" s="447"/>
      <c r="BY108" s="104">
        <f t="shared" si="150"/>
        <v>0</v>
      </c>
      <c r="BZ108" s="447"/>
      <c r="CA108" s="447"/>
      <c r="CB108" s="104">
        <f t="shared" si="151"/>
        <v>0</v>
      </c>
      <c r="CC108" s="448">
        <f t="shared" si="225"/>
        <v>0</v>
      </c>
      <c r="CD108" s="449"/>
      <c r="CE108" s="450"/>
      <c r="CF108" s="104">
        <f t="shared" si="226"/>
        <v>0</v>
      </c>
      <c r="CG108" s="450"/>
      <c r="CH108" s="450"/>
      <c r="CI108" s="104">
        <f t="shared" si="227"/>
        <v>0</v>
      </c>
      <c r="CJ108" s="105">
        <f t="shared" si="228"/>
        <v>0</v>
      </c>
      <c r="CK108" s="451">
        <f t="shared" si="152"/>
        <v>0</v>
      </c>
      <c r="CL108" s="452" t="str">
        <f t="shared" si="153"/>
        <v>E</v>
      </c>
      <c r="CM108" s="453" t="str">
        <f t="shared" si="154"/>
        <v>E</v>
      </c>
      <c r="CN108" s="346"/>
      <c r="CO108" s="347"/>
      <c r="CP108" s="101">
        <f t="shared" si="155"/>
        <v>0</v>
      </c>
      <c r="CQ108" s="347"/>
      <c r="CR108" s="347"/>
      <c r="CS108" s="101">
        <f t="shared" si="156"/>
        <v>0</v>
      </c>
      <c r="CT108" s="347"/>
      <c r="CU108" s="347"/>
      <c r="CV108" s="101">
        <f t="shared" si="157"/>
        <v>0</v>
      </c>
      <c r="CW108" s="348">
        <f t="shared" si="229"/>
        <v>0</v>
      </c>
      <c r="CX108" s="349"/>
      <c r="CY108" s="350"/>
      <c r="CZ108" s="101">
        <f t="shared" si="230"/>
        <v>0</v>
      </c>
      <c r="DA108" s="350"/>
      <c r="DB108" s="350"/>
      <c r="DC108" s="101">
        <f t="shared" si="231"/>
        <v>0</v>
      </c>
      <c r="DD108" s="102">
        <f t="shared" si="232"/>
        <v>0</v>
      </c>
      <c r="DE108" s="351">
        <f t="shared" si="158"/>
        <v>0</v>
      </c>
      <c r="DF108" s="352" t="str">
        <f t="shared" si="159"/>
        <v>E</v>
      </c>
      <c r="DG108" s="353" t="str">
        <f t="shared" si="160"/>
        <v>E</v>
      </c>
      <c r="DH108" s="500"/>
      <c r="DI108" s="501"/>
      <c r="DJ108" s="465">
        <f t="shared" si="161"/>
        <v>0</v>
      </c>
      <c r="DK108" s="501"/>
      <c r="DL108" s="501"/>
      <c r="DM108" s="465">
        <f t="shared" si="162"/>
        <v>0</v>
      </c>
      <c r="DN108" s="501"/>
      <c r="DO108" s="501"/>
      <c r="DP108" s="465">
        <f t="shared" si="163"/>
        <v>0</v>
      </c>
      <c r="DQ108" s="502">
        <f t="shared" si="233"/>
        <v>0</v>
      </c>
      <c r="DR108" s="503"/>
      <c r="DS108" s="504"/>
      <c r="DT108" s="465">
        <f t="shared" si="234"/>
        <v>0</v>
      </c>
      <c r="DU108" s="504"/>
      <c r="DV108" s="504"/>
      <c r="DW108" s="465">
        <f t="shared" si="235"/>
        <v>0</v>
      </c>
      <c r="DX108" s="467">
        <f t="shared" si="236"/>
        <v>0</v>
      </c>
      <c r="DY108" s="505">
        <f t="shared" si="164"/>
        <v>0</v>
      </c>
      <c r="DZ108" s="506" t="str">
        <f t="shared" si="165"/>
        <v>E</v>
      </c>
      <c r="EA108" s="507" t="str">
        <f t="shared" si="166"/>
        <v>E</v>
      </c>
      <c r="EB108" s="198">
        <v>0</v>
      </c>
      <c r="EC108" s="199">
        <v>0</v>
      </c>
      <c r="ED108" s="199">
        <v>0</v>
      </c>
      <c r="EE108" s="196"/>
      <c r="EF108" s="196"/>
      <c r="EG108" s="197">
        <f t="shared" si="167"/>
        <v>0</v>
      </c>
      <c r="EH108" s="253">
        <f t="shared" si="168"/>
        <v>0</v>
      </c>
      <c r="EI108" s="213" t="str">
        <f t="shared" si="169"/>
        <v>E</v>
      </c>
      <c r="EJ108" s="201" t="str">
        <f t="shared" si="170"/>
        <v>E</v>
      </c>
      <c r="EK108" s="169">
        <v>0</v>
      </c>
      <c r="EL108" s="170">
        <v>0</v>
      </c>
      <c r="EM108" s="170">
        <v>0</v>
      </c>
      <c r="EN108" s="166"/>
      <c r="EO108" s="166"/>
      <c r="EP108" s="167">
        <f t="shared" si="171"/>
        <v>0</v>
      </c>
      <c r="EQ108" s="254">
        <f t="shared" si="172"/>
        <v>0</v>
      </c>
      <c r="ER108" s="217" t="str">
        <f t="shared" si="173"/>
        <v>E</v>
      </c>
      <c r="ES108" s="168" t="str">
        <f t="shared" si="174"/>
        <v>E</v>
      </c>
      <c r="ET108" s="184">
        <v>0</v>
      </c>
      <c r="EU108" s="185">
        <v>0</v>
      </c>
      <c r="EV108" s="185">
        <v>0</v>
      </c>
      <c r="EW108" s="181"/>
      <c r="EX108" s="181"/>
      <c r="EY108" s="182">
        <f t="shared" si="175"/>
        <v>0</v>
      </c>
      <c r="EZ108" s="255">
        <f t="shared" si="176"/>
        <v>0</v>
      </c>
      <c r="FA108" s="221" t="str">
        <f t="shared" si="177"/>
        <v>E</v>
      </c>
      <c r="FB108" s="183" t="str">
        <f t="shared" si="178"/>
        <v>E</v>
      </c>
      <c r="FC108" s="7"/>
      <c r="FD108" s="4"/>
      <c r="FE108" s="36" t="str">
        <f t="shared" si="123"/>
        <v/>
      </c>
      <c r="FF108" s="34">
        <f t="shared" si="124"/>
        <v>1200</v>
      </c>
      <c r="FG108" s="24">
        <f t="shared" si="125"/>
        <v>0</v>
      </c>
      <c r="FH108" s="26">
        <f t="shared" si="179"/>
        <v>0</v>
      </c>
      <c r="FI108" s="49" t="str">
        <f t="shared" si="180"/>
        <v/>
      </c>
      <c r="FJ108" s="49" t="str">
        <f t="shared" si="181"/>
        <v/>
      </c>
      <c r="FK108" s="49" t="str">
        <f t="shared" si="182"/>
        <v>PROMOTED</v>
      </c>
      <c r="FL108" s="40" t="str">
        <f t="shared" si="183"/>
        <v/>
      </c>
      <c r="FM108" s="37" t="str">
        <f t="shared" si="184"/>
        <v/>
      </c>
      <c r="FN108" s="63" t="str">
        <f t="shared" si="185"/>
        <v>Need Improvement</v>
      </c>
      <c r="FO108" s="45" t="str">
        <f t="shared" si="126"/>
        <v>E</v>
      </c>
      <c r="FP108" s="46" t="str">
        <f t="shared" si="127"/>
        <v>E</v>
      </c>
      <c r="FQ108" s="46" t="str">
        <f t="shared" si="128"/>
        <v>E</v>
      </c>
      <c r="FR108" s="46" t="str">
        <f t="shared" si="129"/>
        <v>E</v>
      </c>
      <c r="FS108" s="46" t="str">
        <f t="shared" si="130"/>
        <v>E</v>
      </c>
      <c r="FT108" s="47" t="str">
        <f t="shared" si="131"/>
        <v>E</v>
      </c>
      <c r="FU108" s="244">
        <f t="shared" si="186"/>
        <v>0</v>
      </c>
      <c r="FV108" s="245">
        <f t="shared" si="187"/>
        <v>0</v>
      </c>
      <c r="FW108" s="245">
        <f t="shared" si="188"/>
        <v>0</v>
      </c>
      <c r="FX108" s="245">
        <f t="shared" si="189"/>
        <v>0</v>
      </c>
      <c r="FY108" s="245">
        <f t="shared" si="190"/>
        <v>6</v>
      </c>
      <c r="FZ108" s="922"/>
      <c r="GA108" s="922"/>
      <c r="GB108" s="79">
        <f t="shared" si="191"/>
        <v>0</v>
      </c>
      <c r="GC108" s="79" t="s">
        <v>169</v>
      </c>
      <c r="GD108" s="79">
        <f t="shared" si="192"/>
        <v>100</v>
      </c>
      <c r="GE108" s="79" t="str">
        <f t="shared" si="193"/>
        <v>0/100</v>
      </c>
      <c r="GF108" s="79">
        <f t="shared" si="194"/>
        <v>0</v>
      </c>
      <c r="GG108" s="79" t="s">
        <v>169</v>
      </c>
      <c r="GH108" s="79">
        <f t="shared" si="195"/>
        <v>100</v>
      </c>
      <c r="GI108" s="79" t="str">
        <f t="shared" si="196"/>
        <v>0/100</v>
      </c>
      <c r="GJ108" s="79">
        <f t="shared" si="197"/>
        <v>0</v>
      </c>
      <c r="GK108" s="79" t="s">
        <v>169</v>
      </c>
      <c r="GL108" s="79">
        <f t="shared" si="198"/>
        <v>100</v>
      </c>
      <c r="GM108" s="79" t="str">
        <f t="shared" si="199"/>
        <v>0/100</v>
      </c>
      <c r="GO108" s="79" t="str">
        <f t="shared" si="200"/>
        <v>E</v>
      </c>
      <c r="GP108" s="79" t="str">
        <f t="shared" si="201"/>
        <v>E</v>
      </c>
      <c r="GQ108" s="79" t="str">
        <f t="shared" si="202"/>
        <v>E</v>
      </c>
      <c r="GR108" s="79" t="str">
        <f t="shared" si="203"/>
        <v>E</v>
      </c>
      <c r="GS108" s="79" t="str">
        <f t="shared" si="204"/>
        <v>E</v>
      </c>
      <c r="GT108" s="79" t="str">
        <f t="shared" si="205"/>
        <v>E</v>
      </c>
      <c r="GU108" s="79">
        <f t="shared" si="206"/>
        <v>0</v>
      </c>
      <c r="GV108" s="79">
        <f t="shared" si="207"/>
        <v>0</v>
      </c>
      <c r="GW108" s="79">
        <f t="shared" si="208"/>
        <v>0</v>
      </c>
      <c r="GX108" s="79">
        <f t="shared" si="209"/>
        <v>6</v>
      </c>
    </row>
    <row r="109" spans="1:208" ht="15" hidden="1">
      <c r="B109" s="138">
        <v>1</v>
      </c>
      <c r="C109" s="27">
        <v>2</v>
      </c>
      <c r="D109" s="27">
        <v>3</v>
      </c>
      <c r="E109" s="27">
        <v>4</v>
      </c>
      <c r="F109" s="27">
        <v>5</v>
      </c>
      <c r="G109" s="27">
        <v>6</v>
      </c>
      <c r="H109" s="27">
        <v>7</v>
      </c>
      <c r="I109" s="27">
        <v>8</v>
      </c>
      <c r="J109" s="27">
        <v>9</v>
      </c>
      <c r="K109" s="27">
        <v>10</v>
      </c>
      <c r="L109" s="27">
        <v>11</v>
      </c>
      <c r="M109" s="27">
        <v>12</v>
      </c>
      <c r="N109" s="27">
        <v>13</v>
      </c>
      <c r="O109" s="27">
        <v>14</v>
      </c>
      <c r="P109" s="27">
        <v>15</v>
      </c>
      <c r="Q109" s="27">
        <v>16</v>
      </c>
      <c r="R109" s="27">
        <v>17</v>
      </c>
      <c r="S109" s="27">
        <v>18</v>
      </c>
      <c r="T109" s="27">
        <v>19</v>
      </c>
      <c r="U109" s="27">
        <v>20</v>
      </c>
      <c r="V109" s="27">
        <v>21</v>
      </c>
      <c r="W109" s="27">
        <v>22</v>
      </c>
      <c r="X109" s="27">
        <v>23</v>
      </c>
      <c r="Y109" s="27">
        <v>24</v>
      </c>
      <c r="Z109" s="27">
        <v>25</v>
      </c>
      <c r="AA109" s="27">
        <v>26</v>
      </c>
      <c r="AB109" s="27">
        <v>27</v>
      </c>
      <c r="AC109" s="27">
        <v>28</v>
      </c>
      <c r="AD109" s="27">
        <v>29</v>
      </c>
      <c r="AE109" s="27">
        <v>30</v>
      </c>
      <c r="AF109" s="27">
        <v>31</v>
      </c>
      <c r="AG109" s="27">
        <v>32</v>
      </c>
      <c r="AH109" s="27">
        <v>33</v>
      </c>
      <c r="AI109" s="27">
        <v>34</v>
      </c>
      <c r="AJ109" s="27">
        <v>35</v>
      </c>
      <c r="AK109" s="27">
        <v>36</v>
      </c>
      <c r="AL109" s="27">
        <v>37</v>
      </c>
      <c r="AM109" s="27">
        <v>38</v>
      </c>
      <c r="AN109" s="27">
        <v>39</v>
      </c>
      <c r="AO109" s="27">
        <v>40</v>
      </c>
      <c r="AP109" s="27">
        <v>41</v>
      </c>
      <c r="AQ109" s="27">
        <v>42</v>
      </c>
      <c r="AR109" s="27">
        <v>43</v>
      </c>
      <c r="AS109" s="27">
        <v>44</v>
      </c>
      <c r="AT109" s="27">
        <v>45</v>
      </c>
      <c r="AU109" s="27">
        <v>46</v>
      </c>
      <c r="AV109" s="27">
        <v>47</v>
      </c>
      <c r="AW109" s="27">
        <v>48</v>
      </c>
      <c r="AX109" s="27">
        <v>49</v>
      </c>
      <c r="AY109" s="27">
        <v>50</v>
      </c>
      <c r="AZ109" s="27">
        <v>51</v>
      </c>
      <c r="BA109" s="27">
        <v>52</v>
      </c>
      <c r="BB109" s="27">
        <v>53</v>
      </c>
      <c r="BC109" s="27">
        <v>54</v>
      </c>
      <c r="BD109" s="27">
        <v>55</v>
      </c>
      <c r="BE109" s="27">
        <v>56</v>
      </c>
      <c r="BF109" s="27">
        <v>57</v>
      </c>
      <c r="BG109" s="27">
        <v>58</v>
      </c>
      <c r="BH109" s="27">
        <v>59</v>
      </c>
      <c r="BI109" s="27">
        <v>60</v>
      </c>
      <c r="BJ109" s="27">
        <v>61</v>
      </c>
      <c r="BK109" s="27">
        <v>62</v>
      </c>
      <c r="BL109" s="27">
        <v>63</v>
      </c>
      <c r="BM109" s="27">
        <v>64</v>
      </c>
      <c r="BN109" s="27">
        <v>65</v>
      </c>
      <c r="BO109" s="27">
        <v>66</v>
      </c>
      <c r="BP109" s="27">
        <v>67</v>
      </c>
      <c r="BQ109" s="27">
        <v>68</v>
      </c>
      <c r="BR109" s="27">
        <v>69</v>
      </c>
      <c r="BS109" s="27">
        <v>70</v>
      </c>
      <c r="BT109" s="27">
        <v>71</v>
      </c>
      <c r="BU109" s="27">
        <v>72</v>
      </c>
      <c r="BV109" s="27">
        <v>73</v>
      </c>
      <c r="BW109" s="27">
        <v>74</v>
      </c>
      <c r="BX109" s="27">
        <v>75</v>
      </c>
      <c r="BY109" s="27">
        <v>76</v>
      </c>
      <c r="BZ109" s="27">
        <v>77</v>
      </c>
      <c r="CA109" s="27">
        <v>78</v>
      </c>
      <c r="CB109" s="27">
        <v>79</v>
      </c>
      <c r="CC109" s="27">
        <v>80</v>
      </c>
      <c r="CD109" s="27">
        <v>81</v>
      </c>
      <c r="CE109" s="27">
        <v>82</v>
      </c>
      <c r="CF109" s="27">
        <v>83</v>
      </c>
      <c r="CG109" s="27">
        <v>84</v>
      </c>
      <c r="CH109" s="27">
        <v>85</v>
      </c>
      <c r="CI109" s="27">
        <v>86</v>
      </c>
      <c r="CJ109" s="27">
        <v>87</v>
      </c>
      <c r="CK109" s="27">
        <v>88</v>
      </c>
      <c r="CL109" s="27">
        <v>89</v>
      </c>
      <c r="CM109" s="27">
        <v>90</v>
      </c>
      <c r="CN109" s="27">
        <v>91</v>
      </c>
      <c r="CO109" s="27">
        <v>92</v>
      </c>
      <c r="CP109" s="27">
        <v>93</v>
      </c>
      <c r="CQ109" s="27">
        <v>94</v>
      </c>
      <c r="CR109" s="27">
        <v>95</v>
      </c>
      <c r="CS109" s="27">
        <v>96</v>
      </c>
      <c r="CT109" s="27">
        <v>97</v>
      </c>
      <c r="CU109" s="27">
        <v>98</v>
      </c>
      <c r="CV109" s="27">
        <v>99</v>
      </c>
      <c r="CW109" s="27">
        <v>100</v>
      </c>
      <c r="CX109" s="27">
        <v>101</v>
      </c>
      <c r="CY109" s="27">
        <v>102</v>
      </c>
      <c r="CZ109" s="27">
        <v>103</v>
      </c>
      <c r="DA109" s="27">
        <v>104</v>
      </c>
      <c r="DB109" s="27">
        <v>105</v>
      </c>
      <c r="DC109" s="27">
        <v>106</v>
      </c>
      <c r="DD109" s="27">
        <v>107</v>
      </c>
      <c r="DE109" s="27">
        <v>108</v>
      </c>
      <c r="DF109" s="27">
        <v>109</v>
      </c>
      <c r="DG109" s="27">
        <v>110</v>
      </c>
      <c r="DH109" s="27">
        <v>111</v>
      </c>
      <c r="DI109" s="27">
        <v>112</v>
      </c>
      <c r="DJ109" s="27">
        <v>113</v>
      </c>
      <c r="DK109" s="27">
        <v>114</v>
      </c>
      <c r="DL109" s="27">
        <v>115</v>
      </c>
      <c r="DM109" s="27">
        <v>116</v>
      </c>
      <c r="DN109" s="27">
        <v>117</v>
      </c>
      <c r="DO109" s="27">
        <v>118</v>
      </c>
      <c r="DP109" s="27">
        <v>119</v>
      </c>
      <c r="DQ109" s="27">
        <v>120</v>
      </c>
      <c r="DR109" s="27">
        <v>121</v>
      </c>
      <c r="DS109" s="27">
        <v>122</v>
      </c>
      <c r="DT109" s="27">
        <v>123</v>
      </c>
      <c r="DU109" s="27">
        <v>124</v>
      </c>
      <c r="DV109" s="27">
        <v>125</v>
      </c>
      <c r="DW109" s="27">
        <v>126</v>
      </c>
      <c r="DX109" s="27">
        <v>127</v>
      </c>
      <c r="DY109" s="27">
        <v>128</v>
      </c>
      <c r="DZ109" s="27">
        <v>129</v>
      </c>
      <c r="EA109" s="27">
        <v>130</v>
      </c>
      <c r="EB109" s="27">
        <v>131</v>
      </c>
      <c r="EC109" s="27">
        <v>132</v>
      </c>
      <c r="ED109" s="27">
        <v>133</v>
      </c>
      <c r="EE109" s="27">
        <v>134</v>
      </c>
      <c r="EF109" s="27">
        <v>135</v>
      </c>
      <c r="EG109" s="27">
        <v>136</v>
      </c>
      <c r="EH109" s="27">
        <v>137</v>
      </c>
      <c r="EI109" s="27">
        <v>138</v>
      </c>
      <c r="EJ109" s="27">
        <v>139</v>
      </c>
      <c r="EK109" s="27">
        <v>140</v>
      </c>
      <c r="EL109" s="27">
        <v>141</v>
      </c>
      <c r="EM109" s="27">
        <v>142</v>
      </c>
      <c r="EN109" s="27">
        <v>143</v>
      </c>
      <c r="EO109" s="27">
        <v>144</v>
      </c>
      <c r="EP109" s="27">
        <v>145</v>
      </c>
      <c r="EQ109" s="27">
        <v>146</v>
      </c>
      <c r="ER109" s="27">
        <v>147</v>
      </c>
      <c r="ES109" s="27">
        <v>148</v>
      </c>
      <c r="ET109" s="27">
        <v>149</v>
      </c>
      <c r="EU109" s="27">
        <v>150</v>
      </c>
      <c r="EV109" s="27">
        <v>151</v>
      </c>
      <c r="EW109" s="27">
        <v>152</v>
      </c>
      <c r="EX109" s="27">
        <v>153</v>
      </c>
      <c r="EY109" s="27">
        <v>154</v>
      </c>
      <c r="EZ109" s="27">
        <v>155</v>
      </c>
      <c r="FA109" s="27">
        <v>156</v>
      </c>
      <c r="FB109" s="27">
        <v>157</v>
      </c>
      <c r="FC109" s="27">
        <v>158</v>
      </c>
      <c r="FD109" s="27">
        <v>159</v>
      </c>
      <c r="FE109" s="27">
        <v>160</v>
      </c>
      <c r="FF109" s="27">
        <v>161</v>
      </c>
      <c r="FG109" s="27">
        <v>162</v>
      </c>
      <c r="FH109" s="27">
        <v>163</v>
      </c>
      <c r="FI109" s="27">
        <v>164</v>
      </c>
      <c r="FJ109" s="27">
        <v>165</v>
      </c>
      <c r="FK109" s="27">
        <v>166</v>
      </c>
      <c r="FL109" s="27">
        <v>167</v>
      </c>
      <c r="FM109" s="27">
        <v>168</v>
      </c>
      <c r="FN109" s="27">
        <v>169</v>
      </c>
      <c r="FO109" s="27">
        <v>170</v>
      </c>
      <c r="FP109" s="27">
        <v>171</v>
      </c>
      <c r="FQ109" s="27">
        <v>172</v>
      </c>
      <c r="FR109" s="27">
        <v>173</v>
      </c>
      <c r="FS109" s="27">
        <v>174</v>
      </c>
      <c r="FT109" s="27">
        <v>175</v>
      </c>
      <c r="FU109" s="27">
        <v>176</v>
      </c>
      <c r="FV109" s="27">
        <v>177</v>
      </c>
      <c r="FW109" s="27">
        <v>178</v>
      </c>
      <c r="FX109" s="27">
        <v>179</v>
      </c>
      <c r="FY109" s="27">
        <v>180</v>
      </c>
      <c r="FZ109" s="27">
        <v>181</v>
      </c>
      <c r="GA109" s="27">
        <v>182</v>
      </c>
      <c r="GB109" s="27">
        <v>183</v>
      </c>
      <c r="GC109" s="27">
        <v>184</v>
      </c>
      <c r="GD109" s="27">
        <v>185</v>
      </c>
      <c r="GE109" s="27">
        <v>186</v>
      </c>
      <c r="GF109" s="27">
        <v>187</v>
      </c>
      <c r="GG109" s="27">
        <v>188</v>
      </c>
      <c r="GH109" s="27">
        <v>189</v>
      </c>
      <c r="GI109" s="27">
        <v>190</v>
      </c>
      <c r="GJ109" s="27">
        <v>191</v>
      </c>
      <c r="GK109" s="27">
        <v>192</v>
      </c>
      <c r="GL109" s="27">
        <v>193</v>
      </c>
      <c r="GM109" s="27">
        <v>194</v>
      </c>
      <c r="GN109" s="27">
        <v>195</v>
      </c>
      <c r="GO109" s="27">
        <v>196</v>
      </c>
      <c r="GP109" s="27">
        <v>197</v>
      </c>
      <c r="GQ109" s="27">
        <v>198</v>
      </c>
      <c r="GR109" s="27">
        <v>199</v>
      </c>
      <c r="GS109" s="27">
        <v>200</v>
      </c>
      <c r="GT109" s="27">
        <v>201</v>
      </c>
      <c r="GU109" s="27">
        <v>202</v>
      </c>
      <c r="GV109" s="27">
        <v>203</v>
      </c>
      <c r="GW109" s="27">
        <v>204</v>
      </c>
      <c r="GX109" s="27">
        <v>205</v>
      </c>
      <c r="GY109" s="27">
        <v>206</v>
      </c>
      <c r="GZ109" s="27">
        <v>207</v>
      </c>
    </row>
    <row r="110" spans="1:208" ht="15" hidden="1">
      <c r="I110" s="27" t="str">
        <f>Master!L7</f>
        <v>HINDI</v>
      </c>
      <c r="J110" s="109" t="str">
        <f>Master!N7</f>
        <v>A</v>
      </c>
    </row>
    <row r="111" spans="1:208" ht="15" hidden="1">
      <c r="I111" s="27" t="str">
        <f>Master!L8</f>
        <v>ENGLISH</v>
      </c>
      <c r="J111" s="109" t="str">
        <f>Master!N8</f>
        <v>B</v>
      </c>
    </row>
    <row r="112" spans="1:208" ht="15" hidden="1">
      <c r="I112" s="27" t="str">
        <f>Master!L9</f>
        <v>SANSKRIT</v>
      </c>
      <c r="J112" s="109" t="str">
        <f>Master!N9</f>
        <v>C</v>
      </c>
    </row>
    <row r="113" spans="9:10" ht="15" hidden="1">
      <c r="I113" s="27" t="str">
        <f>Master!L10</f>
        <v>SCIENCE</v>
      </c>
      <c r="J113" s="109" t="str">
        <f>Master!N10</f>
        <v>D</v>
      </c>
    </row>
    <row r="114" spans="9:10" ht="15" hidden="1">
      <c r="I114" s="27" t="str">
        <f>Master!L11</f>
        <v>MATHEMATICS</v>
      </c>
      <c r="J114" s="109" t="str">
        <f>Master!N11</f>
        <v>E</v>
      </c>
    </row>
    <row r="115" spans="9:10" ht="15" hidden="1">
      <c r="I115" s="27" t="str">
        <f>Master!L12</f>
        <v>SOCIAL SCIENCE</v>
      </c>
      <c r="J115" s="109" t="str">
        <f>Master!N12</f>
        <v>F</v>
      </c>
    </row>
    <row r="116" spans="9:10" ht="15" hidden="1">
      <c r="I116" s="27" t="str">
        <f>Master!L13</f>
        <v>Work Exp.</v>
      </c>
      <c r="J116" s="109" t="str">
        <f>Master!N13</f>
        <v>G</v>
      </c>
    </row>
    <row r="117" spans="9:10" ht="15" hidden="1">
      <c r="I117" s="27" t="str">
        <f>Master!L14</f>
        <v>Art Edu.</v>
      </c>
      <c r="J117" s="109">
        <f>Master!N14</f>
        <v>0</v>
      </c>
    </row>
    <row r="118" spans="9:10" ht="15" hidden="1">
      <c r="I118" s="27" t="str">
        <f>Master!L15</f>
        <v>H&amp;P Edu.</v>
      </c>
      <c r="J118" s="109">
        <f>Master!N15</f>
        <v>0</v>
      </c>
    </row>
    <row r="119" spans="9:10" ht="15" hidden="1">
      <c r="I119" s="27">
        <f>Master!L16</f>
        <v>0</v>
      </c>
      <c r="J119" s="109">
        <f>Master!N16</f>
        <v>0</v>
      </c>
    </row>
    <row r="120" spans="9:10" ht="15" hidden="1">
      <c r="I120" s="27">
        <f>Master!L17</f>
        <v>0</v>
      </c>
      <c r="J120" s="109">
        <f>Master!N19</f>
        <v>0</v>
      </c>
    </row>
    <row r="121" spans="9:10" ht="15" hidden="1">
      <c r="I121" s="27">
        <f>Master!L18</f>
        <v>0</v>
      </c>
      <c r="J121" s="109">
        <f>Master!N20</f>
        <v>0</v>
      </c>
    </row>
    <row r="122" spans="9:10" ht="15" hidden="1">
      <c r="I122" s="27">
        <f>Master!L19</f>
        <v>0</v>
      </c>
      <c r="J122" s="109">
        <f>Master!P7</f>
        <v>0</v>
      </c>
    </row>
    <row r="123" spans="9:10" ht="15" hidden="1">
      <c r="I123" s="27">
        <f>Master!L20</f>
        <v>0</v>
      </c>
      <c r="J123" s="109">
        <f>Master!P8</f>
        <v>0</v>
      </c>
    </row>
    <row r="124" spans="9:10" ht="15" hidden="1">
      <c r="J124" s="109">
        <f>Master!P9</f>
        <v>0</v>
      </c>
    </row>
    <row r="125" spans="9:10" ht="15" hidden="1">
      <c r="J125" s="109">
        <f>Master!P10</f>
        <v>0</v>
      </c>
    </row>
    <row r="126" spans="9:10" ht="15" hidden="1">
      <c r="J126" s="109">
        <f>Master!P11</f>
        <v>0</v>
      </c>
    </row>
    <row r="127" spans="9:10" ht="15" hidden="1">
      <c r="J127" s="109">
        <f>Master!P12</f>
        <v>0</v>
      </c>
    </row>
    <row r="128" spans="9:10" ht="15" hidden="1">
      <c r="J128" s="109">
        <f>Master!P13</f>
        <v>0</v>
      </c>
    </row>
    <row r="129" spans="10:10" ht="15" hidden="1">
      <c r="J129" s="109">
        <f>Master!P14</f>
        <v>0</v>
      </c>
    </row>
    <row r="130" spans="10:10" ht="15" hidden="1">
      <c r="J130" s="109">
        <f>Master!P15</f>
        <v>0</v>
      </c>
    </row>
    <row r="131" spans="10:10" ht="15" hidden="1">
      <c r="J131" s="109">
        <f>Master!P16</f>
        <v>0</v>
      </c>
    </row>
    <row r="132" spans="10:10" ht="15" hidden="1">
      <c r="J132" s="109">
        <f>Master!P19</f>
        <v>0</v>
      </c>
    </row>
    <row r="133" spans="10:10" ht="15" hidden="1">
      <c r="J133" s="109">
        <f>Master!P20</f>
        <v>0</v>
      </c>
    </row>
  </sheetData>
  <sheetProtection password="E8FA" sheet="1" objects="1" scenarios="1" formatCells="0" formatColumns="0" formatRows="0" insertColumns="0" insertRows="0" deleteColumns="0" deleteRows="0" selectLockedCells="1"/>
  <protectedRanges>
    <protectedRange password="EA02" sqref="GU6:GX8" name="mark sheet"/>
  </protectedRanges>
  <mergeCells count="151">
    <mergeCell ref="GU6:GU7"/>
    <mergeCell ref="GV6:GV7"/>
    <mergeCell ref="GW6:GW7"/>
    <mergeCell ref="GX6:GX7"/>
    <mergeCell ref="FJ4:FJ7"/>
    <mergeCell ref="FX3:FX7"/>
    <mergeCell ref="FY3:FY7"/>
    <mergeCell ref="EQ5:EQ7"/>
    <mergeCell ref="ES6:ES7"/>
    <mergeCell ref="GB7:GE7"/>
    <mergeCell ref="GF7:GI7"/>
    <mergeCell ref="GJ7:GM7"/>
    <mergeCell ref="FS5:FS7"/>
    <mergeCell ref="FT5:FT7"/>
    <mergeCell ref="FU3:FU7"/>
    <mergeCell ref="FV3:FV7"/>
    <mergeCell ref="FW3:FW7"/>
    <mergeCell ref="EN5:EN6"/>
    <mergeCell ref="EO5:EO6"/>
    <mergeCell ref="EJ6:EJ7"/>
    <mergeCell ref="EB4:EJ4"/>
    <mergeCell ref="ET3:FB3"/>
    <mergeCell ref="ET4:FB4"/>
    <mergeCell ref="ET5:ET6"/>
    <mergeCell ref="EU5:EU6"/>
    <mergeCell ref="EV5:EV6"/>
    <mergeCell ref="EW5:EW6"/>
    <mergeCell ref="EX5:EX6"/>
    <mergeCell ref="EZ5:EZ7"/>
    <mergeCell ref="FB6:FB7"/>
    <mergeCell ref="EH5:EH7"/>
    <mergeCell ref="EK5:EK6"/>
    <mergeCell ref="EL5:EL6"/>
    <mergeCell ref="EP5:EP6"/>
    <mergeCell ref="EG5:EG6"/>
    <mergeCell ref="EE5:EE6"/>
    <mergeCell ref="EF5:EF6"/>
    <mergeCell ref="ED5:ED6"/>
    <mergeCell ref="EC5:EC6"/>
    <mergeCell ref="EB5:EB6"/>
    <mergeCell ref="C6:C7"/>
    <mergeCell ref="L5:N5"/>
    <mergeCell ref="O5:Q5"/>
    <mergeCell ref="R5:T5"/>
    <mergeCell ref="AF5:AH5"/>
    <mergeCell ref="AI5:AK5"/>
    <mergeCell ref="AL5:AN5"/>
    <mergeCell ref="BJ5:BL5"/>
    <mergeCell ref="BM5:BO5"/>
    <mergeCell ref="F6:F7"/>
    <mergeCell ref="G6:G7"/>
    <mergeCell ref="H6:H7"/>
    <mergeCell ref="I6:I7"/>
    <mergeCell ref="V5:X5"/>
    <mergeCell ref="Y5:AA5"/>
    <mergeCell ref="L1:EA1"/>
    <mergeCell ref="FZ1:GA108"/>
    <mergeCell ref="C4:F4"/>
    <mergeCell ref="G4:H4"/>
    <mergeCell ref="J4:K4"/>
    <mergeCell ref="L4:AE4"/>
    <mergeCell ref="AF4:AY4"/>
    <mergeCell ref="EB3:EJ3"/>
    <mergeCell ref="FC3:FE3"/>
    <mergeCell ref="AO5:AO6"/>
    <mergeCell ref="D6:D7"/>
    <mergeCell ref="E6:E7"/>
    <mergeCell ref="AC5:AC7"/>
    <mergeCell ref="AV5:AV6"/>
    <mergeCell ref="CJ5:CJ6"/>
    <mergeCell ref="CK5:CK7"/>
    <mergeCell ref="AZ3:BS3"/>
    <mergeCell ref="BT3:CM3"/>
    <mergeCell ref="FE4:FE7"/>
    <mergeCell ref="FF4:FF7"/>
    <mergeCell ref="FG4:FG7"/>
    <mergeCell ref="FH4:FH7"/>
    <mergeCell ref="EK3:ES3"/>
    <mergeCell ref="EK4:ES4"/>
    <mergeCell ref="L3:AE3"/>
    <mergeCell ref="AF3:AY3"/>
    <mergeCell ref="L2:Y2"/>
    <mergeCell ref="AA2:AE2"/>
    <mergeCell ref="DR5:DT5"/>
    <mergeCell ref="DU5:DW5"/>
    <mergeCell ref="CN3:DG3"/>
    <mergeCell ref="DH3:EA3"/>
    <mergeCell ref="CN4:DG4"/>
    <mergeCell ref="DH4:EA4"/>
    <mergeCell ref="CW5:CW6"/>
    <mergeCell ref="DD5:DD6"/>
    <mergeCell ref="DE5:DE7"/>
    <mergeCell ref="DQ5:DQ6"/>
    <mergeCell ref="EA6:EA7"/>
    <mergeCell ref="DG6:DG7"/>
    <mergeCell ref="AZ4:BS4"/>
    <mergeCell ref="BT4:CM4"/>
    <mergeCell ref="DH5:DJ5"/>
    <mergeCell ref="DK5:DM5"/>
    <mergeCell ref="DN5:DP5"/>
    <mergeCell ref="BS6:BS7"/>
    <mergeCell ref="CM6:CM7"/>
    <mergeCell ref="CD5:CF5"/>
    <mergeCell ref="EB1:FT1"/>
    <mergeCell ref="AF2:FT2"/>
    <mergeCell ref="EY5:EY6"/>
    <mergeCell ref="EM5:EM6"/>
    <mergeCell ref="DX5:DX6"/>
    <mergeCell ref="DY5:DY7"/>
    <mergeCell ref="FO3:FT4"/>
    <mergeCell ref="FO5:FO7"/>
    <mergeCell ref="FP5:FP7"/>
    <mergeCell ref="FQ5:FQ7"/>
    <mergeCell ref="FR5:FR7"/>
    <mergeCell ref="FF3:FM3"/>
    <mergeCell ref="FN3:FN7"/>
    <mergeCell ref="FI4:FI7"/>
    <mergeCell ref="FK4:FK7"/>
    <mergeCell ref="FM4:FM7"/>
    <mergeCell ref="FC4:FC7"/>
    <mergeCell ref="FD4:FD7"/>
    <mergeCell ref="CT5:CV5"/>
    <mergeCell ref="CG5:CI5"/>
    <mergeCell ref="CX5:CZ5"/>
    <mergeCell ref="DA5:DC5"/>
    <mergeCell ref="BQ5:BQ7"/>
    <mergeCell ref="CC5:CC6"/>
    <mergeCell ref="C1:K2"/>
    <mergeCell ref="AZ5:BB5"/>
    <mergeCell ref="BC5:BE5"/>
    <mergeCell ref="BF5:BH5"/>
    <mergeCell ref="BT5:BV5"/>
    <mergeCell ref="BW5:BY5"/>
    <mergeCell ref="BZ5:CB5"/>
    <mergeCell ref="CN5:CP5"/>
    <mergeCell ref="CQ5:CS5"/>
    <mergeCell ref="C3:F3"/>
    <mergeCell ref="G3:H3"/>
    <mergeCell ref="J3:K3"/>
    <mergeCell ref="AP5:AR5"/>
    <mergeCell ref="AS5:AU5"/>
    <mergeCell ref="AW5:AW7"/>
    <mergeCell ref="AY6:AY7"/>
    <mergeCell ref="J6:J7"/>
    <mergeCell ref="K6:K7"/>
    <mergeCell ref="AE6:AE7"/>
    <mergeCell ref="U5:U6"/>
    <mergeCell ref="C5:K5"/>
    <mergeCell ref="AB5:AB6"/>
    <mergeCell ref="BI5:BI6"/>
    <mergeCell ref="BP5:BP6"/>
  </mergeCells>
  <conditionalFormatting sqref="AY8:EA108 AU21:AV21 AU59:AV59 AU84:AV84 AV11:AV108 AU9:AU108 AS11:AS108 AQ21:AS21 AQ59:AS59 AQ84:AS84 AP11:AP108 AQ9:AR108 AE9:AO108 AE8:AE108 EB9:FB108">
    <cfRule type="cellIs" dxfId="1380" priority="1094" operator="equal">
      <formula>"E"</formula>
    </cfRule>
    <cfRule type="cellIs" dxfId="1379" priority="1095" operator="equal">
      <formula>"D"</formula>
    </cfRule>
    <cfRule type="cellIs" dxfId="1378" priority="1096" operator="equal">
      <formula>"C"</formula>
    </cfRule>
    <cfRule type="cellIs" dxfId="1377" priority="1097" operator="equal">
      <formula>"B"</formula>
    </cfRule>
    <cfRule type="cellIs" dxfId="1376" priority="1098" operator="equal">
      <formula>"A"</formula>
    </cfRule>
  </conditionalFormatting>
  <conditionalFormatting sqref="FZ1:GA108 FO8:FS108 FO3:FS5 FT3:FT108 FU3:FY3 FV3:FY108 FU8:FU108 DJ1:DP108 CP1:CV108 BV1:CB108 BB1:BH108 AG1:EA1 AF3:AP3 Z9:AA108 L10:EA108 AH1:AN4 Z1:AA4 Y7:Z108 X6:X108 E9:T10 W7:W108 W1:X4 M1:T4 L1:L5 U1:V108 O5 R5 Y1:Y6 AA6:AA108 L7:T108 AB1:AF108 C1 C3:K108 AF7:AN108 AG3:FN108">
    <cfRule type="cellIs" dxfId="1375" priority="1093" operator="equal">
      <formula>0</formula>
    </cfRule>
  </conditionalFormatting>
  <conditionalFormatting sqref="FE9:FE108">
    <cfRule type="cellIs" dxfId="1374" priority="1092" operator="lessThan">
      <formula>75</formula>
    </cfRule>
  </conditionalFormatting>
  <conditionalFormatting sqref="FK9:FL108">
    <cfRule type="cellIs" dxfId="1373" priority="1089" operator="equal">
      <formula>"Promoted in Next Class"</formula>
    </cfRule>
    <cfRule type="cellIs" dxfId="1372" priority="1090" operator="equal">
      <formula>"Transfered"</formula>
    </cfRule>
  </conditionalFormatting>
  <conditionalFormatting sqref="G4:H4 J4:K4">
    <cfRule type="cellIs" dxfId="1371" priority="1087" operator="equal">
      <formula>0</formula>
    </cfRule>
  </conditionalFormatting>
  <conditionalFormatting sqref="FI8:FJ108 AP11:AP108 B11:B109 AC8:AE108 AQ9:AR108 AQ21:AS21 AQ59:AS59 AQ84:AS84 Y8:Y108 W8:W108 AS8:AS108 Z9:AO108 AQ8:AQ108 AW8:EA108 AT9:FY108 B9:L108">
    <cfRule type="expression" dxfId="1370" priority="1084">
      <formula>$B8="TC"</formula>
    </cfRule>
    <cfRule type="expression" dxfId="1369" priority="1085">
      <formula>$B8="NSO"</formula>
    </cfRule>
    <cfRule type="expression" dxfId="1368" priority="1086">
      <formula>$B8="ab"</formula>
    </cfRule>
  </conditionalFormatting>
  <conditionalFormatting sqref="FI8:FJ108 AP11:AP108 AS11:AS108 AC8:AE108 AQ9:AR108 AQ21:AS21 AQ59:AS59 AQ84:AS84 Z9:AO108 AW8:EA108 AT9:FY108 C9:L108">
    <cfRule type="expression" dxfId="1367" priority="1083">
      <formula>$C8=0</formula>
    </cfRule>
  </conditionalFormatting>
  <conditionalFormatting sqref="AA2:AE2">
    <cfRule type="cellIs" dxfId="1366" priority="1076" operator="equal">
      <formula>0</formula>
    </cfRule>
  </conditionalFormatting>
  <conditionalFormatting sqref="G3:H3 J3:K3">
    <cfRule type="cellIs" dxfId="1365" priority="1075" operator="equal">
      <formula>0</formula>
    </cfRule>
  </conditionalFormatting>
  <conditionalFormatting sqref="U8:U108">
    <cfRule type="expression" dxfId="1364" priority="1068">
      <formula>$B8="TC"</formula>
    </cfRule>
    <cfRule type="expression" dxfId="1363" priority="1069">
      <formula>$B8="NSO"</formula>
    </cfRule>
    <cfRule type="expression" dxfId="1362" priority="1070">
      <formula>$B8="ab"</formula>
    </cfRule>
  </conditionalFormatting>
  <conditionalFormatting sqref="DE9:DF108">
    <cfRule type="expression" dxfId="1361" priority="1057">
      <formula>$B9="TC"</formula>
    </cfRule>
    <cfRule type="expression" dxfId="1360" priority="1058">
      <formula>$B9="NSO"</formula>
    </cfRule>
    <cfRule type="expression" dxfId="1359" priority="1059">
      <formula>$B9="ab"</formula>
    </cfRule>
  </conditionalFormatting>
  <conditionalFormatting sqref="DE9:DF108">
    <cfRule type="expression" dxfId="1358" priority="1056">
      <formula>$C9=0</formula>
    </cfRule>
  </conditionalFormatting>
  <conditionalFormatting sqref="AO8:AO108">
    <cfRule type="expression" dxfId="1357" priority="1053">
      <formula>$B8="TC"</formula>
    </cfRule>
    <cfRule type="expression" dxfId="1356" priority="1054">
      <formula>$B8="NSO"</formula>
    </cfRule>
    <cfRule type="expression" dxfId="1355" priority="1055">
      <formula>$B8="ab"</formula>
    </cfRule>
  </conditionalFormatting>
  <conditionalFormatting sqref="AO9:AO108">
    <cfRule type="expression" dxfId="1354" priority="1047">
      <formula>$B9="TC"</formula>
    </cfRule>
    <cfRule type="expression" dxfId="1353" priority="1048">
      <formula>$B9="NSO"</formula>
    </cfRule>
    <cfRule type="expression" dxfId="1352" priority="1049">
      <formula>$B9="ab"</formula>
    </cfRule>
  </conditionalFormatting>
  <conditionalFormatting sqref="BI8:BI108">
    <cfRule type="expression" dxfId="1351" priority="1040">
      <formula>$B8="TC"</formula>
    </cfRule>
    <cfRule type="expression" dxfId="1350" priority="1041">
      <formula>$B8="NSO"</formula>
    </cfRule>
    <cfRule type="expression" dxfId="1349" priority="1042">
      <formula>$B8="ab"</formula>
    </cfRule>
  </conditionalFormatting>
  <conditionalFormatting sqref="BK8:BK108">
    <cfRule type="expression" dxfId="1348" priority="1037">
      <formula>$B8="TC"</formula>
    </cfRule>
    <cfRule type="expression" dxfId="1347" priority="1038">
      <formula>$B8="NSO"</formula>
    </cfRule>
    <cfRule type="expression" dxfId="1346" priority="1039">
      <formula>$B8="ab"</formula>
    </cfRule>
  </conditionalFormatting>
  <conditionalFormatting sqref="CC8:CC108">
    <cfRule type="expression" dxfId="1345" priority="1034">
      <formula>$B8="TC"</formula>
    </cfRule>
    <cfRule type="expression" dxfId="1344" priority="1035">
      <formula>$B8="NSO"</formula>
    </cfRule>
    <cfRule type="expression" dxfId="1343" priority="1036">
      <formula>$B8="ab"</formula>
    </cfRule>
  </conditionalFormatting>
  <conditionalFormatting sqref="CE8:CE108">
    <cfRule type="expression" dxfId="1342" priority="1031">
      <formula>$B8="TC"</formula>
    </cfRule>
    <cfRule type="expression" dxfId="1341" priority="1032">
      <formula>$B8="NSO"</formula>
    </cfRule>
    <cfRule type="expression" dxfId="1340" priority="1033">
      <formula>$B8="ab"</formula>
    </cfRule>
  </conditionalFormatting>
  <conditionalFormatting sqref="CC9:CC108">
    <cfRule type="expression" dxfId="1339" priority="1028">
      <formula>$B9="TC"</formula>
    </cfRule>
    <cfRule type="expression" dxfId="1338" priority="1029">
      <formula>$B9="NSO"</formula>
    </cfRule>
    <cfRule type="expression" dxfId="1337" priority="1030">
      <formula>$B9="ab"</formula>
    </cfRule>
  </conditionalFormatting>
  <conditionalFormatting sqref="CE9:CE108">
    <cfRule type="expression" dxfId="1336" priority="1025">
      <formula>$B9="TC"</formula>
    </cfRule>
    <cfRule type="expression" dxfId="1335" priority="1026">
      <formula>$B9="NSO"</formula>
    </cfRule>
    <cfRule type="expression" dxfId="1334" priority="1027">
      <formula>$B9="ab"</formula>
    </cfRule>
  </conditionalFormatting>
  <conditionalFormatting sqref="CW8:CW108">
    <cfRule type="expression" dxfId="1333" priority="1021">
      <formula>$B8="TC"</formula>
    </cfRule>
    <cfRule type="expression" dxfId="1332" priority="1022">
      <formula>$B8="NSO"</formula>
    </cfRule>
    <cfRule type="expression" dxfId="1331" priority="1023">
      <formula>$B8="ab"</formula>
    </cfRule>
  </conditionalFormatting>
  <conditionalFormatting sqref="CY8:CY108">
    <cfRule type="expression" dxfId="1330" priority="1018">
      <formula>$B8="TC"</formula>
    </cfRule>
    <cfRule type="expression" dxfId="1329" priority="1019">
      <formula>$B8="NSO"</formula>
    </cfRule>
    <cfRule type="expression" dxfId="1328" priority="1020">
      <formula>$B8="ab"</formula>
    </cfRule>
  </conditionalFormatting>
  <conditionalFormatting sqref="DQ8:DQ108">
    <cfRule type="expression" dxfId="1327" priority="1015">
      <formula>$B8="TC"</formula>
    </cfRule>
    <cfRule type="expression" dxfId="1326" priority="1016">
      <formula>$B8="NSO"</formula>
    </cfRule>
    <cfRule type="expression" dxfId="1325" priority="1017">
      <formula>$B8="ab"</formula>
    </cfRule>
  </conditionalFormatting>
  <conditionalFormatting sqref="DQ9:DQ108">
    <cfRule type="expression" dxfId="1324" priority="1009">
      <formula>$B9="TC"</formula>
    </cfRule>
    <cfRule type="expression" dxfId="1323" priority="1010">
      <formula>$B9="NSO"</formula>
    </cfRule>
    <cfRule type="expression" dxfId="1322" priority="1011">
      <formula>$B9="ab"</formula>
    </cfRule>
  </conditionalFormatting>
  <conditionalFormatting sqref="CM10:CM108">
    <cfRule type="expression" dxfId="1321" priority="970">
      <formula>$B10="TC"</formula>
    </cfRule>
    <cfRule type="expression" dxfId="1320" priority="971">
      <formula>$B10="NSO"</formula>
    </cfRule>
    <cfRule type="expression" dxfId="1319" priority="972">
      <formula>$B10="ab"</formula>
    </cfRule>
  </conditionalFormatting>
  <conditionalFormatting sqref="CM10:CM108">
    <cfRule type="expression" dxfId="1318" priority="969">
      <formula>$C10=0</formula>
    </cfRule>
  </conditionalFormatting>
  <conditionalFormatting sqref="D9:FN108">
    <cfRule type="expression" dxfId="1317" priority="963">
      <formula>$D9=0</formula>
    </cfRule>
  </conditionalFormatting>
  <conditionalFormatting sqref="FK9:FK108">
    <cfRule type="cellIs" dxfId="1316" priority="960" operator="equal">
      <formula>"Promoted in Next Class With G"</formula>
    </cfRule>
    <cfRule type="cellIs" dxfId="1315" priority="961" operator="equal">
      <formula>"SUPP."</formula>
    </cfRule>
    <cfRule type="cellIs" dxfId="1314" priority="962" operator="equal">
      <formula>"FAIL"</formula>
    </cfRule>
  </conditionalFormatting>
  <conditionalFormatting sqref="C9:C108">
    <cfRule type="expression" dxfId="1313" priority="957">
      <formula>$B9="TC"</formula>
    </cfRule>
    <cfRule type="expression" dxfId="1312" priority="958">
      <formula>$B9="NSO"</formula>
    </cfRule>
    <cfRule type="expression" dxfId="1311" priority="959">
      <formula>$B9="ab"</formula>
    </cfRule>
  </conditionalFormatting>
  <conditionalFormatting sqref="C9:C108">
    <cfRule type="expression" dxfId="1310" priority="956">
      <formula>$C9=0</formula>
    </cfRule>
  </conditionalFormatting>
  <conditionalFormatting sqref="C9:C108">
    <cfRule type="expression" dxfId="1309" priority="953">
      <formula>$B9="TC"</formula>
    </cfRule>
    <cfRule type="expression" dxfId="1308" priority="954">
      <formula>$B9="NSO"</formula>
    </cfRule>
    <cfRule type="expression" dxfId="1307" priority="955">
      <formula>$B9="ab"</formula>
    </cfRule>
  </conditionalFormatting>
  <conditionalFormatting sqref="C9:C108">
    <cfRule type="expression" dxfId="1306" priority="952">
      <formula>$D9=0</formula>
    </cfRule>
  </conditionalFormatting>
  <conditionalFormatting sqref="C9:C108">
    <cfRule type="expression" dxfId="1305" priority="949">
      <formula>$B9="TC"</formula>
    </cfRule>
    <cfRule type="expression" dxfId="1304" priority="950">
      <formula>$B9="NSO"</formula>
    </cfRule>
    <cfRule type="expression" dxfId="1303" priority="951">
      <formula>$B9="ab"</formula>
    </cfRule>
  </conditionalFormatting>
  <conditionalFormatting sqref="C9:C108">
    <cfRule type="expression" dxfId="1302" priority="948">
      <formula>$C9=0</formula>
    </cfRule>
  </conditionalFormatting>
  <conditionalFormatting sqref="E9:K10">
    <cfRule type="expression" dxfId="1301" priority="944">
      <formula>$B9="TC"</formula>
    </cfRule>
    <cfRule type="expression" dxfId="1300" priority="945">
      <formula>$B9="NSO"</formula>
    </cfRule>
    <cfRule type="expression" dxfId="1299" priority="946">
      <formula>$B9="ab"</formula>
    </cfRule>
  </conditionalFormatting>
  <conditionalFormatting sqref="E9:K10">
    <cfRule type="expression" dxfId="1298" priority="943">
      <formula>$C9=0</formula>
    </cfRule>
  </conditionalFormatting>
  <conditionalFormatting sqref="E9:K10">
    <cfRule type="expression" dxfId="1297" priority="942">
      <formula>$D9=0</formula>
    </cfRule>
  </conditionalFormatting>
  <conditionalFormatting sqref="L9:L108">
    <cfRule type="expression" dxfId="1296" priority="938">
      <formula>$B9="TC"</formula>
    </cfRule>
    <cfRule type="expression" dxfId="1295" priority="939">
      <formula>$B9="NSO"</formula>
    </cfRule>
    <cfRule type="expression" dxfId="1294" priority="940">
      <formula>$B9="ab"</formula>
    </cfRule>
  </conditionalFormatting>
  <conditionalFormatting sqref="L9:L108">
    <cfRule type="expression" dxfId="1293" priority="937">
      <formula>$C9=0</formula>
    </cfRule>
  </conditionalFormatting>
  <conditionalFormatting sqref="L9:T108">
    <cfRule type="expression" dxfId="1292" priority="936">
      <formula>$D9=0</formula>
    </cfRule>
  </conditionalFormatting>
  <conditionalFormatting sqref="V9:V108">
    <cfRule type="expression" dxfId="1291" priority="934">
      <formula>$D9=0</formula>
    </cfRule>
  </conditionalFormatting>
  <conditionalFormatting sqref="AA9:AA108">
    <cfRule type="expression" dxfId="1290" priority="930">
      <formula>$B9="TC"</formula>
    </cfRule>
    <cfRule type="expression" dxfId="1289" priority="931">
      <formula>$B9="NSO"</formula>
    </cfRule>
    <cfRule type="expression" dxfId="1288" priority="932">
      <formula>$B9="ab"</formula>
    </cfRule>
  </conditionalFormatting>
  <conditionalFormatting sqref="AA9:AA108">
    <cfRule type="expression" dxfId="1287" priority="929">
      <formula>$C9=0</formula>
    </cfRule>
  </conditionalFormatting>
  <conditionalFormatting sqref="AA9:AA108">
    <cfRule type="expression" dxfId="1286" priority="928">
      <formula>$D9=0</formula>
    </cfRule>
  </conditionalFormatting>
  <conditionalFormatting sqref="FI9:FJ108">
    <cfRule type="cellIs" dxfId="1285" priority="927" operator="equal">
      <formula>"First"</formula>
    </cfRule>
  </conditionalFormatting>
  <conditionalFormatting sqref="AO8:AO108">
    <cfRule type="expression" dxfId="1284" priority="924">
      <formula>$B8="TC"</formula>
    </cfRule>
    <cfRule type="expression" dxfId="1283" priority="925">
      <formula>$B8="NSO"</formula>
    </cfRule>
    <cfRule type="expression" dxfId="1282" priority="926">
      <formula>$B8="ab"</formula>
    </cfRule>
  </conditionalFormatting>
  <conditionalFormatting sqref="AF9:AF108">
    <cfRule type="expression" dxfId="1281" priority="918">
      <formula>$B9="TC"</formula>
    </cfRule>
    <cfRule type="expression" dxfId="1280" priority="919">
      <formula>$B9="NSO"</formula>
    </cfRule>
    <cfRule type="expression" dxfId="1279" priority="920">
      <formula>$B9="ab"</formula>
    </cfRule>
  </conditionalFormatting>
  <conditionalFormatting sqref="AF9:AF108">
    <cfRule type="expression" dxfId="1278" priority="917">
      <formula>$C9=0</formula>
    </cfRule>
  </conditionalFormatting>
  <conditionalFormatting sqref="AF9:AN108">
    <cfRule type="expression" dxfId="1277" priority="916">
      <formula>$D9=0</formula>
    </cfRule>
  </conditionalFormatting>
  <conditionalFormatting sqref="AP9:AP108">
    <cfRule type="expression" dxfId="1276" priority="915">
      <formula>$D9=0</formula>
    </cfRule>
  </conditionalFormatting>
  <conditionalFormatting sqref="AU9:AU108">
    <cfRule type="expression" dxfId="1275" priority="912">
      <formula>$B9="TC"</formula>
    </cfRule>
    <cfRule type="expression" dxfId="1274" priority="913">
      <formula>$B9="NSO"</formula>
    </cfRule>
    <cfRule type="expression" dxfId="1273" priority="914">
      <formula>$B9="ab"</formula>
    </cfRule>
  </conditionalFormatting>
  <conditionalFormatting sqref="AU9:AU108">
    <cfRule type="expression" dxfId="1272" priority="911">
      <formula>$C9=0</formula>
    </cfRule>
  </conditionalFormatting>
  <conditionalFormatting sqref="AU9:AU108">
    <cfRule type="expression" dxfId="1271" priority="910">
      <formula>$D9=0</formula>
    </cfRule>
  </conditionalFormatting>
  <conditionalFormatting sqref="AO8:AO108">
    <cfRule type="expression" dxfId="1270" priority="907">
      <formula>$B8="TC"</formula>
    </cfRule>
    <cfRule type="expression" dxfId="1269" priority="908">
      <formula>$B8="NSO"</formula>
    </cfRule>
    <cfRule type="expression" dxfId="1268" priority="909">
      <formula>$B8="ab"</formula>
    </cfRule>
  </conditionalFormatting>
  <conditionalFormatting sqref="AF9:AF108">
    <cfRule type="expression" dxfId="1267" priority="901">
      <formula>$B9="TC"</formula>
    </cfRule>
    <cfRule type="expression" dxfId="1266" priority="902">
      <formula>$B9="NSO"</formula>
    </cfRule>
    <cfRule type="expression" dxfId="1265" priority="903">
      <formula>$B9="ab"</formula>
    </cfRule>
  </conditionalFormatting>
  <conditionalFormatting sqref="AF9:AF108">
    <cfRule type="expression" dxfId="1264" priority="900">
      <formula>$C9=0</formula>
    </cfRule>
  </conditionalFormatting>
  <conditionalFormatting sqref="AF9:AN108">
    <cfRule type="expression" dxfId="1263" priority="899">
      <formula>$D9=0</formula>
    </cfRule>
  </conditionalFormatting>
  <conditionalFormatting sqref="AP9:AP108">
    <cfRule type="expression" dxfId="1262" priority="898">
      <formula>$D9=0</formula>
    </cfRule>
  </conditionalFormatting>
  <conditionalFormatting sqref="AU9:AU108">
    <cfRule type="expression" dxfId="1261" priority="895">
      <formula>$B9="TC"</formula>
    </cfRule>
    <cfRule type="expression" dxfId="1260" priority="896">
      <formula>$B9="NSO"</formula>
    </cfRule>
    <cfRule type="expression" dxfId="1259" priority="897">
      <formula>$B9="ab"</formula>
    </cfRule>
  </conditionalFormatting>
  <conditionalFormatting sqref="AU9:AU108">
    <cfRule type="expression" dxfId="1258" priority="894">
      <formula>$C9=0</formula>
    </cfRule>
  </conditionalFormatting>
  <conditionalFormatting sqref="AU9:AU108">
    <cfRule type="expression" dxfId="1257" priority="893">
      <formula>$D9=0</formula>
    </cfRule>
  </conditionalFormatting>
  <conditionalFormatting sqref="BI8:BI108">
    <cfRule type="expression" dxfId="1256" priority="890">
      <formula>$B8="TC"</formula>
    </cfRule>
    <cfRule type="expression" dxfId="1255" priority="891">
      <formula>$B8="NSO"</formula>
    </cfRule>
    <cfRule type="expression" dxfId="1254" priority="892">
      <formula>$B8="ab"</formula>
    </cfRule>
  </conditionalFormatting>
  <conditionalFormatting sqref="BK8:BK108">
    <cfRule type="expression" dxfId="1253" priority="887">
      <formula>$B8="TC"</formula>
    </cfRule>
    <cfRule type="expression" dxfId="1252" priority="888">
      <formula>$B8="NSO"</formula>
    </cfRule>
    <cfRule type="expression" dxfId="1251" priority="889">
      <formula>$B8="ab"</formula>
    </cfRule>
  </conditionalFormatting>
  <conditionalFormatting sqref="BI9:BI108">
    <cfRule type="expression" dxfId="1250" priority="884">
      <formula>$B9="TC"</formula>
    </cfRule>
    <cfRule type="expression" dxfId="1249" priority="885">
      <formula>$B9="NSO"</formula>
    </cfRule>
    <cfRule type="expression" dxfId="1248" priority="886">
      <formula>$B9="ab"</formula>
    </cfRule>
  </conditionalFormatting>
  <conditionalFormatting sqref="BK9:BK108">
    <cfRule type="expression" dxfId="1247" priority="881">
      <formula>$B9="TC"</formula>
    </cfRule>
    <cfRule type="expression" dxfId="1246" priority="882">
      <formula>$B9="NSO"</formula>
    </cfRule>
    <cfRule type="expression" dxfId="1245" priority="883">
      <formula>$B9="ab"</formula>
    </cfRule>
  </conditionalFormatting>
  <conditionalFormatting sqref="BI8:BI108">
    <cfRule type="expression" dxfId="1244" priority="878">
      <formula>$B8="TC"</formula>
    </cfRule>
    <cfRule type="expression" dxfId="1243" priority="879">
      <formula>$B8="NSO"</formula>
    </cfRule>
    <cfRule type="expression" dxfId="1242" priority="880">
      <formula>$B8="ab"</formula>
    </cfRule>
  </conditionalFormatting>
  <conditionalFormatting sqref="BK8:BK108">
    <cfRule type="expression" dxfId="1241" priority="875">
      <formula>$B8="TC"</formula>
    </cfRule>
    <cfRule type="expression" dxfId="1240" priority="876">
      <formula>$B8="NSO"</formula>
    </cfRule>
    <cfRule type="expression" dxfId="1239" priority="877">
      <formula>$B8="ab"</formula>
    </cfRule>
  </conditionalFormatting>
  <conditionalFormatting sqref="AZ9:AZ108">
    <cfRule type="expression" dxfId="1238" priority="872">
      <formula>$B9="TC"</formula>
    </cfRule>
    <cfRule type="expression" dxfId="1237" priority="873">
      <formula>$B9="NSO"</formula>
    </cfRule>
    <cfRule type="expression" dxfId="1236" priority="874">
      <formula>$B9="ab"</formula>
    </cfRule>
  </conditionalFormatting>
  <conditionalFormatting sqref="AZ9:AZ108">
    <cfRule type="expression" dxfId="1235" priority="871">
      <formula>$C9=0</formula>
    </cfRule>
  </conditionalFormatting>
  <conditionalFormatting sqref="AZ9:BH108">
    <cfRule type="expression" dxfId="1234" priority="870">
      <formula>$D9=0</formula>
    </cfRule>
  </conditionalFormatting>
  <conditionalFormatting sqref="BJ9:BJ108">
    <cfRule type="expression" dxfId="1233" priority="869">
      <formula>$D9=0</formula>
    </cfRule>
  </conditionalFormatting>
  <conditionalFormatting sqref="BO9:BO108">
    <cfRule type="expression" dxfId="1232" priority="866">
      <formula>$B9="TC"</formula>
    </cfRule>
    <cfRule type="expression" dxfId="1231" priority="867">
      <formula>$B9="NSO"</formula>
    </cfRule>
    <cfRule type="expression" dxfId="1230" priority="868">
      <formula>$B9="ab"</formula>
    </cfRule>
  </conditionalFormatting>
  <conditionalFormatting sqref="BO9:BO108">
    <cfRule type="expression" dxfId="1229" priority="865">
      <formula>$C9=0</formula>
    </cfRule>
  </conditionalFormatting>
  <conditionalFormatting sqref="BO9:BO108">
    <cfRule type="expression" dxfId="1228" priority="864">
      <formula>$D9=0</formula>
    </cfRule>
  </conditionalFormatting>
  <conditionalFormatting sqref="BI8:BI108">
    <cfRule type="expression" dxfId="1227" priority="861">
      <formula>$B8="TC"</formula>
    </cfRule>
    <cfRule type="expression" dxfId="1226" priority="862">
      <formula>$B8="NSO"</formula>
    </cfRule>
    <cfRule type="expression" dxfId="1225" priority="863">
      <formula>$B8="ab"</formula>
    </cfRule>
  </conditionalFormatting>
  <conditionalFormatting sqref="BK8:BK108">
    <cfRule type="expression" dxfId="1224" priority="858">
      <formula>$B8="TC"</formula>
    </cfRule>
    <cfRule type="expression" dxfId="1223" priority="859">
      <formula>$B8="NSO"</formula>
    </cfRule>
    <cfRule type="expression" dxfId="1222" priority="860">
      <formula>$B8="ab"</formula>
    </cfRule>
  </conditionalFormatting>
  <conditionalFormatting sqref="AZ9:AZ108">
    <cfRule type="expression" dxfId="1221" priority="855">
      <formula>$B9="TC"</formula>
    </cfRule>
    <cfRule type="expression" dxfId="1220" priority="856">
      <formula>$B9="NSO"</formula>
    </cfRule>
    <cfRule type="expression" dxfId="1219" priority="857">
      <formula>$B9="ab"</formula>
    </cfRule>
  </conditionalFormatting>
  <conditionalFormatting sqref="AZ9:AZ108">
    <cfRule type="expression" dxfId="1218" priority="854">
      <formula>$C9=0</formula>
    </cfRule>
  </conditionalFormatting>
  <conditionalFormatting sqref="AZ9:BH108">
    <cfRule type="expression" dxfId="1217" priority="853">
      <formula>$D9=0</formula>
    </cfRule>
  </conditionalFormatting>
  <conditionalFormatting sqref="BJ9:BJ108">
    <cfRule type="expression" dxfId="1216" priority="852">
      <formula>$D9=0</formula>
    </cfRule>
  </conditionalFormatting>
  <conditionalFormatting sqref="BO9:BO108">
    <cfRule type="expression" dxfId="1215" priority="849">
      <formula>$B9="TC"</formula>
    </cfRule>
    <cfRule type="expression" dxfId="1214" priority="850">
      <formula>$B9="NSO"</formula>
    </cfRule>
    <cfRule type="expression" dxfId="1213" priority="851">
      <formula>$B9="ab"</formula>
    </cfRule>
  </conditionalFormatting>
  <conditionalFormatting sqref="BO9:BO108">
    <cfRule type="expression" dxfId="1212" priority="848">
      <formula>$C9=0</formula>
    </cfRule>
  </conditionalFormatting>
  <conditionalFormatting sqref="BO9:BO108">
    <cfRule type="expression" dxfId="1211" priority="847">
      <formula>$D9=0</formula>
    </cfRule>
  </conditionalFormatting>
  <conditionalFormatting sqref="CC8:CC108">
    <cfRule type="expression" dxfId="1210" priority="844">
      <formula>$B8="TC"</formula>
    </cfRule>
    <cfRule type="expression" dxfId="1209" priority="845">
      <formula>$B8="NSO"</formula>
    </cfRule>
    <cfRule type="expression" dxfId="1208" priority="846">
      <formula>$B8="ab"</formula>
    </cfRule>
  </conditionalFormatting>
  <conditionalFormatting sqref="CE8:CE108">
    <cfRule type="expression" dxfId="1207" priority="841">
      <formula>$B8="TC"</formula>
    </cfRule>
    <cfRule type="expression" dxfId="1206" priority="842">
      <formula>$B8="NSO"</formula>
    </cfRule>
    <cfRule type="expression" dxfId="1205" priority="843">
      <formula>$B8="ab"</formula>
    </cfRule>
  </conditionalFormatting>
  <conditionalFormatting sqref="CC8:CC108">
    <cfRule type="expression" dxfId="1204" priority="838">
      <formula>$B8="TC"</formula>
    </cfRule>
    <cfRule type="expression" dxfId="1203" priority="839">
      <formula>$B8="NSO"</formula>
    </cfRule>
    <cfRule type="expression" dxfId="1202" priority="840">
      <formula>$B8="ab"</formula>
    </cfRule>
  </conditionalFormatting>
  <conditionalFormatting sqref="CE8:CE108">
    <cfRule type="expression" dxfId="1201" priority="835">
      <formula>$B8="TC"</formula>
    </cfRule>
    <cfRule type="expression" dxfId="1200" priority="836">
      <formula>$B8="NSO"</formula>
    </cfRule>
    <cfRule type="expression" dxfId="1199" priority="837">
      <formula>$B8="ab"</formula>
    </cfRule>
  </conditionalFormatting>
  <conditionalFormatting sqref="CC9:CC108">
    <cfRule type="expression" dxfId="1198" priority="832">
      <formula>$B9="TC"</formula>
    </cfRule>
    <cfRule type="expression" dxfId="1197" priority="833">
      <formula>$B9="NSO"</formula>
    </cfRule>
    <cfRule type="expression" dxfId="1196" priority="834">
      <formula>$B9="ab"</formula>
    </cfRule>
  </conditionalFormatting>
  <conditionalFormatting sqref="CE9:CE108">
    <cfRule type="expression" dxfId="1195" priority="829">
      <formula>$B9="TC"</formula>
    </cfRule>
    <cfRule type="expression" dxfId="1194" priority="830">
      <formula>$B9="NSO"</formula>
    </cfRule>
    <cfRule type="expression" dxfId="1193" priority="831">
      <formula>$B9="ab"</formula>
    </cfRule>
  </conditionalFormatting>
  <conditionalFormatting sqref="CC8:CC108">
    <cfRule type="expression" dxfId="1192" priority="826">
      <formula>$B8="TC"</formula>
    </cfRule>
    <cfRule type="expression" dxfId="1191" priority="827">
      <formula>$B8="NSO"</formula>
    </cfRule>
    <cfRule type="expression" dxfId="1190" priority="828">
      <formula>$B8="ab"</formula>
    </cfRule>
  </conditionalFormatting>
  <conditionalFormatting sqref="CE8:CE108">
    <cfRule type="expression" dxfId="1189" priority="823">
      <formula>$B8="TC"</formula>
    </cfRule>
    <cfRule type="expression" dxfId="1188" priority="824">
      <formula>$B8="NSO"</formula>
    </cfRule>
    <cfRule type="expression" dxfId="1187" priority="825">
      <formula>$B8="ab"</formula>
    </cfRule>
  </conditionalFormatting>
  <conditionalFormatting sqref="BT9:BT108">
    <cfRule type="expression" dxfId="1186" priority="820">
      <formula>$B9="TC"</formula>
    </cfRule>
    <cfRule type="expression" dxfId="1185" priority="821">
      <formula>$B9="NSO"</formula>
    </cfRule>
    <cfRule type="expression" dxfId="1184" priority="822">
      <formula>$B9="ab"</formula>
    </cfRule>
  </conditionalFormatting>
  <conditionalFormatting sqref="BT9:BT108">
    <cfRule type="expression" dxfId="1183" priority="819">
      <formula>$C9=0</formula>
    </cfRule>
  </conditionalFormatting>
  <conditionalFormatting sqref="BT9:CB108">
    <cfRule type="expression" dxfId="1182" priority="818">
      <formula>$D9=0</formula>
    </cfRule>
  </conditionalFormatting>
  <conditionalFormatting sqref="CD9:CD108">
    <cfRule type="expression" dxfId="1181" priority="817">
      <formula>$D9=0</formula>
    </cfRule>
  </conditionalFormatting>
  <conditionalFormatting sqref="CI9:CI108">
    <cfRule type="expression" dxfId="1180" priority="814">
      <formula>$B9="TC"</formula>
    </cfRule>
    <cfRule type="expression" dxfId="1179" priority="815">
      <formula>$B9="NSO"</formula>
    </cfRule>
    <cfRule type="expression" dxfId="1178" priority="816">
      <formula>$B9="ab"</formula>
    </cfRule>
  </conditionalFormatting>
  <conditionalFormatting sqref="CI9:CI108">
    <cfRule type="expression" dxfId="1177" priority="813">
      <formula>$C9=0</formula>
    </cfRule>
  </conditionalFormatting>
  <conditionalFormatting sqref="CI9:CI108">
    <cfRule type="expression" dxfId="1176" priority="812">
      <formula>$D9=0</formula>
    </cfRule>
  </conditionalFormatting>
  <conditionalFormatting sqref="CC8:CC108">
    <cfRule type="expression" dxfId="1175" priority="809">
      <formula>$B8="TC"</formula>
    </cfRule>
    <cfRule type="expression" dxfId="1174" priority="810">
      <formula>$B8="NSO"</formula>
    </cfRule>
    <cfRule type="expression" dxfId="1173" priority="811">
      <formula>$B8="ab"</formula>
    </cfRule>
  </conditionalFormatting>
  <conditionalFormatting sqref="CE8:CE108">
    <cfRule type="expression" dxfId="1172" priority="806">
      <formula>$B8="TC"</formula>
    </cfRule>
    <cfRule type="expression" dxfId="1171" priority="807">
      <formula>$B8="NSO"</formula>
    </cfRule>
    <cfRule type="expression" dxfId="1170" priority="808">
      <formula>$B8="ab"</formula>
    </cfRule>
  </conditionalFormatting>
  <conditionalFormatting sqref="BT9:BT108">
    <cfRule type="expression" dxfId="1169" priority="803">
      <formula>$B9="TC"</formula>
    </cfRule>
    <cfRule type="expression" dxfId="1168" priority="804">
      <formula>$B9="NSO"</formula>
    </cfRule>
    <cfRule type="expression" dxfId="1167" priority="805">
      <formula>$B9="ab"</formula>
    </cfRule>
  </conditionalFormatting>
  <conditionalFormatting sqref="BT9:BT108">
    <cfRule type="expression" dxfId="1166" priority="802">
      <formula>$C9=0</formula>
    </cfRule>
  </conditionalFormatting>
  <conditionalFormatting sqref="BT9:CB108">
    <cfRule type="expression" dxfId="1165" priority="801">
      <formula>$D9=0</formula>
    </cfRule>
  </conditionalFormatting>
  <conditionalFormatting sqref="CD9:CD108">
    <cfRule type="expression" dxfId="1164" priority="800">
      <formula>$D9=0</formula>
    </cfRule>
  </conditionalFormatting>
  <conditionalFormatting sqref="CI9:CI108">
    <cfRule type="expression" dxfId="1163" priority="797">
      <formula>$B9="TC"</formula>
    </cfRule>
    <cfRule type="expression" dxfId="1162" priority="798">
      <formula>$B9="NSO"</formula>
    </cfRule>
    <cfRule type="expression" dxfId="1161" priority="799">
      <formula>$B9="ab"</formula>
    </cfRule>
  </conditionalFormatting>
  <conditionalFormatting sqref="CI9:CI108">
    <cfRule type="expression" dxfId="1160" priority="796">
      <formula>$C9=0</formula>
    </cfRule>
  </conditionalFormatting>
  <conditionalFormatting sqref="CI9:CI108">
    <cfRule type="expression" dxfId="1159" priority="795">
      <formula>$D9=0</formula>
    </cfRule>
  </conditionalFormatting>
  <conditionalFormatting sqref="CW8:CW108">
    <cfRule type="expression" dxfId="1158" priority="792">
      <formula>$B8="TC"</formula>
    </cfRule>
    <cfRule type="expression" dxfId="1157" priority="793">
      <formula>$B8="NSO"</formula>
    </cfRule>
    <cfRule type="expression" dxfId="1156" priority="794">
      <formula>$B8="ab"</formula>
    </cfRule>
  </conditionalFormatting>
  <conditionalFormatting sqref="CY8:CY108">
    <cfRule type="expression" dxfId="1155" priority="789">
      <formula>$B8="TC"</formula>
    </cfRule>
    <cfRule type="expression" dxfId="1154" priority="790">
      <formula>$B8="NSO"</formula>
    </cfRule>
    <cfRule type="expression" dxfId="1153" priority="791">
      <formula>$B8="ab"</formula>
    </cfRule>
  </conditionalFormatting>
  <conditionalFormatting sqref="CW9:CW108">
    <cfRule type="expression" dxfId="1152" priority="786">
      <formula>$B9="TC"</formula>
    </cfRule>
    <cfRule type="expression" dxfId="1151" priority="787">
      <formula>$B9="NSO"</formula>
    </cfRule>
    <cfRule type="expression" dxfId="1150" priority="788">
      <formula>$B9="ab"</formula>
    </cfRule>
  </conditionalFormatting>
  <conditionalFormatting sqref="CY9:CY108">
    <cfRule type="expression" dxfId="1149" priority="783">
      <formula>$B9="TC"</formula>
    </cfRule>
    <cfRule type="expression" dxfId="1148" priority="784">
      <formula>$B9="NSO"</formula>
    </cfRule>
    <cfRule type="expression" dxfId="1147" priority="785">
      <formula>$B9="ab"</formula>
    </cfRule>
  </conditionalFormatting>
  <conditionalFormatting sqref="DG10:DG108">
    <cfRule type="expression" dxfId="1146" priority="780">
      <formula>$B10="TC"</formula>
    </cfRule>
    <cfRule type="expression" dxfId="1145" priority="781">
      <formula>$B10="NSO"</formula>
    </cfRule>
    <cfRule type="expression" dxfId="1144" priority="782">
      <formula>$B10="ab"</formula>
    </cfRule>
  </conditionalFormatting>
  <conditionalFormatting sqref="DG10:DG108">
    <cfRule type="expression" dxfId="1143" priority="779">
      <formula>$C10=0</formula>
    </cfRule>
  </conditionalFormatting>
  <conditionalFormatting sqref="CW8:CW108">
    <cfRule type="expression" dxfId="1142" priority="776">
      <formula>$B8="TC"</formula>
    </cfRule>
    <cfRule type="expression" dxfId="1141" priority="777">
      <formula>$B8="NSO"</formula>
    </cfRule>
    <cfRule type="expression" dxfId="1140" priority="778">
      <formula>$B8="ab"</formula>
    </cfRule>
  </conditionalFormatting>
  <conditionalFormatting sqref="CY8:CY108">
    <cfRule type="expression" dxfId="1139" priority="773">
      <formula>$B8="TC"</formula>
    </cfRule>
    <cfRule type="expression" dxfId="1138" priority="774">
      <formula>$B8="NSO"</formula>
    </cfRule>
    <cfRule type="expression" dxfId="1137" priority="775">
      <formula>$B8="ab"</formula>
    </cfRule>
  </conditionalFormatting>
  <conditionalFormatting sqref="CW8:CW108">
    <cfRule type="expression" dxfId="1136" priority="770">
      <formula>$B8="TC"</formula>
    </cfRule>
    <cfRule type="expression" dxfId="1135" priority="771">
      <formula>$B8="NSO"</formula>
    </cfRule>
    <cfRule type="expression" dxfId="1134" priority="772">
      <formula>$B8="ab"</formula>
    </cfRule>
  </conditionalFormatting>
  <conditionalFormatting sqref="CY8:CY108">
    <cfRule type="expression" dxfId="1133" priority="767">
      <formula>$B8="TC"</formula>
    </cfRule>
    <cfRule type="expression" dxfId="1132" priority="768">
      <formula>$B8="NSO"</formula>
    </cfRule>
    <cfRule type="expression" dxfId="1131" priority="769">
      <formula>$B8="ab"</formula>
    </cfRule>
  </conditionalFormatting>
  <conditionalFormatting sqref="CW9:CW108">
    <cfRule type="expression" dxfId="1130" priority="764">
      <formula>$B9="TC"</formula>
    </cfRule>
    <cfRule type="expression" dxfId="1129" priority="765">
      <formula>$B9="NSO"</formula>
    </cfRule>
    <cfRule type="expression" dxfId="1128" priority="766">
      <formula>$B9="ab"</formula>
    </cfRule>
  </conditionalFormatting>
  <conditionalFormatting sqref="CY9:CY108">
    <cfRule type="expression" dxfId="1127" priority="761">
      <formula>$B9="TC"</formula>
    </cfRule>
    <cfRule type="expression" dxfId="1126" priority="762">
      <formula>$B9="NSO"</formula>
    </cfRule>
    <cfRule type="expression" dxfId="1125" priority="763">
      <formula>$B9="ab"</formula>
    </cfRule>
  </conditionalFormatting>
  <conditionalFormatting sqref="CW8:CW108">
    <cfRule type="expression" dxfId="1124" priority="758">
      <formula>$B8="TC"</formula>
    </cfRule>
    <cfRule type="expression" dxfId="1123" priority="759">
      <formula>$B8="NSO"</formula>
    </cfRule>
    <cfRule type="expression" dxfId="1122" priority="760">
      <formula>$B8="ab"</formula>
    </cfRule>
  </conditionalFormatting>
  <conditionalFormatting sqref="CY8:CY108">
    <cfRule type="expression" dxfId="1121" priority="755">
      <formula>$B8="TC"</formula>
    </cfRule>
    <cfRule type="expression" dxfId="1120" priority="756">
      <formula>$B8="NSO"</formula>
    </cfRule>
    <cfRule type="expression" dxfId="1119" priority="757">
      <formula>$B8="ab"</formula>
    </cfRule>
  </conditionalFormatting>
  <conditionalFormatting sqref="CN9:CN108">
    <cfRule type="expression" dxfId="1118" priority="752">
      <formula>$B9="TC"</formula>
    </cfRule>
    <cfRule type="expression" dxfId="1117" priority="753">
      <formula>$B9="NSO"</formula>
    </cfRule>
    <cfRule type="expression" dxfId="1116" priority="754">
      <formula>$B9="ab"</formula>
    </cfRule>
  </conditionalFormatting>
  <conditionalFormatting sqref="CN9:CN108">
    <cfRule type="expression" dxfId="1115" priority="751">
      <formula>$C9=0</formula>
    </cfRule>
  </conditionalFormatting>
  <conditionalFormatting sqref="CN9:CV108">
    <cfRule type="expression" dxfId="1114" priority="750">
      <formula>$D9=0</formula>
    </cfRule>
  </conditionalFormatting>
  <conditionalFormatting sqref="CX9:CX108">
    <cfRule type="expression" dxfId="1113" priority="749">
      <formula>$D9=0</formula>
    </cfRule>
  </conditionalFormatting>
  <conditionalFormatting sqref="DC9:DC108">
    <cfRule type="expression" dxfId="1112" priority="746">
      <formula>$B9="TC"</formula>
    </cfRule>
    <cfRule type="expression" dxfId="1111" priority="747">
      <formula>$B9="NSO"</formula>
    </cfRule>
    <cfRule type="expression" dxfId="1110" priority="748">
      <formula>$B9="ab"</formula>
    </cfRule>
  </conditionalFormatting>
  <conditionalFormatting sqref="DC9:DC108">
    <cfRule type="expression" dxfId="1109" priority="745">
      <formula>$C9=0</formula>
    </cfRule>
  </conditionalFormatting>
  <conditionalFormatting sqref="DC9:DC108">
    <cfRule type="expression" dxfId="1108" priority="744">
      <formula>$D9=0</formula>
    </cfRule>
  </conditionalFormatting>
  <conditionalFormatting sqref="CW8:CW108">
    <cfRule type="expression" dxfId="1107" priority="741">
      <formula>$B8="TC"</formula>
    </cfRule>
    <cfRule type="expression" dxfId="1106" priority="742">
      <formula>$B8="NSO"</formula>
    </cfRule>
    <cfRule type="expression" dxfId="1105" priority="743">
      <formula>$B8="ab"</formula>
    </cfRule>
  </conditionalFormatting>
  <conditionalFormatting sqref="CY8:CY108">
    <cfRule type="expression" dxfId="1104" priority="738">
      <formula>$B8="TC"</formula>
    </cfRule>
    <cfRule type="expression" dxfId="1103" priority="739">
      <formula>$B8="NSO"</formula>
    </cfRule>
    <cfRule type="expression" dxfId="1102" priority="740">
      <formula>$B8="ab"</formula>
    </cfRule>
  </conditionalFormatting>
  <conditionalFormatting sqref="CN9:CN108">
    <cfRule type="expression" dxfId="1101" priority="735">
      <formula>$B9="TC"</formula>
    </cfRule>
    <cfRule type="expression" dxfId="1100" priority="736">
      <formula>$B9="NSO"</formula>
    </cfRule>
    <cfRule type="expression" dxfId="1099" priority="737">
      <formula>$B9="ab"</formula>
    </cfRule>
  </conditionalFormatting>
  <conditionalFormatting sqref="CN9:CN108">
    <cfRule type="expression" dxfId="1098" priority="734">
      <formula>$C9=0</formula>
    </cfRule>
  </conditionalFormatting>
  <conditionalFormatting sqref="CN9:CV108">
    <cfRule type="expression" dxfId="1097" priority="733">
      <formula>$D9=0</formula>
    </cfRule>
  </conditionalFormatting>
  <conditionalFormatting sqref="CX9:CX108">
    <cfRule type="expression" dxfId="1096" priority="732">
      <formula>$D9=0</formula>
    </cfRule>
  </conditionalFormatting>
  <conditionalFormatting sqref="DC9:DC108">
    <cfRule type="expression" dxfId="1095" priority="729">
      <formula>$B9="TC"</formula>
    </cfRule>
    <cfRule type="expression" dxfId="1094" priority="730">
      <formula>$B9="NSO"</formula>
    </cfRule>
    <cfRule type="expression" dxfId="1093" priority="731">
      <formula>$B9="ab"</formula>
    </cfRule>
  </conditionalFormatting>
  <conditionalFormatting sqref="DC9:DC108">
    <cfRule type="expression" dxfId="1092" priority="728">
      <formula>$C9=0</formula>
    </cfRule>
  </conditionalFormatting>
  <conditionalFormatting sqref="DC9:DC108">
    <cfRule type="expression" dxfId="1091" priority="727">
      <formula>$D9=0</formula>
    </cfRule>
  </conditionalFormatting>
  <conditionalFormatting sqref="DQ8:DQ108">
    <cfRule type="expression" dxfId="1090" priority="724">
      <formula>$B8="TC"</formula>
    </cfRule>
    <cfRule type="expression" dxfId="1089" priority="725">
      <formula>$B8="NSO"</formula>
    </cfRule>
    <cfRule type="expression" dxfId="1088" priority="726">
      <formula>$B8="ab"</formula>
    </cfRule>
  </conditionalFormatting>
  <conditionalFormatting sqref="DQ8:DQ108">
    <cfRule type="expression" dxfId="1087" priority="718">
      <formula>$B8="TC"</formula>
    </cfRule>
    <cfRule type="expression" dxfId="1086" priority="719">
      <formula>$B8="NSO"</formula>
    </cfRule>
    <cfRule type="expression" dxfId="1085" priority="720">
      <formula>$B8="ab"</formula>
    </cfRule>
  </conditionalFormatting>
  <conditionalFormatting sqref="DQ9:DQ108">
    <cfRule type="expression" dxfId="1084" priority="712">
      <formula>$B9="TC"</formula>
    </cfRule>
    <cfRule type="expression" dxfId="1083" priority="713">
      <formula>$B9="NSO"</formula>
    </cfRule>
    <cfRule type="expression" dxfId="1082" priority="714">
      <formula>$B9="ab"</formula>
    </cfRule>
  </conditionalFormatting>
  <conditionalFormatting sqref="EA10:EA108">
    <cfRule type="expression" dxfId="1081" priority="706">
      <formula>$B10="TC"</formula>
    </cfRule>
    <cfRule type="expression" dxfId="1080" priority="707">
      <formula>$B10="NSO"</formula>
    </cfRule>
    <cfRule type="expression" dxfId="1079" priority="708">
      <formula>$B10="ab"</formula>
    </cfRule>
  </conditionalFormatting>
  <conditionalFormatting sqref="EA10:EA108">
    <cfRule type="expression" dxfId="1078" priority="705">
      <formula>$C10=0</formula>
    </cfRule>
  </conditionalFormatting>
  <conditionalFormatting sqref="DQ8:DQ108">
    <cfRule type="expression" dxfId="1077" priority="702">
      <formula>$B8="TC"</formula>
    </cfRule>
    <cfRule type="expression" dxfId="1076" priority="703">
      <formula>$B8="NSO"</formula>
    </cfRule>
    <cfRule type="expression" dxfId="1075" priority="704">
      <formula>$B8="ab"</formula>
    </cfRule>
  </conditionalFormatting>
  <conditionalFormatting sqref="DQ8:DQ108">
    <cfRule type="expression" dxfId="1074" priority="696">
      <formula>$B8="TC"</formula>
    </cfRule>
    <cfRule type="expression" dxfId="1073" priority="697">
      <formula>$B8="NSO"</formula>
    </cfRule>
    <cfRule type="expression" dxfId="1072" priority="698">
      <formula>$B8="ab"</formula>
    </cfRule>
  </conditionalFormatting>
  <conditionalFormatting sqref="DQ9:DQ108">
    <cfRule type="expression" dxfId="1071" priority="690">
      <formula>$B9="TC"</formula>
    </cfRule>
    <cfRule type="expression" dxfId="1070" priority="691">
      <formula>$B9="NSO"</formula>
    </cfRule>
    <cfRule type="expression" dxfId="1069" priority="692">
      <formula>$B9="ab"</formula>
    </cfRule>
  </conditionalFormatting>
  <conditionalFormatting sqref="DQ8:DQ108">
    <cfRule type="expression" dxfId="1068" priority="684">
      <formula>$B8="TC"</formula>
    </cfRule>
    <cfRule type="expression" dxfId="1067" priority="685">
      <formula>$B8="NSO"</formula>
    </cfRule>
    <cfRule type="expression" dxfId="1066" priority="686">
      <formula>$B8="ab"</formula>
    </cfRule>
  </conditionalFormatting>
  <conditionalFormatting sqref="DH9:DH108">
    <cfRule type="expression" dxfId="1065" priority="678">
      <formula>$B9="TC"</formula>
    </cfRule>
    <cfRule type="expression" dxfId="1064" priority="679">
      <formula>$B9="NSO"</formula>
    </cfRule>
    <cfRule type="expression" dxfId="1063" priority="680">
      <formula>$B9="ab"</formula>
    </cfRule>
  </conditionalFormatting>
  <conditionalFormatting sqref="DH9:DH108">
    <cfRule type="expression" dxfId="1062" priority="677">
      <formula>$C9=0</formula>
    </cfRule>
  </conditionalFormatting>
  <conditionalFormatting sqref="DH9:DP108">
    <cfRule type="expression" dxfId="1061" priority="676">
      <formula>$D9=0</formula>
    </cfRule>
  </conditionalFormatting>
  <conditionalFormatting sqref="DR9:DR108">
    <cfRule type="expression" dxfId="1060" priority="675">
      <formula>$D9=0</formula>
    </cfRule>
  </conditionalFormatting>
  <conditionalFormatting sqref="DW9:DW108">
    <cfRule type="expression" dxfId="1059" priority="672">
      <formula>$B9="TC"</formula>
    </cfRule>
    <cfRule type="expression" dxfId="1058" priority="673">
      <formula>$B9="NSO"</formula>
    </cfRule>
    <cfRule type="expression" dxfId="1057" priority="674">
      <formula>$B9="ab"</formula>
    </cfRule>
  </conditionalFormatting>
  <conditionalFormatting sqref="DW9:DW108">
    <cfRule type="expression" dxfId="1056" priority="671">
      <formula>$C9=0</formula>
    </cfRule>
  </conditionalFormatting>
  <conditionalFormatting sqref="DW9:DW108">
    <cfRule type="expression" dxfId="1055" priority="670">
      <formula>$D9=0</formula>
    </cfRule>
  </conditionalFormatting>
  <conditionalFormatting sqref="DQ8:DQ108">
    <cfRule type="expression" dxfId="1054" priority="667">
      <formula>$B8="TC"</formula>
    </cfRule>
    <cfRule type="expression" dxfId="1053" priority="668">
      <formula>$B8="NSO"</formula>
    </cfRule>
    <cfRule type="expression" dxfId="1052" priority="669">
      <formula>$B8="ab"</formula>
    </cfRule>
  </conditionalFormatting>
  <conditionalFormatting sqref="DH9:DH108">
    <cfRule type="expression" dxfId="1051" priority="661">
      <formula>$B9="TC"</formula>
    </cfRule>
    <cfRule type="expression" dxfId="1050" priority="662">
      <formula>$B9="NSO"</formula>
    </cfRule>
    <cfRule type="expression" dxfId="1049" priority="663">
      <formula>$B9="ab"</formula>
    </cfRule>
  </conditionalFormatting>
  <conditionalFormatting sqref="DH9:DH108">
    <cfRule type="expression" dxfId="1048" priority="660">
      <formula>$C9=0</formula>
    </cfRule>
  </conditionalFormatting>
  <conditionalFormatting sqref="DH9:DP108">
    <cfRule type="expression" dxfId="1047" priority="659">
      <formula>$D9=0</formula>
    </cfRule>
  </conditionalFormatting>
  <conditionalFormatting sqref="DR9:DR108">
    <cfRule type="expression" dxfId="1046" priority="658">
      <formula>$D9=0</formula>
    </cfRule>
  </conditionalFormatting>
  <conditionalFormatting sqref="DW9:DW108">
    <cfRule type="expression" dxfId="1045" priority="655">
      <formula>$B9="TC"</formula>
    </cfRule>
    <cfRule type="expression" dxfId="1044" priority="656">
      <formula>$B9="NSO"</formula>
    </cfRule>
    <cfRule type="expression" dxfId="1043" priority="657">
      <formula>$B9="ab"</formula>
    </cfRule>
  </conditionalFormatting>
  <conditionalFormatting sqref="DW9:DW108">
    <cfRule type="expression" dxfId="1042" priority="654">
      <formula>$C9=0</formula>
    </cfRule>
  </conditionalFormatting>
  <conditionalFormatting sqref="DW9:DW108">
    <cfRule type="expression" dxfId="1041" priority="653">
      <formula>$D9=0</formula>
    </cfRule>
  </conditionalFormatting>
  <conditionalFormatting sqref="A9:FN108">
    <cfRule type="expression" dxfId="1040" priority="476">
      <formula>$A9="TC"</formula>
    </cfRule>
    <cfRule type="expression" dxfId="1039" priority="477">
      <formula>$A9="NSO"</formula>
    </cfRule>
  </conditionalFormatting>
  <conditionalFormatting sqref="Z9:Z108">
    <cfRule type="expression" dxfId="1038" priority="473">
      <formula>$B9="TC"</formula>
    </cfRule>
    <cfRule type="expression" dxfId="1037" priority="474">
      <formula>$B9="NSO"</formula>
    </cfRule>
    <cfRule type="expression" dxfId="1036" priority="475">
      <formula>$B9="ab"</formula>
    </cfRule>
  </conditionalFormatting>
  <conditionalFormatting sqref="AQ10:AQ108">
    <cfRule type="expression" dxfId="1035" priority="470">
      <formula>$B10="TC"</formula>
    </cfRule>
    <cfRule type="expression" dxfId="1034" priority="471">
      <formula>$B10="NSO"</formula>
    </cfRule>
    <cfRule type="expression" dxfId="1033" priority="472">
      <formula>$B10="ab"</formula>
    </cfRule>
  </conditionalFormatting>
  <conditionalFormatting sqref="AP9">
    <cfRule type="expression" dxfId="1032" priority="469">
      <formula>$D9=0</formula>
    </cfRule>
  </conditionalFormatting>
  <conditionalFormatting sqref="AU9:AU108">
    <cfRule type="expression" dxfId="1031" priority="466">
      <formula>$B9="TC"</formula>
    </cfRule>
    <cfRule type="expression" dxfId="1030" priority="467">
      <formula>$B9="NSO"</formula>
    </cfRule>
    <cfRule type="expression" dxfId="1029" priority="468">
      <formula>$B9="ab"</formula>
    </cfRule>
  </conditionalFormatting>
  <conditionalFormatting sqref="AU9:AU108">
    <cfRule type="expression" dxfId="1028" priority="465">
      <formula>$C9=0</formula>
    </cfRule>
  </conditionalFormatting>
  <conditionalFormatting sqref="AU9:AU108">
    <cfRule type="expression" dxfId="1027" priority="464">
      <formula>$D9=0</formula>
    </cfRule>
  </conditionalFormatting>
  <conditionalFormatting sqref="AT9:AT108">
    <cfRule type="expression" dxfId="1026" priority="461">
      <formula>$B9="TC"</formula>
    </cfRule>
    <cfRule type="expression" dxfId="1025" priority="462">
      <formula>$B9="NSO"</formula>
    </cfRule>
    <cfRule type="expression" dxfId="1024" priority="463">
      <formula>$B9="ab"</formula>
    </cfRule>
  </conditionalFormatting>
  <conditionalFormatting sqref="DS9:DS108">
    <cfRule type="expression" dxfId="1023" priority="458">
      <formula>$B9="TC"</formula>
    </cfRule>
    <cfRule type="expression" dxfId="1022" priority="459">
      <formula>$B9="NSO"</formula>
    </cfRule>
    <cfRule type="expression" dxfId="1021" priority="460">
      <formula>$B9="ab"</formula>
    </cfRule>
  </conditionalFormatting>
  <conditionalFormatting sqref="DS9:DS108">
    <cfRule type="expression" dxfId="1020" priority="455">
      <formula>$B9="TC"</formula>
    </cfRule>
    <cfRule type="expression" dxfId="1019" priority="456">
      <formula>$B9="NSO"</formula>
    </cfRule>
    <cfRule type="expression" dxfId="1018" priority="457">
      <formula>$B9="ab"</formula>
    </cfRule>
  </conditionalFormatting>
  <conditionalFormatting sqref="DS9:DS108">
    <cfRule type="expression" dxfId="1017" priority="452">
      <formula>$B9="TC"</formula>
    </cfRule>
    <cfRule type="expression" dxfId="1016" priority="453">
      <formula>$B9="NSO"</formula>
    </cfRule>
    <cfRule type="expression" dxfId="1015" priority="454">
      <formula>$B9="ab"</formula>
    </cfRule>
  </conditionalFormatting>
  <conditionalFormatting sqref="DS9:DS108">
    <cfRule type="expression" dxfId="1014" priority="449">
      <formula>$B9="TC"</formula>
    </cfRule>
    <cfRule type="expression" dxfId="1013" priority="450">
      <formula>$B9="NSO"</formula>
    </cfRule>
    <cfRule type="expression" dxfId="1012" priority="451">
      <formula>$B9="ab"</formula>
    </cfRule>
  </conditionalFormatting>
  <conditionalFormatting sqref="DS9:DS108">
    <cfRule type="expression" dxfId="1011" priority="446">
      <formula>$B9="TC"</formula>
    </cfRule>
    <cfRule type="expression" dxfId="1010" priority="447">
      <formula>$B9="NSO"</formula>
    </cfRule>
    <cfRule type="expression" dxfId="1009" priority="448">
      <formula>$B9="ab"</formula>
    </cfRule>
  </conditionalFormatting>
  <conditionalFormatting sqref="DS9:DS108">
    <cfRule type="expression" dxfId="1008" priority="443">
      <formula>$B9="TC"</formula>
    </cfRule>
    <cfRule type="expression" dxfId="1007" priority="444">
      <formula>$B9="NSO"</formula>
    </cfRule>
    <cfRule type="expression" dxfId="1006" priority="445">
      <formula>$B9="ab"</formula>
    </cfRule>
  </conditionalFormatting>
  <conditionalFormatting sqref="DS9:DS108">
    <cfRule type="expression" dxfId="1005" priority="440">
      <formula>$B9="TC"</formula>
    </cfRule>
    <cfRule type="expression" dxfId="1004" priority="441">
      <formula>$B9="NSO"</formula>
    </cfRule>
    <cfRule type="expression" dxfId="1003" priority="442">
      <formula>$B9="ab"</formula>
    </cfRule>
  </conditionalFormatting>
  <conditionalFormatting sqref="DR9">
    <cfRule type="expression" dxfId="1002" priority="439">
      <formula>$D9=0</formula>
    </cfRule>
  </conditionalFormatting>
  <conditionalFormatting sqref="DW9:DW108">
    <cfRule type="expression" dxfId="1001" priority="436">
      <formula>$B9="TC"</formula>
    </cfRule>
    <cfRule type="expression" dxfId="1000" priority="437">
      <formula>$B9="NSO"</formula>
    </cfRule>
    <cfRule type="expression" dxfId="999" priority="438">
      <formula>$B9="ab"</formula>
    </cfRule>
  </conditionalFormatting>
  <conditionalFormatting sqref="DW9:DW108">
    <cfRule type="expression" dxfId="998" priority="435">
      <formula>$C9=0</formula>
    </cfRule>
  </conditionalFormatting>
  <conditionalFormatting sqref="DW9:DW108">
    <cfRule type="expression" dxfId="997" priority="434">
      <formula>$D9=0</formula>
    </cfRule>
  </conditionalFormatting>
  <conditionalFormatting sqref="DS9:DS108">
    <cfRule type="expression" dxfId="996" priority="431">
      <formula>$B9="TC"</formula>
    </cfRule>
    <cfRule type="expression" dxfId="995" priority="432">
      <formula>$B9="NSO"</formula>
    </cfRule>
    <cfRule type="expression" dxfId="994" priority="433">
      <formula>$B9="ab"</formula>
    </cfRule>
  </conditionalFormatting>
  <conditionalFormatting sqref="DR9">
    <cfRule type="expression" dxfId="993" priority="430">
      <formula>$D9=0</formula>
    </cfRule>
  </conditionalFormatting>
  <conditionalFormatting sqref="DW9:DW108">
    <cfRule type="expression" dxfId="992" priority="427">
      <formula>$B9="TC"</formula>
    </cfRule>
    <cfRule type="expression" dxfId="991" priority="428">
      <formula>$B9="NSO"</formula>
    </cfRule>
    <cfRule type="expression" dxfId="990" priority="429">
      <formula>$B9="ab"</formula>
    </cfRule>
  </conditionalFormatting>
  <conditionalFormatting sqref="DW9:DW108">
    <cfRule type="expression" dxfId="989" priority="426">
      <formula>$C9=0</formula>
    </cfRule>
  </conditionalFormatting>
  <conditionalFormatting sqref="DW9:DW108">
    <cfRule type="expression" dxfId="988" priority="425">
      <formula>$D9=0</formula>
    </cfRule>
  </conditionalFormatting>
  <conditionalFormatting sqref="X9:X108">
    <cfRule type="expression" dxfId="987" priority="422">
      <formula>$B9="TC"</formula>
    </cfRule>
    <cfRule type="expression" dxfId="986" priority="423">
      <formula>$B9="NSO"</formula>
    </cfRule>
    <cfRule type="expression" dxfId="985" priority="424">
      <formula>$B9="ab"</formula>
    </cfRule>
  </conditionalFormatting>
  <conditionalFormatting sqref="X9:X108">
    <cfRule type="expression" dxfId="984" priority="421">
      <formula>$C9=0</formula>
    </cfRule>
  </conditionalFormatting>
  <conditionalFormatting sqref="X9:X108">
    <cfRule type="expression" dxfId="983" priority="418">
      <formula>$B9="TC"</formula>
    </cfRule>
    <cfRule type="expression" dxfId="982" priority="419">
      <formula>$B9="NSO"</formula>
    </cfRule>
    <cfRule type="expression" dxfId="981" priority="420">
      <formula>$B9="ab"</formula>
    </cfRule>
  </conditionalFormatting>
  <conditionalFormatting sqref="X9:X108">
    <cfRule type="expression" dxfId="980" priority="417">
      <formula>$C9=0</formula>
    </cfRule>
  </conditionalFormatting>
  <conditionalFormatting sqref="X9:X108">
    <cfRule type="expression" dxfId="979" priority="416">
      <formula>$D9=0</formula>
    </cfRule>
  </conditionalFormatting>
  <conditionalFormatting sqref="DW9:DW108">
    <cfRule type="expression" dxfId="978" priority="382">
      <formula>$D9=0</formula>
    </cfRule>
  </conditionalFormatting>
  <conditionalFormatting sqref="DC9:DC108">
    <cfRule type="expression" dxfId="977" priority="413">
      <formula>$B9="TC"</formula>
    </cfRule>
    <cfRule type="expression" dxfId="976" priority="414">
      <formula>$B9="NSO"</formula>
    </cfRule>
    <cfRule type="expression" dxfId="975" priority="415">
      <formula>$B9="ab"</formula>
    </cfRule>
  </conditionalFormatting>
  <conditionalFormatting sqref="DC9:DC108">
    <cfRule type="expression" dxfId="974" priority="412">
      <formula>$C9=0</formula>
    </cfRule>
  </conditionalFormatting>
  <conditionalFormatting sqref="DC9:DC108">
    <cfRule type="expression" dxfId="973" priority="411">
      <formula>$D9=0</formula>
    </cfRule>
  </conditionalFormatting>
  <conditionalFormatting sqref="DC9:DC108">
    <cfRule type="expression" dxfId="972" priority="408">
      <formula>$B9="TC"</formula>
    </cfRule>
    <cfRule type="expression" dxfId="971" priority="409">
      <formula>$B9="NSO"</formula>
    </cfRule>
    <cfRule type="expression" dxfId="970" priority="410">
      <formula>$B9="ab"</formula>
    </cfRule>
  </conditionalFormatting>
  <conditionalFormatting sqref="DC9:DC108">
    <cfRule type="expression" dxfId="969" priority="407">
      <formula>$C9=0</formula>
    </cfRule>
  </conditionalFormatting>
  <conditionalFormatting sqref="DC9:DC108">
    <cfRule type="expression" dxfId="968" priority="406">
      <formula>$D9=0</formula>
    </cfRule>
  </conditionalFormatting>
  <conditionalFormatting sqref="DY9:DZ108">
    <cfRule type="expression" dxfId="967" priority="403">
      <formula>$B9="TC"</formula>
    </cfRule>
    <cfRule type="expression" dxfId="966" priority="404">
      <formula>$B9="NSO"</formula>
    </cfRule>
    <cfRule type="expression" dxfId="965" priority="405">
      <formula>$B9="ab"</formula>
    </cfRule>
  </conditionalFormatting>
  <conditionalFormatting sqref="DY9:DZ108">
    <cfRule type="expression" dxfId="964" priority="402">
      <formula>$C9=0</formula>
    </cfRule>
  </conditionalFormatting>
  <conditionalFormatting sqref="DW9:DW108">
    <cfRule type="expression" dxfId="963" priority="399">
      <formula>$B9="TC"</formula>
    </cfRule>
    <cfRule type="expression" dxfId="962" priority="400">
      <formula>$B9="NSO"</formula>
    </cfRule>
    <cfRule type="expression" dxfId="961" priority="401">
      <formula>$B9="ab"</formula>
    </cfRule>
  </conditionalFormatting>
  <conditionalFormatting sqref="DW9:DW108">
    <cfRule type="expression" dxfId="960" priority="398">
      <formula>$C9=0</formula>
    </cfRule>
  </conditionalFormatting>
  <conditionalFormatting sqref="DW9:DW108">
    <cfRule type="expression" dxfId="959" priority="397">
      <formula>$D9=0</formula>
    </cfRule>
  </conditionalFormatting>
  <conditionalFormatting sqref="DW9:DW108">
    <cfRule type="expression" dxfId="958" priority="394">
      <formula>$B9="TC"</formula>
    </cfRule>
    <cfRule type="expression" dxfId="957" priority="395">
      <formula>$B9="NSO"</formula>
    </cfRule>
    <cfRule type="expression" dxfId="956" priority="396">
      <formula>$B9="ab"</formula>
    </cfRule>
  </conditionalFormatting>
  <conditionalFormatting sqref="DW9:DW108">
    <cfRule type="expression" dxfId="955" priority="393">
      <formula>$C9=0</formula>
    </cfRule>
  </conditionalFormatting>
  <conditionalFormatting sqref="DW9:DW108">
    <cfRule type="expression" dxfId="954" priority="392">
      <formula>$D9=0</formula>
    </cfRule>
  </conditionalFormatting>
  <conditionalFormatting sqref="DW9:DW108">
    <cfRule type="expression" dxfId="953" priority="389">
      <formula>$B9="TC"</formula>
    </cfRule>
    <cfRule type="expression" dxfId="952" priority="390">
      <formula>$B9="NSO"</formula>
    </cfRule>
    <cfRule type="expression" dxfId="951" priority="391">
      <formula>$B9="ab"</formula>
    </cfRule>
  </conditionalFormatting>
  <conditionalFormatting sqref="DW9:DW108">
    <cfRule type="expression" dxfId="950" priority="388">
      <formula>$C9=0</formula>
    </cfRule>
  </conditionalFormatting>
  <conditionalFormatting sqref="DW9:DW108">
    <cfRule type="expression" dxfId="949" priority="387">
      <formula>$D9=0</formula>
    </cfRule>
  </conditionalFormatting>
  <conditionalFormatting sqref="DW9:DW108">
    <cfRule type="expression" dxfId="948" priority="384">
      <formula>$B9="TC"</formula>
    </cfRule>
    <cfRule type="expression" dxfId="947" priority="385">
      <formula>$B9="NSO"</formula>
    </cfRule>
    <cfRule type="expression" dxfId="946" priority="386">
      <formula>$B9="ab"</formula>
    </cfRule>
  </conditionalFormatting>
  <conditionalFormatting sqref="DW9:DW108">
    <cfRule type="expression" dxfId="945" priority="383">
      <formula>$C9=0</formula>
    </cfRule>
  </conditionalFormatting>
  <conditionalFormatting sqref="FK9:FK108">
    <cfRule type="cellIs" dxfId="944" priority="380" operator="equal">
      <formula>"Promoted"</formula>
    </cfRule>
    <cfRule type="cellIs" dxfId="943" priority="381" operator="equal">
      <formula>"Passed"</formula>
    </cfRule>
  </conditionalFormatting>
  <conditionalFormatting sqref="AH9:AN108">
    <cfRule type="expression" dxfId="942" priority="379">
      <formula>$D9=0</formula>
    </cfRule>
  </conditionalFormatting>
  <conditionalFormatting sqref="BB9:BH108">
    <cfRule type="expression" dxfId="941" priority="378">
      <formula>$D9=0</formula>
    </cfRule>
  </conditionalFormatting>
  <conditionalFormatting sqref="BB9:BH108">
    <cfRule type="expression" dxfId="940" priority="377">
      <formula>$D9=0</formula>
    </cfRule>
  </conditionalFormatting>
  <conditionalFormatting sqref="BB9:BH108">
    <cfRule type="expression" dxfId="939" priority="376">
      <formula>$D9=0</formula>
    </cfRule>
  </conditionalFormatting>
  <conditionalFormatting sqref="BV9:CB108">
    <cfRule type="expression" dxfId="938" priority="375">
      <formula>$D9=0</formula>
    </cfRule>
  </conditionalFormatting>
  <conditionalFormatting sqref="BV9:CB108">
    <cfRule type="expression" dxfId="937" priority="374">
      <formula>$D9=0</formula>
    </cfRule>
  </conditionalFormatting>
  <conditionalFormatting sqref="BV9:CB108">
    <cfRule type="expression" dxfId="936" priority="373">
      <formula>$D9=0</formula>
    </cfRule>
  </conditionalFormatting>
  <conditionalFormatting sqref="BV9:CB108">
    <cfRule type="expression" dxfId="935" priority="372">
      <formula>$D9=0</formula>
    </cfRule>
  </conditionalFormatting>
  <conditionalFormatting sqref="BV9:CB108">
    <cfRule type="expression" dxfId="934" priority="371">
      <formula>$D9=0</formula>
    </cfRule>
  </conditionalFormatting>
  <conditionalFormatting sqref="CP9:CV108">
    <cfRule type="expression" dxfId="933" priority="370">
      <formula>$D9=0</formula>
    </cfRule>
  </conditionalFormatting>
  <conditionalFormatting sqref="CP9:CV108">
    <cfRule type="expression" dxfId="932" priority="369">
      <formula>$D9=0</formula>
    </cfRule>
  </conditionalFormatting>
  <conditionalFormatting sqref="CP9:CV108">
    <cfRule type="expression" dxfId="931" priority="368">
      <formula>$D9=0</formula>
    </cfRule>
  </conditionalFormatting>
  <conditionalFormatting sqref="CP9:CV108">
    <cfRule type="expression" dxfId="930" priority="367">
      <formula>$D9=0</formula>
    </cfRule>
  </conditionalFormatting>
  <conditionalFormatting sqref="CP9:CV108">
    <cfRule type="expression" dxfId="929" priority="366">
      <formula>$D9=0</formula>
    </cfRule>
  </conditionalFormatting>
  <conditionalFormatting sqref="CP9:CV108">
    <cfRule type="expression" dxfId="928" priority="365">
      <formula>$D9=0</formula>
    </cfRule>
  </conditionalFormatting>
  <conditionalFormatting sqref="CP9:CV108">
    <cfRule type="expression" dxfId="927" priority="364">
      <formula>$D9=0</formula>
    </cfRule>
  </conditionalFormatting>
  <conditionalFormatting sqref="DJ9:DP108">
    <cfRule type="expression" dxfId="926" priority="363">
      <formula>$D9=0</formula>
    </cfRule>
  </conditionalFormatting>
  <conditionalFormatting sqref="DJ9:DP108">
    <cfRule type="expression" dxfId="925" priority="362">
      <formula>$D9=0</formula>
    </cfRule>
  </conditionalFormatting>
  <conditionalFormatting sqref="DJ9:DP108">
    <cfRule type="expression" dxfId="924" priority="361">
      <formula>$D9=0</formula>
    </cfRule>
  </conditionalFormatting>
  <conditionalFormatting sqref="DJ9:DP108">
    <cfRule type="expression" dxfId="923" priority="360">
      <formula>$D9=0</formula>
    </cfRule>
  </conditionalFormatting>
  <conditionalFormatting sqref="DJ9:DP108">
    <cfRule type="expression" dxfId="922" priority="359">
      <formula>$D9=0</formula>
    </cfRule>
  </conditionalFormatting>
  <conditionalFormatting sqref="DJ9:DP108">
    <cfRule type="expression" dxfId="921" priority="358">
      <formula>$D9=0</formula>
    </cfRule>
  </conditionalFormatting>
  <conditionalFormatting sqref="DJ9:DP108">
    <cfRule type="expression" dxfId="920" priority="357">
      <formula>$D9=0</formula>
    </cfRule>
  </conditionalFormatting>
  <conditionalFormatting sqref="DJ9:DP108">
    <cfRule type="expression" dxfId="919" priority="356">
      <formula>$D9=0</formula>
    </cfRule>
  </conditionalFormatting>
  <conditionalFormatting sqref="DJ9:DP108">
    <cfRule type="expression" dxfId="918" priority="355">
      <formula>$D9=0</formula>
    </cfRule>
  </conditionalFormatting>
  <conditionalFormatting sqref="AA9:AA108">
    <cfRule type="expression" dxfId="917" priority="351">
      <formula>$B9="TC"</formula>
    </cfRule>
    <cfRule type="expression" dxfId="916" priority="352">
      <formula>$B9="NSO"</formula>
    </cfRule>
    <cfRule type="expression" dxfId="915" priority="353">
      <formula>$B9="ab"</formula>
    </cfRule>
  </conditionalFormatting>
  <conditionalFormatting sqref="AA9:AA108">
    <cfRule type="expression" dxfId="914" priority="350">
      <formula>$C9=0</formula>
    </cfRule>
  </conditionalFormatting>
  <conditionalFormatting sqref="AA9:AA108">
    <cfRule type="expression" dxfId="913" priority="347">
      <formula>$B9="TC"</formula>
    </cfRule>
    <cfRule type="expression" dxfId="912" priority="348">
      <formula>$B9="NSO"</formula>
    </cfRule>
    <cfRule type="expression" dxfId="911" priority="349">
      <formula>$B9="ab"</formula>
    </cfRule>
  </conditionalFormatting>
  <conditionalFormatting sqref="AA9:AA108">
    <cfRule type="expression" dxfId="910" priority="346">
      <formula>$C9=0</formula>
    </cfRule>
  </conditionalFormatting>
  <conditionalFormatting sqref="AA9:AA108">
    <cfRule type="expression" dxfId="909" priority="345">
      <formula>$D9=0</formula>
    </cfRule>
  </conditionalFormatting>
  <conditionalFormatting sqref="N9:N108">
    <cfRule type="expression" dxfId="908" priority="342">
      <formula>$B9="TC"</formula>
    </cfRule>
    <cfRule type="expression" dxfId="907" priority="343">
      <formula>$B9="NSO"</formula>
    </cfRule>
    <cfRule type="expression" dxfId="906" priority="344">
      <formula>$B9="ab"</formula>
    </cfRule>
  </conditionalFormatting>
  <conditionalFormatting sqref="N9:N108">
    <cfRule type="expression" dxfId="905" priority="341">
      <formula>$C9=0</formula>
    </cfRule>
  </conditionalFormatting>
  <conditionalFormatting sqref="N9:N108">
    <cfRule type="expression" dxfId="904" priority="338">
      <formula>$B9="TC"</formula>
    </cfRule>
    <cfRule type="expression" dxfId="903" priority="339">
      <formula>$B9="NSO"</formula>
    </cfRule>
    <cfRule type="expression" dxfId="902" priority="340">
      <formula>$B9="ab"</formula>
    </cfRule>
  </conditionalFormatting>
  <conditionalFormatting sqref="N9:N108">
    <cfRule type="expression" dxfId="901" priority="337">
      <formula>$C9=0</formula>
    </cfRule>
  </conditionalFormatting>
  <conditionalFormatting sqref="N9:N108">
    <cfRule type="expression" dxfId="900" priority="336">
      <formula>$D9=0</formula>
    </cfRule>
  </conditionalFormatting>
  <conditionalFormatting sqref="Q9:Q108">
    <cfRule type="expression" dxfId="899" priority="333">
      <formula>$B9="TC"</formula>
    </cfRule>
    <cfRule type="expression" dxfId="898" priority="334">
      <formula>$B9="NSO"</formula>
    </cfRule>
    <cfRule type="expression" dxfId="897" priority="335">
      <formula>$B9="ab"</formula>
    </cfRule>
  </conditionalFormatting>
  <conditionalFormatting sqref="Q9:Q108">
    <cfRule type="expression" dxfId="896" priority="332">
      <formula>$C9=0</formula>
    </cfRule>
  </conditionalFormatting>
  <conditionalFormatting sqref="Q9:Q108">
    <cfRule type="expression" dxfId="895" priority="329">
      <formula>$B9="TC"</formula>
    </cfRule>
    <cfRule type="expression" dxfId="894" priority="330">
      <formula>$B9="NSO"</formula>
    </cfRule>
    <cfRule type="expression" dxfId="893" priority="331">
      <formula>$B9="ab"</formula>
    </cfRule>
  </conditionalFormatting>
  <conditionalFormatting sqref="Q9:Q108">
    <cfRule type="expression" dxfId="892" priority="328">
      <formula>$C9=0</formula>
    </cfRule>
  </conditionalFormatting>
  <conditionalFormatting sqref="Q9:Q108">
    <cfRule type="expression" dxfId="891" priority="327">
      <formula>$D9=0</formula>
    </cfRule>
  </conditionalFormatting>
  <conditionalFormatting sqref="T9:T108">
    <cfRule type="expression" dxfId="890" priority="324">
      <formula>$B9="TC"</formula>
    </cfRule>
    <cfRule type="expression" dxfId="889" priority="325">
      <formula>$B9="NSO"</formula>
    </cfRule>
    <cfRule type="expression" dxfId="888" priority="326">
      <formula>$B9="ab"</formula>
    </cfRule>
  </conditionalFormatting>
  <conditionalFormatting sqref="T9:T108">
    <cfRule type="expression" dxfId="887" priority="323">
      <formula>$C9=0</formula>
    </cfRule>
  </conditionalFormatting>
  <conditionalFormatting sqref="T9:T108">
    <cfRule type="expression" dxfId="886" priority="320">
      <formula>$B9="TC"</formula>
    </cfRule>
    <cfRule type="expression" dxfId="885" priority="321">
      <formula>$B9="NSO"</formula>
    </cfRule>
    <cfRule type="expression" dxfId="884" priority="322">
      <formula>$B9="ab"</formula>
    </cfRule>
  </conditionalFormatting>
  <conditionalFormatting sqref="T9:T108">
    <cfRule type="expression" dxfId="883" priority="319">
      <formula>$C9=0</formula>
    </cfRule>
  </conditionalFormatting>
  <conditionalFormatting sqref="T9:T108">
    <cfRule type="expression" dxfId="882" priority="318">
      <formula>$D9=0</formula>
    </cfRule>
  </conditionalFormatting>
  <conditionalFormatting sqref="AO8:AO108">
    <cfRule type="expression" dxfId="881" priority="315">
      <formula>$B8="TC"</formula>
    </cfRule>
    <cfRule type="expression" dxfId="880" priority="316">
      <formula>$B8="NSO"</formula>
    </cfRule>
    <cfRule type="expression" dxfId="879" priority="317">
      <formula>$B8="ab"</formula>
    </cfRule>
  </conditionalFormatting>
  <conditionalFormatting sqref="AF9:AF108">
    <cfRule type="expression" dxfId="878" priority="312">
      <formula>$B9="TC"</formula>
    </cfRule>
    <cfRule type="expression" dxfId="877" priority="313">
      <formula>$B9="NSO"</formula>
    </cfRule>
    <cfRule type="expression" dxfId="876" priority="314">
      <formula>$B9="ab"</formula>
    </cfRule>
  </conditionalFormatting>
  <conditionalFormatting sqref="AF9:AF108">
    <cfRule type="expression" dxfId="875" priority="311">
      <formula>$C9=0</formula>
    </cfRule>
  </conditionalFormatting>
  <conditionalFormatting sqref="AF9:AN108">
    <cfRule type="expression" dxfId="874" priority="310">
      <formula>$D9=0</formula>
    </cfRule>
  </conditionalFormatting>
  <conditionalFormatting sqref="AP9:AP108">
    <cfRule type="expression" dxfId="873" priority="309">
      <formula>$D9=0</formula>
    </cfRule>
  </conditionalFormatting>
  <conditionalFormatting sqref="AU9:AU108">
    <cfRule type="expression" dxfId="872" priority="306">
      <formula>$B9="TC"</formula>
    </cfRule>
    <cfRule type="expression" dxfId="871" priority="307">
      <formula>$B9="NSO"</formula>
    </cfRule>
    <cfRule type="expression" dxfId="870" priority="308">
      <formula>$B9="ab"</formula>
    </cfRule>
  </conditionalFormatting>
  <conditionalFormatting sqref="AU9:AU108">
    <cfRule type="expression" dxfId="869" priority="305">
      <formula>$C9=0</formula>
    </cfRule>
  </conditionalFormatting>
  <conditionalFormatting sqref="AU9:AU108">
    <cfRule type="expression" dxfId="868" priority="304">
      <formula>$D9=0</formula>
    </cfRule>
  </conditionalFormatting>
  <conditionalFormatting sqref="AT9:AT108">
    <cfRule type="expression" dxfId="867" priority="301">
      <formula>$B9="TC"</formula>
    </cfRule>
    <cfRule type="expression" dxfId="866" priority="302">
      <formula>$B9="NSO"</formula>
    </cfRule>
    <cfRule type="expression" dxfId="865" priority="303">
      <formula>$B9="ab"</formula>
    </cfRule>
  </conditionalFormatting>
  <conditionalFormatting sqref="AR9:AR108">
    <cfRule type="expression" dxfId="864" priority="298">
      <formula>$B9="TC"</formula>
    </cfRule>
    <cfRule type="expression" dxfId="863" priority="299">
      <formula>$B9="NSO"</formula>
    </cfRule>
    <cfRule type="expression" dxfId="862" priority="300">
      <formula>$B9="ab"</formula>
    </cfRule>
  </conditionalFormatting>
  <conditionalFormatting sqref="AR9:AR108">
    <cfRule type="expression" dxfId="861" priority="297">
      <formula>$C9=0</formula>
    </cfRule>
  </conditionalFormatting>
  <conditionalFormatting sqref="AR9:AR108">
    <cfRule type="expression" dxfId="860" priority="294">
      <formula>$B9="TC"</formula>
    </cfRule>
    <cfRule type="expression" dxfId="859" priority="295">
      <formula>$B9="NSO"</formula>
    </cfRule>
    <cfRule type="expression" dxfId="858" priority="296">
      <formula>$B9="ab"</formula>
    </cfRule>
  </conditionalFormatting>
  <conditionalFormatting sqref="AR9:AR108">
    <cfRule type="expression" dxfId="857" priority="293">
      <formula>$C9=0</formula>
    </cfRule>
  </conditionalFormatting>
  <conditionalFormatting sqref="AR9:AR108">
    <cfRule type="expression" dxfId="856" priority="292">
      <formula>$D9=0</formula>
    </cfRule>
  </conditionalFormatting>
  <conditionalFormatting sqref="AU9:AU108">
    <cfRule type="expression" dxfId="855" priority="289">
      <formula>$B9="TC"</formula>
    </cfRule>
    <cfRule type="expression" dxfId="854" priority="290">
      <formula>$B9="NSO"</formula>
    </cfRule>
    <cfRule type="expression" dxfId="853" priority="291">
      <formula>$B9="ab"</formula>
    </cfRule>
  </conditionalFormatting>
  <conditionalFormatting sqref="AU9:AU108">
    <cfRule type="expression" dxfId="852" priority="288">
      <formula>$C9=0</formula>
    </cfRule>
  </conditionalFormatting>
  <conditionalFormatting sqref="AU9:AU108">
    <cfRule type="expression" dxfId="851" priority="285">
      <formula>$B9="TC"</formula>
    </cfRule>
    <cfRule type="expression" dxfId="850" priority="286">
      <formula>$B9="NSO"</formula>
    </cfRule>
    <cfRule type="expression" dxfId="849" priority="287">
      <formula>$B9="ab"</formula>
    </cfRule>
  </conditionalFormatting>
  <conditionalFormatting sqref="AU9:AU108">
    <cfRule type="expression" dxfId="848" priority="284">
      <formula>$C9=0</formula>
    </cfRule>
  </conditionalFormatting>
  <conditionalFormatting sqref="AU9:AU108">
    <cfRule type="expression" dxfId="847" priority="283">
      <formula>$D9=0</formula>
    </cfRule>
  </conditionalFormatting>
  <conditionalFormatting sqref="AH9:AH108">
    <cfRule type="expression" dxfId="846" priority="280">
      <formula>$B9="TC"</formula>
    </cfRule>
    <cfRule type="expression" dxfId="845" priority="281">
      <formula>$B9="NSO"</formula>
    </cfRule>
    <cfRule type="expression" dxfId="844" priority="282">
      <formula>$B9="ab"</formula>
    </cfRule>
  </conditionalFormatting>
  <conditionalFormatting sqref="AH9:AH108">
    <cfRule type="expression" dxfId="843" priority="279">
      <formula>$C9=0</formula>
    </cfRule>
  </conditionalFormatting>
  <conditionalFormatting sqref="AH9:AH108">
    <cfRule type="expression" dxfId="842" priority="276">
      <formula>$B9="TC"</formula>
    </cfRule>
    <cfRule type="expression" dxfId="841" priority="277">
      <formula>$B9="NSO"</formula>
    </cfRule>
    <cfRule type="expression" dxfId="840" priority="278">
      <formula>$B9="ab"</formula>
    </cfRule>
  </conditionalFormatting>
  <conditionalFormatting sqref="AH9:AH108">
    <cfRule type="expression" dxfId="839" priority="275">
      <formula>$C9=0</formula>
    </cfRule>
  </conditionalFormatting>
  <conditionalFormatting sqref="AH9:AH108">
    <cfRule type="expression" dxfId="838" priority="274">
      <formula>$D9=0</formula>
    </cfRule>
  </conditionalFormatting>
  <conditionalFormatting sqref="AK9:AK108">
    <cfRule type="expression" dxfId="837" priority="271">
      <formula>$B9="TC"</formula>
    </cfRule>
    <cfRule type="expression" dxfId="836" priority="272">
      <formula>$B9="NSO"</formula>
    </cfRule>
    <cfRule type="expression" dxfId="835" priority="273">
      <formula>$B9="ab"</formula>
    </cfRule>
  </conditionalFormatting>
  <conditionalFormatting sqref="AK9:AK108">
    <cfRule type="expression" dxfId="834" priority="270">
      <formula>$C9=0</formula>
    </cfRule>
  </conditionalFormatting>
  <conditionalFormatting sqref="AK9:AK108">
    <cfRule type="expression" dxfId="833" priority="267">
      <formula>$B9="TC"</formula>
    </cfRule>
    <cfRule type="expression" dxfId="832" priority="268">
      <formula>$B9="NSO"</formula>
    </cfRule>
    <cfRule type="expression" dxfId="831" priority="269">
      <formula>$B9="ab"</formula>
    </cfRule>
  </conditionalFormatting>
  <conditionalFormatting sqref="AK9:AK108">
    <cfRule type="expression" dxfId="830" priority="266">
      <formula>$C9=0</formula>
    </cfRule>
  </conditionalFormatting>
  <conditionalFormatting sqref="AK9:AK108">
    <cfRule type="expression" dxfId="829" priority="265">
      <formula>$D9=0</formula>
    </cfRule>
  </conditionalFormatting>
  <conditionalFormatting sqref="AN9:AN108">
    <cfRule type="expression" dxfId="828" priority="262">
      <formula>$B9="TC"</formula>
    </cfRule>
    <cfRule type="expression" dxfId="827" priority="263">
      <formula>$B9="NSO"</formula>
    </cfRule>
    <cfRule type="expression" dxfId="826" priority="264">
      <formula>$B9="ab"</formula>
    </cfRule>
  </conditionalFormatting>
  <conditionalFormatting sqref="AN9:AN108">
    <cfRule type="expression" dxfId="825" priority="261">
      <formula>$C9=0</formula>
    </cfRule>
  </conditionalFormatting>
  <conditionalFormatting sqref="AN9:AN108">
    <cfRule type="expression" dxfId="824" priority="258">
      <formula>$B9="TC"</formula>
    </cfRule>
    <cfRule type="expression" dxfId="823" priority="259">
      <formula>$B9="NSO"</formula>
    </cfRule>
    <cfRule type="expression" dxfId="822" priority="260">
      <formula>$B9="ab"</formula>
    </cfRule>
  </conditionalFormatting>
  <conditionalFormatting sqref="AN9:AN108">
    <cfRule type="expression" dxfId="821" priority="257">
      <formula>$C9=0</formula>
    </cfRule>
  </conditionalFormatting>
  <conditionalFormatting sqref="AN9:AN108">
    <cfRule type="expression" dxfId="820" priority="256">
      <formula>$D9=0</formula>
    </cfRule>
  </conditionalFormatting>
  <conditionalFormatting sqref="BI8:BI108">
    <cfRule type="expression" dxfId="819" priority="253">
      <formula>$B8="TC"</formula>
    </cfRule>
    <cfRule type="expression" dxfId="818" priority="254">
      <formula>$B8="NSO"</formula>
    </cfRule>
    <cfRule type="expression" dxfId="817" priority="255">
      <formula>$B8="ab"</formula>
    </cfRule>
  </conditionalFormatting>
  <conditionalFormatting sqref="AZ9:AZ108">
    <cfRule type="expression" dxfId="816" priority="250">
      <formula>$B9="TC"</formula>
    </cfRule>
    <cfRule type="expression" dxfId="815" priority="251">
      <formula>$B9="NSO"</formula>
    </cfRule>
    <cfRule type="expression" dxfId="814" priority="252">
      <formula>$B9="ab"</formula>
    </cfRule>
  </conditionalFormatting>
  <conditionalFormatting sqref="AZ9:AZ108">
    <cfRule type="expression" dxfId="813" priority="249">
      <formula>$C9=0</formula>
    </cfRule>
  </conditionalFormatting>
  <conditionalFormatting sqref="AZ9:BH108">
    <cfRule type="expression" dxfId="812" priority="248">
      <formula>$D9=0</formula>
    </cfRule>
  </conditionalFormatting>
  <conditionalFormatting sqref="BJ9:BJ108">
    <cfRule type="expression" dxfId="811" priority="247">
      <formula>$D9=0</formula>
    </cfRule>
  </conditionalFormatting>
  <conditionalFormatting sqref="BO9:BO108">
    <cfRule type="expression" dxfId="810" priority="244">
      <formula>$B9="TC"</formula>
    </cfRule>
    <cfRule type="expression" dxfId="809" priority="245">
      <formula>$B9="NSO"</formula>
    </cfRule>
    <cfRule type="expression" dxfId="808" priority="246">
      <formula>$B9="ab"</formula>
    </cfRule>
  </conditionalFormatting>
  <conditionalFormatting sqref="BO9:BO108">
    <cfRule type="expression" dxfId="807" priority="243">
      <formula>$C9=0</formula>
    </cfRule>
  </conditionalFormatting>
  <conditionalFormatting sqref="BO9:BO108">
    <cfRule type="expression" dxfId="806" priority="242">
      <formula>$D9=0</formula>
    </cfRule>
  </conditionalFormatting>
  <conditionalFormatting sqref="BN9:BN108">
    <cfRule type="expression" dxfId="805" priority="239">
      <formula>$B9="TC"</formula>
    </cfRule>
    <cfRule type="expression" dxfId="804" priority="240">
      <formula>$B9="NSO"</formula>
    </cfRule>
    <cfRule type="expression" dxfId="803" priority="241">
      <formula>$B9="ab"</formula>
    </cfRule>
  </conditionalFormatting>
  <conditionalFormatting sqref="BL9:BL108">
    <cfRule type="expression" dxfId="802" priority="236">
      <formula>$B9="TC"</formula>
    </cfRule>
    <cfRule type="expression" dxfId="801" priority="237">
      <formula>$B9="NSO"</formula>
    </cfRule>
    <cfRule type="expression" dxfId="800" priority="238">
      <formula>$B9="ab"</formula>
    </cfRule>
  </conditionalFormatting>
  <conditionalFormatting sqref="BL9:BL108">
    <cfRule type="expression" dxfId="799" priority="235">
      <formula>$C9=0</formula>
    </cfRule>
  </conditionalFormatting>
  <conditionalFormatting sqref="BL9:BL108">
    <cfRule type="expression" dxfId="798" priority="232">
      <formula>$B9="TC"</formula>
    </cfRule>
    <cfRule type="expression" dxfId="797" priority="233">
      <formula>$B9="NSO"</formula>
    </cfRule>
    <cfRule type="expression" dxfId="796" priority="234">
      <formula>$B9="ab"</formula>
    </cfRule>
  </conditionalFormatting>
  <conditionalFormatting sqref="BL9:BL108">
    <cfRule type="expression" dxfId="795" priority="231">
      <formula>$C9=0</formula>
    </cfRule>
  </conditionalFormatting>
  <conditionalFormatting sqref="BL9:BL108">
    <cfRule type="expression" dxfId="794" priority="230">
      <formula>$D9=0</formula>
    </cfRule>
  </conditionalFormatting>
  <conditionalFormatting sqref="BO9:BO108">
    <cfRule type="expression" dxfId="793" priority="227">
      <formula>$B9="TC"</formula>
    </cfRule>
    <cfRule type="expression" dxfId="792" priority="228">
      <formula>$B9="NSO"</formula>
    </cfRule>
    <cfRule type="expression" dxfId="791" priority="229">
      <formula>$B9="ab"</formula>
    </cfRule>
  </conditionalFormatting>
  <conditionalFormatting sqref="BO9:BO108">
    <cfRule type="expression" dxfId="790" priority="226">
      <formula>$C9=0</formula>
    </cfRule>
  </conditionalFormatting>
  <conditionalFormatting sqref="BO9:BO108">
    <cfRule type="expression" dxfId="789" priority="223">
      <formula>$B9="TC"</formula>
    </cfRule>
    <cfRule type="expression" dxfId="788" priority="224">
      <formula>$B9="NSO"</formula>
    </cfRule>
    <cfRule type="expression" dxfId="787" priority="225">
      <formula>$B9="ab"</formula>
    </cfRule>
  </conditionalFormatting>
  <conditionalFormatting sqref="BO9:BO108">
    <cfRule type="expression" dxfId="786" priority="222">
      <formula>$C9=0</formula>
    </cfRule>
  </conditionalFormatting>
  <conditionalFormatting sqref="BO9:BO108">
    <cfRule type="expression" dxfId="785" priority="221">
      <formula>$D9=0</formula>
    </cfRule>
  </conditionalFormatting>
  <conditionalFormatting sqref="BB9:BB108">
    <cfRule type="expression" dxfId="784" priority="218">
      <formula>$B9="TC"</formula>
    </cfRule>
    <cfRule type="expression" dxfId="783" priority="219">
      <formula>$B9="NSO"</formula>
    </cfRule>
    <cfRule type="expression" dxfId="782" priority="220">
      <formula>$B9="ab"</formula>
    </cfRule>
  </conditionalFormatting>
  <conditionalFormatting sqref="BB9:BB108">
    <cfRule type="expression" dxfId="781" priority="217">
      <formula>$C9=0</formula>
    </cfRule>
  </conditionalFormatting>
  <conditionalFormatting sqref="BB9:BB108">
    <cfRule type="expression" dxfId="780" priority="214">
      <formula>$B9="TC"</formula>
    </cfRule>
    <cfRule type="expression" dxfId="779" priority="215">
      <formula>$B9="NSO"</formula>
    </cfRule>
    <cfRule type="expression" dxfId="778" priority="216">
      <formula>$B9="ab"</formula>
    </cfRule>
  </conditionalFormatting>
  <conditionalFormatting sqref="BB9:BB108">
    <cfRule type="expression" dxfId="777" priority="213">
      <formula>$C9=0</formula>
    </cfRule>
  </conditionalFormatting>
  <conditionalFormatting sqref="BB9:BB108">
    <cfRule type="expression" dxfId="776" priority="212">
      <formula>$D9=0</formula>
    </cfRule>
  </conditionalFormatting>
  <conditionalFormatting sqref="BE9:BE108">
    <cfRule type="expression" dxfId="775" priority="209">
      <formula>$B9="TC"</formula>
    </cfRule>
    <cfRule type="expression" dxfId="774" priority="210">
      <formula>$B9="NSO"</formula>
    </cfRule>
    <cfRule type="expression" dxfId="773" priority="211">
      <formula>$B9="ab"</formula>
    </cfRule>
  </conditionalFormatting>
  <conditionalFormatting sqref="BE9:BE108">
    <cfRule type="expression" dxfId="772" priority="208">
      <formula>$C9=0</formula>
    </cfRule>
  </conditionalFormatting>
  <conditionalFormatting sqref="BE9:BE108">
    <cfRule type="expression" dxfId="771" priority="205">
      <formula>$B9="TC"</formula>
    </cfRule>
    <cfRule type="expression" dxfId="770" priority="206">
      <formula>$B9="NSO"</formula>
    </cfRule>
    <cfRule type="expression" dxfId="769" priority="207">
      <formula>$B9="ab"</formula>
    </cfRule>
  </conditionalFormatting>
  <conditionalFormatting sqref="BE9:BE108">
    <cfRule type="expression" dxfId="768" priority="204">
      <formula>$C9=0</formula>
    </cfRule>
  </conditionalFormatting>
  <conditionalFormatting sqref="BE9:BE108">
    <cfRule type="expression" dxfId="767" priority="203">
      <formula>$D9=0</formula>
    </cfRule>
  </conditionalFormatting>
  <conditionalFormatting sqref="BH9:BH108">
    <cfRule type="expression" dxfId="766" priority="200">
      <formula>$B9="TC"</formula>
    </cfRule>
    <cfRule type="expression" dxfId="765" priority="201">
      <formula>$B9="NSO"</formula>
    </cfRule>
    <cfRule type="expression" dxfId="764" priority="202">
      <formula>$B9="ab"</formula>
    </cfRule>
  </conditionalFormatting>
  <conditionalFormatting sqref="BH9:BH108">
    <cfRule type="expression" dxfId="763" priority="199">
      <formula>$C9=0</formula>
    </cfRule>
  </conditionalFormatting>
  <conditionalFormatting sqref="BH9:BH108">
    <cfRule type="expression" dxfId="762" priority="196">
      <formula>$B9="TC"</formula>
    </cfRule>
    <cfRule type="expression" dxfId="761" priority="197">
      <formula>$B9="NSO"</formula>
    </cfRule>
    <cfRule type="expression" dxfId="760" priority="198">
      <formula>$B9="ab"</formula>
    </cfRule>
  </conditionalFormatting>
  <conditionalFormatting sqref="BH9:BH108">
    <cfRule type="expression" dxfId="759" priority="195">
      <formula>$C9=0</formula>
    </cfRule>
  </conditionalFormatting>
  <conditionalFormatting sqref="BH9:BH108">
    <cfRule type="expression" dxfId="758" priority="194">
      <formula>$D9=0</formula>
    </cfRule>
  </conditionalFormatting>
  <conditionalFormatting sqref="CC8:CC108">
    <cfRule type="expression" dxfId="757" priority="191">
      <formula>$B8="TC"</formula>
    </cfRule>
    <cfRule type="expression" dxfId="756" priority="192">
      <formula>$B8="NSO"</formula>
    </cfRule>
    <cfRule type="expression" dxfId="755" priority="193">
      <formula>$B8="ab"</formula>
    </cfRule>
  </conditionalFormatting>
  <conditionalFormatting sqref="BT9:BT108">
    <cfRule type="expression" dxfId="754" priority="188">
      <formula>$B9="TC"</formula>
    </cfRule>
    <cfRule type="expression" dxfId="753" priority="189">
      <formula>$B9="NSO"</formula>
    </cfRule>
    <cfRule type="expression" dxfId="752" priority="190">
      <formula>$B9="ab"</formula>
    </cfRule>
  </conditionalFormatting>
  <conditionalFormatting sqref="BT9:BT108">
    <cfRule type="expression" dxfId="751" priority="187">
      <formula>$C9=0</formula>
    </cfRule>
  </conditionalFormatting>
  <conditionalFormatting sqref="BT9:CB108">
    <cfRule type="expression" dxfId="750" priority="186">
      <formula>$D9=0</formula>
    </cfRule>
  </conditionalFormatting>
  <conditionalFormatting sqref="CD9:CD108">
    <cfRule type="expression" dxfId="749" priority="185">
      <formula>$D9=0</formula>
    </cfRule>
  </conditionalFormatting>
  <conditionalFormatting sqref="CI9:CI108">
    <cfRule type="expression" dxfId="748" priority="182">
      <formula>$B9="TC"</formula>
    </cfRule>
    <cfRule type="expression" dxfId="747" priority="183">
      <formula>$B9="NSO"</formula>
    </cfRule>
    <cfRule type="expression" dxfId="746" priority="184">
      <formula>$B9="ab"</formula>
    </cfRule>
  </conditionalFormatting>
  <conditionalFormatting sqref="CI9:CI108">
    <cfRule type="expression" dxfId="745" priority="181">
      <formula>$C9=0</formula>
    </cfRule>
  </conditionalFormatting>
  <conditionalFormatting sqref="CI9:CI108">
    <cfRule type="expression" dxfId="744" priority="180">
      <formula>$D9=0</formula>
    </cfRule>
  </conditionalFormatting>
  <conditionalFormatting sqref="CH9:CH108">
    <cfRule type="expression" dxfId="743" priority="177">
      <formula>$B9="TC"</formula>
    </cfRule>
    <cfRule type="expression" dxfId="742" priority="178">
      <formula>$B9="NSO"</formula>
    </cfRule>
    <cfRule type="expression" dxfId="741" priority="179">
      <formula>$B9="ab"</formula>
    </cfRule>
  </conditionalFormatting>
  <conditionalFormatting sqref="CF9:CF108">
    <cfRule type="expression" dxfId="740" priority="174">
      <formula>$B9="TC"</formula>
    </cfRule>
    <cfRule type="expression" dxfId="739" priority="175">
      <formula>$B9="NSO"</formula>
    </cfRule>
    <cfRule type="expression" dxfId="738" priority="176">
      <formula>$B9="ab"</formula>
    </cfRule>
  </conditionalFormatting>
  <conditionalFormatting sqref="CF9:CF108">
    <cfRule type="expression" dxfId="737" priority="173">
      <formula>$C9=0</formula>
    </cfRule>
  </conditionalFormatting>
  <conditionalFormatting sqref="CF9:CF108">
    <cfRule type="expression" dxfId="736" priority="170">
      <formula>$B9="TC"</formula>
    </cfRule>
    <cfRule type="expression" dxfId="735" priority="171">
      <formula>$B9="NSO"</formula>
    </cfRule>
    <cfRule type="expression" dxfId="734" priority="172">
      <formula>$B9="ab"</formula>
    </cfRule>
  </conditionalFormatting>
  <conditionalFormatting sqref="CF9:CF108">
    <cfRule type="expression" dxfId="733" priority="169">
      <formula>$C9=0</formula>
    </cfRule>
  </conditionalFormatting>
  <conditionalFormatting sqref="CF9:CF108">
    <cfRule type="expression" dxfId="732" priority="168">
      <formula>$D9=0</formula>
    </cfRule>
  </conditionalFormatting>
  <conditionalFormatting sqref="CI9:CI108">
    <cfRule type="expression" dxfId="731" priority="165">
      <formula>$B9="TC"</formula>
    </cfRule>
    <cfRule type="expression" dxfId="730" priority="166">
      <formula>$B9="NSO"</formula>
    </cfRule>
    <cfRule type="expression" dxfId="729" priority="167">
      <formula>$B9="ab"</formula>
    </cfRule>
  </conditionalFormatting>
  <conditionalFormatting sqref="CI9:CI108">
    <cfRule type="expression" dxfId="728" priority="164">
      <formula>$C9=0</formula>
    </cfRule>
  </conditionalFormatting>
  <conditionalFormatting sqref="CI9:CI108">
    <cfRule type="expression" dxfId="727" priority="161">
      <formula>$B9="TC"</formula>
    </cfRule>
    <cfRule type="expression" dxfId="726" priority="162">
      <formula>$B9="NSO"</formula>
    </cfRule>
    <cfRule type="expression" dxfId="725" priority="163">
      <formula>$B9="ab"</formula>
    </cfRule>
  </conditionalFormatting>
  <conditionalFormatting sqref="CI9:CI108">
    <cfRule type="expression" dxfId="724" priority="160">
      <formula>$C9=0</formula>
    </cfRule>
  </conditionalFormatting>
  <conditionalFormatting sqref="CI9:CI108">
    <cfRule type="expression" dxfId="723" priority="159">
      <formula>$D9=0</formula>
    </cfRule>
  </conditionalFormatting>
  <conditionalFormatting sqref="BV9:BV108">
    <cfRule type="expression" dxfId="722" priority="156">
      <formula>$B9="TC"</formula>
    </cfRule>
    <cfRule type="expression" dxfId="721" priority="157">
      <formula>$B9="NSO"</formula>
    </cfRule>
    <cfRule type="expression" dxfId="720" priority="158">
      <formula>$B9="ab"</formula>
    </cfRule>
  </conditionalFormatting>
  <conditionalFormatting sqref="BV9:BV108">
    <cfRule type="expression" dxfId="719" priority="155">
      <formula>$C9=0</formula>
    </cfRule>
  </conditionalFormatting>
  <conditionalFormatting sqref="BV9:BV108">
    <cfRule type="expression" dxfId="718" priority="152">
      <formula>$B9="TC"</formula>
    </cfRule>
    <cfRule type="expression" dxfId="717" priority="153">
      <formula>$B9="NSO"</formula>
    </cfRule>
    <cfRule type="expression" dxfId="716" priority="154">
      <formula>$B9="ab"</formula>
    </cfRule>
  </conditionalFormatting>
  <conditionalFormatting sqref="BV9:BV108">
    <cfRule type="expression" dxfId="715" priority="151">
      <formula>$C9=0</formula>
    </cfRule>
  </conditionalFormatting>
  <conditionalFormatting sqref="BV9:BV108">
    <cfRule type="expression" dxfId="714" priority="150">
      <formula>$D9=0</formula>
    </cfRule>
  </conditionalFormatting>
  <conditionalFormatting sqref="BY9:BY108">
    <cfRule type="expression" dxfId="713" priority="147">
      <formula>$B9="TC"</formula>
    </cfRule>
    <cfRule type="expression" dxfId="712" priority="148">
      <formula>$B9="NSO"</formula>
    </cfRule>
    <cfRule type="expression" dxfId="711" priority="149">
      <formula>$B9="ab"</formula>
    </cfRule>
  </conditionalFormatting>
  <conditionalFormatting sqref="BY9:BY108">
    <cfRule type="expression" dxfId="710" priority="146">
      <formula>$C9=0</formula>
    </cfRule>
  </conditionalFormatting>
  <conditionalFormatting sqref="BY9:BY108">
    <cfRule type="expression" dxfId="709" priority="143">
      <formula>$B9="TC"</formula>
    </cfRule>
    <cfRule type="expression" dxfId="708" priority="144">
      <formula>$B9="NSO"</formula>
    </cfRule>
    <cfRule type="expression" dxfId="707" priority="145">
      <formula>$B9="ab"</formula>
    </cfRule>
  </conditionalFormatting>
  <conditionalFormatting sqref="BY9:BY108">
    <cfRule type="expression" dxfId="706" priority="142">
      <formula>$C9=0</formula>
    </cfRule>
  </conditionalFormatting>
  <conditionalFormatting sqref="BY9:BY108">
    <cfRule type="expression" dxfId="705" priority="141">
      <formula>$D9=0</formula>
    </cfRule>
  </conditionalFormatting>
  <conditionalFormatting sqref="CB9:CB108">
    <cfRule type="expression" dxfId="704" priority="138">
      <formula>$B9="TC"</formula>
    </cfRule>
    <cfRule type="expression" dxfId="703" priority="139">
      <formula>$B9="NSO"</formula>
    </cfRule>
    <cfRule type="expression" dxfId="702" priority="140">
      <formula>$B9="ab"</formula>
    </cfRule>
  </conditionalFormatting>
  <conditionalFormatting sqref="CB9:CB108">
    <cfRule type="expression" dxfId="701" priority="137">
      <formula>$C9=0</formula>
    </cfRule>
  </conditionalFormatting>
  <conditionalFormatting sqref="CB9:CB108">
    <cfRule type="expression" dxfId="700" priority="134">
      <formula>$B9="TC"</formula>
    </cfRule>
    <cfRule type="expression" dxfId="699" priority="135">
      <formula>$B9="NSO"</formula>
    </cfRule>
    <cfRule type="expression" dxfId="698" priority="136">
      <formula>$B9="ab"</formula>
    </cfRule>
  </conditionalFormatting>
  <conditionalFormatting sqref="CB9:CB108">
    <cfRule type="expression" dxfId="697" priority="133">
      <formula>$C9=0</formula>
    </cfRule>
  </conditionalFormatting>
  <conditionalFormatting sqref="CB9:CB108">
    <cfRule type="expression" dxfId="696" priority="132">
      <formula>$D9=0</formula>
    </cfRule>
  </conditionalFormatting>
  <conditionalFormatting sqref="CW8:CW108">
    <cfRule type="expression" dxfId="695" priority="129">
      <formula>$B8="TC"</formula>
    </cfRule>
    <cfRule type="expression" dxfId="694" priority="130">
      <formula>$B8="NSO"</formula>
    </cfRule>
    <cfRule type="expression" dxfId="693" priority="131">
      <formula>$B8="ab"</formula>
    </cfRule>
  </conditionalFormatting>
  <conditionalFormatting sqref="CN9:CN108">
    <cfRule type="expression" dxfId="692" priority="126">
      <formula>$B9="TC"</formula>
    </cfRule>
    <cfRule type="expression" dxfId="691" priority="127">
      <formula>$B9="NSO"</formula>
    </cfRule>
    <cfRule type="expression" dxfId="690" priority="128">
      <formula>$B9="ab"</formula>
    </cfRule>
  </conditionalFormatting>
  <conditionalFormatting sqref="CN9:CN108">
    <cfRule type="expression" dxfId="689" priority="125">
      <formula>$C9=0</formula>
    </cfRule>
  </conditionalFormatting>
  <conditionalFormatting sqref="CN9:CV108">
    <cfRule type="expression" dxfId="688" priority="124">
      <formula>$D9=0</formula>
    </cfRule>
  </conditionalFormatting>
  <conditionalFormatting sqref="CX9:CX108">
    <cfRule type="expression" dxfId="687" priority="123">
      <formula>$D9=0</formula>
    </cfRule>
  </conditionalFormatting>
  <conditionalFormatting sqref="DC9:DC108">
    <cfRule type="expression" dxfId="686" priority="120">
      <formula>$B9="TC"</formula>
    </cfRule>
    <cfRule type="expression" dxfId="685" priority="121">
      <formula>$B9="NSO"</formula>
    </cfRule>
    <cfRule type="expression" dxfId="684" priority="122">
      <formula>$B9="ab"</formula>
    </cfRule>
  </conditionalFormatting>
  <conditionalFormatting sqref="DC9:DC108">
    <cfRule type="expression" dxfId="683" priority="119">
      <formula>$C9=0</formula>
    </cfRule>
  </conditionalFormatting>
  <conditionalFormatting sqref="DC9:DC108">
    <cfRule type="expression" dxfId="682" priority="118">
      <formula>$D9=0</formula>
    </cfRule>
  </conditionalFormatting>
  <conditionalFormatting sqref="DB9:DB108">
    <cfRule type="expression" dxfId="681" priority="115">
      <formula>$B9="TC"</formula>
    </cfRule>
    <cfRule type="expression" dxfId="680" priority="116">
      <formula>$B9="NSO"</formula>
    </cfRule>
    <cfRule type="expression" dxfId="679" priority="117">
      <formula>$B9="ab"</formula>
    </cfRule>
  </conditionalFormatting>
  <conditionalFormatting sqref="CZ9:CZ108">
    <cfRule type="expression" dxfId="678" priority="112">
      <formula>$B9="TC"</formula>
    </cfRule>
    <cfRule type="expression" dxfId="677" priority="113">
      <formula>$B9="NSO"</formula>
    </cfRule>
    <cfRule type="expression" dxfId="676" priority="114">
      <formula>$B9="ab"</formula>
    </cfRule>
  </conditionalFormatting>
  <conditionalFormatting sqref="CZ9:CZ108">
    <cfRule type="expression" dxfId="675" priority="111">
      <formula>$C9=0</formula>
    </cfRule>
  </conditionalFormatting>
  <conditionalFormatting sqref="CZ9:CZ108">
    <cfRule type="expression" dxfId="674" priority="108">
      <formula>$B9="TC"</formula>
    </cfRule>
    <cfRule type="expression" dxfId="673" priority="109">
      <formula>$B9="NSO"</formula>
    </cfRule>
    <cfRule type="expression" dxfId="672" priority="110">
      <formula>$B9="ab"</formula>
    </cfRule>
  </conditionalFormatting>
  <conditionalFormatting sqref="CZ9:CZ108">
    <cfRule type="expression" dxfId="671" priority="107">
      <formula>$C9=0</formula>
    </cfRule>
  </conditionalFormatting>
  <conditionalFormatting sqref="CZ9:CZ108">
    <cfRule type="expression" dxfId="670" priority="106">
      <formula>$D9=0</formula>
    </cfRule>
  </conditionalFormatting>
  <conditionalFormatting sqref="DC9:DC108">
    <cfRule type="expression" dxfId="669" priority="103">
      <formula>$B9="TC"</formula>
    </cfRule>
    <cfRule type="expression" dxfId="668" priority="104">
      <formula>$B9="NSO"</formula>
    </cfRule>
    <cfRule type="expression" dxfId="667" priority="105">
      <formula>$B9="ab"</formula>
    </cfRule>
  </conditionalFormatting>
  <conditionalFormatting sqref="DC9:DC108">
    <cfRule type="expression" dxfId="666" priority="102">
      <formula>$C9=0</formula>
    </cfRule>
  </conditionalFormatting>
  <conditionalFormatting sqref="DC9:DC108">
    <cfRule type="expression" dxfId="665" priority="99">
      <formula>$B9="TC"</formula>
    </cfRule>
    <cfRule type="expression" dxfId="664" priority="100">
      <formula>$B9="NSO"</formula>
    </cfRule>
    <cfRule type="expression" dxfId="663" priority="101">
      <formula>$B9="ab"</formula>
    </cfRule>
  </conditionalFormatting>
  <conditionalFormatting sqref="DC9:DC108">
    <cfRule type="expression" dxfId="662" priority="98">
      <formula>$C9=0</formula>
    </cfRule>
  </conditionalFormatting>
  <conditionalFormatting sqref="DC9:DC108">
    <cfRule type="expression" dxfId="661" priority="97">
      <formula>$D9=0</formula>
    </cfRule>
  </conditionalFormatting>
  <conditionalFormatting sqref="CP9:CP108">
    <cfRule type="expression" dxfId="660" priority="94">
      <formula>$B9="TC"</formula>
    </cfRule>
    <cfRule type="expression" dxfId="659" priority="95">
      <formula>$B9="NSO"</formula>
    </cfRule>
    <cfRule type="expression" dxfId="658" priority="96">
      <formula>$B9="ab"</formula>
    </cfRule>
  </conditionalFormatting>
  <conditionalFormatting sqref="CP9:CP108">
    <cfRule type="expression" dxfId="657" priority="93">
      <formula>$C9=0</formula>
    </cfRule>
  </conditionalFormatting>
  <conditionalFormatting sqref="CP9:CP108">
    <cfRule type="expression" dxfId="656" priority="90">
      <formula>$B9="TC"</formula>
    </cfRule>
    <cfRule type="expression" dxfId="655" priority="91">
      <formula>$B9="NSO"</formula>
    </cfRule>
    <cfRule type="expression" dxfId="654" priority="92">
      <formula>$B9="ab"</formula>
    </cfRule>
  </conditionalFormatting>
  <conditionalFormatting sqref="CP9:CP108">
    <cfRule type="expression" dxfId="653" priority="89">
      <formula>$C9=0</formula>
    </cfRule>
  </conditionalFormatting>
  <conditionalFormatting sqref="CP9:CP108">
    <cfRule type="expression" dxfId="652" priority="88">
      <formula>$D9=0</formula>
    </cfRule>
  </conditionalFormatting>
  <conditionalFormatting sqref="CS9:CS108">
    <cfRule type="expression" dxfId="651" priority="85">
      <formula>$B9="TC"</formula>
    </cfRule>
    <cfRule type="expression" dxfId="650" priority="86">
      <formula>$B9="NSO"</formula>
    </cfRule>
    <cfRule type="expression" dxfId="649" priority="87">
      <formula>$B9="ab"</formula>
    </cfRule>
  </conditionalFormatting>
  <conditionalFormatting sqref="CS9:CS108">
    <cfRule type="expression" dxfId="648" priority="84">
      <formula>$C9=0</formula>
    </cfRule>
  </conditionalFormatting>
  <conditionalFormatting sqref="CS9:CS108">
    <cfRule type="expression" dxfId="647" priority="81">
      <formula>$B9="TC"</formula>
    </cfRule>
    <cfRule type="expression" dxfId="646" priority="82">
      <formula>$B9="NSO"</formula>
    </cfRule>
    <cfRule type="expression" dxfId="645" priority="83">
      <formula>$B9="ab"</formula>
    </cfRule>
  </conditionalFormatting>
  <conditionalFormatting sqref="CS9:CS108">
    <cfRule type="expression" dxfId="644" priority="80">
      <formula>$C9=0</formula>
    </cfRule>
  </conditionalFormatting>
  <conditionalFormatting sqref="CS9:CS108">
    <cfRule type="expression" dxfId="643" priority="79">
      <formula>$D9=0</formula>
    </cfRule>
  </conditionalFormatting>
  <conditionalFormatting sqref="CV9:CV108">
    <cfRule type="expression" dxfId="642" priority="76">
      <formula>$B9="TC"</formula>
    </cfRule>
    <cfRule type="expression" dxfId="641" priority="77">
      <formula>$B9="NSO"</formula>
    </cfRule>
    <cfRule type="expression" dxfId="640" priority="78">
      <formula>$B9="ab"</formula>
    </cfRule>
  </conditionalFormatting>
  <conditionalFormatting sqref="CV9:CV108">
    <cfRule type="expression" dxfId="639" priority="75">
      <formula>$C9=0</formula>
    </cfRule>
  </conditionalFormatting>
  <conditionalFormatting sqref="CV9:CV108">
    <cfRule type="expression" dxfId="638" priority="72">
      <formula>$B9="TC"</formula>
    </cfRule>
    <cfRule type="expression" dxfId="637" priority="73">
      <formula>$B9="NSO"</formula>
    </cfRule>
    <cfRule type="expression" dxfId="636" priority="74">
      <formula>$B9="ab"</formula>
    </cfRule>
  </conditionalFormatting>
  <conditionalFormatting sqref="CV9:CV108">
    <cfRule type="expression" dxfId="635" priority="71">
      <formula>$C9=0</formula>
    </cfRule>
  </conditionalFormatting>
  <conditionalFormatting sqref="CV9:CV108">
    <cfRule type="expression" dxfId="634" priority="70">
      <formula>$D9=0</formula>
    </cfRule>
  </conditionalFormatting>
  <conditionalFormatting sqref="DQ8:DQ108">
    <cfRule type="expression" dxfId="633" priority="67">
      <formula>$B8="TC"</formula>
    </cfRule>
    <cfRule type="expression" dxfId="632" priority="68">
      <formula>$B8="NSO"</formula>
    </cfRule>
    <cfRule type="expression" dxfId="631" priority="69">
      <formula>$B8="ab"</formula>
    </cfRule>
  </conditionalFormatting>
  <conditionalFormatting sqref="DH9:DH108">
    <cfRule type="expression" dxfId="630" priority="64">
      <formula>$B9="TC"</formula>
    </cfRule>
    <cfRule type="expression" dxfId="629" priority="65">
      <formula>$B9="NSO"</formula>
    </cfRule>
    <cfRule type="expression" dxfId="628" priority="66">
      <formula>$B9="ab"</formula>
    </cfRule>
  </conditionalFormatting>
  <conditionalFormatting sqref="DH9:DH108">
    <cfRule type="expression" dxfId="627" priority="63">
      <formula>$C9=0</formula>
    </cfRule>
  </conditionalFormatting>
  <conditionalFormatting sqref="DH9:DP108">
    <cfRule type="expression" dxfId="626" priority="62">
      <formula>$D9=0</formula>
    </cfRule>
  </conditionalFormatting>
  <conditionalFormatting sqref="DR9:DR108">
    <cfRule type="expression" dxfId="625" priority="61">
      <formula>$D9=0</formula>
    </cfRule>
  </conditionalFormatting>
  <conditionalFormatting sqref="DW9:DW108">
    <cfRule type="expression" dxfId="624" priority="58">
      <formula>$B9="TC"</formula>
    </cfRule>
    <cfRule type="expression" dxfId="623" priority="59">
      <formula>$B9="NSO"</formula>
    </cfRule>
    <cfRule type="expression" dxfId="622" priority="60">
      <formula>$B9="ab"</formula>
    </cfRule>
  </conditionalFormatting>
  <conditionalFormatting sqref="DW9:DW108">
    <cfRule type="expression" dxfId="621" priority="57">
      <formula>$C9=0</formula>
    </cfRule>
  </conditionalFormatting>
  <conditionalFormatting sqref="DW9:DW108">
    <cfRule type="expression" dxfId="620" priority="56">
      <formula>$D9=0</formula>
    </cfRule>
  </conditionalFormatting>
  <conditionalFormatting sqref="DV9:DV108">
    <cfRule type="expression" dxfId="619" priority="53">
      <formula>$B9="TC"</formula>
    </cfRule>
    <cfRule type="expression" dxfId="618" priority="54">
      <formula>$B9="NSO"</formula>
    </cfRule>
    <cfRule type="expression" dxfId="617" priority="55">
      <formula>$B9="ab"</formula>
    </cfRule>
  </conditionalFormatting>
  <conditionalFormatting sqref="DT9:DT108">
    <cfRule type="expression" dxfId="616" priority="50">
      <formula>$B9="TC"</formula>
    </cfRule>
    <cfRule type="expression" dxfId="615" priority="51">
      <formula>$B9="NSO"</formula>
    </cfRule>
    <cfRule type="expression" dxfId="614" priority="52">
      <formula>$B9="ab"</formula>
    </cfRule>
  </conditionalFormatting>
  <conditionalFormatting sqref="DT9:DT108">
    <cfRule type="expression" dxfId="613" priority="49">
      <formula>$C9=0</formula>
    </cfRule>
  </conditionalFormatting>
  <conditionalFormatting sqref="DT9:DT108">
    <cfRule type="expression" dxfId="612" priority="46">
      <formula>$B9="TC"</formula>
    </cfRule>
    <cfRule type="expression" dxfId="611" priority="47">
      <formula>$B9="NSO"</formula>
    </cfRule>
    <cfRule type="expression" dxfId="610" priority="48">
      <formula>$B9="ab"</formula>
    </cfRule>
  </conditionalFormatting>
  <conditionalFormatting sqref="DT9:DT108">
    <cfRule type="expression" dxfId="609" priority="45">
      <formula>$C9=0</formula>
    </cfRule>
  </conditionalFormatting>
  <conditionalFormatting sqref="DT9:DT108">
    <cfRule type="expression" dxfId="608" priority="44">
      <formula>$D9=0</formula>
    </cfRule>
  </conditionalFormatting>
  <conditionalFormatting sqref="DW9:DW108">
    <cfRule type="expression" dxfId="607" priority="41">
      <formula>$B9="TC"</formula>
    </cfRule>
    <cfRule type="expression" dxfId="606" priority="42">
      <formula>$B9="NSO"</formula>
    </cfRule>
    <cfRule type="expression" dxfId="605" priority="43">
      <formula>$B9="ab"</formula>
    </cfRule>
  </conditionalFormatting>
  <conditionalFormatting sqref="DW9:DW108">
    <cfRule type="expression" dxfId="604" priority="40">
      <formula>$C9=0</formula>
    </cfRule>
  </conditionalFormatting>
  <conditionalFormatting sqref="DW9:DW108">
    <cfRule type="expression" dxfId="603" priority="37">
      <formula>$B9="TC"</formula>
    </cfRule>
    <cfRule type="expression" dxfId="602" priority="38">
      <formula>$B9="NSO"</formula>
    </cfRule>
    <cfRule type="expression" dxfId="601" priority="39">
      <formula>$B9="ab"</formula>
    </cfRule>
  </conditionalFormatting>
  <conditionalFormatting sqref="DW9:DW108">
    <cfRule type="expression" dxfId="600" priority="36">
      <formula>$C9=0</formula>
    </cfRule>
  </conditionalFormatting>
  <conditionalFormatting sqref="DW9:DW108">
    <cfRule type="expression" dxfId="599" priority="35">
      <formula>$D9=0</formula>
    </cfRule>
  </conditionalFormatting>
  <conditionalFormatting sqref="DJ9:DJ108">
    <cfRule type="expression" dxfId="598" priority="32">
      <formula>$B9="TC"</formula>
    </cfRule>
    <cfRule type="expression" dxfId="597" priority="33">
      <formula>$B9="NSO"</formula>
    </cfRule>
    <cfRule type="expression" dxfId="596" priority="34">
      <formula>$B9="ab"</formula>
    </cfRule>
  </conditionalFormatting>
  <conditionalFormatting sqref="DJ9:DJ108">
    <cfRule type="expression" dxfId="595" priority="31">
      <formula>$C9=0</formula>
    </cfRule>
  </conditionalFormatting>
  <conditionalFormatting sqref="DJ9:DJ108">
    <cfRule type="expression" dxfId="594" priority="28">
      <formula>$B9="TC"</formula>
    </cfRule>
    <cfRule type="expression" dxfId="593" priority="29">
      <formula>$B9="NSO"</formula>
    </cfRule>
    <cfRule type="expression" dxfId="592" priority="30">
      <formula>$B9="ab"</formula>
    </cfRule>
  </conditionalFormatting>
  <conditionalFormatting sqref="DJ9:DJ108">
    <cfRule type="expression" dxfId="591" priority="27">
      <formula>$C9=0</formula>
    </cfRule>
  </conditionalFormatting>
  <conditionalFormatting sqref="DJ9:DJ108">
    <cfRule type="expression" dxfId="590" priority="26">
      <formula>$D9=0</formula>
    </cfRule>
  </conditionalFormatting>
  <conditionalFormatting sqref="DM9:DM108">
    <cfRule type="expression" dxfId="589" priority="23">
      <formula>$B9="TC"</formula>
    </cfRule>
    <cfRule type="expression" dxfId="588" priority="24">
      <formula>$B9="NSO"</formula>
    </cfRule>
    <cfRule type="expression" dxfId="587" priority="25">
      <formula>$B9="ab"</formula>
    </cfRule>
  </conditionalFormatting>
  <conditionalFormatting sqref="DM9:DM108">
    <cfRule type="expression" dxfId="586" priority="22">
      <formula>$C9=0</formula>
    </cfRule>
  </conditionalFormatting>
  <conditionalFormatting sqref="DM9:DM108">
    <cfRule type="expression" dxfId="585" priority="19">
      <formula>$B9="TC"</formula>
    </cfRule>
    <cfRule type="expression" dxfId="584" priority="20">
      <formula>$B9="NSO"</formula>
    </cfRule>
    <cfRule type="expression" dxfId="583" priority="21">
      <formula>$B9="ab"</formula>
    </cfRule>
  </conditionalFormatting>
  <conditionalFormatting sqref="DM9:DM108">
    <cfRule type="expression" dxfId="582" priority="18">
      <formula>$C9=0</formula>
    </cfRule>
  </conditionalFormatting>
  <conditionalFormatting sqref="DM9:DM108">
    <cfRule type="expression" dxfId="581" priority="17">
      <formula>$D9=0</formula>
    </cfRule>
  </conditionalFormatting>
  <conditionalFormatting sqref="DP9:DP108">
    <cfRule type="expression" dxfId="580" priority="14">
      <formula>$B9="TC"</formula>
    </cfRule>
    <cfRule type="expression" dxfId="579" priority="15">
      <formula>$B9="NSO"</formula>
    </cfRule>
    <cfRule type="expression" dxfId="578" priority="16">
      <formula>$B9="ab"</formula>
    </cfRule>
  </conditionalFormatting>
  <conditionalFormatting sqref="DP9:DP108">
    <cfRule type="expression" dxfId="577" priority="13">
      <formula>$C9=0</formula>
    </cfRule>
  </conditionalFormatting>
  <conditionalFormatting sqref="DP9:DP108">
    <cfRule type="expression" dxfId="576" priority="10">
      <formula>$B9="TC"</formula>
    </cfRule>
    <cfRule type="expression" dxfId="575" priority="11">
      <formula>$B9="NSO"</formula>
    </cfRule>
    <cfRule type="expression" dxfId="574" priority="12">
      <formula>$B9="ab"</formula>
    </cfRule>
  </conditionalFormatting>
  <conditionalFormatting sqref="DP9:DP108">
    <cfRule type="expression" dxfId="573" priority="9">
      <formula>$C9=0</formula>
    </cfRule>
  </conditionalFormatting>
  <conditionalFormatting sqref="GU8:GV8">
    <cfRule type="containsText" dxfId="572" priority="5" operator="containsText" text="D">
      <formula>NOT(ISERROR(SEARCH("D",GU8)))</formula>
    </cfRule>
    <cfRule type="containsText" dxfId="571" priority="6" operator="containsText" text="G">
      <formula>NOT(ISERROR(SEARCH("G",GU8)))</formula>
    </cfRule>
    <cfRule type="containsText" dxfId="570" priority="7" operator="containsText" text="PR">
      <formula>NOT(ISERROR(SEARCH("PR",GU8)))</formula>
    </cfRule>
  </conditionalFormatting>
  <conditionalFormatting sqref="GW8:GX8">
    <cfRule type="containsText" dxfId="569" priority="2" operator="containsText" text="D">
      <formula>NOT(ISERROR(SEARCH("D",GW8)))</formula>
    </cfRule>
    <cfRule type="containsText" dxfId="568" priority="3" operator="containsText" text="G">
      <formula>NOT(ISERROR(SEARCH("G",GW8)))</formula>
    </cfRule>
    <cfRule type="containsText" dxfId="567" priority="4" operator="containsText" text="PR">
      <formula>NOT(ISERROR(SEARCH("PR",GW8)))</formula>
    </cfRule>
  </conditionalFormatting>
  <conditionalFormatting sqref="GW8">
    <cfRule type="cellIs" dxfId="566" priority="1" operator="greaterThan">
      <formula>4</formula>
    </cfRule>
  </conditionalFormatting>
  <dataValidations count="5">
    <dataValidation type="list" allowBlank="1" showInputMessage="1" showErrorMessage="1" sqref="J4:K4">
      <formula1>"0, (A), (B), (C), (D)"</formula1>
    </dataValidation>
    <dataValidation type="list" allowBlank="1" showInputMessage="1" showErrorMessage="1" sqref="G4:H4">
      <formula1>"0,1,2,3,4,5,6,7,8,9,11"</formula1>
    </dataValidation>
    <dataValidation type="list" allowBlank="1" showInputMessage="1" showErrorMessage="1" sqref="L4:FB4">
      <formula1>$J$110:$J$133</formula1>
    </dataValidation>
    <dataValidation type="list" allowBlank="1" showInputMessage="1" showErrorMessage="1" sqref="L3:FB3">
      <formula1>$I$110:$I$123</formula1>
    </dataValidation>
    <dataValidation type="custom" allowBlank="1" showInputMessage="1" showErrorMessage="1" error="कृपया सही वैल्यू भरें" sqref="L9:M108 O9:P108 R9:S108 V9:W108 Y9:Z108 AF9:AG108 AI9:AJ108 AL9:AM108 AP9:AQ108 AS9:AT108 AZ9:BA108 BC9:BD108 BF9:BG108 BJ9:BK108 BM9:BN108 BT9:BU108 BW9:BX108 BZ9:CA108 CD9:CE108 CG9:CH108 CN9:CO108 CQ9:CR108 CT9:CU108 CX9:CY108 DA9:DB108 DH9:DI108 DK9:DL108 DN9:DO108 DR9:DS108 DU9:DV108 EB9:EF108 EK9:EO108 ET9:EX108">
      <formula1>OR(L9&lt;=L$7,L9="ML",L9="NA",L9="AB")</formula1>
    </dataValidation>
  </dataValidations>
  <pageMargins left="0.18" right="0.17" top="0.2" bottom="0.19" header="0.17" footer="0.16"/>
  <pageSetup paperSize="9" scale="62" orientation="portrait" r:id="rId1"/>
</worksheet>
</file>

<file path=xl/worksheets/sheet4.xml><?xml version="1.0" encoding="utf-8"?>
<worksheet xmlns="http://schemas.openxmlformats.org/spreadsheetml/2006/main" xmlns:r="http://schemas.openxmlformats.org/officeDocument/2006/relationships">
  <sheetPr>
    <tabColor rgb="FF4B10E0"/>
  </sheetPr>
  <dimension ref="A1:LP114"/>
  <sheetViews>
    <sheetView zoomScaleSheetLayoutView="44" workbookViewId="0">
      <selection activeCell="O13" sqref="O13"/>
    </sheetView>
  </sheetViews>
  <sheetFormatPr defaultColWidth="0" defaultRowHeight="15" zeroHeight="1"/>
  <cols>
    <col min="1" max="1" width="2.85546875" style="73" customWidth="1"/>
    <col min="2" max="2" width="5.7109375" style="73" customWidth="1"/>
    <col min="3" max="3" width="9.140625" style="73" hidden="1" customWidth="1"/>
    <col min="4" max="4" width="9.28515625" style="73" customWidth="1"/>
    <col min="5" max="5" width="9.140625" style="73" hidden="1" customWidth="1"/>
    <col min="6" max="6" width="9.140625" style="73" customWidth="1"/>
    <col min="7" max="7" width="24.5703125" style="82" bestFit="1" customWidth="1"/>
    <col min="8" max="8" width="30.42578125" style="82" bestFit="1" customWidth="1"/>
    <col min="9" max="9" width="26" style="82" bestFit="1" customWidth="1"/>
    <col min="10" max="10" width="17.140625" style="73" customWidth="1"/>
    <col min="11" max="19" width="4" style="79" customWidth="1"/>
    <col min="20" max="20" width="5" style="79" customWidth="1"/>
    <col min="21" max="22" width="4" style="79" customWidth="1"/>
    <col min="23" max="24" width="5" style="79" customWidth="1"/>
    <col min="25" max="25" width="4" style="79" customWidth="1"/>
    <col min="26" max="26" width="5" style="79" customWidth="1"/>
    <col min="27" max="27" width="6.28515625" style="79" customWidth="1"/>
    <col min="28" max="29" width="4.140625" style="147" hidden="1" customWidth="1"/>
    <col min="30" max="30" width="6" style="79" customWidth="1"/>
    <col min="31" max="39" width="4" style="79" customWidth="1"/>
    <col min="40" max="40" width="5" style="79" customWidth="1"/>
    <col min="41" max="42" width="4" style="79" customWidth="1"/>
    <col min="43" max="44" width="5" style="79" customWidth="1"/>
    <col min="45" max="45" width="4.85546875" style="79" customWidth="1"/>
    <col min="46" max="46" width="5" style="79" customWidth="1"/>
    <col min="47" max="47" width="6.28515625" style="79" customWidth="1"/>
    <col min="48" max="49" width="4" style="147" hidden="1" customWidth="1"/>
    <col min="50" max="50" width="5.7109375" style="79" bestFit="1" customWidth="1"/>
    <col min="51" max="52" width="4.28515625" style="79" customWidth="1"/>
    <col min="53" max="59" width="4" style="79" customWidth="1"/>
    <col min="60" max="63" width="4.28515625" style="79" customWidth="1"/>
    <col min="64" max="64" width="5.140625" style="79" bestFit="1" customWidth="1"/>
    <col min="65" max="65" width="4.28515625" style="79" customWidth="1"/>
    <col min="66" max="66" width="4.85546875" style="79" customWidth="1"/>
    <col min="67" max="67" width="6.7109375" style="79" customWidth="1"/>
    <col min="68" max="69" width="4.42578125" style="147" hidden="1" customWidth="1"/>
    <col min="70" max="72" width="4.28515625" style="79" customWidth="1"/>
    <col min="73" max="79" width="4" style="79" customWidth="1"/>
    <col min="80" max="83" width="4.28515625" style="79" customWidth="1"/>
    <col min="84" max="84" width="5.140625" style="79" bestFit="1" customWidth="1"/>
    <col min="85" max="85" width="4.28515625" style="79" customWidth="1"/>
    <col min="86" max="86" width="5.7109375" style="79" bestFit="1" customWidth="1"/>
    <col min="87" max="87" width="6.140625" style="79" customWidth="1"/>
    <col min="88" max="89" width="4" style="147" hidden="1" customWidth="1"/>
    <col min="90" max="92" width="4.28515625" style="79" customWidth="1"/>
    <col min="93" max="99" width="4" style="79" customWidth="1"/>
    <col min="100" max="103" width="4.28515625" style="79" customWidth="1"/>
    <col min="104" max="104" width="5.140625" style="79" bestFit="1" customWidth="1"/>
    <col min="105" max="105" width="4.28515625" style="79" customWidth="1"/>
    <col min="106" max="106" width="5.7109375" style="79" bestFit="1" customWidth="1"/>
    <col min="107" max="107" width="6.85546875" style="79" customWidth="1"/>
    <col min="108" max="109" width="4.140625" style="147" hidden="1" customWidth="1"/>
    <col min="110" max="110" width="4.28515625" style="79" customWidth="1"/>
    <col min="111" max="112" width="3.5703125" style="79" customWidth="1"/>
    <col min="113" max="119" width="4" style="79" customWidth="1"/>
    <col min="120" max="120" width="3.85546875" style="79" customWidth="1"/>
    <col min="121" max="122" width="3.5703125" style="79" customWidth="1"/>
    <col min="123" max="123" width="3.85546875" style="79" customWidth="1"/>
    <col min="124" max="124" width="5.140625" style="79" bestFit="1" customWidth="1"/>
    <col min="125" max="125" width="3.5703125" style="79" customWidth="1"/>
    <col min="126" max="126" width="5.7109375" style="79" bestFit="1" customWidth="1"/>
    <col min="127" max="127" width="6.140625" style="79" customWidth="1"/>
    <col min="128" max="129" width="3.85546875" style="147" hidden="1" customWidth="1"/>
    <col min="130" max="130" width="3.85546875" style="79" customWidth="1"/>
    <col min="131" max="135" width="3.28515625" style="73" customWidth="1"/>
    <col min="136" max="136" width="3.85546875" style="73" customWidth="1"/>
    <col min="137" max="142" width="3.28515625" style="73" customWidth="1"/>
    <col min="143" max="143" width="3.85546875" style="73" customWidth="1"/>
    <col min="144" max="149" width="3.28515625" style="73" customWidth="1"/>
    <col min="150" max="150" width="4.7109375" style="73" customWidth="1"/>
    <col min="151" max="151" width="3.28515625" style="73" customWidth="1"/>
    <col min="152" max="152" width="4.85546875" style="73" customWidth="1"/>
    <col min="153" max="153" width="4.7109375" style="73" customWidth="1"/>
    <col min="154" max="154" width="5.85546875" style="73" customWidth="1"/>
    <col min="155" max="155" width="5" style="73" customWidth="1"/>
    <col min="156" max="156" width="4.5703125" style="73" customWidth="1"/>
    <col min="157" max="157" width="5.140625" style="73" customWidth="1"/>
    <col min="158" max="158" width="9.140625" style="82" customWidth="1"/>
    <col min="159" max="159" width="4.28515625" style="82" customWidth="1"/>
    <col min="160" max="160" width="11.140625" style="82" customWidth="1"/>
    <col min="161" max="161" width="4.7109375" style="73" hidden="1" customWidth="1"/>
    <col min="162" max="162" width="5.7109375" style="73" customWidth="1"/>
    <col min="163" max="164" width="4.85546875" style="73" hidden="1" customWidth="1"/>
    <col min="165" max="165" width="0" style="73" hidden="1" customWidth="1"/>
    <col min="166" max="168" width="4.85546875" style="73" hidden="1" customWidth="1"/>
    <col min="169" max="177" width="0" style="73" hidden="1" customWidth="1"/>
    <col min="178" max="178" width="4.85546875" style="73" hidden="1" customWidth="1"/>
    <col min="179" max="179" width="0" style="73" hidden="1" customWidth="1"/>
    <col min="180" max="181" width="4.85546875" style="73" hidden="1" customWidth="1"/>
    <col min="182" max="182" width="0" style="73" hidden="1" customWidth="1"/>
    <col min="183" max="186" width="4.85546875" style="73" hidden="1" customWidth="1"/>
    <col min="187" max="204" width="0" style="73" hidden="1" customWidth="1"/>
    <col min="205" max="205" width="4.85546875" style="73" hidden="1" customWidth="1"/>
    <col min="206" max="218" width="0" style="73" hidden="1" customWidth="1"/>
    <col min="219" max="219" width="4.85546875" style="73" hidden="1" customWidth="1"/>
    <col min="220" max="228" width="0" style="73" hidden="1" customWidth="1"/>
    <col min="229" max="229" width="4.85546875" style="73" hidden="1" customWidth="1"/>
    <col min="230" max="230" width="0" style="73" hidden="1" customWidth="1"/>
    <col min="231" max="232" width="4.85546875" style="73" hidden="1" customWidth="1"/>
    <col min="233" max="233" width="0" style="73" hidden="1" customWidth="1"/>
    <col min="234" max="236" width="4.85546875" style="73" hidden="1" customWidth="1"/>
    <col min="237" max="245" width="0" style="73" hidden="1" customWidth="1"/>
    <col min="246" max="246" width="4.85546875" style="73" hidden="1" customWidth="1"/>
    <col min="247" max="247" width="0" style="73" hidden="1" customWidth="1"/>
    <col min="248" max="249" width="4.85546875" style="73" hidden="1" customWidth="1"/>
    <col min="250" max="250" width="0" style="73" hidden="1" customWidth="1"/>
    <col min="251" max="256" width="4.85546875" style="73" hidden="1" customWidth="1"/>
    <col min="257" max="257" width="0" style="73" hidden="1" customWidth="1"/>
    <col min="258" max="269" width="4.85546875" style="73" hidden="1" customWidth="1"/>
    <col min="270" max="270" width="0" style="73" hidden="1" customWidth="1"/>
    <col min="271" max="284" width="4.85546875" style="73" hidden="1" customWidth="1"/>
    <col min="285" max="285" width="0" style="73" hidden="1" customWidth="1"/>
    <col min="286" max="297" width="4.85546875" style="73" hidden="1" customWidth="1"/>
    <col min="298" max="298" width="0" style="73" hidden="1" customWidth="1"/>
    <col min="299" max="328" width="4.85546875" style="73" hidden="1" customWidth="1"/>
    <col min="329" max="16384" width="9.140625" style="73" hidden="1"/>
  </cols>
  <sheetData>
    <row r="1" spans="1:163" ht="15.75" thickBot="1">
      <c r="A1" s="93"/>
      <c r="B1" s="93"/>
      <c r="C1" s="93"/>
      <c r="D1" s="93"/>
      <c r="E1" s="93"/>
      <c r="F1" s="93"/>
      <c r="G1" s="93"/>
      <c r="H1" s="93"/>
      <c r="I1" s="93"/>
      <c r="J1" s="93"/>
      <c r="K1" s="145"/>
      <c r="L1" s="145"/>
      <c r="M1" s="145"/>
      <c r="N1" s="145"/>
      <c r="O1" s="145"/>
      <c r="P1" s="145"/>
      <c r="Q1" s="145"/>
      <c r="R1" s="145"/>
      <c r="S1" s="145"/>
      <c r="T1" s="145"/>
      <c r="U1" s="145"/>
      <c r="V1" s="145"/>
      <c r="W1" s="145"/>
      <c r="X1" s="145"/>
      <c r="Y1" s="145"/>
      <c r="Z1" s="145"/>
      <c r="AA1" s="145"/>
      <c r="AB1" s="146"/>
      <c r="AC1" s="146"/>
      <c r="AD1" s="145"/>
      <c r="AE1" s="145"/>
      <c r="AF1" s="145"/>
      <c r="AG1" s="145"/>
      <c r="AH1" s="145"/>
      <c r="AI1" s="145"/>
      <c r="AJ1" s="145"/>
      <c r="AK1" s="145"/>
      <c r="AL1" s="145"/>
      <c r="AM1" s="145"/>
      <c r="AN1" s="145"/>
      <c r="AO1" s="145"/>
      <c r="AP1" s="145"/>
      <c r="AQ1" s="145"/>
      <c r="AR1" s="145"/>
      <c r="AS1" s="145"/>
      <c r="AT1" s="145"/>
      <c r="AU1" s="145"/>
      <c r="AV1" s="146"/>
      <c r="AW1" s="146"/>
      <c r="AX1" s="145"/>
      <c r="AY1" s="145"/>
      <c r="AZ1" s="145"/>
      <c r="BA1" s="145"/>
      <c r="BB1" s="145"/>
      <c r="BC1" s="145"/>
      <c r="BD1" s="145"/>
      <c r="BE1" s="145"/>
      <c r="BF1" s="145"/>
      <c r="BG1" s="145"/>
      <c r="BH1" s="145"/>
      <c r="BI1" s="145"/>
      <c r="BJ1" s="145"/>
      <c r="BK1" s="145"/>
      <c r="BL1" s="145"/>
      <c r="BM1" s="145"/>
      <c r="BN1" s="145"/>
      <c r="BO1" s="145"/>
      <c r="BP1" s="146"/>
      <c r="BQ1" s="146"/>
      <c r="BR1" s="145"/>
      <c r="BS1" s="145"/>
      <c r="BT1" s="145"/>
      <c r="BU1" s="145"/>
      <c r="BV1" s="145"/>
      <c r="BW1" s="145"/>
      <c r="BX1" s="145"/>
      <c r="BY1" s="145"/>
      <c r="BZ1" s="145"/>
      <c r="CA1" s="145"/>
      <c r="CB1" s="145"/>
      <c r="CC1" s="145"/>
      <c r="CD1" s="145"/>
      <c r="CE1" s="145"/>
      <c r="CF1" s="145"/>
      <c r="CG1" s="145"/>
      <c r="CH1" s="145"/>
      <c r="CI1" s="145"/>
      <c r="CJ1" s="146"/>
      <c r="CK1" s="146"/>
      <c r="CL1" s="145"/>
      <c r="CM1" s="145"/>
      <c r="CN1" s="145"/>
      <c r="CO1" s="145"/>
      <c r="CP1" s="145"/>
      <c r="CQ1" s="145"/>
      <c r="CR1" s="145"/>
      <c r="CS1" s="145"/>
      <c r="CT1" s="145"/>
      <c r="CU1" s="145"/>
      <c r="CV1" s="145"/>
      <c r="CW1" s="145"/>
      <c r="CX1" s="145"/>
      <c r="CY1" s="145"/>
      <c r="CZ1" s="145"/>
      <c r="DA1" s="145"/>
      <c r="DB1" s="145"/>
      <c r="DC1" s="145"/>
      <c r="DD1" s="146"/>
      <c r="DE1" s="146"/>
      <c r="DF1" s="145"/>
      <c r="DG1" s="145"/>
      <c r="DH1" s="145"/>
      <c r="DI1" s="145"/>
      <c r="DJ1" s="145"/>
      <c r="DK1" s="145"/>
      <c r="DL1" s="145"/>
      <c r="DM1" s="145"/>
      <c r="DN1" s="145"/>
      <c r="DO1" s="145"/>
      <c r="DP1" s="145"/>
      <c r="DQ1" s="145"/>
      <c r="DR1" s="145"/>
      <c r="DS1" s="145"/>
      <c r="DT1" s="145"/>
      <c r="DU1" s="145"/>
      <c r="DV1" s="145"/>
      <c r="DW1" s="145"/>
      <c r="DX1" s="146"/>
      <c r="DY1" s="146"/>
      <c r="DZ1" s="145"/>
      <c r="EA1" s="93"/>
      <c r="EB1" s="93"/>
      <c r="EC1" s="93"/>
      <c r="ED1" s="93"/>
      <c r="EE1" s="93"/>
      <c r="EF1" s="93"/>
      <c r="EG1" s="93"/>
      <c r="EH1" s="93"/>
      <c r="EI1" s="93"/>
      <c r="EJ1" s="93"/>
      <c r="EK1" s="93"/>
      <c r="EL1" s="93"/>
      <c r="EM1" s="93"/>
      <c r="EN1" s="93"/>
      <c r="EO1" s="93"/>
      <c r="EP1" s="93"/>
      <c r="EQ1" s="93"/>
      <c r="ER1" s="93"/>
      <c r="ES1" s="93"/>
      <c r="ET1" s="93"/>
      <c r="EU1" s="93"/>
      <c r="EV1" s="93"/>
      <c r="EW1" s="93"/>
      <c r="EX1" s="93"/>
      <c r="EY1" s="93"/>
      <c r="EZ1" s="93"/>
      <c r="FA1" s="93"/>
      <c r="FB1" s="93"/>
      <c r="FC1" s="93"/>
      <c r="FD1" s="93"/>
      <c r="FE1" s="93"/>
      <c r="FF1" s="93"/>
    </row>
    <row r="2" spans="1:163" ht="22.5" customHeight="1" thickBot="1">
      <c r="A2" s="1066"/>
      <c r="B2" s="1093" t="s">
        <v>107</v>
      </c>
      <c r="C2" s="1094"/>
      <c r="D2" s="1094"/>
      <c r="E2" s="1094"/>
      <c r="F2" s="1094"/>
      <c r="G2" s="1094"/>
      <c r="H2" s="1094"/>
      <c r="I2" s="1094"/>
      <c r="J2" s="1095"/>
      <c r="K2" s="1047" t="str">
        <f>'Marks Entry'!L3</f>
        <v>HINDI</v>
      </c>
      <c r="L2" s="1048"/>
      <c r="M2" s="1048"/>
      <c r="N2" s="1048"/>
      <c r="O2" s="1048"/>
      <c r="P2" s="1048"/>
      <c r="Q2" s="1048"/>
      <c r="R2" s="1048"/>
      <c r="S2" s="1048"/>
      <c r="T2" s="1048"/>
      <c r="U2" s="1048"/>
      <c r="V2" s="1048"/>
      <c r="W2" s="1048"/>
      <c r="X2" s="1048"/>
      <c r="Y2" s="1048"/>
      <c r="Z2" s="1048"/>
      <c r="AA2" s="1048"/>
      <c r="AB2" s="1049"/>
      <c r="AC2" s="1049"/>
      <c r="AD2" s="1050"/>
      <c r="AE2" s="1047" t="str">
        <f>'Marks Entry'!AF3</f>
        <v>ENGLISH</v>
      </c>
      <c r="AF2" s="1048"/>
      <c r="AG2" s="1048"/>
      <c r="AH2" s="1048"/>
      <c r="AI2" s="1048"/>
      <c r="AJ2" s="1048"/>
      <c r="AK2" s="1048"/>
      <c r="AL2" s="1048"/>
      <c r="AM2" s="1048"/>
      <c r="AN2" s="1048"/>
      <c r="AO2" s="1048"/>
      <c r="AP2" s="1048"/>
      <c r="AQ2" s="1048"/>
      <c r="AR2" s="1048"/>
      <c r="AS2" s="1048"/>
      <c r="AT2" s="1048"/>
      <c r="AU2" s="1048"/>
      <c r="AV2" s="1049"/>
      <c r="AW2" s="1049"/>
      <c r="AX2" s="1050"/>
      <c r="AY2" s="1047" t="str">
        <f>'Marks Entry'!AZ3</f>
        <v>SANSKRIT</v>
      </c>
      <c r="AZ2" s="1048"/>
      <c r="BA2" s="1048"/>
      <c r="BB2" s="1048"/>
      <c r="BC2" s="1048"/>
      <c r="BD2" s="1048"/>
      <c r="BE2" s="1048"/>
      <c r="BF2" s="1048"/>
      <c r="BG2" s="1048"/>
      <c r="BH2" s="1048"/>
      <c r="BI2" s="1048"/>
      <c r="BJ2" s="1048"/>
      <c r="BK2" s="1048"/>
      <c r="BL2" s="1048"/>
      <c r="BM2" s="1048"/>
      <c r="BN2" s="1048"/>
      <c r="BO2" s="1048"/>
      <c r="BP2" s="1049"/>
      <c r="BQ2" s="1049"/>
      <c r="BR2" s="1050"/>
      <c r="BS2" s="1047" t="str">
        <f>'Marks Entry'!BT3</f>
        <v>SCIENCE</v>
      </c>
      <c r="BT2" s="1048"/>
      <c r="BU2" s="1048"/>
      <c r="BV2" s="1048"/>
      <c r="BW2" s="1048"/>
      <c r="BX2" s="1048"/>
      <c r="BY2" s="1048"/>
      <c r="BZ2" s="1048"/>
      <c r="CA2" s="1048"/>
      <c r="CB2" s="1048"/>
      <c r="CC2" s="1048"/>
      <c r="CD2" s="1048"/>
      <c r="CE2" s="1048"/>
      <c r="CF2" s="1048"/>
      <c r="CG2" s="1048"/>
      <c r="CH2" s="1048"/>
      <c r="CI2" s="1048"/>
      <c r="CJ2" s="1049"/>
      <c r="CK2" s="1049"/>
      <c r="CL2" s="1050"/>
      <c r="CM2" s="1047" t="str">
        <f>'Marks Entry'!CN3</f>
        <v>MATHEMATICS</v>
      </c>
      <c r="CN2" s="1048"/>
      <c r="CO2" s="1048"/>
      <c r="CP2" s="1048"/>
      <c r="CQ2" s="1048"/>
      <c r="CR2" s="1048"/>
      <c r="CS2" s="1048"/>
      <c r="CT2" s="1048"/>
      <c r="CU2" s="1048"/>
      <c r="CV2" s="1048"/>
      <c r="CW2" s="1048"/>
      <c r="CX2" s="1048"/>
      <c r="CY2" s="1048"/>
      <c r="CZ2" s="1048"/>
      <c r="DA2" s="1048"/>
      <c r="DB2" s="1048"/>
      <c r="DC2" s="1048"/>
      <c r="DD2" s="1049"/>
      <c r="DE2" s="1049"/>
      <c r="DF2" s="1050"/>
      <c r="DG2" s="1047" t="str">
        <f>'Marks Entry'!DH3</f>
        <v>SOCIAL SCIENCE</v>
      </c>
      <c r="DH2" s="1048"/>
      <c r="DI2" s="1048"/>
      <c r="DJ2" s="1048"/>
      <c r="DK2" s="1048"/>
      <c r="DL2" s="1048"/>
      <c r="DM2" s="1048"/>
      <c r="DN2" s="1048"/>
      <c r="DO2" s="1048"/>
      <c r="DP2" s="1048"/>
      <c r="DQ2" s="1048"/>
      <c r="DR2" s="1048"/>
      <c r="DS2" s="1048"/>
      <c r="DT2" s="1048"/>
      <c r="DU2" s="1048"/>
      <c r="DV2" s="1048"/>
      <c r="DW2" s="1048"/>
      <c r="DX2" s="1049"/>
      <c r="DY2" s="1049"/>
      <c r="DZ2" s="1050"/>
      <c r="EA2" s="1103" t="str">
        <f>'Marks Entry'!EB3</f>
        <v>Work Exp.</v>
      </c>
      <c r="EB2" s="1104"/>
      <c r="EC2" s="1104"/>
      <c r="ED2" s="1104"/>
      <c r="EE2" s="1104"/>
      <c r="EF2" s="1105"/>
      <c r="EG2" s="1105"/>
      <c r="EH2" s="1103" t="str">
        <f>'Marks Entry'!EK3</f>
        <v>Art Edu.</v>
      </c>
      <c r="EI2" s="1104"/>
      <c r="EJ2" s="1104"/>
      <c r="EK2" s="1104"/>
      <c r="EL2" s="1104"/>
      <c r="EM2" s="1104"/>
      <c r="EN2" s="1105"/>
      <c r="EO2" s="1103" t="str">
        <f>'Marks Entry'!ET3</f>
        <v>HEALTH &amp; PHY. EDU.</v>
      </c>
      <c r="EP2" s="1104"/>
      <c r="EQ2" s="1104"/>
      <c r="ER2" s="1104"/>
      <c r="ES2" s="1104"/>
      <c r="ET2" s="1104"/>
      <c r="EU2" s="1105"/>
      <c r="EV2" s="1114" t="s">
        <v>39</v>
      </c>
      <c r="EW2" s="1115"/>
      <c r="EX2" s="1116"/>
      <c r="EY2" s="1128" t="s">
        <v>45</v>
      </c>
      <c r="EZ2" s="1129"/>
      <c r="FA2" s="1129"/>
      <c r="FB2" s="1129"/>
      <c r="FC2" s="1129"/>
      <c r="FD2" s="1129"/>
      <c r="FE2" s="1129"/>
      <c r="FF2" s="1130"/>
      <c r="FG2" s="1109" t="s">
        <v>51</v>
      </c>
    </row>
    <row r="3" spans="1:163" ht="15" customHeight="1">
      <c r="A3" s="1066"/>
      <c r="B3" s="1077" t="s">
        <v>109</v>
      </c>
      <c r="C3" s="1078"/>
      <c r="D3" s="1078"/>
      <c r="E3" s="1078"/>
      <c r="F3" s="1079" t="str">
        <f>CONCATENATE(Master!E8,Master!E11)</f>
        <v>Govt. Sr. Secondary School RaimalwadaP.S.-Bapini (Jodhpur)</v>
      </c>
      <c r="G3" s="1079"/>
      <c r="H3" s="1079"/>
      <c r="I3" s="1079"/>
      <c r="J3" s="1080"/>
      <c r="K3" s="1051">
        <f>'Marks Entry'!L4</f>
        <v>0</v>
      </c>
      <c r="L3" s="1052"/>
      <c r="M3" s="1052"/>
      <c r="N3" s="1052"/>
      <c r="O3" s="1052"/>
      <c r="P3" s="1052"/>
      <c r="Q3" s="1052"/>
      <c r="R3" s="1052"/>
      <c r="S3" s="1052"/>
      <c r="T3" s="1052"/>
      <c r="U3" s="1052"/>
      <c r="V3" s="1052"/>
      <c r="W3" s="1052"/>
      <c r="X3" s="1052"/>
      <c r="Y3" s="1052"/>
      <c r="Z3" s="1052"/>
      <c r="AA3" s="1052"/>
      <c r="AB3" s="1052"/>
      <c r="AC3" s="1052"/>
      <c r="AD3" s="1053"/>
      <c r="AE3" s="1051">
        <f>'Marks Entry'!AF4</f>
        <v>0</v>
      </c>
      <c r="AF3" s="1052"/>
      <c r="AG3" s="1052"/>
      <c r="AH3" s="1052"/>
      <c r="AI3" s="1052"/>
      <c r="AJ3" s="1052"/>
      <c r="AK3" s="1052"/>
      <c r="AL3" s="1052"/>
      <c r="AM3" s="1052"/>
      <c r="AN3" s="1052"/>
      <c r="AO3" s="1052"/>
      <c r="AP3" s="1052"/>
      <c r="AQ3" s="1052"/>
      <c r="AR3" s="1052"/>
      <c r="AS3" s="1052"/>
      <c r="AT3" s="1052"/>
      <c r="AU3" s="1052"/>
      <c r="AV3" s="1052"/>
      <c r="AW3" s="1052"/>
      <c r="AX3" s="1053"/>
      <c r="AY3" s="1051">
        <f>'Marks Entry'!AZ4</f>
        <v>0</v>
      </c>
      <c r="AZ3" s="1052"/>
      <c r="BA3" s="1052"/>
      <c r="BB3" s="1052"/>
      <c r="BC3" s="1052"/>
      <c r="BD3" s="1052"/>
      <c r="BE3" s="1052"/>
      <c r="BF3" s="1052"/>
      <c r="BG3" s="1052"/>
      <c r="BH3" s="1052"/>
      <c r="BI3" s="1052"/>
      <c r="BJ3" s="1052"/>
      <c r="BK3" s="1052"/>
      <c r="BL3" s="1052"/>
      <c r="BM3" s="1052"/>
      <c r="BN3" s="1052"/>
      <c r="BO3" s="1052"/>
      <c r="BP3" s="1052"/>
      <c r="BQ3" s="1052"/>
      <c r="BR3" s="1053"/>
      <c r="BS3" s="1051">
        <f>'Marks Entry'!BT4</f>
        <v>0</v>
      </c>
      <c r="BT3" s="1052"/>
      <c r="BU3" s="1052"/>
      <c r="BV3" s="1052"/>
      <c r="BW3" s="1052"/>
      <c r="BX3" s="1052"/>
      <c r="BY3" s="1052"/>
      <c r="BZ3" s="1052"/>
      <c r="CA3" s="1052"/>
      <c r="CB3" s="1052"/>
      <c r="CC3" s="1052"/>
      <c r="CD3" s="1052"/>
      <c r="CE3" s="1052"/>
      <c r="CF3" s="1052"/>
      <c r="CG3" s="1052"/>
      <c r="CH3" s="1052"/>
      <c r="CI3" s="1052"/>
      <c r="CJ3" s="1052"/>
      <c r="CK3" s="1052"/>
      <c r="CL3" s="1053"/>
      <c r="CM3" s="1051">
        <f>'Marks Entry'!CN4</f>
        <v>0</v>
      </c>
      <c r="CN3" s="1052"/>
      <c r="CO3" s="1052"/>
      <c r="CP3" s="1052"/>
      <c r="CQ3" s="1052"/>
      <c r="CR3" s="1052"/>
      <c r="CS3" s="1052"/>
      <c r="CT3" s="1052"/>
      <c r="CU3" s="1052"/>
      <c r="CV3" s="1052"/>
      <c r="CW3" s="1052"/>
      <c r="CX3" s="1052"/>
      <c r="CY3" s="1052"/>
      <c r="CZ3" s="1052"/>
      <c r="DA3" s="1052"/>
      <c r="DB3" s="1052"/>
      <c r="DC3" s="1052"/>
      <c r="DD3" s="1052"/>
      <c r="DE3" s="1052"/>
      <c r="DF3" s="1053"/>
      <c r="DG3" s="1051">
        <f>'Marks Entry'!DH4</f>
        <v>0</v>
      </c>
      <c r="DH3" s="1052"/>
      <c r="DI3" s="1052"/>
      <c r="DJ3" s="1052"/>
      <c r="DK3" s="1052"/>
      <c r="DL3" s="1052"/>
      <c r="DM3" s="1052"/>
      <c r="DN3" s="1052"/>
      <c r="DO3" s="1052"/>
      <c r="DP3" s="1052"/>
      <c r="DQ3" s="1052"/>
      <c r="DR3" s="1052"/>
      <c r="DS3" s="1052"/>
      <c r="DT3" s="1052"/>
      <c r="DU3" s="1052"/>
      <c r="DV3" s="1052"/>
      <c r="DW3" s="1052"/>
      <c r="DX3" s="1052"/>
      <c r="DY3" s="1052"/>
      <c r="DZ3" s="1053"/>
      <c r="EA3" s="1106">
        <f>'Marks Entry'!EB4</f>
        <v>0</v>
      </c>
      <c r="EB3" s="1107"/>
      <c r="EC3" s="1107"/>
      <c r="ED3" s="1107"/>
      <c r="EE3" s="1107"/>
      <c r="EF3" s="1108"/>
      <c r="EG3" s="1108"/>
      <c r="EH3" s="1106">
        <f>'Marks Entry'!EK4</f>
        <v>0</v>
      </c>
      <c r="EI3" s="1107"/>
      <c r="EJ3" s="1107"/>
      <c r="EK3" s="1107"/>
      <c r="EL3" s="1107"/>
      <c r="EM3" s="1107"/>
      <c r="EN3" s="1108"/>
      <c r="EO3" s="1106">
        <f>'Marks Entry'!ET4</f>
        <v>0</v>
      </c>
      <c r="EP3" s="1107"/>
      <c r="EQ3" s="1107"/>
      <c r="ER3" s="1107"/>
      <c r="ES3" s="1107"/>
      <c r="ET3" s="1107"/>
      <c r="EU3" s="1108"/>
      <c r="EV3" s="1112" t="s">
        <v>37</v>
      </c>
      <c r="EW3" s="1123" t="s">
        <v>38</v>
      </c>
      <c r="EX3" s="1125" t="s">
        <v>40</v>
      </c>
      <c r="EY3" s="1127" t="s">
        <v>85</v>
      </c>
      <c r="EZ3" s="1098" t="s">
        <v>43</v>
      </c>
      <c r="FA3" s="1098" t="s">
        <v>44</v>
      </c>
      <c r="FB3" s="1098" t="s">
        <v>95</v>
      </c>
      <c r="FC3" s="1098" t="s">
        <v>208</v>
      </c>
      <c r="FD3" s="1117" t="s">
        <v>42</v>
      </c>
      <c r="FE3" s="70"/>
      <c r="FF3" s="1120" t="s">
        <v>46</v>
      </c>
      <c r="FG3" s="1110"/>
    </row>
    <row r="4" spans="1:163" s="92" customFormat="1" ht="26.25" customHeight="1" thickBot="1">
      <c r="A4" s="1066"/>
      <c r="B4" s="1067" t="s">
        <v>108</v>
      </c>
      <c r="C4" s="1068"/>
      <c r="D4" s="1068"/>
      <c r="E4" s="94">
        <f t="shared" ref="E4" si="0">A7</f>
        <v>0</v>
      </c>
      <c r="F4" s="126" t="str">
        <f>CONCATENATE('Marks Entry'!G4,'Marks Entry'!J4)</f>
        <v>6(A)</v>
      </c>
      <c r="G4" s="95" t="s">
        <v>54</v>
      </c>
      <c r="H4" s="1096" t="str">
        <f>Master!E6</f>
        <v>2022-23</v>
      </c>
      <c r="I4" s="1096"/>
      <c r="J4" s="1097"/>
      <c r="K4" s="1017" t="str">
        <f>'Marks Entry'!L5</f>
        <v>First Test</v>
      </c>
      <c r="L4" s="1018"/>
      <c r="M4" s="1019"/>
      <c r="N4" s="1026" t="str">
        <f>'Marks Entry'!O5</f>
        <v>Second Test</v>
      </c>
      <c r="O4" s="1026"/>
      <c r="P4" s="1026"/>
      <c r="Q4" s="1026" t="str">
        <f>'Marks Entry'!R5</f>
        <v>No Bag Day Activity</v>
      </c>
      <c r="R4" s="1026"/>
      <c r="S4" s="1026"/>
      <c r="T4" s="1054" t="str">
        <f>'Marks Entry'!U5</f>
        <v>Total Tests</v>
      </c>
      <c r="U4" s="1056" t="str">
        <f>'Marks Entry'!V5</f>
        <v>Half Yearly</v>
      </c>
      <c r="V4" s="1057"/>
      <c r="W4" s="1058"/>
      <c r="X4" s="1056" t="str">
        <f>'Marks Entry'!Y5</f>
        <v>Yearly Exam</v>
      </c>
      <c r="Y4" s="1057"/>
      <c r="Z4" s="1058"/>
      <c r="AA4" s="1059" t="str">
        <f>'Marks Entry'!AB5</f>
        <v>Total Marks</v>
      </c>
      <c r="AB4" s="1020" t="e">
        <f>'Marks Entry'!AC5:AC7</f>
        <v>#VALUE!</v>
      </c>
      <c r="AC4" s="1020">
        <f>'Marks Entry'!AD5</f>
        <v>0</v>
      </c>
      <c r="AD4" s="203" t="str">
        <f>'Marks Entry'!AE5</f>
        <v>Grd</v>
      </c>
      <c r="AE4" s="1017" t="str">
        <f>'Marks Entry'!AF5</f>
        <v>First Test</v>
      </c>
      <c r="AF4" s="1018"/>
      <c r="AG4" s="1019"/>
      <c r="AH4" s="1026" t="str">
        <f>'Marks Entry'!AI5</f>
        <v>Second Test</v>
      </c>
      <c r="AI4" s="1026"/>
      <c r="AJ4" s="1026"/>
      <c r="AK4" s="1026" t="str">
        <f>'Marks Entry'!AL5</f>
        <v>No Bag Day Activity</v>
      </c>
      <c r="AL4" s="1026"/>
      <c r="AM4" s="1026"/>
      <c r="AN4" s="1054" t="str">
        <f>'Marks Entry'!AO5</f>
        <v>Total Tests</v>
      </c>
      <c r="AO4" s="1056" t="str">
        <f>'Marks Entry'!AP5</f>
        <v>Half Yearly</v>
      </c>
      <c r="AP4" s="1057"/>
      <c r="AQ4" s="1058"/>
      <c r="AR4" s="1056" t="str">
        <f>'Marks Entry'!AS5</f>
        <v>Yearly Exam</v>
      </c>
      <c r="AS4" s="1057"/>
      <c r="AT4" s="1058"/>
      <c r="AU4" s="1059" t="str">
        <f>'Marks Entry'!AV5</f>
        <v>Total Marks</v>
      </c>
      <c r="AV4" s="1020" t="e">
        <f>'Marks Entry'!AW5:AW7</f>
        <v>#VALUE!</v>
      </c>
      <c r="AW4" s="1020">
        <f>'Marks Entry'!AX5</f>
        <v>0</v>
      </c>
      <c r="AX4" s="203" t="str">
        <f>'Marks Entry'!AY5</f>
        <v>Grd</v>
      </c>
      <c r="AY4" s="1017" t="str">
        <f>'Marks Entry'!AZ5</f>
        <v>First Test</v>
      </c>
      <c r="AZ4" s="1018"/>
      <c r="BA4" s="1019"/>
      <c r="BB4" s="1026" t="str">
        <f>'Marks Entry'!BC5</f>
        <v>Second Test</v>
      </c>
      <c r="BC4" s="1026"/>
      <c r="BD4" s="1026"/>
      <c r="BE4" s="1026" t="str">
        <f>'Marks Entry'!BF5</f>
        <v>No Bag Day Activity</v>
      </c>
      <c r="BF4" s="1026"/>
      <c r="BG4" s="1026"/>
      <c r="BH4" s="1054" t="str">
        <f>'Marks Entry'!BI5</f>
        <v>Total Tests</v>
      </c>
      <c r="BI4" s="1056" t="str">
        <f>'Marks Entry'!BJ5</f>
        <v>Half Yearly</v>
      </c>
      <c r="BJ4" s="1057"/>
      <c r="BK4" s="1058"/>
      <c r="BL4" s="1056" t="str">
        <f>'Marks Entry'!BM5</f>
        <v>Yearly Exam</v>
      </c>
      <c r="BM4" s="1057"/>
      <c r="BN4" s="1058"/>
      <c r="BO4" s="1059" t="str">
        <f>'Marks Entry'!BP5</f>
        <v>Total Marks</v>
      </c>
      <c r="BP4" s="1020" t="e">
        <f>'Marks Entry'!BQ5:BQ7</f>
        <v>#VALUE!</v>
      </c>
      <c r="BQ4" s="1020">
        <f>'Marks Entry'!BR5</f>
        <v>0</v>
      </c>
      <c r="BR4" s="203" t="str">
        <f>'Marks Entry'!BS5</f>
        <v>Grd</v>
      </c>
      <c r="BS4" s="1017" t="str">
        <f>'Marks Entry'!BT5</f>
        <v>First Test</v>
      </c>
      <c r="BT4" s="1018"/>
      <c r="BU4" s="1019"/>
      <c r="BV4" s="1026" t="str">
        <f>'Marks Entry'!BW5</f>
        <v>Second Test</v>
      </c>
      <c r="BW4" s="1026"/>
      <c r="BX4" s="1026"/>
      <c r="BY4" s="1026" t="str">
        <f>'Marks Entry'!BZ5</f>
        <v>No Bag Day Activity</v>
      </c>
      <c r="BZ4" s="1026"/>
      <c r="CA4" s="1026"/>
      <c r="CB4" s="1054" t="str">
        <f>'Marks Entry'!CC5</f>
        <v>Total Tests</v>
      </c>
      <c r="CC4" s="1056" t="str">
        <f>'Marks Entry'!CD5</f>
        <v>Half Yearly</v>
      </c>
      <c r="CD4" s="1057"/>
      <c r="CE4" s="1058"/>
      <c r="CF4" s="1056" t="str">
        <f>'Marks Entry'!CG5</f>
        <v>Yearly Exam</v>
      </c>
      <c r="CG4" s="1057"/>
      <c r="CH4" s="1058"/>
      <c r="CI4" s="1059" t="str">
        <f>'Marks Entry'!CJ5</f>
        <v>Total Marks</v>
      </c>
      <c r="CJ4" s="1020" t="e">
        <f>'Marks Entry'!CK5:CK7</f>
        <v>#VALUE!</v>
      </c>
      <c r="CK4" s="1020">
        <f>'Marks Entry'!CL5</f>
        <v>0</v>
      </c>
      <c r="CL4" s="203" t="str">
        <f>'Marks Entry'!CM5</f>
        <v>Grd</v>
      </c>
      <c r="CM4" s="1017" t="str">
        <f>'Marks Entry'!CN5</f>
        <v>First Test</v>
      </c>
      <c r="CN4" s="1018"/>
      <c r="CO4" s="1019"/>
      <c r="CP4" s="1026" t="str">
        <f>'Marks Entry'!CQ5</f>
        <v>Second Test</v>
      </c>
      <c r="CQ4" s="1026"/>
      <c r="CR4" s="1026"/>
      <c r="CS4" s="1026" t="str">
        <f>'Marks Entry'!CT5</f>
        <v>No Bag Day Activity</v>
      </c>
      <c r="CT4" s="1026"/>
      <c r="CU4" s="1026"/>
      <c r="CV4" s="1054" t="str">
        <f>'Marks Entry'!CW5</f>
        <v>Total Tests</v>
      </c>
      <c r="CW4" s="1056" t="str">
        <f>'Marks Entry'!CX5</f>
        <v>Half Yearly</v>
      </c>
      <c r="CX4" s="1057"/>
      <c r="CY4" s="1058"/>
      <c r="CZ4" s="1056" t="str">
        <f>'Marks Entry'!DA5</f>
        <v>Yearly Exam</v>
      </c>
      <c r="DA4" s="1057"/>
      <c r="DB4" s="1058"/>
      <c r="DC4" s="1059" t="str">
        <f>'Marks Entry'!DD5</f>
        <v>Total Marks</v>
      </c>
      <c r="DD4" s="1020" t="e">
        <f>'Marks Entry'!DE5:DE7</f>
        <v>#VALUE!</v>
      </c>
      <c r="DE4" s="1020">
        <f>'Marks Entry'!DF5</f>
        <v>0</v>
      </c>
      <c r="DF4" s="203" t="str">
        <f>'Marks Entry'!DG5</f>
        <v>Grd</v>
      </c>
      <c r="DG4" s="1017" t="str">
        <f>'Marks Entry'!DH5</f>
        <v>First Test</v>
      </c>
      <c r="DH4" s="1018"/>
      <c r="DI4" s="1019"/>
      <c r="DJ4" s="1026" t="str">
        <f>'Marks Entry'!DK5</f>
        <v>Second Test</v>
      </c>
      <c r="DK4" s="1026"/>
      <c r="DL4" s="1026"/>
      <c r="DM4" s="1026" t="str">
        <f>'Marks Entry'!DN5</f>
        <v>No Bag Day Activity</v>
      </c>
      <c r="DN4" s="1026"/>
      <c r="DO4" s="1026"/>
      <c r="DP4" s="1054" t="str">
        <f>'Marks Entry'!DQ5</f>
        <v>Total Tests</v>
      </c>
      <c r="DQ4" s="1056" t="str">
        <f>'Marks Entry'!DR5</f>
        <v>Half Yearly</v>
      </c>
      <c r="DR4" s="1057"/>
      <c r="DS4" s="1058"/>
      <c r="DT4" s="1056" t="str">
        <f>'Marks Entry'!DU5</f>
        <v>Yearly Exam</v>
      </c>
      <c r="DU4" s="1057"/>
      <c r="DV4" s="1058"/>
      <c r="DW4" s="1059" t="str">
        <f>'Marks Entry'!DX5</f>
        <v>Total Marks</v>
      </c>
      <c r="DX4" s="1020" t="e">
        <f>'Marks Entry'!DY5:DY7</f>
        <v>#VALUE!</v>
      </c>
      <c r="DY4" s="1020">
        <f>'Marks Entry'!DZ5</f>
        <v>0</v>
      </c>
      <c r="DZ4" s="203" t="str">
        <f>'Marks Entry'!EA5</f>
        <v>Grd</v>
      </c>
      <c r="EA4" s="1101" t="str">
        <f>'Marks Entry'!EB5</f>
        <v>FIRST EVO.</v>
      </c>
      <c r="EB4" s="1045" t="str">
        <f>'Marks Entry'!EC5</f>
        <v>SECOND EVO.</v>
      </c>
      <c r="EC4" s="1045" t="str">
        <f>'Marks Entry'!ED5</f>
        <v>THIRD EVO.</v>
      </c>
      <c r="ED4" s="1041" t="str">
        <f>'Marks Entry'!EE5</f>
        <v>FOURTH EVO.</v>
      </c>
      <c r="EE4" s="1041" t="str">
        <f>'Marks Entry'!EF5</f>
        <v>FIFTH EVO.</v>
      </c>
      <c r="EF4" s="1043" t="s">
        <v>32</v>
      </c>
      <c r="EG4" s="90" t="s">
        <v>33</v>
      </c>
      <c r="EH4" s="1101" t="str">
        <f>'Marks Entry'!EK5</f>
        <v>FIRST EVO.</v>
      </c>
      <c r="EI4" s="1045" t="str">
        <f>'Marks Entry'!EL5</f>
        <v>SECOND EVO.</v>
      </c>
      <c r="EJ4" s="1045" t="str">
        <f>'Marks Entry'!EM5</f>
        <v>THIRD EVO.</v>
      </c>
      <c r="EK4" s="1045" t="str">
        <f>'Marks Entry'!EN5</f>
        <v>FOURTH EVO.</v>
      </c>
      <c r="EL4" s="1045" t="str">
        <f>'Marks Entry'!EO5</f>
        <v>FIFTH EVO.</v>
      </c>
      <c r="EM4" s="1043" t="s">
        <v>32</v>
      </c>
      <c r="EN4" s="90" t="s">
        <v>33</v>
      </c>
      <c r="EO4" s="1101" t="str">
        <f>'Marks Entry'!ET5</f>
        <v>FIRST EVO.</v>
      </c>
      <c r="EP4" s="1045" t="str">
        <f>'Marks Entry'!EU5</f>
        <v>SECOND EVO.</v>
      </c>
      <c r="EQ4" s="1045" t="str">
        <f>'Marks Entry'!EV5</f>
        <v>THIRD EVO.</v>
      </c>
      <c r="ER4" s="1045" t="str">
        <f>'Marks Entry'!EW5</f>
        <v>FOURTH EVO.</v>
      </c>
      <c r="ES4" s="1045" t="str">
        <f>'Marks Entry'!EX5</f>
        <v>FIFTH EVO.</v>
      </c>
      <c r="ET4" s="1043" t="s">
        <v>32</v>
      </c>
      <c r="EU4" s="90" t="s">
        <v>33</v>
      </c>
      <c r="EV4" s="1112"/>
      <c r="EW4" s="1123"/>
      <c r="EX4" s="1125"/>
      <c r="EY4" s="1112"/>
      <c r="EZ4" s="1099"/>
      <c r="FA4" s="1099"/>
      <c r="FB4" s="1099"/>
      <c r="FC4" s="1099"/>
      <c r="FD4" s="1118"/>
      <c r="FE4" s="91"/>
      <c r="FF4" s="1121"/>
      <c r="FG4" s="1110"/>
    </row>
    <row r="5" spans="1:163" ht="51" customHeight="1">
      <c r="A5" s="1066"/>
      <c r="B5" s="1075" t="s">
        <v>34</v>
      </c>
      <c r="C5" s="1069" t="s">
        <v>27</v>
      </c>
      <c r="D5" s="1069" t="s">
        <v>21</v>
      </c>
      <c r="E5" s="1069" t="s">
        <v>28</v>
      </c>
      <c r="F5" s="1069" t="s">
        <v>22</v>
      </c>
      <c r="G5" s="1069" t="s">
        <v>23</v>
      </c>
      <c r="H5" s="1069" t="s">
        <v>24</v>
      </c>
      <c r="I5" s="1069" t="s">
        <v>25</v>
      </c>
      <c r="J5" s="1073" t="s">
        <v>26</v>
      </c>
      <c r="K5" s="511" t="str">
        <f>'Marks Entry'!L6</f>
        <v>Written</v>
      </c>
      <c r="L5" s="512" t="str">
        <f>'Marks Entry'!M6</f>
        <v>Act/Oral</v>
      </c>
      <c r="M5" s="513" t="str">
        <f>'Marks Entry'!N6</f>
        <v>Total</v>
      </c>
      <c r="N5" s="516" t="str">
        <f>'Marks Entry'!O6</f>
        <v>Written</v>
      </c>
      <c r="O5" s="516" t="str">
        <f>'Marks Entry'!P6</f>
        <v>Act/Oral</v>
      </c>
      <c r="P5" s="517" t="str">
        <f>'Marks Entry'!Q6</f>
        <v>Total</v>
      </c>
      <c r="Q5" s="516" t="str">
        <f>'Marks Entry'!R6</f>
        <v>Activity</v>
      </c>
      <c r="R5" s="516">
        <f>'Marks Entry'!S6</f>
        <v>0</v>
      </c>
      <c r="S5" s="517" t="str">
        <f>'Marks Entry'!T6</f>
        <v>Total</v>
      </c>
      <c r="T5" s="1055"/>
      <c r="U5" s="122" t="str">
        <f>'Marks Entry'!V6</f>
        <v>Written</v>
      </c>
      <c r="V5" s="144" t="str">
        <f>'Marks Entry'!W6</f>
        <v>Act/Oral</v>
      </c>
      <c r="W5" s="124" t="str">
        <f>'Marks Entry'!X6</f>
        <v>Total H.Y.</v>
      </c>
      <c r="X5" s="122" t="str">
        <f>'Marks Entry'!Y6</f>
        <v>Written</v>
      </c>
      <c r="Y5" s="144" t="str">
        <f>'Marks Entry'!Z6</f>
        <v>Act/Oral</v>
      </c>
      <c r="Z5" s="124" t="str">
        <f>'Marks Entry'!AA6</f>
        <v>Total Yearly</v>
      </c>
      <c r="AA5" s="1060"/>
      <c r="AB5" s="1021"/>
      <c r="AC5" s="1021"/>
      <c r="AD5" s="1071" t="str">
        <f>'Marks Entry'!AE6</f>
        <v>A+/A/B/C/D</v>
      </c>
      <c r="AE5" s="511" t="str">
        <f>'Marks Entry'!AF6</f>
        <v>Written</v>
      </c>
      <c r="AF5" s="512" t="str">
        <f>'Marks Entry'!AG6</f>
        <v>Act/Oral</v>
      </c>
      <c r="AG5" s="513" t="str">
        <f>'Marks Entry'!AH6</f>
        <v>Total</v>
      </c>
      <c r="AH5" s="516" t="str">
        <f>'Marks Entry'!AI6</f>
        <v>Written</v>
      </c>
      <c r="AI5" s="516" t="str">
        <f>'Marks Entry'!AJ6</f>
        <v>Act/Oral</v>
      </c>
      <c r="AJ5" s="517" t="str">
        <f>'Marks Entry'!AK6</f>
        <v>Total</v>
      </c>
      <c r="AK5" s="516" t="str">
        <f>'Marks Entry'!AL6</f>
        <v>Activity</v>
      </c>
      <c r="AL5" s="516">
        <f>'Marks Entry'!AM6</f>
        <v>0</v>
      </c>
      <c r="AM5" s="517" t="str">
        <f>'Marks Entry'!AN6</f>
        <v>Total</v>
      </c>
      <c r="AN5" s="1055"/>
      <c r="AO5" s="122" t="str">
        <f>'Marks Entry'!AP6</f>
        <v>Written</v>
      </c>
      <c r="AP5" s="144" t="str">
        <f>'Marks Entry'!AQ6</f>
        <v>Act/Oral</v>
      </c>
      <c r="AQ5" s="124" t="str">
        <f>'Marks Entry'!AR6</f>
        <v>Total H.Y.</v>
      </c>
      <c r="AR5" s="122" t="str">
        <f>'Marks Entry'!AS6</f>
        <v>Written</v>
      </c>
      <c r="AS5" s="144" t="str">
        <f>'Marks Entry'!AT6</f>
        <v>Act/Oral</v>
      </c>
      <c r="AT5" s="124" t="str">
        <f>'Marks Entry'!AU6</f>
        <v>Total Yearly</v>
      </c>
      <c r="AU5" s="1060"/>
      <c r="AV5" s="1021"/>
      <c r="AW5" s="1021"/>
      <c r="AX5" s="1071" t="str">
        <f>'Marks Entry'!AY6</f>
        <v>A+/A/B/C/D</v>
      </c>
      <c r="AY5" s="511" t="str">
        <f>'Marks Entry'!AZ6</f>
        <v>Written</v>
      </c>
      <c r="AZ5" s="512" t="str">
        <f>'Marks Entry'!BA6</f>
        <v>Act/Oral</v>
      </c>
      <c r="BA5" s="513" t="str">
        <f>'Marks Entry'!BB6</f>
        <v>Total</v>
      </c>
      <c r="BB5" s="516" t="str">
        <f>'Marks Entry'!BC6</f>
        <v>Written</v>
      </c>
      <c r="BC5" s="516" t="str">
        <f>'Marks Entry'!BD6</f>
        <v>Act/Oral</v>
      </c>
      <c r="BD5" s="517" t="str">
        <f>'Marks Entry'!BE6</f>
        <v>Total</v>
      </c>
      <c r="BE5" s="516" t="str">
        <f>'Marks Entry'!BF6</f>
        <v>Activity</v>
      </c>
      <c r="BF5" s="516">
        <f>'Marks Entry'!BG6</f>
        <v>0</v>
      </c>
      <c r="BG5" s="517" t="str">
        <f>'Marks Entry'!BH6</f>
        <v>Total</v>
      </c>
      <c r="BH5" s="1055"/>
      <c r="BI5" s="122" t="str">
        <f>'Marks Entry'!BJ6</f>
        <v>Written</v>
      </c>
      <c r="BJ5" s="144" t="str">
        <f>'Marks Entry'!BK6</f>
        <v>Act/Oral</v>
      </c>
      <c r="BK5" s="124" t="str">
        <f>'Marks Entry'!BL6</f>
        <v>Total H.Y.</v>
      </c>
      <c r="BL5" s="122" t="str">
        <f>'Marks Entry'!BM6</f>
        <v>Written</v>
      </c>
      <c r="BM5" s="144" t="str">
        <f>'Marks Entry'!BN6</f>
        <v>Act/Oral</v>
      </c>
      <c r="BN5" s="124" t="str">
        <f>'Marks Entry'!BO6</f>
        <v>Total Yearly</v>
      </c>
      <c r="BO5" s="1060"/>
      <c r="BP5" s="1021"/>
      <c r="BQ5" s="1021"/>
      <c r="BR5" s="1071" t="str">
        <f>'Marks Entry'!BS6</f>
        <v>A+/A/B/C/D</v>
      </c>
      <c r="BS5" s="511" t="str">
        <f>'Marks Entry'!BT6</f>
        <v>Written</v>
      </c>
      <c r="BT5" s="512" t="str">
        <f>'Marks Entry'!BU6</f>
        <v>Act/Oral</v>
      </c>
      <c r="BU5" s="513" t="str">
        <f>'Marks Entry'!BV6</f>
        <v>Total</v>
      </c>
      <c r="BV5" s="516" t="str">
        <f>'Marks Entry'!BW6</f>
        <v>Written</v>
      </c>
      <c r="BW5" s="516" t="str">
        <f>'Marks Entry'!BX6</f>
        <v>Act/Oral</v>
      </c>
      <c r="BX5" s="517" t="str">
        <f>'Marks Entry'!BY6</f>
        <v>Total</v>
      </c>
      <c r="BY5" s="516" t="str">
        <f>'Marks Entry'!BZ6</f>
        <v>Activity</v>
      </c>
      <c r="BZ5" s="516">
        <f>'Marks Entry'!CA6</f>
        <v>0</v>
      </c>
      <c r="CA5" s="517" t="str">
        <f>'Marks Entry'!CB6</f>
        <v>Total</v>
      </c>
      <c r="CB5" s="1055"/>
      <c r="CC5" s="122" t="str">
        <f>'Marks Entry'!CD6</f>
        <v>Written</v>
      </c>
      <c r="CD5" s="144" t="str">
        <f>'Marks Entry'!CE6</f>
        <v>Act/Oral</v>
      </c>
      <c r="CE5" s="124" t="str">
        <f>'Marks Entry'!CF6</f>
        <v>Total H.Y.</v>
      </c>
      <c r="CF5" s="122" t="str">
        <f>'Marks Entry'!CG6</f>
        <v>Written</v>
      </c>
      <c r="CG5" s="144" t="str">
        <f>'Marks Entry'!CH6</f>
        <v>Act/Oral</v>
      </c>
      <c r="CH5" s="124" t="str">
        <f>'Marks Entry'!CI6</f>
        <v>Total Yearly</v>
      </c>
      <c r="CI5" s="1060"/>
      <c r="CJ5" s="1021"/>
      <c r="CK5" s="1021"/>
      <c r="CL5" s="1071" t="str">
        <f>'Marks Entry'!CM6</f>
        <v>A+/A/B/C/D</v>
      </c>
      <c r="CM5" s="511" t="str">
        <f>'Marks Entry'!CN6</f>
        <v>Written</v>
      </c>
      <c r="CN5" s="512" t="str">
        <f>'Marks Entry'!CO6</f>
        <v>Act/Oral</v>
      </c>
      <c r="CO5" s="513" t="str">
        <f>'Marks Entry'!CP6</f>
        <v>Total</v>
      </c>
      <c r="CP5" s="516" t="str">
        <f>'Marks Entry'!CQ6</f>
        <v>Written</v>
      </c>
      <c r="CQ5" s="516" t="str">
        <f>'Marks Entry'!CR6</f>
        <v>Act/Oral</v>
      </c>
      <c r="CR5" s="517" t="str">
        <f>'Marks Entry'!CS6</f>
        <v>Total</v>
      </c>
      <c r="CS5" s="516" t="str">
        <f>'Marks Entry'!CT6</f>
        <v>Activity</v>
      </c>
      <c r="CT5" s="516">
        <f>'Marks Entry'!CU6</f>
        <v>0</v>
      </c>
      <c r="CU5" s="517" t="str">
        <f>'Marks Entry'!CV6</f>
        <v>Total</v>
      </c>
      <c r="CV5" s="1055"/>
      <c r="CW5" s="122" t="str">
        <f>'Marks Entry'!CX6</f>
        <v>Written</v>
      </c>
      <c r="CX5" s="144" t="str">
        <f>'Marks Entry'!CY6</f>
        <v>Act/Oral</v>
      </c>
      <c r="CY5" s="124" t="str">
        <f>'Marks Entry'!CZ6</f>
        <v>Total H.Y.</v>
      </c>
      <c r="CZ5" s="122" t="str">
        <f>'Marks Entry'!DA6</f>
        <v>Written</v>
      </c>
      <c r="DA5" s="144" t="str">
        <f>'Marks Entry'!DB6</f>
        <v>Act/Oral</v>
      </c>
      <c r="DB5" s="124" t="str">
        <f>'Marks Entry'!DC6</f>
        <v>Total Yearly</v>
      </c>
      <c r="DC5" s="1060"/>
      <c r="DD5" s="1021"/>
      <c r="DE5" s="1021"/>
      <c r="DF5" s="1071" t="str">
        <f>'Marks Entry'!DG6</f>
        <v>A+/A/B/C/D</v>
      </c>
      <c r="DG5" s="511" t="str">
        <f>'Marks Entry'!DH6</f>
        <v>Written</v>
      </c>
      <c r="DH5" s="512" t="str">
        <f>'Marks Entry'!DI6</f>
        <v>Act/Oral</v>
      </c>
      <c r="DI5" s="513" t="str">
        <f>'Marks Entry'!DJ6</f>
        <v>Total</v>
      </c>
      <c r="DJ5" s="516" t="str">
        <f>'Marks Entry'!DK6</f>
        <v>Written</v>
      </c>
      <c r="DK5" s="516" t="str">
        <f>'Marks Entry'!DL6</f>
        <v>Act/Oral</v>
      </c>
      <c r="DL5" s="517" t="str">
        <f>'Marks Entry'!DM6</f>
        <v>Total</v>
      </c>
      <c r="DM5" s="516" t="str">
        <f>'Marks Entry'!DN6</f>
        <v>Activity</v>
      </c>
      <c r="DN5" s="516">
        <f>'Marks Entry'!DO6</f>
        <v>0</v>
      </c>
      <c r="DO5" s="517" t="str">
        <f>'Marks Entry'!DP6</f>
        <v>Total</v>
      </c>
      <c r="DP5" s="1055"/>
      <c r="DQ5" s="122" t="str">
        <f>'Marks Entry'!DR6</f>
        <v>Written</v>
      </c>
      <c r="DR5" s="144" t="str">
        <f>'Marks Entry'!DS6</f>
        <v>Act/Oral</v>
      </c>
      <c r="DS5" s="124" t="str">
        <f>'Marks Entry'!DT6</f>
        <v>Total H.Y.</v>
      </c>
      <c r="DT5" s="122" t="str">
        <f>'Marks Entry'!DU6</f>
        <v>Written</v>
      </c>
      <c r="DU5" s="144" t="str">
        <f>'Marks Entry'!DV6</f>
        <v>Act/Oral</v>
      </c>
      <c r="DV5" s="124" t="str">
        <f>'Marks Entry'!DW6</f>
        <v>Total Yearly</v>
      </c>
      <c r="DW5" s="1060"/>
      <c r="DX5" s="1021"/>
      <c r="DY5" s="1021"/>
      <c r="DZ5" s="1071" t="str">
        <f>'Marks Entry'!EA6</f>
        <v>A+/A/B/C/D</v>
      </c>
      <c r="EA5" s="1102"/>
      <c r="EB5" s="1046"/>
      <c r="EC5" s="1046"/>
      <c r="ED5" s="1042"/>
      <c r="EE5" s="1042"/>
      <c r="EF5" s="1044"/>
      <c r="EG5" s="1071" t="str">
        <f>'Marks Entry'!EJ6</f>
        <v>A/B/C/D/E</v>
      </c>
      <c r="EH5" s="1102"/>
      <c r="EI5" s="1046"/>
      <c r="EJ5" s="1046"/>
      <c r="EK5" s="1046"/>
      <c r="EL5" s="1046"/>
      <c r="EM5" s="1044"/>
      <c r="EN5" s="1071" t="str">
        <f>'Marks Entry'!EJ6</f>
        <v>A/B/C/D/E</v>
      </c>
      <c r="EO5" s="1102"/>
      <c r="EP5" s="1046"/>
      <c r="EQ5" s="1046"/>
      <c r="ER5" s="1046"/>
      <c r="ES5" s="1046"/>
      <c r="ET5" s="1044"/>
      <c r="EU5" s="1071" t="str">
        <f>'Marks Entry'!EJ6</f>
        <v>A/B/C/D/E</v>
      </c>
      <c r="EV5" s="1112"/>
      <c r="EW5" s="1123"/>
      <c r="EX5" s="1125"/>
      <c r="EY5" s="1112"/>
      <c r="EZ5" s="1099"/>
      <c r="FA5" s="1099"/>
      <c r="FB5" s="1099"/>
      <c r="FC5" s="1099"/>
      <c r="FD5" s="1118"/>
      <c r="FE5" s="71"/>
      <c r="FF5" s="1121"/>
      <c r="FG5" s="1110"/>
    </row>
    <row r="6" spans="1:163" ht="15.75" customHeight="1" thickBot="1">
      <c r="A6" s="1066"/>
      <c r="B6" s="1076"/>
      <c r="C6" s="1070"/>
      <c r="D6" s="1070"/>
      <c r="E6" s="1070"/>
      <c r="F6" s="1070"/>
      <c r="G6" s="1070"/>
      <c r="H6" s="1070"/>
      <c r="I6" s="1070"/>
      <c r="J6" s="1074"/>
      <c r="K6" s="141">
        <f>'Marks Entry'!L7</f>
        <v>5</v>
      </c>
      <c r="L6" s="142">
        <f>'Marks Entry'!M7</f>
        <v>5</v>
      </c>
      <c r="M6" s="509">
        <f>'Marks Entry'!N7</f>
        <v>10</v>
      </c>
      <c r="N6" s="514">
        <f>'Marks Entry'!O7</f>
        <v>5</v>
      </c>
      <c r="O6" s="514">
        <f>'Marks Entry'!P7</f>
        <v>5</v>
      </c>
      <c r="P6" s="515">
        <f>'Marks Entry'!Q7</f>
        <v>10</v>
      </c>
      <c r="Q6" s="514">
        <f>'Marks Entry'!R7</f>
        <v>10</v>
      </c>
      <c r="R6" s="514">
        <f>'Marks Entry'!S7</f>
        <v>0</v>
      </c>
      <c r="S6" s="515">
        <f>'Marks Entry'!T7</f>
        <v>10</v>
      </c>
      <c r="T6" s="123">
        <f>'Marks Entry'!U7</f>
        <v>30</v>
      </c>
      <c r="U6" s="143">
        <f>'Marks Entry'!V7</f>
        <v>50</v>
      </c>
      <c r="V6" s="143">
        <f>'Marks Entry'!W7</f>
        <v>20</v>
      </c>
      <c r="W6" s="202">
        <f>'Marks Entry'!X7</f>
        <v>70</v>
      </c>
      <c r="X6" s="143">
        <f>'Marks Entry'!Y7</f>
        <v>70</v>
      </c>
      <c r="Y6" s="143">
        <f>'Marks Entry'!Z7</f>
        <v>30</v>
      </c>
      <c r="Z6" s="125">
        <f>'Marks Entry'!AA7</f>
        <v>100</v>
      </c>
      <c r="AA6" s="258">
        <f>'Marks Entry'!AB7</f>
        <v>200</v>
      </c>
      <c r="AB6" s="1022"/>
      <c r="AC6" s="1022"/>
      <c r="AD6" s="1072"/>
      <c r="AE6" s="141">
        <f>'Marks Entry'!AF7</f>
        <v>5</v>
      </c>
      <c r="AF6" s="142">
        <f>'Marks Entry'!AG7</f>
        <v>5</v>
      </c>
      <c r="AG6" s="509">
        <f>'Marks Entry'!AH7</f>
        <v>10</v>
      </c>
      <c r="AH6" s="514">
        <f>'Marks Entry'!AI7</f>
        <v>5</v>
      </c>
      <c r="AI6" s="514">
        <f>'Marks Entry'!AJ7</f>
        <v>5</v>
      </c>
      <c r="AJ6" s="515">
        <f>'Marks Entry'!AK7</f>
        <v>10</v>
      </c>
      <c r="AK6" s="514">
        <f>'Marks Entry'!AL7</f>
        <v>10</v>
      </c>
      <c r="AL6" s="514">
        <f>'Marks Entry'!AM7</f>
        <v>0</v>
      </c>
      <c r="AM6" s="515">
        <f>'Marks Entry'!AN7</f>
        <v>10</v>
      </c>
      <c r="AN6" s="123">
        <f>'Marks Entry'!AO7</f>
        <v>30</v>
      </c>
      <c r="AO6" s="143">
        <f>'Marks Entry'!AP7</f>
        <v>50</v>
      </c>
      <c r="AP6" s="143">
        <f>'Marks Entry'!AQ7</f>
        <v>20</v>
      </c>
      <c r="AQ6" s="202">
        <f>'Marks Entry'!AR7</f>
        <v>70</v>
      </c>
      <c r="AR6" s="143">
        <f>'Marks Entry'!AS7</f>
        <v>70</v>
      </c>
      <c r="AS6" s="143">
        <f>'Marks Entry'!AT7</f>
        <v>30</v>
      </c>
      <c r="AT6" s="125">
        <f>'Marks Entry'!AU7</f>
        <v>100</v>
      </c>
      <c r="AU6" s="258">
        <f>'Marks Entry'!AV7</f>
        <v>200</v>
      </c>
      <c r="AV6" s="1022"/>
      <c r="AW6" s="1022"/>
      <c r="AX6" s="1072"/>
      <c r="AY6" s="141">
        <f>'Marks Entry'!AZ7</f>
        <v>5</v>
      </c>
      <c r="AZ6" s="142">
        <f>'Marks Entry'!BA7</f>
        <v>5</v>
      </c>
      <c r="BA6" s="509">
        <f>'Marks Entry'!BB7</f>
        <v>10</v>
      </c>
      <c r="BB6" s="514">
        <f>'Marks Entry'!BC7</f>
        <v>5</v>
      </c>
      <c r="BC6" s="514">
        <f>'Marks Entry'!BD7</f>
        <v>5</v>
      </c>
      <c r="BD6" s="515">
        <f>'Marks Entry'!BE7</f>
        <v>10</v>
      </c>
      <c r="BE6" s="514">
        <f>'Marks Entry'!BF7</f>
        <v>10</v>
      </c>
      <c r="BF6" s="514">
        <f>'Marks Entry'!BG7</f>
        <v>0</v>
      </c>
      <c r="BG6" s="515">
        <f>'Marks Entry'!BH7</f>
        <v>10</v>
      </c>
      <c r="BH6" s="123">
        <f>'Marks Entry'!BI7</f>
        <v>30</v>
      </c>
      <c r="BI6" s="143">
        <f>'Marks Entry'!BJ7</f>
        <v>50</v>
      </c>
      <c r="BJ6" s="143">
        <f>'Marks Entry'!BK7</f>
        <v>20</v>
      </c>
      <c r="BK6" s="202">
        <f>'Marks Entry'!BL7</f>
        <v>70</v>
      </c>
      <c r="BL6" s="143">
        <f>'Marks Entry'!BM7</f>
        <v>70</v>
      </c>
      <c r="BM6" s="143">
        <f>'Marks Entry'!BN7</f>
        <v>30</v>
      </c>
      <c r="BN6" s="125">
        <f>'Marks Entry'!BO7</f>
        <v>100</v>
      </c>
      <c r="BO6" s="258">
        <f>'Marks Entry'!BP7</f>
        <v>200</v>
      </c>
      <c r="BP6" s="1022"/>
      <c r="BQ6" s="1022"/>
      <c r="BR6" s="1072"/>
      <c r="BS6" s="141">
        <f>'Marks Entry'!BT7</f>
        <v>5</v>
      </c>
      <c r="BT6" s="142">
        <f>'Marks Entry'!BU7</f>
        <v>5</v>
      </c>
      <c r="BU6" s="509">
        <f>'Marks Entry'!BV7</f>
        <v>10</v>
      </c>
      <c r="BV6" s="514">
        <f>'Marks Entry'!BW7</f>
        <v>5</v>
      </c>
      <c r="BW6" s="514">
        <f>'Marks Entry'!BX7</f>
        <v>5</v>
      </c>
      <c r="BX6" s="515">
        <f>'Marks Entry'!BY7</f>
        <v>10</v>
      </c>
      <c r="BY6" s="514">
        <f>'Marks Entry'!BZ7</f>
        <v>10</v>
      </c>
      <c r="BZ6" s="514">
        <f>'Marks Entry'!CA7</f>
        <v>0</v>
      </c>
      <c r="CA6" s="515">
        <f>'Marks Entry'!CB7</f>
        <v>10</v>
      </c>
      <c r="CB6" s="123">
        <f>'Marks Entry'!CC7</f>
        <v>30</v>
      </c>
      <c r="CC6" s="143">
        <f>'Marks Entry'!CD7</f>
        <v>50</v>
      </c>
      <c r="CD6" s="143">
        <f>'Marks Entry'!CE7</f>
        <v>20</v>
      </c>
      <c r="CE6" s="202">
        <f>'Marks Entry'!CF7</f>
        <v>70</v>
      </c>
      <c r="CF6" s="143">
        <f>'Marks Entry'!CG7</f>
        <v>70</v>
      </c>
      <c r="CG6" s="143">
        <f>'Marks Entry'!CH7</f>
        <v>30</v>
      </c>
      <c r="CH6" s="125">
        <f>'Marks Entry'!CI7</f>
        <v>100</v>
      </c>
      <c r="CI6" s="258">
        <f>'Marks Entry'!CJ7</f>
        <v>200</v>
      </c>
      <c r="CJ6" s="1022"/>
      <c r="CK6" s="1022"/>
      <c r="CL6" s="1072"/>
      <c r="CM6" s="141">
        <f>'Marks Entry'!CN7</f>
        <v>5</v>
      </c>
      <c r="CN6" s="142">
        <f>'Marks Entry'!CO7</f>
        <v>5</v>
      </c>
      <c r="CO6" s="509">
        <f>'Marks Entry'!CP7</f>
        <v>10</v>
      </c>
      <c r="CP6" s="514">
        <f>'Marks Entry'!CQ7</f>
        <v>5</v>
      </c>
      <c r="CQ6" s="514">
        <f>'Marks Entry'!CR7</f>
        <v>5</v>
      </c>
      <c r="CR6" s="515">
        <f>'Marks Entry'!CS7</f>
        <v>10</v>
      </c>
      <c r="CS6" s="514">
        <f>'Marks Entry'!CT7</f>
        <v>10</v>
      </c>
      <c r="CT6" s="514">
        <f>'Marks Entry'!CU7</f>
        <v>0</v>
      </c>
      <c r="CU6" s="515">
        <f>'Marks Entry'!CV7</f>
        <v>10</v>
      </c>
      <c r="CV6" s="123">
        <f>'Marks Entry'!CW7</f>
        <v>30</v>
      </c>
      <c r="CW6" s="143">
        <f>'Marks Entry'!CX7</f>
        <v>50</v>
      </c>
      <c r="CX6" s="143">
        <f>'Marks Entry'!CY7</f>
        <v>20</v>
      </c>
      <c r="CY6" s="202">
        <f>'Marks Entry'!CZ7</f>
        <v>70</v>
      </c>
      <c r="CZ6" s="143">
        <f>'Marks Entry'!DA7</f>
        <v>70</v>
      </c>
      <c r="DA6" s="143">
        <f>'Marks Entry'!DB7</f>
        <v>30</v>
      </c>
      <c r="DB6" s="125">
        <f>'Marks Entry'!DC7</f>
        <v>100</v>
      </c>
      <c r="DC6" s="258">
        <f>'Marks Entry'!DD7</f>
        <v>200</v>
      </c>
      <c r="DD6" s="1022"/>
      <c r="DE6" s="1022"/>
      <c r="DF6" s="1072"/>
      <c r="DG6" s="141">
        <f>'Marks Entry'!DH7</f>
        <v>5</v>
      </c>
      <c r="DH6" s="142">
        <f>'Marks Entry'!DI7</f>
        <v>5</v>
      </c>
      <c r="DI6" s="509">
        <f>'Marks Entry'!DJ7</f>
        <v>10</v>
      </c>
      <c r="DJ6" s="514">
        <f>'Marks Entry'!DK7</f>
        <v>5</v>
      </c>
      <c r="DK6" s="514">
        <f>'Marks Entry'!DL7</f>
        <v>5</v>
      </c>
      <c r="DL6" s="515">
        <f>'Marks Entry'!DM7</f>
        <v>10</v>
      </c>
      <c r="DM6" s="514">
        <f>'Marks Entry'!DN7</f>
        <v>10</v>
      </c>
      <c r="DN6" s="514">
        <f>'Marks Entry'!DO7</f>
        <v>0</v>
      </c>
      <c r="DO6" s="515">
        <f>'Marks Entry'!DP7</f>
        <v>10</v>
      </c>
      <c r="DP6" s="123">
        <f>'Marks Entry'!DQ7</f>
        <v>30</v>
      </c>
      <c r="DQ6" s="143">
        <f>'Marks Entry'!DR7</f>
        <v>50</v>
      </c>
      <c r="DR6" s="143">
        <f>'Marks Entry'!DS7</f>
        <v>20</v>
      </c>
      <c r="DS6" s="202">
        <f>'Marks Entry'!DT7</f>
        <v>70</v>
      </c>
      <c r="DT6" s="143">
        <f>'Marks Entry'!DU7</f>
        <v>70</v>
      </c>
      <c r="DU6" s="143">
        <f>'Marks Entry'!DV7</f>
        <v>30</v>
      </c>
      <c r="DV6" s="125">
        <f>'Marks Entry'!DW7</f>
        <v>100</v>
      </c>
      <c r="DW6" s="258">
        <f>'Marks Entry'!DX7</f>
        <v>200</v>
      </c>
      <c r="DX6" s="1022"/>
      <c r="DY6" s="1022"/>
      <c r="DZ6" s="1072"/>
      <c r="EA6" s="204">
        <f>'Marks Entry'!EB7</f>
        <v>20</v>
      </c>
      <c r="EB6" s="205">
        <f>'Marks Entry'!EC7</f>
        <v>20</v>
      </c>
      <c r="EC6" s="205">
        <f>'Marks Entry'!ED7</f>
        <v>20</v>
      </c>
      <c r="ED6" s="206">
        <f>'Marks Entry'!EE7</f>
        <v>20</v>
      </c>
      <c r="EE6" s="207">
        <f>'Marks Entry'!EF7</f>
        <v>20</v>
      </c>
      <c r="EF6" s="208">
        <f>'Marks Entry'!EG7</f>
        <v>100</v>
      </c>
      <c r="EG6" s="1072"/>
      <c r="EH6" s="204">
        <f>'Marks Entry'!EJ7</f>
        <v>0</v>
      </c>
      <c r="EI6" s="205">
        <f>'Marks Entry'!EK7</f>
        <v>20</v>
      </c>
      <c r="EJ6" s="205">
        <f>'Marks Entry'!EL7</f>
        <v>20</v>
      </c>
      <c r="EK6" s="206">
        <f>'Marks Entry'!EM7</f>
        <v>20</v>
      </c>
      <c r="EL6" s="207">
        <f>'Marks Entry'!EN7</f>
        <v>20</v>
      </c>
      <c r="EM6" s="208">
        <f>'Marks Entry'!EP7</f>
        <v>100</v>
      </c>
      <c r="EN6" s="1072"/>
      <c r="EO6" s="204">
        <f>'Marks Entry'!ET7</f>
        <v>20</v>
      </c>
      <c r="EP6" s="205">
        <f>'Marks Entry'!EU7</f>
        <v>20</v>
      </c>
      <c r="EQ6" s="205">
        <f>'Marks Entry'!EV7</f>
        <v>20</v>
      </c>
      <c r="ER6" s="206">
        <f>'Marks Entry'!EW7</f>
        <v>20</v>
      </c>
      <c r="ES6" s="207">
        <f>'Marks Entry'!EX7</f>
        <v>20</v>
      </c>
      <c r="ET6" s="208">
        <f>'Marks Entry'!EY7</f>
        <v>100</v>
      </c>
      <c r="EU6" s="1072"/>
      <c r="EV6" s="1113"/>
      <c r="EW6" s="1124"/>
      <c r="EX6" s="1126"/>
      <c r="EY6" s="1113"/>
      <c r="EZ6" s="1100"/>
      <c r="FA6" s="1100"/>
      <c r="FB6" s="1100"/>
      <c r="FC6" s="1100"/>
      <c r="FD6" s="1119"/>
      <c r="FE6" s="72"/>
      <c r="FF6" s="1122"/>
      <c r="FG6" s="1111"/>
    </row>
    <row r="7" spans="1:163" s="117" customFormat="1" ht="17.25" customHeight="1">
      <c r="A7" s="1066"/>
      <c r="B7" s="112">
        <f>IF(F7&gt;0,1,0)</f>
        <v>1</v>
      </c>
      <c r="C7" s="113">
        <f>'Marks Entry'!D9</f>
        <v>6</v>
      </c>
      <c r="D7" s="113">
        <f>'Marks Entry'!E9</f>
        <v>793</v>
      </c>
      <c r="E7" s="113">
        <f>'Marks Entry'!F9</f>
        <v>0</v>
      </c>
      <c r="F7" s="113">
        <f>'Marks Entry'!G9</f>
        <v>901</v>
      </c>
      <c r="G7" s="113" t="str">
        <f>'Marks Entry'!H9</f>
        <v>ABHISHEK</v>
      </c>
      <c r="H7" s="113" t="str">
        <f>'Marks Entry'!I9</f>
        <v>RAMU KHAN</v>
      </c>
      <c r="I7" s="113" t="str">
        <f>'Marks Entry'!J9</f>
        <v>SEEPA DEVI</v>
      </c>
      <c r="J7" s="114">
        <f>'Marks Entry'!K9</f>
        <v>38555</v>
      </c>
      <c r="K7" s="149" t="str">
        <f>'Marks Entry'!L9</f>
        <v>ml</v>
      </c>
      <c r="L7" s="150">
        <f>'Marks Entry'!M9</f>
        <v>1</v>
      </c>
      <c r="M7" s="510" t="str">
        <f>'Marks Entry'!N9</f>
        <v>ML</v>
      </c>
      <c r="N7" s="150">
        <f>'Marks Entry'!O9</f>
        <v>5</v>
      </c>
      <c r="O7" s="150">
        <f>'Marks Entry'!P9</f>
        <v>2</v>
      </c>
      <c r="P7" s="508">
        <f>'Marks Entry'!Q9</f>
        <v>7</v>
      </c>
      <c r="Q7" s="150">
        <f>'Marks Entry'!R9</f>
        <v>2</v>
      </c>
      <c r="R7" s="150">
        <f>'Marks Entry'!S9</f>
        <v>0</v>
      </c>
      <c r="S7" s="508">
        <f>'Marks Entry'!T9</f>
        <v>2</v>
      </c>
      <c r="T7" s="151">
        <f>'Marks Entry'!U9</f>
        <v>9</v>
      </c>
      <c r="U7" s="150">
        <f>'Marks Entry'!V9</f>
        <v>30</v>
      </c>
      <c r="V7" s="150">
        <f>'Marks Entry'!W9</f>
        <v>5</v>
      </c>
      <c r="W7" s="151">
        <f>'Marks Entry'!X9</f>
        <v>35</v>
      </c>
      <c r="X7" s="150">
        <f>'Marks Entry'!Y9</f>
        <v>40</v>
      </c>
      <c r="Y7" s="150">
        <f>'Marks Entry'!Z9</f>
        <v>15</v>
      </c>
      <c r="Z7" s="151">
        <f>'Marks Entry'!AA9</f>
        <v>55</v>
      </c>
      <c r="AA7" s="257">
        <f>'Marks Entry'!AB9</f>
        <v>99</v>
      </c>
      <c r="AB7" s="520">
        <f>'Marks Entry'!AC9</f>
        <v>49.5</v>
      </c>
      <c r="AC7" s="518" t="str">
        <f>'Marks Entry'!AD9</f>
        <v>D</v>
      </c>
      <c r="AD7" s="152" t="str">
        <f>'Marks Entry'!AE9</f>
        <v>D</v>
      </c>
      <c r="AE7" s="149">
        <f>'Marks Entry'!AF9</f>
        <v>2</v>
      </c>
      <c r="AF7" s="150">
        <f>'Marks Entry'!AG9</f>
        <v>2</v>
      </c>
      <c r="AG7" s="510">
        <f>'Marks Entry'!AH9</f>
        <v>4</v>
      </c>
      <c r="AH7" s="150">
        <f>'Marks Entry'!AI9</f>
        <v>2</v>
      </c>
      <c r="AI7" s="150">
        <f>'Marks Entry'!AJ9</f>
        <v>2</v>
      </c>
      <c r="AJ7" s="508">
        <f>'Marks Entry'!AK9</f>
        <v>4</v>
      </c>
      <c r="AK7" s="150">
        <f>'Marks Entry'!AL9</f>
        <v>2</v>
      </c>
      <c r="AL7" s="150">
        <f>'Marks Entry'!AM9</f>
        <v>0</v>
      </c>
      <c r="AM7" s="508">
        <f>'Marks Entry'!AN9</f>
        <v>2</v>
      </c>
      <c r="AN7" s="151">
        <f>'Marks Entry'!AO9</f>
        <v>10</v>
      </c>
      <c r="AO7" s="150">
        <f>'Marks Entry'!AP9</f>
        <v>30</v>
      </c>
      <c r="AP7" s="150">
        <f>'Marks Entry'!AQ9</f>
        <v>5</v>
      </c>
      <c r="AQ7" s="151">
        <f>'Marks Entry'!AR9</f>
        <v>35</v>
      </c>
      <c r="AR7" s="150">
        <f>'Marks Entry'!AS9</f>
        <v>38</v>
      </c>
      <c r="AS7" s="150">
        <f>'Marks Entry'!AT9</f>
        <v>15</v>
      </c>
      <c r="AT7" s="151">
        <f>'Marks Entry'!AU9</f>
        <v>53</v>
      </c>
      <c r="AU7" s="257">
        <f>'Marks Entry'!AV9</f>
        <v>98</v>
      </c>
      <c r="AV7" s="520">
        <f>'Marks Entry'!AW9</f>
        <v>49</v>
      </c>
      <c r="AW7" s="518" t="str">
        <f>'Marks Entry'!AX9</f>
        <v>D</v>
      </c>
      <c r="AX7" s="152" t="str">
        <f>'Marks Entry'!AY9</f>
        <v>D</v>
      </c>
      <c r="AY7" s="149">
        <f>'Marks Entry'!AZ9</f>
        <v>2</v>
      </c>
      <c r="AZ7" s="150">
        <f>'Marks Entry'!BA9</f>
        <v>2</v>
      </c>
      <c r="BA7" s="510">
        <f>'Marks Entry'!BB9</f>
        <v>4</v>
      </c>
      <c r="BB7" s="150">
        <f>'Marks Entry'!BC9</f>
        <v>2</v>
      </c>
      <c r="BC7" s="150">
        <f>'Marks Entry'!BD9</f>
        <v>2</v>
      </c>
      <c r="BD7" s="508">
        <f>'Marks Entry'!BE9</f>
        <v>4</v>
      </c>
      <c r="BE7" s="150">
        <f>'Marks Entry'!BF9</f>
        <v>2</v>
      </c>
      <c r="BF7" s="150">
        <f>'Marks Entry'!BG9</f>
        <v>0</v>
      </c>
      <c r="BG7" s="508">
        <f>'Marks Entry'!BH9</f>
        <v>2</v>
      </c>
      <c r="BH7" s="151">
        <f>'Marks Entry'!BI9</f>
        <v>10</v>
      </c>
      <c r="BI7" s="150">
        <f>'Marks Entry'!BJ9</f>
        <v>30</v>
      </c>
      <c r="BJ7" s="150">
        <f>'Marks Entry'!BK9</f>
        <v>5</v>
      </c>
      <c r="BK7" s="151">
        <f>'Marks Entry'!BL9</f>
        <v>35</v>
      </c>
      <c r="BL7" s="150">
        <f>'Marks Entry'!BM9</f>
        <v>38</v>
      </c>
      <c r="BM7" s="150">
        <f>'Marks Entry'!BN9</f>
        <v>15</v>
      </c>
      <c r="BN7" s="151">
        <f>'Marks Entry'!BO9</f>
        <v>53</v>
      </c>
      <c r="BO7" s="257">
        <f>'Marks Entry'!BP9</f>
        <v>98</v>
      </c>
      <c r="BP7" s="520">
        <f>'Marks Entry'!BQ9</f>
        <v>49</v>
      </c>
      <c r="BQ7" s="518" t="str">
        <f>'Marks Entry'!BR9</f>
        <v>D</v>
      </c>
      <c r="BR7" s="152" t="str">
        <f>'Marks Entry'!BS9</f>
        <v>D</v>
      </c>
      <c r="BS7" s="149">
        <f>'Marks Entry'!BT9</f>
        <v>2</v>
      </c>
      <c r="BT7" s="150">
        <f>'Marks Entry'!BU9</f>
        <v>5</v>
      </c>
      <c r="BU7" s="510">
        <f>'Marks Entry'!BV9</f>
        <v>7</v>
      </c>
      <c r="BV7" s="150">
        <f>'Marks Entry'!BW9</f>
        <v>2</v>
      </c>
      <c r="BW7" s="150">
        <f>'Marks Entry'!BX9</f>
        <v>2</v>
      </c>
      <c r="BX7" s="508">
        <f>'Marks Entry'!BY9</f>
        <v>4</v>
      </c>
      <c r="BY7" s="150">
        <f>'Marks Entry'!BZ9</f>
        <v>2</v>
      </c>
      <c r="BZ7" s="150">
        <f>'Marks Entry'!CA9</f>
        <v>0</v>
      </c>
      <c r="CA7" s="508">
        <f>'Marks Entry'!CB9</f>
        <v>2</v>
      </c>
      <c r="CB7" s="151">
        <f>'Marks Entry'!CC9</f>
        <v>13</v>
      </c>
      <c r="CC7" s="150">
        <f>'Marks Entry'!CD9</f>
        <v>30</v>
      </c>
      <c r="CD7" s="150">
        <f>'Marks Entry'!CE9</f>
        <v>5</v>
      </c>
      <c r="CE7" s="151">
        <f>'Marks Entry'!CF9</f>
        <v>35</v>
      </c>
      <c r="CF7" s="150">
        <f>'Marks Entry'!CG9</f>
        <v>38</v>
      </c>
      <c r="CG7" s="150">
        <f>'Marks Entry'!CH9</f>
        <v>15</v>
      </c>
      <c r="CH7" s="151">
        <f>'Marks Entry'!CI9</f>
        <v>53</v>
      </c>
      <c r="CI7" s="257">
        <f>'Marks Entry'!CJ9</f>
        <v>101</v>
      </c>
      <c r="CJ7" s="520">
        <f>'Marks Entry'!CK9</f>
        <v>50.5</v>
      </c>
      <c r="CK7" s="518" t="str">
        <f>'Marks Entry'!CL9</f>
        <v>D</v>
      </c>
      <c r="CL7" s="152" t="str">
        <f>'Marks Entry'!CM9</f>
        <v>D</v>
      </c>
      <c r="CM7" s="149">
        <f>'Marks Entry'!CN9</f>
        <v>2</v>
      </c>
      <c r="CN7" s="150">
        <f>'Marks Entry'!CO9</f>
        <v>3</v>
      </c>
      <c r="CO7" s="510">
        <f>'Marks Entry'!CP9</f>
        <v>5</v>
      </c>
      <c r="CP7" s="150">
        <f>'Marks Entry'!CQ9</f>
        <v>2</v>
      </c>
      <c r="CQ7" s="150">
        <f>'Marks Entry'!CR9</f>
        <v>2</v>
      </c>
      <c r="CR7" s="508">
        <f>'Marks Entry'!CS9</f>
        <v>4</v>
      </c>
      <c r="CS7" s="150">
        <f>'Marks Entry'!CT9</f>
        <v>2</v>
      </c>
      <c r="CT7" s="150">
        <f>'Marks Entry'!CU9</f>
        <v>0</v>
      </c>
      <c r="CU7" s="508">
        <f>'Marks Entry'!CV9</f>
        <v>2</v>
      </c>
      <c r="CV7" s="151">
        <f>'Marks Entry'!CW9</f>
        <v>11</v>
      </c>
      <c r="CW7" s="150">
        <f>'Marks Entry'!CX9</f>
        <v>30</v>
      </c>
      <c r="CX7" s="150">
        <f>'Marks Entry'!CY9</f>
        <v>5</v>
      </c>
      <c r="CY7" s="151">
        <f>'Marks Entry'!CZ9</f>
        <v>35</v>
      </c>
      <c r="CZ7" s="150">
        <f>'Marks Entry'!DA9</f>
        <v>38</v>
      </c>
      <c r="DA7" s="150">
        <f>'Marks Entry'!DB9</f>
        <v>15</v>
      </c>
      <c r="DB7" s="151">
        <f>'Marks Entry'!DC9</f>
        <v>53</v>
      </c>
      <c r="DC7" s="257">
        <f>'Marks Entry'!DD9</f>
        <v>99</v>
      </c>
      <c r="DD7" s="520">
        <f>'Marks Entry'!DE9</f>
        <v>49.5</v>
      </c>
      <c r="DE7" s="518" t="str">
        <f>'Marks Entry'!DF9</f>
        <v>D</v>
      </c>
      <c r="DF7" s="152" t="str">
        <f>'Marks Entry'!DG9</f>
        <v>D</v>
      </c>
      <c r="DG7" s="149">
        <f>'Marks Entry'!DH9</f>
        <v>2</v>
      </c>
      <c r="DH7" s="150">
        <f>'Marks Entry'!DI9</f>
        <v>2</v>
      </c>
      <c r="DI7" s="510">
        <f>'Marks Entry'!DJ9</f>
        <v>4</v>
      </c>
      <c r="DJ7" s="150">
        <f>'Marks Entry'!DK9</f>
        <v>2</v>
      </c>
      <c r="DK7" s="150">
        <f>'Marks Entry'!DL9</f>
        <v>2</v>
      </c>
      <c r="DL7" s="508">
        <f>'Marks Entry'!DM9</f>
        <v>4</v>
      </c>
      <c r="DM7" s="150">
        <f>'Marks Entry'!DN9</f>
        <v>2</v>
      </c>
      <c r="DN7" s="150">
        <f>'Marks Entry'!DO9</f>
        <v>0</v>
      </c>
      <c r="DO7" s="508">
        <f>'Marks Entry'!DP9</f>
        <v>2</v>
      </c>
      <c r="DP7" s="151">
        <f>'Marks Entry'!DQ9</f>
        <v>10</v>
      </c>
      <c r="DQ7" s="150">
        <f>'Marks Entry'!DR9</f>
        <v>25</v>
      </c>
      <c r="DR7" s="150">
        <f>'Marks Entry'!DS9</f>
        <v>0</v>
      </c>
      <c r="DS7" s="151">
        <f>'Marks Entry'!DT9</f>
        <v>25</v>
      </c>
      <c r="DT7" s="150">
        <f>'Marks Entry'!DU9</f>
        <v>38</v>
      </c>
      <c r="DU7" s="150">
        <f>'Marks Entry'!DV9</f>
        <v>15</v>
      </c>
      <c r="DV7" s="151">
        <f>'Marks Entry'!DW9</f>
        <v>53</v>
      </c>
      <c r="DW7" s="257">
        <f>'Marks Entry'!DX9</f>
        <v>88</v>
      </c>
      <c r="DX7" s="520">
        <f>'Marks Entry'!DY9</f>
        <v>44</v>
      </c>
      <c r="DY7" s="518" t="str">
        <f>'Marks Entry'!DZ9</f>
        <v>D</v>
      </c>
      <c r="DZ7" s="152" t="str">
        <f>'Marks Entry'!EA9</f>
        <v>D</v>
      </c>
      <c r="EA7" s="149">
        <f>'Marks Entry'!EB9</f>
        <v>15</v>
      </c>
      <c r="EB7" s="150">
        <f>'Marks Entry'!EC9</f>
        <v>15</v>
      </c>
      <c r="EC7" s="150">
        <f>'Marks Entry'!ED9</f>
        <v>11</v>
      </c>
      <c r="ED7" s="150">
        <f>'Marks Entry'!EE9</f>
        <v>20</v>
      </c>
      <c r="EE7" s="150">
        <f>'Marks Entry'!EF9</f>
        <v>10</v>
      </c>
      <c r="EF7" s="209">
        <f>'Marks Entry'!EG9</f>
        <v>71</v>
      </c>
      <c r="EG7" s="153" t="str">
        <f>'Marks Entry'!EJ9</f>
        <v>B</v>
      </c>
      <c r="EH7" s="149">
        <f>'Marks Entry'!EK9</f>
        <v>15</v>
      </c>
      <c r="EI7" s="150">
        <f>'Marks Entry'!EL9</f>
        <v>15</v>
      </c>
      <c r="EJ7" s="150">
        <f>'Marks Entry'!EM9</f>
        <v>11</v>
      </c>
      <c r="EK7" s="150">
        <f>'Marks Entry'!EN9</f>
        <v>10</v>
      </c>
      <c r="EL7" s="150">
        <f>'Marks Entry'!EO9</f>
        <v>10</v>
      </c>
      <c r="EM7" s="151">
        <f>'Marks Entry'!EP9</f>
        <v>61</v>
      </c>
      <c r="EN7" s="153" t="str">
        <f>'Marks Entry'!ES9</f>
        <v>C</v>
      </c>
      <c r="EO7" s="149">
        <f>'Marks Entry'!ET9</f>
        <v>15</v>
      </c>
      <c r="EP7" s="150">
        <f>'Marks Entry'!EU9</f>
        <v>15</v>
      </c>
      <c r="EQ7" s="150">
        <f>'Marks Entry'!EV9</f>
        <v>11</v>
      </c>
      <c r="ER7" s="150">
        <f>'Marks Entry'!EW9</f>
        <v>10</v>
      </c>
      <c r="ES7" s="150">
        <f>'Marks Entry'!EX9</f>
        <v>10</v>
      </c>
      <c r="ET7" s="151">
        <f>'Marks Entry'!EY9</f>
        <v>61</v>
      </c>
      <c r="EU7" s="153" t="str">
        <f>'Marks Entry'!FB9</f>
        <v>C</v>
      </c>
      <c r="EV7" s="222">
        <f>'Marks Entry'!FC9</f>
        <v>362</v>
      </c>
      <c r="EW7" s="223">
        <f>'Marks Entry'!FD9</f>
        <v>274</v>
      </c>
      <c r="EX7" s="224">
        <f>'Marks Entry'!FE9</f>
        <v>75.690607734806619</v>
      </c>
      <c r="EY7" s="222">
        <f>'Marks Entry'!FF9</f>
        <v>1200</v>
      </c>
      <c r="EZ7" s="223">
        <f>'Marks Entry'!FG9</f>
        <v>583</v>
      </c>
      <c r="FA7" s="225">
        <f>'Marks Entry'!FH9</f>
        <v>48.583333333333336</v>
      </c>
      <c r="FB7" s="223" t="str">
        <f>IF(OR('Marks Entry'!FI9="First",'Marks Entry'!FI9="Second",'Marks Entry'!FI9="Third"),'Marks Entry'!FI9,"")</f>
        <v>Second</v>
      </c>
      <c r="FC7" s="223" t="str">
        <f>'Marks Entry'!FJ9</f>
        <v>D</v>
      </c>
      <c r="FD7" s="540" t="str">
        <f>'Marks Entry'!FK9</f>
        <v>PASSED</v>
      </c>
      <c r="FE7" s="113">
        <f>'Marks Entry'!FL9</f>
        <v>48.583333333333336</v>
      </c>
      <c r="FF7" s="115">
        <f>'Marks Entry'!FM9</f>
        <v>2.9999999999999991</v>
      </c>
      <c r="FG7" s="116" t="str">
        <f>'Marks Entry'!FO9</f>
        <v>D</v>
      </c>
    </row>
    <row r="8" spans="1:163" s="117" customFormat="1" ht="17.25" customHeight="1">
      <c r="A8" s="1066"/>
      <c r="B8" s="112">
        <f>IF(F8&gt;0,B7+1,0)</f>
        <v>2</v>
      </c>
      <c r="C8" s="113">
        <f>'Marks Entry'!D10</f>
        <v>6</v>
      </c>
      <c r="D8" s="113">
        <f>'Marks Entry'!E10</f>
        <v>1490</v>
      </c>
      <c r="E8" s="113">
        <f>'Marks Entry'!F10</f>
        <v>0</v>
      </c>
      <c r="F8" s="113">
        <f>'Marks Entry'!G10</f>
        <v>902</v>
      </c>
      <c r="G8" s="113" t="str">
        <f>'Marks Entry'!H10</f>
        <v>ACHALA RAM</v>
      </c>
      <c r="H8" s="113" t="str">
        <f>'Marks Entry'!I10</f>
        <v>HEMA RAM</v>
      </c>
      <c r="I8" s="113" t="str">
        <f>'Marks Entry'!J10</f>
        <v>TULACHHI DEVI</v>
      </c>
      <c r="J8" s="114">
        <f>'Marks Entry'!K10</f>
        <v>38535</v>
      </c>
      <c r="K8" s="149">
        <f>'Marks Entry'!L10</f>
        <v>2</v>
      </c>
      <c r="L8" s="150">
        <f>'Marks Entry'!M10</f>
        <v>2</v>
      </c>
      <c r="M8" s="510">
        <f>'Marks Entry'!N10</f>
        <v>4</v>
      </c>
      <c r="N8" s="150">
        <f>'Marks Entry'!O10</f>
        <v>3</v>
      </c>
      <c r="O8" s="150">
        <f>'Marks Entry'!P10</f>
        <v>4</v>
      </c>
      <c r="P8" s="508">
        <f>'Marks Entry'!Q10</f>
        <v>7</v>
      </c>
      <c r="Q8" s="150">
        <f>'Marks Entry'!R10</f>
        <v>5</v>
      </c>
      <c r="R8" s="150">
        <f>'Marks Entry'!S10</f>
        <v>0</v>
      </c>
      <c r="S8" s="508">
        <f>'Marks Entry'!T10</f>
        <v>5</v>
      </c>
      <c r="T8" s="151">
        <f>'Marks Entry'!U10</f>
        <v>16</v>
      </c>
      <c r="U8" s="150">
        <f>'Marks Entry'!V10</f>
        <v>20</v>
      </c>
      <c r="V8" s="150">
        <f>'Marks Entry'!W10</f>
        <v>15</v>
      </c>
      <c r="W8" s="151">
        <f>'Marks Entry'!X10</f>
        <v>35</v>
      </c>
      <c r="X8" s="150">
        <f>'Marks Entry'!Y10</f>
        <v>40</v>
      </c>
      <c r="Y8" s="150">
        <f>'Marks Entry'!Z10</f>
        <v>25</v>
      </c>
      <c r="Z8" s="151">
        <f>'Marks Entry'!AA10</f>
        <v>65</v>
      </c>
      <c r="AA8" s="256">
        <f>'Marks Entry'!AB10</f>
        <v>116</v>
      </c>
      <c r="AB8" s="518">
        <f>'Marks Entry'!AC10</f>
        <v>57.999999999999993</v>
      </c>
      <c r="AC8" s="518" t="str">
        <f>'Marks Entry'!AD10</f>
        <v>C</v>
      </c>
      <c r="AD8" s="152" t="str">
        <f>'Marks Entry'!AE10</f>
        <v>C</v>
      </c>
      <c r="AE8" s="149">
        <f>'Marks Entry'!AF10</f>
        <v>4</v>
      </c>
      <c r="AF8" s="150">
        <f>'Marks Entry'!AG10</f>
        <v>5</v>
      </c>
      <c r="AG8" s="510">
        <f>'Marks Entry'!AH10</f>
        <v>9</v>
      </c>
      <c r="AH8" s="150">
        <f>'Marks Entry'!AI10</f>
        <v>4</v>
      </c>
      <c r="AI8" s="150">
        <f>'Marks Entry'!AJ10</f>
        <v>5</v>
      </c>
      <c r="AJ8" s="508">
        <f>'Marks Entry'!AK10</f>
        <v>9</v>
      </c>
      <c r="AK8" s="150">
        <f>'Marks Entry'!AL10</f>
        <v>2</v>
      </c>
      <c r="AL8" s="150">
        <f>'Marks Entry'!AM10</f>
        <v>0</v>
      </c>
      <c r="AM8" s="508">
        <f>'Marks Entry'!AN10</f>
        <v>2</v>
      </c>
      <c r="AN8" s="151">
        <f>'Marks Entry'!AO10</f>
        <v>20</v>
      </c>
      <c r="AO8" s="150">
        <f>'Marks Entry'!AP10</f>
        <v>35</v>
      </c>
      <c r="AP8" s="150">
        <f>'Marks Entry'!AQ10</f>
        <v>18</v>
      </c>
      <c r="AQ8" s="151">
        <f>'Marks Entry'!AR10</f>
        <v>53</v>
      </c>
      <c r="AR8" s="150">
        <f>'Marks Entry'!AS10</f>
        <v>45</v>
      </c>
      <c r="AS8" s="150">
        <f>'Marks Entry'!AT10</f>
        <v>20</v>
      </c>
      <c r="AT8" s="151">
        <f>'Marks Entry'!AU10</f>
        <v>65</v>
      </c>
      <c r="AU8" s="256">
        <f>'Marks Entry'!AV10</f>
        <v>138</v>
      </c>
      <c r="AV8" s="518">
        <f>'Marks Entry'!AW10</f>
        <v>69</v>
      </c>
      <c r="AW8" s="518" t="str">
        <f>'Marks Entry'!AX10</f>
        <v>C</v>
      </c>
      <c r="AX8" s="152" t="str">
        <f>'Marks Entry'!AY10</f>
        <v>C</v>
      </c>
      <c r="AY8" s="149">
        <f>'Marks Entry'!AZ10</f>
        <v>2</v>
      </c>
      <c r="AZ8" s="150">
        <f>'Marks Entry'!BA10</f>
        <v>3</v>
      </c>
      <c r="BA8" s="510">
        <f>'Marks Entry'!BB10</f>
        <v>5</v>
      </c>
      <c r="BB8" s="150">
        <f>'Marks Entry'!BC10</f>
        <v>5</v>
      </c>
      <c r="BC8" s="150">
        <f>'Marks Entry'!BD10</f>
        <v>3</v>
      </c>
      <c r="BD8" s="508">
        <f>'Marks Entry'!BE10</f>
        <v>8</v>
      </c>
      <c r="BE8" s="150">
        <f>'Marks Entry'!BF10</f>
        <v>2</v>
      </c>
      <c r="BF8" s="150">
        <f>'Marks Entry'!BG10</f>
        <v>0</v>
      </c>
      <c r="BG8" s="508">
        <f>'Marks Entry'!BH10</f>
        <v>2</v>
      </c>
      <c r="BH8" s="151">
        <f>'Marks Entry'!BI10</f>
        <v>15</v>
      </c>
      <c r="BI8" s="150">
        <f>'Marks Entry'!BJ10</f>
        <v>15</v>
      </c>
      <c r="BJ8" s="150">
        <f>'Marks Entry'!BK10</f>
        <v>20</v>
      </c>
      <c r="BK8" s="151">
        <f>'Marks Entry'!BL10</f>
        <v>35</v>
      </c>
      <c r="BL8" s="150">
        <f>'Marks Entry'!BM10</f>
        <v>45</v>
      </c>
      <c r="BM8" s="150">
        <f>'Marks Entry'!BN10</f>
        <v>15</v>
      </c>
      <c r="BN8" s="151">
        <f>'Marks Entry'!BO10</f>
        <v>60</v>
      </c>
      <c r="BO8" s="256">
        <f>'Marks Entry'!BP10</f>
        <v>110</v>
      </c>
      <c r="BP8" s="518">
        <f>'Marks Entry'!BQ10</f>
        <v>55.000000000000007</v>
      </c>
      <c r="BQ8" s="518" t="str">
        <f>'Marks Entry'!BR10</f>
        <v>C</v>
      </c>
      <c r="BR8" s="152" t="str">
        <f>'Marks Entry'!BS10</f>
        <v>C</v>
      </c>
      <c r="BS8" s="149">
        <f>'Marks Entry'!BT10</f>
        <v>1</v>
      </c>
      <c r="BT8" s="150">
        <f>'Marks Entry'!BU10</f>
        <v>1</v>
      </c>
      <c r="BU8" s="510">
        <f>'Marks Entry'!BV10</f>
        <v>2</v>
      </c>
      <c r="BV8" s="150">
        <f>'Marks Entry'!BW10</f>
        <v>1</v>
      </c>
      <c r="BW8" s="150">
        <f>'Marks Entry'!BX10</f>
        <v>1</v>
      </c>
      <c r="BX8" s="508">
        <f>'Marks Entry'!BY10</f>
        <v>2</v>
      </c>
      <c r="BY8" s="150">
        <f>'Marks Entry'!BZ10</f>
        <v>1</v>
      </c>
      <c r="BZ8" s="150">
        <f>'Marks Entry'!CA10</f>
        <v>0</v>
      </c>
      <c r="CA8" s="508">
        <f>'Marks Entry'!CB10</f>
        <v>1</v>
      </c>
      <c r="CB8" s="151">
        <f>'Marks Entry'!CC10</f>
        <v>5</v>
      </c>
      <c r="CC8" s="150">
        <f>'Marks Entry'!CD10</f>
        <v>15</v>
      </c>
      <c r="CD8" s="150">
        <f>'Marks Entry'!CE10</f>
        <v>15</v>
      </c>
      <c r="CE8" s="151">
        <f>'Marks Entry'!CF10</f>
        <v>30</v>
      </c>
      <c r="CF8" s="150">
        <f>'Marks Entry'!CG10</f>
        <v>35</v>
      </c>
      <c r="CG8" s="150">
        <f>'Marks Entry'!CH10</f>
        <v>20</v>
      </c>
      <c r="CH8" s="151">
        <f>'Marks Entry'!CI10</f>
        <v>55</v>
      </c>
      <c r="CI8" s="256">
        <f>'Marks Entry'!CJ10</f>
        <v>90</v>
      </c>
      <c r="CJ8" s="518">
        <f>'Marks Entry'!CK10</f>
        <v>45</v>
      </c>
      <c r="CK8" s="518" t="str">
        <f>'Marks Entry'!CL10</f>
        <v>D</v>
      </c>
      <c r="CL8" s="152" t="str">
        <f>'Marks Entry'!CM10</f>
        <v>D</v>
      </c>
      <c r="CM8" s="149">
        <f>'Marks Entry'!CN10</f>
        <v>1</v>
      </c>
      <c r="CN8" s="150">
        <f>'Marks Entry'!CO10</f>
        <v>1</v>
      </c>
      <c r="CO8" s="510">
        <f>'Marks Entry'!CP10</f>
        <v>2</v>
      </c>
      <c r="CP8" s="150">
        <f>'Marks Entry'!CQ10</f>
        <v>2</v>
      </c>
      <c r="CQ8" s="150">
        <f>'Marks Entry'!CR10</f>
        <v>2</v>
      </c>
      <c r="CR8" s="508">
        <f>'Marks Entry'!CS10</f>
        <v>4</v>
      </c>
      <c r="CS8" s="150">
        <f>'Marks Entry'!CT10</f>
        <v>2</v>
      </c>
      <c r="CT8" s="150">
        <f>'Marks Entry'!CU10</f>
        <v>0</v>
      </c>
      <c r="CU8" s="508">
        <f>'Marks Entry'!CV10</f>
        <v>2</v>
      </c>
      <c r="CV8" s="151">
        <f>'Marks Entry'!CW10</f>
        <v>8</v>
      </c>
      <c r="CW8" s="150">
        <f>'Marks Entry'!CX10</f>
        <v>25</v>
      </c>
      <c r="CX8" s="150">
        <f>'Marks Entry'!CY10</f>
        <v>20</v>
      </c>
      <c r="CY8" s="151">
        <f>'Marks Entry'!CZ10</f>
        <v>45</v>
      </c>
      <c r="CZ8" s="150">
        <f>'Marks Entry'!DA10</f>
        <v>33</v>
      </c>
      <c r="DA8" s="150">
        <f>'Marks Entry'!DB10</f>
        <v>17</v>
      </c>
      <c r="DB8" s="151">
        <f>'Marks Entry'!DC10</f>
        <v>50</v>
      </c>
      <c r="DC8" s="256">
        <f>'Marks Entry'!DD10</f>
        <v>103</v>
      </c>
      <c r="DD8" s="518">
        <f>'Marks Entry'!DE10</f>
        <v>51.5</v>
      </c>
      <c r="DE8" s="518" t="str">
        <f>'Marks Entry'!DF10</f>
        <v>C</v>
      </c>
      <c r="DF8" s="152" t="str">
        <f>'Marks Entry'!DG10</f>
        <v>C</v>
      </c>
      <c r="DG8" s="149">
        <f>'Marks Entry'!DH10</f>
        <v>3</v>
      </c>
      <c r="DH8" s="150">
        <f>'Marks Entry'!DI10</f>
        <v>3</v>
      </c>
      <c r="DI8" s="510">
        <f>'Marks Entry'!DJ10</f>
        <v>6</v>
      </c>
      <c r="DJ8" s="150">
        <f>'Marks Entry'!DK10</f>
        <v>3</v>
      </c>
      <c r="DK8" s="150">
        <f>'Marks Entry'!DL10</f>
        <v>3</v>
      </c>
      <c r="DL8" s="508">
        <f>'Marks Entry'!DM10</f>
        <v>6</v>
      </c>
      <c r="DM8" s="150">
        <f>'Marks Entry'!DN10</f>
        <v>3</v>
      </c>
      <c r="DN8" s="150">
        <f>'Marks Entry'!DO10</f>
        <v>0</v>
      </c>
      <c r="DO8" s="508">
        <f>'Marks Entry'!DP10</f>
        <v>3</v>
      </c>
      <c r="DP8" s="151">
        <f>'Marks Entry'!DQ10</f>
        <v>15</v>
      </c>
      <c r="DQ8" s="150">
        <f>'Marks Entry'!DR10</f>
        <v>25</v>
      </c>
      <c r="DR8" s="150">
        <f>'Marks Entry'!DS10</f>
        <v>20</v>
      </c>
      <c r="DS8" s="151">
        <f>'Marks Entry'!DT10</f>
        <v>45</v>
      </c>
      <c r="DT8" s="150">
        <f>'Marks Entry'!DU10</f>
        <v>45</v>
      </c>
      <c r="DU8" s="150">
        <f>'Marks Entry'!DV10</f>
        <v>20</v>
      </c>
      <c r="DV8" s="151">
        <f>'Marks Entry'!DW10</f>
        <v>65</v>
      </c>
      <c r="DW8" s="256">
        <f>'Marks Entry'!DX10</f>
        <v>125</v>
      </c>
      <c r="DX8" s="518">
        <f>'Marks Entry'!DY10</f>
        <v>62.5</v>
      </c>
      <c r="DY8" s="518" t="str">
        <f>'Marks Entry'!DZ10</f>
        <v>C</v>
      </c>
      <c r="DZ8" s="152" t="str">
        <f>'Marks Entry'!EA10</f>
        <v>C</v>
      </c>
      <c r="EA8" s="149">
        <f>'Marks Entry'!EB10</f>
        <v>10</v>
      </c>
      <c r="EB8" s="150">
        <f>'Marks Entry'!EC10</f>
        <v>10</v>
      </c>
      <c r="EC8" s="150">
        <f>'Marks Entry'!ED10</f>
        <v>10</v>
      </c>
      <c r="ED8" s="150">
        <f>'Marks Entry'!EE10</f>
        <v>10</v>
      </c>
      <c r="EE8" s="150">
        <f>'Marks Entry'!EF10</f>
        <v>10</v>
      </c>
      <c r="EF8" s="209">
        <f>'Marks Entry'!EG10</f>
        <v>50</v>
      </c>
      <c r="EG8" s="153" t="str">
        <f>'Marks Entry'!EJ10</f>
        <v>D</v>
      </c>
      <c r="EH8" s="149">
        <f>'Marks Entry'!EK10</f>
        <v>10</v>
      </c>
      <c r="EI8" s="150">
        <f>'Marks Entry'!EL10</f>
        <v>15</v>
      </c>
      <c r="EJ8" s="150">
        <f>'Marks Entry'!EM10</f>
        <v>20</v>
      </c>
      <c r="EK8" s="150">
        <f>'Marks Entry'!EN10</f>
        <v>20</v>
      </c>
      <c r="EL8" s="150">
        <f>'Marks Entry'!EO10</f>
        <v>15</v>
      </c>
      <c r="EM8" s="151">
        <f>'Marks Entry'!EP10</f>
        <v>80</v>
      </c>
      <c r="EN8" s="153" t="str">
        <f>'Marks Entry'!ES10</f>
        <v>B</v>
      </c>
      <c r="EO8" s="149">
        <f>'Marks Entry'!ET10</f>
        <v>15</v>
      </c>
      <c r="EP8" s="150">
        <f>'Marks Entry'!EU10</f>
        <v>15</v>
      </c>
      <c r="EQ8" s="150">
        <f>'Marks Entry'!EV10</f>
        <v>15</v>
      </c>
      <c r="ER8" s="150">
        <f>'Marks Entry'!EW10</f>
        <v>15</v>
      </c>
      <c r="ES8" s="150">
        <f>'Marks Entry'!EX10</f>
        <v>15</v>
      </c>
      <c r="ET8" s="151">
        <f>'Marks Entry'!EY10</f>
        <v>75</v>
      </c>
      <c r="EU8" s="153" t="str">
        <f>'Marks Entry'!FB10</f>
        <v>B</v>
      </c>
      <c r="EV8" s="222">
        <f>'Marks Entry'!FC10</f>
        <v>0</v>
      </c>
      <c r="EW8" s="223">
        <f>'Marks Entry'!FD10</f>
        <v>0</v>
      </c>
      <c r="EX8" s="224" t="str">
        <f>'Marks Entry'!FE10</f>
        <v/>
      </c>
      <c r="EY8" s="222">
        <f>'Marks Entry'!FF10</f>
        <v>1200</v>
      </c>
      <c r="EZ8" s="223">
        <f>'Marks Entry'!FG10</f>
        <v>682</v>
      </c>
      <c r="FA8" s="225">
        <f>'Marks Entry'!FH10</f>
        <v>56.833333333333336</v>
      </c>
      <c r="FB8" s="223" t="str">
        <f>IF(OR('Marks Entry'!FI10="First",'Marks Entry'!FI10="Second",'Marks Entry'!FI10="Third"),'Marks Entry'!FI10,"")</f>
        <v>Second</v>
      </c>
      <c r="FC8" s="223" t="str">
        <f>'Marks Entry'!FJ10</f>
        <v>C</v>
      </c>
      <c r="FD8" s="540" t="str">
        <f>'Marks Entry'!FK10</f>
        <v>PASSED</v>
      </c>
      <c r="FE8" s="113">
        <f>'Marks Entry'!FL10</f>
        <v>56.833333333333336</v>
      </c>
      <c r="FF8" s="115">
        <f>'Marks Entry'!FM10</f>
        <v>1.9999999999999991</v>
      </c>
      <c r="FG8" s="116" t="str">
        <f>'Marks Entry'!FO10</f>
        <v>C</v>
      </c>
    </row>
    <row r="9" spans="1:163" s="117" customFormat="1" ht="17.25" customHeight="1">
      <c r="A9" s="1066"/>
      <c r="B9" s="112">
        <f t="shared" ref="B9:B72" si="1">IF(F9&gt;0,B8+1,0)</f>
        <v>3</v>
      </c>
      <c r="C9" s="113">
        <f>'Marks Entry'!D11</f>
        <v>6</v>
      </c>
      <c r="D9" s="113">
        <f>'Marks Entry'!E11</f>
        <v>1458</v>
      </c>
      <c r="E9" s="113">
        <f>'Marks Entry'!F11</f>
        <v>0</v>
      </c>
      <c r="F9" s="113">
        <f>'Marks Entry'!G11</f>
        <v>903</v>
      </c>
      <c r="G9" s="113" t="str">
        <f>'Marks Entry'!H11</f>
        <v xml:space="preserve">ANITA </v>
      </c>
      <c r="H9" s="113" t="str">
        <f>'Marks Entry'!I11</f>
        <v xml:space="preserve">DUDA RAM </v>
      </c>
      <c r="I9" s="113" t="str">
        <f>'Marks Entry'!J11</f>
        <v>SUKHI</v>
      </c>
      <c r="J9" s="114">
        <f>'Marks Entry'!K11</f>
        <v>38893</v>
      </c>
      <c r="K9" s="149">
        <f>'Marks Entry'!L11</f>
        <v>5</v>
      </c>
      <c r="L9" s="150">
        <f>'Marks Entry'!M11</f>
        <v>2</v>
      </c>
      <c r="M9" s="510">
        <f>'Marks Entry'!N11</f>
        <v>7</v>
      </c>
      <c r="N9" s="150">
        <f>'Marks Entry'!O11</f>
        <v>5</v>
      </c>
      <c r="O9" s="150">
        <f>'Marks Entry'!P11</f>
        <v>2</v>
      </c>
      <c r="P9" s="508">
        <f>'Marks Entry'!Q11</f>
        <v>7</v>
      </c>
      <c r="Q9" s="150">
        <f>'Marks Entry'!R11</f>
        <v>5</v>
      </c>
      <c r="R9" s="150">
        <f>'Marks Entry'!S11</f>
        <v>0</v>
      </c>
      <c r="S9" s="508">
        <f>'Marks Entry'!T11</f>
        <v>5</v>
      </c>
      <c r="T9" s="151">
        <f>'Marks Entry'!U11</f>
        <v>19</v>
      </c>
      <c r="U9" s="150">
        <f>'Marks Entry'!V11</f>
        <v>15</v>
      </c>
      <c r="V9" s="150">
        <f>'Marks Entry'!W11</f>
        <v>12</v>
      </c>
      <c r="W9" s="151">
        <f>'Marks Entry'!X11</f>
        <v>27</v>
      </c>
      <c r="X9" s="150">
        <f>'Marks Entry'!Y11</f>
        <v>15</v>
      </c>
      <c r="Y9" s="150">
        <f>'Marks Entry'!Z11</f>
        <v>12</v>
      </c>
      <c r="Z9" s="151">
        <f>'Marks Entry'!AA11</f>
        <v>27</v>
      </c>
      <c r="AA9" s="256">
        <f>'Marks Entry'!AB11</f>
        <v>73</v>
      </c>
      <c r="AB9" s="518">
        <f>'Marks Entry'!AC11</f>
        <v>36.5</v>
      </c>
      <c r="AC9" s="518" t="str">
        <f>'Marks Entry'!AD11</f>
        <v>D</v>
      </c>
      <c r="AD9" s="152" t="str">
        <f>'Marks Entry'!AE11</f>
        <v>D</v>
      </c>
      <c r="AE9" s="149">
        <f>'Marks Entry'!AF11</f>
        <v>5</v>
      </c>
      <c r="AF9" s="150">
        <f>'Marks Entry'!AG11</f>
        <v>2</v>
      </c>
      <c r="AG9" s="510">
        <f>'Marks Entry'!AH11</f>
        <v>7</v>
      </c>
      <c r="AH9" s="150">
        <f>'Marks Entry'!AI11</f>
        <v>5</v>
      </c>
      <c r="AI9" s="150">
        <f>'Marks Entry'!AJ11</f>
        <v>2</v>
      </c>
      <c r="AJ9" s="508">
        <f>'Marks Entry'!AK11</f>
        <v>7</v>
      </c>
      <c r="AK9" s="150">
        <f>'Marks Entry'!AL11</f>
        <v>5</v>
      </c>
      <c r="AL9" s="150">
        <f>'Marks Entry'!AM11</f>
        <v>0</v>
      </c>
      <c r="AM9" s="508">
        <f>'Marks Entry'!AN11</f>
        <v>5</v>
      </c>
      <c r="AN9" s="151">
        <f>'Marks Entry'!AO11</f>
        <v>19</v>
      </c>
      <c r="AO9" s="150">
        <f>'Marks Entry'!AP11</f>
        <v>30</v>
      </c>
      <c r="AP9" s="150">
        <f>'Marks Entry'!AQ11</f>
        <v>5</v>
      </c>
      <c r="AQ9" s="151">
        <f>'Marks Entry'!AR11</f>
        <v>35</v>
      </c>
      <c r="AR9" s="150">
        <f>'Marks Entry'!AS11</f>
        <v>30</v>
      </c>
      <c r="AS9" s="150">
        <f>'Marks Entry'!AT11</f>
        <v>5</v>
      </c>
      <c r="AT9" s="151">
        <f>'Marks Entry'!AU11</f>
        <v>35</v>
      </c>
      <c r="AU9" s="256">
        <f>'Marks Entry'!AV11</f>
        <v>89</v>
      </c>
      <c r="AV9" s="518">
        <f>'Marks Entry'!AW11</f>
        <v>44.5</v>
      </c>
      <c r="AW9" s="518" t="str">
        <f>'Marks Entry'!AX11</f>
        <v>D</v>
      </c>
      <c r="AX9" s="152" t="str">
        <f>'Marks Entry'!AY11</f>
        <v>D</v>
      </c>
      <c r="AY9" s="149">
        <f>'Marks Entry'!AZ11</f>
        <v>5</v>
      </c>
      <c r="AZ9" s="150">
        <f>'Marks Entry'!BA11</f>
        <v>2</v>
      </c>
      <c r="BA9" s="510">
        <f>'Marks Entry'!BB11</f>
        <v>7</v>
      </c>
      <c r="BB9" s="150">
        <f>'Marks Entry'!BC11</f>
        <v>5</v>
      </c>
      <c r="BC9" s="150">
        <f>'Marks Entry'!BD11</f>
        <v>2</v>
      </c>
      <c r="BD9" s="508">
        <f>'Marks Entry'!BE11</f>
        <v>7</v>
      </c>
      <c r="BE9" s="150">
        <f>'Marks Entry'!BF11</f>
        <v>5</v>
      </c>
      <c r="BF9" s="150">
        <f>'Marks Entry'!BG11</f>
        <v>0</v>
      </c>
      <c r="BG9" s="508">
        <f>'Marks Entry'!BH11</f>
        <v>5</v>
      </c>
      <c r="BH9" s="151">
        <f>'Marks Entry'!BI11</f>
        <v>19</v>
      </c>
      <c r="BI9" s="150">
        <f>'Marks Entry'!BJ11</f>
        <v>30</v>
      </c>
      <c r="BJ9" s="150">
        <f>'Marks Entry'!BK11</f>
        <v>5</v>
      </c>
      <c r="BK9" s="151">
        <f>'Marks Entry'!BL11</f>
        <v>35</v>
      </c>
      <c r="BL9" s="150">
        <f>'Marks Entry'!BM11</f>
        <v>30</v>
      </c>
      <c r="BM9" s="150">
        <f>'Marks Entry'!BN11</f>
        <v>5</v>
      </c>
      <c r="BN9" s="151">
        <f>'Marks Entry'!BO11</f>
        <v>35</v>
      </c>
      <c r="BO9" s="256">
        <f>'Marks Entry'!BP11</f>
        <v>89</v>
      </c>
      <c r="BP9" s="518">
        <f>'Marks Entry'!BQ11</f>
        <v>44.5</v>
      </c>
      <c r="BQ9" s="518" t="str">
        <f>'Marks Entry'!BR11</f>
        <v>D</v>
      </c>
      <c r="BR9" s="152" t="str">
        <f>'Marks Entry'!BS11</f>
        <v>D</v>
      </c>
      <c r="BS9" s="149">
        <f>'Marks Entry'!BT11</f>
        <v>5</v>
      </c>
      <c r="BT9" s="150">
        <f>'Marks Entry'!BU11</f>
        <v>2</v>
      </c>
      <c r="BU9" s="510">
        <f>'Marks Entry'!BV11</f>
        <v>7</v>
      </c>
      <c r="BV9" s="150">
        <f>'Marks Entry'!BW11</f>
        <v>5</v>
      </c>
      <c r="BW9" s="150">
        <f>'Marks Entry'!BX11</f>
        <v>2</v>
      </c>
      <c r="BX9" s="508">
        <f>'Marks Entry'!BY11</f>
        <v>7</v>
      </c>
      <c r="BY9" s="150">
        <f>'Marks Entry'!BZ11</f>
        <v>5</v>
      </c>
      <c r="BZ9" s="150">
        <f>'Marks Entry'!CA11</f>
        <v>0</v>
      </c>
      <c r="CA9" s="508">
        <f>'Marks Entry'!CB11</f>
        <v>5</v>
      </c>
      <c r="CB9" s="151">
        <f>'Marks Entry'!CC11</f>
        <v>19</v>
      </c>
      <c r="CC9" s="150">
        <f>'Marks Entry'!CD11</f>
        <v>30</v>
      </c>
      <c r="CD9" s="150">
        <f>'Marks Entry'!CE11</f>
        <v>5</v>
      </c>
      <c r="CE9" s="151">
        <f>'Marks Entry'!CF11</f>
        <v>35</v>
      </c>
      <c r="CF9" s="150">
        <f>'Marks Entry'!CG11</f>
        <v>30</v>
      </c>
      <c r="CG9" s="150">
        <f>'Marks Entry'!CH11</f>
        <v>5</v>
      </c>
      <c r="CH9" s="151">
        <f>'Marks Entry'!CI11</f>
        <v>35</v>
      </c>
      <c r="CI9" s="256">
        <f>'Marks Entry'!CJ11</f>
        <v>89</v>
      </c>
      <c r="CJ9" s="518">
        <f>'Marks Entry'!CK11</f>
        <v>44.5</v>
      </c>
      <c r="CK9" s="518" t="str">
        <f>'Marks Entry'!CL11</f>
        <v>D</v>
      </c>
      <c r="CL9" s="152" t="str">
        <f>'Marks Entry'!CM11</f>
        <v>D</v>
      </c>
      <c r="CM9" s="149">
        <f>'Marks Entry'!CN11</f>
        <v>5</v>
      </c>
      <c r="CN9" s="150">
        <f>'Marks Entry'!CO11</f>
        <v>2</v>
      </c>
      <c r="CO9" s="510">
        <f>'Marks Entry'!CP11</f>
        <v>7</v>
      </c>
      <c r="CP9" s="150">
        <f>'Marks Entry'!CQ11</f>
        <v>5</v>
      </c>
      <c r="CQ9" s="150">
        <f>'Marks Entry'!CR11</f>
        <v>2</v>
      </c>
      <c r="CR9" s="508">
        <f>'Marks Entry'!CS11</f>
        <v>7</v>
      </c>
      <c r="CS9" s="150">
        <f>'Marks Entry'!CT11</f>
        <v>5</v>
      </c>
      <c r="CT9" s="150">
        <f>'Marks Entry'!CU11</f>
        <v>0</v>
      </c>
      <c r="CU9" s="508">
        <f>'Marks Entry'!CV11</f>
        <v>5</v>
      </c>
      <c r="CV9" s="151">
        <f>'Marks Entry'!CW11</f>
        <v>19</v>
      </c>
      <c r="CW9" s="150">
        <f>'Marks Entry'!CX11</f>
        <v>30</v>
      </c>
      <c r="CX9" s="150">
        <f>'Marks Entry'!CY11</f>
        <v>5</v>
      </c>
      <c r="CY9" s="151">
        <f>'Marks Entry'!CZ11</f>
        <v>35</v>
      </c>
      <c r="CZ9" s="150">
        <f>'Marks Entry'!DA11</f>
        <v>30</v>
      </c>
      <c r="DA9" s="150">
        <f>'Marks Entry'!DB11</f>
        <v>5</v>
      </c>
      <c r="DB9" s="151">
        <f>'Marks Entry'!DC11</f>
        <v>35</v>
      </c>
      <c r="DC9" s="256">
        <f>'Marks Entry'!DD11</f>
        <v>89</v>
      </c>
      <c r="DD9" s="518">
        <f>'Marks Entry'!DE11</f>
        <v>44.5</v>
      </c>
      <c r="DE9" s="518" t="str">
        <f>'Marks Entry'!DF11</f>
        <v>D</v>
      </c>
      <c r="DF9" s="152" t="str">
        <f>'Marks Entry'!DG11</f>
        <v>D</v>
      </c>
      <c r="DG9" s="149">
        <f>'Marks Entry'!DH11</f>
        <v>5</v>
      </c>
      <c r="DH9" s="150">
        <f>'Marks Entry'!DI11</f>
        <v>2</v>
      </c>
      <c r="DI9" s="510">
        <f>'Marks Entry'!DJ11</f>
        <v>7</v>
      </c>
      <c r="DJ9" s="150">
        <f>'Marks Entry'!DK11</f>
        <v>5</v>
      </c>
      <c r="DK9" s="150">
        <f>'Marks Entry'!DL11</f>
        <v>2</v>
      </c>
      <c r="DL9" s="508">
        <f>'Marks Entry'!DM11</f>
        <v>7</v>
      </c>
      <c r="DM9" s="150">
        <f>'Marks Entry'!DN11</f>
        <v>5</v>
      </c>
      <c r="DN9" s="150">
        <f>'Marks Entry'!DO11</f>
        <v>0</v>
      </c>
      <c r="DO9" s="508">
        <f>'Marks Entry'!DP11</f>
        <v>5</v>
      </c>
      <c r="DP9" s="151">
        <f>'Marks Entry'!DQ11</f>
        <v>19</v>
      </c>
      <c r="DQ9" s="150">
        <f>'Marks Entry'!DR11</f>
        <v>30</v>
      </c>
      <c r="DR9" s="150">
        <f>'Marks Entry'!DS11</f>
        <v>5</v>
      </c>
      <c r="DS9" s="151">
        <f>'Marks Entry'!DT11</f>
        <v>35</v>
      </c>
      <c r="DT9" s="150">
        <f>'Marks Entry'!DU11</f>
        <v>30</v>
      </c>
      <c r="DU9" s="150">
        <f>'Marks Entry'!DV11</f>
        <v>5</v>
      </c>
      <c r="DV9" s="151">
        <f>'Marks Entry'!DW11</f>
        <v>35</v>
      </c>
      <c r="DW9" s="256">
        <f>'Marks Entry'!DX11</f>
        <v>89</v>
      </c>
      <c r="DX9" s="518">
        <f>'Marks Entry'!DY11</f>
        <v>44.5</v>
      </c>
      <c r="DY9" s="518" t="str">
        <f>'Marks Entry'!DZ11</f>
        <v>D</v>
      </c>
      <c r="DZ9" s="152" t="str">
        <f>'Marks Entry'!EA11</f>
        <v>D</v>
      </c>
      <c r="EA9" s="149">
        <f>'Marks Entry'!EB11</f>
        <v>15</v>
      </c>
      <c r="EB9" s="150">
        <f>'Marks Entry'!EC11</f>
        <v>15</v>
      </c>
      <c r="EC9" s="150">
        <f>'Marks Entry'!ED11</f>
        <v>11</v>
      </c>
      <c r="ED9" s="150">
        <f>'Marks Entry'!EE11</f>
        <v>20</v>
      </c>
      <c r="EE9" s="150">
        <f>'Marks Entry'!EF11</f>
        <v>10</v>
      </c>
      <c r="EF9" s="209">
        <f>'Marks Entry'!EG11</f>
        <v>71</v>
      </c>
      <c r="EG9" s="153" t="str">
        <f>'Marks Entry'!EJ11</f>
        <v>B</v>
      </c>
      <c r="EH9" s="149">
        <f>'Marks Entry'!EK11</f>
        <v>15</v>
      </c>
      <c r="EI9" s="150">
        <f>'Marks Entry'!EL11</f>
        <v>15</v>
      </c>
      <c r="EJ9" s="150">
        <f>'Marks Entry'!EM11</f>
        <v>11</v>
      </c>
      <c r="EK9" s="150">
        <f>'Marks Entry'!EN11</f>
        <v>20</v>
      </c>
      <c r="EL9" s="150">
        <f>'Marks Entry'!EO11</f>
        <v>10</v>
      </c>
      <c r="EM9" s="151">
        <f>'Marks Entry'!EP11</f>
        <v>71</v>
      </c>
      <c r="EN9" s="153" t="str">
        <f>'Marks Entry'!ES11</f>
        <v>B</v>
      </c>
      <c r="EO9" s="149">
        <f>'Marks Entry'!ET11</f>
        <v>15</v>
      </c>
      <c r="EP9" s="150">
        <f>'Marks Entry'!EU11</f>
        <v>15</v>
      </c>
      <c r="EQ9" s="150">
        <f>'Marks Entry'!EV11</f>
        <v>11</v>
      </c>
      <c r="ER9" s="150">
        <f>'Marks Entry'!EW11</f>
        <v>20</v>
      </c>
      <c r="ES9" s="150">
        <f>'Marks Entry'!EX11</f>
        <v>10</v>
      </c>
      <c r="ET9" s="151">
        <f>'Marks Entry'!EY11</f>
        <v>71</v>
      </c>
      <c r="EU9" s="153" t="str">
        <f>'Marks Entry'!FB11</f>
        <v>B</v>
      </c>
      <c r="EV9" s="222">
        <f>'Marks Entry'!FC11</f>
        <v>0</v>
      </c>
      <c r="EW9" s="223">
        <f>'Marks Entry'!FD11</f>
        <v>0</v>
      </c>
      <c r="EX9" s="224" t="str">
        <f>'Marks Entry'!FE11</f>
        <v/>
      </c>
      <c r="EY9" s="222">
        <f>'Marks Entry'!FF11</f>
        <v>1200</v>
      </c>
      <c r="EZ9" s="223">
        <f>'Marks Entry'!FG11</f>
        <v>518</v>
      </c>
      <c r="FA9" s="225">
        <f>'Marks Entry'!FH11</f>
        <v>43.166666666666664</v>
      </c>
      <c r="FB9" s="223" t="str">
        <f>IF(OR('Marks Entry'!FI11="First",'Marks Entry'!FI11="Second",'Marks Entry'!FI11="Third"),'Marks Entry'!FI11,"")</f>
        <v>Third</v>
      </c>
      <c r="FC9" s="223" t="str">
        <f>'Marks Entry'!FJ11</f>
        <v>D</v>
      </c>
      <c r="FD9" s="540" t="str">
        <f>'Marks Entry'!FK11</f>
        <v>PASSED</v>
      </c>
      <c r="FE9" s="113">
        <f>'Marks Entry'!FL11</f>
        <v>43.166666666666664</v>
      </c>
      <c r="FF9" s="115">
        <f>'Marks Entry'!FM11</f>
        <v>5.9999999999999991</v>
      </c>
      <c r="FG9" s="116" t="str">
        <f>'Marks Entry'!FO11</f>
        <v>D</v>
      </c>
    </row>
    <row r="10" spans="1:163" s="117" customFormat="1" ht="17.25" customHeight="1">
      <c r="A10" s="1066"/>
      <c r="B10" s="112">
        <f t="shared" si="1"/>
        <v>4</v>
      </c>
      <c r="C10" s="113">
        <f>'Marks Entry'!D12</f>
        <v>6</v>
      </c>
      <c r="D10" s="113">
        <f>'Marks Entry'!E12</f>
        <v>1470</v>
      </c>
      <c r="E10" s="113">
        <f>'Marks Entry'!F12</f>
        <v>0</v>
      </c>
      <c r="F10" s="113">
        <f>'Marks Entry'!G12</f>
        <v>904</v>
      </c>
      <c r="G10" s="113" t="str">
        <f>'Marks Entry'!H12</f>
        <v>ANOPI</v>
      </c>
      <c r="H10" s="113" t="str">
        <f>'Marks Entry'!I12</f>
        <v>HARI RAM</v>
      </c>
      <c r="I10" s="113" t="str">
        <f>'Marks Entry'!J12</f>
        <v>RUKI</v>
      </c>
      <c r="J10" s="114">
        <f>'Marks Entry'!K12</f>
        <v>39309</v>
      </c>
      <c r="K10" s="149">
        <f>'Marks Entry'!L12</f>
        <v>3</v>
      </c>
      <c r="L10" s="150">
        <f>'Marks Entry'!M12</f>
        <v>4</v>
      </c>
      <c r="M10" s="510">
        <f>'Marks Entry'!N12</f>
        <v>7</v>
      </c>
      <c r="N10" s="150">
        <f>'Marks Entry'!O12</f>
        <v>3</v>
      </c>
      <c r="O10" s="150">
        <f>'Marks Entry'!P12</f>
        <v>4</v>
      </c>
      <c r="P10" s="508">
        <f>'Marks Entry'!Q12</f>
        <v>7</v>
      </c>
      <c r="Q10" s="150">
        <f>'Marks Entry'!R12</f>
        <v>3</v>
      </c>
      <c r="R10" s="150">
        <f>'Marks Entry'!S12</f>
        <v>0</v>
      </c>
      <c r="S10" s="508">
        <f>'Marks Entry'!T12</f>
        <v>3</v>
      </c>
      <c r="T10" s="151">
        <f>'Marks Entry'!U12</f>
        <v>17</v>
      </c>
      <c r="U10" s="150">
        <f>'Marks Entry'!V12</f>
        <v>20</v>
      </c>
      <c r="V10" s="150">
        <f>'Marks Entry'!W12</f>
        <v>18</v>
      </c>
      <c r="W10" s="151">
        <f>'Marks Entry'!X12</f>
        <v>38</v>
      </c>
      <c r="X10" s="150">
        <f>'Marks Entry'!Y12</f>
        <v>20</v>
      </c>
      <c r="Y10" s="150">
        <f>'Marks Entry'!Z12</f>
        <v>18</v>
      </c>
      <c r="Z10" s="151">
        <f>'Marks Entry'!AA12</f>
        <v>38</v>
      </c>
      <c r="AA10" s="256">
        <f>'Marks Entry'!AB12</f>
        <v>93</v>
      </c>
      <c r="AB10" s="518">
        <f>'Marks Entry'!AC12</f>
        <v>46.5</v>
      </c>
      <c r="AC10" s="518" t="str">
        <f>'Marks Entry'!AD12</f>
        <v>D</v>
      </c>
      <c r="AD10" s="152" t="str">
        <f>'Marks Entry'!AE12</f>
        <v>D</v>
      </c>
      <c r="AE10" s="149">
        <f>'Marks Entry'!AF12</f>
        <v>3</v>
      </c>
      <c r="AF10" s="150">
        <f>'Marks Entry'!AG12</f>
        <v>4</v>
      </c>
      <c r="AG10" s="510">
        <f>'Marks Entry'!AH12</f>
        <v>7</v>
      </c>
      <c r="AH10" s="150">
        <f>'Marks Entry'!AI12</f>
        <v>3</v>
      </c>
      <c r="AI10" s="150">
        <f>'Marks Entry'!AJ12</f>
        <v>4</v>
      </c>
      <c r="AJ10" s="508">
        <f>'Marks Entry'!AK12</f>
        <v>7</v>
      </c>
      <c r="AK10" s="150">
        <f>'Marks Entry'!AL12</f>
        <v>3</v>
      </c>
      <c r="AL10" s="150">
        <f>'Marks Entry'!AM12</f>
        <v>0</v>
      </c>
      <c r="AM10" s="508">
        <f>'Marks Entry'!AN12</f>
        <v>3</v>
      </c>
      <c r="AN10" s="151">
        <f>'Marks Entry'!AO12</f>
        <v>17</v>
      </c>
      <c r="AO10" s="150">
        <f>'Marks Entry'!AP12</f>
        <v>20</v>
      </c>
      <c r="AP10" s="150">
        <f>'Marks Entry'!AQ12</f>
        <v>15</v>
      </c>
      <c r="AQ10" s="151">
        <f>'Marks Entry'!AR12</f>
        <v>35</v>
      </c>
      <c r="AR10" s="150">
        <f>'Marks Entry'!AS12</f>
        <v>20</v>
      </c>
      <c r="AS10" s="150">
        <f>'Marks Entry'!AT12</f>
        <v>15</v>
      </c>
      <c r="AT10" s="151">
        <f>'Marks Entry'!AU12</f>
        <v>35</v>
      </c>
      <c r="AU10" s="256">
        <f>'Marks Entry'!AV12</f>
        <v>87</v>
      </c>
      <c r="AV10" s="518">
        <f>'Marks Entry'!AW12</f>
        <v>43.5</v>
      </c>
      <c r="AW10" s="518" t="str">
        <f>'Marks Entry'!AX12</f>
        <v>D</v>
      </c>
      <c r="AX10" s="152" t="str">
        <f>'Marks Entry'!AY12</f>
        <v>D</v>
      </c>
      <c r="AY10" s="149">
        <f>'Marks Entry'!AZ12</f>
        <v>3</v>
      </c>
      <c r="AZ10" s="150">
        <f>'Marks Entry'!BA12</f>
        <v>4</v>
      </c>
      <c r="BA10" s="510">
        <f>'Marks Entry'!BB12</f>
        <v>7</v>
      </c>
      <c r="BB10" s="150">
        <f>'Marks Entry'!BC12</f>
        <v>3</v>
      </c>
      <c r="BC10" s="150">
        <f>'Marks Entry'!BD12</f>
        <v>4</v>
      </c>
      <c r="BD10" s="508">
        <f>'Marks Entry'!BE12</f>
        <v>7</v>
      </c>
      <c r="BE10" s="150">
        <f>'Marks Entry'!BF12</f>
        <v>3</v>
      </c>
      <c r="BF10" s="150">
        <f>'Marks Entry'!BG12</f>
        <v>0</v>
      </c>
      <c r="BG10" s="508">
        <f>'Marks Entry'!BH12</f>
        <v>3</v>
      </c>
      <c r="BH10" s="151">
        <f>'Marks Entry'!BI12</f>
        <v>17</v>
      </c>
      <c r="BI10" s="150">
        <f>'Marks Entry'!BJ12</f>
        <v>20</v>
      </c>
      <c r="BJ10" s="150">
        <f>'Marks Entry'!BK12</f>
        <v>15</v>
      </c>
      <c r="BK10" s="151">
        <f>'Marks Entry'!BL12</f>
        <v>35</v>
      </c>
      <c r="BL10" s="150">
        <f>'Marks Entry'!BM12</f>
        <v>20</v>
      </c>
      <c r="BM10" s="150">
        <f>'Marks Entry'!BN12</f>
        <v>15</v>
      </c>
      <c r="BN10" s="151">
        <f>'Marks Entry'!BO12</f>
        <v>35</v>
      </c>
      <c r="BO10" s="256">
        <f>'Marks Entry'!BP12</f>
        <v>87</v>
      </c>
      <c r="BP10" s="518">
        <f>'Marks Entry'!BQ12</f>
        <v>43.5</v>
      </c>
      <c r="BQ10" s="518" t="str">
        <f>'Marks Entry'!BR12</f>
        <v>D</v>
      </c>
      <c r="BR10" s="152" t="str">
        <f>'Marks Entry'!BS12</f>
        <v>D</v>
      </c>
      <c r="BS10" s="149">
        <f>'Marks Entry'!BT12</f>
        <v>3</v>
      </c>
      <c r="BT10" s="150">
        <f>'Marks Entry'!BU12</f>
        <v>4</v>
      </c>
      <c r="BU10" s="510">
        <f>'Marks Entry'!BV12</f>
        <v>7</v>
      </c>
      <c r="BV10" s="150">
        <f>'Marks Entry'!BW12</f>
        <v>3</v>
      </c>
      <c r="BW10" s="150">
        <f>'Marks Entry'!BX12</f>
        <v>4</v>
      </c>
      <c r="BX10" s="508">
        <f>'Marks Entry'!BY12</f>
        <v>7</v>
      </c>
      <c r="BY10" s="150">
        <f>'Marks Entry'!BZ12</f>
        <v>3</v>
      </c>
      <c r="BZ10" s="150">
        <f>'Marks Entry'!CA12</f>
        <v>0</v>
      </c>
      <c r="CA10" s="508">
        <f>'Marks Entry'!CB12</f>
        <v>3</v>
      </c>
      <c r="CB10" s="151">
        <f>'Marks Entry'!CC12</f>
        <v>17</v>
      </c>
      <c r="CC10" s="150">
        <f>'Marks Entry'!CD12</f>
        <v>20</v>
      </c>
      <c r="CD10" s="150">
        <f>'Marks Entry'!CE12</f>
        <v>15</v>
      </c>
      <c r="CE10" s="151">
        <f>'Marks Entry'!CF12</f>
        <v>35</v>
      </c>
      <c r="CF10" s="150">
        <f>'Marks Entry'!CG12</f>
        <v>20</v>
      </c>
      <c r="CG10" s="150">
        <f>'Marks Entry'!CH12</f>
        <v>15</v>
      </c>
      <c r="CH10" s="151">
        <f>'Marks Entry'!CI12</f>
        <v>35</v>
      </c>
      <c r="CI10" s="256">
        <f>'Marks Entry'!CJ12</f>
        <v>87</v>
      </c>
      <c r="CJ10" s="518">
        <f>'Marks Entry'!CK12</f>
        <v>43.5</v>
      </c>
      <c r="CK10" s="518" t="str">
        <f>'Marks Entry'!CL12</f>
        <v>D</v>
      </c>
      <c r="CL10" s="152" t="str">
        <f>'Marks Entry'!CM12</f>
        <v>D</v>
      </c>
      <c r="CM10" s="149">
        <f>'Marks Entry'!CN12</f>
        <v>3</v>
      </c>
      <c r="CN10" s="150">
        <f>'Marks Entry'!CO12</f>
        <v>4</v>
      </c>
      <c r="CO10" s="510">
        <f>'Marks Entry'!CP12</f>
        <v>7</v>
      </c>
      <c r="CP10" s="150">
        <f>'Marks Entry'!CQ12</f>
        <v>3</v>
      </c>
      <c r="CQ10" s="150">
        <f>'Marks Entry'!CR12</f>
        <v>4</v>
      </c>
      <c r="CR10" s="508">
        <f>'Marks Entry'!CS12</f>
        <v>7</v>
      </c>
      <c r="CS10" s="150">
        <f>'Marks Entry'!CT12</f>
        <v>3</v>
      </c>
      <c r="CT10" s="150">
        <f>'Marks Entry'!CU12</f>
        <v>0</v>
      </c>
      <c r="CU10" s="508">
        <f>'Marks Entry'!CV12</f>
        <v>3</v>
      </c>
      <c r="CV10" s="151">
        <f>'Marks Entry'!CW12</f>
        <v>17</v>
      </c>
      <c r="CW10" s="150">
        <f>'Marks Entry'!CX12</f>
        <v>20</v>
      </c>
      <c r="CX10" s="150">
        <f>'Marks Entry'!CY12</f>
        <v>15</v>
      </c>
      <c r="CY10" s="151">
        <f>'Marks Entry'!CZ12</f>
        <v>35</v>
      </c>
      <c r="CZ10" s="150">
        <f>'Marks Entry'!DA12</f>
        <v>20</v>
      </c>
      <c r="DA10" s="150">
        <f>'Marks Entry'!DB12</f>
        <v>15</v>
      </c>
      <c r="DB10" s="151">
        <f>'Marks Entry'!DC12</f>
        <v>35</v>
      </c>
      <c r="DC10" s="256">
        <f>'Marks Entry'!DD12</f>
        <v>87</v>
      </c>
      <c r="DD10" s="518">
        <f>'Marks Entry'!DE12</f>
        <v>43.5</v>
      </c>
      <c r="DE10" s="518" t="str">
        <f>'Marks Entry'!DF12</f>
        <v>D</v>
      </c>
      <c r="DF10" s="152" t="str">
        <f>'Marks Entry'!DG12</f>
        <v>D</v>
      </c>
      <c r="DG10" s="149">
        <f>'Marks Entry'!DH12</f>
        <v>3</v>
      </c>
      <c r="DH10" s="150">
        <f>'Marks Entry'!DI12</f>
        <v>4</v>
      </c>
      <c r="DI10" s="510">
        <f>'Marks Entry'!DJ12</f>
        <v>7</v>
      </c>
      <c r="DJ10" s="150">
        <f>'Marks Entry'!DK12</f>
        <v>3</v>
      </c>
      <c r="DK10" s="150">
        <f>'Marks Entry'!DL12</f>
        <v>4</v>
      </c>
      <c r="DL10" s="508">
        <f>'Marks Entry'!DM12</f>
        <v>7</v>
      </c>
      <c r="DM10" s="150">
        <f>'Marks Entry'!DN12</f>
        <v>3</v>
      </c>
      <c r="DN10" s="150">
        <f>'Marks Entry'!DO12</f>
        <v>0</v>
      </c>
      <c r="DO10" s="508">
        <f>'Marks Entry'!DP12</f>
        <v>3</v>
      </c>
      <c r="DP10" s="151">
        <f>'Marks Entry'!DQ12</f>
        <v>17</v>
      </c>
      <c r="DQ10" s="150">
        <f>'Marks Entry'!DR12</f>
        <v>20</v>
      </c>
      <c r="DR10" s="150">
        <f>'Marks Entry'!DS12</f>
        <v>15</v>
      </c>
      <c r="DS10" s="151">
        <f>'Marks Entry'!DT12</f>
        <v>35</v>
      </c>
      <c r="DT10" s="150">
        <f>'Marks Entry'!DU12</f>
        <v>20</v>
      </c>
      <c r="DU10" s="150">
        <f>'Marks Entry'!DV12</f>
        <v>15</v>
      </c>
      <c r="DV10" s="151">
        <f>'Marks Entry'!DW12</f>
        <v>35</v>
      </c>
      <c r="DW10" s="256">
        <f>'Marks Entry'!DX12</f>
        <v>87</v>
      </c>
      <c r="DX10" s="518">
        <f>'Marks Entry'!DY12</f>
        <v>43.5</v>
      </c>
      <c r="DY10" s="518" t="str">
        <f>'Marks Entry'!DZ12</f>
        <v>D</v>
      </c>
      <c r="DZ10" s="152" t="str">
        <f>'Marks Entry'!EA12</f>
        <v>D</v>
      </c>
      <c r="EA10" s="149">
        <f>'Marks Entry'!EB12</f>
        <v>15</v>
      </c>
      <c r="EB10" s="150">
        <f>'Marks Entry'!EC12</f>
        <v>15</v>
      </c>
      <c r="EC10" s="150">
        <f>'Marks Entry'!ED12</f>
        <v>11</v>
      </c>
      <c r="ED10" s="150">
        <f>'Marks Entry'!EE12</f>
        <v>20</v>
      </c>
      <c r="EE10" s="150">
        <f>'Marks Entry'!EF12</f>
        <v>10</v>
      </c>
      <c r="EF10" s="209">
        <f>'Marks Entry'!EG12</f>
        <v>71</v>
      </c>
      <c r="EG10" s="153" t="str">
        <f>'Marks Entry'!EJ12</f>
        <v>B</v>
      </c>
      <c r="EH10" s="149">
        <f>'Marks Entry'!EK12</f>
        <v>15</v>
      </c>
      <c r="EI10" s="150">
        <f>'Marks Entry'!EL12</f>
        <v>15</v>
      </c>
      <c r="EJ10" s="150">
        <f>'Marks Entry'!EM12</f>
        <v>11</v>
      </c>
      <c r="EK10" s="150">
        <f>'Marks Entry'!EN12</f>
        <v>20</v>
      </c>
      <c r="EL10" s="150">
        <f>'Marks Entry'!EO12</f>
        <v>10</v>
      </c>
      <c r="EM10" s="151">
        <f>'Marks Entry'!EP12</f>
        <v>71</v>
      </c>
      <c r="EN10" s="153" t="str">
        <f>'Marks Entry'!ES12</f>
        <v>B</v>
      </c>
      <c r="EO10" s="149">
        <f>'Marks Entry'!ET12</f>
        <v>15</v>
      </c>
      <c r="EP10" s="150">
        <f>'Marks Entry'!EU12</f>
        <v>15</v>
      </c>
      <c r="EQ10" s="150">
        <f>'Marks Entry'!EV12</f>
        <v>11</v>
      </c>
      <c r="ER10" s="150">
        <f>'Marks Entry'!EW12</f>
        <v>20</v>
      </c>
      <c r="ES10" s="150">
        <f>'Marks Entry'!EX12</f>
        <v>10</v>
      </c>
      <c r="ET10" s="151">
        <f>'Marks Entry'!EY12</f>
        <v>71</v>
      </c>
      <c r="EU10" s="153" t="str">
        <f>'Marks Entry'!FB12</f>
        <v>B</v>
      </c>
      <c r="EV10" s="222">
        <f>'Marks Entry'!FC12</f>
        <v>0</v>
      </c>
      <c r="EW10" s="223">
        <f>'Marks Entry'!FD12</f>
        <v>0</v>
      </c>
      <c r="EX10" s="224" t="str">
        <f>'Marks Entry'!FE12</f>
        <v/>
      </c>
      <c r="EY10" s="222">
        <f>'Marks Entry'!FF12</f>
        <v>1200</v>
      </c>
      <c r="EZ10" s="223">
        <f>'Marks Entry'!FG12</f>
        <v>528</v>
      </c>
      <c r="FA10" s="225">
        <f>'Marks Entry'!FH12</f>
        <v>44</v>
      </c>
      <c r="FB10" s="223" t="str">
        <f>IF(OR('Marks Entry'!FI12="First",'Marks Entry'!FI12="Second",'Marks Entry'!FI12="Third"),'Marks Entry'!FI12,"")</f>
        <v>Third</v>
      </c>
      <c r="FC10" s="223" t="str">
        <f>'Marks Entry'!FJ12</f>
        <v>D</v>
      </c>
      <c r="FD10" s="540" t="str">
        <f>'Marks Entry'!FK12</f>
        <v>PASSED</v>
      </c>
      <c r="FE10" s="113">
        <f>'Marks Entry'!FL12</f>
        <v>44</v>
      </c>
      <c r="FF10" s="115">
        <f>'Marks Entry'!FM12</f>
        <v>4.9999999999999991</v>
      </c>
      <c r="FG10" s="116" t="str">
        <f>'Marks Entry'!FO12</f>
        <v>D</v>
      </c>
    </row>
    <row r="11" spans="1:163" s="117" customFormat="1" ht="17.25" customHeight="1">
      <c r="A11" s="1065"/>
      <c r="B11" s="112">
        <f t="shared" si="1"/>
        <v>5</v>
      </c>
      <c r="C11" s="113">
        <f>'Marks Entry'!D13</f>
        <v>6</v>
      </c>
      <c r="D11" s="113">
        <f>'Marks Entry'!E13</f>
        <v>968</v>
      </c>
      <c r="E11" s="113">
        <f>'Marks Entry'!F13</f>
        <v>0</v>
      </c>
      <c r="F11" s="113">
        <f>'Marks Entry'!G13</f>
        <v>905</v>
      </c>
      <c r="G11" s="113" t="str">
        <f>'Marks Entry'!H13</f>
        <v>ANU JANDU</v>
      </c>
      <c r="H11" s="113" t="str">
        <f>'Marks Entry'!I13</f>
        <v>HEERA RAM JANDU</v>
      </c>
      <c r="I11" s="113" t="str">
        <f>'Marks Entry'!J13</f>
        <v>MANU DEVI</v>
      </c>
      <c r="J11" s="114">
        <f>'Marks Entry'!K13</f>
        <v>38946</v>
      </c>
      <c r="K11" s="149">
        <f>'Marks Entry'!L13</f>
        <v>5</v>
      </c>
      <c r="L11" s="150">
        <f>'Marks Entry'!M13</f>
        <v>2</v>
      </c>
      <c r="M11" s="510">
        <f>'Marks Entry'!N13</f>
        <v>7</v>
      </c>
      <c r="N11" s="150">
        <f>'Marks Entry'!O13</f>
        <v>5</v>
      </c>
      <c r="O11" s="150">
        <f>'Marks Entry'!P13</f>
        <v>2</v>
      </c>
      <c r="P11" s="508">
        <f>'Marks Entry'!Q13</f>
        <v>7</v>
      </c>
      <c r="Q11" s="150">
        <f>'Marks Entry'!R13</f>
        <v>5</v>
      </c>
      <c r="R11" s="150">
        <f>'Marks Entry'!S13</f>
        <v>0</v>
      </c>
      <c r="S11" s="508">
        <f>'Marks Entry'!T13</f>
        <v>5</v>
      </c>
      <c r="T11" s="151">
        <f>'Marks Entry'!U13</f>
        <v>19</v>
      </c>
      <c r="U11" s="150">
        <f>'Marks Entry'!V13</f>
        <v>15</v>
      </c>
      <c r="V11" s="150">
        <f>'Marks Entry'!W13</f>
        <v>12</v>
      </c>
      <c r="W11" s="151">
        <f>'Marks Entry'!X13</f>
        <v>27</v>
      </c>
      <c r="X11" s="150">
        <f>'Marks Entry'!Y13</f>
        <v>15</v>
      </c>
      <c r="Y11" s="150">
        <f>'Marks Entry'!Z13</f>
        <v>12</v>
      </c>
      <c r="Z11" s="151">
        <f>'Marks Entry'!AA13</f>
        <v>27</v>
      </c>
      <c r="AA11" s="256">
        <f>'Marks Entry'!AB13</f>
        <v>73</v>
      </c>
      <c r="AB11" s="518">
        <f>'Marks Entry'!AC13</f>
        <v>36.5</v>
      </c>
      <c r="AC11" s="518" t="str">
        <f>'Marks Entry'!AD13</f>
        <v>D</v>
      </c>
      <c r="AD11" s="152" t="str">
        <f>'Marks Entry'!AE13</f>
        <v>D</v>
      </c>
      <c r="AE11" s="149">
        <f>'Marks Entry'!AF13</f>
        <v>5</v>
      </c>
      <c r="AF11" s="150">
        <f>'Marks Entry'!AG13</f>
        <v>2</v>
      </c>
      <c r="AG11" s="510">
        <f>'Marks Entry'!AH13</f>
        <v>7</v>
      </c>
      <c r="AH11" s="150">
        <f>'Marks Entry'!AI13</f>
        <v>5</v>
      </c>
      <c r="AI11" s="150">
        <f>'Marks Entry'!AJ13</f>
        <v>2</v>
      </c>
      <c r="AJ11" s="508">
        <f>'Marks Entry'!AK13</f>
        <v>7</v>
      </c>
      <c r="AK11" s="150">
        <f>'Marks Entry'!AL13</f>
        <v>5</v>
      </c>
      <c r="AL11" s="150">
        <f>'Marks Entry'!AM13</f>
        <v>0</v>
      </c>
      <c r="AM11" s="508">
        <f>'Marks Entry'!AN13</f>
        <v>5</v>
      </c>
      <c r="AN11" s="151">
        <f>'Marks Entry'!AO13</f>
        <v>19</v>
      </c>
      <c r="AO11" s="150">
        <f>'Marks Entry'!AP13</f>
        <v>15</v>
      </c>
      <c r="AP11" s="150">
        <f>'Marks Entry'!AQ13</f>
        <v>12</v>
      </c>
      <c r="AQ11" s="151">
        <f>'Marks Entry'!AR13</f>
        <v>27</v>
      </c>
      <c r="AR11" s="150">
        <f>'Marks Entry'!AS13</f>
        <v>15</v>
      </c>
      <c r="AS11" s="150">
        <f>'Marks Entry'!AT13</f>
        <v>12</v>
      </c>
      <c r="AT11" s="151">
        <f>'Marks Entry'!AU13</f>
        <v>27</v>
      </c>
      <c r="AU11" s="256">
        <f>'Marks Entry'!AV13</f>
        <v>73</v>
      </c>
      <c r="AV11" s="518">
        <f>'Marks Entry'!AW13</f>
        <v>36.5</v>
      </c>
      <c r="AW11" s="518" t="str">
        <f>'Marks Entry'!AX13</f>
        <v>D</v>
      </c>
      <c r="AX11" s="152" t="str">
        <f>'Marks Entry'!AY13</f>
        <v>D</v>
      </c>
      <c r="AY11" s="149">
        <f>'Marks Entry'!AZ13</f>
        <v>5</v>
      </c>
      <c r="AZ11" s="150">
        <f>'Marks Entry'!BA13</f>
        <v>2</v>
      </c>
      <c r="BA11" s="510">
        <f>'Marks Entry'!BB13</f>
        <v>7</v>
      </c>
      <c r="BB11" s="150">
        <f>'Marks Entry'!BC13</f>
        <v>5</v>
      </c>
      <c r="BC11" s="150">
        <f>'Marks Entry'!BD13</f>
        <v>2</v>
      </c>
      <c r="BD11" s="508">
        <f>'Marks Entry'!BE13</f>
        <v>7</v>
      </c>
      <c r="BE11" s="150">
        <f>'Marks Entry'!BF13</f>
        <v>5</v>
      </c>
      <c r="BF11" s="150">
        <f>'Marks Entry'!BG13</f>
        <v>0</v>
      </c>
      <c r="BG11" s="508">
        <f>'Marks Entry'!BH13</f>
        <v>5</v>
      </c>
      <c r="BH11" s="151">
        <f>'Marks Entry'!BI13</f>
        <v>19</v>
      </c>
      <c r="BI11" s="150">
        <f>'Marks Entry'!BJ13</f>
        <v>15</v>
      </c>
      <c r="BJ11" s="150">
        <f>'Marks Entry'!BK13</f>
        <v>12</v>
      </c>
      <c r="BK11" s="151">
        <f>'Marks Entry'!BL13</f>
        <v>27</v>
      </c>
      <c r="BL11" s="150">
        <f>'Marks Entry'!BM13</f>
        <v>15</v>
      </c>
      <c r="BM11" s="150">
        <f>'Marks Entry'!BN13</f>
        <v>12</v>
      </c>
      <c r="BN11" s="151">
        <f>'Marks Entry'!BO13</f>
        <v>27</v>
      </c>
      <c r="BO11" s="256">
        <f>'Marks Entry'!BP13</f>
        <v>73</v>
      </c>
      <c r="BP11" s="518">
        <f>'Marks Entry'!BQ13</f>
        <v>36.5</v>
      </c>
      <c r="BQ11" s="518" t="str">
        <f>'Marks Entry'!BR13</f>
        <v>D</v>
      </c>
      <c r="BR11" s="152" t="str">
        <f>'Marks Entry'!BS13</f>
        <v>D</v>
      </c>
      <c r="BS11" s="149">
        <f>'Marks Entry'!BT13</f>
        <v>5</v>
      </c>
      <c r="BT11" s="150">
        <f>'Marks Entry'!BU13</f>
        <v>2</v>
      </c>
      <c r="BU11" s="510">
        <f>'Marks Entry'!BV13</f>
        <v>7</v>
      </c>
      <c r="BV11" s="150">
        <f>'Marks Entry'!BW13</f>
        <v>5</v>
      </c>
      <c r="BW11" s="150">
        <f>'Marks Entry'!BX13</f>
        <v>2</v>
      </c>
      <c r="BX11" s="508">
        <f>'Marks Entry'!BY13</f>
        <v>7</v>
      </c>
      <c r="BY11" s="150">
        <f>'Marks Entry'!BZ13</f>
        <v>5</v>
      </c>
      <c r="BZ11" s="150">
        <f>'Marks Entry'!CA13</f>
        <v>0</v>
      </c>
      <c r="CA11" s="508">
        <f>'Marks Entry'!CB13</f>
        <v>5</v>
      </c>
      <c r="CB11" s="151">
        <f>'Marks Entry'!CC13</f>
        <v>19</v>
      </c>
      <c r="CC11" s="150">
        <f>'Marks Entry'!CD13</f>
        <v>15</v>
      </c>
      <c r="CD11" s="150">
        <f>'Marks Entry'!CE13</f>
        <v>12</v>
      </c>
      <c r="CE11" s="151">
        <f>'Marks Entry'!CF13</f>
        <v>27</v>
      </c>
      <c r="CF11" s="150">
        <f>'Marks Entry'!CG13</f>
        <v>15</v>
      </c>
      <c r="CG11" s="150">
        <f>'Marks Entry'!CH13</f>
        <v>12</v>
      </c>
      <c r="CH11" s="151">
        <f>'Marks Entry'!CI13</f>
        <v>27</v>
      </c>
      <c r="CI11" s="256">
        <f>'Marks Entry'!CJ13</f>
        <v>73</v>
      </c>
      <c r="CJ11" s="518">
        <f>'Marks Entry'!CK13</f>
        <v>36.5</v>
      </c>
      <c r="CK11" s="518" t="str">
        <f>'Marks Entry'!CL13</f>
        <v>D</v>
      </c>
      <c r="CL11" s="152" t="str">
        <f>'Marks Entry'!CM13</f>
        <v>D</v>
      </c>
      <c r="CM11" s="149">
        <f>'Marks Entry'!CN13</f>
        <v>5</v>
      </c>
      <c r="CN11" s="150">
        <f>'Marks Entry'!CO13</f>
        <v>2</v>
      </c>
      <c r="CO11" s="510">
        <f>'Marks Entry'!CP13</f>
        <v>7</v>
      </c>
      <c r="CP11" s="150">
        <f>'Marks Entry'!CQ13</f>
        <v>5</v>
      </c>
      <c r="CQ11" s="150">
        <f>'Marks Entry'!CR13</f>
        <v>2</v>
      </c>
      <c r="CR11" s="508">
        <f>'Marks Entry'!CS13</f>
        <v>7</v>
      </c>
      <c r="CS11" s="150">
        <f>'Marks Entry'!CT13</f>
        <v>5</v>
      </c>
      <c r="CT11" s="150">
        <f>'Marks Entry'!CU13</f>
        <v>0</v>
      </c>
      <c r="CU11" s="508">
        <f>'Marks Entry'!CV13</f>
        <v>5</v>
      </c>
      <c r="CV11" s="151">
        <f>'Marks Entry'!CW13</f>
        <v>19</v>
      </c>
      <c r="CW11" s="150">
        <f>'Marks Entry'!CX13</f>
        <v>15</v>
      </c>
      <c r="CX11" s="150">
        <f>'Marks Entry'!CY13</f>
        <v>12</v>
      </c>
      <c r="CY11" s="151">
        <f>'Marks Entry'!CZ13</f>
        <v>27</v>
      </c>
      <c r="CZ11" s="150">
        <f>'Marks Entry'!DA13</f>
        <v>15</v>
      </c>
      <c r="DA11" s="150">
        <f>'Marks Entry'!DB13</f>
        <v>12</v>
      </c>
      <c r="DB11" s="151">
        <f>'Marks Entry'!DC13</f>
        <v>27</v>
      </c>
      <c r="DC11" s="256">
        <f>'Marks Entry'!DD13</f>
        <v>73</v>
      </c>
      <c r="DD11" s="518">
        <f>'Marks Entry'!DE13</f>
        <v>36.5</v>
      </c>
      <c r="DE11" s="518" t="str">
        <f>'Marks Entry'!DF13</f>
        <v>D</v>
      </c>
      <c r="DF11" s="152" t="str">
        <f>'Marks Entry'!DG13</f>
        <v>D</v>
      </c>
      <c r="DG11" s="149">
        <f>'Marks Entry'!DH13</f>
        <v>5</v>
      </c>
      <c r="DH11" s="150">
        <f>'Marks Entry'!DI13</f>
        <v>2</v>
      </c>
      <c r="DI11" s="510">
        <f>'Marks Entry'!DJ13</f>
        <v>7</v>
      </c>
      <c r="DJ11" s="150">
        <f>'Marks Entry'!DK13</f>
        <v>5</v>
      </c>
      <c r="DK11" s="150">
        <f>'Marks Entry'!DL13</f>
        <v>2</v>
      </c>
      <c r="DL11" s="508">
        <f>'Marks Entry'!DM13</f>
        <v>7</v>
      </c>
      <c r="DM11" s="150">
        <f>'Marks Entry'!DN13</f>
        <v>5</v>
      </c>
      <c r="DN11" s="150">
        <f>'Marks Entry'!DO13</f>
        <v>0</v>
      </c>
      <c r="DO11" s="508">
        <f>'Marks Entry'!DP13</f>
        <v>5</v>
      </c>
      <c r="DP11" s="151">
        <f>'Marks Entry'!DQ13</f>
        <v>19</v>
      </c>
      <c r="DQ11" s="150">
        <f>'Marks Entry'!DR13</f>
        <v>15</v>
      </c>
      <c r="DR11" s="150">
        <f>'Marks Entry'!DS13</f>
        <v>12</v>
      </c>
      <c r="DS11" s="151">
        <f>'Marks Entry'!DT13</f>
        <v>27</v>
      </c>
      <c r="DT11" s="150">
        <f>'Marks Entry'!DU13</f>
        <v>15</v>
      </c>
      <c r="DU11" s="150">
        <f>'Marks Entry'!DV13</f>
        <v>12</v>
      </c>
      <c r="DV11" s="151">
        <f>'Marks Entry'!DW13</f>
        <v>27</v>
      </c>
      <c r="DW11" s="256">
        <f>'Marks Entry'!DX13</f>
        <v>73</v>
      </c>
      <c r="DX11" s="518">
        <f>'Marks Entry'!DY13</f>
        <v>36.5</v>
      </c>
      <c r="DY11" s="518" t="str">
        <f>'Marks Entry'!DZ13</f>
        <v>D</v>
      </c>
      <c r="DZ11" s="152" t="str">
        <f>'Marks Entry'!EA13</f>
        <v>D</v>
      </c>
      <c r="EA11" s="149">
        <f>'Marks Entry'!EB13</f>
        <v>15</v>
      </c>
      <c r="EB11" s="150">
        <f>'Marks Entry'!EC13</f>
        <v>15</v>
      </c>
      <c r="EC11" s="150">
        <f>'Marks Entry'!ED13</f>
        <v>11</v>
      </c>
      <c r="ED11" s="150">
        <f>'Marks Entry'!EE13</f>
        <v>20</v>
      </c>
      <c r="EE11" s="150">
        <f>'Marks Entry'!EF13</f>
        <v>10</v>
      </c>
      <c r="EF11" s="209">
        <f>'Marks Entry'!EG13</f>
        <v>71</v>
      </c>
      <c r="EG11" s="153" t="str">
        <f>'Marks Entry'!EJ13</f>
        <v>B</v>
      </c>
      <c r="EH11" s="149">
        <f>'Marks Entry'!EK13</f>
        <v>15</v>
      </c>
      <c r="EI11" s="150">
        <f>'Marks Entry'!EL13</f>
        <v>15</v>
      </c>
      <c r="EJ11" s="150">
        <f>'Marks Entry'!EM13</f>
        <v>11</v>
      </c>
      <c r="EK11" s="150">
        <f>'Marks Entry'!EN13</f>
        <v>20</v>
      </c>
      <c r="EL11" s="150">
        <f>'Marks Entry'!EO13</f>
        <v>10</v>
      </c>
      <c r="EM11" s="151">
        <f>'Marks Entry'!EP13</f>
        <v>71</v>
      </c>
      <c r="EN11" s="153" t="str">
        <f>'Marks Entry'!ES13</f>
        <v>B</v>
      </c>
      <c r="EO11" s="149">
        <f>'Marks Entry'!ET13</f>
        <v>15</v>
      </c>
      <c r="EP11" s="150">
        <f>'Marks Entry'!EU13</f>
        <v>15</v>
      </c>
      <c r="EQ11" s="150">
        <f>'Marks Entry'!EV13</f>
        <v>11</v>
      </c>
      <c r="ER11" s="150">
        <f>'Marks Entry'!EW13</f>
        <v>20</v>
      </c>
      <c r="ES11" s="150">
        <f>'Marks Entry'!EX13</f>
        <v>10</v>
      </c>
      <c r="ET11" s="151">
        <f>'Marks Entry'!EY13</f>
        <v>71</v>
      </c>
      <c r="EU11" s="153" t="str">
        <f>'Marks Entry'!FB13</f>
        <v>B</v>
      </c>
      <c r="EV11" s="222">
        <f>'Marks Entry'!FC13</f>
        <v>0</v>
      </c>
      <c r="EW11" s="223">
        <f>'Marks Entry'!FD13</f>
        <v>0</v>
      </c>
      <c r="EX11" s="224" t="str">
        <f>'Marks Entry'!FE13</f>
        <v/>
      </c>
      <c r="EY11" s="222">
        <f>'Marks Entry'!FF13</f>
        <v>1200</v>
      </c>
      <c r="EZ11" s="223">
        <f>'Marks Entry'!FG13</f>
        <v>438</v>
      </c>
      <c r="FA11" s="225">
        <f>'Marks Entry'!FH13</f>
        <v>36.5</v>
      </c>
      <c r="FB11" s="223" t="str">
        <f>IF(OR('Marks Entry'!FI13="First",'Marks Entry'!FI13="Second",'Marks Entry'!FI13="Third"),'Marks Entry'!FI13,"")</f>
        <v>Third</v>
      </c>
      <c r="FC11" s="223" t="str">
        <f>'Marks Entry'!FJ13</f>
        <v>D</v>
      </c>
      <c r="FD11" s="540" t="str">
        <f>'Marks Entry'!FK13</f>
        <v>PASSED</v>
      </c>
      <c r="FE11" s="113">
        <f>'Marks Entry'!FL13</f>
        <v>36.5</v>
      </c>
      <c r="FF11" s="115">
        <f>'Marks Entry'!FM13</f>
        <v>6.9999999999999991</v>
      </c>
      <c r="FG11" s="116" t="str">
        <f>'Marks Entry'!FO13</f>
        <v>D</v>
      </c>
    </row>
    <row r="12" spans="1:163" s="117" customFormat="1" ht="17.25" customHeight="1">
      <c r="A12" s="1065"/>
      <c r="B12" s="112">
        <f t="shared" si="1"/>
        <v>6</v>
      </c>
      <c r="C12" s="113">
        <f>'Marks Entry'!D14</f>
        <v>6</v>
      </c>
      <c r="D12" s="113">
        <f>'Marks Entry'!E14</f>
        <v>1404</v>
      </c>
      <c r="E12" s="113">
        <f>'Marks Entry'!F14</f>
        <v>0</v>
      </c>
      <c r="F12" s="113">
        <f>'Marks Entry'!G14</f>
        <v>906</v>
      </c>
      <c r="G12" s="113" t="str">
        <f>'Marks Entry'!H14</f>
        <v>ASHOKA SUTHAR</v>
      </c>
      <c r="H12" s="113" t="str">
        <f>'Marks Entry'!I14</f>
        <v>SATYNARYAN</v>
      </c>
      <c r="I12" s="113" t="str">
        <f>'Marks Entry'!J14</f>
        <v>SANTU</v>
      </c>
      <c r="J12" s="114">
        <f>'Marks Entry'!K14</f>
        <v>38876</v>
      </c>
      <c r="K12" s="149">
        <f>'Marks Entry'!L14</f>
        <v>3</v>
      </c>
      <c r="L12" s="150">
        <f>'Marks Entry'!M14</f>
        <v>4</v>
      </c>
      <c r="M12" s="510">
        <f>'Marks Entry'!N14</f>
        <v>7</v>
      </c>
      <c r="N12" s="150">
        <f>'Marks Entry'!O14</f>
        <v>3</v>
      </c>
      <c r="O12" s="150">
        <f>'Marks Entry'!P14</f>
        <v>4</v>
      </c>
      <c r="P12" s="508">
        <f>'Marks Entry'!Q14</f>
        <v>7</v>
      </c>
      <c r="Q12" s="150">
        <f>'Marks Entry'!R14</f>
        <v>3</v>
      </c>
      <c r="R12" s="150">
        <f>'Marks Entry'!S14</f>
        <v>0</v>
      </c>
      <c r="S12" s="508">
        <f>'Marks Entry'!T14</f>
        <v>3</v>
      </c>
      <c r="T12" s="151">
        <f>'Marks Entry'!U14</f>
        <v>17</v>
      </c>
      <c r="U12" s="150">
        <f>'Marks Entry'!V14</f>
        <v>20</v>
      </c>
      <c r="V12" s="150">
        <f>'Marks Entry'!W14</f>
        <v>18</v>
      </c>
      <c r="W12" s="151">
        <f>'Marks Entry'!X14</f>
        <v>38</v>
      </c>
      <c r="X12" s="150">
        <f>'Marks Entry'!Y14</f>
        <v>20</v>
      </c>
      <c r="Y12" s="150">
        <f>'Marks Entry'!Z14</f>
        <v>18</v>
      </c>
      <c r="Z12" s="151">
        <f>'Marks Entry'!AA14</f>
        <v>38</v>
      </c>
      <c r="AA12" s="256">
        <f>'Marks Entry'!AB14</f>
        <v>93</v>
      </c>
      <c r="AB12" s="518">
        <f>'Marks Entry'!AC14</f>
        <v>46.5</v>
      </c>
      <c r="AC12" s="518" t="str">
        <f>'Marks Entry'!AD14</f>
        <v>D</v>
      </c>
      <c r="AD12" s="152" t="str">
        <f>'Marks Entry'!AE14</f>
        <v>D</v>
      </c>
      <c r="AE12" s="149">
        <f>'Marks Entry'!AF14</f>
        <v>3</v>
      </c>
      <c r="AF12" s="150">
        <f>'Marks Entry'!AG14</f>
        <v>4</v>
      </c>
      <c r="AG12" s="510">
        <f>'Marks Entry'!AH14</f>
        <v>7</v>
      </c>
      <c r="AH12" s="150">
        <f>'Marks Entry'!AI14</f>
        <v>3</v>
      </c>
      <c r="AI12" s="150">
        <f>'Marks Entry'!AJ14</f>
        <v>4</v>
      </c>
      <c r="AJ12" s="508">
        <f>'Marks Entry'!AK14</f>
        <v>7</v>
      </c>
      <c r="AK12" s="150">
        <f>'Marks Entry'!AL14</f>
        <v>3</v>
      </c>
      <c r="AL12" s="150">
        <f>'Marks Entry'!AM14</f>
        <v>0</v>
      </c>
      <c r="AM12" s="508">
        <f>'Marks Entry'!AN14</f>
        <v>3</v>
      </c>
      <c r="AN12" s="151">
        <f>'Marks Entry'!AO14</f>
        <v>17</v>
      </c>
      <c r="AO12" s="150">
        <f>'Marks Entry'!AP14</f>
        <v>20</v>
      </c>
      <c r="AP12" s="150">
        <f>'Marks Entry'!AQ14</f>
        <v>18</v>
      </c>
      <c r="AQ12" s="151">
        <f>'Marks Entry'!AR14</f>
        <v>38</v>
      </c>
      <c r="AR12" s="150">
        <f>'Marks Entry'!AS14</f>
        <v>20</v>
      </c>
      <c r="AS12" s="150">
        <f>'Marks Entry'!AT14</f>
        <v>18</v>
      </c>
      <c r="AT12" s="151">
        <f>'Marks Entry'!AU14</f>
        <v>38</v>
      </c>
      <c r="AU12" s="256">
        <f>'Marks Entry'!AV14</f>
        <v>93</v>
      </c>
      <c r="AV12" s="518">
        <f>'Marks Entry'!AW14</f>
        <v>46.5</v>
      </c>
      <c r="AW12" s="518" t="str">
        <f>'Marks Entry'!AX14</f>
        <v>D</v>
      </c>
      <c r="AX12" s="152" t="str">
        <f>'Marks Entry'!AY14</f>
        <v>D</v>
      </c>
      <c r="AY12" s="149">
        <f>'Marks Entry'!AZ14</f>
        <v>3</v>
      </c>
      <c r="AZ12" s="150">
        <f>'Marks Entry'!BA14</f>
        <v>4</v>
      </c>
      <c r="BA12" s="510">
        <f>'Marks Entry'!BB14</f>
        <v>7</v>
      </c>
      <c r="BB12" s="150">
        <f>'Marks Entry'!BC14</f>
        <v>3</v>
      </c>
      <c r="BC12" s="150">
        <f>'Marks Entry'!BD14</f>
        <v>4</v>
      </c>
      <c r="BD12" s="508">
        <f>'Marks Entry'!BE14</f>
        <v>7</v>
      </c>
      <c r="BE12" s="150">
        <f>'Marks Entry'!BF14</f>
        <v>3</v>
      </c>
      <c r="BF12" s="150">
        <f>'Marks Entry'!BG14</f>
        <v>0</v>
      </c>
      <c r="BG12" s="508">
        <f>'Marks Entry'!BH14</f>
        <v>3</v>
      </c>
      <c r="BH12" s="151">
        <f>'Marks Entry'!BI14</f>
        <v>17</v>
      </c>
      <c r="BI12" s="150">
        <f>'Marks Entry'!BJ14</f>
        <v>20</v>
      </c>
      <c r="BJ12" s="150">
        <f>'Marks Entry'!BK14</f>
        <v>18</v>
      </c>
      <c r="BK12" s="151">
        <f>'Marks Entry'!BL14</f>
        <v>38</v>
      </c>
      <c r="BL12" s="150">
        <f>'Marks Entry'!BM14</f>
        <v>20</v>
      </c>
      <c r="BM12" s="150">
        <f>'Marks Entry'!BN14</f>
        <v>18</v>
      </c>
      <c r="BN12" s="151">
        <f>'Marks Entry'!BO14</f>
        <v>38</v>
      </c>
      <c r="BO12" s="256">
        <f>'Marks Entry'!BP14</f>
        <v>93</v>
      </c>
      <c r="BP12" s="518">
        <f>'Marks Entry'!BQ14</f>
        <v>46.5</v>
      </c>
      <c r="BQ12" s="518" t="str">
        <f>'Marks Entry'!BR14</f>
        <v>D</v>
      </c>
      <c r="BR12" s="152" t="str">
        <f>'Marks Entry'!BS14</f>
        <v>D</v>
      </c>
      <c r="BS12" s="149">
        <f>'Marks Entry'!BT14</f>
        <v>3</v>
      </c>
      <c r="BT12" s="150">
        <f>'Marks Entry'!BU14</f>
        <v>4</v>
      </c>
      <c r="BU12" s="510">
        <f>'Marks Entry'!BV14</f>
        <v>7</v>
      </c>
      <c r="BV12" s="150">
        <f>'Marks Entry'!BW14</f>
        <v>3</v>
      </c>
      <c r="BW12" s="150">
        <f>'Marks Entry'!BX14</f>
        <v>4</v>
      </c>
      <c r="BX12" s="508">
        <f>'Marks Entry'!BY14</f>
        <v>7</v>
      </c>
      <c r="BY12" s="150">
        <f>'Marks Entry'!BZ14</f>
        <v>3</v>
      </c>
      <c r="BZ12" s="150">
        <f>'Marks Entry'!CA14</f>
        <v>0</v>
      </c>
      <c r="CA12" s="508">
        <f>'Marks Entry'!CB14</f>
        <v>3</v>
      </c>
      <c r="CB12" s="151">
        <f>'Marks Entry'!CC14</f>
        <v>17</v>
      </c>
      <c r="CC12" s="150">
        <f>'Marks Entry'!CD14</f>
        <v>20</v>
      </c>
      <c r="CD12" s="150">
        <f>'Marks Entry'!CE14</f>
        <v>18</v>
      </c>
      <c r="CE12" s="151">
        <f>'Marks Entry'!CF14</f>
        <v>38</v>
      </c>
      <c r="CF12" s="150">
        <f>'Marks Entry'!CG14</f>
        <v>20</v>
      </c>
      <c r="CG12" s="150">
        <f>'Marks Entry'!CH14</f>
        <v>18</v>
      </c>
      <c r="CH12" s="151">
        <f>'Marks Entry'!CI14</f>
        <v>38</v>
      </c>
      <c r="CI12" s="256">
        <f>'Marks Entry'!CJ14</f>
        <v>93</v>
      </c>
      <c r="CJ12" s="518">
        <f>'Marks Entry'!CK14</f>
        <v>46.5</v>
      </c>
      <c r="CK12" s="518" t="str">
        <f>'Marks Entry'!CL14</f>
        <v>D</v>
      </c>
      <c r="CL12" s="152" t="str">
        <f>'Marks Entry'!CM14</f>
        <v>D</v>
      </c>
      <c r="CM12" s="149">
        <f>'Marks Entry'!CN14</f>
        <v>3</v>
      </c>
      <c r="CN12" s="150">
        <f>'Marks Entry'!CO14</f>
        <v>4</v>
      </c>
      <c r="CO12" s="510">
        <f>'Marks Entry'!CP14</f>
        <v>7</v>
      </c>
      <c r="CP12" s="150">
        <f>'Marks Entry'!CQ14</f>
        <v>3</v>
      </c>
      <c r="CQ12" s="150">
        <f>'Marks Entry'!CR14</f>
        <v>4</v>
      </c>
      <c r="CR12" s="508">
        <f>'Marks Entry'!CS14</f>
        <v>7</v>
      </c>
      <c r="CS12" s="150">
        <f>'Marks Entry'!CT14</f>
        <v>3</v>
      </c>
      <c r="CT12" s="150">
        <f>'Marks Entry'!CU14</f>
        <v>0</v>
      </c>
      <c r="CU12" s="508">
        <f>'Marks Entry'!CV14</f>
        <v>3</v>
      </c>
      <c r="CV12" s="151">
        <f>'Marks Entry'!CW14</f>
        <v>17</v>
      </c>
      <c r="CW12" s="150">
        <f>'Marks Entry'!CX14</f>
        <v>20</v>
      </c>
      <c r="CX12" s="150">
        <f>'Marks Entry'!CY14</f>
        <v>18</v>
      </c>
      <c r="CY12" s="151">
        <f>'Marks Entry'!CZ14</f>
        <v>38</v>
      </c>
      <c r="CZ12" s="150">
        <f>'Marks Entry'!DA14</f>
        <v>20</v>
      </c>
      <c r="DA12" s="150">
        <f>'Marks Entry'!DB14</f>
        <v>18</v>
      </c>
      <c r="DB12" s="151">
        <f>'Marks Entry'!DC14</f>
        <v>38</v>
      </c>
      <c r="DC12" s="256">
        <f>'Marks Entry'!DD14</f>
        <v>93</v>
      </c>
      <c r="DD12" s="518">
        <f>'Marks Entry'!DE14</f>
        <v>46.5</v>
      </c>
      <c r="DE12" s="518" t="str">
        <f>'Marks Entry'!DF14</f>
        <v>D</v>
      </c>
      <c r="DF12" s="152" t="str">
        <f>'Marks Entry'!DG14</f>
        <v>D</v>
      </c>
      <c r="DG12" s="149">
        <f>'Marks Entry'!DH14</f>
        <v>3</v>
      </c>
      <c r="DH12" s="150">
        <f>'Marks Entry'!DI14</f>
        <v>4</v>
      </c>
      <c r="DI12" s="510">
        <f>'Marks Entry'!DJ14</f>
        <v>7</v>
      </c>
      <c r="DJ12" s="150">
        <f>'Marks Entry'!DK14</f>
        <v>3</v>
      </c>
      <c r="DK12" s="150">
        <f>'Marks Entry'!DL14</f>
        <v>4</v>
      </c>
      <c r="DL12" s="508">
        <f>'Marks Entry'!DM14</f>
        <v>7</v>
      </c>
      <c r="DM12" s="150">
        <f>'Marks Entry'!DN14</f>
        <v>3</v>
      </c>
      <c r="DN12" s="150">
        <f>'Marks Entry'!DO14</f>
        <v>0</v>
      </c>
      <c r="DO12" s="508">
        <f>'Marks Entry'!DP14</f>
        <v>3</v>
      </c>
      <c r="DP12" s="151">
        <f>'Marks Entry'!DQ14</f>
        <v>17</v>
      </c>
      <c r="DQ12" s="150">
        <f>'Marks Entry'!DR14</f>
        <v>20</v>
      </c>
      <c r="DR12" s="150">
        <f>'Marks Entry'!DS14</f>
        <v>18</v>
      </c>
      <c r="DS12" s="151">
        <f>'Marks Entry'!DT14</f>
        <v>38</v>
      </c>
      <c r="DT12" s="150">
        <f>'Marks Entry'!DU14</f>
        <v>20</v>
      </c>
      <c r="DU12" s="150">
        <f>'Marks Entry'!DV14</f>
        <v>18</v>
      </c>
      <c r="DV12" s="151">
        <f>'Marks Entry'!DW14</f>
        <v>38</v>
      </c>
      <c r="DW12" s="256">
        <f>'Marks Entry'!DX14</f>
        <v>93</v>
      </c>
      <c r="DX12" s="518">
        <f>'Marks Entry'!DY14</f>
        <v>46.5</v>
      </c>
      <c r="DY12" s="518" t="str">
        <f>'Marks Entry'!DZ14</f>
        <v>D</v>
      </c>
      <c r="DZ12" s="152" t="str">
        <f>'Marks Entry'!EA14</f>
        <v>D</v>
      </c>
      <c r="EA12" s="149">
        <f>'Marks Entry'!EB14</f>
        <v>15</v>
      </c>
      <c r="EB12" s="150">
        <f>'Marks Entry'!EC14</f>
        <v>15</v>
      </c>
      <c r="EC12" s="150">
        <f>'Marks Entry'!ED14</f>
        <v>11</v>
      </c>
      <c r="ED12" s="150">
        <f>'Marks Entry'!EE14</f>
        <v>20</v>
      </c>
      <c r="EE12" s="150">
        <f>'Marks Entry'!EF14</f>
        <v>10</v>
      </c>
      <c r="EF12" s="209">
        <f>'Marks Entry'!EG14</f>
        <v>71</v>
      </c>
      <c r="EG12" s="153" t="str">
        <f>'Marks Entry'!EJ14</f>
        <v>B</v>
      </c>
      <c r="EH12" s="149">
        <f>'Marks Entry'!EK14</f>
        <v>15</v>
      </c>
      <c r="EI12" s="150">
        <f>'Marks Entry'!EL14</f>
        <v>15</v>
      </c>
      <c r="EJ12" s="150">
        <f>'Marks Entry'!EM14</f>
        <v>11</v>
      </c>
      <c r="EK12" s="150">
        <f>'Marks Entry'!EN14</f>
        <v>20</v>
      </c>
      <c r="EL12" s="150">
        <f>'Marks Entry'!EO14</f>
        <v>10</v>
      </c>
      <c r="EM12" s="151">
        <f>'Marks Entry'!EP14</f>
        <v>71</v>
      </c>
      <c r="EN12" s="153" t="str">
        <f>'Marks Entry'!ES14</f>
        <v>B</v>
      </c>
      <c r="EO12" s="149">
        <f>'Marks Entry'!ET14</f>
        <v>15</v>
      </c>
      <c r="EP12" s="150">
        <f>'Marks Entry'!EU14</f>
        <v>15</v>
      </c>
      <c r="EQ12" s="150">
        <f>'Marks Entry'!EV14</f>
        <v>11</v>
      </c>
      <c r="ER12" s="150">
        <f>'Marks Entry'!EW14</f>
        <v>20</v>
      </c>
      <c r="ES12" s="150">
        <f>'Marks Entry'!EX14</f>
        <v>10</v>
      </c>
      <c r="ET12" s="151">
        <f>'Marks Entry'!EY14</f>
        <v>71</v>
      </c>
      <c r="EU12" s="153" t="str">
        <f>'Marks Entry'!FB14</f>
        <v>B</v>
      </c>
      <c r="EV12" s="222">
        <f>'Marks Entry'!FC14</f>
        <v>0</v>
      </c>
      <c r="EW12" s="223">
        <f>'Marks Entry'!FD14</f>
        <v>0</v>
      </c>
      <c r="EX12" s="224" t="str">
        <f>'Marks Entry'!FE14</f>
        <v/>
      </c>
      <c r="EY12" s="222">
        <f>'Marks Entry'!FF14</f>
        <v>1200</v>
      </c>
      <c r="EZ12" s="223">
        <f>'Marks Entry'!FG14</f>
        <v>558</v>
      </c>
      <c r="FA12" s="225">
        <f>'Marks Entry'!FH14</f>
        <v>46.5</v>
      </c>
      <c r="FB12" s="223" t="str">
        <f>IF(OR('Marks Entry'!FI14="First",'Marks Entry'!FI14="Second",'Marks Entry'!FI14="Third"),'Marks Entry'!FI14,"")</f>
        <v>Third</v>
      </c>
      <c r="FC12" s="223" t="str">
        <f>'Marks Entry'!FJ14</f>
        <v>D</v>
      </c>
      <c r="FD12" s="540" t="str">
        <f>'Marks Entry'!FK14</f>
        <v>PASSED</v>
      </c>
      <c r="FE12" s="113">
        <f>'Marks Entry'!FL14</f>
        <v>46.5</v>
      </c>
      <c r="FF12" s="115">
        <f>'Marks Entry'!FM14</f>
        <v>3.9999999999999991</v>
      </c>
      <c r="FG12" s="116" t="str">
        <f>'Marks Entry'!FO14</f>
        <v>D</v>
      </c>
    </row>
    <row r="13" spans="1:163" s="117" customFormat="1" ht="17.25" customHeight="1">
      <c r="A13" s="1065"/>
      <c r="B13" s="112">
        <f t="shared" si="1"/>
        <v>7</v>
      </c>
      <c r="C13" s="113">
        <f>'Marks Entry'!D15</f>
        <v>6</v>
      </c>
      <c r="D13" s="113">
        <f>'Marks Entry'!E15</f>
        <v>1453</v>
      </c>
      <c r="E13" s="113">
        <f>'Marks Entry'!F15</f>
        <v>0</v>
      </c>
      <c r="F13" s="113">
        <f>'Marks Entry'!G15</f>
        <v>907</v>
      </c>
      <c r="G13" s="113" t="str">
        <f>'Marks Entry'!H15</f>
        <v>BAJRANG VISHNOI</v>
      </c>
      <c r="H13" s="113" t="str">
        <f>'Marks Entry'!I15</f>
        <v>OM PRAKASH VISHNOI</v>
      </c>
      <c r="I13" s="113" t="str">
        <f>'Marks Entry'!J15</f>
        <v>LOONGA DEVI</v>
      </c>
      <c r="J13" s="114">
        <f>'Marks Entry'!K15</f>
        <v>38991</v>
      </c>
      <c r="K13" s="149">
        <f>'Marks Entry'!L15</f>
        <v>2</v>
      </c>
      <c r="L13" s="150">
        <f>'Marks Entry'!M15</f>
        <v>2</v>
      </c>
      <c r="M13" s="510">
        <f>'Marks Entry'!N15</f>
        <v>4</v>
      </c>
      <c r="N13" s="150">
        <f>'Marks Entry'!O15</f>
        <v>2</v>
      </c>
      <c r="O13" s="150">
        <f>'Marks Entry'!P15</f>
        <v>2</v>
      </c>
      <c r="P13" s="508">
        <f>'Marks Entry'!Q15</f>
        <v>4</v>
      </c>
      <c r="Q13" s="150">
        <f>'Marks Entry'!R15</f>
        <v>2</v>
      </c>
      <c r="R13" s="150">
        <f>'Marks Entry'!S15</f>
        <v>0</v>
      </c>
      <c r="S13" s="508">
        <f>'Marks Entry'!T15</f>
        <v>2</v>
      </c>
      <c r="T13" s="151">
        <f>'Marks Entry'!U15</f>
        <v>10</v>
      </c>
      <c r="U13" s="150">
        <f>'Marks Entry'!V15</f>
        <v>15</v>
      </c>
      <c r="V13" s="150">
        <f>'Marks Entry'!W15</f>
        <v>15</v>
      </c>
      <c r="W13" s="151">
        <f>'Marks Entry'!X15</f>
        <v>30</v>
      </c>
      <c r="X13" s="150">
        <f>'Marks Entry'!Y15</f>
        <v>45</v>
      </c>
      <c r="Y13" s="150">
        <f>'Marks Entry'!Z15</f>
        <v>15</v>
      </c>
      <c r="Z13" s="151">
        <f>'Marks Entry'!AA15</f>
        <v>60</v>
      </c>
      <c r="AA13" s="256">
        <f>'Marks Entry'!AB15</f>
        <v>100</v>
      </c>
      <c r="AB13" s="518">
        <f>'Marks Entry'!AC15</f>
        <v>50</v>
      </c>
      <c r="AC13" s="518" t="str">
        <f>'Marks Entry'!AD15</f>
        <v>D</v>
      </c>
      <c r="AD13" s="152" t="str">
        <f>'Marks Entry'!AE15</f>
        <v>D</v>
      </c>
      <c r="AE13" s="149">
        <f>'Marks Entry'!AF15</f>
        <v>3</v>
      </c>
      <c r="AF13" s="150">
        <f>'Marks Entry'!AG15</f>
        <v>3</v>
      </c>
      <c r="AG13" s="510">
        <f>'Marks Entry'!AH15</f>
        <v>6</v>
      </c>
      <c r="AH13" s="150">
        <f>'Marks Entry'!AI15</f>
        <v>3</v>
      </c>
      <c r="AI13" s="150">
        <f>'Marks Entry'!AJ15</f>
        <v>3</v>
      </c>
      <c r="AJ13" s="508">
        <f>'Marks Entry'!AK15</f>
        <v>6</v>
      </c>
      <c r="AK13" s="150">
        <f>'Marks Entry'!AL15</f>
        <v>3</v>
      </c>
      <c r="AL13" s="150">
        <f>'Marks Entry'!AM15</f>
        <v>0</v>
      </c>
      <c r="AM13" s="508">
        <f>'Marks Entry'!AN15</f>
        <v>3</v>
      </c>
      <c r="AN13" s="151">
        <f>'Marks Entry'!AO15</f>
        <v>15</v>
      </c>
      <c r="AO13" s="150">
        <f>'Marks Entry'!AP15</f>
        <v>25</v>
      </c>
      <c r="AP13" s="150">
        <f>'Marks Entry'!AQ15</f>
        <v>15</v>
      </c>
      <c r="AQ13" s="151">
        <f>'Marks Entry'!AR15</f>
        <v>40</v>
      </c>
      <c r="AR13" s="150">
        <f>'Marks Entry'!AS15</f>
        <v>55</v>
      </c>
      <c r="AS13" s="150">
        <f>'Marks Entry'!AT15</f>
        <v>15</v>
      </c>
      <c r="AT13" s="151">
        <f>'Marks Entry'!AU15</f>
        <v>70</v>
      </c>
      <c r="AU13" s="256">
        <f>'Marks Entry'!AV15</f>
        <v>125</v>
      </c>
      <c r="AV13" s="518">
        <f>'Marks Entry'!AW15</f>
        <v>62.5</v>
      </c>
      <c r="AW13" s="518" t="str">
        <f>'Marks Entry'!AX15</f>
        <v>C</v>
      </c>
      <c r="AX13" s="152" t="str">
        <f>'Marks Entry'!AY15</f>
        <v>C</v>
      </c>
      <c r="AY13" s="149">
        <f>'Marks Entry'!AZ15</f>
        <v>4</v>
      </c>
      <c r="AZ13" s="150">
        <f>'Marks Entry'!BA15</f>
        <v>4</v>
      </c>
      <c r="BA13" s="510">
        <f>'Marks Entry'!BB15</f>
        <v>8</v>
      </c>
      <c r="BB13" s="150">
        <f>'Marks Entry'!BC15</f>
        <v>4</v>
      </c>
      <c r="BC13" s="150">
        <f>'Marks Entry'!BD15</f>
        <v>4</v>
      </c>
      <c r="BD13" s="508">
        <f>'Marks Entry'!BE15</f>
        <v>8</v>
      </c>
      <c r="BE13" s="150">
        <f>'Marks Entry'!BF15</f>
        <v>4</v>
      </c>
      <c r="BF13" s="150">
        <f>'Marks Entry'!BG15</f>
        <v>0</v>
      </c>
      <c r="BG13" s="508">
        <f>'Marks Entry'!BH15</f>
        <v>4</v>
      </c>
      <c r="BH13" s="151">
        <f>'Marks Entry'!BI15</f>
        <v>20</v>
      </c>
      <c r="BI13" s="150">
        <f>'Marks Entry'!BJ15</f>
        <v>25</v>
      </c>
      <c r="BJ13" s="150">
        <f>'Marks Entry'!BK15</f>
        <v>20</v>
      </c>
      <c r="BK13" s="151">
        <f>'Marks Entry'!BL15</f>
        <v>45</v>
      </c>
      <c r="BL13" s="150">
        <f>'Marks Entry'!BM15</f>
        <v>65</v>
      </c>
      <c r="BM13" s="150">
        <f>'Marks Entry'!BN15</f>
        <v>15</v>
      </c>
      <c r="BN13" s="151">
        <f>'Marks Entry'!BO15</f>
        <v>80</v>
      </c>
      <c r="BO13" s="256">
        <f>'Marks Entry'!BP15</f>
        <v>145</v>
      </c>
      <c r="BP13" s="518">
        <f>'Marks Entry'!BQ15</f>
        <v>72.5</v>
      </c>
      <c r="BQ13" s="518" t="str">
        <f>'Marks Entry'!BR15</f>
        <v>B</v>
      </c>
      <c r="BR13" s="152" t="str">
        <f>'Marks Entry'!BS15</f>
        <v>B</v>
      </c>
      <c r="BS13" s="149">
        <f>'Marks Entry'!BT15</f>
        <v>2</v>
      </c>
      <c r="BT13" s="150">
        <f>'Marks Entry'!BU15</f>
        <v>2</v>
      </c>
      <c r="BU13" s="510">
        <f>'Marks Entry'!BV15</f>
        <v>4</v>
      </c>
      <c r="BV13" s="150">
        <f>'Marks Entry'!BW15</f>
        <v>2</v>
      </c>
      <c r="BW13" s="150">
        <f>'Marks Entry'!BX15</f>
        <v>2</v>
      </c>
      <c r="BX13" s="508">
        <f>'Marks Entry'!BY15</f>
        <v>4</v>
      </c>
      <c r="BY13" s="150">
        <f>'Marks Entry'!BZ15</f>
        <v>2</v>
      </c>
      <c r="BZ13" s="150">
        <f>'Marks Entry'!CA15</f>
        <v>0</v>
      </c>
      <c r="CA13" s="508">
        <f>'Marks Entry'!CB15</f>
        <v>2</v>
      </c>
      <c r="CB13" s="151">
        <f>'Marks Entry'!CC15</f>
        <v>10</v>
      </c>
      <c r="CC13" s="150">
        <f>'Marks Entry'!CD15</f>
        <v>30</v>
      </c>
      <c r="CD13" s="150">
        <f>'Marks Entry'!CE15</f>
        <v>15</v>
      </c>
      <c r="CE13" s="151">
        <f>'Marks Entry'!CF15</f>
        <v>45</v>
      </c>
      <c r="CF13" s="150">
        <f>'Marks Entry'!CG15</f>
        <v>45</v>
      </c>
      <c r="CG13" s="150">
        <f>'Marks Entry'!CH15</f>
        <v>15</v>
      </c>
      <c r="CH13" s="151">
        <f>'Marks Entry'!CI15</f>
        <v>60</v>
      </c>
      <c r="CI13" s="256">
        <f>'Marks Entry'!CJ15</f>
        <v>115</v>
      </c>
      <c r="CJ13" s="518">
        <f>'Marks Entry'!CK15</f>
        <v>57.499999999999993</v>
      </c>
      <c r="CK13" s="518" t="str">
        <f>'Marks Entry'!CL15</f>
        <v>C</v>
      </c>
      <c r="CL13" s="152" t="str">
        <f>'Marks Entry'!CM15</f>
        <v>C</v>
      </c>
      <c r="CM13" s="149">
        <f>'Marks Entry'!CN15</f>
        <v>4</v>
      </c>
      <c r="CN13" s="150">
        <f>'Marks Entry'!CO15</f>
        <v>4</v>
      </c>
      <c r="CO13" s="510">
        <f>'Marks Entry'!CP15</f>
        <v>8</v>
      </c>
      <c r="CP13" s="150">
        <f>'Marks Entry'!CQ15</f>
        <v>4</v>
      </c>
      <c r="CQ13" s="150">
        <f>'Marks Entry'!CR15</f>
        <v>4</v>
      </c>
      <c r="CR13" s="508">
        <f>'Marks Entry'!CS15</f>
        <v>8</v>
      </c>
      <c r="CS13" s="150">
        <f>'Marks Entry'!CT15</f>
        <v>4</v>
      </c>
      <c r="CT13" s="150">
        <f>'Marks Entry'!CU15</f>
        <v>0</v>
      </c>
      <c r="CU13" s="508">
        <f>'Marks Entry'!CV15</f>
        <v>4</v>
      </c>
      <c r="CV13" s="151">
        <f>'Marks Entry'!CW15</f>
        <v>20</v>
      </c>
      <c r="CW13" s="150">
        <f>'Marks Entry'!CX15</f>
        <v>15</v>
      </c>
      <c r="CX13" s="150">
        <f>'Marks Entry'!CY15</f>
        <v>15</v>
      </c>
      <c r="CY13" s="151">
        <f>'Marks Entry'!CZ15</f>
        <v>30</v>
      </c>
      <c r="CZ13" s="150">
        <f>'Marks Entry'!DA15</f>
        <v>45</v>
      </c>
      <c r="DA13" s="150">
        <f>'Marks Entry'!DB15</f>
        <v>15</v>
      </c>
      <c r="DB13" s="151">
        <f>'Marks Entry'!DC15</f>
        <v>60</v>
      </c>
      <c r="DC13" s="256">
        <f>'Marks Entry'!DD15</f>
        <v>110</v>
      </c>
      <c r="DD13" s="518">
        <f>'Marks Entry'!DE15</f>
        <v>55.000000000000007</v>
      </c>
      <c r="DE13" s="518" t="str">
        <f>'Marks Entry'!DF15</f>
        <v>C</v>
      </c>
      <c r="DF13" s="152" t="str">
        <f>'Marks Entry'!DG15</f>
        <v>C</v>
      </c>
      <c r="DG13" s="149">
        <f>'Marks Entry'!DH15</f>
        <v>5</v>
      </c>
      <c r="DH13" s="150">
        <f>'Marks Entry'!DI15</f>
        <v>5</v>
      </c>
      <c r="DI13" s="510">
        <f>'Marks Entry'!DJ15</f>
        <v>10</v>
      </c>
      <c r="DJ13" s="150">
        <f>'Marks Entry'!DK15</f>
        <v>5</v>
      </c>
      <c r="DK13" s="150">
        <f>'Marks Entry'!DL15</f>
        <v>5</v>
      </c>
      <c r="DL13" s="508">
        <f>'Marks Entry'!DM15</f>
        <v>10</v>
      </c>
      <c r="DM13" s="150">
        <f>'Marks Entry'!DN15</f>
        <v>5</v>
      </c>
      <c r="DN13" s="150">
        <f>'Marks Entry'!DO15</f>
        <v>0</v>
      </c>
      <c r="DO13" s="508">
        <f>'Marks Entry'!DP15</f>
        <v>5</v>
      </c>
      <c r="DP13" s="151">
        <f>'Marks Entry'!DQ15</f>
        <v>25</v>
      </c>
      <c r="DQ13" s="150">
        <f>'Marks Entry'!DR15</f>
        <v>25</v>
      </c>
      <c r="DR13" s="150">
        <f>'Marks Entry'!DS15</f>
        <v>15</v>
      </c>
      <c r="DS13" s="151">
        <f>'Marks Entry'!DT15</f>
        <v>40</v>
      </c>
      <c r="DT13" s="150">
        <f>'Marks Entry'!DU15</f>
        <v>65</v>
      </c>
      <c r="DU13" s="150">
        <f>'Marks Entry'!DV15</f>
        <v>25</v>
      </c>
      <c r="DV13" s="151">
        <f>'Marks Entry'!DW15</f>
        <v>90</v>
      </c>
      <c r="DW13" s="256">
        <f>'Marks Entry'!DX15</f>
        <v>155</v>
      </c>
      <c r="DX13" s="518">
        <f>'Marks Entry'!DY15</f>
        <v>77.5</v>
      </c>
      <c r="DY13" s="518" t="str">
        <f>'Marks Entry'!DZ15</f>
        <v>B</v>
      </c>
      <c r="DZ13" s="152" t="str">
        <f>'Marks Entry'!EA15</f>
        <v>B</v>
      </c>
      <c r="EA13" s="149">
        <f>'Marks Entry'!EB15</f>
        <v>15</v>
      </c>
      <c r="EB13" s="150">
        <f>'Marks Entry'!EC15</f>
        <v>15</v>
      </c>
      <c r="EC13" s="150">
        <f>'Marks Entry'!ED15</f>
        <v>11</v>
      </c>
      <c r="ED13" s="150">
        <f>'Marks Entry'!EE15</f>
        <v>20</v>
      </c>
      <c r="EE13" s="150">
        <f>'Marks Entry'!EF15</f>
        <v>10</v>
      </c>
      <c r="EF13" s="209">
        <f>'Marks Entry'!EG15</f>
        <v>71</v>
      </c>
      <c r="EG13" s="153" t="str">
        <f>'Marks Entry'!EJ15</f>
        <v>B</v>
      </c>
      <c r="EH13" s="149">
        <f>'Marks Entry'!EK15</f>
        <v>15</v>
      </c>
      <c r="EI13" s="150">
        <f>'Marks Entry'!EL15</f>
        <v>15</v>
      </c>
      <c r="EJ13" s="150">
        <f>'Marks Entry'!EM15</f>
        <v>11</v>
      </c>
      <c r="EK13" s="150">
        <f>'Marks Entry'!EN15</f>
        <v>20</v>
      </c>
      <c r="EL13" s="150">
        <f>'Marks Entry'!EO15</f>
        <v>10</v>
      </c>
      <c r="EM13" s="151">
        <f>'Marks Entry'!EP15</f>
        <v>71</v>
      </c>
      <c r="EN13" s="153" t="str">
        <f>'Marks Entry'!ES15</f>
        <v>B</v>
      </c>
      <c r="EO13" s="149">
        <f>'Marks Entry'!ET15</f>
        <v>15</v>
      </c>
      <c r="EP13" s="150">
        <f>'Marks Entry'!EU15</f>
        <v>15</v>
      </c>
      <c r="EQ13" s="150">
        <f>'Marks Entry'!EV15</f>
        <v>11</v>
      </c>
      <c r="ER13" s="150">
        <f>'Marks Entry'!EW15</f>
        <v>20</v>
      </c>
      <c r="ES13" s="150">
        <f>'Marks Entry'!EX15</f>
        <v>10</v>
      </c>
      <c r="ET13" s="151">
        <f>'Marks Entry'!EY15</f>
        <v>71</v>
      </c>
      <c r="EU13" s="153" t="str">
        <f>'Marks Entry'!FB15</f>
        <v>B</v>
      </c>
      <c r="EV13" s="222">
        <f>'Marks Entry'!FC15</f>
        <v>0</v>
      </c>
      <c r="EW13" s="223">
        <f>'Marks Entry'!FD15</f>
        <v>0</v>
      </c>
      <c r="EX13" s="224" t="str">
        <f>'Marks Entry'!FE15</f>
        <v/>
      </c>
      <c r="EY13" s="222">
        <f>'Marks Entry'!FF15</f>
        <v>1200</v>
      </c>
      <c r="EZ13" s="223">
        <f>'Marks Entry'!FG15</f>
        <v>750</v>
      </c>
      <c r="FA13" s="225">
        <f>'Marks Entry'!FH15</f>
        <v>62.5</v>
      </c>
      <c r="FB13" s="223" t="str">
        <f>IF(OR('Marks Entry'!FI15="First",'Marks Entry'!FI15="Second",'Marks Entry'!FI15="Third"),'Marks Entry'!FI15,"")</f>
        <v>First</v>
      </c>
      <c r="FC13" s="223" t="str">
        <f>'Marks Entry'!FJ15</f>
        <v>C</v>
      </c>
      <c r="FD13" s="540" t="str">
        <f>'Marks Entry'!FK15</f>
        <v>PASSED</v>
      </c>
      <c r="FE13" s="113">
        <f>'Marks Entry'!FL15</f>
        <v>62.5</v>
      </c>
      <c r="FF13" s="115">
        <f>'Marks Entry'!FM15</f>
        <v>0.99999999999999933</v>
      </c>
      <c r="FG13" s="116" t="str">
        <f>'Marks Entry'!FO15</f>
        <v>D</v>
      </c>
    </row>
    <row r="14" spans="1:163" s="117" customFormat="1" ht="17.25" customHeight="1">
      <c r="A14" s="1065"/>
      <c r="B14" s="112">
        <f t="shared" si="1"/>
        <v>8</v>
      </c>
      <c r="C14" s="113">
        <f>'Marks Entry'!D16</f>
        <v>6</v>
      </c>
      <c r="D14" s="113">
        <f>'Marks Entry'!E16</f>
        <v>1</v>
      </c>
      <c r="E14" s="113">
        <f>'Marks Entry'!F16</f>
        <v>0</v>
      </c>
      <c r="F14" s="113">
        <f>'Marks Entry'!G16</f>
        <v>908</v>
      </c>
      <c r="G14" s="113">
        <f>'Marks Entry'!H16</f>
        <v>0</v>
      </c>
      <c r="H14" s="113">
        <f>'Marks Entry'!I16</f>
        <v>0</v>
      </c>
      <c r="I14" s="113">
        <f>'Marks Entry'!J16</f>
        <v>0</v>
      </c>
      <c r="J14" s="114">
        <f>'Marks Entry'!K16</f>
        <v>0</v>
      </c>
      <c r="K14" s="149">
        <f>'Marks Entry'!L16</f>
        <v>0</v>
      </c>
      <c r="L14" s="150">
        <f>'Marks Entry'!M16</f>
        <v>0</v>
      </c>
      <c r="M14" s="510">
        <f>'Marks Entry'!N16</f>
        <v>0</v>
      </c>
      <c r="N14" s="150">
        <f>'Marks Entry'!O16</f>
        <v>0</v>
      </c>
      <c r="O14" s="150">
        <f>'Marks Entry'!P16</f>
        <v>0</v>
      </c>
      <c r="P14" s="508">
        <f>'Marks Entry'!Q16</f>
        <v>0</v>
      </c>
      <c r="Q14" s="150">
        <f>'Marks Entry'!R16</f>
        <v>0</v>
      </c>
      <c r="R14" s="150">
        <f>'Marks Entry'!S16</f>
        <v>0</v>
      </c>
      <c r="S14" s="508">
        <f>'Marks Entry'!T16</f>
        <v>0</v>
      </c>
      <c r="T14" s="151">
        <f>'Marks Entry'!U16</f>
        <v>0</v>
      </c>
      <c r="U14" s="150">
        <f>'Marks Entry'!V16</f>
        <v>0</v>
      </c>
      <c r="V14" s="150">
        <f>'Marks Entry'!W16</f>
        <v>0</v>
      </c>
      <c r="W14" s="151">
        <f>'Marks Entry'!X16</f>
        <v>0</v>
      </c>
      <c r="X14" s="150">
        <f>'Marks Entry'!Y16</f>
        <v>0</v>
      </c>
      <c r="Y14" s="150">
        <f>'Marks Entry'!Z16</f>
        <v>0</v>
      </c>
      <c r="Z14" s="151">
        <f>'Marks Entry'!AA16</f>
        <v>0</v>
      </c>
      <c r="AA14" s="256">
        <f>'Marks Entry'!AB16</f>
        <v>0</v>
      </c>
      <c r="AB14" s="518">
        <f>'Marks Entry'!AC16</f>
        <v>0</v>
      </c>
      <c r="AC14" s="518" t="str">
        <f>'Marks Entry'!AD16</f>
        <v>E</v>
      </c>
      <c r="AD14" s="152" t="str">
        <f>'Marks Entry'!AE16</f>
        <v>E</v>
      </c>
      <c r="AE14" s="149">
        <f>'Marks Entry'!AF16</f>
        <v>0</v>
      </c>
      <c r="AF14" s="150">
        <f>'Marks Entry'!AG16</f>
        <v>0</v>
      </c>
      <c r="AG14" s="510">
        <f>'Marks Entry'!AH16</f>
        <v>0</v>
      </c>
      <c r="AH14" s="150">
        <f>'Marks Entry'!AI16</f>
        <v>0</v>
      </c>
      <c r="AI14" s="150">
        <f>'Marks Entry'!AJ16</f>
        <v>0</v>
      </c>
      <c r="AJ14" s="508">
        <f>'Marks Entry'!AK16</f>
        <v>0</v>
      </c>
      <c r="AK14" s="150">
        <f>'Marks Entry'!AL16</f>
        <v>0</v>
      </c>
      <c r="AL14" s="150">
        <f>'Marks Entry'!AM16</f>
        <v>0</v>
      </c>
      <c r="AM14" s="508">
        <f>'Marks Entry'!AN16</f>
        <v>0</v>
      </c>
      <c r="AN14" s="151">
        <f>'Marks Entry'!AO16</f>
        <v>0</v>
      </c>
      <c r="AO14" s="150">
        <f>'Marks Entry'!AP16</f>
        <v>0</v>
      </c>
      <c r="AP14" s="150">
        <f>'Marks Entry'!AQ16</f>
        <v>0</v>
      </c>
      <c r="AQ14" s="151">
        <f>'Marks Entry'!AR16</f>
        <v>0</v>
      </c>
      <c r="AR14" s="150">
        <f>'Marks Entry'!AS16</f>
        <v>0</v>
      </c>
      <c r="AS14" s="150">
        <f>'Marks Entry'!AT16</f>
        <v>0</v>
      </c>
      <c r="AT14" s="151">
        <f>'Marks Entry'!AU16</f>
        <v>0</v>
      </c>
      <c r="AU14" s="256">
        <f>'Marks Entry'!AV16</f>
        <v>0</v>
      </c>
      <c r="AV14" s="518">
        <f>'Marks Entry'!AW16</f>
        <v>0</v>
      </c>
      <c r="AW14" s="518" t="str">
        <f>'Marks Entry'!AX16</f>
        <v>E</v>
      </c>
      <c r="AX14" s="152" t="str">
        <f>'Marks Entry'!AY16</f>
        <v>E</v>
      </c>
      <c r="AY14" s="149">
        <f>'Marks Entry'!AZ16</f>
        <v>0</v>
      </c>
      <c r="AZ14" s="150">
        <f>'Marks Entry'!BA16</f>
        <v>0</v>
      </c>
      <c r="BA14" s="510">
        <f>'Marks Entry'!BB16</f>
        <v>0</v>
      </c>
      <c r="BB14" s="150">
        <f>'Marks Entry'!BC16</f>
        <v>0</v>
      </c>
      <c r="BC14" s="150">
        <f>'Marks Entry'!BD16</f>
        <v>0</v>
      </c>
      <c r="BD14" s="508">
        <f>'Marks Entry'!BE16</f>
        <v>0</v>
      </c>
      <c r="BE14" s="150">
        <f>'Marks Entry'!BF16</f>
        <v>0</v>
      </c>
      <c r="BF14" s="150">
        <f>'Marks Entry'!BG16</f>
        <v>0</v>
      </c>
      <c r="BG14" s="508">
        <f>'Marks Entry'!BH16</f>
        <v>0</v>
      </c>
      <c r="BH14" s="151">
        <f>'Marks Entry'!BI16</f>
        <v>0</v>
      </c>
      <c r="BI14" s="150">
        <f>'Marks Entry'!BJ16</f>
        <v>0</v>
      </c>
      <c r="BJ14" s="150">
        <f>'Marks Entry'!BK16</f>
        <v>0</v>
      </c>
      <c r="BK14" s="151">
        <f>'Marks Entry'!BL16</f>
        <v>0</v>
      </c>
      <c r="BL14" s="150">
        <f>'Marks Entry'!BM16</f>
        <v>0</v>
      </c>
      <c r="BM14" s="150">
        <f>'Marks Entry'!BN16</f>
        <v>0</v>
      </c>
      <c r="BN14" s="151">
        <f>'Marks Entry'!BO16</f>
        <v>0</v>
      </c>
      <c r="BO14" s="256">
        <f>'Marks Entry'!BP16</f>
        <v>0</v>
      </c>
      <c r="BP14" s="518">
        <f>'Marks Entry'!BQ16</f>
        <v>0</v>
      </c>
      <c r="BQ14" s="518" t="str">
        <f>'Marks Entry'!BR16</f>
        <v>E</v>
      </c>
      <c r="BR14" s="152" t="str">
        <f>'Marks Entry'!BS16</f>
        <v>E</v>
      </c>
      <c r="BS14" s="149">
        <f>'Marks Entry'!BT16</f>
        <v>0</v>
      </c>
      <c r="BT14" s="150">
        <f>'Marks Entry'!BU16</f>
        <v>0</v>
      </c>
      <c r="BU14" s="510">
        <f>'Marks Entry'!BV16</f>
        <v>0</v>
      </c>
      <c r="BV14" s="150">
        <f>'Marks Entry'!BW16</f>
        <v>0</v>
      </c>
      <c r="BW14" s="150">
        <f>'Marks Entry'!BX16</f>
        <v>0</v>
      </c>
      <c r="BX14" s="508">
        <f>'Marks Entry'!BY16</f>
        <v>0</v>
      </c>
      <c r="BY14" s="150">
        <f>'Marks Entry'!BZ16</f>
        <v>0</v>
      </c>
      <c r="BZ14" s="150">
        <f>'Marks Entry'!CA16</f>
        <v>0</v>
      </c>
      <c r="CA14" s="508">
        <f>'Marks Entry'!CB16</f>
        <v>0</v>
      </c>
      <c r="CB14" s="151">
        <f>'Marks Entry'!CC16</f>
        <v>0</v>
      </c>
      <c r="CC14" s="150">
        <f>'Marks Entry'!CD16</f>
        <v>0</v>
      </c>
      <c r="CD14" s="150">
        <f>'Marks Entry'!CE16</f>
        <v>0</v>
      </c>
      <c r="CE14" s="151">
        <f>'Marks Entry'!CF16</f>
        <v>0</v>
      </c>
      <c r="CF14" s="150">
        <f>'Marks Entry'!CG16</f>
        <v>0</v>
      </c>
      <c r="CG14" s="150">
        <f>'Marks Entry'!CH16</f>
        <v>0</v>
      </c>
      <c r="CH14" s="151">
        <f>'Marks Entry'!CI16</f>
        <v>0</v>
      </c>
      <c r="CI14" s="256">
        <f>'Marks Entry'!CJ16</f>
        <v>0</v>
      </c>
      <c r="CJ14" s="518">
        <f>'Marks Entry'!CK16</f>
        <v>0</v>
      </c>
      <c r="CK14" s="518" t="str">
        <f>'Marks Entry'!CL16</f>
        <v>E</v>
      </c>
      <c r="CL14" s="152" t="str">
        <f>'Marks Entry'!CM16</f>
        <v>E</v>
      </c>
      <c r="CM14" s="149">
        <f>'Marks Entry'!CN16</f>
        <v>0</v>
      </c>
      <c r="CN14" s="150">
        <f>'Marks Entry'!CO16</f>
        <v>0</v>
      </c>
      <c r="CO14" s="510">
        <f>'Marks Entry'!CP16</f>
        <v>0</v>
      </c>
      <c r="CP14" s="150">
        <f>'Marks Entry'!CQ16</f>
        <v>0</v>
      </c>
      <c r="CQ14" s="150">
        <f>'Marks Entry'!CR16</f>
        <v>0</v>
      </c>
      <c r="CR14" s="508">
        <f>'Marks Entry'!CS16</f>
        <v>0</v>
      </c>
      <c r="CS14" s="150">
        <f>'Marks Entry'!CT16</f>
        <v>0</v>
      </c>
      <c r="CT14" s="150">
        <f>'Marks Entry'!CU16</f>
        <v>0</v>
      </c>
      <c r="CU14" s="508">
        <f>'Marks Entry'!CV16</f>
        <v>0</v>
      </c>
      <c r="CV14" s="151">
        <f>'Marks Entry'!CW16</f>
        <v>0</v>
      </c>
      <c r="CW14" s="150">
        <f>'Marks Entry'!CX16</f>
        <v>0</v>
      </c>
      <c r="CX14" s="150">
        <f>'Marks Entry'!CY16</f>
        <v>0</v>
      </c>
      <c r="CY14" s="151">
        <f>'Marks Entry'!CZ16</f>
        <v>0</v>
      </c>
      <c r="CZ14" s="150">
        <f>'Marks Entry'!DA16</f>
        <v>0</v>
      </c>
      <c r="DA14" s="150">
        <f>'Marks Entry'!DB16</f>
        <v>0</v>
      </c>
      <c r="DB14" s="151">
        <f>'Marks Entry'!DC16</f>
        <v>0</v>
      </c>
      <c r="DC14" s="256">
        <f>'Marks Entry'!DD16</f>
        <v>0</v>
      </c>
      <c r="DD14" s="518">
        <f>'Marks Entry'!DE16</f>
        <v>0</v>
      </c>
      <c r="DE14" s="518" t="str">
        <f>'Marks Entry'!DF16</f>
        <v>E</v>
      </c>
      <c r="DF14" s="152" t="str">
        <f>'Marks Entry'!DG16</f>
        <v>E</v>
      </c>
      <c r="DG14" s="149">
        <f>'Marks Entry'!DH16</f>
        <v>0</v>
      </c>
      <c r="DH14" s="150">
        <f>'Marks Entry'!DI16</f>
        <v>0</v>
      </c>
      <c r="DI14" s="510">
        <f>'Marks Entry'!DJ16</f>
        <v>0</v>
      </c>
      <c r="DJ14" s="150">
        <f>'Marks Entry'!DK16</f>
        <v>0</v>
      </c>
      <c r="DK14" s="150">
        <f>'Marks Entry'!DL16</f>
        <v>0</v>
      </c>
      <c r="DL14" s="508">
        <f>'Marks Entry'!DM16</f>
        <v>0</v>
      </c>
      <c r="DM14" s="150">
        <f>'Marks Entry'!DN16</f>
        <v>0</v>
      </c>
      <c r="DN14" s="150">
        <f>'Marks Entry'!DO16</f>
        <v>0</v>
      </c>
      <c r="DO14" s="508">
        <f>'Marks Entry'!DP16</f>
        <v>0</v>
      </c>
      <c r="DP14" s="151">
        <f>'Marks Entry'!DQ16</f>
        <v>0</v>
      </c>
      <c r="DQ14" s="150">
        <f>'Marks Entry'!DR16</f>
        <v>0</v>
      </c>
      <c r="DR14" s="150">
        <f>'Marks Entry'!DS16</f>
        <v>0</v>
      </c>
      <c r="DS14" s="151">
        <f>'Marks Entry'!DT16</f>
        <v>0</v>
      </c>
      <c r="DT14" s="150">
        <f>'Marks Entry'!DU16</f>
        <v>0</v>
      </c>
      <c r="DU14" s="150">
        <f>'Marks Entry'!DV16</f>
        <v>0</v>
      </c>
      <c r="DV14" s="151">
        <f>'Marks Entry'!DW16</f>
        <v>0</v>
      </c>
      <c r="DW14" s="256">
        <f>'Marks Entry'!DX16</f>
        <v>0</v>
      </c>
      <c r="DX14" s="518">
        <f>'Marks Entry'!DY16</f>
        <v>0</v>
      </c>
      <c r="DY14" s="518" t="str">
        <f>'Marks Entry'!DZ16</f>
        <v>E</v>
      </c>
      <c r="DZ14" s="152" t="str">
        <f>'Marks Entry'!EA16</f>
        <v>E</v>
      </c>
      <c r="EA14" s="149">
        <f>'Marks Entry'!EB16</f>
        <v>0</v>
      </c>
      <c r="EB14" s="150">
        <f>'Marks Entry'!EC16</f>
        <v>0</v>
      </c>
      <c r="EC14" s="150">
        <f>'Marks Entry'!ED16</f>
        <v>0</v>
      </c>
      <c r="ED14" s="150">
        <f>'Marks Entry'!EE16</f>
        <v>0</v>
      </c>
      <c r="EE14" s="150">
        <f>'Marks Entry'!EF16</f>
        <v>0</v>
      </c>
      <c r="EF14" s="209">
        <f>'Marks Entry'!EG16</f>
        <v>0</v>
      </c>
      <c r="EG14" s="153" t="str">
        <f>'Marks Entry'!EJ16</f>
        <v>E</v>
      </c>
      <c r="EH14" s="149">
        <f>'Marks Entry'!EK16</f>
        <v>0</v>
      </c>
      <c r="EI14" s="150">
        <f>'Marks Entry'!EL16</f>
        <v>0</v>
      </c>
      <c r="EJ14" s="150">
        <f>'Marks Entry'!EM16</f>
        <v>0</v>
      </c>
      <c r="EK14" s="150">
        <f>'Marks Entry'!EN16</f>
        <v>0</v>
      </c>
      <c r="EL14" s="150">
        <f>'Marks Entry'!EO16</f>
        <v>0</v>
      </c>
      <c r="EM14" s="151">
        <f>'Marks Entry'!EP16</f>
        <v>0</v>
      </c>
      <c r="EN14" s="153" t="str">
        <f>'Marks Entry'!ES16</f>
        <v>E</v>
      </c>
      <c r="EO14" s="149">
        <f>'Marks Entry'!ET16</f>
        <v>0</v>
      </c>
      <c r="EP14" s="150">
        <f>'Marks Entry'!EU16</f>
        <v>0</v>
      </c>
      <c r="EQ14" s="150">
        <f>'Marks Entry'!EV16</f>
        <v>0</v>
      </c>
      <c r="ER14" s="150">
        <f>'Marks Entry'!EW16</f>
        <v>0</v>
      </c>
      <c r="ES14" s="150">
        <f>'Marks Entry'!EX16</f>
        <v>0</v>
      </c>
      <c r="ET14" s="151">
        <f>'Marks Entry'!EY16</f>
        <v>0</v>
      </c>
      <c r="EU14" s="153" t="str">
        <f>'Marks Entry'!FB16</f>
        <v>E</v>
      </c>
      <c r="EV14" s="222">
        <f>'Marks Entry'!FC16</f>
        <v>0</v>
      </c>
      <c r="EW14" s="223">
        <f>'Marks Entry'!FD16</f>
        <v>0</v>
      </c>
      <c r="EX14" s="224" t="str">
        <f>'Marks Entry'!FE16</f>
        <v/>
      </c>
      <c r="EY14" s="222">
        <f>'Marks Entry'!FF16</f>
        <v>1200</v>
      </c>
      <c r="EZ14" s="223">
        <f>'Marks Entry'!FG16</f>
        <v>0</v>
      </c>
      <c r="FA14" s="225">
        <f>'Marks Entry'!FH16</f>
        <v>0</v>
      </c>
      <c r="FB14" s="223" t="str">
        <f>IF(OR('Marks Entry'!FI16="First",'Marks Entry'!FI16="Second",'Marks Entry'!FI16="Third"),'Marks Entry'!FI16,"")</f>
        <v/>
      </c>
      <c r="FC14" s="223" t="str">
        <f>'Marks Entry'!FJ16</f>
        <v/>
      </c>
      <c r="FD14" s="540" t="str">
        <f>'Marks Entry'!FK16</f>
        <v>PROMOTED</v>
      </c>
      <c r="FE14" s="113" t="str">
        <f>'Marks Entry'!FL16</f>
        <v/>
      </c>
      <c r="FF14" s="115" t="str">
        <f>'Marks Entry'!FM16</f>
        <v/>
      </c>
      <c r="FG14" s="116" t="str">
        <f>'Marks Entry'!FO16</f>
        <v>E</v>
      </c>
    </row>
    <row r="15" spans="1:163" s="117" customFormat="1" ht="17.25" customHeight="1">
      <c r="A15" s="1065"/>
      <c r="B15" s="112">
        <f t="shared" si="1"/>
        <v>9</v>
      </c>
      <c r="C15" s="113">
        <f>'Marks Entry'!D17</f>
        <v>6</v>
      </c>
      <c r="D15" s="113">
        <f>'Marks Entry'!E17</f>
        <v>2</v>
      </c>
      <c r="E15" s="113">
        <f>'Marks Entry'!F17</f>
        <v>0</v>
      </c>
      <c r="F15" s="113">
        <f>'Marks Entry'!G17</f>
        <v>909</v>
      </c>
      <c r="G15" s="113">
        <f>'Marks Entry'!H17</f>
        <v>0</v>
      </c>
      <c r="H15" s="113">
        <f>'Marks Entry'!I17</f>
        <v>0</v>
      </c>
      <c r="I15" s="113">
        <f>'Marks Entry'!J17</f>
        <v>0</v>
      </c>
      <c r="J15" s="114">
        <f>'Marks Entry'!K17</f>
        <v>0</v>
      </c>
      <c r="K15" s="149">
        <f>'Marks Entry'!L17</f>
        <v>0</v>
      </c>
      <c r="L15" s="150">
        <f>'Marks Entry'!M17</f>
        <v>0</v>
      </c>
      <c r="M15" s="510">
        <f>'Marks Entry'!N17</f>
        <v>0</v>
      </c>
      <c r="N15" s="150">
        <f>'Marks Entry'!O17</f>
        <v>0</v>
      </c>
      <c r="O15" s="150">
        <f>'Marks Entry'!P17</f>
        <v>0</v>
      </c>
      <c r="P15" s="508">
        <f>'Marks Entry'!Q17</f>
        <v>0</v>
      </c>
      <c r="Q15" s="150">
        <f>'Marks Entry'!R17</f>
        <v>0</v>
      </c>
      <c r="R15" s="150">
        <f>'Marks Entry'!S17</f>
        <v>0</v>
      </c>
      <c r="S15" s="508">
        <f>'Marks Entry'!T17</f>
        <v>0</v>
      </c>
      <c r="T15" s="151">
        <f>'Marks Entry'!U17</f>
        <v>0</v>
      </c>
      <c r="U15" s="150">
        <f>'Marks Entry'!V17</f>
        <v>0</v>
      </c>
      <c r="V15" s="150">
        <f>'Marks Entry'!W17</f>
        <v>0</v>
      </c>
      <c r="W15" s="151">
        <f>'Marks Entry'!X17</f>
        <v>0</v>
      </c>
      <c r="X15" s="150">
        <f>'Marks Entry'!Y17</f>
        <v>0</v>
      </c>
      <c r="Y15" s="150">
        <f>'Marks Entry'!Z17</f>
        <v>0</v>
      </c>
      <c r="Z15" s="151">
        <f>'Marks Entry'!AA17</f>
        <v>0</v>
      </c>
      <c r="AA15" s="256">
        <f>'Marks Entry'!AB17</f>
        <v>0</v>
      </c>
      <c r="AB15" s="518">
        <f>'Marks Entry'!AC17</f>
        <v>0</v>
      </c>
      <c r="AC15" s="518" t="str">
        <f>'Marks Entry'!AD17</f>
        <v>E</v>
      </c>
      <c r="AD15" s="152" t="str">
        <f>'Marks Entry'!AE17</f>
        <v>E</v>
      </c>
      <c r="AE15" s="149">
        <f>'Marks Entry'!AF17</f>
        <v>0</v>
      </c>
      <c r="AF15" s="150">
        <f>'Marks Entry'!AG17</f>
        <v>0</v>
      </c>
      <c r="AG15" s="510">
        <f>'Marks Entry'!AH17</f>
        <v>0</v>
      </c>
      <c r="AH15" s="150">
        <f>'Marks Entry'!AI17</f>
        <v>0</v>
      </c>
      <c r="AI15" s="150">
        <f>'Marks Entry'!AJ17</f>
        <v>0</v>
      </c>
      <c r="AJ15" s="508">
        <f>'Marks Entry'!AK17</f>
        <v>0</v>
      </c>
      <c r="AK15" s="150">
        <f>'Marks Entry'!AL17</f>
        <v>0</v>
      </c>
      <c r="AL15" s="150">
        <f>'Marks Entry'!AM17</f>
        <v>0</v>
      </c>
      <c r="AM15" s="508">
        <f>'Marks Entry'!AN17</f>
        <v>0</v>
      </c>
      <c r="AN15" s="151">
        <f>'Marks Entry'!AO17</f>
        <v>0</v>
      </c>
      <c r="AO15" s="150">
        <f>'Marks Entry'!AP17</f>
        <v>0</v>
      </c>
      <c r="AP15" s="150">
        <f>'Marks Entry'!AQ17</f>
        <v>0</v>
      </c>
      <c r="AQ15" s="151">
        <f>'Marks Entry'!AR17</f>
        <v>0</v>
      </c>
      <c r="AR15" s="150">
        <f>'Marks Entry'!AS17</f>
        <v>0</v>
      </c>
      <c r="AS15" s="150">
        <f>'Marks Entry'!AT17</f>
        <v>0</v>
      </c>
      <c r="AT15" s="151">
        <f>'Marks Entry'!AU17</f>
        <v>0</v>
      </c>
      <c r="AU15" s="256">
        <f>'Marks Entry'!AV17</f>
        <v>0</v>
      </c>
      <c r="AV15" s="518">
        <f>'Marks Entry'!AW17</f>
        <v>0</v>
      </c>
      <c r="AW15" s="518" t="str">
        <f>'Marks Entry'!AX17</f>
        <v>E</v>
      </c>
      <c r="AX15" s="152" t="str">
        <f>'Marks Entry'!AY17</f>
        <v>E</v>
      </c>
      <c r="AY15" s="149">
        <f>'Marks Entry'!AZ17</f>
        <v>0</v>
      </c>
      <c r="AZ15" s="150">
        <f>'Marks Entry'!BA17</f>
        <v>0</v>
      </c>
      <c r="BA15" s="510">
        <f>'Marks Entry'!BB17</f>
        <v>0</v>
      </c>
      <c r="BB15" s="150">
        <f>'Marks Entry'!BC17</f>
        <v>0</v>
      </c>
      <c r="BC15" s="150">
        <f>'Marks Entry'!BD17</f>
        <v>0</v>
      </c>
      <c r="BD15" s="508">
        <f>'Marks Entry'!BE17</f>
        <v>0</v>
      </c>
      <c r="BE15" s="150">
        <f>'Marks Entry'!BF17</f>
        <v>0</v>
      </c>
      <c r="BF15" s="150">
        <f>'Marks Entry'!BG17</f>
        <v>0</v>
      </c>
      <c r="BG15" s="508">
        <f>'Marks Entry'!BH17</f>
        <v>0</v>
      </c>
      <c r="BH15" s="151">
        <f>'Marks Entry'!BI17</f>
        <v>0</v>
      </c>
      <c r="BI15" s="150">
        <f>'Marks Entry'!BJ17</f>
        <v>0</v>
      </c>
      <c r="BJ15" s="150">
        <f>'Marks Entry'!BK17</f>
        <v>0</v>
      </c>
      <c r="BK15" s="151">
        <f>'Marks Entry'!BL17</f>
        <v>0</v>
      </c>
      <c r="BL15" s="150">
        <f>'Marks Entry'!BM17</f>
        <v>0</v>
      </c>
      <c r="BM15" s="150">
        <f>'Marks Entry'!BN17</f>
        <v>0</v>
      </c>
      <c r="BN15" s="151">
        <f>'Marks Entry'!BO17</f>
        <v>0</v>
      </c>
      <c r="BO15" s="256">
        <f>'Marks Entry'!BP17</f>
        <v>0</v>
      </c>
      <c r="BP15" s="518">
        <f>'Marks Entry'!BQ17</f>
        <v>0</v>
      </c>
      <c r="BQ15" s="518" t="str">
        <f>'Marks Entry'!BR17</f>
        <v>E</v>
      </c>
      <c r="BR15" s="152" t="str">
        <f>'Marks Entry'!BS17</f>
        <v>E</v>
      </c>
      <c r="BS15" s="149">
        <f>'Marks Entry'!BT17</f>
        <v>0</v>
      </c>
      <c r="BT15" s="150">
        <f>'Marks Entry'!BU17</f>
        <v>0</v>
      </c>
      <c r="BU15" s="510">
        <f>'Marks Entry'!BV17</f>
        <v>0</v>
      </c>
      <c r="BV15" s="150">
        <f>'Marks Entry'!BW17</f>
        <v>0</v>
      </c>
      <c r="BW15" s="150">
        <f>'Marks Entry'!BX17</f>
        <v>0</v>
      </c>
      <c r="BX15" s="508">
        <f>'Marks Entry'!BY17</f>
        <v>0</v>
      </c>
      <c r="BY15" s="150">
        <f>'Marks Entry'!BZ17</f>
        <v>0</v>
      </c>
      <c r="BZ15" s="150">
        <f>'Marks Entry'!CA17</f>
        <v>0</v>
      </c>
      <c r="CA15" s="508">
        <f>'Marks Entry'!CB17</f>
        <v>0</v>
      </c>
      <c r="CB15" s="151">
        <f>'Marks Entry'!CC17</f>
        <v>0</v>
      </c>
      <c r="CC15" s="150">
        <f>'Marks Entry'!CD17</f>
        <v>0</v>
      </c>
      <c r="CD15" s="150">
        <f>'Marks Entry'!CE17</f>
        <v>0</v>
      </c>
      <c r="CE15" s="151">
        <f>'Marks Entry'!CF17</f>
        <v>0</v>
      </c>
      <c r="CF15" s="150">
        <f>'Marks Entry'!CG17</f>
        <v>0</v>
      </c>
      <c r="CG15" s="150">
        <f>'Marks Entry'!CH17</f>
        <v>0</v>
      </c>
      <c r="CH15" s="151">
        <f>'Marks Entry'!CI17</f>
        <v>0</v>
      </c>
      <c r="CI15" s="256">
        <f>'Marks Entry'!CJ17</f>
        <v>0</v>
      </c>
      <c r="CJ15" s="518">
        <f>'Marks Entry'!CK17</f>
        <v>0</v>
      </c>
      <c r="CK15" s="518" t="str">
        <f>'Marks Entry'!CL17</f>
        <v>E</v>
      </c>
      <c r="CL15" s="152" t="str">
        <f>'Marks Entry'!CM17</f>
        <v>E</v>
      </c>
      <c r="CM15" s="149">
        <f>'Marks Entry'!CN17</f>
        <v>0</v>
      </c>
      <c r="CN15" s="150">
        <f>'Marks Entry'!CO17</f>
        <v>0</v>
      </c>
      <c r="CO15" s="510">
        <f>'Marks Entry'!CP17</f>
        <v>0</v>
      </c>
      <c r="CP15" s="150">
        <f>'Marks Entry'!CQ17</f>
        <v>0</v>
      </c>
      <c r="CQ15" s="150">
        <f>'Marks Entry'!CR17</f>
        <v>0</v>
      </c>
      <c r="CR15" s="508">
        <f>'Marks Entry'!CS17</f>
        <v>0</v>
      </c>
      <c r="CS15" s="150">
        <f>'Marks Entry'!CT17</f>
        <v>0</v>
      </c>
      <c r="CT15" s="150">
        <f>'Marks Entry'!CU17</f>
        <v>0</v>
      </c>
      <c r="CU15" s="508">
        <f>'Marks Entry'!CV17</f>
        <v>0</v>
      </c>
      <c r="CV15" s="151">
        <f>'Marks Entry'!CW17</f>
        <v>0</v>
      </c>
      <c r="CW15" s="150">
        <f>'Marks Entry'!CX17</f>
        <v>0</v>
      </c>
      <c r="CX15" s="150">
        <f>'Marks Entry'!CY17</f>
        <v>0</v>
      </c>
      <c r="CY15" s="151">
        <f>'Marks Entry'!CZ17</f>
        <v>0</v>
      </c>
      <c r="CZ15" s="150">
        <f>'Marks Entry'!DA17</f>
        <v>0</v>
      </c>
      <c r="DA15" s="150">
        <f>'Marks Entry'!DB17</f>
        <v>0</v>
      </c>
      <c r="DB15" s="151">
        <f>'Marks Entry'!DC17</f>
        <v>0</v>
      </c>
      <c r="DC15" s="256">
        <f>'Marks Entry'!DD17</f>
        <v>0</v>
      </c>
      <c r="DD15" s="518">
        <f>'Marks Entry'!DE17</f>
        <v>0</v>
      </c>
      <c r="DE15" s="518" t="str">
        <f>'Marks Entry'!DF17</f>
        <v>E</v>
      </c>
      <c r="DF15" s="152" t="str">
        <f>'Marks Entry'!DG17</f>
        <v>E</v>
      </c>
      <c r="DG15" s="149">
        <f>'Marks Entry'!DH17</f>
        <v>0</v>
      </c>
      <c r="DH15" s="150">
        <f>'Marks Entry'!DI17</f>
        <v>0</v>
      </c>
      <c r="DI15" s="510">
        <f>'Marks Entry'!DJ17</f>
        <v>0</v>
      </c>
      <c r="DJ15" s="150">
        <f>'Marks Entry'!DK17</f>
        <v>0</v>
      </c>
      <c r="DK15" s="150">
        <f>'Marks Entry'!DL17</f>
        <v>0</v>
      </c>
      <c r="DL15" s="508">
        <f>'Marks Entry'!DM17</f>
        <v>0</v>
      </c>
      <c r="DM15" s="150">
        <f>'Marks Entry'!DN17</f>
        <v>0</v>
      </c>
      <c r="DN15" s="150">
        <f>'Marks Entry'!DO17</f>
        <v>0</v>
      </c>
      <c r="DO15" s="508">
        <f>'Marks Entry'!DP17</f>
        <v>0</v>
      </c>
      <c r="DP15" s="151">
        <f>'Marks Entry'!DQ17</f>
        <v>0</v>
      </c>
      <c r="DQ15" s="150">
        <f>'Marks Entry'!DR17</f>
        <v>0</v>
      </c>
      <c r="DR15" s="150">
        <f>'Marks Entry'!DS17</f>
        <v>0</v>
      </c>
      <c r="DS15" s="151">
        <f>'Marks Entry'!DT17</f>
        <v>0</v>
      </c>
      <c r="DT15" s="150">
        <f>'Marks Entry'!DU17</f>
        <v>0</v>
      </c>
      <c r="DU15" s="150">
        <f>'Marks Entry'!DV17</f>
        <v>0</v>
      </c>
      <c r="DV15" s="151">
        <f>'Marks Entry'!DW17</f>
        <v>0</v>
      </c>
      <c r="DW15" s="256">
        <f>'Marks Entry'!DX17</f>
        <v>0</v>
      </c>
      <c r="DX15" s="518">
        <f>'Marks Entry'!DY17</f>
        <v>0</v>
      </c>
      <c r="DY15" s="518" t="str">
        <f>'Marks Entry'!DZ17</f>
        <v>E</v>
      </c>
      <c r="DZ15" s="152" t="str">
        <f>'Marks Entry'!EA17</f>
        <v>E</v>
      </c>
      <c r="EA15" s="149">
        <f>'Marks Entry'!EB17</f>
        <v>0</v>
      </c>
      <c r="EB15" s="150">
        <f>'Marks Entry'!EC17</f>
        <v>0</v>
      </c>
      <c r="EC15" s="150">
        <f>'Marks Entry'!ED17</f>
        <v>0</v>
      </c>
      <c r="ED15" s="150">
        <f>'Marks Entry'!EE17</f>
        <v>0</v>
      </c>
      <c r="EE15" s="150">
        <f>'Marks Entry'!EF17</f>
        <v>0</v>
      </c>
      <c r="EF15" s="209">
        <f>'Marks Entry'!EG17</f>
        <v>0</v>
      </c>
      <c r="EG15" s="153" t="str">
        <f>'Marks Entry'!EJ17</f>
        <v>E</v>
      </c>
      <c r="EH15" s="149">
        <f>'Marks Entry'!EK17</f>
        <v>0</v>
      </c>
      <c r="EI15" s="150">
        <f>'Marks Entry'!EL17</f>
        <v>0</v>
      </c>
      <c r="EJ15" s="150">
        <f>'Marks Entry'!EM17</f>
        <v>0</v>
      </c>
      <c r="EK15" s="150">
        <f>'Marks Entry'!EN17</f>
        <v>0</v>
      </c>
      <c r="EL15" s="150">
        <f>'Marks Entry'!EO17</f>
        <v>0</v>
      </c>
      <c r="EM15" s="151">
        <f>'Marks Entry'!EP17</f>
        <v>0</v>
      </c>
      <c r="EN15" s="153" t="str">
        <f>'Marks Entry'!ES17</f>
        <v>E</v>
      </c>
      <c r="EO15" s="149">
        <f>'Marks Entry'!ET17</f>
        <v>0</v>
      </c>
      <c r="EP15" s="150">
        <f>'Marks Entry'!EU17</f>
        <v>0</v>
      </c>
      <c r="EQ15" s="150">
        <f>'Marks Entry'!EV17</f>
        <v>0</v>
      </c>
      <c r="ER15" s="150">
        <f>'Marks Entry'!EW17</f>
        <v>0</v>
      </c>
      <c r="ES15" s="150">
        <f>'Marks Entry'!EX17</f>
        <v>0</v>
      </c>
      <c r="ET15" s="151">
        <f>'Marks Entry'!EY17</f>
        <v>0</v>
      </c>
      <c r="EU15" s="153" t="str">
        <f>'Marks Entry'!FB17</f>
        <v>E</v>
      </c>
      <c r="EV15" s="222">
        <f>'Marks Entry'!FC17</f>
        <v>0</v>
      </c>
      <c r="EW15" s="223">
        <f>'Marks Entry'!FD17</f>
        <v>0</v>
      </c>
      <c r="EX15" s="224" t="str">
        <f>'Marks Entry'!FE17</f>
        <v/>
      </c>
      <c r="EY15" s="222">
        <f>'Marks Entry'!FF17</f>
        <v>1200</v>
      </c>
      <c r="EZ15" s="223">
        <f>'Marks Entry'!FG17</f>
        <v>0</v>
      </c>
      <c r="FA15" s="225">
        <f>'Marks Entry'!FH17</f>
        <v>0</v>
      </c>
      <c r="FB15" s="223" t="str">
        <f>IF(OR('Marks Entry'!FI17="First",'Marks Entry'!FI17="Second",'Marks Entry'!FI17="Third"),'Marks Entry'!FI17,"")</f>
        <v/>
      </c>
      <c r="FC15" s="223" t="str">
        <f>'Marks Entry'!FJ17</f>
        <v/>
      </c>
      <c r="FD15" s="540" t="str">
        <f>'Marks Entry'!FK17</f>
        <v>PROMOTED</v>
      </c>
      <c r="FE15" s="113" t="str">
        <f>'Marks Entry'!FL17</f>
        <v/>
      </c>
      <c r="FF15" s="115" t="str">
        <f>'Marks Entry'!FM17</f>
        <v/>
      </c>
      <c r="FG15" s="116" t="str">
        <f>'Marks Entry'!FO17</f>
        <v>E</v>
      </c>
    </row>
    <row r="16" spans="1:163" s="117" customFormat="1" ht="17.25" customHeight="1">
      <c r="A16" s="1065"/>
      <c r="B16" s="112">
        <f t="shared" si="1"/>
        <v>10</v>
      </c>
      <c r="C16" s="113">
        <f>'Marks Entry'!D18</f>
        <v>0</v>
      </c>
      <c r="D16" s="113">
        <f>'Marks Entry'!E18</f>
        <v>0</v>
      </c>
      <c r="E16" s="113">
        <f>'Marks Entry'!F18</f>
        <v>0</v>
      </c>
      <c r="F16" s="113">
        <f>'Marks Entry'!G18</f>
        <v>910</v>
      </c>
      <c r="G16" s="113">
        <f>'Marks Entry'!H18</f>
        <v>0</v>
      </c>
      <c r="H16" s="113">
        <f>'Marks Entry'!I18</f>
        <v>0</v>
      </c>
      <c r="I16" s="113">
        <f>'Marks Entry'!J18</f>
        <v>0</v>
      </c>
      <c r="J16" s="114">
        <f>'Marks Entry'!K18</f>
        <v>0</v>
      </c>
      <c r="K16" s="149">
        <f>'Marks Entry'!L18</f>
        <v>0</v>
      </c>
      <c r="L16" s="150">
        <f>'Marks Entry'!M18</f>
        <v>0</v>
      </c>
      <c r="M16" s="510">
        <f>'Marks Entry'!N18</f>
        <v>0</v>
      </c>
      <c r="N16" s="150">
        <f>'Marks Entry'!O18</f>
        <v>0</v>
      </c>
      <c r="O16" s="150">
        <f>'Marks Entry'!P18</f>
        <v>0</v>
      </c>
      <c r="P16" s="508">
        <f>'Marks Entry'!Q18</f>
        <v>0</v>
      </c>
      <c r="Q16" s="150">
        <f>'Marks Entry'!R18</f>
        <v>0</v>
      </c>
      <c r="R16" s="150">
        <f>'Marks Entry'!S18</f>
        <v>0</v>
      </c>
      <c r="S16" s="508">
        <f>'Marks Entry'!T18</f>
        <v>0</v>
      </c>
      <c r="T16" s="151">
        <f>'Marks Entry'!U18</f>
        <v>0</v>
      </c>
      <c r="U16" s="150">
        <f>'Marks Entry'!V18</f>
        <v>0</v>
      </c>
      <c r="V16" s="150">
        <f>'Marks Entry'!W18</f>
        <v>0</v>
      </c>
      <c r="W16" s="151">
        <f>'Marks Entry'!X18</f>
        <v>0</v>
      </c>
      <c r="X16" s="150">
        <f>'Marks Entry'!Y18</f>
        <v>0</v>
      </c>
      <c r="Y16" s="150">
        <f>'Marks Entry'!Z18</f>
        <v>0</v>
      </c>
      <c r="Z16" s="151">
        <f>'Marks Entry'!AA18</f>
        <v>0</v>
      </c>
      <c r="AA16" s="256">
        <f>'Marks Entry'!AB18</f>
        <v>0</v>
      </c>
      <c r="AB16" s="518">
        <f>'Marks Entry'!AC18</f>
        <v>0</v>
      </c>
      <c r="AC16" s="518" t="str">
        <f>'Marks Entry'!AD18</f>
        <v>E</v>
      </c>
      <c r="AD16" s="152" t="str">
        <f>'Marks Entry'!AE18</f>
        <v>E</v>
      </c>
      <c r="AE16" s="149">
        <f>'Marks Entry'!AF18</f>
        <v>0</v>
      </c>
      <c r="AF16" s="150">
        <f>'Marks Entry'!AG18</f>
        <v>0</v>
      </c>
      <c r="AG16" s="510">
        <f>'Marks Entry'!AH18</f>
        <v>0</v>
      </c>
      <c r="AH16" s="150">
        <f>'Marks Entry'!AI18</f>
        <v>0</v>
      </c>
      <c r="AI16" s="150">
        <f>'Marks Entry'!AJ18</f>
        <v>0</v>
      </c>
      <c r="AJ16" s="508">
        <f>'Marks Entry'!AK18</f>
        <v>0</v>
      </c>
      <c r="AK16" s="150">
        <f>'Marks Entry'!AL18</f>
        <v>0</v>
      </c>
      <c r="AL16" s="150">
        <f>'Marks Entry'!AM18</f>
        <v>0</v>
      </c>
      <c r="AM16" s="508">
        <f>'Marks Entry'!AN18</f>
        <v>0</v>
      </c>
      <c r="AN16" s="151">
        <f>'Marks Entry'!AO18</f>
        <v>0</v>
      </c>
      <c r="AO16" s="150">
        <f>'Marks Entry'!AP18</f>
        <v>0</v>
      </c>
      <c r="AP16" s="150">
        <f>'Marks Entry'!AQ18</f>
        <v>0</v>
      </c>
      <c r="AQ16" s="151">
        <f>'Marks Entry'!AR18</f>
        <v>0</v>
      </c>
      <c r="AR16" s="150">
        <f>'Marks Entry'!AS18</f>
        <v>0</v>
      </c>
      <c r="AS16" s="150">
        <f>'Marks Entry'!AT18</f>
        <v>0</v>
      </c>
      <c r="AT16" s="151">
        <f>'Marks Entry'!AU18</f>
        <v>0</v>
      </c>
      <c r="AU16" s="256">
        <f>'Marks Entry'!AV18</f>
        <v>0</v>
      </c>
      <c r="AV16" s="518">
        <f>'Marks Entry'!AW18</f>
        <v>0</v>
      </c>
      <c r="AW16" s="518" t="str">
        <f>'Marks Entry'!AX18</f>
        <v>E</v>
      </c>
      <c r="AX16" s="152" t="str">
        <f>'Marks Entry'!AY18</f>
        <v>E</v>
      </c>
      <c r="AY16" s="149">
        <f>'Marks Entry'!AZ18</f>
        <v>0</v>
      </c>
      <c r="AZ16" s="150">
        <f>'Marks Entry'!BA18</f>
        <v>0</v>
      </c>
      <c r="BA16" s="510">
        <f>'Marks Entry'!BB18</f>
        <v>0</v>
      </c>
      <c r="BB16" s="150">
        <f>'Marks Entry'!BC18</f>
        <v>0</v>
      </c>
      <c r="BC16" s="150">
        <f>'Marks Entry'!BD18</f>
        <v>0</v>
      </c>
      <c r="BD16" s="508">
        <f>'Marks Entry'!BE18</f>
        <v>0</v>
      </c>
      <c r="BE16" s="150">
        <f>'Marks Entry'!BF18</f>
        <v>0</v>
      </c>
      <c r="BF16" s="150">
        <f>'Marks Entry'!BG18</f>
        <v>0</v>
      </c>
      <c r="BG16" s="508">
        <f>'Marks Entry'!BH18</f>
        <v>0</v>
      </c>
      <c r="BH16" s="151">
        <f>'Marks Entry'!BI18</f>
        <v>0</v>
      </c>
      <c r="BI16" s="150">
        <f>'Marks Entry'!BJ18</f>
        <v>0</v>
      </c>
      <c r="BJ16" s="150">
        <f>'Marks Entry'!BK18</f>
        <v>0</v>
      </c>
      <c r="BK16" s="151">
        <f>'Marks Entry'!BL18</f>
        <v>0</v>
      </c>
      <c r="BL16" s="150">
        <f>'Marks Entry'!BM18</f>
        <v>0</v>
      </c>
      <c r="BM16" s="150">
        <f>'Marks Entry'!BN18</f>
        <v>0</v>
      </c>
      <c r="BN16" s="151">
        <f>'Marks Entry'!BO18</f>
        <v>0</v>
      </c>
      <c r="BO16" s="256">
        <f>'Marks Entry'!BP18</f>
        <v>0</v>
      </c>
      <c r="BP16" s="518">
        <f>'Marks Entry'!BQ18</f>
        <v>0</v>
      </c>
      <c r="BQ16" s="518" t="str">
        <f>'Marks Entry'!BR18</f>
        <v>E</v>
      </c>
      <c r="BR16" s="152" t="str">
        <f>'Marks Entry'!BS18</f>
        <v>E</v>
      </c>
      <c r="BS16" s="149">
        <f>'Marks Entry'!BT18</f>
        <v>0</v>
      </c>
      <c r="BT16" s="150">
        <f>'Marks Entry'!BU18</f>
        <v>0</v>
      </c>
      <c r="BU16" s="510">
        <f>'Marks Entry'!BV18</f>
        <v>0</v>
      </c>
      <c r="BV16" s="150">
        <f>'Marks Entry'!BW18</f>
        <v>0</v>
      </c>
      <c r="BW16" s="150">
        <f>'Marks Entry'!BX18</f>
        <v>0</v>
      </c>
      <c r="BX16" s="508">
        <f>'Marks Entry'!BY18</f>
        <v>0</v>
      </c>
      <c r="BY16" s="150">
        <f>'Marks Entry'!BZ18</f>
        <v>0</v>
      </c>
      <c r="BZ16" s="150">
        <f>'Marks Entry'!CA18</f>
        <v>0</v>
      </c>
      <c r="CA16" s="508">
        <f>'Marks Entry'!CB18</f>
        <v>0</v>
      </c>
      <c r="CB16" s="151">
        <f>'Marks Entry'!CC18</f>
        <v>0</v>
      </c>
      <c r="CC16" s="150">
        <f>'Marks Entry'!CD18</f>
        <v>0</v>
      </c>
      <c r="CD16" s="150">
        <f>'Marks Entry'!CE18</f>
        <v>0</v>
      </c>
      <c r="CE16" s="151">
        <f>'Marks Entry'!CF18</f>
        <v>0</v>
      </c>
      <c r="CF16" s="150">
        <f>'Marks Entry'!CG18</f>
        <v>0</v>
      </c>
      <c r="CG16" s="150">
        <f>'Marks Entry'!CH18</f>
        <v>0</v>
      </c>
      <c r="CH16" s="151">
        <f>'Marks Entry'!CI18</f>
        <v>0</v>
      </c>
      <c r="CI16" s="256">
        <f>'Marks Entry'!CJ18</f>
        <v>0</v>
      </c>
      <c r="CJ16" s="518">
        <f>'Marks Entry'!CK18</f>
        <v>0</v>
      </c>
      <c r="CK16" s="518" t="str">
        <f>'Marks Entry'!CL18</f>
        <v>E</v>
      </c>
      <c r="CL16" s="152" t="str">
        <f>'Marks Entry'!CM18</f>
        <v>E</v>
      </c>
      <c r="CM16" s="149">
        <f>'Marks Entry'!CN18</f>
        <v>0</v>
      </c>
      <c r="CN16" s="150">
        <f>'Marks Entry'!CO18</f>
        <v>0</v>
      </c>
      <c r="CO16" s="510">
        <f>'Marks Entry'!CP18</f>
        <v>0</v>
      </c>
      <c r="CP16" s="150">
        <f>'Marks Entry'!CQ18</f>
        <v>0</v>
      </c>
      <c r="CQ16" s="150">
        <f>'Marks Entry'!CR18</f>
        <v>0</v>
      </c>
      <c r="CR16" s="508">
        <f>'Marks Entry'!CS18</f>
        <v>0</v>
      </c>
      <c r="CS16" s="150">
        <f>'Marks Entry'!CT18</f>
        <v>0</v>
      </c>
      <c r="CT16" s="150">
        <f>'Marks Entry'!CU18</f>
        <v>0</v>
      </c>
      <c r="CU16" s="508">
        <f>'Marks Entry'!CV18</f>
        <v>0</v>
      </c>
      <c r="CV16" s="151">
        <f>'Marks Entry'!CW18</f>
        <v>0</v>
      </c>
      <c r="CW16" s="150">
        <f>'Marks Entry'!CX18</f>
        <v>0</v>
      </c>
      <c r="CX16" s="150">
        <f>'Marks Entry'!CY18</f>
        <v>0</v>
      </c>
      <c r="CY16" s="151">
        <f>'Marks Entry'!CZ18</f>
        <v>0</v>
      </c>
      <c r="CZ16" s="150">
        <f>'Marks Entry'!DA18</f>
        <v>0</v>
      </c>
      <c r="DA16" s="150">
        <f>'Marks Entry'!DB18</f>
        <v>0</v>
      </c>
      <c r="DB16" s="151">
        <f>'Marks Entry'!DC18</f>
        <v>0</v>
      </c>
      <c r="DC16" s="256">
        <f>'Marks Entry'!DD18</f>
        <v>0</v>
      </c>
      <c r="DD16" s="518">
        <f>'Marks Entry'!DE18</f>
        <v>0</v>
      </c>
      <c r="DE16" s="518" t="str">
        <f>'Marks Entry'!DF18</f>
        <v>E</v>
      </c>
      <c r="DF16" s="152" t="str">
        <f>'Marks Entry'!DG18</f>
        <v>E</v>
      </c>
      <c r="DG16" s="149">
        <f>'Marks Entry'!DH18</f>
        <v>0</v>
      </c>
      <c r="DH16" s="150">
        <f>'Marks Entry'!DI18</f>
        <v>0</v>
      </c>
      <c r="DI16" s="510">
        <f>'Marks Entry'!DJ18</f>
        <v>0</v>
      </c>
      <c r="DJ16" s="150">
        <f>'Marks Entry'!DK18</f>
        <v>0</v>
      </c>
      <c r="DK16" s="150">
        <f>'Marks Entry'!DL18</f>
        <v>0</v>
      </c>
      <c r="DL16" s="508">
        <f>'Marks Entry'!DM18</f>
        <v>0</v>
      </c>
      <c r="DM16" s="150">
        <f>'Marks Entry'!DN18</f>
        <v>0</v>
      </c>
      <c r="DN16" s="150">
        <f>'Marks Entry'!DO18</f>
        <v>0</v>
      </c>
      <c r="DO16" s="508">
        <f>'Marks Entry'!DP18</f>
        <v>0</v>
      </c>
      <c r="DP16" s="151">
        <f>'Marks Entry'!DQ18</f>
        <v>0</v>
      </c>
      <c r="DQ16" s="150">
        <f>'Marks Entry'!DR18</f>
        <v>0</v>
      </c>
      <c r="DR16" s="150">
        <f>'Marks Entry'!DS18</f>
        <v>0</v>
      </c>
      <c r="DS16" s="151">
        <f>'Marks Entry'!DT18</f>
        <v>0</v>
      </c>
      <c r="DT16" s="150">
        <f>'Marks Entry'!DU18</f>
        <v>0</v>
      </c>
      <c r="DU16" s="150">
        <f>'Marks Entry'!DV18</f>
        <v>0</v>
      </c>
      <c r="DV16" s="151">
        <f>'Marks Entry'!DW18</f>
        <v>0</v>
      </c>
      <c r="DW16" s="256">
        <f>'Marks Entry'!DX18</f>
        <v>0</v>
      </c>
      <c r="DX16" s="518">
        <f>'Marks Entry'!DY18</f>
        <v>0</v>
      </c>
      <c r="DY16" s="518" t="str">
        <f>'Marks Entry'!DZ18</f>
        <v>E</v>
      </c>
      <c r="DZ16" s="152" t="str">
        <f>'Marks Entry'!EA18</f>
        <v>E</v>
      </c>
      <c r="EA16" s="149">
        <f>'Marks Entry'!EB18</f>
        <v>0</v>
      </c>
      <c r="EB16" s="150">
        <f>'Marks Entry'!EC18</f>
        <v>0</v>
      </c>
      <c r="EC16" s="150">
        <f>'Marks Entry'!ED18</f>
        <v>0</v>
      </c>
      <c r="ED16" s="150">
        <f>'Marks Entry'!EE18</f>
        <v>0</v>
      </c>
      <c r="EE16" s="150">
        <f>'Marks Entry'!EF18</f>
        <v>0</v>
      </c>
      <c r="EF16" s="209">
        <f>'Marks Entry'!EG18</f>
        <v>0</v>
      </c>
      <c r="EG16" s="153" t="str">
        <f>'Marks Entry'!EJ18</f>
        <v>E</v>
      </c>
      <c r="EH16" s="149">
        <f>'Marks Entry'!EK18</f>
        <v>0</v>
      </c>
      <c r="EI16" s="150">
        <f>'Marks Entry'!EL18</f>
        <v>0</v>
      </c>
      <c r="EJ16" s="150">
        <f>'Marks Entry'!EM18</f>
        <v>0</v>
      </c>
      <c r="EK16" s="150">
        <f>'Marks Entry'!EN18</f>
        <v>0</v>
      </c>
      <c r="EL16" s="150">
        <f>'Marks Entry'!EO18</f>
        <v>0</v>
      </c>
      <c r="EM16" s="151">
        <f>'Marks Entry'!EP18</f>
        <v>0</v>
      </c>
      <c r="EN16" s="153" t="str">
        <f>'Marks Entry'!ES18</f>
        <v>E</v>
      </c>
      <c r="EO16" s="149">
        <f>'Marks Entry'!ET18</f>
        <v>0</v>
      </c>
      <c r="EP16" s="150">
        <f>'Marks Entry'!EU18</f>
        <v>0</v>
      </c>
      <c r="EQ16" s="150">
        <f>'Marks Entry'!EV18</f>
        <v>0</v>
      </c>
      <c r="ER16" s="150">
        <f>'Marks Entry'!EW18</f>
        <v>0</v>
      </c>
      <c r="ES16" s="150">
        <f>'Marks Entry'!EX18</f>
        <v>0</v>
      </c>
      <c r="ET16" s="151">
        <f>'Marks Entry'!EY18</f>
        <v>0</v>
      </c>
      <c r="EU16" s="153" t="str">
        <f>'Marks Entry'!FB18</f>
        <v>E</v>
      </c>
      <c r="EV16" s="222">
        <f>'Marks Entry'!FC18</f>
        <v>0</v>
      </c>
      <c r="EW16" s="223">
        <f>'Marks Entry'!FD18</f>
        <v>0</v>
      </c>
      <c r="EX16" s="224" t="str">
        <f>'Marks Entry'!FE18</f>
        <v/>
      </c>
      <c r="EY16" s="222">
        <f>'Marks Entry'!FF18</f>
        <v>1200</v>
      </c>
      <c r="EZ16" s="223">
        <f>'Marks Entry'!FG18</f>
        <v>0</v>
      </c>
      <c r="FA16" s="225">
        <f>'Marks Entry'!FH18</f>
        <v>0</v>
      </c>
      <c r="FB16" s="223" t="str">
        <f>IF(OR('Marks Entry'!FI18="First",'Marks Entry'!FI18="Second",'Marks Entry'!FI18="Third"),'Marks Entry'!FI18,"")</f>
        <v/>
      </c>
      <c r="FC16" s="223" t="str">
        <f>'Marks Entry'!FJ18</f>
        <v/>
      </c>
      <c r="FD16" s="540" t="str">
        <f>'Marks Entry'!FK18</f>
        <v>PROMOTED</v>
      </c>
      <c r="FE16" s="113" t="str">
        <f>'Marks Entry'!FL18</f>
        <v/>
      </c>
      <c r="FF16" s="115" t="str">
        <f>'Marks Entry'!FM18</f>
        <v/>
      </c>
      <c r="FG16" s="116" t="str">
        <f>'Marks Entry'!FO18</f>
        <v>E</v>
      </c>
    </row>
    <row r="17" spans="1:163" s="117" customFormat="1" ht="17.25" customHeight="1">
      <c r="A17" s="1065"/>
      <c r="B17" s="112">
        <f t="shared" si="1"/>
        <v>11</v>
      </c>
      <c r="C17" s="113">
        <f>'Marks Entry'!D19</f>
        <v>0</v>
      </c>
      <c r="D17" s="113">
        <f>'Marks Entry'!E19</f>
        <v>0</v>
      </c>
      <c r="E17" s="113">
        <f>'Marks Entry'!F19</f>
        <v>0</v>
      </c>
      <c r="F17" s="113">
        <f>'Marks Entry'!G19</f>
        <v>911</v>
      </c>
      <c r="G17" s="113">
        <f>'Marks Entry'!H19</f>
        <v>0</v>
      </c>
      <c r="H17" s="113">
        <f>'Marks Entry'!I19</f>
        <v>0</v>
      </c>
      <c r="I17" s="113">
        <f>'Marks Entry'!J19</f>
        <v>0</v>
      </c>
      <c r="J17" s="114">
        <f>'Marks Entry'!K19</f>
        <v>0</v>
      </c>
      <c r="K17" s="149">
        <f>'Marks Entry'!L19</f>
        <v>0</v>
      </c>
      <c r="L17" s="150">
        <f>'Marks Entry'!M19</f>
        <v>0</v>
      </c>
      <c r="M17" s="510">
        <f>'Marks Entry'!N19</f>
        <v>0</v>
      </c>
      <c r="N17" s="150">
        <f>'Marks Entry'!O19</f>
        <v>0</v>
      </c>
      <c r="O17" s="150">
        <f>'Marks Entry'!P19</f>
        <v>0</v>
      </c>
      <c r="P17" s="508">
        <f>'Marks Entry'!Q19</f>
        <v>0</v>
      </c>
      <c r="Q17" s="150">
        <f>'Marks Entry'!R19</f>
        <v>0</v>
      </c>
      <c r="R17" s="150">
        <f>'Marks Entry'!S19</f>
        <v>0</v>
      </c>
      <c r="S17" s="508">
        <f>'Marks Entry'!T19</f>
        <v>0</v>
      </c>
      <c r="T17" s="151">
        <f>'Marks Entry'!U19</f>
        <v>0</v>
      </c>
      <c r="U17" s="150">
        <f>'Marks Entry'!V19</f>
        <v>0</v>
      </c>
      <c r="V17" s="150">
        <f>'Marks Entry'!W19</f>
        <v>0</v>
      </c>
      <c r="W17" s="151">
        <f>'Marks Entry'!X19</f>
        <v>0</v>
      </c>
      <c r="X17" s="150">
        <f>'Marks Entry'!Y19</f>
        <v>0</v>
      </c>
      <c r="Y17" s="150">
        <f>'Marks Entry'!Z19</f>
        <v>0</v>
      </c>
      <c r="Z17" s="151">
        <f>'Marks Entry'!AA19</f>
        <v>0</v>
      </c>
      <c r="AA17" s="256">
        <f>'Marks Entry'!AB19</f>
        <v>0</v>
      </c>
      <c r="AB17" s="518">
        <f>'Marks Entry'!AC19</f>
        <v>0</v>
      </c>
      <c r="AC17" s="518" t="str">
        <f>'Marks Entry'!AD19</f>
        <v>E</v>
      </c>
      <c r="AD17" s="152" t="str">
        <f>'Marks Entry'!AE19</f>
        <v>E</v>
      </c>
      <c r="AE17" s="149">
        <f>'Marks Entry'!AF19</f>
        <v>0</v>
      </c>
      <c r="AF17" s="150">
        <f>'Marks Entry'!AG19</f>
        <v>0</v>
      </c>
      <c r="AG17" s="510">
        <f>'Marks Entry'!AH19</f>
        <v>0</v>
      </c>
      <c r="AH17" s="150">
        <f>'Marks Entry'!AI19</f>
        <v>0</v>
      </c>
      <c r="AI17" s="150">
        <f>'Marks Entry'!AJ19</f>
        <v>0</v>
      </c>
      <c r="AJ17" s="508">
        <f>'Marks Entry'!AK19</f>
        <v>0</v>
      </c>
      <c r="AK17" s="150">
        <f>'Marks Entry'!AL19</f>
        <v>0</v>
      </c>
      <c r="AL17" s="150">
        <f>'Marks Entry'!AM19</f>
        <v>0</v>
      </c>
      <c r="AM17" s="508">
        <f>'Marks Entry'!AN19</f>
        <v>0</v>
      </c>
      <c r="AN17" s="151">
        <f>'Marks Entry'!AO19</f>
        <v>0</v>
      </c>
      <c r="AO17" s="150">
        <f>'Marks Entry'!AP19</f>
        <v>0</v>
      </c>
      <c r="AP17" s="150">
        <f>'Marks Entry'!AQ19</f>
        <v>0</v>
      </c>
      <c r="AQ17" s="151">
        <f>'Marks Entry'!AR19</f>
        <v>0</v>
      </c>
      <c r="AR17" s="150">
        <f>'Marks Entry'!AS19</f>
        <v>0</v>
      </c>
      <c r="AS17" s="150">
        <f>'Marks Entry'!AT19</f>
        <v>0</v>
      </c>
      <c r="AT17" s="151">
        <f>'Marks Entry'!AU19</f>
        <v>0</v>
      </c>
      <c r="AU17" s="256">
        <f>'Marks Entry'!AV19</f>
        <v>0</v>
      </c>
      <c r="AV17" s="518">
        <f>'Marks Entry'!AW19</f>
        <v>0</v>
      </c>
      <c r="AW17" s="518" t="str">
        <f>'Marks Entry'!AX19</f>
        <v>E</v>
      </c>
      <c r="AX17" s="152" t="str">
        <f>'Marks Entry'!AY19</f>
        <v>E</v>
      </c>
      <c r="AY17" s="149">
        <f>'Marks Entry'!AZ19</f>
        <v>0</v>
      </c>
      <c r="AZ17" s="150">
        <f>'Marks Entry'!BA19</f>
        <v>0</v>
      </c>
      <c r="BA17" s="510">
        <f>'Marks Entry'!BB19</f>
        <v>0</v>
      </c>
      <c r="BB17" s="150">
        <f>'Marks Entry'!BC19</f>
        <v>0</v>
      </c>
      <c r="BC17" s="150">
        <f>'Marks Entry'!BD19</f>
        <v>0</v>
      </c>
      <c r="BD17" s="508">
        <f>'Marks Entry'!BE19</f>
        <v>0</v>
      </c>
      <c r="BE17" s="150">
        <f>'Marks Entry'!BF19</f>
        <v>0</v>
      </c>
      <c r="BF17" s="150">
        <f>'Marks Entry'!BG19</f>
        <v>0</v>
      </c>
      <c r="BG17" s="508">
        <f>'Marks Entry'!BH19</f>
        <v>0</v>
      </c>
      <c r="BH17" s="151">
        <f>'Marks Entry'!BI19</f>
        <v>0</v>
      </c>
      <c r="BI17" s="150">
        <f>'Marks Entry'!BJ19</f>
        <v>0</v>
      </c>
      <c r="BJ17" s="150">
        <f>'Marks Entry'!BK19</f>
        <v>0</v>
      </c>
      <c r="BK17" s="151">
        <f>'Marks Entry'!BL19</f>
        <v>0</v>
      </c>
      <c r="BL17" s="150">
        <f>'Marks Entry'!BM19</f>
        <v>0</v>
      </c>
      <c r="BM17" s="150">
        <f>'Marks Entry'!BN19</f>
        <v>0</v>
      </c>
      <c r="BN17" s="151">
        <f>'Marks Entry'!BO19</f>
        <v>0</v>
      </c>
      <c r="BO17" s="256">
        <f>'Marks Entry'!BP19</f>
        <v>0</v>
      </c>
      <c r="BP17" s="518">
        <f>'Marks Entry'!BQ19</f>
        <v>0</v>
      </c>
      <c r="BQ17" s="518" t="str">
        <f>'Marks Entry'!BR19</f>
        <v>E</v>
      </c>
      <c r="BR17" s="152" t="str">
        <f>'Marks Entry'!BS19</f>
        <v>E</v>
      </c>
      <c r="BS17" s="149">
        <f>'Marks Entry'!BT19</f>
        <v>0</v>
      </c>
      <c r="BT17" s="150">
        <f>'Marks Entry'!BU19</f>
        <v>0</v>
      </c>
      <c r="BU17" s="510">
        <f>'Marks Entry'!BV19</f>
        <v>0</v>
      </c>
      <c r="BV17" s="150">
        <f>'Marks Entry'!BW19</f>
        <v>0</v>
      </c>
      <c r="BW17" s="150">
        <f>'Marks Entry'!BX19</f>
        <v>0</v>
      </c>
      <c r="BX17" s="508">
        <f>'Marks Entry'!BY19</f>
        <v>0</v>
      </c>
      <c r="BY17" s="150">
        <f>'Marks Entry'!BZ19</f>
        <v>0</v>
      </c>
      <c r="BZ17" s="150">
        <f>'Marks Entry'!CA19</f>
        <v>0</v>
      </c>
      <c r="CA17" s="508">
        <f>'Marks Entry'!CB19</f>
        <v>0</v>
      </c>
      <c r="CB17" s="151">
        <f>'Marks Entry'!CC19</f>
        <v>0</v>
      </c>
      <c r="CC17" s="150">
        <f>'Marks Entry'!CD19</f>
        <v>0</v>
      </c>
      <c r="CD17" s="150">
        <f>'Marks Entry'!CE19</f>
        <v>0</v>
      </c>
      <c r="CE17" s="151">
        <f>'Marks Entry'!CF19</f>
        <v>0</v>
      </c>
      <c r="CF17" s="150">
        <f>'Marks Entry'!CG19</f>
        <v>0</v>
      </c>
      <c r="CG17" s="150">
        <f>'Marks Entry'!CH19</f>
        <v>0</v>
      </c>
      <c r="CH17" s="151">
        <f>'Marks Entry'!CI19</f>
        <v>0</v>
      </c>
      <c r="CI17" s="256">
        <f>'Marks Entry'!CJ19</f>
        <v>0</v>
      </c>
      <c r="CJ17" s="518">
        <f>'Marks Entry'!CK19</f>
        <v>0</v>
      </c>
      <c r="CK17" s="518" t="str">
        <f>'Marks Entry'!CL19</f>
        <v>E</v>
      </c>
      <c r="CL17" s="152" t="str">
        <f>'Marks Entry'!CM19</f>
        <v>E</v>
      </c>
      <c r="CM17" s="149">
        <f>'Marks Entry'!CN19</f>
        <v>0</v>
      </c>
      <c r="CN17" s="150">
        <f>'Marks Entry'!CO19</f>
        <v>0</v>
      </c>
      <c r="CO17" s="510">
        <f>'Marks Entry'!CP19</f>
        <v>0</v>
      </c>
      <c r="CP17" s="150">
        <f>'Marks Entry'!CQ19</f>
        <v>0</v>
      </c>
      <c r="CQ17" s="150">
        <f>'Marks Entry'!CR19</f>
        <v>0</v>
      </c>
      <c r="CR17" s="508">
        <f>'Marks Entry'!CS19</f>
        <v>0</v>
      </c>
      <c r="CS17" s="150">
        <f>'Marks Entry'!CT19</f>
        <v>0</v>
      </c>
      <c r="CT17" s="150">
        <f>'Marks Entry'!CU19</f>
        <v>0</v>
      </c>
      <c r="CU17" s="508">
        <f>'Marks Entry'!CV19</f>
        <v>0</v>
      </c>
      <c r="CV17" s="151">
        <f>'Marks Entry'!CW19</f>
        <v>0</v>
      </c>
      <c r="CW17" s="150">
        <f>'Marks Entry'!CX19</f>
        <v>0</v>
      </c>
      <c r="CX17" s="150">
        <f>'Marks Entry'!CY19</f>
        <v>0</v>
      </c>
      <c r="CY17" s="151">
        <f>'Marks Entry'!CZ19</f>
        <v>0</v>
      </c>
      <c r="CZ17" s="150">
        <f>'Marks Entry'!DA19</f>
        <v>0</v>
      </c>
      <c r="DA17" s="150">
        <f>'Marks Entry'!DB19</f>
        <v>0</v>
      </c>
      <c r="DB17" s="151">
        <f>'Marks Entry'!DC19</f>
        <v>0</v>
      </c>
      <c r="DC17" s="256">
        <f>'Marks Entry'!DD19</f>
        <v>0</v>
      </c>
      <c r="DD17" s="518">
        <f>'Marks Entry'!DE19</f>
        <v>0</v>
      </c>
      <c r="DE17" s="518" t="str">
        <f>'Marks Entry'!DF19</f>
        <v>E</v>
      </c>
      <c r="DF17" s="152" t="str">
        <f>'Marks Entry'!DG19</f>
        <v>E</v>
      </c>
      <c r="DG17" s="149">
        <f>'Marks Entry'!DH19</f>
        <v>0</v>
      </c>
      <c r="DH17" s="150">
        <f>'Marks Entry'!DI19</f>
        <v>0</v>
      </c>
      <c r="DI17" s="510">
        <f>'Marks Entry'!DJ19</f>
        <v>0</v>
      </c>
      <c r="DJ17" s="150">
        <f>'Marks Entry'!DK19</f>
        <v>0</v>
      </c>
      <c r="DK17" s="150">
        <f>'Marks Entry'!DL19</f>
        <v>0</v>
      </c>
      <c r="DL17" s="508">
        <f>'Marks Entry'!DM19</f>
        <v>0</v>
      </c>
      <c r="DM17" s="150">
        <f>'Marks Entry'!DN19</f>
        <v>0</v>
      </c>
      <c r="DN17" s="150">
        <f>'Marks Entry'!DO19</f>
        <v>0</v>
      </c>
      <c r="DO17" s="508">
        <f>'Marks Entry'!DP19</f>
        <v>0</v>
      </c>
      <c r="DP17" s="151">
        <f>'Marks Entry'!DQ19</f>
        <v>0</v>
      </c>
      <c r="DQ17" s="150">
        <f>'Marks Entry'!DR19</f>
        <v>0</v>
      </c>
      <c r="DR17" s="150">
        <f>'Marks Entry'!DS19</f>
        <v>0</v>
      </c>
      <c r="DS17" s="151">
        <f>'Marks Entry'!DT19</f>
        <v>0</v>
      </c>
      <c r="DT17" s="150">
        <f>'Marks Entry'!DU19</f>
        <v>0</v>
      </c>
      <c r="DU17" s="150">
        <f>'Marks Entry'!DV19</f>
        <v>0</v>
      </c>
      <c r="DV17" s="151">
        <f>'Marks Entry'!DW19</f>
        <v>0</v>
      </c>
      <c r="DW17" s="256">
        <f>'Marks Entry'!DX19</f>
        <v>0</v>
      </c>
      <c r="DX17" s="518">
        <f>'Marks Entry'!DY19</f>
        <v>0</v>
      </c>
      <c r="DY17" s="518" t="str">
        <f>'Marks Entry'!DZ19</f>
        <v>E</v>
      </c>
      <c r="DZ17" s="152" t="str">
        <f>'Marks Entry'!EA19</f>
        <v>E</v>
      </c>
      <c r="EA17" s="149">
        <f>'Marks Entry'!EB19</f>
        <v>0</v>
      </c>
      <c r="EB17" s="150">
        <f>'Marks Entry'!EC19</f>
        <v>0</v>
      </c>
      <c r="EC17" s="150">
        <f>'Marks Entry'!ED19</f>
        <v>0</v>
      </c>
      <c r="ED17" s="150">
        <f>'Marks Entry'!EE19</f>
        <v>0</v>
      </c>
      <c r="EE17" s="150">
        <f>'Marks Entry'!EF19</f>
        <v>0</v>
      </c>
      <c r="EF17" s="209">
        <f>'Marks Entry'!EG19</f>
        <v>0</v>
      </c>
      <c r="EG17" s="153" t="str">
        <f>'Marks Entry'!EJ19</f>
        <v>E</v>
      </c>
      <c r="EH17" s="149">
        <f>'Marks Entry'!EK19</f>
        <v>0</v>
      </c>
      <c r="EI17" s="150">
        <f>'Marks Entry'!EL19</f>
        <v>0</v>
      </c>
      <c r="EJ17" s="150">
        <f>'Marks Entry'!EM19</f>
        <v>0</v>
      </c>
      <c r="EK17" s="150">
        <f>'Marks Entry'!EN19</f>
        <v>0</v>
      </c>
      <c r="EL17" s="150">
        <f>'Marks Entry'!EO19</f>
        <v>0</v>
      </c>
      <c r="EM17" s="151">
        <f>'Marks Entry'!EP19</f>
        <v>0</v>
      </c>
      <c r="EN17" s="153" t="str">
        <f>'Marks Entry'!ES19</f>
        <v>E</v>
      </c>
      <c r="EO17" s="149">
        <f>'Marks Entry'!ET19</f>
        <v>0</v>
      </c>
      <c r="EP17" s="150">
        <f>'Marks Entry'!EU19</f>
        <v>0</v>
      </c>
      <c r="EQ17" s="150">
        <f>'Marks Entry'!EV19</f>
        <v>0</v>
      </c>
      <c r="ER17" s="150">
        <f>'Marks Entry'!EW19</f>
        <v>0</v>
      </c>
      <c r="ES17" s="150">
        <f>'Marks Entry'!EX19</f>
        <v>0</v>
      </c>
      <c r="ET17" s="151">
        <f>'Marks Entry'!EY19</f>
        <v>0</v>
      </c>
      <c r="EU17" s="153" t="str">
        <f>'Marks Entry'!FB19</f>
        <v>E</v>
      </c>
      <c r="EV17" s="222">
        <f>'Marks Entry'!FC19</f>
        <v>0</v>
      </c>
      <c r="EW17" s="223">
        <f>'Marks Entry'!FD19</f>
        <v>0</v>
      </c>
      <c r="EX17" s="224" t="str">
        <f>'Marks Entry'!FE19</f>
        <v/>
      </c>
      <c r="EY17" s="222">
        <f>'Marks Entry'!FF19</f>
        <v>1200</v>
      </c>
      <c r="EZ17" s="223">
        <f>'Marks Entry'!FG19</f>
        <v>0</v>
      </c>
      <c r="FA17" s="225">
        <f>'Marks Entry'!FH19</f>
        <v>0</v>
      </c>
      <c r="FB17" s="223" t="str">
        <f>IF(OR('Marks Entry'!FI19="First",'Marks Entry'!FI19="Second",'Marks Entry'!FI19="Third"),'Marks Entry'!FI19,"")</f>
        <v/>
      </c>
      <c r="FC17" s="223" t="str">
        <f>'Marks Entry'!FJ19</f>
        <v/>
      </c>
      <c r="FD17" s="540" t="str">
        <f>'Marks Entry'!FK19</f>
        <v>PROMOTED</v>
      </c>
      <c r="FE17" s="113" t="str">
        <f>'Marks Entry'!FL19</f>
        <v/>
      </c>
      <c r="FF17" s="115" t="str">
        <f>'Marks Entry'!FM19</f>
        <v/>
      </c>
      <c r="FG17" s="116" t="str">
        <f>'Marks Entry'!FO19</f>
        <v>E</v>
      </c>
    </row>
    <row r="18" spans="1:163" s="117" customFormat="1" ht="17.25" customHeight="1">
      <c r="A18" s="1065"/>
      <c r="B18" s="112">
        <f t="shared" si="1"/>
        <v>12</v>
      </c>
      <c r="C18" s="113">
        <f>'Marks Entry'!D20</f>
        <v>0</v>
      </c>
      <c r="D18" s="113">
        <f>'Marks Entry'!E20</f>
        <v>0</v>
      </c>
      <c r="E18" s="113">
        <f>'Marks Entry'!F20</f>
        <v>0</v>
      </c>
      <c r="F18" s="113">
        <f>'Marks Entry'!G20</f>
        <v>912</v>
      </c>
      <c r="G18" s="113">
        <f>'Marks Entry'!H20</f>
        <v>0</v>
      </c>
      <c r="H18" s="113">
        <f>'Marks Entry'!I20</f>
        <v>0</v>
      </c>
      <c r="I18" s="113">
        <f>'Marks Entry'!J20</f>
        <v>0</v>
      </c>
      <c r="J18" s="114">
        <f>'Marks Entry'!K20</f>
        <v>0</v>
      </c>
      <c r="K18" s="149">
        <f>'Marks Entry'!L20</f>
        <v>0</v>
      </c>
      <c r="L18" s="150">
        <f>'Marks Entry'!M20</f>
        <v>0</v>
      </c>
      <c r="M18" s="510">
        <f>'Marks Entry'!N20</f>
        <v>0</v>
      </c>
      <c r="N18" s="150">
        <f>'Marks Entry'!O20</f>
        <v>0</v>
      </c>
      <c r="O18" s="150">
        <f>'Marks Entry'!P20</f>
        <v>0</v>
      </c>
      <c r="P18" s="508">
        <f>'Marks Entry'!Q20</f>
        <v>0</v>
      </c>
      <c r="Q18" s="150">
        <f>'Marks Entry'!R20</f>
        <v>0</v>
      </c>
      <c r="R18" s="150">
        <f>'Marks Entry'!S20</f>
        <v>0</v>
      </c>
      <c r="S18" s="508">
        <f>'Marks Entry'!T20</f>
        <v>0</v>
      </c>
      <c r="T18" s="151">
        <f>'Marks Entry'!U20</f>
        <v>0</v>
      </c>
      <c r="U18" s="150">
        <f>'Marks Entry'!V20</f>
        <v>0</v>
      </c>
      <c r="V18" s="150">
        <f>'Marks Entry'!W20</f>
        <v>0</v>
      </c>
      <c r="W18" s="151">
        <f>'Marks Entry'!X20</f>
        <v>0</v>
      </c>
      <c r="X18" s="150">
        <f>'Marks Entry'!Y20</f>
        <v>0</v>
      </c>
      <c r="Y18" s="150">
        <f>'Marks Entry'!Z20</f>
        <v>0</v>
      </c>
      <c r="Z18" s="151">
        <f>'Marks Entry'!AA20</f>
        <v>0</v>
      </c>
      <c r="AA18" s="256">
        <f>'Marks Entry'!AB20</f>
        <v>0</v>
      </c>
      <c r="AB18" s="518">
        <f>'Marks Entry'!AC20</f>
        <v>0</v>
      </c>
      <c r="AC18" s="518" t="str">
        <f>'Marks Entry'!AD20</f>
        <v>E</v>
      </c>
      <c r="AD18" s="152" t="str">
        <f>'Marks Entry'!AE20</f>
        <v>E</v>
      </c>
      <c r="AE18" s="149">
        <f>'Marks Entry'!AF20</f>
        <v>0</v>
      </c>
      <c r="AF18" s="150">
        <f>'Marks Entry'!AG20</f>
        <v>0</v>
      </c>
      <c r="AG18" s="510">
        <f>'Marks Entry'!AH20</f>
        <v>0</v>
      </c>
      <c r="AH18" s="150">
        <f>'Marks Entry'!AI20</f>
        <v>0</v>
      </c>
      <c r="AI18" s="150">
        <f>'Marks Entry'!AJ20</f>
        <v>0</v>
      </c>
      <c r="AJ18" s="508">
        <f>'Marks Entry'!AK20</f>
        <v>0</v>
      </c>
      <c r="AK18" s="150">
        <f>'Marks Entry'!AL20</f>
        <v>0</v>
      </c>
      <c r="AL18" s="150">
        <f>'Marks Entry'!AM20</f>
        <v>0</v>
      </c>
      <c r="AM18" s="508">
        <f>'Marks Entry'!AN20</f>
        <v>0</v>
      </c>
      <c r="AN18" s="151">
        <f>'Marks Entry'!AO20</f>
        <v>0</v>
      </c>
      <c r="AO18" s="150">
        <f>'Marks Entry'!AP20</f>
        <v>0</v>
      </c>
      <c r="AP18" s="150">
        <f>'Marks Entry'!AQ20</f>
        <v>0</v>
      </c>
      <c r="AQ18" s="151">
        <f>'Marks Entry'!AR20</f>
        <v>0</v>
      </c>
      <c r="AR18" s="150">
        <f>'Marks Entry'!AS20</f>
        <v>0</v>
      </c>
      <c r="AS18" s="150">
        <f>'Marks Entry'!AT20</f>
        <v>0</v>
      </c>
      <c r="AT18" s="151">
        <f>'Marks Entry'!AU20</f>
        <v>0</v>
      </c>
      <c r="AU18" s="256">
        <f>'Marks Entry'!AV20</f>
        <v>0</v>
      </c>
      <c r="AV18" s="518">
        <f>'Marks Entry'!AW20</f>
        <v>0</v>
      </c>
      <c r="AW18" s="518" t="str">
        <f>'Marks Entry'!AX20</f>
        <v>E</v>
      </c>
      <c r="AX18" s="152" t="str">
        <f>'Marks Entry'!AY20</f>
        <v>E</v>
      </c>
      <c r="AY18" s="149">
        <f>'Marks Entry'!AZ20</f>
        <v>0</v>
      </c>
      <c r="AZ18" s="150">
        <f>'Marks Entry'!BA20</f>
        <v>0</v>
      </c>
      <c r="BA18" s="510">
        <f>'Marks Entry'!BB20</f>
        <v>0</v>
      </c>
      <c r="BB18" s="150">
        <f>'Marks Entry'!BC20</f>
        <v>0</v>
      </c>
      <c r="BC18" s="150">
        <f>'Marks Entry'!BD20</f>
        <v>0</v>
      </c>
      <c r="BD18" s="508">
        <f>'Marks Entry'!BE20</f>
        <v>0</v>
      </c>
      <c r="BE18" s="150">
        <f>'Marks Entry'!BF20</f>
        <v>0</v>
      </c>
      <c r="BF18" s="150">
        <f>'Marks Entry'!BG20</f>
        <v>0</v>
      </c>
      <c r="BG18" s="508">
        <f>'Marks Entry'!BH20</f>
        <v>0</v>
      </c>
      <c r="BH18" s="151">
        <f>'Marks Entry'!BI20</f>
        <v>0</v>
      </c>
      <c r="BI18" s="150">
        <f>'Marks Entry'!BJ20</f>
        <v>0</v>
      </c>
      <c r="BJ18" s="150">
        <f>'Marks Entry'!BK20</f>
        <v>0</v>
      </c>
      <c r="BK18" s="151">
        <f>'Marks Entry'!BL20</f>
        <v>0</v>
      </c>
      <c r="BL18" s="150">
        <f>'Marks Entry'!BM20</f>
        <v>0</v>
      </c>
      <c r="BM18" s="150">
        <f>'Marks Entry'!BN20</f>
        <v>0</v>
      </c>
      <c r="BN18" s="151">
        <f>'Marks Entry'!BO20</f>
        <v>0</v>
      </c>
      <c r="BO18" s="256">
        <f>'Marks Entry'!BP20</f>
        <v>0</v>
      </c>
      <c r="BP18" s="518">
        <f>'Marks Entry'!BQ20</f>
        <v>0</v>
      </c>
      <c r="BQ18" s="518" t="str">
        <f>'Marks Entry'!BR20</f>
        <v>E</v>
      </c>
      <c r="BR18" s="152" t="str">
        <f>'Marks Entry'!BS20</f>
        <v>E</v>
      </c>
      <c r="BS18" s="149">
        <f>'Marks Entry'!BT20</f>
        <v>0</v>
      </c>
      <c r="BT18" s="150">
        <f>'Marks Entry'!BU20</f>
        <v>0</v>
      </c>
      <c r="BU18" s="510">
        <f>'Marks Entry'!BV20</f>
        <v>0</v>
      </c>
      <c r="BV18" s="150">
        <f>'Marks Entry'!BW20</f>
        <v>0</v>
      </c>
      <c r="BW18" s="150">
        <f>'Marks Entry'!BX20</f>
        <v>0</v>
      </c>
      <c r="BX18" s="508">
        <f>'Marks Entry'!BY20</f>
        <v>0</v>
      </c>
      <c r="BY18" s="150">
        <f>'Marks Entry'!BZ20</f>
        <v>0</v>
      </c>
      <c r="BZ18" s="150">
        <f>'Marks Entry'!CA20</f>
        <v>0</v>
      </c>
      <c r="CA18" s="508">
        <f>'Marks Entry'!CB20</f>
        <v>0</v>
      </c>
      <c r="CB18" s="151">
        <f>'Marks Entry'!CC20</f>
        <v>0</v>
      </c>
      <c r="CC18" s="150">
        <f>'Marks Entry'!CD20</f>
        <v>0</v>
      </c>
      <c r="CD18" s="150">
        <f>'Marks Entry'!CE20</f>
        <v>0</v>
      </c>
      <c r="CE18" s="151">
        <f>'Marks Entry'!CF20</f>
        <v>0</v>
      </c>
      <c r="CF18" s="150">
        <f>'Marks Entry'!CG20</f>
        <v>0</v>
      </c>
      <c r="CG18" s="150">
        <f>'Marks Entry'!CH20</f>
        <v>0</v>
      </c>
      <c r="CH18" s="151">
        <f>'Marks Entry'!CI20</f>
        <v>0</v>
      </c>
      <c r="CI18" s="256">
        <f>'Marks Entry'!CJ20</f>
        <v>0</v>
      </c>
      <c r="CJ18" s="518">
        <f>'Marks Entry'!CK20</f>
        <v>0</v>
      </c>
      <c r="CK18" s="518" t="str">
        <f>'Marks Entry'!CL20</f>
        <v>E</v>
      </c>
      <c r="CL18" s="152" t="str">
        <f>'Marks Entry'!CM20</f>
        <v>E</v>
      </c>
      <c r="CM18" s="149">
        <f>'Marks Entry'!CN20</f>
        <v>0</v>
      </c>
      <c r="CN18" s="150">
        <f>'Marks Entry'!CO20</f>
        <v>0</v>
      </c>
      <c r="CO18" s="510">
        <f>'Marks Entry'!CP20</f>
        <v>0</v>
      </c>
      <c r="CP18" s="150">
        <f>'Marks Entry'!CQ20</f>
        <v>0</v>
      </c>
      <c r="CQ18" s="150">
        <f>'Marks Entry'!CR20</f>
        <v>0</v>
      </c>
      <c r="CR18" s="508">
        <f>'Marks Entry'!CS20</f>
        <v>0</v>
      </c>
      <c r="CS18" s="150">
        <f>'Marks Entry'!CT20</f>
        <v>0</v>
      </c>
      <c r="CT18" s="150">
        <f>'Marks Entry'!CU20</f>
        <v>0</v>
      </c>
      <c r="CU18" s="508">
        <f>'Marks Entry'!CV20</f>
        <v>0</v>
      </c>
      <c r="CV18" s="151">
        <f>'Marks Entry'!CW20</f>
        <v>0</v>
      </c>
      <c r="CW18" s="150">
        <f>'Marks Entry'!CX20</f>
        <v>0</v>
      </c>
      <c r="CX18" s="150">
        <f>'Marks Entry'!CY20</f>
        <v>0</v>
      </c>
      <c r="CY18" s="151">
        <f>'Marks Entry'!CZ20</f>
        <v>0</v>
      </c>
      <c r="CZ18" s="150">
        <f>'Marks Entry'!DA20</f>
        <v>0</v>
      </c>
      <c r="DA18" s="150">
        <f>'Marks Entry'!DB20</f>
        <v>0</v>
      </c>
      <c r="DB18" s="151">
        <f>'Marks Entry'!DC20</f>
        <v>0</v>
      </c>
      <c r="DC18" s="256">
        <f>'Marks Entry'!DD20</f>
        <v>0</v>
      </c>
      <c r="DD18" s="518">
        <f>'Marks Entry'!DE20</f>
        <v>0</v>
      </c>
      <c r="DE18" s="518" t="str">
        <f>'Marks Entry'!DF20</f>
        <v>E</v>
      </c>
      <c r="DF18" s="152" t="str">
        <f>'Marks Entry'!DG20</f>
        <v>E</v>
      </c>
      <c r="DG18" s="149">
        <f>'Marks Entry'!DH20</f>
        <v>0</v>
      </c>
      <c r="DH18" s="150">
        <f>'Marks Entry'!DI20</f>
        <v>0</v>
      </c>
      <c r="DI18" s="510">
        <f>'Marks Entry'!DJ20</f>
        <v>0</v>
      </c>
      <c r="DJ18" s="150">
        <f>'Marks Entry'!DK20</f>
        <v>0</v>
      </c>
      <c r="DK18" s="150">
        <f>'Marks Entry'!DL20</f>
        <v>0</v>
      </c>
      <c r="DL18" s="508">
        <f>'Marks Entry'!DM20</f>
        <v>0</v>
      </c>
      <c r="DM18" s="150">
        <f>'Marks Entry'!DN20</f>
        <v>0</v>
      </c>
      <c r="DN18" s="150">
        <f>'Marks Entry'!DO20</f>
        <v>0</v>
      </c>
      <c r="DO18" s="508">
        <f>'Marks Entry'!DP20</f>
        <v>0</v>
      </c>
      <c r="DP18" s="151">
        <f>'Marks Entry'!DQ20</f>
        <v>0</v>
      </c>
      <c r="DQ18" s="150">
        <f>'Marks Entry'!DR20</f>
        <v>0</v>
      </c>
      <c r="DR18" s="150">
        <f>'Marks Entry'!DS20</f>
        <v>0</v>
      </c>
      <c r="DS18" s="151">
        <f>'Marks Entry'!DT20</f>
        <v>0</v>
      </c>
      <c r="DT18" s="150">
        <f>'Marks Entry'!DU20</f>
        <v>0</v>
      </c>
      <c r="DU18" s="150">
        <f>'Marks Entry'!DV20</f>
        <v>0</v>
      </c>
      <c r="DV18" s="151">
        <f>'Marks Entry'!DW20</f>
        <v>0</v>
      </c>
      <c r="DW18" s="256">
        <f>'Marks Entry'!DX20</f>
        <v>0</v>
      </c>
      <c r="DX18" s="518">
        <f>'Marks Entry'!DY20</f>
        <v>0</v>
      </c>
      <c r="DY18" s="518" t="str">
        <f>'Marks Entry'!DZ20</f>
        <v>E</v>
      </c>
      <c r="DZ18" s="152" t="str">
        <f>'Marks Entry'!EA20</f>
        <v>E</v>
      </c>
      <c r="EA18" s="149">
        <f>'Marks Entry'!EB20</f>
        <v>0</v>
      </c>
      <c r="EB18" s="150">
        <f>'Marks Entry'!EC20</f>
        <v>0</v>
      </c>
      <c r="EC18" s="150">
        <f>'Marks Entry'!ED20</f>
        <v>0</v>
      </c>
      <c r="ED18" s="150">
        <f>'Marks Entry'!EE20</f>
        <v>0</v>
      </c>
      <c r="EE18" s="150">
        <f>'Marks Entry'!EF20</f>
        <v>0</v>
      </c>
      <c r="EF18" s="209">
        <f>'Marks Entry'!EG20</f>
        <v>0</v>
      </c>
      <c r="EG18" s="153" t="str">
        <f>'Marks Entry'!EJ20</f>
        <v>E</v>
      </c>
      <c r="EH18" s="149">
        <f>'Marks Entry'!EK20</f>
        <v>0</v>
      </c>
      <c r="EI18" s="150">
        <f>'Marks Entry'!EL20</f>
        <v>0</v>
      </c>
      <c r="EJ18" s="150">
        <f>'Marks Entry'!EM20</f>
        <v>0</v>
      </c>
      <c r="EK18" s="150">
        <f>'Marks Entry'!EN20</f>
        <v>0</v>
      </c>
      <c r="EL18" s="150">
        <f>'Marks Entry'!EO20</f>
        <v>0</v>
      </c>
      <c r="EM18" s="151">
        <f>'Marks Entry'!EP20</f>
        <v>0</v>
      </c>
      <c r="EN18" s="153" t="str">
        <f>'Marks Entry'!ES20</f>
        <v>E</v>
      </c>
      <c r="EO18" s="149">
        <f>'Marks Entry'!ET20</f>
        <v>0</v>
      </c>
      <c r="EP18" s="150">
        <f>'Marks Entry'!EU20</f>
        <v>0</v>
      </c>
      <c r="EQ18" s="150">
        <f>'Marks Entry'!EV20</f>
        <v>0</v>
      </c>
      <c r="ER18" s="150">
        <f>'Marks Entry'!EW20</f>
        <v>0</v>
      </c>
      <c r="ES18" s="150">
        <f>'Marks Entry'!EX20</f>
        <v>0</v>
      </c>
      <c r="ET18" s="151">
        <f>'Marks Entry'!EY20</f>
        <v>0</v>
      </c>
      <c r="EU18" s="153" t="str">
        <f>'Marks Entry'!FB20</f>
        <v>E</v>
      </c>
      <c r="EV18" s="222">
        <f>'Marks Entry'!FC20</f>
        <v>0</v>
      </c>
      <c r="EW18" s="223">
        <f>'Marks Entry'!FD20</f>
        <v>0</v>
      </c>
      <c r="EX18" s="224" t="str">
        <f>'Marks Entry'!FE20</f>
        <v/>
      </c>
      <c r="EY18" s="222">
        <f>'Marks Entry'!FF20</f>
        <v>1200</v>
      </c>
      <c r="EZ18" s="223">
        <f>'Marks Entry'!FG20</f>
        <v>0</v>
      </c>
      <c r="FA18" s="225">
        <f>'Marks Entry'!FH20</f>
        <v>0</v>
      </c>
      <c r="FB18" s="223" t="str">
        <f>IF(OR('Marks Entry'!FI20="First",'Marks Entry'!FI20="Second",'Marks Entry'!FI20="Third"),'Marks Entry'!FI20,"")</f>
        <v/>
      </c>
      <c r="FC18" s="223" t="str">
        <f>'Marks Entry'!FJ20</f>
        <v/>
      </c>
      <c r="FD18" s="540" t="str">
        <f>'Marks Entry'!FK20</f>
        <v>PROMOTED</v>
      </c>
      <c r="FE18" s="113" t="str">
        <f>'Marks Entry'!FL20</f>
        <v/>
      </c>
      <c r="FF18" s="115" t="str">
        <f>'Marks Entry'!FM20</f>
        <v/>
      </c>
      <c r="FG18" s="116" t="str">
        <f>'Marks Entry'!FO20</f>
        <v>E</v>
      </c>
    </row>
    <row r="19" spans="1:163" s="117" customFormat="1" ht="17.25" customHeight="1">
      <c r="A19" s="1065"/>
      <c r="B19" s="112">
        <f t="shared" si="1"/>
        <v>13</v>
      </c>
      <c r="C19" s="113">
        <f>'Marks Entry'!D21</f>
        <v>0</v>
      </c>
      <c r="D19" s="113">
        <f>'Marks Entry'!E21</f>
        <v>0</v>
      </c>
      <c r="E19" s="113">
        <f>'Marks Entry'!F21</f>
        <v>0</v>
      </c>
      <c r="F19" s="113">
        <f>'Marks Entry'!G21</f>
        <v>913</v>
      </c>
      <c r="G19" s="113">
        <f>'Marks Entry'!H21</f>
        <v>0</v>
      </c>
      <c r="H19" s="113">
        <f>'Marks Entry'!I21</f>
        <v>0</v>
      </c>
      <c r="I19" s="113">
        <f>'Marks Entry'!J21</f>
        <v>0</v>
      </c>
      <c r="J19" s="114">
        <f>'Marks Entry'!K21</f>
        <v>0</v>
      </c>
      <c r="K19" s="149">
        <f>'Marks Entry'!L21</f>
        <v>0</v>
      </c>
      <c r="L19" s="150">
        <f>'Marks Entry'!M21</f>
        <v>0</v>
      </c>
      <c r="M19" s="510">
        <f>'Marks Entry'!N21</f>
        <v>0</v>
      </c>
      <c r="N19" s="150">
        <f>'Marks Entry'!O21</f>
        <v>0</v>
      </c>
      <c r="O19" s="150">
        <f>'Marks Entry'!P21</f>
        <v>0</v>
      </c>
      <c r="P19" s="508">
        <f>'Marks Entry'!Q21</f>
        <v>0</v>
      </c>
      <c r="Q19" s="150">
        <f>'Marks Entry'!R21</f>
        <v>0</v>
      </c>
      <c r="R19" s="150">
        <f>'Marks Entry'!S21</f>
        <v>0</v>
      </c>
      <c r="S19" s="508">
        <f>'Marks Entry'!T21</f>
        <v>0</v>
      </c>
      <c r="T19" s="151">
        <f>'Marks Entry'!U21</f>
        <v>0</v>
      </c>
      <c r="U19" s="150">
        <f>'Marks Entry'!V21</f>
        <v>0</v>
      </c>
      <c r="V19" s="150">
        <f>'Marks Entry'!W21</f>
        <v>0</v>
      </c>
      <c r="W19" s="151">
        <f>'Marks Entry'!X21</f>
        <v>0</v>
      </c>
      <c r="X19" s="150">
        <f>'Marks Entry'!Y21</f>
        <v>0</v>
      </c>
      <c r="Y19" s="150">
        <f>'Marks Entry'!Z21</f>
        <v>0</v>
      </c>
      <c r="Z19" s="151">
        <f>'Marks Entry'!AA21</f>
        <v>0</v>
      </c>
      <c r="AA19" s="256">
        <f>'Marks Entry'!AB21</f>
        <v>0</v>
      </c>
      <c r="AB19" s="518">
        <f>'Marks Entry'!AC21</f>
        <v>0</v>
      </c>
      <c r="AC19" s="518" t="str">
        <f>'Marks Entry'!AD21</f>
        <v>E</v>
      </c>
      <c r="AD19" s="152" t="str">
        <f>'Marks Entry'!AE21</f>
        <v>E</v>
      </c>
      <c r="AE19" s="149">
        <f>'Marks Entry'!AF21</f>
        <v>0</v>
      </c>
      <c r="AF19" s="150">
        <f>'Marks Entry'!AG21</f>
        <v>0</v>
      </c>
      <c r="AG19" s="510">
        <f>'Marks Entry'!AH21</f>
        <v>0</v>
      </c>
      <c r="AH19" s="150">
        <f>'Marks Entry'!AI21</f>
        <v>0</v>
      </c>
      <c r="AI19" s="150">
        <f>'Marks Entry'!AJ21</f>
        <v>0</v>
      </c>
      <c r="AJ19" s="508">
        <f>'Marks Entry'!AK21</f>
        <v>0</v>
      </c>
      <c r="AK19" s="150">
        <f>'Marks Entry'!AL21</f>
        <v>0</v>
      </c>
      <c r="AL19" s="150">
        <f>'Marks Entry'!AM21</f>
        <v>0</v>
      </c>
      <c r="AM19" s="508">
        <f>'Marks Entry'!AN21</f>
        <v>0</v>
      </c>
      <c r="AN19" s="151">
        <f>'Marks Entry'!AO21</f>
        <v>0</v>
      </c>
      <c r="AO19" s="150">
        <f>'Marks Entry'!AP21</f>
        <v>0</v>
      </c>
      <c r="AP19" s="150">
        <f>'Marks Entry'!AQ21</f>
        <v>0</v>
      </c>
      <c r="AQ19" s="151">
        <f>'Marks Entry'!AR21</f>
        <v>0</v>
      </c>
      <c r="AR19" s="150">
        <f>'Marks Entry'!AS21</f>
        <v>0</v>
      </c>
      <c r="AS19" s="150">
        <f>'Marks Entry'!AT21</f>
        <v>0</v>
      </c>
      <c r="AT19" s="151">
        <f>'Marks Entry'!AU21</f>
        <v>0</v>
      </c>
      <c r="AU19" s="256">
        <f>'Marks Entry'!AV21</f>
        <v>0</v>
      </c>
      <c r="AV19" s="518">
        <f>'Marks Entry'!AW21</f>
        <v>0</v>
      </c>
      <c r="AW19" s="518" t="str">
        <f>'Marks Entry'!AX21</f>
        <v>E</v>
      </c>
      <c r="AX19" s="152" t="str">
        <f>'Marks Entry'!AY21</f>
        <v>E</v>
      </c>
      <c r="AY19" s="149">
        <f>'Marks Entry'!AZ21</f>
        <v>0</v>
      </c>
      <c r="AZ19" s="150">
        <f>'Marks Entry'!BA21</f>
        <v>0</v>
      </c>
      <c r="BA19" s="510">
        <f>'Marks Entry'!BB21</f>
        <v>0</v>
      </c>
      <c r="BB19" s="150">
        <f>'Marks Entry'!BC21</f>
        <v>0</v>
      </c>
      <c r="BC19" s="150">
        <f>'Marks Entry'!BD21</f>
        <v>0</v>
      </c>
      <c r="BD19" s="508">
        <f>'Marks Entry'!BE21</f>
        <v>0</v>
      </c>
      <c r="BE19" s="150">
        <f>'Marks Entry'!BF21</f>
        <v>0</v>
      </c>
      <c r="BF19" s="150">
        <f>'Marks Entry'!BG21</f>
        <v>0</v>
      </c>
      <c r="BG19" s="508">
        <f>'Marks Entry'!BH21</f>
        <v>0</v>
      </c>
      <c r="BH19" s="151">
        <f>'Marks Entry'!BI21</f>
        <v>0</v>
      </c>
      <c r="BI19" s="150">
        <f>'Marks Entry'!BJ21</f>
        <v>0</v>
      </c>
      <c r="BJ19" s="150">
        <f>'Marks Entry'!BK21</f>
        <v>0</v>
      </c>
      <c r="BK19" s="151">
        <f>'Marks Entry'!BL21</f>
        <v>0</v>
      </c>
      <c r="BL19" s="150">
        <f>'Marks Entry'!BM21</f>
        <v>0</v>
      </c>
      <c r="BM19" s="150">
        <f>'Marks Entry'!BN21</f>
        <v>0</v>
      </c>
      <c r="BN19" s="151">
        <f>'Marks Entry'!BO21</f>
        <v>0</v>
      </c>
      <c r="BO19" s="256">
        <f>'Marks Entry'!BP21</f>
        <v>0</v>
      </c>
      <c r="BP19" s="518">
        <f>'Marks Entry'!BQ21</f>
        <v>0</v>
      </c>
      <c r="BQ19" s="518" t="str">
        <f>'Marks Entry'!BR21</f>
        <v>E</v>
      </c>
      <c r="BR19" s="152" t="str">
        <f>'Marks Entry'!BS21</f>
        <v>E</v>
      </c>
      <c r="BS19" s="149">
        <f>'Marks Entry'!BT21</f>
        <v>0</v>
      </c>
      <c r="BT19" s="150">
        <f>'Marks Entry'!BU21</f>
        <v>0</v>
      </c>
      <c r="BU19" s="510">
        <f>'Marks Entry'!BV21</f>
        <v>0</v>
      </c>
      <c r="BV19" s="150">
        <f>'Marks Entry'!BW21</f>
        <v>0</v>
      </c>
      <c r="BW19" s="150">
        <f>'Marks Entry'!BX21</f>
        <v>0</v>
      </c>
      <c r="BX19" s="508">
        <f>'Marks Entry'!BY21</f>
        <v>0</v>
      </c>
      <c r="BY19" s="150">
        <f>'Marks Entry'!BZ21</f>
        <v>0</v>
      </c>
      <c r="BZ19" s="150">
        <f>'Marks Entry'!CA21</f>
        <v>0</v>
      </c>
      <c r="CA19" s="508">
        <f>'Marks Entry'!CB21</f>
        <v>0</v>
      </c>
      <c r="CB19" s="151">
        <f>'Marks Entry'!CC21</f>
        <v>0</v>
      </c>
      <c r="CC19" s="150">
        <f>'Marks Entry'!CD21</f>
        <v>0</v>
      </c>
      <c r="CD19" s="150">
        <f>'Marks Entry'!CE21</f>
        <v>0</v>
      </c>
      <c r="CE19" s="151">
        <f>'Marks Entry'!CF21</f>
        <v>0</v>
      </c>
      <c r="CF19" s="150">
        <f>'Marks Entry'!CG21</f>
        <v>0</v>
      </c>
      <c r="CG19" s="150">
        <f>'Marks Entry'!CH21</f>
        <v>0</v>
      </c>
      <c r="CH19" s="151">
        <f>'Marks Entry'!CI21</f>
        <v>0</v>
      </c>
      <c r="CI19" s="256">
        <f>'Marks Entry'!CJ21</f>
        <v>0</v>
      </c>
      <c r="CJ19" s="518">
        <f>'Marks Entry'!CK21</f>
        <v>0</v>
      </c>
      <c r="CK19" s="518" t="str">
        <f>'Marks Entry'!CL21</f>
        <v>E</v>
      </c>
      <c r="CL19" s="152" t="str">
        <f>'Marks Entry'!CM21</f>
        <v>E</v>
      </c>
      <c r="CM19" s="149">
        <f>'Marks Entry'!CN21</f>
        <v>0</v>
      </c>
      <c r="CN19" s="150">
        <f>'Marks Entry'!CO21</f>
        <v>0</v>
      </c>
      <c r="CO19" s="510">
        <f>'Marks Entry'!CP21</f>
        <v>0</v>
      </c>
      <c r="CP19" s="150">
        <f>'Marks Entry'!CQ21</f>
        <v>0</v>
      </c>
      <c r="CQ19" s="150">
        <f>'Marks Entry'!CR21</f>
        <v>0</v>
      </c>
      <c r="CR19" s="508">
        <f>'Marks Entry'!CS21</f>
        <v>0</v>
      </c>
      <c r="CS19" s="150">
        <f>'Marks Entry'!CT21</f>
        <v>0</v>
      </c>
      <c r="CT19" s="150">
        <f>'Marks Entry'!CU21</f>
        <v>0</v>
      </c>
      <c r="CU19" s="508">
        <f>'Marks Entry'!CV21</f>
        <v>0</v>
      </c>
      <c r="CV19" s="151">
        <f>'Marks Entry'!CW21</f>
        <v>0</v>
      </c>
      <c r="CW19" s="150">
        <f>'Marks Entry'!CX21</f>
        <v>0</v>
      </c>
      <c r="CX19" s="150">
        <f>'Marks Entry'!CY21</f>
        <v>0</v>
      </c>
      <c r="CY19" s="151">
        <f>'Marks Entry'!CZ21</f>
        <v>0</v>
      </c>
      <c r="CZ19" s="150">
        <f>'Marks Entry'!DA21</f>
        <v>0</v>
      </c>
      <c r="DA19" s="150">
        <f>'Marks Entry'!DB21</f>
        <v>0</v>
      </c>
      <c r="DB19" s="151">
        <f>'Marks Entry'!DC21</f>
        <v>0</v>
      </c>
      <c r="DC19" s="256">
        <f>'Marks Entry'!DD21</f>
        <v>0</v>
      </c>
      <c r="DD19" s="518">
        <f>'Marks Entry'!DE21</f>
        <v>0</v>
      </c>
      <c r="DE19" s="518" t="str">
        <f>'Marks Entry'!DF21</f>
        <v>E</v>
      </c>
      <c r="DF19" s="152" t="str">
        <f>'Marks Entry'!DG21</f>
        <v>E</v>
      </c>
      <c r="DG19" s="149">
        <f>'Marks Entry'!DH21</f>
        <v>0</v>
      </c>
      <c r="DH19" s="150">
        <f>'Marks Entry'!DI21</f>
        <v>0</v>
      </c>
      <c r="DI19" s="510">
        <f>'Marks Entry'!DJ21</f>
        <v>0</v>
      </c>
      <c r="DJ19" s="150">
        <f>'Marks Entry'!DK21</f>
        <v>0</v>
      </c>
      <c r="DK19" s="150">
        <f>'Marks Entry'!DL21</f>
        <v>0</v>
      </c>
      <c r="DL19" s="508">
        <f>'Marks Entry'!DM21</f>
        <v>0</v>
      </c>
      <c r="DM19" s="150">
        <f>'Marks Entry'!DN21</f>
        <v>0</v>
      </c>
      <c r="DN19" s="150">
        <f>'Marks Entry'!DO21</f>
        <v>0</v>
      </c>
      <c r="DO19" s="508">
        <f>'Marks Entry'!DP21</f>
        <v>0</v>
      </c>
      <c r="DP19" s="151">
        <f>'Marks Entry'!DQ21</f>
        <v>0</v>
      </c>
      <c r="DQ19" s="150">
        <f>'Marks Entry'!DR21</f>
        <v>0</v>
      </c>
      <c r="DR19" s="150">
        <f>'Marks Entry'!DS21</f>
        <v>0</v>
      </c>
      <c r="DS19" s="151">
        <f>'Marks Entry'!DT21</f>
        <v>0</v>
      </c>
      <c r="DT19" s="150">
        <f>'Marks Entry'!DU21</f>
        <v>0</v>
      </c>
      <c r="DU19" s="150">
        <f>'Marks Entry'!DV21</f>
        <v>0</v>
      </c>
      <c r="DV19" s="151">
        <f>'Marks Entry'!DW21</f>
        <v>0</v>
      </c>
      <c r="DW19" s="256">
        <f>'Marks Entry'!DX21</f>
        <v>0</v>
      </c>
      <c r="DX19" s="518">
        <f>'Marks Entry'!DY21</f>
        <v>0</v>
      </c>
      <c r="DY19" s="518" t="str">
        <f>'Marks Entry'!DZ21</f>
        <v>E</v>
      </c>
      <c r="DZ19" s="152" t="str">
        <f>'Marks Entry'!EA21</f>
        <v>E</v>
      </c>
      <c r="EA19" s="149">
        <f>'Marks Entry'!EB21</f>
        <v>0</v>
      </c>
      <c r="EB19" s="150">
        <f>'Marks Entry'!EC21</f>
        <v>0</v>
      </c>
      <c r="EC19" s="150">
        <f>'Marks Entry'!ED21</f>
        <v>0</v>
      </c>
      <c r="ED19" s="150">
        <f>'Marks Entry'!EE21</f>
        <v>0</v>
      </c>
      <c r="EE19" s="150">
        <f>'Marks Entry'!EF21</f>
        <v>0</v>
      </c>
      <c r="EF19" s="209">
        <f>'Marks Entry'!EG21</f>
        <v>0</v>
      </c>
      <c r="EG19" s="153" t="str">
        <f>'Marks Entry'!EJ21</f>
        <v>E</v>
      </c>
      <c r="EH19" s="149">
        <f>'Marks Entry'!EK21</f>
        <v>0</v>
      </c>
      <c r="EI19" s="150">
        <f>'Marks Entry'!EL21</f>
        <v>0</v>
      </c>
      <c r="EJ19" s="150">
        <f>'Marks Entry'!EM21</f>
        <v>0</v>
      </c>
      <c r="EK19" s="150">
        <f>'Marks Entry'!EN21</f>
        <v>0</v>
      </c>
      <c r="EL19" s="150">
        <f>'Marks Entry'!EO21</f>
        <v>0</v>
      </c>
      <c r="EM19" s="151">
        <f>'Marks Entry'!EP21</f>
        <v>0</v>
      </c>
      <c r="EN19" s="153" t="str">
        <f>'Marks Entry'!ES21</f>
        <v>E</v>
      </c>
      <c r="EO19" s="149">
        <f>'Marks Entry'!ET21</f>
        <v>0</v>
      </c>
      <c r="EP19" s="150">
        <f>'Marks Entry'!EU21</f>
        <v>0</v>
      </c>
      <c r="EQ19" s="150">
        <f>'Marks Entry'!EV21</f>
        <v>0</v>
      </c>
      <c r="ER19" s="150">
        <f>'Marks Entry'!EW21</f>
        <v>0</v>
      </c>
      <c r="ES19" s="150">
        <f>'Marks Entry'!EX21</f>
        <v>0</v>
      </c>
      <c r="ET19" s="151">
        <f>'Marks Entry'!EY21</f>
        <v>0</v>
      </c>
      <c r="EU19" s="153" t="str">
        <f>'Marks Entry'!FB21</f>
        <v>E</v>
      </c>
      <c r="EV19" s="222">
        <f>'Marks Entry'!FC21</f>
        <v>0</v>
      </c>
      <c r="EW19" s="223">
        <f>'Marks Entry'!FD21</f>
        <v>0</v>
      </c>
      <c r="EX19" s="224" t="str">
        <f>'Marks Entry'!FE21</f>
        <v/>
      </c>
      <c r="EY19" s="222">
        <f>'Marks Entry'!FF21</f>
        <v>1200</v>
      </c>
      <c r="EZ19" s="223">
        <f>'Marks Entry'!FG21</f>
        <v>0</v>
      </c>
      <c r="FA19" s="225">
        <f>'Marks Entry'!FH21</f>
        <v>0</v>
      </c>
      <c r="FB19" s="223" t="str">
        <f>IF(OR('Marks Entry'!FI21="First",'Marks Entry'!FI21="Second",'Marks Entry'!FI21="Third"),'Marks Entry'!FI21,"")</f>
        <v/>
      </c>
      <c r="FC19" s="223" t="str">
        <f>'Marks Entry'!FJ21</f>
        <v/>
      </c>
      <c r="FD19" s="540" t="str">
        <f>'Marks Entry'!FK21</f>
        <v>PROMOTED</v>
      </c>
      <c r="FE19" s="113" t="str">
        <f>'Marks Entry'!FL21</f>
        <v/>
      </c>
      <c r="FF19" s="115" t="str">
        <f>'Marks Entry'!FM21</f>
        <v/>
      </c>
      <c r="FG19" s="116" t="str">
        <f>'Marks Entry'!FO21</f>
        <v>E</v>
      </c>
    </row>
    <row r="20" spans="1:163" s="117" customFormat="1" ht="17.25" customHeight="1">
      <c r="A20" s="1065"/>
      <c r="B20" s="112">
        <f t="shared" si="1"/>
        <v>14</v>
      </c>
      <c r="C20" s="113">
        <f>'Marks Entry'!D22</f>
        <v>0</v>
      </c>
      <c r="D20" s="113">
        <f>'Marks Entry'!E22</f>
        <v>0</v>
      </c>
      <c r="E20" s="113">
        <f>'Marks Entry'!F22</f>
        <v>0</v>
      </c>
      <c r="F20" s="113">
        <f>'Marks Entry'!G22</f>
        <v>914</v>
      </c>
      <c r="G20" s="113">
        <f>'Marks Entry'!H22</f>
        <v>0</v>
      </c>
      <c r="H20" s="113">
        <f>'Marks Entry'!I22</f>
        <v>0</v>
      </c>
      <c r="I20" s="113">
        <f>'Marks Entry'!J22</f>
        <v>0</v>
      </c>
      <c r="J20" s="114">
        <f>'Marks Entry'!K22</f>
        <v>0</v>
      </c>
      <c r="K20" s="149">
        <f>'Marks Entry'!L22</f>
        <v>0</v>
      </c>
      <c r="L20" s="150">
        <f>'Marks Entry'!M22</f>
        <v>0</v>
      </c>
      <c r="M20" s="510">
        <f>'Marks Entry'!N22</f>
        <v>0</v>
      </c>
      <c r="N20" s="150">
        <f>'Marks Entry'!O22</f>
        <v>0</v>
      </c>
      <c r="O20" s="150">
        <f>'Marks Entry'!P22</f>
        <v>0</v>
      </c>
      <c r="P20" s="508">
        <f>'Marks Entry'!Q22</f>
        <v>0</v>
      </c>
      <c r="Q20" s="150">
        <f>'Marks Entry'!R22</f>
        <v>0</v>
      </c>
      <c r="R20" s="150">
        <f>'Marks Entry'!S22</f>
        <v>0</v>
      </c>
      <c r="S20" s="508">
        <f>'Marks Entry'!T22</f>
        <v>0</v>
      </c>
      <c r="T20" s="151">
        <f>'Marks Entry'!U22</f>
        <v>0</v>
      </c>
      <c r="U20" s="150">
        <f>'Marks Entry'!V22</f>
        <v>0</v>
      </c>
      <c r="V20" s="150">
        <f>'Marks Entry'!W22</f>
        <v>0</v>
      </c>
      <c r="W20" s="151">
        <f>'Marks Entry'!X22</f>
        <v>0</v>
      </c>
      <c r="X20" s="150">
        <f>'Marks Entry'!Y22</f>
        <v>0</v>
      </c>
      <c r="Y20" s="150">
        <f>'Marks Entry'!Z22</f>
        <v>0</v>
      </c>
      <c r="Z20" s="151">
        <f>'Marks Entry'!AA22</f>
        <v>0</v>
      </c>
      <c r="AA20" s="256">
        <f>'Marks Entry'!AB22</f>
        <v>0</v>
      </c>
      <c r="AB20" s="518">
        <f>'Marks Entry'!AC22</f>
        <v>0</v>
      </c>
      <c r="AC20" s="518" t="str">
        <f>'Marks Entry'!AD22</f>
        <v>E</v>
      </c>
      <c r="AD20" s="152" t="str">
        <f>'Marks Entry'!AE22</f>
        <v>E</v>
      </c>
      <c r="AE20" s="149">
        <f>'Marks Entry'!AF22</f>
        <v>0</v>
      </c>
      <c r="AF20" s="150">
        <f>'Marks Entry'!AG22</f>
        <v>0</v>
      </c>
      <c r="AG20" s="510">
        <f>'Marks Entry'!AH22</f>
        <v>0</v>
      </c>
      <c r="AH20" s="150">
        <f>'Marks Entry'!AI22</f>
        <v>0</v>
      </c>
      <c r="AI20" s="150">
        <f>'Marks Entry'!AJ22</f>
        <v>0</v>
      </c>
      <c r="AJ20" s="508">
        <f>'Marks Entry'!AK22</f>
        <v>0</v>
      </c>
      <c r="AK20" s="150">
        <f>'Marks Entry'!AL22</f>
        <v>0</v>
      </c>
      <c r="AL20" s="150">
        <f>'Marks Entry'!AM22</f>
        <v>0</v>
      </c>
      <c r="AM20" s="508">
        <f>'Marks Entry'!AN22</f>
        <v>0</v>
      </c>
      <c r="AN20" s="151">
        <f>'Marks Entry'!AO22</f>
        <v>0</v>
      </c>
      <c r="AO20" s="150">
        <f>'Marks Entry'!AP22</f>
        <v>0</v>
      </c>
      <c r="AP20" s="150">
        <f>'Marks Entry'!AQ22</f>
        <v>0</v>
      </c>
      <c r="AQ20" s="151">
        <f>'Marks Entry'!AR22</f>
        <v>0</v>
      </c>
      <c r="AR20" s="150">
        <f>'Marks Entry'!AS22</f>
        <v>0</v>
      </c>
      <c r="AS20" s="150">
        <f>'Marks Entry'!AT22</f>
        <v>0</v>
      </c>
      <c r="AT20" s="151">
        <f>'Marks Entry'!AU22</f>
        <v>0</v>
      </c>
      <c r="AU20" s="256">
        <f>'Marks Entry'!AV22</f>
        <v>0</v>
      </c>
      <c r="AV20" s="518">
        <f>'Marks Entry'!AW22</f>
        <v>0</v>
      </c>
      <c r="AW20" s="518" t="str">
        <f>'Marks Entry'!AX22</f>
        <v>E</v>
      </c>
      <c r="AX20" s="152" t="str">
        <f>'Marks Entry'!AY22</f>
        <v>E</v>
      </c>
      <c r="AY20" s="149">
        <f>'Marks Entry'!AZ22</f>
        <v>0</v>
      </c>
      <c r="AZ20" s="150">
        <f>'Marks Entry'!BA22</f>
        <v>0</v>
      </c>
      <c r="BA20" s="510">
        <f>'Marks Entry'!BB22</f>
        <v>0</v>
      </c>
      <c r="BB20" s="150">
        <f>'Marks Entry'!BC22</f>
        <v>0</v>
      </c>
      <c r="BC20" s="150">
        <f>'Marks Entry'!BD22</f>
        <v>0</v>
      </c>
      <c r="BD20" s="508">
        <f>'Marks Entry'!BE22</f>
        <v>0</v>
      </c>
      <c r="BE20" s="150">
        <f>'Marks Entry'!BF22</f>
        <v>0</v>
      </c>
      <c r="BF20" s="150">
        <f>'Marks Entry'!BG22</f>
        <v>0</v>
      </c>
      <c r="BG20" s="508">
        <f>'Marks Entry'!BH22</f>
        <v>0</v>
      </c>
      <c r="BH20" s="151">
        <f>'Marks Entry'!BI22</f>
        <v>0</v>
      </c>
      <c r="BI20" s="150">
        <f>'Marks Entry'!BJ22</f>
        <v>0</v>
      </c>
      <c r="BJ20" s="150">
        <f>'Marks Entry'!BK22</f>
        <v>0</v>
      </c>
      <c r="BK20" s="151">
        <f>'Marks Entry'!BL22</f>
        <v>0</v>
      </c>
      <c r="BL20" s="150">
        <f>'Marks Entry'!BM22</f>
        <v>0</v>
      </c>
      <c r="BM20" s="150">
        <f>'Marks Entry'!BN22</f>
        <v>0</v>
      </c>
      <c r="BN20" s="151">
        <f>'Marks Entry'!BO22</f>
        <v>0</v>
      </c>
      <c r="BO20" s="256">
        <f>'Marks Entry'!BP22</f>
        <v>0</v>
      </c>
      <c r="BP20" s="518">
        <f>'Marks Entry'!BQ22</f>
        <v>0</v>
      </c>
      <c r="BQ20" s="518" t="str">
        <f>'Marks Entry'!BR22</f>
        <v>E</v>
      </c>
      <c r="BR20" s="152" t="str">
        <f>'Marks Entry'!BS22</f>
        <v>E</v>
      </c>
      <c r="BS20" s="149">
        <f>'Marks Entry'!BT22</f>
        <v>0</v>
      </c>
      <c r="BT20" s="150">
        <f>'Marks Entry'!BU22</f>
        <v>0</v>
      </c>
      <c r="BU20" s="510">
        <f>'Marks Entry'!BV22</f>
        <v>0</v>
      </c>
      <c r="BV20" s="150">
        <f>'Marks Entry'!BW22</f>
        <v>0</v>
      </c>
      <c r="BW20" s="150">
        <f>'Marks Entry'!BX22</f>
        <v>0</v>
      </c>
      <c r="BX20" s="508">
        <f>'Marks Entry'!BY22</f>
        <v>0</v>
      </c>
      <c r="BY20" s="150">
        <f>'Marks Entry'!BZ22</f>
        <v>0</v>
      </c>
      <c r="BZ20" s="150">
        <f>'Marks Entry'!CA22</f>
        <v>0</v>
      </c>
      <c r="CA20" s="508">
        <f>'Marks Entry'!CB22</f>
        <v>0</v>
      </c>
      <c r="CB20" s="151">
        <f>'Marks Entry'!CC22</f>
        <v>0</v>
      </c>
      <c r="CC20" s="150">
        <f>'Marks Entry'!CD22</f>
        <v>0</v>
      </c>
      <c r="CD20" s="150">
        <f>'Marks Entry'!CE22</f>
        <v>0</v>
      </c>
      <c r="CE20" s="151">
        <f>'Marks Entry'!CF22</f>
        <v>0</v>
      </c>
      <c r="CF20" s="150">
        <f>'Marks Entry'!CG22</f>
        <v>0</v>
      </c>
      <c r="CG20" s="150">
        <f>'Marks Entry'!CH22</f>
        <v>0</v>
      </c>
      <c r="CH20" s="151">
        <f>'Marks Entry'!CI22</f>
        <v>0</v>
      </c>
      <c r="CI20" s="256">
        <f>'Marks Entry'!CJ22</f>
        <v>0</v>
      </c>
      <c r="CJ20" s="518">
        <f>'Marks Entry'!CK22</f>
        <v>0</v>
      </c>
      <c r="CK20" s="518" t="str">
        <f>'Marks Entry'!CL22</f>
        <v>E</v>
      </c>
      <c r="CL20" s="152" t="str">
        <f>'Marks Entry'!CM22</f>
        <v>E</v>
      </c>
      <c r="CM20" s="149">
        <f>'Marks Entry'!CN22</f>
        <v>0</v>
      </c>
      <c r="CN20" s="150">
        <f>'Marks Entry'!CO22</f>
        <v>0</v>
      </c>
      <c r="CO20" s="510">
        <f>'Marks Entry'!CP22</f>
        <v>0</v>
      </c>
      <c r="CP20" s="150">
        <f>'Marks Entry'!CQ22</f>
        <v>0</v>
      </c>
      <c r="CQ20" s="150">
        <f>'Marks Entry'!CR22</f>
        <v>0</v>
      </c>
      <c r="CR20" s="508">
        <f>'Marks Entry'!CS22</f>
        <v>0</v>
      </c>
      <c r="CS20" s="150">
        <f>'Marks Entry'!CT22</f>
        <v>0</v>
      </c>
      <c r="CT20" s="150">
        <f>'Marks Entry'!CU22</f>
        <v>0</v>
      </c>
      <c r="CU20" s="508">
        <f>'Marks Entry'!CV22</f>
        <v>0</v>
      </c>
      <c r="CV20" s="151">
        <f>'Marks Entry'!CW22</f>
        <v>0</v>
      </c>
      <c r="CW20" s="150">
        <f>'Marks Entry'!CX22</f>
        <v>0</v>
      </c>
      <c r="CX20" s="150">
        <f>'Marks Entry'!CY22</f>
        <v>0</v>
      </c>
      <c r="CY20" s="151">
        <f>'Marks Entry'!CZ22</f>
        <v>0</v>
      </c>
      <c r="CZ20" s="150">
        <f>'Marks Entry'!DA22</f>
        <v>0</v>
      </c>
      <c r="DA20" s="150">
        <f>'Marks Entry'!DB22</f>
        <v>0</v>
      </c>
      <c r="DB20" s="151">
        <f>'Marks Entry'!DC22</f>
        <v>0</v>
      </c>
      <c r="DC20" s="256">
        <f>'Marks Entry'!DD22</f>
        <v>0</v>
      </c>
      <c r="DD20" s="518">
        <f>'Marks Entry'!DE22</f>
        <v>0</v>
      </c>
      <c r="DE20" s="518" t="str">
        <f>'Marks Entry'!DF22</f>
        <v>E</v>
      </c>
      <c r="DF20" s="152" t="str">
        <f>'Marks Entry'!DG22</f>
        <v>E</v>
      </c>
      <c r="DG20" s="149">
        <f>'Marks Entry'!DH22</f>
        <v>0</v>
      </c>
      <c r="DH20" s="150">
        <f>'Marks Entry'!DI22</f>
        <v>0</v>
      </c>
      <c r="DI20" s="510">
        <f>'Marks Entry'!DJ22</f>
        <v>0</v>
      </c>
      <c r="DJ20" s="150">
        <f>'Marks Entry'!DK22</f>
        <v>0</v>
      </c>
      <c r="DK20" s="150">
        <f>'Marks Entry'!DL22</f>
        <v>0</v>
      </c>
      <c r="DL20" s="508">
        <f>'Marks Entry'!DM22</f>
        <v>0</v>
      </c>
      <c r="DM20" s="150">
        <f>'Marks Entry'!DN22</f>
        <v>0</v>
      </c>
      <c r="DN20" s="150">
        <f>'Marks Entry'!DO22</f>
        <v>0</v>
      </c>
      <c r="DO20" s="508">
        <f>'Marks Entry'!DP22</f>
        <v>0</v>
      </c>
      <c r="DP20" s="151">
        <f>'Marks Entry'!DQ22</f>
        <v>0</v>
      </c>
      <c r="DQ20" s="150">
        <f>'Marks Entry'!DR22</f>
        <v>0</v>
      </c>
      <c r="DR20" s="150">
        <f>'Marks Entry'!DS22</f>
        <v>0</v>
      </c>
      <c r="DS20" s="151">
        <f>'Marks Entry'!DT22</f>
        <v>0</v>
      </c>
      <c r="DT20" s="150">
        <f>'Marks Entry'!DU22</f>
        <v>0</v>
      </c>
      <c r="DU20" s="150">
        <f>'Marks Entry'!DV22</f>
        <v>0</v>
      </c>
      <c r="DV20" s="151">
        <f>'Marks Entry'!DW22</f>
        <v>0</v>
      </c>
      <c r="DW20" s="256">
        <f>'Marks Entry'!DX22</f>
        <v>0</v>
      </c>
      <c r="DX20" s="518">
        <f>'Marks Entry'!DY22</f>
        <v>0</v>
      </c>
      <c r="DY20" s="518" t="str">
        <f>'Marks Entry'!DZ22</f>
        <v>E</v>
      </c>
      <c r="DZ20" s="152" t="str">
        <f>'Marks Entry'!EA22</f>
        <v>E</v>
      </c>
      <c r="EA20" s="149">
        <f>'Marks Entry'!EB22</f>
        <v>0</v>
      </c>
      <c r="EB20" s="150">
        <f>'Marks Entry'!EC22</f>
        <v>0</v>
      </c>
      <c r="EC20" s="150">
        <f>'Marks Entry'!ED22</f>
        <v>0</v>
      </c>
      <c r="ED20" s="150">
        <f>'Marks Entry'!EE22</f>
        <v>0</v>
      </c>
      <c r="EE20" s="150">
        <f>'Marks Entry'!EF22</f>
        <v>0</v>
      </c>
      <c r="EF20" s="209">
        <f>'Marks Entry'!EG22</f>
        <v>0</v>
      </c>
      <c r="EG20" s="153" t="str">
        <f>'Marks Entry'!EJ22</f>
        <v>E</v>
      </c>
      <c r="EH20" s="149">
        <f>'Marks Entry'!EK22</f>
        <v>0</v>
      </c>
      <c r="EI20" s="150">
        <f>'Marks Entry'!EL22</f>
        <v>0</v>
      </c>
      <c r="EJ20" s="150">
        <f>'Marks Entry'!EM22</f>
        <v>0</v>
      </c>
      <c r="EK20" s="150">
        <f>'Marks Entry'!EN22</f>
        <v>0</v>
      </c>
      <c r="EL20" s="150">
        <f>'Marks Entry'!EO22</f>
        <v>0</v>
      </c>
      <c r="EM20" s="151">
        <f>'Marks Entry'!EP22</f>
        <v>0</v>
      </c>
      <c r="EN20" s="153" t="str">
        <f>'Marks Entry'!ES22</f>
        <v>E</v>
      </c>
      <c r="EO20" s="149">
        <f>'Marks Entry'!ET22</f>
        <v>0</v>
      </c>
      <c r="EP20" s="150">
        <f>'Marks Entry'!EU22</f>
        <v>0</v>
      </c>
      <c r="EQ20" s="150">
        <f>'Marks Entry'!EV22</f>
        <v>0</v>
      </c>
      <c r="ER20" s="150">
        <f>'Marks Entry'!EW22</f>
        <v>0</v>
      </c>
      <c r="ES20" s="150">
        <f>'Marks Entry'!EX22</f>
        <v>0</v>
      </c>
      <c r="ET20" s="151">
        <f>'Marks Entry'!EY22</f>
        <v>0</v>
      </c>
      <c r="EU20" s="153" t="str">
        <f>'Marks Entry'!FB22</f>
        <v>E</v>
      </c>
      <c r="EV20" s="222">
        <f>'Marks Entry'!FC22</f>
        <v>0</v>
      </c>
      <c r="EW20" s="223">
        <f>'Marks Entry'!FD22</f>
        <v>0</v>
      </c>
      <c r="EX20" s="224" t="str">
        <f>'Marks Entry'!FE22</f>
        <v/>
      </c>
      <c r="EY20" s="222">
        <f>'Marks Entry'!FF22</f>
        <v>1200</v>
      </c>
      <c r="EZ20" s="223">
        <f>'Marks Entry'!FG22</f>
        <v>0</v>
      </c>
      <c r="FA20" s="225">
        <f>'Marks Entry'!FH22</f>
        <v>0</v>
      </c>
      <c r="FB20" s="223" t="str">
        <f>IF(OR('Marks Entry'!FI22="First",'Marks Entry'!FI22="Second",'Marks Entry'!FI22="Third"),'Marks Entry'!FI22,"")</f>
        <v/>
      </c>
      <c r="FC20" s="223" t="str">
        <f>'Marks Entry'!FJ22</f>
        <v/>
      </c>
      <c r="FD20" s="540" t="str">
        <f>'Marks Entry'!FK22</f>
        <v>PROMOTED</v>
      </c>
      <c r="FE20" s="113" t="str">
        <f>'Marks Entry'!FL22</f>
        <v/>
      </c>
      <c r="FF20" s="115" t="str">
        <f>'Marks Entry'!FM22</f>
        <v/>
      </c>
      <c r="FG20" s="116" t="str">
        <f>'Marks Entry'!FO22</f>
        <v>E</v>
      </c>
    </row>
    <row r="21" spans="1:163" s="117" customFormat="1" ht="17.25" customHeight="1">
      <c r="A21" s="1065"/>
      <c r="B21" s="112">
        <f t="shared" si="1"/>
        <v>15</v>
      </c>
      <c r="C21" s="113">
        <f>'Marks Entry'!D23</f>
        <v>0</v>
      </c>
      <c r="D21" s="113">
        <f>'Marks Entry'!E23</f>
        <v>0</v>
      </c>
      <c r="E21" s="113">
        <f>'Marks Entry'!F23</f>
        <v>0</v>
      </c>
      <c r="F21" s="113">
        <f>'Marks Entry'!G23</f>
        <v>915</v>
      </c>
      <c r="G21" s="113">
        <f>'Marks Entry'!H23</f>
        <v>0</v>
      </c>
      <c r="H21" s="113">
        <f>'Marks Entry'!I23</f>
        <v>0</v>
      </c>
      <c r="I21" s="113">
        <f>'Marks Entry'!J23</f>
        <v>0</v>
      </c>
      <c r="J21" s="114">
        <f>'Marks Entry'!K23</f>
        <v>0</v>
      </c>
      <c r="K21" s="149">
        <f>'Marks Entry'!L23</f>
        <v>0</v>
      </c>
      <c r="L21" s="150">
        <f>'Marks Entry'!M23</f>
        <v>0</v>
      </c>
      <c r="M21" s="510">
        <f>'Marks Entry'!N23</f>
        <v>0</v>
      </c>
      <c r="N21" s="150">
        <f>'Marks Entry'!O23</f>
        <v>0</v>
      </c>
      <c r="O21" s="150">
        <f>'Marks Entry'!P23</f>
        <v>0</v>
      </c>
      <c r="P21" s="508">
        <f>'Marks Entry'!Q23</f>
        <v>0</v>
      </c>
      <c r="Q21" s="150">
        <f>'Marks Entry'!R23</f>
        <v>0</v>
      </c>
      <c r="R21" s="150">
        <f>'Marks Entry'!S23</f>
        <v>0</v>
      </c>
      <c r="S21" s="508">
        <f>'Marks Entry'!T23</f>
        <v>0</v>
      </c>
      <c r="T21" s="151">
        <f>'Marks Entry'!U23</f>
        <v>0</v>
      </c>
      <c r="U21" s="150">
        <f>'Marks Entry'!V23</f>
        <v>0</v>
      </c>
      <c r="V21" s="150">
        <f>'Marks Entry'!W23</f>
        <v>0</v>
      </c>
      <c r="W21" s="151">
        <f>'Marks Entry'!X23</f>
        <v>0</v>
      </c>
      <c r="X21" s="150">
        <f>'Marks Entry'!Y23</f>
        <v>0</v>
      </c>
      <c r="Y21" s="150">
        <f>'Marks Entry'!Z23</f>
        <v>0</v>
      </c>
      <c r="Z21" s="151">
        <f>'Marks Entry'!AA23</f>
        <v>0</v>
      </c>
      <c r="AA21" s="256">
        <f>'Marks Entry'!AB23</f>
        <v>0</v>
      </c>
      <c r="AB21" s="518">
        <f>'Marks Entry'!AC23</f>
        <v>0</v>
      </c>
      <c r="AC21" s="518" t="str">
        <f>'Marks Entry'!AD23</f>
        <v>E</v>
      </c>
      <c r="AD21" s="152" t="str">
        <f>'Marks Entry'!AE23</f>
        <v>E</v>
      </c>
      <c r="AE21" s="149">
        <f>'Marks Entry'!AF23</f>
        <v>0</v>
      </c>
      <c r="AF21" s="150">
        <f>'Marks Entry'!AG23</f>
        <v>0</v>
      </c>
      <c r="AG21" s="510">
        <f>'Marks Entry'!AH23</f>
        <v>0</v>
      </c>
      <c r="AH21" s="150">
        <f>'Marks Entry'!AI23</f>
        <v>0</v>
      </c>
      <c r="AI21" s="150">
        <f>'Marks Entry'!AJ23</f>
        <v>0</v>
      </c>
      <c r="AJ21" s="508">
        <f>'Marks Entry'!AK23</f>
        <v>0</v>
      </c>
      <c r="AK21" s="150">
        <f>'Marks Entry'!AL23</f>
        <v>0</v>
      </c>
      <c r="AL21" s="150">
        <f>'Marks Entry'!AM23</f>
        <v>0</v>
      </c>
      <c r="AM21" s="508">
        <f>'Marks Entry'!AN23</f>
        <v>0</v>
      </c>
      <c r="AN21" s="151">
        <f>'Marks Entry'!AO23</f>
        <v>0</v>
      </c>
      <c r="AO21" s="150">
        <f>'Marks Entry'!AP23</f>
        <v>0</v>
      </c>
      <c r="AP21" s="150">
        <f>'Marks Entry'!AQ23</f>
        <v>0</v>
      </c>
      <c r="AQ21" s="151">
        <f>'Marks Entry'!AR23</f>
        <v>0</v>
      </c>
      <c r="AR21" s="150">
        <f>'Marks Entry'!AS23</f>
        <v>0</v>
      </c>
      <c r="AS21" s="150">
        <f>'Marks Entry'!AT23</f>
        <v>0</v>
      </c>
      <c r="AT21" s="151">
        <f>'Marks Entry'!AU23</f>
        <v>0</v>
      </c>
      <c r="AU21" s="256">
        <f>'Marks Entry'!AV23</f>
        <v>0</v>
      </c>
      <c r="AV21" s="518">
        <f>'Marks Entry'!AW23</f>
        <v>0</v>
      </c>
      <c r="AW21" s="518" t="str">
        <f>'Marks Entry'!AX23</f>
        <v>E</v>
      </c>
      <c r="AX21" s="152" t="str">
        <f>'Marks Entry'!AY23</f>
        <v>E</v>
      </c>
      <c r="AY21" s="149">
        <f>'Marks Entry'!AZ23</f>
        <v>0</v>
      </c>
      <c r="AZ21" s="150">
        <f>'Marks Entry'!BA23</f>
        <v>0</v>
      </c>
      <c r="BA21" s="510">
        <f>'Marks Entry'!BB23</f>
        <v>0</v>
      </c>
      <c r="BB21" s="150">
        <f>'Marks Entry'!BC23</f>
        <v>0</v>
      </c>
      <c r="BC21" s="150">
        <f>'Marks Entry'!BD23</f>
        <v>0</v>
      </c>
      <c r="BD21" s="508">
        <f>'Marks Entry'!BE23</f>
        <v>0</v>
      </c>
      <c r="BE21" s="150">
        <f>'Marks Entry'!BF23</f>
        <v>0</v>
      </c>
      <c r="BF21" s="150">
        <f>'Marks Entry'!BG23</f>
        <v>0</v>
      </c>
      <c r="BG21" s="508">
        <f>'Marks Entry'!BH23</f>
        <v>0</v>
      </c>
      <c r="BH21" s="151">
        <f>'Marks Entry'!BI23</f>
        <v>0</v>
      </c>
      <c r="BI21" s="150">
        <f>'Marks Entry'!BJ23</f>
        <v>0</v>
      </c>
      <c r="BJ21" s="150">
        <f>'Marks Entry'!BK23</f>
        <v>0</v>
      </c>
      <c r="BK21" s="151">
        <f>'Marks Entry'!BL23</f>
        <v>0</v>
      </c>
      <c r="BL21" s="150">
        <f>'Marks Entry'!BM23</f>
        <v>0</v>
      </c>
      <c r="BM21" s="150">
        <f>'Marks Entry'!BN23</f>
        <v>0</v>
      </c>
      <c r="BN21" s="151">
        <f>'Marks Entry'!BO23</f>
        <v>0</v>
      </c>
      <c r="BO21" s="256">
        <f>'Marks Entry'!BP23</f>
        <v>0</v>
      </c>
      <c r="BP21" s="518">
        <f>'Marks Entry'!BQ23</f>
        <v>0</v>
      </c>
      <c r="BQ21" s="518" t="str">
        <f>'Marks Entry'!BR23</f>
        <v>E</v>
      </c>
      <c r="BR21" s="152" t="str">
        <f>'Marks Entry'!BS23</f>
        <v>E</v>
      </c>
      <c r="BS21" s="149">
        <f>'Marks Entry'!BT23</f>
        <v>0</v>
      </c>
      <c r="BT21" s="150">
        <f>'Marks Entry'!BU23</f>
        <v>0</v>
      </c>
      <c r="BU21" s="510">
        <f>'Marks Entry'!BV23</f>
        <v>0</v>
      </c>
      <c r="BV21" s="150">
        <f>'Marks Entry'!BW23</f>
        <v>0</v>
      </c>
      <c r="BW21" s="150">
        <f>'Marks Entry'!BX23</f>
        <v>0</v>
      </c>
      <c r="BX21" s="508">
        <f>'Marks Entry'!BY23</f>
        <v>0</v>
      </c>
      <c r="BY21" s="150">
        <f>'Marks Entry'!BZ23</f>
        <v>0</v>
      </c>
      <c r="BZ21" s="150">
        <f>'Marks Entry'!CA23</f>
        <v>0</v>
      </c>
      <c r="CA21" s="508">
        <f>'Marks Entry'!CB23</f>
        <v>0</v>
      </c>
      <c r="CB21" s="151">
        <f>'Marks Entry'!CC23</f>
        <v>0</v>
      </c>
      <c r="CC21" s="150">
        <f>'Marks Entry'!CD23</f>
        <v>0</v>
      </c>
      <c r="CD21" s="150">
        <f>'Marks Entry'!CE23</f>
        <v>0</v>
      </c>
      <c r="CE21" s="151">
        <f>'Marks Entry'!CF23</f>
        <v>0</v>
      </c>
      <c r="CF21" s="150">
        <f>'Marks Entry'!CG23</f>
        <v>0</v>
      </c>
      <c r="CG21" s="150">
        <f>'Marks Entry'!CH23</f>
        <v>0</v>
      </c>
      <c r="CH21" s="151">
        <f>'Marks Entry'!CI23</f>
        <v>0</v>
      </c>
      <c r="CI21" s="256">
        <f>'Marks Entry'!CJ23</f>
        <v>0</v>
      </c>
      <c r="CJ21" s="518">
        <f>'Marks Entry'!CK23</f>
        <v>0</v>
      </c>
      <c r="CK21" s="518" t="str">
        <f>'Marks Entry'!CL23</f>
        <v>E</v>
      </c>
      <c r="CL21" s="152" t="str">
        <f>'Marks Entry'!CM23</f>
        <v>E</v>
      </c>
      <c r="CM21" s="149">
        <f>'Marks Entry'!CN23</f>
        <v>0</v>
      </c>
      <c r="CN21" s="150">
        <f>'Marks Entry'!CO23</f>
        <v>0</v>
      </c>
      <c r="CO21" s="510">
        <f>'Marks Entry'!CP23</f>
        <v>0</v>
      </c>
      <c r="CP21" s="150">
        <f>'Marks Entry'!CQ23</f>
        <v>0</v>
      </c>
      <c r="CQ21" s="150">
        <f>'Marks Entry'!CR23</f>
        <v>0</v>
      </c>
      <c r="CR21" s="508">
        <f>'Marks Entry'!CS23</f>
        <v>0</v>
      </c>
      <c r="CS21" s="150">
        <f>'Marks Entry'!CT23</f>
        <v>0</v>
      </c>
      <c r="CT21" s="150">
        <f>'Marks Entry'!CU23</f>
        <v>0</v>
      </c>
      <c r="CU21" s="508">
        <f>'Marks Entry'!CV23</f>
        <v>0</v>
      </c>
      <c r="CV21" s="151">
        <f>'Marks Entry'!CW23</f>
        <v>0</v>
      </c>
      <c r="CW21" s="150">
        <f>'Marks Entry'!CX23</f>
        <v>0</v>
      </c>
      <c r="CX21" s="150">
        <f>'Marks Entry'!CY23</f>
        <v>0</v>
      </c>
      <c r="CY21" s="151">
        <f>'Marks Entry'!CZ23</f>
        <v>0</v>
      </c>
      <c r="CZ21" s="150">
        <f>'Marks Entry'!DA23</f>
        <v>0</v>
      </c>
      <c r="DA21" s="150">
        <f>'Marks Entry'!DB23</f>
        <v>0</v>
      </c>
      <c r="DB21" s="151">
        <f>'Marks Entry'!DC23</f>
        <v>0</v>
      </c>
      <c r="DC21" s="256">
        <f>'Marks Entry'!DD23</f>
        <v>0</v>
      </c>
      <c r="DD21" s="518">
        <f>'Marks Entry'!DE23</f>
        <v>0</v>
      </c>
      <c r="DE21" s="518" t="str">
        <f>'Marks Entry'!DF23</f>
        <v>E</v>
      </c>
      <c r="DF21" s="152" t="str">
        <f>'Marks Entry'!DG23</f>
        <v>E</v>
      </c>
      <c r="DG21" s="149">
        <f>'Marks Entry'!DH23</f>
        <v>0</v>
      </c>
      <c r="DH21" s="150">
        <f>'Marks Entry'!DI23</f>
        <v>0</v>
      </c>
      <c r="DI21" s="510">
        <f>'Marks Entry'!DJ23</f>
        <v>0</v>
      </c>
      <c r="DJ21" s="150">
        <f>'Marks Entry'!DK23</f>
        <v>0</v>
      </c>
      <c r="DK21" s="150">
        <f>'Marks Entry'!DL23</f>
        <v>0</v>
      </c>
      <c r="DL21" s="508">
        <f>'Marks Entry'!DM23</f>
        <v>0</v>
      </c>
      <c r="DM21" s="150">
        <f>'Marks Entry'!DN23</f>
        <v>0</v>
      </c>
      <c r="DN21" s="150">
        <f>'Marks Entry'!DO23</f>
        <v>0</v>
      </c>
      <c r="DO21" s="508">
        <f>'Marks Entry'!DP23</f>
        <v>0</v>
      </c>
      <c r="DP21" s="151">
        <f>'Marks Entry'!DQ23</f>
        <v>0</v>
      </c>
      <c r="DQ21" s="150">
        <f>'Marks Entry'!DR23</f>
        <v>0</v>
      </c>
      <c r="DR21" s="150">
        <f>'Marks Entry'!DS23</f>
        <v>0</v>
      </c>
      <c r="DS21" s="151">
        <f>'Marks Entry'!DT23</f>
        <v>0</v>
      </c>
      <c r="DT21" s="150">
        <f>'Marks Entry'!DU23</f>
        <v>0</v>
      </c>
      <c r="DU21" s="150">
        <f>'Marks Entry'!DV23</f>
        <v>0</v>
      </c>
      <c r="DV21" s="151">
        <f>'Marks Entry'!DW23</f>
        <v>0</v>
      </c>
      <c r="DW21" s="256">
        <f>'Marks Entry'!DX23</f>
        <v>0</v>
      </c>
      <c r="DX21" s="518">
        <f>'Marks Entry'!DY23</f>
        <v>0</v>
      </c>
      <c r="DY21" s="518" t="str">
        <f>'Marks Entry'!DZ23</f>
        <v>E</v>
      </c>
      <c r="DZ21" s="152" t="str">
        <f>'Marks Entry'!EA23</f>
        <v>E</v>
      </c>
      <c r="EA21" s="149">
        <f>'Marks Entry'!EB23</f>
        <v>0</v>
      </c>
      <c r="EB21" s="150">
        <f>'Marks Entry'!EC23</f>
        <v>0</v>
      </c>
      <c r="EC21" s="150">
        <f>'Marks Entry'!ED23</f>
        <v>0</v>
      </c>
      <c r="ED21" s="150">
        <f>'Marks Entry'!EE23</f>
        <v>0</v>
      </c>
      <c r="EE21" s="150">
        <f>'Marks Entry'!EF23</f>
        <v>0</v>
      </c>
      <c r="EF21" s="209">
        <f>'Marks Entry'!EG23</f>
        <v>0</v>
      </c>
      <c r="EG21" s="153" t="str">
        <f>'Marks Entry'!EJ23</f>
        <v>E</v>
      </c>
      <c r="EH21" s="149">
        <f>'Marks Entry'!EK23</f>
        <v>0</v>
      </c>
      <c r="EI21" s="150">
        <f>'Marks Entry'!EL23</f>
        <v>0</v>
      </c>
      <c r="EJ21" s="150">
        <f>'Marks Entry'!EM23</f>
        <v>0</v>
      </c>
      <c r="EK21" s="150">
        <f>'Marks Entry'!EN23</f>
        <v>0</v>
      </c>
      <c r="EL21" s="150">
        <f>'Marks Entry'!EO23</f>
        <v>0</v>
      </c>
      <c r="EM21" s="151">
        <f>'Marks Entry'!EP23</f>
        <v>0</v>
      </c>
      <c r="EN21" s="153" t="str">
        <f>'Marks Entry'!ES23</f>
        <v>E</v>
      </c>
      <c r="EO21" s="149">
        <f>'Marks Entry'!ET23</f>
        <v>0</v>
      </c>
      <c r="EP21" s="150">
        <f>'Marks Entry'!EU23</f>
        <v>0</v>
      </c>
      <c r="EQ21" s="150">
        <f>'Marks Entry'!EV23</f>
        <v>0</v>
      </c>
      <c r="ER21" s="150">
        <f>'Marks Entry'!EW23</f>
        <v>0</v>
      </c>
      <c r="ES21" s="150">
        <f>'Marks Entry'!EX23</f>
        <v>0</v>
      </c>
      <c r="ET21" s="151">
        <f>'Marks Entry'!EY23</f>
        <v>0</v>
      </c>
      <c r="EU21" s="153" t="str">
        <f>'Marks Entry'!FB23</f>
        <v>E</v>
      </c>
      <c r="EV21" s="222">
        <f>'Marks Entry'!FC23</f>
        <v>0</v>
      </c>
      <c r="EW21" s="223">
        <f>'Marks Entry'!FD23</f>
        <v>0</v>
      </c>
      <c r="EX21" s="224" t="str">
        <f>'Marks Entry'!FE23</f>
        <v/>
      </c>
      <c r="EY21" s="222">
        <f>'Marks Entry'!FF23</f>
        <v>1200</v>
      </c>
      <c r="EZ21" s="223">
        <f>'Marks Entry'!FG23</f>
        <v>0</v>
      </c>
      <c r="FA21" s="225">
        <f>'Marks Entry'!FH23</f>
        <v>0</v>
      </c>
      <c r="FB21" s="223" t="str">
        <f>IF(OR('Marks Entry'!FI23="First",'Marks Entry'!FI23="Second",'Marks Entry'!FI23="Third"),'Marks Entry'!FI23,"")</f>
        <v/>
      </c>
      <c r="FC21" s="223" t="str">
        <f>'Marks Entry'!FJ23</f>
        <v/>
      </c>
      <c r="FD21" s="540" t="str">
        <f>'Marks Entry'!FK23</f>
        <v>PROMOTED</v>
      </c>
      <c r="FE21" s="113" t="str">
        <f>'Marks Entry'!FL23</f>
        <v/>
      </c>
      <c r="FF21" s="115" t="str">
        <f>'Marks Entry'!FM23</f>
        <v/>
      </c>
      <c r="FG21" s="116" t="str">
        <f>'Marks Entry'!FO23</f>
        <v>E</v>
      </c>
    </row>
    <row r="22" spans="1:163" s="117" customFormat="1" ht="17.25" customHeight="1">
      <c r="A22" s="1065"/>
      <c r="B22" s="112">
        <f t="shared" si="1"/>
        <v>16</v>
      </c>
      <c r="C22" s="113">
        <f>'Marks Entry'!D24</f>
        <v>0</v>
      </c>
      <c r="D22" s="113">
        <f>'Marks Entry'!E24</f>
        <v>0</v>
      </c>
      <c r="E22" s="113">
        <f>'Marks Entry'!F24</f>
        <v>0</v>
      </c>
      <c r="F22" s="113">
        <f>'Marks Entry'!G24</f>
        <v>916</v>
      </c>
      <c r="G22" s="113">
        <f>'Marks Entry'!H24</f>
        <v>0</v>
      </c>
      <c r="H22" s="113">
        <f>'Marks Entry'!I24</f>
        <v>0</v>
      </c>
      <c r="I22" s="113">
        <f>'Marks Entry'!J24</f>
        <v>0</v>
      </c>
      <c r="J22" s="114">
        <f>'Marks Entry'!K24</f>
        <v>0</v>
      </c>
      <c r="K22" s="149">
        <f>'Marks Entry'!L24</f>
        <v>0</v>
      </c>
      <c r="L22" s="150">
        <f>'Marks Entry'!M24</f>
        <v>0</v>
      </c>
      <c r="M22" s="510">
        <f>'Marks Entry'!N24</f>
        <v>0</v>
      </c>
      <c r="N22" s="150">
        <f>'Marks Entry'!O24</f>
        <v>0</v>
      </c>
      <c r="O22" s="150">
        <f>'Marks Entry'!P24</f>
        <v>0</v>
      </c>
      <c r="P22" s="508">
        <f>'Marks Entry'!Q24</f>
        <v>0</v>
      </c>
      <c r="Q22" s="150">
        <f>'Marks Entry'!R24</f>
        <v>0</v>
      </c>
      <c r="R22" s="150">
        <f>'Marks Entry'!S24</f>
        <v>0</v>
      </c>
      <c r="S22" s="508">
        <f>'Marks Entry'!T24</f>
        <v>0</v>
      </c>
      <c r="T22" s="151">
        <f>'Marks Entry'!U24</f>
        <v>0</v>
      </c>
      <c r="U22" s="150">
        <f>'Marks Entry'!V24</f>
        <v>0</v>
      </c>
      <c r="V22" s="150">
        <f>'Marks Entry'!W24</f>
        <v>0</v>
      </c>
      <c r="W22" s="151">
        <f>'Marks Entry'!X24</f>
        <v>0</v>
      </c>
      <c r="X22" s="150">
        <f>'Marks Entry'!Y24</f>
        <v>0</v>
      </c>
      <c r="Y22" s="150">
        <f>'Marks Entry'!Z24</f>
        <v>0</v>
      </c>
      <c r="Z22" s="151">
        <f>'Marks Entry'!AA24</f>
        <v>0</v>
      </c>
      <c r="AA22" s="256">
        <f>'Marks Entry'!AB24</f>
        <v>0</v>
      </c>
      <c r="AB22" s="518">
        <f>'Marks Entry'!AC24</f>
        <v>0</v>
      </c>
      <c r="AC22" s="518" t="str">
        <f>'Marks Entry'!AD24</f>
        <v>E</v>
      </c>
      <c r="AD22" s="152" t="str">
        <f>'Marks Entry'!AE24</f>
        <v>E</v>
      </c>
      <c r="AE22" s="149">
        <f>'Marks Entry'!AF24</f>
        <v>0</v>
      </c>
      <c r="AF22" s="150">
        <f>'Marks Entry'!AG24</f>
        <v>0</v>
      </c>
      <c r="AG22" s="510">
        <f>'Marks Entry'!AH24</f>
        <v>0</v>
      </c>
      <c r="AH22" s="150">
        <f>'Marks Entry'!AI24</f>
        <v>0</v>
      </c>
      <c r="AI22" s="150">
        <f>'Marks Entry'!AJ24</f>
        <v>0</v>
      </c>
      <c r="AJ22" s="508">
        <f>'Marks Entry'!AK24</f>
        <v>0</v>
      </c>
      <c r="AK22" s="150">
        <f>'Marks Entry'!AL24</f>
        <v>0</v>
      </c>
      <c r="AL22" s="150">
        <f>'Marks Entry'!AM24</f>
        <v>0</v>
      </c>
      <c r="AM22" s="508">
        <f>'Marks Entry'!AN24</f>
        <v>0</v>
      </c>
      <c r="AN22" s="151">
        <f>'Marks Entry'!AO24</f>
        <v>0</v>
      </c>
      <c r="AO22" s="150">
        <f>'Marks Entry'!AP24</f>
        <v>0</v>
      </c>
      <c r="AP22" s="150">
        <f>'Marks Entry'!AQ24</f>
        <v>0</v>
      </c>
      <c r="AQ22" s="151">
        <f>'Marks Entry'!AR24</f>
        <v>0</v>
      </c>
      <c r="AR22" s="150">
        <f>'Marks Entry'!AS24</f>
        <v>0</v>
      </c>
      <c r="AS22" s="150">
        <f>'Marks Entry'!AT24</f>
        <v>0</v>
      </c>
      <c r="AT22" s="151">
        <f>'Marks Entry'!AU24</f>
        <v>0</v>
      </c>
      <c r="AU22" s="256">
        <f>'Marks Entry'!AV24</f>
        <v>0</v>
      </c>
      <c r="AV22" s="518">
        <f>'Marks Entry'!AW24</f>
        <v>0</v>
      </c>
      <c r="AW22" s="518" t="str">
        <f>'Marks Entry'!AX24</f>
        <v>E</v>
      </c>
      <c r="AX22" s="152" t="str">
        <f>'Marks Entry'!AY24</f>
        <v>E</v>
      </c>
      <c r="AY22" s="149">
        <f>'Marks Entry'!AZ24</f>
        <v>0</v>
      </c>
      <c r="AZ22" s="150">
        <f>'Marks Entry'!BA24</f>
        <v>0</v>
      </c>
      <c r="BA22" s="510">
        <f>'Marks Entry'!BB24</f>
        <v>0</v>
      </c>
      <c r="BB22" s="150">
        <f>'Marks Entry'!BC24</f>
        <v>0</v>
      </c>
      <c r="BC22" s="150">
        <f>'Marks Entry'!BD24</f>
        <v>0</v>
      </c>
      <c r="BD22" s="508">
        <f>'Marks Entry'!BE24</f>
        <v>0</v>
      </c>
      <c r="BE22" s="150">
        <f>'Marks Entry'!BF24</f>
        <v>0</v>
      </c>
      <c r="BF22" s="150">
        <f>'Marks Entry'!BG24</f>
        <v>0</v>
      </c>
      <c r="BG22" s="508">
        <f>'Marks Entry'!BH24</f>
        <v>0</v>
      </c>
      <c r="BH22" s="151">
        <f>'Marks Entry'!BI24</f>
        <v>0</v>
      </c>
      <c r="BI22" s="150">
        <f>'Marks Entry'!BJ24</f>
        <v>0</v>
      </c>
      <c r="BJ22" s="150">
        <f>'Marks Entry'!BK24</f>
        <v>0</v>
      </c>
      <c r="BK22" s="151">
        <f>'Marks Entry'!BL24</f>
        <v>0</v>
      </c>
      <c r="BL22" s="150">
        <f>'Marks Entry'!BM24</f>
        <v>0</v>
      </c>
      <c r="BM22" s="150">
        <f>'Marks Entry'!BN24</f>
        <v>0</v>
      </c>
      <c r="BN22" s="151">
        <f>'Marks Entry'!BO24</f>
        <v>0</v>
      </c>
      <c r="BO22" s="256">
        <f>'Marks Entry'!BP24</f>
        <v>0</v>
      </c>
      <c r="BP22" s="518">
        <f>'Marks Entry'!BQ24</f>
        <v>0</v>
      </c>
      <c r="BQ22" s="518" t="str">
        <f>'Marks Entry'!BR24</f>
        <v>E</v>
      </c>
      <c r="BR22" s="152" t="str">
        <f>'Marks Entry'!BS24</f>
        <v>E</v>
      </c>
      <c r="BS22" s="149">
        <f>'Marks Entry'!BT24</f>
        <v>0</v>
      </c>
      <c r="BT22" s="150">
        <f>'Marks Entry'!BU24</f>
        <v>0</v>
      </c>
      <c r="BU22" s="510">
        <f>'Marks Entry'!BV24</f>
        <v>0</v>
      </c>
      <c r="BV22" s="150">
        <f>'Marks Entry'!BW24</f>
        <v>0</v>
      </c>
      <c r="BW22" s="150">
        <f>'Marks Entry'!BX24</f>
        <v>0</v>
      </c>
      <c r="BX22" s="508">
        <f>'Marks Entry'!BY24</f>
        <v>0</v>
      </c>
      <c r="BY22" s="150">
        <f>'Marks Entry'!BZ24</f>
        <v>0</v>
      </c>
      <c r="BZ22" s="150">
        <f>'Marks Entry'!CA24</f>
        <v>0</v>
      </c>
      <c r="CA22" s="508">
        <f>'Marks Entry'!CB24</f>
        <v>0</v>
      </c>
      <c r="CB22" s="151">
        <f>'Marks Entry'!CC24</f>
        <v>0</v>
      </c>
      <c r="CC22" s="150">
        <f>'Marks Entry'!CD24</f>
        <v>0</v>
      </c>
      <c r="CD22" s="150">
        <f>'Marks Entry'!CE24</f>
        <v>0</v>
      </c>
      <c r="CE22" s="151">
        <f>'Marks Entry'!CF24</f>
        <v>0</v>
      </c>
      <c r="CF22" s="150">
        <f>'Marks Entry'!CG24</f>
        <v>0</v>
      </c>
      <c r="CG22" s="150">
        <f>'Marks Entry'!CH24</f>
        <v>0</v>
      </c>
      <c r="CH22" s="151">
        <f>'Marks Entry'!CI24</f>
        <v>0</v>
      </c>
      <c r="CI22" s="256">
        <f>'Marks Entry'!CJ24</f>
        <v>0</v>
      </c>
      <c r="CJ22" s="518">
        <f>'Marks Entry'!CK24</f>
        <v>0</v>
      </c>
      <c r="CK22" s="518" t="str">
        <f>'Marks Entry'!CL24</f>
        <v>E</v>
      </c>
      <c r="CL22" s="152" t="str">
        <f>'Marks Entry'!CM24</f>
        <v>E</v>
      </c>
      <c r="CM22" s="149">
        <f>'Marks Entry'!CN24</f>
        <v>0</v>
      </c>
      <c r="CN22" s="150">
        <f>'Marks Entry'!CO24</f>
        <v>0</v>
      </c>
      <c r="CO22" s="510">
        <f>'Marks Entry'!CP24</f>
        <v>0</v>
      </c>
      <c r="CP22" s="150">
        <f>'Marks Entry'!CQ24</f>
        <v>0</v>
      </c>
      <c r="CQ22" s="150">
        <f>'Marks Entry'!CR24</f>
        <v>0</v>
      </c>
      <c r="CR22" s="508">
        <f>'Marks Entry'!CS24</f>
        <v>0</v>
      </c>
      <c r="CS22" s="150">
        <f>'Marks Entry'!CT24</f>
        <v>0</v>
      </c>
      <c r="CT22" s="150">
        <f>'Marks Entry'!CU24</f>
        <v>0</v>
      </c>
      <c r="CU22" s="508">
        <f>'Marks Entry'!CV24</f>
        <v>0</v>
      </c>
      <c r="CV22" s="151">
        <f>'Marks Entry'!CW24</f>
        <v>0</v>
      </c>
      <c r="CW22" s="150">
        <f>'Marks Entry'!CX24</f>
        <v>0</v>
      </c>
      <c r="CX22" s="150">
        <f>'Marks Entry'!CY24</f>
        <v>0</v>
      </c>
      <c r="CY22" s="151">
        <f>'Marks Entry'!CZ24</f>
        <v>0</v>
      </c>
      <c r="CZ22" s="150">
        <f>'Marks Entry'!DA24</f>
        <v>0</v>
      </c>
      <c r="DA22" s="150">
        <f>'Marks Entry'!DB24</f>
        <v>0</v>
      </c>
      <c r="DB22" s="151">
        <f>'Marks Entry'!DC24</f>
        <v>0</v>
      </c>
      <c r="DC22" s="256">
        <f>'Marks Entry'!DD24</f>
        <v>0</v>
      </c>
      <c r="DD22" s="518">
        <f>'Marks Entry'!DE24</f>
        <v>0</v>
      </c>
      <c r="DE22" s="518" t="str">
        <f>'Marks Entry'!DF24</f>
        <v>E</v>
      </c>
      <c r="DF22" s="152" t="str">
        <f>'Marks Entry'!DG24</f>
        <v>E</v>
      </c>
      <c r="DG22" s="149">
        <f>'Marks Entry'!DH24</f>
        <v>0</v>
      </c>
      <c r="DH22" s="150">
        <f>'Marks Entry'!DI24</f>
        <v>0</v>
      </c>
      <c r="DI22" s="510">
        <f>'Marks Entry'!DJ24</f>
        <v>0</v>
      </c>
      <c r="DJ22" s="150">
        <f>'Marks Entry'!DK24</f>
        <v>0</v>
      </c>
      <c r="DK22" s="150">
        <f>'Marks Entry'!DL24</f>
        <v>0</v>
      </c>
      <c r="DL22" s="508">
        <f>'Marks Entry'!DM24</f>
        <v>0</v>
      </c>
      <c r="DM22" s="150">
        <f>'Marks Entry'!DN24</f>
        <v>0</v>
      </c>
      <c r="DN22" s="150">
        <f>'Marks Entry'!DO24</f>
        <v>0</v>
      </c>
      <c r="DO22" s="508">
        <f>'Marks Entry'!DP24</f>
        <v>0</v>
      </c>
      <c r="DP22" s="151">
        <f>'Marks Entry'!DQ24</f>
        <v>0</v>
      </c>
      <c r="DQ22" s="150">
        <f>'Marks Entry'!DR24</f>
        <v>0</v>
      </c>
      <c r="DR22" s="150">
        <f>'Marks Entry'!DS24</f>
        <v>0</v>
      </c>
      <c r="DS22" s="151">
        <f>'Marks Entry'!DT24</f>
        <v>0</v>
      </c>
      <c r="DT22" s="150">
        <f>'Marks Entry'!DU24</f>
        <v>0</v>
      </c>
      <c r="DU22" s="150">
        <f>'Marks Entry'!DV24</f>
        <v>0</v>
      </c>
      <c r="DV22" s="151">
        <f>'Marks Entry'!DW24</f>
        <v>0</v>
      </c>
      <c r="DW22" s="256">
        <f>'Marks Entry'!DX24</f>
        <v>0</v>
      </c>
      <c r="DX22" s="518">
        <f>'Marks Entry'!DY24</f>
        <v>0</v>
      </c>
      <c r="DY22" s="518" t="str">
        <f>'Marks Entry'!DZ24</f>
        <v>E</v>
      </c>
      <c r="DZ22" s="152" t="str">
        <f>'Marks Entry'!EA24</f>
        <v>E</v>
      </c>
      <c r="EA22" s="149">
        <f>'Marks Entry'!EB24</f>
        <v>0</v>
      </c>
      <c r="EB22" s="150">
        <f>'Marks Entry'!EC24</f>
        <v>0</v>
      </c>
      <c r="EC22" s="150">
        <f>'Marks Entry'!ED24</f>
        <v>0</v>
      </c>
      <c r="ED22" s="150">
        <f>'Marks Entry'!EE24</f>
        <v>0</v>
      </c>
      <c r="EE22" s="150">
        <f>'Marks Entry'!EF24</f>
        <v>0</v>
      </c>
      <c r="EF22" s="209">
        <f>'Marks Entry'!EG24</f>
        <v>0</v>
      </c>
      <c r="EG22" s="153" t="str">
        <f>'Marks Entry'!EJ24</f>
        <v>E</v>
      </c>
      <c r="EH22" s="149">
        <f>'Marks Entry'!EK24</f>
        <v>0</v>
      </c>
      <c r="EI22" s="150">
        <f>'Marks Entry'!EL24</f>
        <v>0</v>
      </c>
      <c r="EJ22" s="150">
        <f>'Marks Entry'!EM24</f>
        <v>0</v>
      </c>
      <c r="EK22" s="150">
        <f>'Marks Entry'!EN24</f>
        <v>0</v>
      </c>
      <c r="EL22" s="150">
        <f>'Marks Entry'!EO24</f>
        <v>0</v>
      </c>
      <c r="EM22" s="151">
        <f>'Marks Entry'!EP24</f>
        <v>0</v>
      </c>
      <c r="EN22" s="153" t="str">
        <f>'Marks Entry'!ES24</f>
        <v>E</v>
      </c>
      <c r="EO22" s="149">
        <f>'Marks Entry'!ET24</f>
        <v>0</v>
      </c>
      <c r="EP22" s="150">
        <f>'Marks Entry'!EU24</f>
        <v>0</v>
      </c>
      <c r="EQ22" s="150">
        <f>'Marks Entry'!EV24</f>
        <v>0</v>
      </c>
      <c r="ER22" s="150">
        <f>'Marks Entry'!EW24</f>
        <v>0</v>
      </c>
      <c r="ES22" s="150">
        <f>'Marks Entry'!EX24</f>
        <v>0</v>
      </c>
      <c r="ET22" s="151">
        <f>'Marks Entry'!EY24</f>
        <v>0</v>
      </c>
      <c r="EU22" s="153" t="str">
        <f>'Marks Entry'!FB24</f>
        <v>E</v>
      </c>
      <c r="EV22" s="222">
        <f>'Marks Entry'!FC24</f>
        <v>0</v>
      </c>
      <c r="EW22" s="223">
        <f>'Marks Entry'!FD24</f>
        <v>0</v>
      </c>
      <c r="EX22" s="224" t="str">
        <f>'Marks Entry'!FE24</f>
        <v/>
      </c>
      <c r="EY22" s="222">
        <f>'Marks Entry'!FF24</f>
        <v>1200</v>
      </c>
      <c r="EZ22" s="223">
        <f>'Marks Entry'!FG24</f>
        <v>0</v>
      </c>
      <c r="FA22" s="225">
        <f>'Marks Entry'!FH24</f>
        <v>0</v>
      </c>
      <c r="FB22" s="223" t="str">
        <f>IF(OR('Marks Entry'!FI24="First",'Marks Entry'!FI24="Second",'Marks Entry'!FI24="Third"),'Marks Entry'!FI24,"")</f>
        <v/>
      </c>
      <c r="FC22" s="223" t="str">
        <f>'Marks Entry'!FJ24</f>
        <v/>
      </c>
      <c r="FD22" s="540" t="str">
        <f>'Marks Entry'!FK24</f>
        <v>PROMOTED</v>
      </c>
      <c r="FE22" s="113" t="str">
        <f>'Marks Entry'!FL24</f>
        <v/>
      </c>
      <c r="FF22" s="115" t="str">
        <f>'Marks Entry'!FM24</f>
        <v/>
      </c>
      <c r="FG22" s="116" t="str">
        <f>'Marks Entry'!FO24</f>
        <v>E</v>
      </c>
    </row>
    <row r="23" spans="1:163" s="117" customFormat="1" ht="17.25" customHeight="1">
      <c r="A23" s="1065"/>
      <c r="B23" s="112">
        <f t="shared" si="1"/>
        <v>17</v>
      </c>
      <c r="C23" s="113">
        <f>'Marks Entry'!D25</f>
        <v>0</v>
      </c>
      <c r="D23" s="113">
        <f>'Marks Entry'!E25</f>
        <v>0</v>
      </c>
      <c r="E23" s="113">
        <f>'Marks Entry'!F25</f>
        <v>0</v>
      </c>
      <c r="F23" s="113">
        <f>'Marks Entry'!G25</f>
        <v>917</v>
      </c>
      <c r="G23" s="113">
        <f>'Marks Entry'!H25</f>
        <v>0</v>
      </c>
      <c r="H23" s="113">
        <f>'Marks Entry'!I25</f>
        <v>0</v>
      </c>
      <c r="I23" s="113">
        <f>'Marks Entry'!J25</f>
        <v>0</v>
      </c>
      <c r="J23" s="114">
        <f>'Marks Entry'!K25</f>
        <v>0</v>
      </c>
      <c r="K23" s="149">
        <f>'Marks Entry'!L25</f>
        <v>0</v>
      </c>
      <c r="L23" s="150">
        <f>'Marks Entry'!M25</f>
        <v>0</v>
      </c>
      <c r="M23" s="510">
        <f>'Marks Entry'!N25</f>
        <v>0</v>
      </c>
      <c r="N23" s="150">
        <f>'Marks Entry'!O25</f>
        <v>0</v>
      </c>
      <c r="O23" s="150">
        <f>'Marks Entry'!P25</f>
        <v>0</v>
      </c>
      <c r="P23" s="508">
        <f>'Marks Entry'!Q25</f>
        <v>0</v>
      </c>
      <c r="Q23" s="150">
        <f>'Marks Entry'!R25</f>
        <v>0</v>
      </c>
      <c r="R23" s="150">
        <f>'Marks Entry'!S25</f>
        <v>0</v>
      </c>
      <c r="S23" s="508">
        <f>'Marks Entry'!T25</f>
        <v>0</v>
      </c>
      <c r="T23" s="151">
        <f>'Marks Entry'!U25</f>
        <v>0</v>
      </c>
      <c r="U23" s="150">
        <f>'Marks Entry'!V25</f>
        <v>0</v>
      </c>
      <c r="V23" s="150">
        <f>'Marks Entry'!W25</f>
        <v>0</v>
      </c>
      <c r="W23" s="151">
        <f>'Marks Entry'!X25</f>
        <v>0</v>
      </c>
      <c r="X23" s="150">
        <f>'Marks Entry'!Y25</f>
        <v>0</v>
      </c>
      <c r="Y23" s="150">
        <f>'Marks Entry'!Z25</f>
        <v>0</v>
      </c>
      <c r="Z23" s="151">
        <f>'Marks Entry'!AA25</f>
        <v>0</v>
      </c>
      <c r="AA23" s="256">
        <f>'Marks Entry'!AB25</f>
        <v>0</v>
      </c>
      <c r="AB23" s="518">
        <f>'Marks Entry'!AC25</f>
        <v>0</v>
      </c>
      <c r="AC23" s="518" t="str">
        <f>'Marks Entry'!AD25</f>
        <v>E</v>
      </c>
      <c r="AD23" s="152" t="str">
        <f>'Marks Entry'!AE25</f>
        <v>E</v>
      </c>
      <c r="AE23" s="149">
        <f>'Marks Entry'!AF25</f>
        <v>0</v>
      </c>
      <c r="AF23" s="150">
        <f>'Marks Entry'!AG25</f>
        <v>0</v>
      </c>
      <c r="AG23" s="510">
        <f>'Marks Entry'!AH25</f>
        <v>0</v>
      </c>
      <c r="AH23" s="150">
        <f>'Marks Entry'!AI25</f>
        <v>0</v>
      </c>
      <c r="AI23" s="150">
        <f>'Marks Entry'!AJ25</f>
        <v>0</v>
      </c>
      <c r="AJ23" s="508">
        <f>'Marks Entry'!AK25</f>
        <v>0</v>
      </c>
      <c r="AK23" s="150">
        <f>'Marks Entry'!AL25</f>
        <v>0</v>
      </c>
      <c r="AL23" s="150">
        <f>'Marks Entry'!AM25</f>
        <v>0</v>
      </c>
      <c r="AM23" s="508">
        <f>'Marks Entry'!AN25</f>
        <v>0</v>
      </c>
      <c r="AN23" s="151">
        <f>'Marks Entry'!AO25</f>
        <v>0</v>
      </c>
      <c r="AO23" s="150">
        <f>'Marks Entry'!AP25</f>
        <v>0</v>
      </c>
      <c r="AP23" s="150">
        <f>'Marks Entry'!AQ25</f>
        <v>0</v>
      </c>
      <c r="AQ23" s="151">
        <f>'Marks Entry'!AR25</f>
        <v>0</v>
      </c>
      <c r="AR23" s="150">
        <f>'Marks Entry'!AS25</f>
        <v>0</v>
      </c>
      <c r="AS23" s="150">
        <f>'Marks Entry'!AT25</f>
        <v>0</v>
      </c>
      <c r="AT23" s="151">
        <f>'Marks Entry'!AU25</f>
        <v>0</v>
      </c>
      <c r="AU23" s="256">
        <f>'Marks Entry'!AV25</f>
        <v>0</v>
      </c>
      <c r="AV23" s="518">
        <f>'Marks Entry'!AW25</f>
        <v>0</v>
      </c>
      <c r="AW23" s="518" t="str">
        <f>'Marks Entry'!AX25</f>
        <v>E</v>
      </c>
      <c r="AX23" s="152" t="str">
        <f>'Marks Entry'!AY25</f>
        <v>E</v>
      </c>
      <c r="AY23" s="149">
        <f>'Marks Entry'!AZ25</f>
        <v>0</v>
      </c>
      <c r="AZ23" s="150">
        <f>'Marks Entry'!BA25</f>
        <v>0</v>
      </c>
      <c r="BA23" s="510">
        <f>'Marks Entry'!BB25</f>
        <v>0</v>
      </c>
      <c r="BB23" s="150">
        <f>'Marks Entry'!BC25</f>
        <v>0</v>
      </c>
      <c r="BC23" s="150">
        <f>'Marks Entry'!BD25</f>
        <v>0</v>
      </c>
      <c r="BD23" s="508">
        <f>'Marks Entry'!BE25</f>
        <v>0</v>
      </c>
      <c r="BE23" s="150">
        <f>'Marks Entry'!BF25</f>
        <v>0</v>
      </c>
      <c r="BF23" s="150">
        <f>'Marks Entry'!BG25</f>
        <v>0</v>
      </c>
      <c r="BG23" s="508">
        <f>'Marks Entry'!BH25</f>
        <v>0</v>
      </c>
      <c r="BH23" s="151">
        <f>'Marks Entry'!BI25</f>
        <v>0</v>
      </c>
      <c r="BI23" s="150">
        <f>'Marks Entry'!BJ25</f>
        <v>0</v>
      </c>
      <c r="BJ23" s="150">
        <f>'Marks Entry'!BK25</f>
        <v>0</v>
      </c>
      <c r="BK23" s="151">
        <f>'Marks Entry'!BL25</f>
        <v>0</v>
      </c>
      <c r="BL23" s="150">
        <f>'Marks Entry'!BM25</f>
        <v>0</v>
      </c>
      <c r="BM23" s="150">
        <f>'Marks Entry'!BN25</f>
        <v>0</v>
      </c>
      <c r="BN23" s="151">
        <f>'Marks Entry'!BO25</f>
        <v>0</v>
      </c>
      <c r="BO23" s="256">
        <f>'Marks Entry'!BP25</f>
        <v>0</v>
      </c>
      <c r="BP23" s="518">
        <f>'Marks Entry'!BQ25</f>
        <v>0</v>
      </c>
      <c r="BQ23" s="518" t="str">
        <f>'Marks Entry'!BR25</f>
        <v>E</v>
      </c>
      <c r="BR23" s="152" t="str">
        <f>'Marks Entry'!BS25</f>
        <v>E</v>
      </c>
      <c r="BS23" s="149">
        <f>'Marks Entry'!BT25</f>
        <v>0</v>
      </c>
      <c r="BT23" s="150">
        <f>'Marks Entry'!BU25</f>
        <v>0</v>
      </c>
      <c r="BU23" s="510">
        <f>'Marks Entry'!BV25</f>
        <v>0</v>
      </c>
      <c r="BV23" s="150">
        <f>'Marks Entry'!BW25</f>
        <v>0</v>
      </c>
      <c r="BW23" s="150">
        <f>'Marks Entry'!BX25</f>
        <v>0</v>
      </c>
      <c r="BX23" s="508">
        <f>'Marks Entry'!BY25</f>
        <v>0</v>
      </c>
      <c r="BY23" s="150">
        <f>'Marks Entry'!BZ25</f>
        <v>0</v>
      </c>
      <c r="BZ23" s="150">
        <f>'Marks Entry'!CA25</f>
        <v>0</v>
      </c>
      <c r="CA23" s="508">
        <f>'Marks Entry'!CB25</f>
        <v>0</v>
      </c>
      <c r="CB23" s="151">
        <f>'Marks Entry'!CC25</f>
        <v>0</v>
      </c>
      <c r="CC23" s="150">
        <f>'Marks Entry'!CD25</f>
        <v>0</v>
      </c>
      <c r="CD23" s="150">
        <f>'Marks Entry'!CE25</f>
        <v>0</v>
      </c>
      <c r="CE23" s="151">
        <f>'Marks Entry'!CF25</f>
        <v>0</v>
      </c>
      <c r="CF23" s="150">
        <f>'Marks Entry'!CG25</f>
        <v>0</v>
      </c>
      <c r="CG23" s="150">
        <f>'Marks Entry'!CH25</f>
        <v>0</v>
      </c>
      <c r="CH23" s="151">
        <f>'Marks Entry'!CI25</f>
        <v>0</v>
      </c>
      <c r="CI23" s="256">
        <f>'Marks Entry'!CJ25</f>
        <v>0</v>
      </c>
      <c r="CJ23" s="518">
        <f>'Marks Entry'!CK25</f>
        <v>0</v>
      </c>
      <c r="CK23" s="518" t="str">
        <f>'Marks Entry'!CL25</f>
        <v>E</v>
      </c>
      <c r="CL23" s="152" t="str">
        <f>'Marks Entry'!CM25</f>
        <v>E</v>
      </c>
      <c r="CM23" s="149">
        <f>'Marks Entry'!CN25</f>
        <v>0</v>
      </c>
      <c r="CN23" s="150">
        <f>'Marks Entry'!CO25</f>
        <v>0</v>
      </c>
      <c r="CO23" s="510">
        <f>'Marks Entry'!CP25</f>
        <v>0</v>
      </c>
      <c r="CP23" s="150">
        <f>'Marks Entry'!CQ25</f>
        <v>0</v>
      </c>
      <c r="CQ23" s="150">
        <f>'Marks Entry'!CR25</f>
        <v>0</v>
      </c>
      <c r="CR23" s="508">
        <f>'Marks Entry'!CS25</f>
        <v>0</v>
      </c>
      <c r="CS23" s="150">
        <f>'Marks Entry'!CT25</f>
        <v>0</v>
      </c>
      <c r="CT23" s="150">
        <f>'Marks Entry'!CU25</f>
        <v>0</v>
      </c>
      <c r="CU23" s="508">
        <f>'Marks Entry'!CV25</f>
        <v>0</v>
      </c>
      <c r="CV23" s="151">
        <f>'Marks Entry'!CW25</f>
        <v>0</v>
      </c>
      <c r="CW23" s="150">
        <f>'Marks Entry'!CX25</f>
        <v>0</v>
      </c>
      <c r="CX23" s="150">
        <f>'Marks Entry'!CY25</f>
        <v>0</v>
      </c>
      <c r="CY23" s="151">
        <f>'Marks Entry'!CZ25</f>
        <v>0</v>
      </c>
      <c r="CZ23" s="150">
        <f>'Marks Entry'!DA25</f>
        <v>0</v>
      </c>
      <c r="DA23" s="150">
        <f>'Marks Entry'!DB25</f>
        <v>0</v>
      </c>
      <c r="DB23" s="151">
        <f>'Marks Entry'!DC25</f>
        <v>0</v>
      </c>
      <c r="DC23" s="256">
        <f>'Marks Entry'!DD25</f>
        <v>0</v>
      </c>
      <c r="DD23" s="518">
        <f>'Marks Entry'!DE25</f>
        <v>0</v>
      </c>
      <c r="DE23" s="518" t="str">
        <f>'Marks Entry'!DF25</f>
        <v>E</v>
      </c>
      <c r="DF23" s="152" t="str">
        <f>'Marks Entry'!DG25</f>
        <v>E</v>
      </c>
      <c r="DG23" s="149">
        <f>'Marks Entry'!DH25</f>
        <v>0</v>
      </c>
      <c r="DH23" s="150">
        <f>'Marks Entry'!DI25</f>
        <v>0</v>
      </c>
      <c r="DI23" s="510">
        <f>'Marks Entry'!DJ25</f>
        <v>0</v>
      </c>
      <c r="DJ23" s="150">
        <f>'Marks Entry'!DK25</f>
        <v>0</v>
      </c>
      <c r="DK23" s="150">
        <f>'Marks Entry'!DL25</f>
        <v>0</v>
      </c>
      <c r="DL23" s="508">
        <f>'Marks Entry'!DM25</f>
        <v>0</v>
      </c>
      <c r="DM23" s="150">
        <f>'Marks Entry'!DN25</f>
        <v>0</v>
      </c>
      <c r="DN23" s="150">
        <f>'Marks Entry'!DO25</f>
        <v>0</v>
      </c>
      <c r="DO23" s="508">
        <f>'Marks Entry'!DP25</f>
        <v>0</v>
      </c>
      <c r="DP23" s="151">
        <f>'Marks Entry'!DQ25</f>
        <v>0</v>
      </c>
      <c r="DQ23" s="150">
        <f>'Marks Entry'!DR25</f>
        <v>0</v>
      </c>
      <c r="DR23" s="150">
        <f>'Marks Entry'!DS25</f>
        <v>0</v>
      </c>
      <c r="DS23" s="151">
        <f>'Marks Entry'!DT25</f>
        <v>0</v>
      </c>
      <c r="DT23" s="150">
        <f>'Marks Entry'!DU25</f>
        <v>0</v>
      </c>
      <c r="DU23" s="150">
        <f>'Marks Entry'!DV25</f>
        <v>0</v>
      </c>
      <c r="DV23" s="151">
        <f>'Marks Entry'!DW25</f>
        <v>0</v>
      </c>
      <c r="DW23" s="256">
        <f>'Marks Entry'!DX25</f>
        <v>0</v>
      </c>
      <c r="DX23" s="518">
        <f>'Marks Entry'!DY25</f>
        <v>0</v>
      </c>
      <c r="DY23" s="518" t="str">
        <f>'Marks Entry'!DZ25</f>
        <v>E</v>
      </c>
      <c r="DZ23" s="152" t="str">
        <f>'Marks Entry'!EA25</f>
        <v>E</v>
      </c>
      <c r="EA23" s="149">
        <f>'Marks Entry'!EB25</f>
        <v>0</v>
      </c>
      <c r="EB23" s="150">
        <f>'Marks Entry'!EC25</f>
        <v>0</v>
      </c>
      <c r="EC23" s="150">
        <f>'Marks Entry'!ED25</f>
        <v>0</v>
      </c>
      <c r="ED23" s="150">
        <f>'Marks Entry'!EE25</f>
        <v>0</v>
      </c>
      <c r="EE23" s="150">
        <f>'Marks Entry'!EF25</f>
        <v>0</v>
      </c>
      <c r="EF23" s="209">
        <f>'Marks Entry'!EG25</f>
        <v>0</v>
      </c>
      <c r="EG23" s="153" t="str">
        <f>'Marks Entry'!EJ25</f>
        <v>E</v>
      </c>
      <c r="EH23" s="149">
        <f>'Marks Entry'!EK25</f>
        <v>0</v>
      </c>
      <c r="EI23" s="150">
        <f>'Marks Entry'!EL25</f>
        <v>0</v>
      </c>
      <c r="EJ23" s="150">
        <f>'Marks Entry'!EM25</f>
        <v>0</v>
      </c>
      <c r="EK23" s="150">
        <f>'Marks Entry'!EN25</f>
        <v>0</v>
      </c>
      <c r="EL23" s="150">
        <f>'Marks Entry'!EO25</f>
        <v>0</v>
      </c>
      <c r="EM23" s="151">
        <f>'Marks Entry'!EP25</f>
        <v>0</v>
      </c>
      <c r="EN23" s="153" t="str">
        <f>'Marks Entry'!ES25</f>
        <v>E</v>
      </c>
      <c r="EO23" s="149">
        <f>'Marks Entry'!ET25</f>
        <v>0</v>
      </c>
      <c r="EP23" s="150">
        <f>'Marks Entry'!EU25</f>
        <v>0</v>
      </c>
      <c r="EQ23" s="150">
        <f>'Marks Entry'!EV25</f>
        <v>0</v>
      </c>
      <c r="ER23" s="150">
        <f>'Marks Entry'!EW25</f>
        <v>0</v>
      </c>
      <c r="ES23" s="150">
        <f>'Marks Entry'!EX25</f>
        <v>0</v>
      </c>
      <c r="ET23" s="151">
        <f>'Marks Entry'!EY25</f>
        <v>0</v>
      </c>
      <c r="EU23" s="153" t="str">
        <f>'Marks Entry'!FB25</f>
        <v>E</v>
      </c>
      <c r="EV23" s="222">
        <f>'Marks Entry'!FC25</f>
        <v>0</v>
      </c>
      <c r="EW23" s="223">
        <f>'Marks Entry'!FD25</f>
        <v>0</v>
      </c>
      <c r="EX23" s="224" t="str">
        <f>'Marks Entry'!FE25</f>
        <v/>
      </c>
      <c r="EY23" s="222">
        <f>'Marks Entry'!FF25</f>
        <v>1200</v>
      </c>
      <c r="EZ23" s="223">
        <f>'Marks Entry'!FG25</f>
        <v>0</v>
      </c>
      <c r="FA23" s="225">
        <f>'Marks Entry'!FH25</f>
        <v>0</v>
      </c>
      <c r="FB23" s="223" t="str">
        <f>IF(OR('Marks Entry'!FI25="First",'Marks Entry'!FI25="Second",'Marks Entry'!FI25="Third"),'Marks Entry'!FI25,"")</f>
        <v/>
      </c>
      <c r="FC23" s="223" t="str">
        <f>'Marks Entry'!FJ25</f>
        <v/>
      </c>
      <c r="FD23" s="540" t="str">
        <f>'Marks Entry'!FK25</f>
        <v>PROMOTED</v>
      </c>
      <c r="FE23" s="113" t="str">
        <f>'Marks Entry'!FL25</f>
        <v/>
      </c>
      <c r="FF23" s="115" t="str">
        <f>'Marks Entry'!FM25</f>
        <v/>
      </c>
      <c r="FG23" s="116" t="str">
        <f>'Marks Entry'!FO25</f>
        <v>E</v>
      </c>
    </row>
    <row r="24" spans="1:163" s="117" customFormat="1" ht="17.25" customHeight="1">
      <c r="A24" s="1065"/>
      <c r="B24" s="112">
        <f t="shared" si="1"/>
        <v>18</v>
      </c>
      <c r="C24" s="113">
        <f>'Marks Entry'!D26</f>
        <v>0</v>
      </c>
      <c r="D24" s="113">
        <f>'Marks Entry'!E26</f>
        <v>0</v>
      </c>
      <c r="E24" s="113">
        <f>'Marks Entry'!F26</f>
        <v>0</v>
      </c>
      <c r="F24" s="113">
        <f>'Marks Entry'!G26</f>
        <v>918</v>
      </c>
      <c r="G24" s="113">
        <f>'Marks Entry'!H26</f>
        <v>0</v>
      </c>
      <c r="H24" s="113">
        <f>'Marks Entry'!I26</f>
        <v>0</v>
      </c>
      <c r="I24" s="113">
        <f>'Marks Entry'!J26</f>
        <v>0</v>
      </c>
      <c r="J24" s="114">
        <f>'Marks Entry'!K26</f>
        <v>0</v>
      </c>
      <c r="K24" s="149">
        <f>'Marks Entry'!L26</f>
        <v>0</v>
      </c>
      <c r="L24" s="150">
        <f>'Marks Entry'!M26</f>
        <v>0</v>
      </c>
      <c r="M24" s="510">
        <f>'Marks Entry'!N26</f>
        <v>0</v>
      </c>
      <c r="N24" s="150">
        <f>'Marks Entry'!O26</f>
        <v>0</v>
      </c>
      <c r="O24" s="150">
        <f>'Marks Entry'!P26</f>
        <v>0</v>
      </c>
      <c r="P24" s="508">
        <f>'Marks Entry'!Q26</f>
        <v>0</v>
      </c>
      <c r="Q24" s="150">
        <f>'Marks Entry'!R26</f>
        <v>0</v>
      </c>
      <c r="R24" s="150">
        <f>'Marks Entry'!S26</f>
        <v>0</v>
      </c>
      <c r="S24" s="508">
        <f>'Marks Entry'!T26</f>
        <v>0</v>
      </c>
      <c r="T24" s="151">
        <f>'Marks Entry'!U26</f>
        <v>0</v>
      </c>
      <c r="U24" s="150">
        <f>'Marks Entry'!V26</f>
        <v>0</v>
      </c>
      <c r="V24" s="150">
        <f>'Marks Entry'!W26</f>
        <v>0</v>
      </c>
      <c r="W24" s="151">
        <f>'Marks Entry'!X26</f>
        <v>0</v>
      </c>
      <c r="X24" s="150">
        <f>'Marks Entry'!Y26</f>
        <v>0</v>
      </c>
      <c r="Y24" s="150">
        <f>'Marks Entry'!Z26</f>
        <v>0</v>
      </c>
      <c r="Z24" s="151">
        <f>'Marks Entry'!AA26</f>
        <v>0</v>
      </c>
      <c r="AA24" s="256">
        <f>'Marks Entry'!AB26</f>
        <v>0</v>
      </c>
      <c r="AB24" s="518">
        <f>'Marks Entry'!AC26</f>
        <v>0</v>
      </c>
      <c r="AC24" s="518" t="str">
        <f>'Marks Entry'!AD26</f>
        <v>E</v>
      </c>
      <c r="AD24" s="152" t="str">
        <f>'Marks Entry'!AE26</f>
        <v>E</v>
      </c>
      <c r="AE24" s="149">
        <f>'Marks Entry'!AF26</f>
        <v>0</v>
      </c>
      <c r="AF24" s="150">
        <f>'Marks Entry'!AG26</f>
        <v>0</v>
      </c>
      <c r="AG24" s="510">
        <f>'Marks Entry'!AH26</f>
        <v>0</v>
      </c>
      <c r="AH24" s="150">
        <f>'Marks Entry'!AI26</f>
        <v>0</v>
      </c>
      <c r="AI24" s="150">
        <f>'Marks Entry'!AJ26</f>
        <v>0</v>
      </c>
      <c r="AJ24" s="508">
        <f>'Marks Entry'!AK26</f>
        <v>0</v>
      </c>
      <c r="AK24" s="150">
        <f>'Marks Entry'!AL26</f>
        <v>0</v>
      </c>
      <c r="AL24" s="150">
        <f>'Marks Entry'!AM26</f>
        <v>0</v>
      </c>
      <c r="AM24" s="508">
        <f>'Marks Entry'!AN26</f>
        <v>0</v>
      </c>
      <c r="AN24" s="151">
        <f>'Marks Entry'!AO26</f>
        <v>0</v>
      </c>
      <c r="AO24" s="150">
        <f>'Marks Entry'!AP26</f>
        <v>0</v>
      </c>
      <c r="AP24" s="150">
        <f>'Marks Entry'!AQ26</f>
        <v>0</v>
      </c>
      <c r="AQ24" s="151">
        <f>'Marks Entry'!AR26</f>
        <v>0</v>
      </c>
      <c r="AR24" s="150">
        <f>'Marks Entry'!AS26</f>
        <v>0</v>
      </c>
      <c r="AS24" s="150">
        <f>'Marks Entry'!AT26</f>
        <v>0</v>
      </c>
      <c r="AT24" s="151">
        <f>'Marks Entry'!AU26</f>
        <v>0</v>
      </c>
      <c r="AU24" s="256">
        <f>'Marks Entry'!AV26</f>
        <v>0</v>
      </c>
      <c r="AV24" s="518">
        <f>'Marks Entry'!AW26</f>
        <v>0</v>
      </c>
      <c r="AW24" s="518" t="str">
        <f>'Marks Entry'!AX26</f>
        <v>E</v>
      </c>
      <c r="AX24" s="152" t="str">
        <f>'Marks Entry'!AY26</f>
        <v>E</v>
      </c>
      <c r="AY24" s="149">
        <f>'Marks Entry'!AZ26</f>
        <v>0</v>
      </c>
      <c r="AZ24" s="150">
        <f>'Marks Entry'!BA26</f>
        <v>0</v>
      </c>
      <c r="BA24" s="510">
        <f>'Marks Entry'!BB26</f>
        <v>0</v>
      </c>
      <c r="BB24" s="150">
        <f>'Marks Entry'!BC26</f>
        <v>0</v>
      </c>
      <c r="BC24" s="150">
        <f>'Marks Entry'!BD26</f>
        <v>0</v>
      </c>
      <c r="BD24" s="508">
        <f>'Marks Entry'!BE26</f>
        <v>0</v>
      </c>
      <c r="BE24" s="150">
        <f>'Marks Entry'!BF26</f>
        <v>0</v>
      </c>
      <c r="BF24" s="150">
        <f>'Marks Entry'!BG26</f>
        <v>0</v>
      </c>
      <c r="BG24" s="508">
        <f>'Marks Entry'!BH26</f>
        <v>0</v>
      </c>
      <c r="BH24" s="151">
        <f>'Marks Entry'!BI26</f>
        <v>0</v>
      </c>
      <c r="BI24" s="150">
        <f>'Marks Entry'!BJ26</f>
        <v>0</v>
      </c>
      <c r="BJ24" s="150">
        <f>'Marks Entry'!BK26</f>
        <v>0</v>
      </c>
      <c r="BK24" s="151">
        <f>'Marks Entry'!BL26</f>
        <v>0</v>
      </c>
      <c r="BL24" s="150">
        <f>'Marks Entry'!BM26</f>
        <v>0</v>
      </c>
      <c r="BM24" s="150">
        <f>'Marks Entry'!BN26</f>
        <v>0</v>
      </c>
      <c r="BN24" s="151">
        <f>'Marks Entry'!BO26</f>
        <v>0</v>
      </c>
      <c r="BO24" s="256">
        <f>'Marks Entry'!BP26</f>
        <v>0</v>
      </c>
      <c r="BP24" s="518">
        <f>'Marks Entry'!BQ26</f>
        <v>0</v>
      </c>
      <c r="BQ24" s="518" t="str">
        <f>'Marks Entry'!BR26</f>
        <v>E</v>
      </c>
      <c r="BR24" s="152" t="str">
        <f>'Marks Entry'!BS26</f>
        <v>E</v>
      </c>
      <c r="BS24" s="149">
        <f>'Marks Entry'!BT26</f>
        <v>0</v>
      </c>
      <c r="BT24" s="150">
        <f>'Marks Entry'!BU26</f>
        <v>0</v>
      </c>
      <c r="BU24" s="510">
        <f>'Marks Entry'!BV26</f>
        <v>0</v>
      </c>
      <c r="BV24" s="150">
        <f>'Marks Entry'!BW26</f>
        <v>0</v>
      </c>
      <c r="BW24" s="150">
        <f>'Marks Entry'!BX26</f>
        <v>0</v>
      </c>
      <c r="BX24" s="508">
        <f>'Marks Entry'!BY26</f>
        <v>0</v>
      </c>
      <c r="BY24" s="150">
        <f>'Marks Entry'!BZ26</f>
        <v>0</v>
      </c>
      <c r="BZ24" s="150">
        <f>'Marks Entry'!CA26</f>
        <v>0</v>
      </c>
      <c r="CA24" s="508">
        <f>'Marks Entry'!CB26</f>
        <v>0</v>
      </c>
      <c r="CB24" s="151">
        <f>'Marks Entry'!CC26</f>
        <v>0</v>
      </c>
      <c r="CC24" s="150">
        <f>'Marks Entry'!CD26</f>
        <v>0</v>
      </c>
      <c r="CD24" s="150">
        <f>'Marks Entry'!CE26</f>
        <v>0</v>
      </c>
      <c r="CE24" s="151">
        <f>'Marks Entry'!CF26</f>
        <v>0</v>
      </c>
      <c r="CF24" s="150">
        <f>'Marks Entry'!CG26</f>
        <v>0</v>
      </c>
      <c r="CG24" s="150">
        <f>'Marks Entry'!CH26</f>
        <v>0</v>
      </c>
      <c r="CH24" s="151">
        <f>'Marks Entry'!CI26</f>
        <v>0</v>
      </c>
      <c r="CI24" s="256">
        <f>'Marks Entry'!CJ26</f>
        <v>0</v>
      </c>
      <c r="CJ24" s="518">
        <f>'Marks Entry'!CK26</f>
        <v>0</v>
      </c>
      <c r="CK24" s="518" t="str">
        <f>'Marks Entry'!CL26</f>
        <v>E</v>
      </c>
      <c r="CL24" s="152" t="str">
        <f>'Marks Entry'!CM26</f>
        <v>E</v>
      </c>
      <c r="CM24" s="149">
        <f>'Marks Entry'!CN26</f>
        <v>0</v>
      </c>
      <c r="CN24" s="150">
        <f>'Marks Entry'!CO26</f>
        <v>0</v>
      </c>
      <c r="CO24" s="510">
        <f>'Marks Entry'!CP26</f>
        <v>0</v>
      </c>
      <c r="CP24" s="150">
        <f>'Marks Entry'!CQ26</f>
        <v>0</v>
      </c>
      <c r="CQ24" s="150">
        <f>'Marks Entry'!CR26</f>
        <v>0</v>
      </c>
      <c r="CR24" s="508">
        <f>'Marks Entry'!CS26</f>
        <v>0</v>
      </c>
      <c r="CS24" s="150">
        <f>'Marks Entry'!CT26</f>
        <v>0</v>
      </c>
      <c r="CT24" s="150">
        <f>'Marks Entry'!CU26</f>
        <v>0</v>
      </c>
      <c r="CU24" s="508">
        <f>'Marks Entry'!CV26</f>
        <v>0</v>
      </c>
      <c r="CV24" s="151">
        <f>'Marks Entry'!CW26</f>
        <v>0</v>
      </c>
      <c r="CW24" s="150">
        <f>'Marks Entry'!CX26</f>
        <v>0</v>
      </c>
      <c r="CX24" s="150">
        <f>'Marks Entry'!CY26</f>
        <v>0</v>
      </c>
      <c r="CY24" s="151">
        <f>'Marks Entry'!CZ26</f>
        <v>0</v>
      </c>
      <c r="CZ24" s="150">
        <f>'Marks Entry'!DA26</f>
        <v>0</v>
      </c>
      <c r="DA24" s="150">
        <f>'Marks Entry'!DB26</f>
        <v>0</v>
      </c>
      <c r="DB24" s="151">
        <f>'Marks Entry'!DC26</f>
        <v>0</v>
      </c>
      <c r="DC24" s="256">
        <f>'Marks Entry'!DD26</f>
        <v>0</v>
      </c>
      <c r="DD24" s="518">
        <f>'Marks Entry'!DE26</f>
        <v>0</v>
      </c>
      <c r="DE24" s="518" t="str">
        <f>'Marks Entry'!DF26</f>
        <v>E</v>
      </c>
      <c r="DF24" s="152" t="str">
        <f>'Marks Entry'!DG26</f>
        <v>E</v>
      </c>
      <c r="DG24" s="149">
        <f>'Marks Entry'!DH26</f>
        <v>0</v>
      </c>
      <c r="DH24" s="150">
        <f>'Marks Entry'!DI26</f>
        <v>0</v>
      </c>
      <c r="DI24" s="510">
        <f>'Marks Entry'!DJ26</f>
        <v>0</v>
      </c>
      <c r="DJ24" s="150">
        <f>'Marks Entry'!DK26</f>
        <v>0</v>
      </c>
      <c r="DK24" s="150">
        <f>'Marks Entry'!DL26</f>
        <v>0</v>
      </c>
      <c r="DL24" s="508">
        <f>'Marks Entry'!DM26</f>
        <v>0</v>
      </c>
      <c r="DM24" s="150">
        <f>'Marks Entry'!DN26</f>
        <v>0</v>
      </c>
      <c r="DN24" s="150">
        <f>'Marks Entry'!DO26</f>
        <v>0</v>
      </c>
      <c r="DO24" s="508">
        <f>'Marks Entry'!DP26</f>
        <v>0</v>
      </c>
      <c r="DP24" s="151">
        <f>'Marks Entry'!DQ26</f>
        <v>0</v>
      </c>
      <c r="DQ24" s="150">
        <f>'Marks Entry'!DR26</f>
        <v>0</v>
      </c>
      <c r="DR24" s="150">
        <f>'Marks Entry'!DS26</f>
        <v>0</v>
      </c>
      <c r="DS24" s="151">
        <f>'Marks Entry'!DT26</f>
        <v>0</v>
      </c>
      <c r="DT24" s="150">
        <f>'Marks Entry'!DU26</f>
        <v>0</v>
      </c>
      <c r="DU24" s="150">
        <f>'Marks Entry'!DV26</f>
        <v>0</v>
      </c>
      <c r="DV24" s="151">
        <f>'Marks Entry'!DW26</f>
        <v>0</v>
      </c>
      <c r="DW24" s="256">
        <f>'Marks Entry'!DX26</f>
        <v>0</v>
      </c>
      <c r="DX24" s="518">
        <f>'Marks Entry'!DY26</f>
        <v>0</v>
      </c>
      <c r="DY24" s="518" t="str">
        <f>'Marks Entry'!DZ26</f>
        <v>E</v>
      </c>
      <c r="DZ24" s="152" t="str">
        <f>'Marks Entry'!EA26</f>
        <v>E</v>
      </c>
      <c r="EA24" s="149">
        <f>'Marks Entry'!EB26</f>
        <v>0</v>
      </c>
      <c r="EB24" s="150">
        <f>'Marks Entry'!EC26</f>
        <v>0</v>
      </c>
      <c r="EC24" s="150">
        <f>'Marks Entry'!ED26</f>
        <v>0</v>
      </c>
      <c r="ED24" s="150">
        <f>'Marks Entry'!EE26</f>
        <v>0</v>
      </c>
      <c r="EE24" s="150">
        <f>'Marks Entry'!EF26</f>
        <v>0</v>
      </c>
      <c r="EF24" s="209">
        <f>'Marks Entry'!EG26</f>
        <v>0</v>
      </c>
      <c r="EG24" s="153" t="str">
        <f>'Marks Entry'!EJ26</f>
        <v>E</v>
      </c>
      <c r="EH24" s="149">
        <f>'Marks Entry'!EK26</f>
        <v>0</v>
      </c>
      <c r="EI24" s="150">
        <f>'Marks Entry'!EL26</f>
        <v>0</v>
      </c>
      <c r="EJ24" s="150">
        <f>'Marks Entry'!EM26</f>
        <v>0</v>
      </c>
      <c r="EK24" s="150">
        <f>'Marks Entry'!EN26</f>
        <v>0</v>
      </c>
      <c r="EL24" s="150">
        <f>'Marks Entry'!EO26</f>
        <v>0</v>
      </c>
      <c r="EM24" s="151">
        <f>'Marks Entry'!EP26</f>
        <v>0</v>
      </c>
      <c r="EN24" s="153" t="str">
        <f>'Marks Entry'!ES26</f>
        <v>E</v>
      </c>
      <c r="EO24" s="149">
        <f>'Marks Entry'!ET26</f>
        <v>0</v>
      </c>
      <c r="EP24" s="150">
        <f>'Marks Entry'!EU26</f>
        <v>0</v>
      </c>
      <c r="EQ24" s="150">
        <f>'Marks Entry'!EV26</f>
        <v>0</v>
      </c>
      <c r="ER24" s="150">
        <f>'Marks Entry'!EW26</f>
        <v>0</v>
      </c>
      <c r="ES24" s="150">
        <f>'Marks Entry'!EX26</f>
        <v>0</v>
      </c>
      <c r="ET24" s="151">
        <f>'Marks Entry'!EY26</f>
        <v>0</v>
      </c>
      <c r="EU24" s="153" t="str">
        <f>'Marks Entry'!FB26</f>
        <v>E</v>
      </c>
      <c r="EV24" s="222">
        <f>'Marks Entry'!FC26</f>
        <v>0</v>
      </c>
      <c r="EW24" s="223">
        <f>'Marks Entry'!FD26</f>
        <v>0</v>
      </c>
      <c r="EX24" s="224" t="str">
        <f>'Marks Entry'!FE26</f>
        <v/>
      </c>
      <c r="EY24" s="222">
        <f>'Marks Entry'!FF26</f>
        <v>1200</v>
      </c>
      <c r="EZ24" s="223">
        <f>'Marks Entry'!FG26</f>
        <v>0</v>
      </c>
      <c r="FA24" s="225">
        <f>'Marks Entry'!FH26</f>
        <v>0</v>
      </c>
      <c r="FB24" s="223" t="str">
        <f>IF(OR('Marks Entry'!FI26="First",'Marks Entry'!FI26="Second",'Marks Entry'!FI26="Third"),'Marks Entry'!FI26,"")</f>
        <v/>
      </c>
      <c r="FC24" s="223" t="str">
        <f>'Marks Entry'!FJ26</f>
        <v/>
      </c>
      <c r="FD24" s="540" t="str">
        <f>'Marks Entry'!FK26</f>
        <v>PROMOTED</v>
      </c>
      <c r="FE24" s="113" t="str">
        <f>'Marks Entry'!FL26</f>
        <v/>
      </c>
      <c r="FF24" s="115" t="str">
        <f>'Marks Entry'!FM26</f>
        <v/>
      </c>
      <c r="FG24" s="116" t="str">
        <f>'Marks Entry'!FO26</f>
        <v>E</v>
      </c>
    </row>
    <row r="25" spans="1:163" s="117" customFormat="1" ht="17.25" customHeight="1">
      <c r="A25" s="1065"/>
      <c r="B25" s="112">
        <f t="shared" si="1"/>
        <v>19</v>
      </c>
      <c r="C25" s="113">
        <f>'Marks Entry'!D27</f>
        <v>0</v>
      </c>
      <c r="D25" s="113">
        <f>'Marks Entry'!E27</f>
        <v>0</v>
      </c>
      <c r="E25" s="113">
        <f>'Marks Entry'!F27</f>
        <v>0</v>
      </c>
      <c r="F25" s="113">
        <f>'Marks Entry'!G27</f>
        <v>919</v>
      </c>
      <c r="G25" s="113">
        <f>'Marks Entry'!H27</f>
        <v>0</v>
      </c>
      <c r="H25" s="113">
        <f>'Marks Entry'!I27</f>
        <v>0</v>
      </c>
      <c r="I25" s="113">
        <f>'Marks Entry'!J27</f>
        <v>0</v>
      </c>
      <c r="J25" s="114">
        <f>'Marks Entry'!K27</f>
        <v>0</v>
      </c>
      <c r="K25" s="149">
        <f>'Marks Entry'!L27</f>
        <v>0</v>
      </c>
      <c r="L25" s="150">
        <f>'Marks Entry'!M27</f>
        <v>0</v>
      </c>
      <c r="M25" s="510">
        <f>'Marks Entry'!N27</f>
        <v>0</v>
      </c>
      <c r="N25" s="150">
        <f>'Marks Entry'!O27</f>
        <v>0</v>
      </c>
      <c r="O25" s="150">
        <f>'Marks Entry'!P27</f>
        <v>0</v>
      </c>
      <c r="P25" s="508">
        <f>'Marks Entry'!Q27</f>
        <v>0</v>
      </c>
      <c r="Q25" s="150">
        <f>'Marks Entry'!R27</f>
        <v>0</v>
      </c>
      <c r="R25" s="150">
        <f>'Marks Entry'!S27</f>
        <v>0</v>
      </c>
      <c r="S25" s="508">
        <f>'Marks Entry'!T27</f>
        <v>0</v>
      </c>
      <c r="T25" s="151">
        <f>'Marks Entry'!U27</f>
        <v>0</v>
      </c>
      <c r="U25" s="150">
        <f>'Marks Entry'!V27</f>
        <v>0</v>
      </c>
      <c r="V25" s="150">
        <f>'Marks Entry'!W27</f>
        <v>0</v>
      </c>
      <c r="W25" s="151">
        <f>'Marks Entry'!X27</f>
        <v>0</v>
      </c>
      <c r="X25" s="150">
        <f>'Marks Entry'!Y27</f>
        <v>0</v>
      </c>
      <c r="Y25" s="150">
        <f>'Marks Entry'!Z27</f>
        <v>0</v>
      </c>
      <c r="Z25" s="151">
        <f>'Marks Entry'!AA27</f>
        <v>0</v>
      </c>
      <c r="AA25" s="256">
        <f>'Marks Entry'!AB27</f>
        <v>0</v>
      </c>
      <c r="AB25" s="518">
        <f>'Marks Entry'!AC27</f>
        <v>0</v>
      </c>
      <c r="AC25" s="518" t="str">
        <f>'Marks Entry'!AD27</f>
        <v>E</v>
      </c>
      <c r="AD25" s="152" t="str">
        <f>'Marks Entry'!AE27</f>
        <v>E</v>
      </c>
      <c r="AE25" s="149">
        <f>'Marks Entry'!AF27</f>
        <v>0</v>
      </c>
      <c r="AF25" s="150">
        <f>'Marks Entry'!AG27</f>
        <v>0</v>
      </c>
      <c r="AG25" s="510">
        <f>'Marks Entry'!AH27</f>
        <v>0</v>
      </c>
      <c r="AH25" s="150">
        <f>'Marks Entry'!AI27</f>
        <v>0</v>
      </c>
      <c r="AI25" s="150">
        <f>'Marks Entry'!AJ27</f>
        <v>0</v>
      </c>
      <c r="AJ25" s="508">
        <f>'Marks Entry'!AK27</f>
        <v>0</v>
      </c>
      <c r="AK25" s="150">
        <f>'Marks Entry'!AL27</f>
        <v>0</v>
      </c>
      <c r="AL25" s="150">
        <f>'Marks Entry'!AM27</f>
        <v>0</v>
      </c>
      <c r="AM25" s="508">
        <f>'Marks Entry'!AN27</f>
        <v>0</v>
      </c>
      <c r="AN25" s="151">
        <f>'Marks Entry'!AO27</f>
        <v>0</v>
      </c>
      <c r="AO25" s="150">
        <f>'Marks Entry'!AP27</f>
        <v>0</v>
      </c>
      <c r="AP25" s="150">
        <f>'Marks Entry'!AQ27</f>
        <v>0</v>
      </c>
      <c r="AQ25" s="151">
        <f>'Marks Entry'!AR27</f>
        <v>0</v>
      </c>
      <c r="AR25" s="150">
        <f>'Marks Entry'!AS27</f>
        <v>0</v>
      </c>
      <c r="AS25" s="150">
        <f>'Marks Entry'!AT27</f>
        <v>0</v>
      </c>
      <c r="AT25" s="151">
        <f>'Marks Entry'!AU27</f>
        <v>0</v>
      </c>
      <c r="AU25" s="256">
        <f>'Marks Entry'!AV27</f>
        <v>0</v>
      </c>
      <c r="AV25" s="518">
        <f>'Marks Entry'!AW27</f>
        <v>0</v>
      </c>
      <c r="AW25" s="518" t="str">
        <f>'Marks Entry'!AX27</f>
        <v>E</v>
      </c>
      <c r="AX25" s="152" t="str">
        <f>'Marks Entry'!AY27</f>
        <v>E</v>
      </c>
      <c r="AY25" s="149">
        <f>'Marks Entry'!AZ27</f>
        <v>0</v>
      </c>
      <c r="AZ25" s="150">
        <f>'Marks Entry'!BA27</f>
        <v>0</v>
      </c>
      <c r="BA25" s="510">
        <f>'Marks Entry'!BB27</f>
        <v>0</v>
      </c>
      <c r="BB25" s="150">
        <f>'Marks Entry'!BC27</f>
        <v>0</v>
      </c>
      <c r="BC25" s="150">
        <f>'Marks Entry'!BD27</f>
        <v>0</v>
      </c>
      <c r="BD25" s="508">
        <f>'Marks Entry'!BE27</f>
        <v>0</v>
      </c>
      <c r="BE25" s="150">
        <f>'Marks Entry'!BF27</f>
        <v>0</v>
      </c>
      <c r="BF25" s="150">
        <f>'Marks Entry'!BG27</f>
        <v>0</v>
      </c>
      <c r="BG25" s="508">
        <f>'Marks Entry'!BH27</f>
        <v>0</v>
      </c>
      <c r="BH25" s="151">
        <f>'Marks Entry'!BI27</f>
        <v>0</v>
      </c>
      <c r="BI25" s="150">
        <f>'Marks Entry'!BJ27</f>
        <v>0</v>
      </c>
      <c r="BJ25" s="150">
        <f>'Marks Entry'!BK27</f>
        <v>0</v>
      </c>
      <c r="BK25" s="151">
        <f>'Marks Entry'!BL27</f>
        <v>0</v>
      </c>
      <c r="BL25" s="150">
        <f>'Marks Entry'!BM27</f>
        <v>0</v>
      </c>
      <c r="BM25" s="150">
        <f>'Marks Entry'!BN27</f>
        <v>0</v>
      </c>
      <c r="BN25" s="151">
        <f>'Marks Entry'!BO27</f>
        <v>0</v>
      </c>
      <c r="BO25" s="256">
        <f>'Marks Entry'!BP27</f>
        <v>0</v>
      </c>
      <c r="BP25" s="518">
        <f>'Marks Entry'!BQ27</f>
        <v>0</v>
      </c>
      <c r="BQ25" s="518" t="str">
        <f>'Marks Entry'!BR27</f>
        <v>E</v>
      </c>
      <c r="BR25" s="152" t="str">
        <f>'Marks Entry'!BS27</f>
        <v>E</v>
      </c>
      <c r="BS25" s="149">
        <f>'Marks Entry'!BT27</f>
        <v>0</v>
      </c>
      <c r="BT25" s="150">
        <f>'Marks Entry'!BU27</f>
        <v>0</v>
      </c>
      <c r="BU25" s="510">
        <f>'Marks Entry'!BV27</f>
        <v>0</v>
      </c>
      <c r="BV25" s="150">
        <f>'Marks Entry'!BW27</f>
        <v>0</v>
      </c>
      <c r="BW25" s="150">
        <f>'Marks Entry'!BX27</f>
        <v>0</v>
      </c>
      <c r="BX25" s="508">
        <f>'Marks Entry'!BY27</f>
        <v>0</v>
      </c>
      <c r="BY25" s="150">
        <f>'Marks Entry'!BZ27</f>
        <v>0</v>
      </c>
      <c r="BZ25" s="150">
        <f>'Marks Entry'!CA27</f>
        <v>0</v>
      </c>
      <c r="CA25" s="508">
        <f>'Marks Entry'!CB27</f>
        <v>0</v>
      </c>
      <c r="CB25" s="151">
        <f>'Marks Entry'!CC27</f>
        <v>0</v>
      </c>
      <c r="CC25" s="150">
        <f>'Marks Entry'!CD27</f>
        <v>0</v>
      </c>
      <c r="CD25" s="150">
        <f>'Marks Entry'!CE27</f>
        <v>0</v>
      </c>
      <c r="CE25" s="151">
        <f>'Marks Entry'!CF27</f>
        <v>0</v>
      </c>
      <c r="CF25" s="150">
        <f>'Marks Entry'!CG27</f>
        <v>0</v>
      </c>
      <c r="CG25" s="150">
        <f>'Marks Entry'!CH27</f>
        <v>0</v>
      </c>
      <c r="CH25" s="151">
        <f>'Marks Entry'!CI27</f>
        <v>0</v>
      </c>
      <c r="CI25" s="256">
        <f>'Marks Entry'!CJ27</f>
        <v>0</v>
      </c>
      <c r="CJ25" s="518">
        <f>'Marks Entry'!CK27</f>
        <v>0</v>
      </c>
      <c r="CK25" s="518" t="str">
        <f>'Marks Entry'!CL27</f>
        <v>E</v>
      </c>
      <c r="CL25" s="152" t="str">
        <f>'Marks Entry'!CM27</f>
        <v>E</v>
      </c>
      <c r="CM25" s="149">
        <f>'Marks Entry'!CN27</f>
        <v>0</v>
      </c>
      <c r="CN25" s="150">
        <f>'Marks Entry'!CO27</f>
        <v>0</v>
      </c>
      <c r="CO25" s="510">
        <f>'Marks Entry'!CP27</f>
        <v>0</v>
      </c>
      <c r="CP25" s="150">
        <f>'Marks Entry'!CQ27</f>
        <v>0</v>
      </c>
      <c r="CQ25" s="150">
        <f>'Marks Entry'!CR27</f>
        <v>0</v>
      </c>
      <c r="CR25" s="508">
        <f>'Marks Entry'!CS27</f>
        <v>0</v>
      </c>
      <c r="CS25" s="150">
        <f>'Marks Entry'!CT27</f>
        <v>0</v>
      </c>
      <c r="CT25" s="150">
        <f>'Marks Entry'!CU27</f>
        <v>0</v>
      </c>
      <c r="CU25" s="508">
        <f>'Marks Entry'!CV27</f>
        <v>0</v>
      </c>
      <c r="CV25" s="151">
        <f>'Marks Entry'!CW27</f>
        <v>0</v>
      </c>
      <c r="CW25" s="150">
        <f>'Marks Entry'!CX27</f>
        <v>0</v>
      </c>
      <c r="CX25" s="150">
        <f>'Marks Entry'!CY27</f>
        <v>0</v>
      </c>
      <c r="CY25" s="151">
        <f>'Marks Entry'!CZ27</f>
        <v>0</v>
      </c>
      <c r="CZ25" s="150">
        <f>'Marks Entry'!DA27</f>
        <v>0</v>
      </c>
      <c r="DA25" s="150">
        <f>'Marks Entry'!DB27</f>
        <v>0</v>
      </c>
      <c r="DB25" s="151">
        <f>'Marks Entry'!DC27</f>
        <v>0</v>
      </c>
      <c r="DC25" s="256">
        <f>'Marks Entry'!DD27</f>
        <v>0</v>
      </c>
      <c r="DD25" s="518">
        <f>'Marks Entry'!DE27</f>
        <v>0</v>
      </c>
      <c r="DE25" s="518" t="str">
        <f>'Marks Entry'!DF27</f>
        <v>E</v>
      </c>
      <c r="DF25" s="152" t="str">
        <f>'Marks Entry'!DG27</f>
        <v>E</v>
      </c>
      <c r="DG25" s="149">
        <f>'Marks Entry'!DH27</f>
        <v>0</v>
      </c>
      <c r="DH25" s="150">
        <f>'Marks Entry'!DI27</f>
        <v>0</v>
      </c>
      <c r="DI25" s="510">
        <f>'Marks Entry'!DJ27</f>
        <v>0</v>
      </c>
      <c r="DJ25" s="150">
        <f>'Marks Entry'!DK27</f>
        <v>0</v>
      </c>
      <c r="DK25" s="150">
        <f>'Marks Entry'!DL27</f>
        <v>0</v>
      </c>
      <c r="DL25" s="508">
        <f>'Marks Entry'!DM27</f>
        <v>0</v>
      </c>
      <c r="DM25" s="150">
        <f>'Marks Entry'!DN27</f>
        <v>0</v>
      </c>
      <c r="DN25" s="150">
        <f>'Marks Entry'!DO27</f>
        <v>0</v>
      </c>
      <c r="DO25" s="508">
        <f>'Marks Entry'!DP27</f>
        <v>0</v>
      </c>
      <c r="DP25" s="151">
        <f>'Marks Entry'!DQ27</f>
        <v>0</v>
      </c>
      <c r="DQ25" s="150">
        <f>'Marks Entry'!DR27</f>
        <v>0</v>
      </c>
      <c r="DR25" s="150">
        <f>'Marks Entry'!DS27</f>
        <v>0</v>
      </c>
      <c r="DS25" s="151">
        <f>'Marks Entry'!DT27</f>
        <v>0</v>
      </c>
      <c r="DT25" s="150">
        <f>'Marks Entry'!DU27</f>
        <v>0</v>
      </c>
      <c r="DU25" s="150">
        <f>'Marks Entry'!DV27</f>
        <v>0</v>
      </c>
      <c r="DV25" s="151">
        <f>'Marks Entry'!DW27</f>
        <v>0</v>
      </c>
      <c r="DW25" s="256">
        <f>'Marks Entry'!DX27</f>
        <v>0</v>
      </c>
      <c r="DX25" s="518">
        <f>'Marks Entry'!DY27</f>
        <v>0</v>
      </c>
      <c r="DY25" s="518" t="str">
        <f>'Marks Entry'!DZ27</f>
        <v>E</v>
      </c>
      <c r="DZ25" s="152" t="str">
        <f>'Marks Entry'!EA27</f>
        <v>E</v>
      </c>
      <c r="EA25" s="149">
        <f>'Marks Entry'!EB27</f>
        <v>0</v>
      </c>
      <c r="EB25" s="150">
        <f>'Marks Entry'!EC27</f>
        <v>0</v>
      </c>
      <c r="EC25" s="150">
        <f>'Marks Entry'!ED27</f>
        <v>0</v>
      </c>
      <c r="ED25" s="150">
        <f>'Marks Entry'!EE27</f>
        <v>0</v>
      </c>
      <c r="EE25" s="150">
        <f>'Marks Entry'!EF27</f>
        <v>0</v>
      </c>
      <c r="EF25" s="209">
        <f>'Marks Entry'!EG27</f>
        <v>0</v>
      </c>
      <c r="EG25" s="153" t="str">
        <f>'Marks Entry'!EJ27</f>
        <v>E</v>
      </c>
      <c r="EH25" s="149">
        <f>'Marks Entry'!EK27</f>
        <v>0</v>
      </c>
      <c r="EI25" s="150">
        <f>'Marks Entry'!EL27</f>
        <v>0</v>
      </c>
      <c r="EJ25" s="150">
        <f>'Marks Entry'!EM27</f>
        <v>0</v>
      </c>
      <c r="EK25" s="150">
        <f>'Marks Entry'!EN27</f>
        <v>0</v>
      </c>
      <c r="EL25" s="150">
        <f>'Marks Entry'!EO27</f>
        <v>0</v>
      </c>
      <c r="EM25" s="151">
        <f>'Marks Entry'!EP27</f>
        <v>0</v>
      </c>
      <c r="EN25" s="153" t="str">
        <f>'Marks Entry'!ES27</f>
        <v>E</v>
      </c>
      <c r="EO25" s="149">
        <f>'Marks Entry'!ET27</f>
        <v>0</v>
      </c>
      <c r="EP25" s="150">
        <f>'Marks Entry'!EU27</f>
        <v>0</v>
      </c>
      <c r="EQ25" s="150">
        <f>'Marks Entry'!EV27</f>
        <v>0</v>
      </c>
      <c r="ER25" s="150">
        <f>'Marks Entry'!EW27</f>
        <v>0</v>
      </c>
      <c r="ES25" s="150">
        <f>'Marks Entry'!EX27</f>
        <v>0</v>
      </c>
      <c r="ET25" s="151">
        <f>'Marks Entry'!EY27</f>
        <v>0</v>
      </c>
      <c r="EU25" s="153" t="str">
        <f>'Marks Entry'!FB27</f>
        <v>E</v>
      </c>
      <c r="EV25" s="222">
        <f>'Marks Entry'!FC27</f>
        <v>0</v>
      </c>
      <c r="EW25" s="223">
        <f>'Marks Entry'!FD27</f>
        <v>0</v>
      </c>
      <c r="EX25" s="224" t="str">
        <f>'Marks Entry'!FE27</f>
        <v/>
      </c>
      <c r="EY25" s="222">
        <f>'Marks Entry'!FF27</f>
        <v>1200</v>
      </c>
      <c r="EZ25" s="223">
        <f>'Marks Entry'!FG27</f>
        <v>0</v>
      </c>
      <c r="FA25" s="225">
        <f>'Marks Entry'!FH27</f>
        <v>0</v>
      </c>
      <c r="FB25" s="223" t="str">
        <f>IF(OR('Marks Entry'!FI27="First",'Marks Entry'!FI27="Second",'Marks Entry'!FI27="Third"),'Marks Entry'!FI27,"")</f>
        <v/>
      </c>
      <c r="FC25" s="223" t="str">
        <f>'Marks Entry'!FJ27</f>
        <v/>
      </c>
      <c r="FD25" s="540" t="str">
        <f>'Marks Entry'!FK27</f>
        <v>PROMOTED</v>
      </c>
      <c r="FE25" s="113" t="str">
        <f>'Marks Entry'!FL27</f>
        <v/>
      </c>
      <c r="FF25" s="115" t="str">
        <f>'Marks Entry'!FM27</f>
        <v/>
      </c>
      <c r="FG25" s="116" t="str">
        <f>'Marks Entry'!FO27</f>
        <v>E</v>
      </c>
    </row>
    <row r="26" spans="1:163" s="117" customFormat="1" ht="17.25" customHeight="1">
      <c r="A26" s="1065"/>
      <c r="B26" s="112">
        <f t="shared" si="1"/>
        <v>20</v>
      </c>
      <c r="C26" s="113">
        <f>'Marks Entry'!D28</f>
        <v>0</v>
      </c>
      <c r="D26" s="113">
        <f>'Marks Entry'!E28</f>
        <v>0</v>
      </c>
      <c r="E26" s="113">
        <f>'Marks Entry'!F28</f>
        <v>0</v>
      </c>
      <c r="F26" s="113">
        <f>'Marks Entry'!G28</f>
        <v>920</v>
      </c>
      <c r="G26" s="113">
        <f>'Marks Entry'!H28</f>
        <v>0</v>
      </c>
      <c r="H26" s="113">
        <f>'Marks Entry'!I28</f>
        <v>0</v>
      </c>
      <c r="I26" s="113">
        <f>'Marks Entry'!J28</f>
        <v>0</v>
      </c>
      <c r="J26" s="114">
        <f>'Marks Entry'!K28</f>
        <v>0</v>
      </c>
      <c r="K26" s="149">
        <f>'Marks Entry'!L28</f>
        <v>0</v>
      </c>
      <c r="L26" s="150">
        <f>'Marks Entry'!M28</f>
        <v>0</v>
      </c>
      <c r="M26" s="510">
        <f>'Marks Entry'!N28</f>
        <v>0</v>
      </c>
      <c r="N26" s="150">
        <f>'Marks Entry'!O28</f>
        <v>0</v>
      </c>
      <c r="O26" s="150">
        <f>'Marks Entry'!P28</f>
        <v>0</v>
      </c>
      <c r="P26" s="508">
        <f>'Marks Entry'!Q28</f>
        <v>0</v>
      </c>
      <c r="Q26" s="150">
        <f>'Marks Entry'!R28</f>
        <v>0</v>
      </c>
      <c r="R26" s="150">
        <f>'Marks Entry'!S28</f>
        <v>0</v>
      </c>
      <c r="S26" s="508">
        <f>'Marks Entry'!T28</f>
        <v>0</v>
      </c>
      <c r="T26" s="151">
        <f>'Marks Entry'!U28</f>
        <v>0</v>
      </c>
      <c r="U26" s="150">
        <f>'Marks Entry'!V28</f>
        <v>0</v>
      </c>
      <c r="V26" s="150">
        <f>'Marks Entry'!W28</f>
        <v>0</v>
      </c>
      <c r="W26" s="151">
        <f>'Marks Entry'!X28</f>
        <v>0</v>
      </c>
      <c r="X26" s="150">
        <f>'Marks Entry'!Y28</f>
        <v>0</v>
      </c>
      <c r="Y26" s="150">
        <f>'Marks Entry'!Z28</f>
        <v>0</v>
      </c>
      <c r="Z26" s="151">
        <f>'Marks Entry'!AA28</f>
        <v>0</v>
      </c>
      <c r="AA26" s="256">
        <f>'Marks Entry'!AB28</f>
        <v>0</v>
      </c>
      <c r="AB26" s="518">
        <f>'Marks Entry'!AC28</f>
        <v>0</v>
      </c>
      <c r="AC26" s="518" t="str">
        <f>'Marks Entry'!AD28</f>
        <v>E</v>
      </c>
      <c r="AD26" s="152" t="str">
        <f>'Marks Entry'!AE28</f>
        <v>E</v>
      </c>
      <c r="AE26" s="149">
        <f>'Marks Entry'!AF28</f>
        <v>0</v>
      </c>
      <c r="AF26" s="150">
        <f>'Marks Entry'!AG28</f>
        <v>0</v>
      </c>
      <c r="AG26" s="510">
        <f>'Marks Entry'!AH28</f>
        <v>0</v>
      </c>
      <c r="AH26" s="150">
        <f>'Marks Entry'!AI28</f>
        <v>0</v>
      </c>
      <c r="AI26" s="150">
        <f>'Marks Entry'!AJ28</f>
        <v>0</v>
      </c>
      <c r="AJ26" s="508">
        <f>'Marks Entry'!AK28</f>
        <v>0</v>
      </c>
      <c r="AK26" s="150">
        <f>'Marks Entry'!AL28</f>
        <v>0</v>
      </c>
      <c r="AL26" s="150">
        <f>'Marks Entry'!AM28</f>
        <v>0</v>
      </c>
      <c r="AM26" s="508">
        <f>'Marks Entry'!AN28</f>
        <v>0</v>
      </c>
      <c r="AN26" s="151">
        <f>'Marks Entry'!AO28</f>
        <v>0</v>
      </c>
      <c r="AO26" s="150">
        <f>'Marks Entry'!AP28</f>
        <v>0</v>
      </c>
      <c r="AP26" s="150">
        <f>'Marks Entry'!AQ28</f>
        <v>0</v>
      </c>
      <c r="AQ26" s="151">
        <f>'Marks Entry'!AR28</f>
        <v>0</v>
      </c>
      <c r="AR26" s="150">
        <f>'Marks Entry'!AS28</f>
        <v>0</v>
      </c>
      <c r="AS26" s="150">
        <f>'Marks Entry'!AT28</f>
        <v>0</v>
      </c>
      <c r="AT26" s="151">
        <f>'Marks Entry'!AU28</f>
        <v>0</v>
      </c>
      <c r="AU26" s="256">
        <f>'Marks Entry'!AV28</f>
        <v>0</v>
      </c>
      <c r="AV26" s="518">
        <f>'Marks Entry'!AW28</f>
        <v>0</v>
      </c>
      <c r="AW26" s="518" t="str">
        <f>'Marks Entry'!AX28</f>
        <v>E</v>
      </c>
      <c r="AX26" s="152" t="str">
        <f>'Marks Entry'!AY28</f>
        <v>E</v>
      </c>
      <c r="AY26" s="149">
        <f>'Marks Entry'!AZ28</f>
        <v>0</v>
      </c>
      <c r="AZ26" s="150">
        <f>'Marks Entry'!BA28</f>
        <v>0</v>
      </c>
      <c r="BA26" s="510">
        <f>'Marks Entry'!BB28</f>
        <v>0</v>
      </c>
      <c r="BB26" s="150">
        <f>'Marks Entry'!BC28</f>
        <v>0</v>
      </c>
      <c r="BC26" s="150">
        <f>'Marks Entry'!BD28</f>
        <v>0</v>
      </c>
      <c r="BD26" s="508">
        <f>'Marks Entry'!BE28</f>
        <v>0</v>
      </c>
      <c r="BE26" s="150">
        <f>'Marks Entry'!BF28</f>
        <v>0</v>
      </c>
      <c r="BF26" s="150">
        <f>'Marks Entry'!BG28</f>
        <v>0</v>
      </c>
      <c r="BG26" s="508">
        <f>'Marks Entry'!BH28</f>
        <v>0</v>
      </c>
      <c r="BH26" s="151">
        <f>'Marks Entry'!BI28</f>
        <v>0</v>
      </c>
      <c r="BI26" s="150">
        <f>'Marks Entry'!BJ28</f>
        <v>0</v>
      </c>
      <c r="BJ26" s="150">
        <f>'Marks Entry'!BK28</f>
        <v>0</v>
      </c>
      <c r="BK26" s="151">
        <f>'Marks Entry'!BL28</f>
        <v>0</v>
      </c>
      <c r="BL26" s="150">
        <f>'Marks Entry'!BM28</f>
        <v>0</v>
      </c>
      <c r="BM26" s="150">
        <f>'Marks Entry'!BN28</f>
        <v>0</v>
      </c>
      <c r="BN26" s="151">
        <f>'Marks Entry'!BO28</f>
        <v>0</v>
      </c>
      <c r="BO26" s="256">
        <f>'Marks Entry'!BP28</f>
        <v>0</v>
      </c>
      <c r="BP26" s="518">
        <f>'Marks Entry'!BQ28</f>
        <v>0</v>
      </c>
      <c r="BQ26" s="518" t="str">
        <f>'Marks Entry'!BR28</f>
        <v>E</v>
      </c>
      <c r="BR26" s="152" t="str">
        <f>'Marks Entry'!BS28</f>
        <v>E</v>
      </c>
      <c r="BS26" s="149">
        <f>'Marks Entry'!BT28</f>
        <v>0</v>
      </c>
      <c r="BT26" s="150">
        <f>'Marks Entry'!BU28</f>
        <v>0</v>
      </c>
      <c r="BU26" s="510">
        <f>'Marks Entry'!BV28</f>
        <v>0</v>
      </c>
      <c r="BV26" s="150">
        <f>'Marks Entry'!BW28</f>
        <v>0</v>
      </c>
      <c r="BW26" s="150">
        <f>'Marks Entry'!BX28</f>
        <v>0</v>
      </c>
      <c r="BX26" s="508">
        <f>'Marks Entry'!BY28</f>
        <v>0</v>
      </c>
      <c r="BY26" s="150">
        <f>'Marks Entry'!BZ28</f>
        <v>0</v>
      </c>
      <c r="BZ26" s="150">
        <f>'Marks Entry'!CA28</f>
        <v>0</v>
      </c>
      <c r="CA26" s="508">
        <f>'Marks Entry'!CB28</f>
        <v>0</v>
      </c>
      <c r="CB26" s="151">
        <f>'Marks Entry'!CC28</f>
        <v>0</v>
      </c>
      <c r="CC26" s="150">
        <f>'Marks Entry'!CD28</f>
        <v>0</v>
      </c>
      <c r="CD26" s="150">
        <f>'Marks Entry'!CE28</f>
        <v>0</v>
      </c>
      <c r="CE26" s="151">
        <f>'Marks Entry'!CF28</f>
        <v>0</v>
      </c>
      <c r="CF26" s="150">
        <f>'Marks Entry'!CG28</f>
        <v>0</v>
      </c>
      <c r="CG26" s="150">
        <f>'Marks Entry'!CH28</f>
        <v>0</v>
      </c>
      <c r="CH26" s="151">
        <f>'Marks Entry'!CI28</f>
        <v>0</v>
      </c>
      <c r="CI26" s="256">
        <f>'Marks Entry'!CJ28</f>
        <v>0</v>
      </c>
      <c r="CJ26" s="518">
        <f>'Marks Entry'!CK28</f>
        <v>0</v>
      </c>
      <c r="CK26" s="518" t="str">
        <f>'Marks Entry'!CL28</f>
        <v>E</v>
      </c>
      <c r="CL26" s="152" t="str">
        <f>'Marks Entry'!CM28</f>
        <v>E</v>
      </c>
      <c r="CM26" s="149">
        <f>'Marks Entry'!CN28</f>
        <v>0</v>
      </c>
      <c r="CN26" s="150">
        <f>'Marks Entry'!CO28</f>
        <v>0</v>
      </c>
      <c r="CO26" s="510">
        <f>'Marks Entry'!CP28</f>
        <v>0</v>
      </c>
      <c r="CP26" s="150">
        <f>'Marks Entry'!CQ28</f>
        <v>0</v>
      </c>
      <c r="CQ26" s="150">
        <f>'Marks Entry'!CR28</f>
        <v>0</v>
      </c>
      <c r="CR26" s="508">
        <f>'Marks Entry'!CS28</f>
        <v>0</v>
      </c>
      <c r="CS26" s="150">
        <f>'Marks Entry'!CT28</f>
        <v>0</v>
      </c>
      <c r="CT26" s="150">
        <f>'Marks Entry'!CU28</f>
        <v>0</v>
      </c>
      <c r="CU26" s="508">
        <f>'Marks Entry'!CV28</f>
        <v>0</v>
      </c>
      <c r="CV26" s="151">
        <f>'Marks Entry'!CW28</f>
        <v>0</v>
      </c>
      <c r="CW26" s="150">
        <f>'Marks Entry'!CX28</f>
        <v>0</v>
      </c>
      <c r="CX26" s="150">
        <f>'Marks Entry'!CY28</f>
        <v>0</v>
      </c>
      <c r="CY26" s="151">
        <f>'Marks Entry'!CZ28</f>
        <v>0</v>
      </c>
      <c r="CZ26" s="150">
        <f>'Marks Entry'!DA28</f>
        <v>0</v>
      </c>
      <c r="DA26" s="150">
        <f>'Marks Entry'!DB28</f>
        <v>0</v>
      </c>
      <c r="DB26" s="151">
        <f>'Marks Entry'!DC28</f>
        <v>0</v>
      </c>
      <c r="DC26" s="256">
        <f>'Marks Entry'!DD28</f>
        <v>0</v>
      </c>
      <c r="DD26" s="518">
        <f>'Marks Entry'!DE28</f>
        <v>0</v>
      </c>
      <c r="DE26" s="518" t="str">
        <f>'Marks Entry'!DF28</f>
        <v>E</v>
      </c>
      <c r="DF26" s="152" t="str">
        <f>'Marks Entry'!DG28</f>
        <v>E</v>
      </c>
      <c r="DG26" s="149">
        <f>'Marks Entry'!DH28</f>
        <v>0</v>
      </c>
      <c r="DH26" s="150">
        <f>'Marks Entry'!DI28</f>
        <v>0</v>
      </c>
      <c r="DI26" s="510">
        <f>'Marks Entry'!DJ28</f>
        <v>0</v>
      </c>
      <c r="DJ26" s="150">
        <f>'Marks Entry'!DK28</f>
        <v>0</v>
      </c>
      <c r="DK26" s="150">
        <f>'Marks Entry'!DL28</f>
        <v>0</v>
      </c>
      <c r="DL26" s="508">
        <f>'Marks Entry'!DM28</f>
        <v>0</v>
      </c>
      <c r="DM26" s="150">
        <f>'Marks Entry'!DN28</f>
        <v>0</v>
      </c>
      <c r="DN26" s="150">
        <f>'Marks Entry'!DO28</f>
        <v>0</v>
      </c>
      <c r="DO26" s="508">
        <f>'Marks Entry'!DP28</f>
        <v>0</v>
      </c>
      <c r="DP26" s="151">
        <f>'Marks Entry'!DQ28</f>
        <v>0</v>
      </c>
      <c r="DQ26" s="150">
        <f>'Marks Entry'!DR28</f>
        <v>0</v>
      </c>
      <c r="DR26" s="150">
        <f>'Marks Entry'!DS28</f>
        <v>0</v>
      </c>
      <c r="DS26" s="151">
        <f>'Marks Entry'!DT28</f>
        <v>0</v>
      </c>
      <c r="DT26" s="150">
        <f>'Marks Entry'!DU28</f>
        <v>0</v>
      </c>
      <c r="DU26" s="150">
        <f>'Marks Entry'!DV28</f>
        <v>0</v>
      </c>
      <c r="DV26" s="151">
        <f>'Marks Entry'!DW28</f>
        <v>0</v>
      </c>
      <c r="DW26" s="256">
        <f>'Marks Entry'!DX28</f>
        <v>0</v>
      </c>
      <c r="DX26" s="518">
        <f>'Marks Entry'!DY28</f>
        <v>0</v>
      </c>
      <c r="DY26" s="518" t="str">
        <f>'Marks Entry'!DZ28</f>
        <v>E</v>
      </c>
      <c r="DZ26" s="152" t="str">
        <f>'Marks Entry'!EA28</f>
        <v>E</v>
      </c>
      <c r="EA26" s="149">
        <f>'Marks Entry'!EB28</f>
        <v>0</v>
      </c>
      <c r="EB26" s="150">
        <f>'Marks Entry'!EC28</f>
        <v>0</v>
      </c>
      <c r="EC26" s="150">
        <f>'Marks Entry'!ED28</f>
        <v>0</v>
      </c>
      <c r="ED26" s="150">
        <f>'Marks Entry'!EE28</f>
        <v>0</v>
      </c>
      <c r="EE26" s="150">
        <f>'Marks Entry'!EF28</f>
        <v>0</v>
      </c>
      <c r="EF26" s="209">
        <f>'Marks Entry'!EG28</f>
        <v>0</v>
      </c>
      <c r="EG26" s="153" t="str">
        <f>'Marks Entry'!EJ28</f>
        <v>E</v>
      </c>
      <c r="EH26" s="149">
        <f>'Marks Entry'!EK28</f>
        <v>0</v>
      </c>
      <c r="EI26" s="150">
        <f>'Marks Entry'!EL28</f>
        <v>0</v>
      </c>
      <c r="EJ26" s="150">
        <f>'Marks Entry'!EM28</f>
        <v>0</v>
      </c>
      <c r="EK26" s="150">
        <f>'Marks Entry'!EN28</f>
        <v>0</v>
      </c>
      <c r="EL26" s="150">
        <f>'Marks Entry'!EO28</f>
        <v>0</v>
      </c>
      <c r="EM26" s="151">
        <f>'Marks Entry'!EP28</f>
        <v>0</v>
      </c>
      <c r="EN26" s="153" t="str">
        <f>'Marks Entry'!ES28</f>
        <v>E</v>
      </c>
      <c r="EO26" s="149">
        <f>'Marks Entry'!ET28</f>
        <v>0</v>
      </c>
      <c r="EP26" s="150">
        <f>'Marks Entry'!EU28</f>
        <v>0</v>
      </c>
      <c r="EQ26" s="150">
        <f>'Marks Entry'!EV28</f>
        <v>0</v>
      </c>
      <c r="ER26" s="150">
        <f>'Marks Entry'!EW28</f>
        <v>0</v>
      </c>
      <c r="ES26" s="150">
        <f>'Marks Entry'!EX28</f>
        <v>0</v>
      </c>
      <c r="ET26" s="151">
        <f>'Marks Entry'!EY28</f>
        <v>0</v>
      </c>
      <c r="EU26" s="153" t="str">
        <f>'Marks Entry'!FB28</f>
        <v>E</v>
      </c>
      <c r="EV26" s="222">
        <f>'Marks Entry'!FC28</f>
        <v>0</v>
      </c>
      <c r="EW26" s="223">
        <f>'Marks Entry'!FD28</f>
        <v>0</v>
      </c>
      <c r="EX26" s="224" t="str">
        <f>'Marks Entry'!FE28</f>
        <v/>
      </c>
      <c r="EY26" s="222">
        <f>'Marks Entry'!FF28</f>
        <v>1200</v>
      </c>
      <c r="EZ26" s="223">
        <f>'Marks Entry'!FG28</f>
        <v>0</v>
      </c>
      <c r="FA26" s="225">
        <f>'Marks Entry'!FH28</f>
        <v>0</v>
      </c>
      <c r="FB26" s="223" t="str">
        <f>IF(OR('Marks Entry'!FI28="First",'Marks Entry'!FI28="Second",'Marks Entry'!FI28="Third"),'Marks Entry'!FI28,"")</f>
        <v/>
      </c>
      <c r="FC26" s="223" t="str">
        <f>'Marks Entry'!FJ28</f>
        <v/>
      </c>
      <c r="FD26" s="540" t="str">
        <f>'Marks Entry'!FK28</f>
        <v>PROMOTED</v>
      </c>
      <c r="FE26" s="113" t="str">
        <f>'Marks Entry'!FL28</f>
        <v/>
      </c>
      <c r="FF26" s="115" t="str">
        <f>'Marks Entry'!FM28</f>
        <v/>
      </c>
      <c r="FG26" s="116" t="str">
        <f>'Marks Entry'!FO28</f>
        <v>E</v>
      </c>
    </row>
    <row r="27" spans="1:163" s="117" customFormat="1" ht="17.25" customHeight="1">
      <c r="A27" s="1065"/>
      <c r="B27" s="112">
        <f t="shared" si="1"/>
        <v>21</v>
      </c>
      <c r="C27" s="113">
        <f>'Marks Entry'!D29</f>
        <v>0</v>
      </c>
      <c r="D27" s="113">
        <f>'Marks Entry'!E29</f>
        <v>0</v>
      </c>
      <c r="E27" s="113">
        <f>'Marks Entry'!F29</f>
        <v>0</v>
      </c>
      <c r="F27" s="113">
        <f>'Marks Entry'!G29</f>
        <v>921</v>
      </c>
      <c r="G27" s="113">
        <f>'Marks Entry'!H29</f>
        <v>0</v>
      </c>
      <c r="H27" s="113">
        <f>'Marks Entry'!I29</f>
        <v>0</v>
      </c>
      <c r="I27" s="113">
        <f>'Marks Entry'!J29</f>
        <v>0</v>
      </c>
      <c r="J27" s="114">
        <f>'Marks Entry'!K29</f>
        <v>0</v>
      </c>
      <c r="K27" s="149">
        <f>'Marks Entry'!L29</f>
        <v>0</v>
      </c>
      <c r="L27" s="150">
        <f>'Marks Entry'!M29</f>
        <v>0</v>
      </c>
      <c r="M27" s="510">
        <f>'Marks Entry'!N29</f>
        <v>0</v>
      </c>
      <c r="N27" s="150">
        <f>'Marks Entry'!O29</f>
        <v>0</v>
      </c>
      <c r="O27" s="150">
        <f>'Marks Entry'!P29</f>
        <v>0</v>
      </c>
      <c r="P27" s="508">
        <f>'Marks Entry'!Q29</f>
        <v>0</v>
      </c>
      <c r="Q27" s="150">
        <f>'Marks Entry'!R29</f>
        <v>0</v>
      </c>
      <c r="R27" s="150">
        <f>'Marks Entry'!S29</f>
        <v>0</v>
      </c>
      <c r="S27" s="508">
        <f>'Marks Entry'!T29</f>
        <v>0</v>
      </c>
      <c r="T27" s="151">
        <f>'Marks Entry'!U29</f>
        <v>0</v>
      </c>
      <c r="U27" s="150">
        <f>'Marks Entry'!V29</f>
        <v>0</v>
      </c>
      <c r="V27" s="150">
        <f>'Marks Entry'!W29</f>
        <v>0</v>
      </c>
      <c r="W27" s="151">
        <f>'Marks Entry'!X29</f>
        <v>0</v>
      </c>
      <c r="X27" s="150">
        <f>'Marks Entry'!Y29</f>
        <v>0</v>
      </c>
      <c r="Y27" s="150">
        <f>'Marks Entry'!Z29</f>
        <v>0</v>
      </c>
      <c r="Z27" s="151">
        <f>'Marks Entry'!AA29</f>
        <v>0</v>
      </c>
      <c r="AA27" s="256">
        <f>'Marks Entry'!AB29</f>
        <v>0</v>
      </c>
      <c r="AB27" s="518">
        <f>'Marks Entry'!AC29</f>
        <v>0</v>
      </c>
      <c r="AC27" s="518" t="str">
        <f>'Marks Entry'!AD29</f>
        <v>E</v>
      </c>
      <c r="AD27" s="152" t="str">
        <f>'Marks Entry'!AE29</f>
        <v>E</v>
      </c>
      <c r="AE27" s="149">
        <f>'Marks Entry'!AF29</f>
        <v>0</v>
      </c>
      <c r="AF27" s="150">
        <f>'Marks Entry'!AG29</f>
        <v>0</v>
      </c>
      <c r="AG27" s="510">
        <f>'Marks Entry'!AH29</f>
        <v>0</v>
      </c>
      <c r="AH27" s="150">
        <f>'Marks Entry'!AI29</f>
        <v>0</v>
      </c>
      <c r="AI27" s="150">
        <f>'Marks Entry'!AJ29</f>
        <v>0</v>
      </c>
      <c r="AJ27" s="508">
        <f>'Marks Entry'!AK29</f>
        <v>0</v>
      </c>
      <c r="AK27" s="150">
        <f>'Marks Entry'!AL29</f>
        <v>0</v>
      </c>
      <c r="AL27" s="150">
        <f>'Marks Entry'!AM29</f>
        <v>0</v>
      </c>
      <c r="AM27" s="508">
        <f>'Marks Entry'!AN29</f>
        <v>0</v>
      </c>
      <c r="AN27" s="151">
        <f>'Marks Entry'!AO29</f>
        <v>0</v>
      </c>
      <c r="AO27" s="150">
        <f>'Marks Entry'!AP29</f>
        <v>0</v>
      </c>
      <c r="AP27" s="150">
        <f>'Marks Entry'!AQ29</f>
        <v>0</v>
      </c>
      <c r="AQ27" s="151">
        <f>'Marks Entry'!AR29</f>
        <v>0</v>
      </c>
      <c r="AR27" s="150">
        <f>'Marks Entry'!AS29</f>
        <v>0</v>
      </c>
      <c r="AS27" s="150">
        <f>'Marks Entry'!AT29</f>
        <v>0</v>
      </c>
      <c r="AT27" s="151">
        <f>'Marks Entry'!AU29</f>
        <v>0</v>
      </c>
      <c r="AU27" s="256">
        <f>'Marks Entry'!AV29</f>
        <v>0</v>
      </c>
      <c r="AV27" s="518">
        <f>'Marks Entry'!AW29</f>
        <v>0</v>
      </c>
      <c r="AW27" s="518" t="str">
        <f>'Marks Entry'!AX29</f>
        <v>E</v>
      </c>
      <c r="AX27" s="152" t="str">
        <f>'Marks Entry'!AY29</f>
        <v>E</v>
      </c>
      <c r="AY27" s="149">
        <f>'Marks Entry'!AZ29</f>
        <v>0</v>
      </c>
      <c r="AZ27" s="150">
        <f>'Marks Entry'!BA29</f>
        <v>0</v>
      </c>
      <c r="BA27" s="510">
        <f>'Marks Entry'!BB29</f>
        <v>0</v>
      </c>
      <c r="BB27" s="150">
        <f>'Marks Entry'!BC29</f>
        <v>0</v>
      </c>
      <c r="BC27" s="150">
        <f>'Marks Entry'!BD29</f>
        <v>0</v>
      </c>
      <c r="BD27" s="508">
        <f>'Marks Entry'!BE29</f>
        <v>0</v>
      </c>
      <c r="BE27" s="150">
        <f>'Marks Entry'!BF29</f>
        <v>0</v>
      </c>
      <c r="BF27" s="150">
        <f>'Marks Entry'!BG29</f>
        <v>0</v>
      </c>
      <c r="BG27" s="508">
        <f>'Marks Entry'!BH29</f>
        <v>0</v>
      </c>
      <c r="BH27" s="151">
        <f>'Marks Entry'!BI29</f>
        <v>0</v>
      </c>
      <c r="BI27" s="150">
        <f>'Marks Entry'!BJ29</f>
        <v>0</v>
      </c>
      <c r="BJ27" s="150">
        <f>'Marks Entry'!BK29</f>
        <v>0</v>
      </c>
      <c r="BK27" s="151">
        <f>'Marks Entry'!BL29</f>
        <v>0</v>
      </c>
      <c r="BL27" s="150">
        <f>'Marks Entry'!BM29</f>
        <v>0</v>
      </c>
      <c r="BM27" s="150">
        <f>'Marks Entry'!BN29</f>
        <v>0</v>
      </c>
      <c r="BN27" s="151">
        <f>'Marks Entry'!BO29</f>
        <v>0</v>
      </c>
      <c r="BO27" s="256">
        <f>'Marks Entry'!BP29</f>
        <v>0</v>
      </c>
      <c r="BP27" s="518">
        <f>'Marks Entry'!BQ29</f>
        <v>0</v>
      </c>
      <c r="BQ27" s="518" t="str">
        <f>'Marks Entry'!BR29</f>
        <v>E</v>
      </c>
      <c r="BR27" s="152" t="str">
        <f>'Marks Entry'!BS29</f>
        <v>E</v>
      </c>
      <c r="BS27" s="149">
        <f>'Marks Entry'!BT29</f>
        <v>0</v>
      </c>
      <c r="BT27" s="150">
        <f>'Marks Entry'!BU29</f>
        <v>0</v>
      </c>
      <c r="BU27" s="510">
        <f>'Marks Entry'!BV29</f>
        <v>0</v>
      </c>
      <c r="BV27" s="150">
        <f>'Marks Entry'!BW29</f>
        <v>0</v>
      </c>
      <c r="BW27" s="150">
        <f>'Marks Entry'!BX29</f>
        <v>0</v>
      </c>
      <c r="BX27" s="508">
        <f>'Marks Entry'!BY29</f>
        <v>0</v>
      </c>
      <c r="BY27" s="150">
        <f>'Marks Entry'!BZ29</f>
        <v>0</v>
      </c>
      <c r="BZ27" s="150">
        <f>'Marks Entry'!CA29</f>
        <v>0</v>
      </c>
      <c r="CA27" s="508">
        <f>'Marks Entry'!CB29</f>
        <v>0</v>
      </c>
      <c r="CB27" s="151">
        <f>'Marks Entry'!CC29</f>
        <v>0</v>
      </c>
      <c r="CC27" s="150">
        <f>'Marks Entry'!CD29</f>
        <v>0</v>
      </c>
      <c r="CD27" s="150">
        <f>'Marks Entry'!CE29</f>
        <v>0</v>
      </c>
      <c r="CE27" s="151">
        <f>'Marks Entry'!CF29</f>
        <v>0</v>
      </c>
      <c r="CF27" s="150">
        <f>'Marks Entry'!CG29</f>
        <v>0</v>
      </c>
      <c r="CG27" s="150">
        <f>'Marks Entry'!CH29</f>
        <v>0</v>
      </c>
      <c r="CH27" s="151">
        <f>'Marks Entry'!CI29</f>
        <v>0</v>
      </c>
      <c r="CI27" s="256">
        <f>'Marks Entry'!CJ29</f>
        <v>0</v>
      </c>
      <c r="CJ27" s="518">
        <f>'Marks Entry'!CK29</f>
        <v>0</v>
      </c>
      <c r="CK27" s="518" t="str">
        <f>'Marks Entry'!CL29</f>
        <v>E</v>
      </c>
      <c r="CL27" s="152" t="str">
        <f>'Marks Entry'!CM29</f>
        <v>E</v>
      </c>
      <c r="CM27" s="149">
        <f>'Marks Entry'!CN29</f>
        <v>0</v>
      </c>
      <c r="CN27" s="150">
        <f>'Marks Entry'!CO29</f>
        <v>0</v>
      </c>
      <c r="CO27" s="510">
        <f>'Marks Entry'!CP29</f>
        <v>0</v>
      </c>
      <c r="CP27" s="150">
        <f>'Marks Entry'!CQ29</f>
        <v>0</v>
      </c>
      <c r="CQ27" s="150">
        <f>'Marks Entry'!CR29</f>
        <v>0</v>
      </c>
      <c r="CR27" s="508">
        <f>'Marks Entry'!CS29</f>
        <v>0</v>
      </c>
      <c r="CS27" s="150">
        <f>'Marks Entry'!CT29</f>
        <v>0</v>
      </c>
      <c r="CT27" s="150">
        <f>'Marks Entry'!CU29</f>
        <v>0</v>
      </c>
      <c r="CU27" s="508">
        <f>'Marks Entry'!CV29</f>
        <v>0</v>
      </c>
      <c r="CV27" s="151">
        <f>'Marks Entry'!CW29</f>
        <v>0</v>
      </c>
      <c r="CW27" s="150">
        <f>'Marks Entry'!CX29</f>
        <v>0</v>
      </c>
      <c r="CX27" s="150">
        <f>'Marks Entry'!CY29</f>
        <v>0</v>
      </c>
      <c r="CY27" s="151">
        <f>'Marks Entry'!CZ29</f>
        <v>0</v>
      </c>
      <c r="CZ27" s="150">
        <f>'Marks Entry'!DA29</f>
        <v>0</v>
      </c>
      <c r="DA27" s="150">
        <f>'Marks Entry'!DB29</f>
        <v>0</v>
      </c>
      <c r="DB27" s="151">
        <f>'Marks Entry'!DC29</f>
        <v>0</v>
      </c>
      <c r="DC27" s="256">
        <f>'Marks Entry'!DD29</f>
        <v>0</v>
      </c>
      <c r="DD27" s="518">
        <f>'Marks Entry'!DE29</f>
        <v>0</v>
      </c>
      <c r="DE27" s="518" t="str">
        <f>'Marks Entry'!DF29</f>
        <v>E</v>
      </c>
      <c r="DF27" s="152" t="str">
        <f>'Marks Entry'!DG29</f>
        <v>E</v>
      </c>
      <c r="DG27" s="149">
        <f>'Marks Entry'!DH29</f>
        <v>0</v>
      </c>
      <c r="DH27" s="150">
        <f>'Marks Entry'!DI29</f>
        <v>0</v>
      </c>
      <c r="DI27" s="510">
        <f>'Marks Entry'!DJ29</f>
        <v>0</v>
      </c>
      <c r="DJ27" s="150">
        <f>'Marks Entry'!DK29</f>
        <v>0</v>
      </c>
      <c r="DK27" s="150">
        <f>'Marks Entry'!DL29</f>
        <v>0</v>
      </c>
      <c r="DL27" s="508">
        <f>'Marks Entry'!DM29</f>
        <v>0</v>
      </c>
      <c r="DM27" s="150">
        <f>'Marks Entry'!DN29</f>
        <v>0</v>
      </c>
      <c r="DN27" s="150">
        <f>'Marks Entry'!DO29</f>
        <v>0</v>
      </c>
      <c r="DO27" s="508">
        <f>'Marks Entry'!DP29</f>
        <v>0</v>
      </c>
      <c r="DP27" s="151">
        <f>'Marks Entry'!DQ29</f>
        <v>0</v>
      </c>
      <c r="DQ27" s="150">
        <f>'Marks Entry'!DR29</f>
        <v>0</v>
      </c>
      <c r="DR27" s="150">
        <f>'Marks Entry'!DS29</f>
        <v>0</v>
      </c>
      <c r="DS27" s="151">
        <f>'Marks Entry'!DT29</f>
        <v>0</v>
      </c>
      <c r="DT27" s="150">
        <f>'Marks Entry'!DU29</f>
        <v>0</v>
      </c>
      <c r="DU27" s="150">
        <f>'Marks Entry'!DV29</f>
        <v>0</v>
      </c>
      <c r="DV27" s="151">
        <f>'Marks Entry'!DW29</f>
        <v>0</v>
      </c>
      <c r="DW27" s="256">
        <f>'Marks Entry'!DX29</f>
        <v>0</v>
      </c>
      <c r="DX27" s="518">
        <f>'Marks Entry'!DY29</f>
        <v>0</v>
      </c>
      <c r="DY27" s="518" t="str">
        <f>'Marks Entry'!DZ29</f>
        <v>E</v>
      </c>
      <c r="DZ27" s="152" t="str">
        <f>'Marks Entry'!EA29</f>
        <v>E</v>
      </c>
      <c r="EA27" s="149">
        <f>'Marks Entry'!EB29</f>
        <v>0</v>
      </c>
      <c r="EB27" s="150">
        <f>'Marks Entry'!EC29</f>
        <v>0</v>
      </c>
      <c r="EC27" s="150">
        <f>'Marks Entry'!ED29</f>
        <v>0</v>
      </c>
      <c r="ED27" s="150">
        <f>'Marks Entry'!EE29</f>
        <v>0</v>
      </c>
      <c r="EE27" s="150">
        <f>'Marks Entry'!EF29</f>
        <v>0</v>
      </c>
      <c r="EF27" s="209">
        <f>'Marks Entry'!EG29</f>
        <v>0</v>
      </c>
      <c r="EG27" s="153" t="str">
        <f>'Marks Entry'!EJ29</f>
        <v>E</v>
      </c>
      <c r="EH27" s="149">
        <f>'Marks Entry'!EK29</f>
        <v>0</v>
      </c>
      <c r="EI27" s="150">
        <f>'Marks Entry'!EL29</f>
        <v>0</v>
      </c>
      <c r="EJ27" s="150">
        <f>'Marks Entry'!EM29</f>
        <v>0</v>
      </c>
      <c r="EK27" s="150">
        <f>'Marks Entry'!EN29</f>
        <v>0</v>
      </c>
      <c r="EL27" s="150">
        <f>'Marks Entry'!EO29</f>
        <v>0</v>
      </c>
      <c r="EM27" s="151">
        <f>'Marks Entry'!EP29</f>
        <v>0</v>
      </c>
      <c r="EN27" s="153" t="str">
        <f>'Marks Entry'!ES29</f>
        <v>E</v>
      </c>
      <c r="EO27" s="149">
        <f>'Marks Entry'!ET29</f>
        <v>0</v>
      </c>
      <c r="EP27" s="150">
        <f>'Marks Entry'!EU29</f>
        <v>0</v>
      </c>
      <c r="EQ27" s="150">
        <f>'Marks Entry'!EV29</f>
        <v>0</v>
      </c>
      <c r="ER27" s="150">
        <f>'Marks Entry'!EW29</f>
        <v>0</v>
      </c>
      <c r="ES27" s="150">
        <f>'Marks Entry'!EX29</f>
        <v>0</v>
      </c>
      <c r="ET27" s="151">
        <f>'Marks Entry'!EY29</f>
        <v>0</v>
      </c>
      <c r="EU27" s="153" t="str">
        <f>'Marks Entry'!FB29</f>
        <v>E</v>
      </c>
      <c r="EV27" s="222">
        <f>'Marks Entry'!FC29</f>
        <v>0</v>
      </c>
      <c r="EW27" s="223">
        <f>'Marks Entry'!FD29</f>
        <v>0</v>
      </c>
      <c r="EX27" s="224" t="str">
        <f>'Marks Entry'!FE29</f>
        <v/>
      </c>
      <c r="EY27" s="222">
        <f>'Marks Entry'!FF29</f>
        <v>1200</v>
      </c>
      <c r="EZ27" s="223">
        <f>'Marks Entry'!FG29</f>
        <v>0</v>
      </c>
      <c r="FA27" s="225">
        <f>'Marks Entry'!FH29</f>
        <v>0</v>
      </c>
      <c r="FB27" s="223" t="str">
        <f>IF(OR('Marks Entry'!FI29="First",'Marks Entry'!FI29="Second",'Marks Entry'!FI29="Third"),'Marks Entry'!FI29,"")</f>
        <v/>
      </c>
      <c r="FC27" s="223" t="str">
        <f>'Marks Entry'!FJ29</f>
        <v/>
      </c>
      <c r="FD27" s="540" t="str">
        <f>'Marks Entry'!FK29</f>
        <v>PROMOTED</v>
      </c>
      <c r="FE27" s="113" t="str">
        <f>'Marks Entry'!FL29</f>
        <v/>
      </c>
      <c r="FF27" s="115" t="str">
        <f>'Marks Entry'!FM29</f>
        <v/>
      </c>
      <c r="FG27" s="116" t="str">
        <f>'Marks Entry'!FO29</f>
        <v>E</v>
      </c>
    </row>
    <row r="28" spans="1:163" s="117" customFormat="1" ht="17.25" customHeight="1">
      <c r="A28" s="1065"/>
      <c r="B28" s="112">
        <f t="shared" si="1"/>
        <v>22</v>
      </c>
      <c r="C28" s="113">
        <f>'Marks Entry'!D30</f>
        <v>0</v>
      </c>
      <c r="D28" s="113">
        <f>'Marks Entry'!E30</f>
        <v>0</v>
      </c>
      <c r="E28" s="113">
        <f>'Marks Entry'!F30</f>
        <v>0</v>
      </c>
      <c r="F28" s="113">
        <f>'Marks Entry'!G30</f>
        <v>922</v>
      </c>
      <c r="G28" s="113">
        <f>'Marks Entry'!H30</f>
        <v>0</v>
      </c>
      <c r="H28" s="113">
        <f>'Marks Entry'!I30</f>
        <v>0</v>
      </c>
      <c r="I28" s="113">
        <f>'Marks Entry'!J30</f>
        <v>0</v>
      </c>
      <c r="J28" s="114">
        <f>'Marks Entry'!K30</f>
        <v>0</v>
      </c>
      <c r="K28" s="149">
        <f>'Marks Entry'!L30</f>
        <v>0</v>
      </c>
      <c r="L28" s="150">
        <f>'Marks Entry'!M30</f>
        <v>0</v>
      </c>
      <c r="M28" s="510">
        <f>'Marks Entry'!N30</f>
        <v>0</v>
      </c>
      <c r="N28" s="150">
        <f>'Marks Entry'!O30</f>
        <v>0</v>
      </c>
      <c r="O28" s="150">
        <f>'Marks Entry'!P30</f>
        <v>0</v>
      </c>
      <c r="P28" s="508">
        <f>'Marks Entry'!Q30</f>
        <v>0</v>
      </c>
      <c r="Q28" s="150">
        <f>'Marks Entry'!R30</f>
        <v>0</v>
      </c>
      <c r="R28" s="150">
        <f>'Marks Entry'!S30</f>
        <v>0</v>
      </c>
      <c r="S28" s="508">
        <f>'Marks Entry'!T30</f>
        <v>0</v>
      </c>
      <c r="T28" s="151">
        <f>'Marks Entry'!U30</f>
        <v>0</v>
      </c>
      <c r="U28" s="150">
        <f>'Marks Entry'!V30</f>
        <v>0</v>
      </c>
      <c r="V28" s="150">
        <f>'Marks Entry'!W30</f>
        <v>0</v>
      </c>
      <c r="W28" s="151">
        <f>'Marks Entry'!X30</f>
        <v>0</v>
      </c>
      <c r="X28" s="150">
        <f>'Marks Entry'!Y30</f>
        <v>0</v>
      </c>
      <c r="Y28" s="150">
        <f>'Marks Entry'!Z30</f>
        <v>0</v>
      </c>
      <c r="Z28" s="151">
        <f>'Marks Entry'!AA30</f>
        <v>0</v>
      </c>
      <c r="AA28" s="256">
        <f>'Marks Entry'!AB30</f>
        <v>0</v>
      </c>
      <c r="AB28" s="518">
        <f>'Marks Entry'!AC30</f>
        <v>0</v>
      </c>
      <c r="AC28" s="518" t="str">
        <f>'Marks Entry'!AD30</f>
        <v>E</v>
      </c>
      <c r="AD28" s="152" t="str">
        <f>'Marks Entry'!AE30</f>
        <v>E</v>
      </c>
      <c r="AE28" s="149">
        <f>'Marks Entry'!AF30</f>
        <v>0</v>
      </c>
      <c r="AF28" s="150">
        <f>'Marks Entry'!AG30</f>
        <v>0</v>
      </c>
      <c r="AG28" s="510">
        <f>'Marks Entry'!AH30</f>
        <v>0</v>
      </c>
      <c r="AH28" s="150">
        <f>'Marks Entry'!AI30</f>
        <v>0</v>
      </c>
      <c r="AI28" s="150">
        <f>'Marks Entry'!AJ30</f>
        <v>0</v>
      </c>
      <c r="AJ28" s="508">
        <f>'Marks Entry'!AK30</f>
        <v>0</v>
      </c>
      <c r="AK28" s="150">
        <f>'Marks Entry'!AL30</f>
        <v>0</v>
      </c>
      <c r="AL28" s="150">
        <f>'Marks Entry'!AM30</f>
        <v>0</v>
      </c>
      <c r="AM28" s="508">
        <f>'Marks Entry'!AN30</f>
        <v>0</v>
      </c>
      <c r="AN28" s="151">
        <f>'Marks Entry'!AO30</f>
        <v>0</v>
      </c>
      <c r="AO28" s="150">
        <f>'Marks Entry'!AP30</f>
        <v>0</v>
      </c>
      <c r="AP28" s="150">
        <f>'Marks Entry'!AQ30</f>
        <v>0</v>
      </c>
      <c r="AQ28" s="151">
        <f>'Marks Entry'!AR30</f>
        <v>0</v>
      </c>
      <c r="AR28" s="150">
        <f>'Marks Entry'!AS30</f>
        <v>0</v>
      </c>
      <c r="AS28" s="150">
        <f>'Marks Entry'!AT30</f>
        <v>0</v>
      </c>
      <c r="AT28" s="151">
        <f>'Marks Entry'!AU30</f>
        <v>0</v>
      </c>
      <c r="AU28" s="256">
        <f>'Marks Entry'!AV30</f>
        <v>0</v>
      </c>
      <c r="AV28" s="518">
        <f>'Marks Entry'!AW30</f>
        <v>0</v>
      </c>
      <c r="AW28" s="518" t="str">
        <f>'Marks Entry'!AX30</f>
        <v>E</v>
      </c>
      <c r="AX28" s="152" t="str">
        <f>'Marks Entry'!AY30</f>
        <v>E</v>
      </c>
      <c r="AY28" s="149">
        <f>'Marks Entry'!AZ30</f>
        <v>0</v>
      </c>
      <c r="AZ28" s="150">
        <f>'Marks Entry'!BA30</f>
        <v>0</v>
      </c>
      <c r="BA28" s="510">
        <f>'Marks Entry'!BB30</f>
        <v>0</v>
      </c>
      <c r="BB28" s="150">
        <f>'Marks Entry'!BC30</f>
        <v>0</v>
      </c>
      <c r="BC28" s="150">
        <f>'Marks Entry'!BD30</f>
        <v>0</v>
      </c>
      <c r="BD28" s="508">
        <f>'Marks Entry'!BE30</f>
        <v>0</v>
      </c>
      <c r="BE28" s="150">
        <f>'Marks Entry'!BF30</f>
        <v>0</v>
      </c>
      <c r="BF28" s="150">
        <f>'Marks Entry'!BG30</f>
        <v>0</v>
      </c>
      <c r="BG28" s="508">
        <f>'Marks Entry'!BH30</f>
        <v>0</v>
      </c>
      <c r="BH28" s="151">
        <f>'Marks Entry'!BI30</f>
        <v>0</v>
      </c>
      <c r="BI28" s="150">
        <f>'Marks Entry'!BJ30</f>
        <v>0</v>
      </c>
      <c r="BJ28" s="150">
        <f>'Marks Entry'!BK30</f>
        <v>0</v>
      </c>
      <c r="BK28" s="151">
        <f>'Marks Entry'!BL30</f>
        <v>0</v>
      </c>
      <c r="BL28" s="150">
        <f>'Marks Entry'!BM30</f>
        <v>0</v>
      </c>
      <c r="BM28" s="150">
        <f>'Marks Entry'!BN30</f>
        <v>0</v>
      </c>
      <c r="BN28" s="151">
        <f>'Marks Entry'!BO30</f>
        <v>0</v>
      </c>
      <c r="BO28" s="256">
        <f>'Marks Entry'!BP30</f>
        <v>0</v>
      </c>
      <c r="BP28" s="518">
        <f>'Marks Entry'!BQ30</f>
        <v>0</v>
      </c>
      <c r="BQ28" s="518" t="str">
        <f>'Marks Entry'!BR30</f>
        <v>E</v>
      </c>
      <c r="BR28" s="152" t="str">
        <f>'Marks Entry'!BS30</f>
        <v>E</v>
      </c>
      <c r="BS28" s="149">
        <f>'Marks Entry'!BT30</f>
        <v>0</v>
      </c>
      <c r="BT28" s="150">
        <f>'Marks Entry'!BU30</f>
        <v>0</v>
      </c>
      <c r="BU28" s="510">
        <f>'Marks Entry'!BV30</f>
        <v>0</v>
      </c>
      <c r="BV28" s="150">
        <f>'Marks Entry'!BW30</f>
        <v>0</v>
      </c>
      <c r="BW28" s="150">
        <f>'Marks Entry'!BX30</f>
        <v>0</v>
      </c>
      <c r="BX28" s="508">
        <f>'Marks Entry'!BY30</f>
        <v>0</v>
      </c>
      <c r="BY28" s="150">
        <f>'Marks Entry'!BZ30</f>
        <v>0</v>
      </c>
      <c r="BZ28" s="150">
        <f>'Marks Entry'!CA30</f>
        <v>0</v>
      </c>
      <c r="CA28" s="508">
        <f>'Marks Entry'!CB30</f>
        <v>0</v>
      </c>
      <c r="CB28" s="151">
        <f>'Marks Entry'!CC30</f>
        <v>0</v>
      </c>
      <c r="CC28" s="150">
        <f>'Marks Entry'!CD30</f>
        <v>0</v>
      </c>
      <c r="CD28" s="150">
        <f>'Marks Entry'!CE30</f>
        <v>0</v>
      </c>
      <c r="CE28" s="151">
        <f>'Marks Entry'!CF30</f>
        <v>0</v>
      </c>
      <c r="CF28" s="150">
        <f>'Marks Entry'!CG30</f>
        <v>0</v>
      </c>
      <c r="CG28" s="150">
        <f>'Marks Entry'!CH30</f>
        <v>0</v>
      </c>
      <c r="CH28" s="151">
        <f>'Marks Entry'!CI30</f>
        <v>0</v>
      </c>
      <c r="CI28" s="256">
        <f>'Marks Entry'!CJ30</f>
        <v>0</v>
      </c>
      <c r="CJ28" s="518">
        <f>'Marks Entry'!CK30</f>
        <v>0</v>
      </c>
      <c r="CK28" s="518" t="str">
        <f>'Marks Entry'!CL30</f>
        <v>E</v>
      </c>
      <c r="CL28" s="152" t="str">
        <f>'Marks Entry'!CM30</f>
        <v>E</v>
      </c>
      <c r="CM28" s="149">
        <f>'Marks Entry'!CN30</f>
        <v>0</v>
      </c>
      <c r="CN28" s="150">
        <f>'Marks Entry'!CO30</f>
        <v>0</v>
      </c>
      <c r="CO28" s="510">
        <f>'Marks Entry'!CP30</f>
        <v>0</v>
      </c>
      <c r="CP28" s="150">
        <f>'Marks Entry'!CQ30</f>
        <v>0</v>
      </c>
      <c r="CQ28" s="150">
        <f>'Marks Entry'!CR30</f>
        <v>0</v>
      </c>
      <c r="CR28" s="508">
        <f>'Marks Entry'!CS30</f>
        <v>0</v>
      </c>
      <c r="CS28" s="150">
        <f>'Marks Entry'!CT30</f>
        <v>0</v>
      </c>
      <c r="CT28" s="150">
        <f>'Marks Entry'!CU30</f>
        <v>0</v>
      </c>
      <c r="CU28" s="508">
        <f>'Marks Entry'!CV30</f>
        <v>0</v>
      </c>
      <c r="CV28" s="151">
        <f>'Marks Entry'!CW30</f>
        <v>0</v>
      </c>
      <c r="CW28" s="150">
        <f>'Marks Entry'!CX30</f>
        <v>0</v>
      </c>
      <c r="CX28" s="150">
        <f>'Marks Entry'!CY30</f>
        <v>0</v>
      </c>
      <c r="CY28" s="151">
        <f>'Marks Entry'!CZ30</f>
        <v>0</v>
      </c>
      <c r="CZ28" s="150">
        <f>'Marks Entry'!DA30</f>
        <v>0</v>
      </c>
      <c r="DA28" s="150">
        <f>'Marks Entry'!DB30</f>
        <v>0</v>
      </c>
      <c r="DB28" s="151">
        <f>'Marks Entry'!DC30</f>
        <v>0</v>
      </c>
      <c r="DC28" s="256">
        <f>'Marks Entry'!DD30</f>
        <v>0</v>
      </c>
      <c r="DD28" s="518">
        <f>'Marks Entry'!DE30</f>
        <v>0</v>
      </c>
      <c r="DE28" s="518" t="str">
        <f>'Marks Entry'!DF30</f>
        <v>E</v>
      </c>
      <c r="DF28" s="152" t="str">
        <f>'Marks Entry'!DG30</f>
        <v>E</v>
      </c>
      <c r="DG28" s="149">
        <f>'Marks Entry'!DH30</f>
        <v>0</v>
      </c>
      <c r="DH28" s="150">
        <f>'Marks Entry'!DI30</f>
        <v>0</v>
      </c>
      <c r="DI28" s="510">
        <f>'Marks Entry'!DJ30</f>
        <v>0</v>
      </c>
      <c r="DJ28" s="150">
        <f>'Marks Entry'!DK30</f>
        <v>0</v>
      </c>
      <c r="DK28" s="150">
        <f>'Marks Entry'!DL30</f>
        <v>0</v>
      </c>
      <c r="DL28" s="508">
        <f>'Marks Entry'!DM30</f>
        <v>0</v>
      </c>
      <c r="DM28" s="150">
        <f>'Marks Entry'!DN30</f>
        <v>0</v>
      </c>
      <c r="DN28" s="150">
        <f>'Marks Entry'!DO30</f>
        <v>0</v>
      </c>
      <c r="DO28" s="508">
        <f>'Marks Entry'!DP30</f>
        <v>0</v>
      </c>
      <c r="DP28" s="151">
        <f>'Marks Entry'!DQ30</f>
        <v>0</v>
      </c>
      <c r="DQ28" s="150">
        <f>'Marks Entry'!DR30</f>
        <v>0</v>
      </c>
      <c r="DR28" s="150">
        <f>'Marks Entry'!DS30</f>
        <v>0</v>
      </c>
      <c r="DS28" s="151">
        <f>'Marks Entry'!DT30</f>
        <v>0</v>
      </c>
      <c r="DT28" s="150">
        <f>'Marks Entry'!DU30</f>
        <v>0</v>
      </c>
      <c r="DU28" s="150">
        <f>'Marks Entry'!DV30</f>
        <v>0</v>
      </c>
      <c r="DV28" s="151">
        <f>'Marks Entry'!DW30</f>
        <v>0</v>
      </c>
      <c r="DW28" s="256">
        <f>'Marks Entry'!DX30</f>
        <v>0</v>
      </c>
      <c r="DX28" s="518">
        <f>'Marks Entry'!DY30</f>
        <v>0</v>
      </c>
      <c r="DY28" s="518" t="str">
        <f>'Marks Entry'!DZ30</f>
        <v>E</v>
      </c>
      <c r="DZ28" s="152" t="str">
        <f>'Marks Entry'!EA30</f>
        <v>E</v>
      </c>
      <c r="EA28" s="149">
        <f>'Marks Entry'!EB30</f>
        <v>0</v>
      </c>
      <c r="EB28" s="150">
        <f>'Marks Entry'!EC30</f>
        <v>0</v>
      </c>
      <c r="EC28" s="150">
        <f>'Marks Entry'!ED30</f>
        <v>0</v>
      </c>
      <c r="ED28" s="150">
        <f>'Marks Entry'!EE30</f>
        <v>0</v>
      </c>
      <c r="EE28" s="150">
        <f>'Marks Entry'!EF30</f>
        <v>0</v>
      </c>
      <c r="EF28" s="209">
        <f>'Marks Entry'!EG30</f>
        <v>0</v>
      </c>
      <c r="EG28" s="153" t="str">
        <f>'Marks Entry'!EJ30</f>
        <v>E</v>
      </c>
      <c r="EH28" s="149">
        <f>'Marks Entry'!EK30</f>
        <v>0</v>
      </c>
      <c r="EI28" s="150">
        <f>'Marks Entry'!EL30</f>
        <v>0</v>
      </c>
      <c r="EJ28" s="150">
        <f>'Marks Entry'!EM30</f>
        <v>0</v>
      </c>
      <c r="EK28" s="150">
        <f>'Marks Entry'!EN30</f>
        <v>0</v>
      </c>
      <c r="EL28" s="150">
        <f>'Marks Entry'!EO30</f>
        <v>0</v>
      </c>
      <c r="EM28" s="151">
        <f>'Marks Entry'!EP30</f>
        <v>0</v>
      </c>
      <c r="EN28" s="153" t="str">
        <f>'Marks Entry'!ES30</f>
        <v>E</v>
      </c>
      <c r="EO28" s="149">
        <f>'Marks Entry'!ET30</f>
        <v>0</v>
      </c>
      <c r="EP28" s="150">
        <f>'Marks Entry'!EU30</f>
        <v>0</v>
      </c>
      <c r="EQ28" s="150">
        <f>'Marks Entry'!EV30</f>
        <v>0</v>
      </c>
      <c r="ER28" s="150">
        <f>'Marks Entry'!EW30</f>
        <v>0</v>
      </c>
      <c r="ES28" s="150">
        <f>'Marks Entry'!EX30</f>
        <v>0</v>
      </c>
      <c r="ET28" s="151">
        <f>'Marks Entry'!EY30</f>
        <v>0</v>
      </c>
      <c r="EU28" s="153" t="str">
        <f>'Marks Entry'!FB30</f>
        <v>E</v>
      </c>
      <c r="EV28" s="222">
        <f>'Marks Entry'!FC30</f>
        <v>0</v>
      </c>
      <c r="EW28" s="223">
        <f>'Marks Entry'!FD30</f>
        <v>0</v>
      </c>
      <c r="EX28" s="224" t="str">
        <f>'Marks Entry'!FE30</f>
        <v/>
      </c>
      <c r="EY28" s="222">
        <f>'Marks Entry'!FF30</f>
        <v>1200</v>
      </c>
      <c r="EZ28" s="223">
        <f>'Marks Entry'!FG30</f>
        <v>0</v>
      </c>
      <c r="FA28" s="225">
        <f>'Marks Entry'!FH30</f>
        <v>0</v>
      </c>
      <c r="FB28" s="223" t="str">
        <f>IF(OR('Marks Entry'!FI30="First",'Marks Entry'!FI30="Second",'Marks Entry'!FI30="Third"),'Marks Entry'!FI30,"")</f>
        <v/>
      </c>
      <c r="FC28" s="223" t="str">
        <f>'Marks Entry'!FJ30</f>
        <v/>
      </c>
      <c r="FD28" s="540" t="str">
        <f>'Marks Entry'!FK30</f>
        <v>PROMOTED</v>
      </c>
      <c r="FE28" s="113" t="str">
        <f>'Marks Entry'!FL30</f>
        <v/>
      </c>
      <c r="FF28" s="115" t="str">
        <f>'Marks Entry'!FM30</f>
        <v/>
      </c>
      <c r="FG28" s="116" t="str">
        <f>'Marks Entry'!FO30</f>
        <v>E</v>
      </c>
    </row>
    <row r="29" spans="1:163" s="117" customFormat="1" ht="17.25" customHeight="1">
      <c r="A29" s="1065"/>
      <c r="B29" s="112">
        <f t="shared" si="1"/>
        <v>23</v>
      </c>
      <c r="C29" s="113">
        <f>'Marks Entry'!D31</f>
        <v>0</v>
      </c>
      <c r="D29" s="113">
        <f>'Marks Entry'!E31</f>
        <v>0</v>
      </c>
      <c r="E29" s="113">
        <f>'Marks Entry'!F31</f>
        <v>0</v>
      </c>
      <c r="F29" s="113">
        <f>'Marks Entry'!G31</f>
        <v>923</v>
      </c>
      <c r="G29" s="113">
        <f>'Marks Entry'!H31</f>
        <v>0</v>
      </c>
      <c r="H29" s="113">
        <f>'Marks Entry'!I31</f>
        <v>0</v>
      </c>
      <c r="I29" s="113">
        <f>'Marks Entry'!J31</f>
        <v>0</v>
      </c>
      <c r="J29" s="114">
        <f>'Marks Entry'!K31</f>
        <v>0</v>
      </c>
      <c r="K29" s="149">
        <f>'Marks Entry'!L31</f>
        <v>0</v>
      </c>
      <c r="L29" s="150">
        <f>'Marks Entry'!M31</f>
        <v>0</v>
      </c>
      <c r="M29" s="510">
        <f>'Marks Entry'!N31</f>
        <v>0</v>
      </c>
      <c r="N29" s="150">
        <f>'Marks Entry'!O31</f>
        <v>0</v>
      </c>
      <c r="O29" s="150">
        <f>'Marks Entry'!P31</f>
        <v>0</v>
      </c>
      <c r="P29" s="508">
        <f>'Marks Entry'!Q31</f>
        <v>0</v>
      </c>
      <c r="Q29" s="150">
        <f>'Marks Entry'!R31</f>
        <v>0</v>
      </c>
      <c r="R29" s="150">
        <f>'Marks Entry'!S31</f>
        <v>0</v>
      </c>
      <c r="S29" s="508">
        <f>'Marks Entry'!T31</f>
        <v>0</v>
      </c>
      <c r="T29" s="151">
        <f>'Marks Entry'!U31</f>
        <v>0</v>
      </c>
      <c r="U29" s="150">
        <f>'Marks Entry'!V31</f>
        <v>0</v>
      </c>
      <c r="V29" s="150">
        <f>'Marks Entry'!W31</f>
        <v>0</v>
      </c>
      <c r="W29" s="151">
        <f>'Marks Entry'!X31</f>
        <v>0</v>
      </c>
      <c r="X29" s="150">
        <f>'Marks Entry'!Y31</f>
        <v>0</v>
      </c>
      <c r="Y29" s="150">
        <f>'Marks Entry'!Z31</f>
        <v>0</v>
      </c>
      <c r="Z29" s="151">
        <f>'Marks Entry'!AA31</f>
        <v>0</v>
      </c>
      <c r="AA29" s="256">
        <f>'Marks Entry'!AB31</f>
        <v>0</v>
      </c>
      <c r="AB29" s="518">
        <f>'Marks Entry'!AC31</f>
        <v>0</v>
      </c>
      <c r="AC29" s="518" t="str">
        <f>'Marks Entry'!AD31</f>
        <v>E</v>
      </c>
      <c r="AD29" s="152" t="str">
        <f>'Marks Entry'!AE31</f>
        <v>E</v>
      </c>
      <c r="AE29" s="149">
        <f>'Marks Entry'!AF31</f>
        <v>0</v>
      </c>
      <c r="AF29" s="150">
        <f>'Marks Entry'!AG31</f>
        <v>0</v>
      </c>
      <c r="AG29" s="510">
        <f>'Marks Entry'!AH31</f>
        <v>0</v>
      </c>
      <c r="AH29" s="150">
        <f>'Marks Entry'!AI31</f>
        <v>0</v>
      </c>
      <c r="AI29" s="150">
        <f>'Marks Entry'!AJ31</f>
        <v>0</v>
      </c>
      <c r="AJ29" s="508">
        <f>'Marks Entry'!AK31</f>
        <v>0</v>
      </c>
      <c r="AK29" s="150">
        <f>'Marks Entry'!AL31</f>
        <v>0</v>
      </c>
      <c r="AL29" s="150">
        <f>'Marks Entry'!AM31</f>
        <v>0</v>
      </c>
      <c r="AM29" s="508">
        <f>'Marks Entry'!AN31</f>
        <v>0</v>
      </c>
      <c r="AN29" s="151">
        <f>'Marks Entry'!AO31</f>
        <v>0</v>
      </c>
      <c r="AO29" s="150">
        <f>'Marks Entry'!AP31</f>
        <v>0</v>
      </c>
      <c r="AP29" s="150">
        <f>'Marks Entry'!AQ31</f>
        <v>0</v>
      </c>
      <c r="AQ29" s="151">
        <f>'Marks Entry'!AR31</f>
        <v>0</v>
      </c>
      <c r="AR29" s="150">
        <f>'Marks Entry'!AS31</f>
        <v>0</v>
      </c>
      <c r="AS29" s="150">
        <f>'Marks Entry'!AT31</f>
        <v>0</v>
      </c>
      <c r="AT29" s="151">
        <f>'Marks Entry'!AU31</f>
        <v>0</v>
      </c>
      <c r="AU29" s="256">
        <f>'Marks Entry'!AV31</f>
        <v>0</v>
      </c>
      <c r="AV29" s="518">
        <f>'Marks Entry'!AW31</f>
        <v>0</v>
      </c>
      <c r="AW29" s="518" t="str">
        <f>'Marks Entry'!AX31</f>
        <v>E</v>
      </c>
      <c r="AX29" s="152" t="str">
        <f>'Marks Entry'!AY31</f>
        <v>E</v>
      </c>
      <c r="AY29" s="149">
        <f>'Marks Entry'!AZ31</f>
        <v>0</v>
      </c>
      <c r="AZ29" s="150">
        <f>'Marks Entry'!BA31</f>
        <v>0</v>
      </c>
      <c r="BA29" s="510">
        <f>'Marks Entry'!BB31</f>
        <v>0</v>
      </c>
      <c r="BB29" s="150">
        <f>'Marks Entry'!BC31</f>
        <v>0</v>
      </c>
      <c r="BC29" s="150">
        <f>'Marks Entry'!BD31</f>
        <v>0</v>
      </c>
      <c r="BD29" s="508">
        <f>'Marks Entry'!BE31</f>
        <v>0</v>
      </c>
      <c r="BE29" s="150">
        <f>'Marks Entry'!BF31</f>
        <v>0</v>
      </c>
      <c r="BF29" s="150">
        <f>'Marks Entry'!BG31</f>
        <v>0</v>
      </c>
      <c r="BG29" s="508">
        <f>'Marks Entry'!BH31</f>
        <v>0</v>
      </c>
      <c r="BH29" s="151">
        <f>'Marks Entry'!BI31</f>
        <v>0</v>
      </c>
      <c r="BI29" s="150">
        <f>'Marks Entry'!BJ31</f>
        <v>0</v>
      </c>
      <c r="BJ29" s="150">
        <f>'Marks Entry'!BK31</f>
        <v>0</v>
      </c>
      <c r="BK29" s="151">
        <f>'Marks Entry'!BL31</f>
        <v>0</v>
      </c>
      <c r="BL29" s="150">
        <f>'Marks Entry'!BM31</f>
        <v>0</v>
      </c>
      <c r="BM29" s="150">
        <f>'Marks Entry'!BN31</f>
        <v>0</v>
      </c>
      <c r="BN29" s="151">
        <f>'Marks Entry'!BO31</f>
        <v>0</v>
      </c>
      <c r="BO29" s="256">
        <f>'Marks Entry'!BP31</f>
        <v>0</v>
      </c>
      <c r="BP29" s="518">
        <f>'Marks Entry'!BQ31</f>
        <v>0</v>
      </c>
      <c r="BQ29" s="518" t="str">
        <f>'Marks Entry'!BR31</f>
        <v>E</v>
      </c>
      <c r="BR29" s="152" t="str">
        <f>'Marks Entry'!BS31</f>
        <v>E</v>
      </c>
      <c r="BS29" s="149">
        <f>'Marks Entry'!BT31</f>
        <v>0</v>
      </c>
      <c r="BT29" s="150">
        <f>'Marks Entry'!BU31</f>
        <v>0</v>
      </c>
      <c r="BU29" s="510">
        <f>'Marks Entry'!BV31</f>
        <v>0</v>
      </c>
      <c r="BV29" s="150">
        <f>'Marks Entry'!BW31</f>
        <v>0</v>
      </c>
      <c r="BW29" s="150">
        <f>'Marks Entry'!BX31</f>
        <v>0</v>
      </c>
      <c r="BX29" s="508">
        <f>'Marks Entry'!BY31</f>
        <v>0</v>
      </c>
      <c r="BY29" s="150">
        <f>'Marks Entry'!BZ31</f>
        <v>0</v>
      </c>
      <c r="BZ29" s="150">
        <f>'Marks Entry'!CA31</f>
        <v>0</v>
      </c>
      <c r="CA29" s="508">
        <f>'Marks Entry'!CB31</f>
        <v>0</v>
      </c>
      <c r="CB29" s="151">
        <f>'Marks Entry'!CC31</f>
        <v>0</v>
      </c>
      <c r="CC29" s="150">
        <f>'Marks Entry'!CD31</f>
        <v>0</v>
      </c>
      <c r="CD29" s="150">
        <f>'Marks Entry'!CE31</f>
        <v>0</v>
      </c>
      <c r="CE29" s="151">
        <f>'Marks Entry'!CF31</f>
        <v>0</v>
      </c>
      <c r="CF29" s="150">
        <f>'Marks Entry'!CG31</f>
        <v>0</v>
      </c>
      <c r="CG29" s="150">
        <f>'Marks Entry'!CH31</f>
        <v>0</v>
      </c>
      <c r="CH29" s="151">
        <f>'Marks Entry'!CI31</f>
        <v>0</v>
      </c>
      <c r="CI29" s="256">
        <f>'Marks Entry'!CJ31</f>
        <v>0</v>
      </c>
      <c r="CJ29" s="518">
        <f>'Marks Entry'!CK31</f>
        <v>0</v>
      </c>
      <c r="CK29" s="518" t="str">
        <f>'Marks Entry'!CL31</f>
        <v>E</v>
      </c>
      <c r="CL29" s="152" t="str">
        <f>'Marks Entry'!CM31</f>
        <v>E</v>
      </c>
      <c r="CM29" s="149">
        <f>'Marks Entry'!CN31</f>
        <v>0</v>
      </c>
      <c r="CN29" s="150">
        <f>'Marks Entry'!CO31</f>
        <v>0</v>
      </c>
      <c r="CO29" s="510">
        <f>'Marks Entry'!CP31</f>
        <v>0</v>
      </c>
      <c r="CP29" s="150">
        <f>'Marks Entry'!CQ31</f>
        <v>0</v>
      </c>
      <c r="CQ29" s="150">
        <f>'Marks Entry'!CR31</f>
        <v>0</v>
      </c>
      <c r="CR29" s="508">
        <f>'Marks Entry'!CS31</f>
        <v>0</v>
      </c>
      <c r="CS29" s="150">
        <f>'Marks Entry'!CT31</f>
        <v>0</v>
      </c>
      <c r="CT29" s="150">
        <f>'Marks Entry'!CU31</f>
        <v>0</v>
      </c>
      <c r="CU29" s="508">
        <f>'Marks Entry'!CV31</f>
        <v>0</v>
      </c>
      <c r="CV29" s="151">
        <f>'Marks Entry'!CW31</f>
        <v>0</v>
      </c>
      <c r="CW29" s="150">
        <f>'Marks Entry'!CX31</f>
        <v>0</v>
      </c>
      <c r="CX29" s="150">
        <f>'Marks Entry'!CY31</f>
        <v>0</v>
      </c>
      <c r="CY29" s="151">
        <f>'Marks Entry'!CZ31</f>
        <v>0</v>
      </c>
      <c r="CZ29" s="150">
        <f>'Marks Entry'!DA31</f>
        <v>0</v>
      </c>
      <c r="DA29" s="150">
        <f>'Marks Entry'!DB31</f>
        <v>0</v>
      </c>
      <c r="DB29" s="151">
        <f>'Marks Entry'!DC31</f>
        <v>0</v>
      </c>
      <c r="DC29" s="256">
        <f>'Marks Entry'!DD31</f>
        <v>0</v>
      </c>
      <c r="DD29" s="518">
        <f>'Marks Entry'!DE31</f>
        <v>0</v>
      </c>
      <c r="DE29" s="518" t="str">
        <f>'Marks Entry'!DF31</f>
        <v>E</v>
      </c>
      <c r="DF29" s="152" t="str">
        <f>'Marks Entry'!DG31</f>
        <v>E</v>
      </c>
      <c r="DG29" s="149">
        <f>'Marks Entry'!DH31</f>
        <v>0</v>
      </c>
      <c r="DH29" s="150">
        <f>'Marks Entry'!DI31</f>
        <v>0</v>
      </c>
      <c r="DI29" s="510">
        <f>'Marks Entry'!DJ31</f>
        <v>0</v>
      </c>
      <c r="DJ29" s="150">
        <f>'Marks Entry'!DK31</f>
        <v>0</v>
      </c>
      <c r="DK29" s="150">
        <f>'Marks Entry'!DL31</f>
        <v>0</v>
      </c>
      <c r="DL29" s="508">
        <f>'Marks Entry'!DM31</f>
        <v>0</v>
      </c>
      <c r="DM29" s="150">
        <f>'Marks Entry'!DN31</f>
        <v>0</v>
      </c>
      <c r="DN29" s="150">
        <f>'Marks Entry'!DO31</f>
        <v>0</v>
      </c>
      <c r="DO29" s="508">
        <f>'Marks Entry'!DP31</f>
        <v>0</v>
      </c>
      <c r="DP29" s="151">
        <f>'Marks Entry'!DQ31</f>
        <v>0</v>
      </c>
      <c r="DQ29" s="150">
        <f>'Marks Entry'!DR31</f>
        <v>0</v>
      </c>
      <c r="DR29" s="150">
        <f>'Marks Entry'!DS31</f>
        <v>0</v>
      </c>
      <c r="DS29" s="151">
        <f>'Marks Entry'!DT31</f>
        <v>0</v>
      </c>
      <c r="DT29" s="150">
        <f>'Marks Entry'!DU31</f>
        <v>0</v>
      </c>
      <c r="DU29" s="150">
        <f>'Marks Entry'!DV31</f>
        <v>0</v>
      </c>
      <c r="DV29" s="151">
        <f>'Marks Entry'!DW31</f>
        <v>0</v>
      </c>
      <c r="DW29" s="256">
        <f>'Marks Entry'!DX31</f>
        <v>0</v>
      </c>
      <c r="DX29" s="518">
        <f>'Marks Entry'!DY31</f>
        <v>0</v>
      </c>
      <c r="DY29" s="518" t="str">
        <f>'Marks Entry'!DZ31</f>
        <v>E</v>
      </c>
      <c r="DZ29" s="152" t="str">
        <f>'Marks Entry'!EA31</f>
        <v>E</v>
      </c>
      <c r="EA29" s="149">
        <f>'Marks Entry'!EB31</f>
        <v>0</v>
      </c>
      <c r="EB29" s="150">
        <f>'Marks Entry'!EC31</f>
        <v>0</v>
      </c>
      <c r="EC29" s="150">
        <f>'Marks Entry'!ED31</f>
        <v>0</v>
      </c>
      <c r="ED29" s="150">
        <f>'Marks Entry'!EE31</f>
        <v>0</v>
      </c>
      <c r="EE29" s="150">
        <f>'Marks Entry'!EF31</f>
        <v>0</v>
      </c>
      <c r="EF29" s="209">
        <f>'Marks Entry'!EG31</f>
        <v>0</v>
      </c>
      <c r="EG29" s="153" t="str">
        <f>'Marks Entry'!EJ31</f>
        <v>E</v>
      </c>
      <c r="EH29" s="149">
        <f>'Marks Entry'!EK31</f>
        <v>0</v>
      </c>
      <c r="EI29" s="150">
        <f>'Marks Entry'!EL31</f>
        <v>0</v>
      </c>
      <c r="EJ29" s="150">
        <f>'Marks Entry'!EM31</f>
        <v>0</v>
      </c>
      <c r="EK29" s="150">
        <f>'Marks Entry'!EN31</f>
        <v>0</v>
      </c>
      <c r="EL29" s="150">
        <f>'Marks Entry'!EO31</f>
        <v>0</v>
      </c>
      <c r="EM29" s="151">
        <f>'Marks Entry'!EP31</f>
        <v>0</v>
      </c>
      <c r="EN29" s="153" t="str">
        <f>'Marks Entry'!ES31</f>
        <v>E</v>
      </c>
      <c r="EO29" s="149">
        <f>'Marks Entry'!ET31</f>
        <v>0</v>
      </c>
      <c r="EP29" s="150">
        <f>'Marks Entry'!EU31</f>
        <v>0</v>
      </c>
      <c r="EQ29" s="150">
        <f>'Marks Entry'!EV31</f>
        <v>0</v>
      </c>
      <c r="ER29" s="150">
        <f>'Marks Entry'!EW31</f>
        <v>0</v>
      </c>
      <c r="ES29" s="150">
        <f>'Marks Entry'!EX31</f>
        <v>0</v>
      </c>
      <c r="ET29" s="151">
        <f>'Marks Entry'!EY31</f>
        <v>0</v>
      </c>
      <c r="EU29" s="153" t="str">
        <f>'Marks Entry'!FB31</f>
        <v>E</v>
      </c>
      <c r="EV29" s="222">
        <f>'Marks Entry'!FC31</f>
        <v>0</v>
      </c>
      <c r="EW29" s="223">
        <f>'Marks Entry'!FD31</f>
        <v>0</v>
      </c>
      <c r="EX29" s="224" t="str">
        <f>'Marks Entry'!FE31</f>
        <v/>
      </c>
      <c r="EY29" s="222">
        <f>'Marks Entry'!FF31</f>
        <v>1200</v>
      </c>
      <c r="EZ29" s="223">
        <f>'Marks Entry'!FG31</f>
        <v>0</v>
      </c>
      <c r="FA29" s="225">
        <f>'Marks Entry'!FH31</f>
        <v>0</v>
      </c>
      <c r="FB29" s="223" t="str">
        <f>IF(OR('Marks Entry'!FI31="First",'Marks Entry'!FI31="Second",'Marks Entry'!FI31="Third"),'Marks Entry'!FI31,"")</f>
        <v/>
      </c>
      <c r="FC29" s="223" t="str">
        <f>'Marks Entry'!FJ31</f>
        <v/>
      </c>
      <c r="FD29" s="540" t="str">
        <f>'Marks Entry'!FK31</f>
        <v>PROMOTED</v>
      </c>
      <c r="FE29" s="113" t="str">
        <f>'Marks Entry'!FL31</f>
        <v/>
      </c>
      <c r="FF29" s="115" t="str">
        <f>'Marks Entry'!FM31</f>
        <v/>
      </c>
      <c r="FG29" s="116" t="str">
        <f>'Marks Entry'!FO31</f>
        <v>E</v>
      </c>
    </row>
    <row r="30" spans="1:163" s="117" customFormat="1" ht="17.25" customHeight="1">
      <c r="A30" s="1065"/>
      <c r="B30" s="112">
        <f t="shared" si="1"/>
        <v>24</v>
      </c>
      <c r="C30" s="113">
        <f>'Marks Entry'!D32</f>
        <v>0</v>
      </c>
      <c r="D30" s="113">
        <f>'Marks Entry'!E32</f>
        <v>0</v>
      </c>
      <c r="E30" s="113">
        <f>'Marks Entry'!F32</f>
        <v>0</v>
      </c>
      <c r="F30" s="113">
        <f>'Marks Entry'!G32</f>
        <v>924</v>
      </c>
      <c r="G30" s="113">
        <f>'Marks Entry'!H32</f>
        <v>0</v>
      </c>
      <c r="H30" s="113">
        <f>'Marks Entry'!I32</f>
        <v>0</v>
      </c>
      <c r="I30" s="113">
        <f>'Marks Entry'!J32</f>
        <v>0</v>
      </c>
      <c r="J30" s="114">
        <f>'Marks Entry'!K32</f>
        <v>0</v>
      </c>
      <c r="K30" s="149">
        <f>'Marks Entry'!L32</f>
        <v>0</v>
      </c>
      <c r="L30" s="150">
        <f>'Marks Entry'!M32</f>
        <v>0</v>
      </c>
      <c r="M30" s="510">
        <f>'Marks Entry'!N32</f>
        <v>0</v>
      </c>
      <c r="N30" s="150">
        <f>'Marks Entry'!O32</f>
        <v>0</v>
      </c>
      <c r="O30" s="150">
        <f>'Marks Entry'!P32</f>
        <v>0</v>
      </c>
      <c r="P30" s="508">
        <f>'Marks Entry'!Q32</f>
        <v>0</v>
      </c>
      <c r="Q30" s="150">
        <f>'Marks Entry'!R32</f>
        <v>0</v>
      </c>
      <c r="R30" s="150">
        <f>'Marks Entry'!S32</f>
        <v>0</v>
      </c>
      <c r="S30" s="508">
        <f>'Marks Entry'!T32</f>
        <v>0</v>
      </c>
      <c r="T30" s="151">
        <f>'Marks Entry'!U32</f>
        <v>0</v>
      </c>
      <c r="U30" s="150">
        <f>'Marks Entry'!V32</f>
        <v>0</v>
      </c>
      <c r="V30" s="150">
        <f>'Marks Entry'!W32</f>
        <v>0</v>
      </c>
      <c r="W30" s="151">
        <f>'Marks Entry'!X32</f>
        <v>0</v>
      </c>
      <c r="X30" s="150">
        <f>'Marks Entry'!Y32</f>
        <v>0</v>
      </c>
      <c r="Y30" s="150">
        <f>'Marks Entry'!Z32</f>
        <v>0</v>
      </c>
      <c r="Z30" s="151">
        <f>'Marks Entry'!AA32</f>
        <v>0</v>
      </c>
      <c r="AA30" s="256">
        <f>'Marks Entry'!AB32</f>
        <v>0</v>
      </c>
      <c r="AB30" s="518">
        <f>'Marks Entry'!AC32</f>
        <v>0</v>
      </c>
      <c r="AC30" s="518" t="str">
        <f>'Marks Entry'!AD32</f>
        <v>E</v>
      </c>
      <c r="AD30" s="152" t="str">
        <f>'Marks Entry'!AE32</f>
        <v>E</v>
      </c>
      <c r="AE30" s="149">
        <f>'Marks Entry'!AF32</f>
        <v>0</v>
      </c>
      <c r="AF30" s="150">
        <f>'Marks Entry'!AG32</f>
        <v>0</v>
      </c>
      <c r="AG30" s="510">
        <f>'Marks Entry'!AH32</f>
        <v>0</v>
      </c>
      <c r="AH30" s="150">
        <f>'Marks Entry'!AI32</f>
        <v>0</v>
      </c>
      <c r="AI30" s="150">
        <f>'Marks Entry'!AJ32</f>
        <v>0</v>
      </c>
      <c r="AJ30" s="508">
        <f>'Marks Entry'!AK32</f>
        <v>0</v>
      </c>
      <c r="AK30" s="150">
        <f>'Marks Entry'!AL32</f>
        <v>0</v>
      </c>
      <c r="AL30" s="150">
        <f>'Marks Entry'!AM32</f>
        <v>0</v>
      </c>
      <c r="AM30" s="508">
        <f>'Marks Entry'!AN32</f>
        <v>0</v>
      </c>
      <c r="AN30" s="151">
        <f>'Marks Entry'!AO32</f>
        <v>0</v>
      </c>
      <c r="AO30" s="150">
        <f>'Marks Entry'!AP32</f>
        <v>0</v>
      </c>
      <c r="AP30" s="150">
        <f>'Marks Entry'!AQ32</f>
        <v>0</v>
      </c>
      <c r="AQ30" s="151">
        <f>'Marks Entry'!AR32</f>
        <v>0</v>
      </c>
      <c r="AR30" s="150">
        <f>'Marks Entry'!AS32</f>
        <v>0</v>
      </c>
      <c r="AS30" s="150">
        <f>'Marks Entry'!AT32</f>
        <v>0</v>
      </c>
      <c r="AT30" s="151">
        <f>'Marks Entry'!AU32</f>
        <v>0</v>
      </c>
      <c r="AU30" s="256">
        <f>'Marks Entry'!AV32</f>
        <v>0</v>
      </c>
      <c r="AV30" s="518">
        <f>'Marks Entry'!AW32</f>
        <v>0</v>
      </c>
      <c r="AW30" s="518" t="str">
        <f>'Marks Entry'!AX32</f>
        <v>E</v>
      </c>
      <c r="AX30" s="152" t="str">
        <f>'Marks Entry'!AY32</f>
        <v>E</v>
      </c>
      <c r="AY30" s="149">
        <f>'Marks Entry'!AZ32</f>
        <v>0</v>
      </c>
      <c r="AZ30" s="150">
        <f>'Marks Entry'!BA32</f>
        <v>0</v>
      </c>
      <c r="BA30" s="510">
        <f>'Marks Entry'!BB32</f>
        <v>0</v>
      </c>
      <c r="BB30" s="150">
        <f>'Marks Entry'!BC32</f>
        <v>0</v>
      </c>
      <c r="BC30" s="150">
        <f>'Marks Entry'!BD32</f>
        <v>0</v>
      </c>
      <c r="BD30" s="508">
        <f>'Marks Entry'!BE32</f>
        <v>0</v>
      </c>
      <c r="BE30" s="150">
        <f>'Marks Entry'!BF32</f>
        <v>0</v>
      </c>
      <c r="BF30" s="150">
        <f>'Marks Entry'!BG32</f>
        <v>0</v>
      </c>
      <c r="BG30" s="508">
        <f>'Marks Entry'!BH32</f>
        <v>0</v>
      </c>
      <c r="BH30" s="151">
        <f>'Marks Entry'!BI32</f>
        <v>0</v>
      </c>
      <c r="BI30" s="150">
        <f>'Marks Entry'!BJ32</f>
        <v>0</v>
      </c>
      <c r="BJ30" s="150">
        <f>'Marks Entry'!BK32</f>
        <v>0</v>
      </c>
      <c r="BK30" s="151">
        <f>'Marks Entry'!BL32</f>
        <v>0</v>
      </c>
      <c r="BL30" s="150">
        <f>'Marks Entry'!BM32</f>
        <v>0</v>
      </c>
      <c r="BM30" s="150">
        <f>'Marks Entry'!BN32</f>
        <v>0</v>
      </c>
      <c r="BN30" s="151">
        <f>'Marks Entry'!BO32</f>
        <v>0</v>
      </c>
      <c r="BO30" s="256">
        <f>'Marks Entry'!BP32</f>
        <v>0</v>
      </c>
      <c r="BP30" s="518">
        <f>'Marks Entry'!BQ32</f>
        <v>0</v>
      </c>
      <c r="BQ30" s="518" t="str">
        <f>'Marks Entry'!BR32</f>
        <v>E</v>
      </c>
      <c r="BR30" s="152" t="str">
        <f>'Marks Entry'!BS32</f>
        <v>E</v>
      </c>
      <c r="BS30" s="149">
        <f>'Marks Entry'!BT32</f>
        <v>0</v>
      </c>
      <c r="BT30" s="150">
        <f>'Marks Entry'!BU32</f>
        <v>0</v>
      </c>
      <c r="BU30" s="510">
        <f>'Marks Entry'!BV32</f>
        <v>0</v>
      </c>
      <c r="BV30" s="150">
        <f>'Marks Entry'!BW32</f>
        <v>0</v>
      </c>
      <c r="BW30" s="150">
        <f>'Marks Entry'!BX32</f>
        <v>0</v>
      </c>
      <c r="BX30" s="508">
        <f>'Marks Entry'!BY32</f>
        <v>0</v>
      </c>
      <c r="BY30" s="150">
        <f>'Marks Entry'!BZ32</f>
        <v>0</v>
      </c>
      <c r="BZ30" s="150">
        <f>'Marks Entry'!CA32</f>
        <v>0</v>
      </c>
      <c r="CA30" s="508">
        <f>'Marks Entry'!CB32</f>
        <v>0</v>
      </c>
      <c r="CB30" s="151">
        <f>'Marks Entry'!CC32</f>
        <v>0</v>
      </c>
      <c r="CC30" s="150">
        <f>'Marks Entry'!CD32</f>
        <v>0</v>
      </c>
      <c r="CD30" s="150">
        <f>'Marks Entry'!CE32</f>
        <v>0</v>
      </c>
      <c r="CE30" s="151">
        <f>'Marks Entry'!CF32</f>
        <v>0</v>
      </c>
      <c r="CF30" s="150">
        <f>'Marks Entry'!CG32</f>
        <v>0</v>
      </c>
      <c r="CG30" s="150">
        <f>'Marks Entry'!CH32</f>
        <v>0</v>
      </c>
      <c r="CH30" s="151">
        <f>'Marks Entry'!CI32</f>
        <v>0</v>
      </c>
      <c r="CI30" s="256">
        <f>'Marks Entry'!CJ32</f>
        <v>0</v>
      </c>
      <c r="CJ30" s="518">
        <f>'Marks Entry'!CK32</f>
        <v>0</v>
      </c>
      <c r="CK30" s="518" t="str">
        <f>'Marks Entry'!CL32</f>
        <v>E</v>
      </c>
      <c r="CL30" s="152" t="str">
        <f>'Marks Entry'!CM32</f>
        <v>E</v>
      </c>
      <c r="CM30" s="149">
        <f>'Marks Entry'!CN32</f>
        <v>0</v>
      </c>
      <c r="CN30" s="150">
        <f>'Marks Entry'!CO32</f>
        <v>0</v>
      </c>
      <c r="CO30" s="510">
        <f>'Marks Entry'!CP32</f>
        <v>0</v>
      </c>
      <c r="CP30" s="150">
        <f>'Marks Entry'!CQ32</f>
        <v>0</v>
      </c>
      <c r="CQ30" s="150">
        <f>'Marks Entry'!CR32</f>
        <v>0</v>
      </c>
      <c r="CR30" s="508">
        <f>'Marks Entry'!CS32</f>
        <v>0</v>
      </c>
      <c r="CS30" s="150">
        <f>'Marks Entry'!CT32</f>
        <v>0</v>
      </c>
      <c r="CT30" s="150">
        <f>'Marks Entry'!CU32</f>
        <v>0</v>
      </c>
      <c r="CU30" s="508">
        <f>'Marks Entry'!CV32</f>
        <v>0</v>
      </c>
      <c r="CV30" s="151">
        <f>'Marks Entry'!CW32</f>
        <v>0</v>
      </c>
      <c r="CW30" s="150">
        <f>'Marks Entry'!CX32</f>
        <v>0</v>
      </c>
      <c r="CX30" s="150">
        <f>'Marks Entry'!CY32</f>
        <v>0</v>
      </c>
      <c r="CY30" s="151">
        <f>'Marks Entry'!CZ32</f>
        <v>0</v>
      </c>
      <c r="CZ30" s="150">
        <f>'Marks Entry'!DA32</f>
        <v>0</v>
      </c>
      <c r="DA30" s="150">
        <f>'Marks Entry'!DB32</f>
        <v>0</v>
      </c>
      <c r="DB30" s="151">
        <f>'Marks Entry'!DC32</f>
        <v>0</v>
      </c>
      <c r="DC30" s="256">
        <f>'Marks Entry'!DD32</f>
        <v>0</v>
      </c>
      <c r="DD30" s="518">
        <f>'Marks Entry'!DE32</f>
        <v>0</v>
      </c>
      <c r="DE30" s="518" t="str">
        <f>'Marks Entry'!DF32</f>
        <v>E</v>
      </c>
      <c r="DF30" s="152" t="str">
        <f>'Marks Entry'!DG32</f>
        <v>E</v>
      </c>
      <c r="DG30" s="149">
        <f>'Marks Entry'!DH32</f>
        <v>0</v>
      </c>
      <c r="DH30" s="150">
        <f>'Marks Entry'!DI32</f>
        <v>0</v>
      </c>
      <c r="DI30" s="510">
        <f>'Marks Entry'!DJ32</f>
        <v>0</v>
      </c>
      <c r="DJ30" s="150">
        <f>'Marks Entry'!DK32</f>
        <v>0</v>
      </c>
      <c r="DK30" s="150">
        <f>'Marks Entry'!DL32</f>
        <v>0</v>
      </c>
      <c r="DL30" s="508">
        <f>'Marks Entry'!DM32</f>
        <v>0</v>
      </c>
      <c r="DM30" s="150">
        <f>'Marks Entry'!DN32</f>
        <v>0</v>
      </c>
      <c r="DN30" s="150">
        <f>'Marks Entry'!DO32</f>
        <v>0</v>
      </c>
      <c r="DO30" s="508">
        <f>'Marks Entry'!DP32</f>
        <v>0</v>
      </c>
      <c r="DP30" s="151">
        <f>'Marks Entry'!DQ32</f>
        <v>0</v>
      </c>
      <c r="DQ30" s="150">
        <f>'Marks Entry'!DR32</f>
        <v>0</v>
      </c>
      <c r="DR30" s="150">
        <f>'Marks Entry'!DS32</f>
        <v>0</v>
      </c>
      <c r="DS30" s="151">
        <f>'Marks Entry'!DT32</f>
        <v>0</v>
      </c>
      <c r="DT30" s="150">
        <f>'Marks Entry'!DU32</f>
        <v>0</v>
      </c>
      <c r="DU30" s="150">
        <f>'Marks Entry'!DV32</f>
        <v>0</v>
      </c>
      <c r="DV30" s="151">
        <f>'Marks Entry'!DW32</f>
        <v>0</v>
      </c>
      <c r="DW30" s="256">
        <f>'Marks Entry'!DX32</f>
        <v>0</v>
      </c>
      <c r="DX30" s="518">
        <f>'Marks Entry'!DY32</f>
        <v>0</v>
      </c>
      <c r="DY30" s="518" t="str">
        <f>'Marks Entry'!DZ32</f>
        <v>E</v>
      </c>
      <c r="DZ30" s="152" t="str">
        <f>'Marks Entry'!EA32</f>
        <v>E</v>
      </c>
      <c r="EA30" s="149">
        <f>'Marks Entry'!EB32</f>
        <v>0</v>
      </c>
      <c r="EB30" s="150">
        <f>'Marks Entry'!EC32</f>
        <v>0</v>
      </c>
      <c r="EC30" s="150">
        <f>'Marks Entry'!ED32</f>
        <v>0</v>
      </c>
      <c r="ED30" s="150">
        <f>'Marks Entry'!EE32</f>
        <v>0</v>
      </c>
      <c r="EE30" s="150">
        <f>'Marks Entry'!EF32</f>
        <v>0</v>
      </c>
      <c r="EF30" s="209">
        <f>'Marks Entry'!EG32</f>
        <v>0</v>
      </c>
      <c r="EG30" s="153" t="str">
        <f>'Marks Entry'!EJ32</f>
        <v>E</v>
      </c>
      <c r="EH30" s="149">
        <f>'Marks Entry'!EK32</f>
        <v>0</v>
      </c>
      <c r="EI30" s="150">
        <f>'Marks Entry'!EL32</f>
        <v>0</v>
      </c>
      <c r="EJ30" s="150">
        <f>'Marks Entry'!EM32</f>
        <v>0</v>
      </c>
      <c r="EK30" s="150">
        <f>'Marks Entry'!EN32</f>
        <v>0</v>
      </c>
      <c r="EL30" s="150">
        <f>'Marks Entry'!EO32</f>
        <v>0</v>
      </c>
      <c r="EM30" s="151">
        <f>'Marks Entry'!EP32</f>
        <v>0</v>
      </c>
      <c r="EN30" s="153" t="str">
        <f>'Marks Entry'!ES32</f>
        <v>E</v>
      </c>
      <c r="EO30" s="149">
        <f>'Marks Entry'!ET32</f>
        <v>0</v>
      </c>
      <c r="EP30" s="150">
        <f>'Marks Entry'!EU32</f>
        <v>0</v>
      </c>
      <c r="EQ30" s="150">
        <f>'Marks Entry'!EV32</f>
        <v>0</v>
      </c>
      <c r="ER30" s="150">
        <f>'Marks Entry'!EW32</f>
        <v>0</v>
      </c>
      <c r="ES30" s="150">
        <f>'Marks Entry'!EX32</f>
        <v>0</v>
      </c>
      <c r="ET30" s="151">
        <f>'Marks Entry'!EY32</f>
        <v>0</v>
      </c>
      <c r="EU30" s="153" t="str">
        <f>'Marks Entry'!FB32</f>
        <v>E</v>
      </c>
      <c r="EV30" s="222">
        <f>'Marks Entry'!FC32</f>
        <v>0</v>
      </c>
      <c r="EW30" s="223">
        <f>'Marks Entry'!FD32</f>
        <v>0</v>
      </c>
      <c r="EX30" s="224" t="str">
        <f>'Marks Entry'!FE32</f>
        <v/>
      </c>
      <c r="EY30" s="222">
        <f>'Marks Entry'!FF32</f>
        <v>1200</v>
      </c>
      <c r="EZ30" s="223">
        <f>'Marks Entry'!FG32</f>
        <v>0</v>
      </c>
      <c r="FA30" s="225">
        <f>'Marks Entry'!FH32</f>
        <v>0</v>
      </c>
      <c r="FB30" s="223" t="str">
        <f>IF(OR('Marks Entry'!FI32="First",'Marks Entry'!FI32="Second",'Marks Entry'!FI32="Third"),'Marks Entry'!FI32,"")</f>
        <v/>
      </c>
      <c r="FC30" s="223" t="str">
        <f>'Marks Entry'!FJ32</f>
        <v/>
      </c>
      <c r="FD30" s="540" t="str">
        <f>'Marks Entry'!FK32</f>
        <v>PROMOTED</v>
      </c>
      <c r="FE30" s="113" t="str">
        <f>'Marks Entry'!FL32</f>
        <v/>
      </c>
      <c r="FF30" s="115" t="str">
        <f>'Marks Entry'!FM32</f>
        <v/>
      </c>
      <c r="FG30" s="116" t="str">
        <f>'Marks Entry'!FO32</f>
        <v>E</v>
      </c>
    </row>
    <row r="31" spans="1:163" s="117" customFormat="1" ht="17.25" customHeight="1">
      <c r="A31" s="1065"/>
      <c r="B31" s="112">
        <f t="shared" si="1"/>
        <v>25</v>
      </c>
      <c r="C31" s="113">
        <f>'Marks Entry'!D33</f>
        <v>0</v>
      </c>
      <c r="D31" s="113">
        <f>'Marks Entry'!E33</f>
        <v>0</v>
      </c>
      <c r="E31" s="113">
        <f>'Marks Entry'!F33</f>
        <v>0</v>
      </c>
      <c r="F31" s="113">
        <f>'Marks Entry'!G33</f>
        <v>925</v>
      </c>
      <c r="G31" s="113">
        <f>'Marks Entry'!H33</f>
        <v>0</v>
      </c>
      <c r="H31" s="113">
        <f>'Marks Entry'!I33</f>
        <v>0</v>
      </c>
      <c r="I31" s="113">
        <f>'Marks Entry'!J33</f>
        <v>0</v>
      </c>
      <c r="J31" s="114">
        <f>'Marks Entry'!K33</f>
        <v>0</v>
      </c>
      <c r="K31" s="149">
        <f>'Marks Entry'!L33</f>
        <v>0</v>
      </c>
      <c r="L31" s="150">
        <f>'Marks Entry'!M33</f>
        <v>0</v>
      </c>
      <c r="M31" s="510">
        <f>'Marks Entry'!N33</f>
        <v>0</v>
      </c>
      <c r="N31" s="150">
        <f>'Marks Entry'!O33</f>
        <v>0</v>
      </c>
      <c r="O31" s="150">
        <f>'Marks Entry'!P33</f>
        <v>0</v>
      </c>
      <c r="P31" s="508">
        <f>'Marks Entry'!Q33</f>
        <v>0</v>
      </c>
      <c r="Q31" s="150">
        <f>'Marks Entry'!R33</f>
        <v>0</v>
      </c>
      <c r="R31" s="150">
        <f>'Marks Entry'!S33</f>
        <v>0</v>
      </c>
      <c r="S31" s="508">
        <f>'Marks Entry'!T33</f>
        <v>0</v>
      </c>
      <c r="T31" s="151">
        <f>'Marks Entry'!U33</f>
        <v>0</v>
      </c>
      <c r="U31" s="150">
        <f>'Marks Entry'!V33</f>
        <v>0</v>
      </c>
      <c r="V31" s="150">
        <f>'Marks Entry'!W33</f>
        <v>0</v>
      </c>
      <c r="W31" s="151">
        <f>'Marks Entry'!X33</f>
        <v>0</v>
      </c>
      <c r="X31" s="150">
        <f>'Marks Entry'!Y33</f>
        <v>0</v>
      </c>
      <c r="Y31" s="150">
        <f>'Marks Entry'!Z33</f>
        <v>0</v>
      </c>
      <c r="Z31" s="151">
        <f>'Marks Entry'!AA33</f>
        <v>0</v>
      </c>
      <c r="AA31" s="256">
        <f>'Marks Entry'!AB33</f>
        <v>0</v>
      </c>
      <c r="AB31" s="518">
        <f>'Marks Entry'!AC33</f>
        <v>0</v>
      </c>
      <c r="AC31" s="518" t="str">
        <f>'Marks Entry'!AD33</f>
        <v>E</v>
      </c>
      <c r="AD31" s="152" t="str">
        <f>'Marks Entry'!AE33</f>
        <v>E</v>
      </c>
      <c r="AE31" s="149">
        <f>'Marks Entry'!AF33</f>
        <v>0</v>
      </c>
      <c r="AF31" s="150">
        <f>'Marks Entry'!AG33</f>
        <v>0</v>
      </c>
      <c r="AG31" s="510">
        <f>'Marks Entry'!AH33</f>
        <v>0</v>
      </c>
      <c r="AH31" s="150">
        <f>'Marks Entry'!AI33</f>
        <v>0</v>
      </c>
      <c r="AI31" s="150">
        <f>'Marks Entry'!AJ33</f>
        <v>0</v>
      </c>
      <c r="AJ31" s="508">
        <f>'Marks Entry'!AK33</f>
        <v>0</v>
      </c>
      <c r="AK31" s="150">
        <f>'Marks Entry'!AL33</f>
        <v>0</v>
      </c>
      <c r="AL31" s="150">
        <f>'Marks Entry'!AM33</f>
        <v>0</v>
      </c>
      <c r="AM31" s="508">
        <f>'Marks Entry'!AN33</f>
        <v>0</v>
      </c>
      <c r="AN31" s="151">
        <f>'Marks Entry'!AO33</f>
        <v>0</v>
      </c>
      <c r="AO31" s="150">
        <f>'Marks Entry'!AP33</f>
        <v>0</v>
      </c>
      <c r="AP31" s="150">
        <f>'Marks Entry'!AQ33</f>
        <v>0</v>
      </c>
      <c r="AQ31" s="151">
        <f>'Marks Entry'!AR33</f>
        <v>0</v>
      </c>
      <c r="AR31" s="150">
        <f>'Marks Entry'!AS33</f>
        <v>0</v>
      </c>
      <c r="AS31" s="150">
        <f>'Marks Entry'!AT33</f>
        <v>0</v>
      </c>
      <c r="AT31" s="151">
        <f>'Marks Entry'!AU33</f>
        <v>0</v>
      </c>
      <c r="AU31" s="256">
        <f>'Marks Entry'!AV33</f>
        <v>0</v>
      </c>
      <c r="AV31" s="518">
        <f>'Marks Entry'!AW33</f>
        <v>0</v>
      </c>
      <c r="AW31" s="518" t="str">
        <f>'Marks Entry'!AX33</f>
        <v>E</v>
      </c>
      <c r="AX31" s="152" t="str">
        <f>'Marks Entry'!AY33</f>
        <v>E</v>
      </c>
      <c r="AY31" s="149">
        <f>'Marks Entry'!AZ33</f>
        <v>0</v>
      </c>
      <c r="AZ31" s="150">
        <f>'Marks Entry'!BA33</f>
        <v>0</v>
      </c>
      <c r="BA31" s="510">
        <f>'Marks Entry'!BB33</f>
        <v>0</v>
      </c>
      <c r="BB31" s="150">
        <f>'Marks Entry'!BC33</f>
        <v>0</v>
      </c>
      <c r="BC31" s="150">
        <f>'Marks Entry'!BD33</f>
        <v>0</v>
      </c>
      <c r="BD31" s="508">
        <f>'Marks Entry'!BE33</f>
        <v>0</v>
      </c>
      <c r="BE31" s="150">
        <f>'Marks Entry'!BF33</f>
        <v>0</v>
      </c>
      <c r="BF31" s="150">
        <f>'Marks Entry'!BG33</f>
        <v>0</v>
      </c>
      <c r="BG31" s="508">
        <f>'Marks Entry'!BH33</f>
        <v>0</v>
      </c>
      <c r="BH31" s="151">
        <f>'Marks Entry'!BI33</f>
        <v>0</v>
      </c>
      <c r="BI31" s="150">
        <f>'Marks Entry'!BJ33</f>
        <v>0</v>
      </c>
      <c r="BJ31" s="150">
        <f>'Marks Entry'!BK33</f>
        <v>0</v>
      </c>
      <c r="BK31" s="151">
        <f>'Marks Entry'!BL33</f>
        <v>0</v>
      </c>
      <c r="BL31" s="150">
        <f>'Marks Entry'!BM33</f>
        <v>0</v>
      </c>
      <c r="BM31" s="150">
        <f>'Marks Entry'!BN33</f>
        <v>0</v>
      </c>
      <c r="BN31" s="151">
        <f>'Marks Entry'!BO33</f>
        <v>0</v>
      </c>
      <c r="BO31" s="256">
        <f>'Marks Entry'!BP33</f>
        <v>0</v>
      </c>
      <c r="BP31" s="518">
        <f>'Marks Entry'!BQ33</f>
        <v>0</v>
      </c>
      <c r="BQ31" s="518" t="str">
        <f>'Marks Entry'!BR33</f>
        <v>E</v>
      </c>
      <c r="BR31" s="152" t="str">
        <f>'Marks Entry'!BS33</f>
        <v>E</v>
      </c>
      <c r="BS31" s="149">
        <f>'Marks Entry'!BT33</f>
        <v>0</v>
      </c>
      <c r="BT31" s="150">
        <f>'Marks Entry'!BU33</f>
        <v>0</v>
      </c>
      <c r="BU31" s="510">
        <f>'Marks Entry'!BV33</f>
        <v>0</v>
      </c>
      <c r="BV31" s="150">
        <f>'Marks Entry'!BW33</f>
        <v>0</v>
      </c>
      <c r="BW31" s="150">
        <f>'Marks Entry'!BX33</f>
        <v>0</v>
      </c>
      <c r="BX31" s="508">
        <f>'Marks Entry'!BY33</f>
        <v>0</v>
      </c>
      <c r="BY31" s="150">
        <f>'Marks Entry'!BZ33</f>
        <v>0</v>
      </c>
      <c r="BZ31" s="150">
        <f>'Marks Entry'!CA33</f>
        <v>0</v>
      </c>
      <c r="CA31" s="508">
        <f>'Marks Entry'!CB33</f>
        <v>0</v>
      </c>
      <c r="CB31" s="151">
        <f>'Marks Entry'!CC33</f>
        <v>0</v>
      </c>
      <c r="CC31" s="150">
        <f>'Marks Entry'!CD33</f>
        <v>0</v>
      </c>
      <c r="CD31" s="150">
        <f>'Marks Entry'!CE33</f>
        <v>0</v>
      </c>
      <c r="CE31" s="151">
        <f>'Marks Entry'!CF33</f>
        <v>0</v>
      </c>
      <c r="CF31" s="150">
        <f>'Marks Entry'!CG33</f>
        <v>0</v>
      </c>
      <c r="CG31" s="150">
        <f>'Marks Entry'!CH33</f>
        <v>0</v>
      </c>
      <c r="CH31" s="151">
        <f>'Marks Entry'!CI33</f>
        <v>0</v>
      </c>
      <c r="CI31" s="256">
        <f>'Marks Entry'!CJ33</f>
        <v>0</v>
      </c>
      <c r="CJ31" s="518">
        <f>'Marks Entry'!CK33</f>
        <v>0</v>
      </c>
      <c r="CK31" s="518" t="str">
        <f>'Marks Entry'!CL33</f>
        <v>E</v>
      </c>
      <c r="CL31" s="152" t="str">
        <f>'Marks Entry'!CM33</f>
        <v>E</v>
      </c>
      <c r="CM31" s="149">
        <f>'Marks Entry'!CN33</f>
        <v>0</v>
      </c>
      <c r="CN31" s="150">
        <f>'Marks Entry'!CO33</f>
        <v>0</v>
      </c>
      <c r="CO31" s="510">
        <f>'Marks Entry'!CP33</f>
        <v>0</v>
      </c>
      <c r="CP31" s="150">
        <f>'Marks Entry'!CQ33</f>
        <v>0</v>
      </c>
      <c r="CQ31" s="150">
        <f>'Marks Entry'!CR33</f>
        <v>0</v>
      </c>
      <c r="CR31" s="508">
        <f>'Marks Entry'!CS33</f>
        <v>0</v>
      </c>
      <c r="CS31" s="150">
        <f>'Marks Entry'!CT33</f>
        <v>0</v>
      </c>
      <c r="CT31" s="150">
        <f>'Marks Entry'!CU33</f>
        <v>0</v>
      </c>
      <c r="CU31" s="508">
        <f>'Marks Entry'!CV33</f>
        <v>0</v>
      </c>
      <c r="CV31" s="151">
        <f>'Marks Entry'!CW33</f>
        <v>0</v>
      </c>
      <c r="CW31" s="150">
        <f>'Marks Entry'!CX33</f>
        <v>0</v>
      </c>
      <c r="CX31" s="150">
        <f>'Marks Entry'!CY33</f>
        <v>0</v>
      </c>
      <c r="CY31" s="151">
        <f>'Marks Entry'!CZ33</f>
        <v>0</v>
      </c>
      <c r="CZ31" s="150">
        <f>'Marks Entry'!DA33</f>
        <v>0</v>
      </c>
      <c r="DA31" s="150">
        <f>'Marks Entry'!DB33</f>
        <v>0</v>
      </c>
      <c r="DB31" s="151">
        <f>'Marks Entry'!DC33</f>
        <v>0</v>
      </c>
      <c r="DC31" s="256">
        <f>'Marks Entry'!DD33</f>
        <v>0</v>
      </c>
      <c r="DD31" s="518">
        <f>'Marks Entry'!DE33</f>
        <v>0</v>
      </c>
      <c r="DE31" s="518" t="str">
        <f>'Marks Entry'!DF33</f>
        <v>E</v>
      </c>
      <c r="DF31" s="152" t="str">
        <f>'Marks Entry'!DG33</f>
        <v>E</v>
      </c>
      <c r="DG31" s="149">
        <f>'Marks Entry'!DH33</f>
        <v>0</v>
      </c>
      <c r="DH31" s="150">
        <f>'Marks Entry'!DI33</f>
        <v>0</v>
      </c>
      <c r="DI31" s="510">
        <f>'Marks Entry'!DJ33</f>
        <v>0</v>
      </c>
      <c r="DJ31" s="150">
        <f>'Marks Entry'!DK33</f>
        <v>0</v>
      </c>
      <c r="DK31" s="150">
        <f>'Marks Entry'!DL33</f>
        <v>0</v>
      </c>
      <c r="DL31" s="508">
        <f>'Marks Entry'!DM33</f>
        <v>0</v>
      </c>
      <c r="DM31" s="150">
        <f>'Marks Entry'!DN33</f>
        <v>0</v>
      </c>
      <c r="DN31" s="150">
        <f>'Marks Entry'!DO33</f>
        <v>0</v>
      </c>
      <c r="DO31" s="508">
        <f>'Marks Entry'!DP33</f>
        <v>0</v>
      </c>
      <c r="DP31" s="151">
        <f>'Marks Entry'!DQ33</f>
        <v>0</v>
      </c>
      <c r="DQ31" s="150">
        <f>'Marks Entry'!DR33</f>
        <v>0</v>
      </c>
      <c r="DR31" s="150">
        <f>'Marks Entry'!DS33</f>
        <v>0</v>
      </c>
      <c r="DS31" s="151">
        <f>'Marks Entry'!DT33</f>
        <v>0</v>
      </c>
      <c r="DT31" s="150">
        <f>'Marks Entry'!DU33</f>
        <v>0</v>
      </c>
      <c r="DU31" s="150">
        <f>'Marks Entry'!DV33</f>
        <v>0</v>
      </c>
      <c r="DV31" s="151">
        <f>'Marks Entry'!DW33</f>
        <v>0</v>
      </c>
      <c r="DW31" s="256">
        <f>'Marks Entry'!DX33</f>
        <v>0</v>
      </c>
      <c r="DX31" s="518">
        <f>'Marks Entry'!DY33</f>
        <v>0</v>
      </c>
      <c r="DY31" s="518" t="str">
        <f>'Marks Entry'!DZ33</f>
        <v>E</v>
      </c>
      <c r="DZ31" s="152" t="str">
        <f>'Marks Entry'!EA33</f>
        <v>E</v>
      </c>
      <c r="EA31" s="149">
        <f>'Marks Entry'!EB33</f>
        <v>0</v>
      </c>
      <c r="EB31" s="150">
        <f>'Marks Entry'!EC33</f>
        <v>0</v>
      </c>
      <c r="EC31" s="150">
        <f>'Marks Entry'!ED33</f>
        <v>0</v>
      </c>
      <c r="ED31" s="150">
        <f>'Marks Entry'!EE33</f>
        <v>0</v>
      </c>
      <c r="EE31" s="150">
        <f>'Marks Entry'!EF33</f>
        <v>0</v>
      </c>
      <c r="EF31" s="209">
        <f>'Marks Entry'!EG33</f>
        <v>0</v>
      </c>
      <c r="EG31" s="153" t="str">
        <f>'Marks Entry'!EJ33</f>
        <v>E</v>
      </c>
      <c r="EH31" s="149">
        <f>'Marks Entry'!EK33</f>
        <v>0</v>
      </c>
      <c r="EI31" s="150">
        <f>'Marks Entry'!EL33</f>
        <v>0</v>
      </c>
      <c r="EJ31" s="150">
        <f>'Marks Entry'!EM33</f>
        <v>0</v>
      </c>
      <c r="EK31" s="150">
        <f>'Marks Entry'!EN33</f>
        <v>0</v>
      </c>
      <c r="EL31" s="150">
        <f>'Marks Entry'!EO33</f>
        <v>0</v>
      </c>
      <c r="EM31" s="151">
        <f>'Marks Entry'!EP33</f>
        <v>0</v>
      </c>
      <c r="EN31" s="153" t="str">
        <f>'Marks Entry'!ES33</f>
        <v>E</v>
      </c>
      <c r="EO31" s="149">
        <f>'Marks Entry'!ET33</f>
        <v>0</v>
      </c>
      <c r="EP31" s="150">
        <f>'Marks Entry'!EU33</f>
        <v>0</v>
      </c>
      <c r="EQ31" s="150">
        <f>'Marks Entry'!EV33</f>
        <v>0</v>
      </c>
      <c r="ER31" s="150">
        <f>'Marks Entry'!EW33</f>
        <v>0</v>
      </c>
      <c r="ES31" s="150">
        <f>'Marks Entry'!EX33</f>
        <v>0</v>
      </c>
      <c r="ET31" s="151">
        <f>'Marks Entry'!EY33</f>
        <v>0</v>
      </c>
      <c r="EU31" s="153" t="str">
        <f>'Marks Entry'!FB33</f>
        <v>E</v>
      </c>
      <c r="EV31" s="222">
        <f>'Marks Entry'!FC33</f>
        <v>0</v>
      </c>
      <c r="EW31" s="223">
        <f>'Marks Entry'!FD33</f>
        <v>0</v>
      </c>
      <c r="EX31" s="224" t="str">
        <f>'Marks Entry'!FE33</f>
        <v/>
      </c>
      <c r="EY31" s="222">
        <f>'Marks Entry'!FF33</f>
        <v>1200</v>
      </c>
      <c r="EZ31" s="223">
        <f>'Marks Entry'!FG33</f>
        <v>0</v>
      </c>
      <c r="FA31" s="225">
        <f>'Marks Entry'!FH33</f>
        <v>0</v>
      </c>
      <c r="FB31" s="223" t="str">
        <f>IF(OR('Marks Entry'!FI33="First",'Marks Entry'!FI33="Second",'Marks Entry'!FI33="Third"),'Marks Entry'!FI33,"")</f>
        <v/>
      </c>
      <c r="FC31" s="223" t="str">
        <f>'Marks Entry'!FJ33</f>
        <v/>
      </c>
      <c r="FD31" s="540" t="str">
        <f>'Marks Entry'!FK33</f>
        <v>PROMOTED</v>
      </c>
      <c r="FE31" s="113" t="str">
        <f>'Marks Entry'!FL33</f>
        <v/>
      </c>
      <c r="FF31" s="115" t="str">
        <f>'Marks Entry'!FM33</f>
        <v/>
      </c>
      <c r="FG31" s="116" t="str">
        <f>'Marks Entry'!FO33</f>
        <v>E</v>
      </c>
    </row>
    <row r="32" spans="1:163" s="117" customFormat="1" ht="17.25" customHeight="1">
      <c r="A32" s="1065"/>
      <c r="B32" s="112">
        <f t="shared" si="1"/>
        <v>26</v>
      </c>
      <c r="C32" s="113">
        <f>'Marks Entry'!D34</f>
        <v>0</v>
      </c>
      <c r="D32" s="113">
        <f>'Marks Entry'!E34</f>
        <v>0</v>
      </c>
      <c r="E32" s="113">
        <f>'Marks Entry'!F34</f>
        <v>0</v>
      </c>
      <c r="F32" s="113">
        <f>'Marks Entry'!G34</f>
        <v>926</v>
      </c>
      <c r="G32" s="113">
        <f>'Marks Entry'!H34</f>
        <v>0</v>
      </c>
      <c r="H32" s="113">
        <f>'Marks Entry'!I34</f>
        <v>0</v>
      </c>
      <c r="I32" s="113">
        <f>'Marks Entry'!J34</f>
        <v>0</v>
      </c>
      <c r="J32" s="114">
        <f>'Marks Entry'!K34</f>
        <v>0</v>
      </c>
      <c r="K32" s="149">
        <f>'Marks Entry'!L34</f>
        <v>0</v>
      </c>
      <c r="L32" s="150">
        <f>'Marks Entry'!M34</f>
        <v>0</v>
      </c>
      <c r="M32" s="510">
        <f>'Marks Entry'!N34</f>
        <v>0</v>
      </c>
      <c r="N32" s="150">
        <f>'Marks Entry'!O34</f>
        <v>0</v>
      </c>
      <c r="O32" s="150">
        <f>'Marks Entry'!P34</f>
        <v>0</v>
      </c>
      <c r="P32" s="508">
        <f>'Marks Entry'!Q34</f>
        <v>0</v>
      </c>
      <c r="Q32" s="150">
        <f>'Marks Entry'!R34</f>
        <v>0</v>
      </c>
      <c r="R32" s="150">
        <f>'Marks Entry'!S34</f>
        <v>0</v>
      </c>
      <c r="S32" s="508">
        <f>'Marks Entry'!T34</f>
        <v>0</v>
      </c>
      <c r="T32" s="151">
        <f>'Marks Entry'!U34</f>
        <v>0</v>
      </c>
      <c r="U32" s="150">
        <f>'Marks Entry'!V34</f>
        <v>0</v>
      </c>
      <c r="V32" s="150">
        <f>'Marks Entry'!W34</f>
        <v>0</v>
      </c>
      <c r="W32" s="151">
        <f>'Marks Entry'!X34</f>
        <v>0</v>
      </c>
      <c r="X32" s="150">
        <f>'Marks Entry'!Y34</f>
        <v>0</v>
      </c>
      <c r="Y32" s="150">
        <f>'Marks Entry'!Z34</f>
        <v>0</v>
      </c>
      <c r="Z32" s="151">
        <f>'Marks Entry'!AA34</f>
        <v>0</v>
      </c>
      <c r="AA32" s="256">
        <f>'Marks Entry'!AB34</f>
        <v>0</v>
      </c>
      <c r="AB32" s="518">
        <f>'Marks Entry'!AC34</f>
        <v>0</v>
      </c>
      <c r="AC32" s="518" t="str">
        <f>'Marks Entry'!AD34</f>
        <v>E</v>
      </c>
      <c r="AD32" s="152" t="str">
        <f>'Marks Entry'!AE34</f>
        <v>E</v>
      </c>
      <c r="AE32" s="149">
        <f>'Marks Entry'!AF34</f>
        <v>0</v>
      </c>
      <c r="AF32" s="150">
        <f>'Marks Entry'!AG34</f>
        <v>0</v>
      </c>
      <c r="AG32" s="510">
        <f>'Marks Entry'!AH34</f>
        <v>0</v>
      </c>
      <c r="AH32" s="150">
        <f>'Marks Entry'!AI34</f>
        <v>0</v>
      </c>
      <c r="AI32" s="150">
        <f>'Marks Entry'!AJ34</f>
        <v>0</v>
      </c>
      <c r="AJ32" s="508">
        <f>'Marks Entry'!AK34</f>
        <v>0</v>
      </c>
      <c r="AK32" s="150">
        <f>'Marks Entry'!AL34</f>
        <v>0</v>
      </c>
      <c r="AL32" s="150">
        <f>'Marks Entry'!AM34</f>
        <v>0</v>
      </c>
      <c r="AM32" s="508">
        <f>'Marks Entry'!AN34</f>
        <v>0</v>
      </c>
      <c r="AN32" s="151">
        <f>'Marks Entry'!AO34</f>
        <v>0</v>
      </c>
      <c r="AO32" s="150">
        <f>'Marks Entry'!AP34</f>
        <v>0</v>
      </c>
      <c r="AP32" s="150">
        <f>'Marks Entry'!AQ34</f>
        <v>0</v>
      </c>
      <c r="AQ32" s="151">
        <f>'Marks Entry'!AR34</f>
        <v>0</v>
      </c>
      <c r="AR32" s="150">
        <f>'Marks Entry'!AS34</f>
        <v>0</v>
      </c>
      <c r="AS32" s="150">
        <f>'Marks Entry'!AT34</f>
        <v>0</v>
      </c>
      <c r="AT32" s="151">
        <f>'Marks Entry'!AU34</f>
        <v>0</v>
      </c>
      <c r="AU32" s="256">
        <f>'Marks Entry'!AV34</f>
        <v>0</v>
      </c>
      <c r="AV32" s="518">
        <f>'Marks Entry'!AW34</f>
        <v>0</v>
      </c>
      <c r="AW32" s="518" t="str">
        <f>'Marks Entry'!AX34</f>
        <v>E</v>
      </c>
      <c r="AX32" s="152" t="str">
        <f>'Marks Entry'!AY34</f>
        <v>E</v>
      </c>
      <c r="AY32" s="149">
        <f>'Marks Entry'!AZ34</f>
        <v>0</v>
      </c>
      <c r="AZ32" s="150">
        <f>'Marks Entry'!BA34</f>
        <v>0</v>
      </c>
      <c r="BA32" s="510">
        <f>'Marks Entry'!BB34</f>
        <v>0</v>
      </c>
      <c r="BB32" s="150">
        <f>'Marks Entry'!BC34</f>
        <v>0</v>
      </c>
      <c r="BC32" s="150">
        <f>'Marks Entry'!BD34</f>
        <v>0</v>
      </c>
      <c r="BD32" s="508">
        <f>'Marks Entry'!BE34</f>
        <v>0</v>
      </c>
      <c r="BE32" s="150">
        <f>'Marks Entry'!BF34</f>
        <v>0</v>
      </c>
      <c r="BF32" s="150">
        <f>'Marks Entry'!BG34</f>
        <v>0</v>
      </c>
      <c r="BG32" s="508">
        <f>'Marks Entry'!BH34</f>
        <v>0</v>
      </c>
      <c r="BH32" s="151">
        <f>'Marks Entry'!BI34</f>
        <v>0</v>
      </c>
      <c r="BI32" s="150">
        <f>'Marks Entry'!BJ34</f>
        <v>0</v>
      </c>
      <c r="BJ32" s="150">
        <f>'Marks Entry'!BK34</f>
        <v>0</v>
      </c>
      <c r="BK32" s="151">
        <f>'Marks Entry'!BL34</f>
        <v>0</v>
      </c>
      <c r="BL32" s="150">
        <f>'Marks Entry'!BM34</f>
        <v>0</v>
      </c>
      <c r="BM32" s="150">
        <f>'Marks Entry'!BN34</f>
        <v>0</v>
      </c>
      <c r="BN32" s="151">
        <f>'Marks Entry'!BO34</f>
        <v>0</v>
      </c>
      <c r="BO32" s="256">
        <f>'Marks Entry'!BP34</f>
        <v>0</v>
      </c>
      <c r="BP32" s="518">
        <f>'Marks Entry'!BQ34</f>
        <v>0</v>
      </c>
      <c r="BQ32" s="518" t="str">
        <f>'Marks Entry'!BR34</f>
        <v>E</v>
      </c>
      <c r="BR32" s="152" t="str">
        <f>'Marks Entry'!BS34</f>
        <v>E</v>
      </c>
      <c r="BS32" s="149">
        <f>'Marks Entry'!BT34</f>
        <v>0</v>
      </c>
      <c r="BT32" s="150">
        <f>'Marks Entry'!BU34</f>
        <v>0</v>
      </c>
      <c r="BU32" s="510">
        <f>'Marks Entry'!BV34</f>
        <v>0</v>
      </c>
      <c r="BV32" s="150">
        <f>'Marks Entry'!BW34</f>
        <v>0</v>
      </c>
      <c r="BW32" s="150">
        <f>'Marks Entry'!BX34</f>
        <v>0</v>
      </c>
      <c r="BX32" s="508">
        <f>'Marks Entry'!BY34</f>
        <v>0</v>
      </c>
      <c r="BY32" s="150">
        <f>'Marks Entry'!BZ34</f>
        <v>0</v>
      </c>
      <c r="BZ32" s="150">
        <f>'Marks Entry'!CA34</f>
        <v>0</v>
      </c>
      <c r="CA32" s="508">
        <f>'Marks Entry'!CB34</f>
        <v>0</v>
      </c>
      <c r="CB32" s="151">
        <f>'Marks Entry'!CC34</f>
        <v>0</v>
      </c>
      <c r="CC32" s="150">
        <f>'Marks Entry'!CD34</f>
        <v>0</v>
      </c>
      <c r="CD32" s="150">
        <f>'Marks Entry'!CE34</f>
        <v>0</v>
      </c>
      <c r="CE32" s="151">
        <f>'Marks Entry'!CF34</f>
        <v>0</v>
      </c>
      <c r="CF32" s="150">
        <f>'Marks Entry'!CG34</f>
        <v>0</v>
      </c>
      <c r="CG32" s="150">
        <f>'Marks Entry'!CH34</f>
        <v>0</v>
      </c>
      <c r="CH32" s="151">
        <f>'Marks Entry'!CI34</f>
        <v>0</v>
      </c>
      <c r="CI32" s="256">
        <f>'Marks Entry'!CJ34</f>
        <v>0</v>
      </c>
      <c r="CJ32" s="518">
        <f>'Marks Entry'!CK34</f>
        <v>0</v>
      </c>
      <c r="CK32" s="518" t="str">
        <f>'Marks Entry'!CL34</f>
        <v>E</v>
      </c>
      <c r="CL32" s="152" t="str">
        <f>'Marks Entry'!CM34</f>
        <v>E</v>
      </c>
      <c r="CM32" s="149">
        <f>'Marks Entry'!CN34</f>
        <v>0</v>
      </c>
      <c r="CN32" s="150">
        <f>'Marks Entry'!CO34</f>
        <v>0</v>
      </c>
      <c r="CO32" s="510">
        <f>'Marks Entry'!CP34</f>
        <v>0</v>
      </c>
      <c r="CP32" s="150">
        <f>'Marks Entry'!CQ34</f>
        <v>0</v>
      </c>
      <c r="CQ32" s="150">
        <f>'Marks Entry'!CR34</f>
        <v>0</v>
      </c>
      <c r="CR32" s="508">
        <f>'Marks Entry'!CS34</f>
        <v>0</v>
      </c>
      <c r="CS32" s="150">
        <f>'Marks Entry'!CT34</f>
        <v>0</v>
      </c>
      <c r="CT32" s="150">
        <f>'Marks Entry'!CU34</f>
        <v>0</v>
      </c>
      <c r="CU32" s="508">
        <f>'Marks Entry'!CV34</f>
        <v>0</v>
      </c>
      <c r="CV32" s="151">
        <f>'Marks Entry'!CW34</f>
        <v>0</v>
      </c>
      <c r="CW32" s="150">
        <f>'Marks Entry'!CX34</f>
        <v>0</v>
      </c>
      <c r="CX32" s="150">
        <f>'Marks Entry'!CY34</f>
        <v>0</v>
      </c>
      <c r="CY32" s="151">
        <f>'Marks Entry'!CZ34</f>
        <v>0</v>
      </c>
      <c r="CZ32" s="150">
        <f>'Marks Entry'!DA34</f>
        <v>0</v>
      </c>
      <c r="DA32" s="150">
        <f>'Marks Entry'!DB34</f>
        <v>0</v>
      </c>
      <c r="DB32" s="151">
        <f>'Marks Entry'!DC34</f>
        <v>0</v>
      </c>
      <c r="DC32" s="256">
        <f>'Marks Entry'!DD34</f>
        <v>0</v>
      </c>
      <c r="DD32" s="518">
        <f>'Marks Entry'!DE34</f>
        <v>0</v>
      </c>
      <c r="DE32" s="518" t="str">
        <f>'Marks Entry'!DF34</f>
        <v>E</v>
      </c>
      <c r="DF32" s="152" t="str">
        <f>'Marks Entry'!DG34</f>
        <v>E</v>
      </c>
      <c r="DG32" s="149">
        <f>'Marks Entry'!DH34</f>
        <v>0</v>
      </c>
      <c r="DH32" s="150">
        <f>'Marks Entry'!DI34</f>
        <v>0</v>
      </c>
      <c r="DI32" s="510">
        <f>'Marks Entry'!DJ34</f>
        <v>0</v>
      </c>
      <c r="DJ32" s="150">
        <f>'Marks Entry'!DK34</f>
        <v>0</v>
      </c>
      <c r="DK32" s="150">
        <f>'Marks Entry'!DL34</f>
        <v>0</v>
      </c>
      <c r="DL32" s="508">
        <f>'Marks Entry'!DM34</f>
        <v>0</v>
      </c>
      <c r="DM32" s="150">
        <f>'Marks Entry'!DN34</f>
        <v>0</v>
      </c>
      <c r="DN32" s="150">
        <f>'Marks Entry'!DO34</f>
        <v>0</v>
      </c>
      <c r="DO32" s="508">
        <f>'Marks Entry'!DP34</f>
        <v>0</v>
      </c>
      <c r="DP32" s="151">
        <f>'Marks Entry'!DQ34</f>
        <v>0</v>
      </c>
      <c r="DQ32" s="150">
        <f>'Marks Entry'!DR34</f>
        <v>0</v>
      </c>
      <c r="DR32" s="150">
        <f>'Marks Entry'!DS34</f>
        <v>0</v>
      </c>
      <c r="DS32" s="151">
        <f>'Marks Entry'!DT34</f>
        <v>0</v>
      </c>
      <c r="DT32" s="150">
        <f>'Marks Entry'!DU34</f>
        <v>0</v>
      </c>
      <c r="DU32" s="150">
        <f>'Marks Entry'!DV34</f>
        <v>0</v>
      </c>
      <c r="DV32" s="151">
        <f>'Marks Entry'!DW34</f>
        <v>0</v>
      </c>
      <c r="DW32" s="256">
        <f>'Marks Entry'!DX34</f>
        <v>0</v>
      </c>
      <c r="DX32" s="518">
        <f>'Marks Entry'!DY34</f>
        <v>0</v>
      </c>
      <c r="DY32" s="518" t="str">
        <f>'Marks Entry'!DZ34</f>
        <v>E</v>
      </c>
      <c r="DZ32" s="152" t="str">
        <f>'Marks Entry'!EA34</f>
        <v>E</v>
      </c>
      <c r="EA32" s="149">
        <f>'Marks Entry'!EB34</f>
        <v>0</v>
      </c>
      <c r="EB32" s="150">
        <f>'Marks Entry'!EC34</f>
        <v>0</v>
      </c>
      <c r="EC32" s="150">
        <f>'Marks Entry'!ED34</f>
        <v>0</v>
      </c>
      <c r="ED32" s="150">
        <f>'Marks Entry'!EE34</f>
        <v>0</v>
      </c>
      <c r="EE32" s="150">
        <f>'Marks Entry'!EF34</f>
        <v>0</v>
      </c>
      <c r="EF32" s="209">
        <f>'Marks Entry'!EG34</f>
        <v>0</v>
      </c>
      <c r="EG32" s="153" t="str">
        <f>'Marks Entry'!EJ34</f>
        <v>E</v>
      </c>
      <c r="EH32" s="149">
        <f>'Marks Entry'!EK34</f>
        <v>0</v>
      </c>
      <c r="EI32" s="150">
        <f>'Marks Entry'!EL34</f>
        <v>0</v>
      </c>
      <c r="EJ32" s="150">
        <f>'Marks Entry'!EM34</f>
        <v>0</v>
      </c>
      <c r="EK32" s="150">
        <f>'Marks Entry'!EN34</f>
        <v>0</v>
      </c>
      <c r="EL32" s="150">
        <f>'Marks Entry'!EO34</f>
        <v>0</v>
      </c>
      <c r="EM32" s="151">
        <f>'Marks Entry'!EP34</f>
        <v>0</v>
      </c>
      <c r="EN32" s="153" t="str">
        <f>'Marks Entry'!ES34</f>
        <v>E</v>
      </c>
      <c r="EO32" s="149">
        <f>'Marks Entry'!ET34</f>
        <v>0</v>
      </c>
      <c r="EP32" s="150">
        <f>'Marks Entry'!EU34</f>
        <v>0</v>
      </c>
      <c r="EQ32" s="150">
        <f>'Marks Entry'!EV34</f>
        <v>0</v>
      </c>
      <c r="ER32" s="150">
        <f>'Marks Entry'!EW34</f>
        <v>0</v>
      </c>
      <c r="ES32" s="150">
        <f>'Marks Entry'!EX34</f>
        <v>0</v>
      </c>
      <c r="ET32" s="151">
        <f>'Marks Entry'!EY34</f>
        <v>0</v>
      </c>
      <c r="EU32" s="153" t="str">
        <f>'Marks Entry'!FB34</f>
        <v>E</v>
      </c>
      <c r="EV32" s="222">
        <f>'Marks Entry'!FC34</f>
        <v>0</v>
      </c>
      <c r="EW32" s="223">
        <f>'Marks Entry'!FD34</f>
        <v>0</v>
      </c>
      <c r="EX32" s="224" t="str">
        <f>'Marks Entry'!FE34</f>
        <v/>
      </c>
      <c r="EY32" s="222">
        <f>'Marks Entry'!FF34</f>
        <v>1200</v>
      </c>
      <c r="EZ32" s="223">
        <f>'Marks Entry'!FG34</f>
        <v>0</v>
      </c>
      <c r="FA32" s="225">
        <f>'Marks Entry'!FH34</f>
        <v>0</v>
      </c>
      <c r="FB32" s="223" t="str">
        <f>IF(OR('Marks Entry'!FI34="First",'Marks Entry'!FI34="Second",'Marks Entry'!FI34="Third"),'Marks Entry'!FI34,"")</f>
        <v/>
      </c>
      <c r="FC32" s="223" t="str">
        <f>'Marks Entry'!FJ34</f>
        <v/>
      </c>
      <c r="FD32" s="540" t="str">
        <f>'Marks Entry'!FK34</f>
        <v>PROMOTED</v>
      </c>
      <c r="FE32" s="113" t="str">
        <f>'Marks Entry'!FL34</f>
        <v/>
      </c>
      <c r="FF32" s="115" t="str">
        <f>'Marks Entry'!FM34</f>
        <v/>
      </c>
      <c r="FG32" s="116" t="str">
        <f>'Marks Entry'!FO34</f>
        <v>E</v>
      </c>
    </row>
    <row r="33" spans="1:163" s="117" customFormat="1" ht="17.25" customHeight="1">
      <c r="A33" s="1065"/>
      <c r="B33" s="112">
        <f t="shared" si="1"/>
        <v>27</v>
      </c>
      <c r="C33" s="113">
        <f>'Marks Entry'!D35</f>
        <v>0</v>
      </c>
      <c r="D33" s="113">
        <f>'Marks Entry'!E35</f>
        <v>0</v>
      </c>
      <c r="E33" s="113">
        <f>'Marks Entry'!F35</f>
        <v>0</v>
      </c>
      <c r="F33" s="113">
        <f>'Marks Entry'!G35</f>
        <v>927</v>
      </c>
      <c r="G33" s="113">
        <f>'Marks Entry'!H35</f>
        <v>0</v>
      </c>
      <c r="H33" s="113">
        <f>'Marks Entry'!I35</f>
        <v>0</v>
      </c>
      <c r="I33" s="113">
        <f>'Marks Entry'!J35</f>
        <v>0</v>
      </c>
      <c r="J33" s="114">
        <f>'Marks Entry'!K35</f>
        <v>0</v>
      </c>
      <c r="K33" s="149">
        <f>'Marks Entry'!L35</f>
        <v>0</v>
      </c>
      <c r="L33" s="150">
        <f>'Marks Entry'!M35</f>
        <v>0</v>
      </c>
      <c r="M33" s="510">
        <f>'Marks Entry'!N35</f>
        <v>0</v>
      </c>
      <c r="N33" s="150">
        <f>'Marks Entry'!O35</f>
        <v>0</v>
      </c>
      <c r="O33" s="150">
        <f>'Marks Entry'!P35</f>
        <v>0</v>
      </c>
      <c r="P33" s="508">
        <f>'Marks Entry'!Q35</f>
        <v>0</v>
      </c>
      <c r="Q33" s="150">
        <f>'Marks Entry'!R35</f>
        <v>0</v>
      </c>
      <c r="R33" s="150">
        <f>'Marks Entry'!S35</f>
        <v>0</v>
      </c>
      <c r="S33" s="508">
        <f>'Marks Entry'!T35</f>
        <v>0</v>
      </c>
      <c r="T33" s="151">
        <f>'Marks Entry'!U35</f>
        <v>0</v>
      </c>
      <c r="U33" s="150">
        <f>'Marks Entry'!V35</f>
        <v>0</v>
      </c>
      <c r="V33" s="150">
        <f>'Marks Entry'!W35</f>
        <v>0</v>
      </c>
      <c r="W33" s="151">
        <f>'Marks Entry'!X35</f>
        <v>0</v>
      </c>
      <c r="X33" s="150">
        <f>'Marks Entry'!Y35</f>
        <v>0</v>
      </c>
      <c r="Y33" s="150">
        <f>'Marks Entry'!Z35</f>
        <v>0</v>
      </c>
      <c r="Z33" s="151">
        <f>'Marks Entry'!AA35</f>
        <v>0</v>
      </c>
      <c r="AA33" s="256">
        <f>'Marks Entry'!AB35</f>
        <v>0</v>
      </c>
      <c r="AB33" s="518">
        <f>'Marks Entry'!AC35</f>
        <v>0</v>
      </c>
      <c r="AC33" s="518" t="str">
        <f>'Marks Entry'!AD35</f>
        <v>E</v>
      </c>
      <c r="AD33" s="152" t="str">
        <f>'Marks Entry'!AE35</f>
        <v>E</v>
      </c>
      <c r="AE33" s="149">
        <f>'Marks Entry'!AF35</f>
        <v>0</v>
      </c>
      <c r="AF33" s="150">
        <f>'Marks Entry'!AG35</f>
        <v>0</v>
      </c>
      <c r="AG33" s="510">
        <f>'Marks Entry'!AH35</f>
        <v>0</v>
      </c>
      <c r="AH33" s="150">
        <f>'Marks Entry'!AI35</f>
        <v>0</v>
      </c>
      <c r="AI33" s="150">
        <f>'Marks Entry'!AJ35</f>
        <v>0</v>
      </c>
      <c r="AJ33" s="508">
        <f>'Marks Entry'!AK35</f>
        <v>0</v>
      </c>
      <c r="AK33" s="150">
        <f>'Marks Entry'!AL35</f>
        <v>0</v>
      </c>
      <c r="AL33" s="150">
        <f>'Marks Entry'!AM35</f>
        <v>0</v>
      </c>
      <c r="AM33" s="508">
        <f>'Marks Entry'!AN35</f>
        <v>0</v>
      </c>
      <c r="AN33" s="151">
        <f>'Marks Entry'!AO35</f>
        <v>0</v>
      </c>
      <c r="AO33" s="150">
        <f>'Marks Entry'!AP35</f>
        <v>0</v>
      </c>
      <c r="AP33" s="150">
        <f>'Marks Entry'!AQ35</f>
        <v>0</v>
      </c>
      <c r="AQ33" s="151">
        <f>'Marks Entry'!AR35</f>
        <v>0</v>
      </c>
      <c r="AR33" s="150">
        <f>'Marks Entry'!AS35</f>
        <v>0</v>
      </c>
      <c r="AS33" s="150">
        <f>'Marks Entry'!AT35</f>
        <v>0</v>
      </c>
      <c r="AT33" s="151">
        <f>'Marks Entry'!AU35</f>
        <v>0</v>
      </c>
      <c r="AU33" s="256">
        <f>'Marks Entry'!AV35</f>
        <v>0</v>
      </c>
      <c r="AV33" s="518">
        <f>'Marks Entry'!AW35</f>
        <v>0</v>
      </c>
      <c r="AW33" s="518" t="str">
        <f>'Marks Entry'!AX35</f>
        <v>E</v>
      </c>
      <c r="AX33" s="152" t="str">
        <f>'Marks Entry'!AY35</f>
        <v>E</v>
      </c>
      <c r="AY33" s="149">
        <f>'Marks Entry'!AZ35</f>
        <v>0</v>
      </c>
      <c r="AZ33" s="150">
        <f>'Marks Entry'!BA35</f>
        <v>0</v>
      </c>
      <c r="BA33" s="510">
        <f>'Marks Entry'!BB35</f>
        <v>0</v>
      </c>
      <c r="BB33" s="150">
        <f>'Marks Entry'!BC35</f>
        <v>0</v>
      </c>
      <c r="BC33" s="150">
        <f>'Marks Entry'!BD35</f>
        <v>0</v>
      </c>
      <c r="BD33" s="508">
        <f>'Marks Entry'!BE35</f>
        <v>0</v>
      </c>
      <c r="BE33" s="150">
        <f>'Marks Entry'!BF35</f>
        <v>0</v>
      </c>
      <c r="BF33" s="150">
        <f>'Marks Entry'!BG35</f>
        <v>0</v>
      </c>
      <c r="BG33" s="508">
        <f>'Marks Entry'!BH35</f>
        <v>0</v>
      </c>
      <c r="BH33" s="151">
        <f>'Marks Entry'!BI35</f>
        <v>0</v>
      </c>
      <c r="BI33" s="150">
        <f>'Marks Entry'!BJ35</f>
        <v>0</v>
      </c>
      <c r="BJ33" s="150">
        <f>'Marks Entry'!BK35</f>
        <v>0</v>
      </c>
      <c r="BK33" s="151">
        <f>'Marks Entry'!BL35</f>
        <v>0</v>
      </c>
      <c r="BL33" s="150">
        <f>'Marks Entry'!BM35</f>
        <v>0</v>
      </c>
      <c r="BM33" s="150">
        <f>'Marks Entry'!BN35</f>
        <v>0</v>
      </c>
      <c r="BN33" s="151">
        <f>'Marks Entry'!BO35</f>
        <v>0</v>
      </c>
      <c r="BO33" s="256">
        <f>'Marks Entry'!BP35</f>
        <v>0</v>
      </c>
      <c r="BP33" s="518">
        <f>'Marks Entry'!BQ35</f>
        <v>0</v>
      </c>
      <c r="BQ33" s="518" t="str">
        <f>'Marks Entry'!BR35</f>
        <v>E</v>
      </c>
      <c r="BR33" s="152" t="str">
        <f>'Marks Entry'!BS35</f>
        <v>E</v>
      </c>
      <c r="BS33" s="149">
        <f>'Marks Entry'!BT35</f>
        <v>0</v>
      </c>
      <c r="BT33" s="150">
        <f>'Marks Entry'!BU35</f>
        <v>0</v>
      </c>
      <c r="BU33" s="510">
        <f>'Marks Entry'!BV35</f>
        <v>0</v>
      </c>
      <c r="BV33" s="150">
        <f>'Marks Entry'!BW35</f>
        <v>0</v>
      </c>
      <c r="BW33" s="150">
        <f>'Marks Entry'!BX35</f>
        <v>0</v>
      </c>
      <c r="BX33" s="508">
        <f>'Marks Entry'!BY35</f>
        <v>0</v>
      </c>
      <c r="BY33" s="150">
        <f>'Marks Entry'!BZ35</f>
        <v>0</v>
      </c>
      <c r="BZ33" s="150">
        <f>'Marks Entry'!CA35</f>
        <v>0</v>
      </c>
      <c r="CA33" s="508">
        <f>'Marks Entry'!CB35</f>
        <v>0</v>
      </c>
      <c r="CB33" s="151">
        <f>'Marks Entry'!CC35</f>
        <v>0</v>
      </c>
      <c r="CC33" s="150">
        <f>'Marks Entry'!CD35</f>
        <v>0</v>
      </c>
      <c r="CD33" s="150">
        <f>'Marks Entry'!CE35</f>
        <v>0</v>
      </c>
      <c r="CE33" s="151">
        <f>'Marks Entry'!CF35</f>
        <v>0</v>
      </c>
      <c r="CF33" s="150">
        <f>'Marks Entry'!CG35</f>
        <v>0</v>
      </c>
      <c r="CG33" s="150">
        <f>'Marks Entry'!CH35</f>
        <v>0</v>
      </c>
      <c r="CH33" s="151">
        <f>'Marks Entry'!CI35</f>
        <v>0</v>
      </c>
      <c r="CI33" s="256">
        <f>'Marks Entry'!CJ35</f>
        <v>0</v>
      </c>
      <c r="CJ33" s="518">
        <f>'Marks Entry'!CK35</f>
        <v>0</v>
      </c>
      <c r="CK33" s="518" t="str">
        <f>'Marks Entry'!CL35</f>
        <v>E</v>
      </c>
      <c r="CL33" s="152" t="str">
        <f>'Marks Entry'!CM35</f>
        <v>E</v>
      </c>
      <c r="CM33" s="149">
        <f>'Marks Entry'!CN35</f>
        <v>0</v>
      </c>
      <c r="CN33" s="150">
        <f>'Marks Entry'!CO35</f>
        <v>0</v>
      </c>
      <c r="CO33" s="510">
        <f>'Marks Entry'!CP35</f>
        <v>0</v>
      </c>
      <c r="CP33" s="150">
        <f>'Marks Entry'!CQ35</f>
        <v>0</v>
      </c>
      <c r="CQ33" s="150">
        <f>'Marks Entry'!CR35</f>
        <v>0</v>
      </c>
      <c r="CR33" s="508">
        <f>'Marks Entry'!CS35</f>
        <v>0</v>
      </c>
      <c r="CS33" s="150">
        <f>'Marks Entry'!CT35</f>
        <v>0</v>
      </c>
      <c r="CT33" s="150">
        <f>'Marks Entry'!CU35</f>
        <v>0</v>
      </c>
      <c r="CU33" s="508">
        <f>'Marks Entry'!CV35</f>
        <v>0</v>
      </c>
      <c r="CV33" s="151">
        <f>'Marks Entry'!CW35</f>
        <v>0</v>
      </c>
      <c r="CW33" s="150">
        <f>'Marks Entry'!CX35</f>
        <v>0</v>
      </c>
      <c r="CX33" s="150">
        <f>'Marks Entry'!CY35</f>
        <v>0</v>
      </c>
      <c r="CY33" s="151">
        <f>'Marks Entry'!CZ35</f>
        <v>0</v>
      </c>
      <c r="CZ33" s="150">
        <f>'Marks Entry'!DA35</f>
        <v>0</v>
      </c>
      <c r="DA33" s="150">
        <f>'Marks Entry'!DB35</f>
        <v>0</v>
      </c>
      <c r="DB33" s="151">
        <f>'Marks Entry'!DC35</f>
        <v>0</v>
      </c>
      <c r="DC33" s="256">
        <f>'Marks Entry'!DD35</f>
        <v>0</v>
      </c>
      <c r="DD33" s="518">
        <f>'Marks Entry'!DE35</f>
        <v>0</v>
      </c>
      <c r="DE33" s="518" t="str">
        <f>'Marks Entry'!DF35</f>
        <v>E</v>
      </c>
      <c r="DF33" s="152" t="str">
        <f>'Marks Entry'!DG35</f>
        <v>E</v>
      </c>
      <c r="DG33" s="149">
        <f>'Marks Entry'!DH35</f>
        <v>0</v>
      </c>
      <c r="DH33" s="150">
        <f>'Marks Entry'!DI35</f>
        <v>0</v>
      </c>
      <c r="DI33" s="510">
        <f>'Marks Entry'!DJ35</f>
        <v>0</v>
      </c>
      <c r="DJ33" s="150">
        <f>'Marks Entry'!DK35</f>
        <v>0</v>
      </c>
      <c r="DK33" s="150">
        <f>'Marks Entry'!DL35</f>
        <v>0</v>
      </c>
      <c r="DL33" s="508">
        <f>'Marks Entry'!DM35</f>
        <v>0</v>
      </c>
      <c r="DM33" s="150">
        <f>'Marks Entry'!DN35</f>
        <v>0</v>
      </c>
      <c r="DN33" s="150">
        <f>'Marks Entry'!DO35</f>
        <v>0</v>
      </c>
      <c r="DO33" s="508">
        <f>'Marks Entry'!DP35</f>
        <v>0</v>
      </c>
      <c r="DP33" s="151">
        <f>'Marks Entry'!DQ35</f>
        <v>0</v>
      </c>
      <c r="DQ33" s="150">
        <f>'Marks Entry'!DR35</f>
        <v>0</v>
      </c>
      <c r="DR33" s="150">
        <f>'Marks Entry'!DS35</f>
        <v>0</v>
      </c>
      <c r="DS33" s="151">
        <f>'Marks Entry'!DT35</f>
        <v>0</v>
      </c>
      <c r="DT33" s="150">
        <f>'Marks Entry'!DU35</f>
        <v>0</v>
      </c>
      <c r="DU33" s="150">
        <f>'Marks Entry'!DV35</f>
        <v>0</v>
      </c>
      <c r="DV33" s="151">
        <f>'Marks Entry'!DW35</f>
        <v>0</v>
      </c>
      <c r="DW33" s="256">
        <f>'Marks Entry'!DX35</f>
        <v>0</v>
      </c>
      <c r="DX33" s="518">
        <f>'Marks Entry'!DY35</f>
        <v>0</v>
      </c>
      <c r="DY33" s="518" t="str">
        <f>'Marks Entry'!DZ35</f>
        <v>E</v>
      </c>
      <c r="DZ33" s="152" t="str">
        <f>'Marks Entry'!EA35</f>
        <v>E</v>
      </c>
      <c r="EA33" s="149">
        <f>'Marks Entry'!EB35</f>
        <v>0</v>
      </c>
      <c r="EB33" s="150">
        <f>'Marks Entry'!EC35</f>
        <v>0</v>
      </c>
      <c r="EC33" s="150">
        <f>'Marks Entry'!ED35</f>
        <v>0</v>
      </c>
      <c r="ED33" s="150">
        <f>'Marks Entry'!EE35</f>
        <v>0</v>
      </c>
      <c r="EE33" s="150">
        <f>'Marks Entry'!EF35</f>
        <v>0</v>
      </c>
      <c r="EF33" s="209">
        <f>'Marks Entry'!EG35</f>
        <v>0</v>
      </c>
      <c r="EG33" s="153" t="str">
        <f>'Marks Entry'!EJ35</f>
        <v>E</v>
      </c>
      <c r="EH33" s="149">
        <f>'Marks Entry'!EK35</f>
        <v>0</v>
      </c>
      <c r="EI33" s="150">
        <f>'Marks Entry'!EL35</f>
        <v>0</v>
      </c>
      <c r="EJ33" s="150">
        <f>'Marks Entry'!EM35</f>
        <v>0</v>
      </c>
      <c r="EK33" s="150">
        <f>'Marks Entry'!EN35</f>
        <v>0</v>
      </c>
      <c r="EL33" s="150">
        <f>'Marks Entry'!EO35</f>
        <v>0</v>
      </c>
      <c r="EM33" s="151">
        <f>'Marks Entry'!EP35</f>
        <v>0</v>
      </c>
      <c r="EN33" s="153" t="str">
        <f>'Marks Entry'!ES35</f>
        <v>E</v>
      </c>
      <c r="EO33" s="149">
        <f>'Marks Entry'!ET35</f>
        <v>0</v>
      </c>
      <c r="EP33" s="150">
        <f>'Marks Entry'!EU35</f>
        <v>0</v>
      </c>
      <c r="EQ33" s="150">
        <f>'Marks Entry'!EV35</f>
        <v>0</v>
      </c>
      <c r="ER33" s="150">
        <f>'Marks Entry'!EW35</f>
        <v>0</v>
      </c>
      <c r="ES33" s="150">
        <f>'Marks Entry'!EX35</f>
        <v>0</v>
      </c>
      <c r="ET33" s="151">
        <f>'Marks Entry'!EY35</f>
        <v>0</v>
      </c>
      <c r="EU33" s="153" t="str">
        <f>'Marks Entry'!FB35</f>
        <v>E</v>
      </c>
      <c r="EV33" s="222">
        <f>'Marks Entry'!FC35</f>
        <v>0</v>
      </c>
      <c r="EW33" s="223">
        <f>'Marks Entry'!FD35</f>
        <v>0</v>
      </c>
      <c r="EX33" s="224" t="str">
        <f>'Marks Entry'!FE35</f>
        <v/>
      </c>
      <c r="EY33" s="222">
        <f>'Marks Entry'!FF35</f>
        <v>1200</v>
      </c>
      <c r="EZ33" s="223">
        <f>'Marks Entry'!FG35</f>
        <v>0</v>
      </c>
      <c r="FA33" s="225">
        <f>'Marks Entry'!FH35</f>
        <v>0</v>
      </c>
      <c r="FB33" s="223" t="str">
        <f>IF(OR('Marks Entry'!FI35="First",'Marks Entry'!FI35="Second",'Marks Entry'!FI35="Third"),'Marks Entry'!FI35,"")</f>
        <v/>
      </c>
      <c r="FC33" s="223" t="str">
        <f>'Marks Entry'!FJ35</f>
        <v/>
      </c>
      <c r="FD33" s="540" t="str">
        <f>'Marks Entry'!FK35</f>
        <v>PROMOTED</v>
      </c>
      <c r="FE33" s="113" t="str">
        <f>'Marks Entry'!FL35</f>
        <v/>
      </c>
      <c r="FF33" s="115" t="str">
        <f>'Marks Entry'!FM35</f>
        <v/>
      </c>
      <c r="FG33" s="116" t="str">
        <f>'Marks Entry'!FO35</f>
        <v>E</v>
      </c>
    </row>
    <row r="34" spans="1:163" s="117" customFormat="1" ht="17.25" customHeight="1">
      <c r="A34" s="1065"/>
      <c r="B34" s="112">
        <f t="shared" si="1"/>
        <v>28</v>
      </c>
      <c r="C34" s="113">
        <f>'Marks Entry'!D36</f>
        <v>0</v>
      </c>
      <c r="D34" s="113">
        <f>'Marks Entry'!E36</f>
        <v>0</v>
      </c>
      <c r="E34" s="113">
        <f>'Marks Entry'!F36</f>
        <v>0</v>
      </c>
      <c r="F34" s="113">
        <f>'Marks Entry'!G36</f>
        <v>928</v>
      </c>
      <c r="G34" s="113">
        <f>'Marks Entry'!H36</f>
        <v>0</v>
      </c>
      <c r="H34" s="113">
        <f>'Marks Entry'!I36</f>
        <v>0</v>
      </c>
      <c r="I34" s="113">
        <f>'Marks Entry'!J36</f>
        <v>0</v>
      </c>
      <c r="J34" s="114">
        <f>'Marks Entry'!K36</f>
        <v>0</v>
      </c>
      <c r="K34" s="149">
        <f>'Marks Entry'!L36</f>
        <v>0</v>
      </c>
      <c r="L34" s="150">
        <f>'Marks Entry'!M36</f>
        <v>0</v>
      </c>
      <c r="M34" s="510">
        <f>'Marks Entry'!N36</f>
        <v>0</v>
      </c>
      <c r="N34" s="150">
        <f>'Marks Entry'!O36</f>
        <v>0</v>
      </c>
      <c r="O34" s="150">
        <f>'Marks Entry'!P36</f>
        <v>0</v>
      </c>
      <c r="P34" s="508">
        <f>'Marks Entry'!Q36</f>
        <v>0</v>
      </c>
      <c r="Q34" s="150">
        <f>'Marks Entry'!R36</f>
        <v>0</v>
      </c>
      <c r="R34" s="150">
        <f>'Marks Entry'!S36</f>
        <v>0</v>
      </c>
      <c r="S34" s="508">
        <f>'Marks Entry'!T36</f>
        <v>0</v>
      </c>
      <c r="T34" s="151">
        <f>'Marks Entry'!U36</f>
        <v>0</v>
      </c>
      <c r="U34" s="150">
        <f>'Marks Entry'!V36</f>
        <v>0</v>
      </c>
      <c r="V34" s="150">
        <f>'Marks Entry'!W36</f>
        <v>0</v>
      </c>
      <c r="W34" s="151">
        <f>'Marks Entry'!X36</f>
        <v>0</v>
      </c>
      <c r="X34" s="150">
        <f>'Marks Entry'!Y36</f>
        <v>0</v>
      </c>
      <c r="Y34" s="150">
        <f>'Marks Entry'!Z36</f>
        <v>0</v>
      </c>
      <c r="Z34" s="151">
        <f>'Marks Entry'!AA36</f>
        <v>0</v>
      </c>
      <c r="AA34" s="256">
        <f>'Marks Entry'!AB36</f>
        <v>0</v>
      </c>
      <c r="AB34" s="518">
        <f>'Marks Entry'!AC36</f>
        <v>0</v>
      </c>
      <c r="AC34" s="518" t="str">
        <f>'Marks Entry'!AD36</f>
        <v>E</v>
      </c>
      <c r="AD34" s="152" t="str">
        <f>'Marks Entry'!AE36</f>
        <v>E</v>
      </c>
      <c r="AE34" s="149">
        <f>'Marks Entry'!AF36</f>
        <v>0</v>
      </c>
      <c r="AF34" s="150">
        <f>'Marks Entry'!AG36</f>
        <v>0</v>
      </c>
      <c r="AG34" s="510">
        <f>'Marks Entry'!AH36</f>
        <v>0</v>
      </c>
      <c r="AH34" s="150">
        <f>'Marks Entry'!AI36</f>
        <v>0</v>
      </c>
      <c r="AI34" s="150">
        <f>'Marks Entry'!AJ36</f>
        <v>0</v>
      </c>
      <c r="AJ34" s="508">
        <f>'Marks Entry'!AK36</f>
        <v>0</v>
      </c>
      <c r="AK34" s="150">
        <f>'Marks Entry'!AL36</f>
        <v>0</v>
      </c>
      <c r="AL34" s="150">
        <f>'Marks Entry'!AM36</f>
        <v>0</v>
      </c>
      <c r="AM34" s="508">
        <f>'Marks Entry'!AN36</f>
        <v>0</v>
      </c>
      <c r="AN34" s="151">
        <f>'Marks Entry'!AO36</f>
        <v>0</v>
      </c>
      <c r="AO34" s="150">
        <f>'Marks Entry'!AP36</f>
        <v>0</v>
      </c>
      <c r="AP34" s="150">
        <f>'Marks Entry'!AQ36</f>
        <v>0</v>
      </c>
      <c r="AQ34" s="151">
        <f>'Marks Entry'!AR36</f>
        <v>0</v>
      </c>
      <c r="AR34" s="150">
        <f>'Marks Entry'!AS36</f>
        <v>0</v>
      </c>
      <c r="AS34" s="150">
        <f>'Marks Entry'!AT36</f>
        <v>0</v>
      </c>
      <c r="AT34" s="151">
        <f>'Marks Entry'!AU36</f>
        <v>0</v>
      </c>
      <c r="AU34" s="256">
        <f>'Marks Entry'!AV36</f>
        <v>0</v>
      </c>
      <c r="AV34" s="518">
        <f>'Marks Entry'!AW36</f>
        <v>0</v>
      </c>
      <c r="AW34" s="518" t="str">
        <f>'Marks Entry'!AX36</f>
        <v>E</v>
      </c>
      <c r="AX34" s="152" t="str">
        <f>'Marks Entry'!AY36</f>
        <v>E</v>
      </c>
      <c r="AY34" s="149">
        <f>'Marks Entry'!AZ36</f>
        <v>0</v>
      </c>
      <c r="AZ34" s="150">
        <f>'Marks Entry'!BA36</f>
        <v>0</v>
      </c>
      <c r="BA34" s="510">
        <f>'Marks Entry'!BB36</f>
        <v>0</v>
      </c>
      <c r="BB34" s="150">
        <f>'Marks Entry'!BC36</f>
        <v>0</v>
      </c>
      <c r="BC34" s="150">
        <f>'Marks Entry'!BD36</f>
        <v>0</v>
      </c>
      <c r="BD34" s="508">
        <f>'Marks Entry'!BE36</f>
        <v>0</v>
      </c>
      <c r="BE34" s="150">
        <f>'Marks Entry'!BF36</f>
        <v>0</v>
      </c>
      <c r="BF34" s="150">
        <f>'Marks Entry'!BG36</f>
        <v>0</v>
      </c>
      <c r="BG34" s="508">
        <f>'Marks Entry'!BH36</f>
        <v>0</v>
      </c>
      <c r="BH34" s="151">
        <f>'Marks Entry'!BI36</f>
        <v>0</v>
      </c>
      <c r="BI34" s="150">
        <f>'Marks Entry'!BJ36</f>
        <v>0</v>
      </c>
      <c r="BJ34" s="150">
        <f>'Marks Entry'!BK36</f>
        <v>0</v>
      </c>
      <c r="BK34" s="151">
        <f>'Marks Entry'!BL36</f>
        <v>0</v>
      </c>
      <c r="BL34" s="150">
        <f>'Marks Entry'!BM36</f>
        <v>0</v>
      </c>
      <c r="BM34" s="150">
        <f>'Marks Entry'!BN36</f>
        <v>0</v>
      </c>
      <c r="BN34" s="151">
        <f>'Marks Entry'!BO36</f>
        <v>0</v>
      </c>
      <c r="BO34" s="256">
        <f>'Marks Entry'!BP36</f>
        <v>0</v>
      </c>
      <c r="BP34" s="518">
        <f>'Marks Entry'!BQ36</f>
        <v>0</v>
      </c>
      <c r="BQ34" s="518" t="str">
        <f>'Marks Entry'!BR36</f>
        <v>E</v>
      </c>
      <c r="BR34" s="152" t="str">
        <f>'Marks Entry'!BS36</f>
        <v>E</v>
      </c>
      <c r="BS34" s="149">
        <f>'Marks Entry'!BT36</f>
        <v>0</v>
      </c>
      <c r="BT34" s="150">
        <f>'Marks Entry'!BU36</f>
        <v>0</v>
      </c>
      <c r="BU34" s="510">
        <f>'Marks Entry'!BV36</f>
        <v>0</v>
      </c>
      <c r="BV34" s="150">
        <f>'Marks Entry'!BW36</f>
        <v>0</v>
      </c>
      <c r="BW34" s="150">
        <f>'Marks Entry'!BX36</f>
        <v>0</v>
      </c>
      <c r="BX34" s="508">
        <f>'Marks Entry'!BY36</f>
        <v>0</v>
      </c>
      <c r="BY34" s="150">
        <f>'Marks Entry'!BZ36</f>
        <v>0</v>
      </c>
      <c r="BZ34" s="150">
        <f>'Marks Entry'!CA36</f>
        <v>0</v>
      </c>
      <c r="CA34" s="508">
        <f>'Marks Entry'!CB36</f>
        <v>0</v>
      </c>
      <c r="CB34" s="151">
        <f>'Marks Entry'!CC36</f>
        <v>0</v>
      </c>
      <c r="CC34" s="150">
        <f>'Marks Entry'!CD36</f>
        <v>0</v>
      </c>
      <c r="CD34" s="150">
        <f>'Marks Entry'!CE36</f>
        <v>0</v>
      </c>
      <c r="CE34" s="151">
        <f>'Marks Entry'!CF36</f>
        <v>0</v>
      </c>
      <c r="CF34" s="150">
        <f>'Marks Entry'!CG36</f>
        <v>0</v>
      </c>
      <c r="CG34" s="150">
        <f>'Marks Entry'!CH36</f>
        <v>0</v>
      </c>
      <c r="CH34" s="151">
        <f>'Marks Entry'!CI36</f>
        <v>0</v>
      </c>
      <c r="CI34" s="256">
        <f>'Marks Entry'!CJ36</f>
        <v>0</v>
      </c>
      <c r="CJ34" s="518">
        <f>'Marks Entry'!CK36</f>
        <v>0</v>
      </c>
      <c r="CK34" s="518" t="str">
        <f>'Marks Entry'!CL36</f>
        <v>E</v>
      </c>
      <c r="CL34" s="152" t="str">
        <f>'Marks Entry'!CM36</f>
        <v>E</v>
      </c>
      <c r="CM34" s="149">
        <f>'Marks Entry'!CN36</f>
        <v>0</v>
      </c>
      <c r="CN34" s="150">
        <f>'Marks Entry'!CO36</f>
        <v>0</v>
      </c>
      <c r="CO34" s="510">
        <f>'Marks Entry'!CP36</f>
        <v>0</v>
      </c>
      <c r="CP34" s="150">
        <f>'Marks Entry'!CQ36</f>
        <v>0</v>
      </c>
      <c r="CQ34" s="150">
        <f>'Marks Entry'!CR36</f>
        <v>0</v>
      </c>
      <c r="CR34" s="508">
        <f>'Marks Entry'!CS36</f>
        <v>0</v>
      </c>
      <c r="CS34" s="150">
        <f>'Marks Entry'!CT36</f>
        <v>0</v>
      </c>
      <c r="CT34" s="150">
        <f>'Marks Entry'!CU36</f>
        <v>0</v>
      </c>
      <c r="CU34" s="508">
        <f>'Marks Entry'!CV36</f>
        <v>0</v>
      </c>
      <c r="CV34" s="151">
        <f>'Marks Entry'!CW36</f>
        <v>0</v>
      </c>
      <c r="CW34" s="150">
        <f>'Marks Entry'!CX36</f>
        <v>0</v>
      </c>
      <c r="CX34" s="150">
        <f>'Marks Entry'!CY36</f>
        <v>0</v>
      </c>
      <c r="CY34" s="151">
        <f>'Marks Entry'!CZ36</f>
        <v>0</v>
      </c>
      <c r="CZ34" s="150">
        <f>'Marks Entry'!DA36</f>
        <v>0</v>
      </c>
      <c r="DA34" s="150">
        <f>'Marks Entry'!DB36</f>
        <v>0</v>
      </c>
      <c r="DB34" s="151">
        <f>'Marks Entry'!DC36</f>
        <v>0</v>
      </c>
      <c r="DC34" s="256">
        <f>'Marks Entry'!DD36</f>
        <v>0</v>
      </c>
      <c r="DD34" s="518">
        <f>'Marks Entry'!DE36</f>
        <v>0</v>
      </c>
      <c r="DE34" s="518" t="str">
        <f>'Marks Entry'!DF36</f>
        <v>E</v>
      </c>
      <c r="DF34" s="152" t="str">
        <f>'Marks Entry'!DG36</f>
        <v>E</v>
      </c>
      <c r="DG34" s="149">
        <f>'Marks Entry'!DH36</f>
        <v>0</v>
      </c>
      <c r="DH34" s="150">
        <f>'Marks Entry'!DI36</f>
        <v>0</v>
      </c>
      <c r="DI34" s="510">
        <f>'Marks Entry'!DJ36</f>
        <v>0</v>
      </c>
      <c r="DJ34" s="150">
        <f>'Marks Entry'!DK36</f>
        <v>0</v>
      </c>
      <c r="DK34" s="150">
        <f>'Marks Entry'!DL36</f>
        <v>0</v>
      </c>
      <c r="DL34" s="508">
        <f>'Marks Entry'!DM36</f>
        <v>0</v>
      </c>
      <c r="DM34" s="150">
        <f>'Marks Entry'!DN36</f>
        <v>0</v>
      </c>
      <c r="DN34" s="150">
        <f>'Marks Entry'!DO36</f>
        <v>0</v>
      </c>
      <c r="DO34" s="508">
        <f>'Marks Entry'!DP36</f>
        <v>0</v>
      </c>
      <c r="DP34" s="151">
        <f>'Marks Entry'!DQ36</f>
        <v>0</v>
      </c>
      <c r="DQ34" s="150">
        <f>'Marks Entry'!DR36</f>
        <v>0</v>
      </c>
      <c r="DR34" s="150">
        <f>'Marks Entry'!DS36</f>
        <v>0</v>
      </c>
      <c r="DS34" s="151">
        <f>'Marks Entry'!DT36</f>
        <v>0</v>
      </c>
      <c r="DT34" s="150">
        <f>'Marks Entry'!DU36</f>
        <v>0</v>
      </c>
      <c r="DU34" s="150">
        <f>'Marks Entry'!DV36</f>
        <v>0</v>
      </c>
      <c r="DV34" s="151">
        <f>'Marks Entry'!DW36</f>
        <v>0</v>
      </c>
      <c r="DW34" s="256">
        <f>'Marks Entry'!DX36</f>
        <v>0</v>
      </c>
      <c r="DX34" s="518">
        <f>'Marks Entry'!DY36</f>
        <v>0</v>
      </c>
      <c r="DY34" s="518" t="str">
        <f>'Marks Entry'!DZ36</f>
        <v>E</v>
      </c>
      <c r="DZ34" s="152" t="str">
        <f>'Marks Entry'!EA36</f>
        <v>E</v>
      </c>
      <c r="EA34" s="149">
        <f>'Marks Entry'!EB36</f>
        <v>0</v>
      </c>
      <c r="EB34" s="150">
        <f>'Marks Entry'!EC36</f>
        <v>0</v>
      </c>
      <c r="EC34" s="150">
        <f>'Marks Entry'!ED36</f>
        <v>0</v>
      </c>
      <c r="ED34" s="150">
        <f>'Marks Entry'!EE36</f>
        <v>0</v>
      </c>
      <c r="EE34" s="150">
        <f>'Marks Entry'!EF36</f>
        <v>0</v>
      </c>
      <c r="EF34" s="209">
        <f>'Marks Entry'!EG36</f>
        <v>0</v>
      </c>
      <c r="EG34" s="153" t="str">
        <f>'Marks Entry'!EJ36</f>
        <v>E</v>
      </c>
      <c r="EH34" s="149">
        <f>'Marks Entry'!EK36</f>
        <v>0</v>
      </c>
      <c r="EI34" s="150">
        <f>'Marks Entry'!EL36</f>
        <v>0</v>
      </c>
      <c r="EJ34" s="150">
        <f>'Marks Entry'!EM36</f>
        <v>0</v>
      </c>
      <c r="EK34" s="150">
        <f>'Marks Entry'!EN36</f>
        <v>0</v>
      </c>
      <c r="EL34" s="150">
        <f>'Marks Entry'!EO36</f>
        <v>0</v>
      </c>
      <c r="EM34" s="151">
        <f>'Marks Entry'!EP36</f>
        <v>0</v>
      </c>
      <c r="EN34" s="153" t="str">
        <f>'Marks Entry'!ES36</f>
        <v>E</v>
      </c>
      <c r="EO34" s="149">
        <f>'Marks Entry'!ET36</f>
        <v>0</v>
      </c>
      <c r="EP34" s="150">
        <f>'Marks Entry'!EU36</f>
        <v>0</v>
      </c>
      <c r="EQ34" s="150">
        <f>'Marks Entry'!EV36</f>
        <v>0</v>
      </c>
      <c r="ER34" s="150">
        <f>'Marks Entry'!EW36</f>
        <v>0</v>
      </c>
      <c r="ES34" s="150">
        <f>'Marks Entry'!EX36</f>
        <v>0</v>
      </c>
      <c r="ET34" s="151">
        <f>'Marks Entry'!EY36</f>
        <v>0</v>
      </c>
      <c r="EU34" s="153" t="str">
        <f>'Marks Entry'!FB36</f>
        <v>E</v>
      </c>
      <c r="EV34" s="222">
        <f>'Marks Entry'!FC36</f>
        <v>0</v>
      </c>
      <c r="EW34" s="223">
        <f>'Marks Entry'!FD36</f>
        <v>0</v>
      </c>
      <c r="EX34" s="224" t="str">
        <f>'Marks Entry'!FE36</f>
        <v/>
      </c>
      <c r="EY34" s="222">
        <f>'Marks Entry'!FF36</f>
        <v>1200</v>
      </c>
      <c r="EZ34" s="223">
        <f>'Marks Entry'!FG36</f>
        <v>0</v>
      </c>
      <c r="FA34" s="225">
        <f>'Marks Entry'!FH36</f>
        <v>0</v>
      </c>
      <c r="FB34" s="223" t="str">
        <f>IF(OR('Marks Entry'!FI36="First",'Marks Entry'!FI36="Second",'Marks Entry'!FI36="Third"),'Marks Entry'!FI36,"")</f>
        <v/>
      </c>
      <c r="FC34" s="223" t="str">
        <f>'Marks Entry'!FJ36</f>
        <v/>
      </c>
      <c r="FD34" s="540" t="str">
        <f>'Marks Entry'!FK36</f>
        <v>PROMOTED</v>
      </c>
      <c r="FE34" s="113" t="str">
        <f>'Marks Entry'!FL36</f>
        <v/>
      </c>
      <c r="FF34" s="115" t="str">
        <f>'Marks Entry'!FM36</f>
        <v/>
      </c>
      <c r="FG34" s="116" t="str">
        <f>'Marks Entry'!FO36</f>
        <v>E</v>
      </c>
    </row>
    <row r="35" spans="1:163" s="117" customFormat="1" ht="17.25" customHeight="1">
      <c r="A35" s="1065"/>
      <c r="B35" s="112">
        <f t="shared" si="1"/>
        <v>29</v>
      </c>
      <c r="C35" s="113">
        <f>'Marks Entry'!D37</f>
        <v>0</v>
      </c>
      <c r="D35" s="113">
        <f>'Marks Entry'!E37</f>
        <v>0</v>
      </c>
      <c r="E35" s="113">
        <f>'Marks Entry'!F37</f>
        <v>0</v>
      </c>
      <c r="F35" s="113">
        <f>'Marks Entry'!G37</f>
        <v>929</v>
      </c>
      <c r="G35" s="113">
        <f>'Marks Entry'!H37</f>
        <v>0</v>
      </c>
      <c r="H35" s="113">
        <f>'Marks Entry'!I37</f>
        <v>0</v>
      </c>
      <c r="I35" s="113">
        <f>'Marks Entry'!J37</f>
        <v>0</v>
      </c>
      <c r="J35" s="114">
        <f>'Marks Entry'!K37</f>
        <v>0</v>
      </c>
      <c r="K35" s="149">
        <f>'Marks Entry'!L37</f>
        <v>0</v>
      </c>
      <c r="L35" s="150">
        <f>'Marks Entry'!M37</f>
        <v>0</v>
      </c>
      <c r="M35" s="510">
        <f>'Marks Entry'!N37</f>
        <v>0</v>
      </c>
      <c r="N35" s="150">
        <f>'Marks Entry'!O37</f>
        <v>0</v>
      </c>
      <c r="O35" s="150">
        <f>'Marks Entry'!P37</f>
        <v>0</v>
      </c>
      <c r="P35" s="508">
        <f>'Marks Entry'!Q37</f>
        <v>0</v>
      </c>
      <c r="Q35" s="150">
        <f>'Marks Entry'!R37</f>
        <v>0</v>
      </c>
      <c r="R35" s="150">
        <f>'Marks Entry'!S37</f>
        <v>0</v>
      </c>
      <c r="S35" s="508">
        <f>'Marks Entry'!T37</f>
        <v>0</v>
      </c>
      <c r="T35" s="151">
        <f>'Marks Entry'!U37</f>
        <v>0</v>
      </c>
      <c r="U35" s="150">
        <f>'Marks Entry'!V37</f>
        <v>0</v>
      </c>
      <c r="V35" s="150">
        <f>'Marks Entry'!W37</f>
        <v>0</v>
      </c>
      <c r="W35" s="151">
        <f>'Marks Entry'!X37</f>
        <v>0</v>
      </c>
      <c r="X35" s="150">
        <f>'Marks Entry'!Y37</f>
        <v>0</v>
      </c>
      <c r="Y35" s="150">
        <f>'Marks Entry'!Z37</f>
        <v>0</v>
      </c>
      <c r="Z35" s="151">
        <f>'Marks Entry'!AA37</f>
        <v>0</v>
      </c>
      <c r="AA35" s="256">
        <f>'Marks Entry'!AB37</f>
        <v>0</v>
      </c>
      <c r="AB35" s="518">
        <f>'Marks Entry'!AC37</f>
        <v>0</v>
      </c>
      <c r="AC35" s="518" t="str">
        <f>'Marks Entry'!AD37</f>
        <v>E</v>
      </c>
      <c r="AD35" s="152" t="str">
        <f>'Marks Entry'!AE37</f>
        <v>E</v>
      </c>
      <c r="AE35" s="149">
        <f>'Marks Entry'!AF37</f>
        <v>0</v>
      </c>
      <c r="AF35" s="150">
        <f>'Marks Entry'!AG37</f>
        <v>0</v>
      </c>
      <c r="AG35" s="510">
        <f>'Marks Entry'!AH37</f>
        <v>0</v>
      </c>
      <c r="AH35" s="150">
        <f>'Marks Entry'!AI37</f>
        <v>0</v>
      </c>
      <c r="AI35" s="150">
        <f>'Marks Entry'!AJ37</f>
        <v>0</v>
      </c>
      <c r="AJ35" s="508">
        <f>'Marks Entry'!AK37</f>
        <v>0</v>
      </c>
      <c r="AK35" s="150">
        <f>'Marks Entry'!AL37</f>
        <v>0</v>
      </c>
      <c r="AL35" s="150">
        <f>'Marks Entry'!AM37</f>
        <v>0</v>
      </c>
      <c r="AM35" s="508">
        <f>'Marks Entry'!AN37</f>
        <v>0</v>
      </c>
      <c r="AN35" s="151">
        <f>'Marks Entry'!AO37</f>
        <v>0</v>
      </c>
      <c r="AO35" s="150">
        <f>'Marks Entry'!AP37</f>
        <v>0</v>
      </c>
      <c r="AP35" s="150">
        <f>'Marks Entry'!AQ37</f>
        <v>0</v>
      </c>
      <c r="AQ35" s="151">
        <f>'Marks Entry'!AR37</f>
        <v>0</v>
      </c>
      <c r="AR35" s="150">
        <f>'Marks Entry'!AS37</f>
        <v>0</v>
      </c>
      <c r="AS35" s="150">
        <f>'Marks Entry'!AT37</f>
        <v>0</v>
      </c>
      <c r="AT35" s="151">
        <f>'Marks Entry'!AU37</f>
        <v>0</v>
      </c>
      <c r="AU35" s="256">
        <f>'Marks Entry'!AV37</f>
        <v>0</v>
      </c>
      <c r="AV35" s="518">
        <f>'Marks Entry'!AW37</f>
        <v>0</v>
      </c>
      <c r="AW35" s="518" t="str">
        <f>'Marks Entry'!AX37</f>
        <v>E</v>
      </c>
      <c r="AX35" s="152" t="str">
        <f>'Marks Entry'!AY37</f>
        <v>E</v>
      </c>
      <c r="AY35" s="149">
        <f>'Marks Entry'!AZ37</f>
        <v>0</v>
      </c>
      <c r="AZ35" s="150">
        <f>'Marks Entry'!BA37</f>
        <v>0</v>
      </c>
      <c r="BA35" s="510">
        <f>'Marks Entry'!BB37</f>
        <v>0</v>
      </c>
      <c r="BB35" s="150">
        <f>'Marks Entry'!BC37</f>
        <v>0</v>
      </c>
      <c r="BC35" s="150">
        <f>'Marks Entry'!BD37</f>
        <v>0</v>
      </c>
      <c r="BD35" s="508">
        <f>'Marks Entry'!BE37</f>
        <v>0</v>
      </c>
      <c r="BE35" s="150">
        <f>'Marks Entry'!BF37</f>
        <v>0</v>
      </c>
      <c r="BF35" s="150">
        <f>'Marks Entry'!BG37</f>
        <v>0</v>
      </c>
      <c r="BG35" s="508">
        <f>'Marks Entry'!BH37</f>
        <v>0</v>
      </c>
      <c r="BH35" s="151">
        <f>'Marks Entry'!BI37</f>
        <v>0</v>
      </c>
      <c r="BI35" s="150">
        <f>'Marks Entry'!BJ37</f>
        <v>0</v>
      </c>
      <c r="BJ35" s="150">
        <f>'Marks Entry'!BK37</f>
        <v>0</v>
      </c>
      <c r="BK35" s="151">
        <f>'Marks Entry'!BL37</f>
        <v>0</v>
      </c>
      <c r="BL35" s="150">
        <f>'Marks Entry'!BM37</f>
        <v>0</v>
      </c>
      <c r="BM35" s="150">
        <f>'Marks Entry'!BN37</f>
        <v>0</v>
      </c>
      <c r="BN35" s="151">
        <f>'Marks Entry'!BO37</f>
        <v>0</v>
      </c>
      <c r="BO35" s="256">
        <f>'Marks Entry'!BP37</f>
        <v>0</v>
      </c>
      <c r="BP35" s="518">
        <f>'Marks Entry'!BQ37</f>
        <v>0</v>
      </c>
      <c r="BQ35" s="518" t="str">
        <f>'Marks Entry'!BR37</f>
        <v>E</v>
      </c>
      <c r="BR35" s="152" t="str">
        <f>'Marks Entry'!BS37</f>
        <v>E</v>
      </c>
      <c r="BS35" s="149">
        <f>'Marks Entry'!BT37</f>
        <v>0</v>
      </c>
      <c r="BT35" s="150">
        <f>'Marks Entry'!BU37</f>
        <v>0</v>
      </c>
      <c r="BU35" s="510">
        <f>'Marks Entry'!BV37</f>
        <v>0</v>
      </c>
      <c r="BV35" s="150">
        <f>'Marks Entry'!BW37</f>
        <v>0</v>
      </c>
      <c r="BW35" s="150">
        <f>'Marks Entry'!BX37</f>
        <v>0</v>
      </c>
      <c r="BX35" s="508">
        <f>'Marks Entry'!BY37</f>
        <v>0</v>
      </c>
      <c r="BY35" s="150">
        <f>'Marks Entry'!BZ37</f>
        <v>0</v>
      </c>
      <c r="BZ35" s="150">
        <f>'Marks Entry'!CA37</f>
        <v>0</v>
      </c>
      <c r="CA35" s="508">
        <f>'Marks Entry'!CB37</f>
        <v>0</v>
      </c>
      <c r="CB35" s="151">
        <f>'Marks Entry'!CC37</f>
        <v>0</v>
      </c>
      <c r="CC35" s="150">
        <f>'Marks Entry'!CD37</f>
        <v>0</v>
      </c>
      <c r="CD35" s="150">
        <f>'Marks Entry'!CE37</f>
        <v>0</v>
      </c>
      <c r="CE35" s="151">
        <f>'Marks Entry'!CF37</f>
        <v>0</v>
      </c>
      <c r="CF35" s="150">
        <f>'Marks Entry'!CG37</f>
        <v>0</v>
      </c>
      <c r="CG35" s="150">
        <f>'Marks Entry'!CH37</f>
        <v>0</v>
      </c>
      <c r="CH35" s="151">
        <f>'Marks Entry'!CI37</f>
        <v>0</v>
      </c>
      <c r="CI35" s="256">
        <f>'Marks Entry'!CJ37</f>
        <v>0</v>
      </c>
      <c r="CJ35" s="518">
        <f>'Marks Entry'!CK37</f>
        <v>0</v>
      </c>
      <c r="CK35" s="518" t="str">
        <f>'Marks Entry'!CL37</f>
        <v>E</v>
      </c>
      <c r="CL35" s="152" t="str">
        <f>'Marks Entry'!CM37</f>
        <v>E</v>
      </c>
      <c r="CM35" s="149">
        <f>'Marks Entry'!CN37</f>
        <v>0</v>
      </c>
      <c r="CN35" s="150">
        <f>'Marks Entry'!CO37</f>
        <v>0</v>
      </c>
      <c r="CO35" s="510">
        <f>'Marks Entry'!CP37</f>
        <v>0</v>
      </c>
      <c r="CP35" s="150">
        <f>'Marks Entry'!CQ37</f>
        <v>0</v>
      </c>
      <c r="CQ35" s="150">
        <f>'Marks Entry'!CR37</f>
        <v>0</v>
      </c>
      <c r="CR35" s="508">
        <f>'Marks Entry'!CS37</f>
        <v>0</v>
      </c>
      <c r="CS35" s="150">
        <f>'Marks Entry'!CT37</f>
        <v>0</v>
      </c>
      <c r="CT35" s="150">
        <f>'Marks Entry'!CU37</f>
        <v>0</v>
      </c>
      <c r="CU35" s="508">
        <f>'Marks Entry'!CV37</f>
        <v>0</v>
      </c>
      <c r="CV35" s="151">
        <f>'Marks Entry'!CW37</f>
        <v>0</v>
      </c>
      <c r="CW35" s="150">
        <f>'Marks Entry'!CX37</f>
        <v>0</v>
      </c>
      <c r="CX35" s="150">
        <f>'Marks Entry'!CY37</f>
        <v>0</v>
      </c>
      <c r="CY35" s="151">
        <f>'Marks Entry'!CZ37</f>
        <v>0</v>
      </c>
      <c r="CZ35" s="150">
        <f>'Marks Entry'!DA37</f>
        <v>0</v>
      </c>
      <c r="DA35" s="150">
        <f>'Marks Entry'!DB37</f>
        <v>0</v>
      </c>
      <c r="DB35" s="151">
        <f>'Marks Entry'!DC37</f>
        <v>0</v>
      </c>
      <c r="DC35" s="256">
        <f>'Marks Entry'!DD37</f>
        <v>0</v>
      </c>
      <c r="DD35" s="518">
        <f>'Marks Entry'!DE37</f>
        <v>0</v>
      </c>
      <c r="DE35" s="518" t="str">
        <f>'Marks Entry'!DF37</f>
        <v>E</v>
      </c>
      <c r="DF35" s="152" t="str">
        <f>'Marks Entry'!DG37</f>
        <v>E</v>
      </c>
      <c r="DG35" s="149">
        <f>'Marks Entry'!DH37</f>
        <v>0</v>
      </c>
      <c r="DH35" s="150">
        <f>'Marks Entry'!DI37</f>
        <v>0</v>
      </c>
      <c r="DI35" s="510">
        <f>'Marks Entry'!DJ37</f>
        <v>0</v>
      </c>
      <c r="DJ35" s="150">
        <f>'Marks Entry'!DK37</f>
        <v>0</v>
      </c>
      <c r="DK35" s="150">
        <f>'Marks Entry'!DL37</f>
        <v>0</v>
      </c>
      <c r="DL35" s="508">
        <f>'Marks Entry'!DM37</f>
        <v>0</v>
      </c>
      <c r="DM35" s="150">
        <f>'Marks Entry'!DN37</f>
        <v>0</v>
      </c>
      <c r="DN35" s="150">
        <f>'Marks Entry'!DO37</f>
        <v>0</v>
      </c>
      <c r="DO35" s="508">
        <f>'Marks Entry'!DP37</f>
        <v>0</v>
      </c>
      <c r="DP35" s="151">
        <f>'Marks Entry'!DQ37</f>
        <v>0</v>
      </c>
      <c r="DQ35" s="150">
        <f>'Marks Entry'!DR37</f>
        <v>0</v>
      </c>
      <c r="DR35" s="150">
        <f>'Marks Entry'!DS37</f>
        <v>0</v>
      </c>
      <c r="DS35" s="151">
        <f>'Marks Entry'!DT37</f>
        <v>0</v>
      </c>
      <c r="DT35" s="150">
        <f>'Marks Entry'!DU37</f>
        <v>0</v>
      </c>
      <c r="DU35" s="150">
        <f>'Marks Entry'!DV37</f>
        <v>0</v>
      </c>
      <c r="DV35" s="151">
        <f>'Marks Entry'!DW37</f>
        <v>0</v>
      </c>
      <c r="DW35" s="256">
        <f>'Marks Entry'!DX37</f>
        <v>0</v>
      </c>
      <c r="DX35" s="518">
        <f>'Marks Entry'!DY37</f>
        <v>0</v>
      </c>
      <c r="DY35" s="518" t="str">
        <f>'Marks Entry'!DZ37</f>
        <v>E</v>
      </c>
      <c r="DZ35" s="152" t="str">
        <f>'Marks Entry'!EA37</f>
        <v>E</v>
      </c>
      <c r="EA35" s="149">
        <f>'Marks Entry'!EB37</f>
        <v>0</v>
      </c>
      <c r="EB35" s="150">
        <f>'Marks Entry'!EC37</f>
        <v>0</v>
      </c>
      <c r="EC35" s="150">
        <f>'Marks Entry'!ED37</f>
        <v>0</v>
      </c>
      <c r="ED35" s="150">
        <f>'Marks Entry'!EE37</f>
        <v>0</v>
      </c>
      <c r="EE35" s="150">
        <f>'Marks Entry'!EF37</f>
        <v>0</v>
      </c>
      <c r="EF35" s="209">
        <f>'Marks Entry'!EG37</f>
        <v>0</v>
      </c>
      <c r="EG35" s="153" t="str">
        <f>'Marks Entry'!EJ37</f>
        <v>E</v>
      </c>
      <c r="EH35" s="149">
        <f>'Marks Entry'!EK37</f>
        <v>0</v>
      </c>
      <c r="EI35" s="150">
        <f>'Marks Entry'!EL37</f>
        <v>0</v>
      </c>
      <c r="EJ35" s="150">
        <f>'Marks Entry'!EM37</f>
        <v>0</v>
      </c>
      <c r="EK35" s="150">
        <f>'Marks Entry'!EN37</f>
        <v>0</v>
      </c>
      <c r="EL35" s="150">
        <f>'Marks Entry'!EO37</f>
        <v>0</v>
      </c>
      <c r="EM35" s="151">
        <f>'Marks Entry'!EP37</f>
        <v>0</v>
      </c>
      <c r="EN35" s="153" t="str">
        <f>'Marks Entry'!ES37</f>
        <v>E</v>
      </c>
      <c r="EO35" s="149">
        <f>'Marks Entry'!ET37</f>
        <v>0</v>
      </c>
      <c r="EP35" s="150">
        <f>'Marks Entry'!EU37</f>
        <v>0</v>
      </c>
      <c r="EQ35" s="150">
        <f>'Marks Entry'!EV37</f>
        <v>0</v>
      </c>
      <c r="ER35" s="150">
        <f>'Marks Entry'!EW37</f>
        <v>0</v>
      </c>
      <c r="ES35" s="150">
        <f>'Marks Entry'!EX37</f>
        <v>0</v>
      </c>
      <c r="ET35" s="151">
        <f>'Marks Entry'!EY37</f>
        <v>0</v>
      </c>
      <c r="EU35" s="153" t="str">
        <f>'Marks Entry'!FB37</f>
        <v>E</v>
      </c>
      <c r="EV35" s="222">
        <f>'Marks Entry'!FC37</f>
        <v>0</v>
      </c>
      <c r="EW35" s="223">
        <f>'Marks Entry'!FD37</f>
        <v>0</v>
      </c>
      <c r="EX35" s="224" t="str">
        <f>'Marks Entry'!FE37</f>
        <v/>
      </c>
      <c r="EY35" s="222">
        <f>'Marks Entry'!FF37</f>
        <v>1200</v>
      </c>
      <c r="EZ35" s="223">
        <f>'Marks Entry'!FG37</f>
        <v>0</v>
      </c>
      <c r="FA35" s="225">
        <f>'Marks Entry'!FH37</f>
        <v>0</v>
      </c>
      <c r="FB35" s="223" t="str">
        <f>IF(OR('Marks Entry'!FI37="First",'Marks Entry'!FI37="Second",'Marks Entry'!FI37="Third"),'Marks Entry'!FI37,"")</f>
        <v/>
      </c>
      <c r="FC35" s="223" t="str">
        <f>'Marks Entry'!FJ37</f>
        <v/>
      </c>
      <c r="FD35" s="540" t="str">
        <f>'Marks Entry'!FK37</f>
        <v>PROMOTED</v>
      </c>
      <c r="FE35" s="113" t="str">
        <f>'Marks Entry'!FL37</f>
        <v/>
      </c>
      <c r="FF35" s="115" t="str">
        <f>'Marks Entry'!FM37</f>
        <v/>
      </c>
      <c r="FG35" s="116" t="str">
        <f>'Marks Entry'!FO37</f>
        <v>E</v>
      </c>
    </row>
    <row r="36" spans="1:163" s="117" customFormat="1" ht="17.25" customHeight="1">
      <c r="A36" s="1065"/>
      <c r="B36" s="112">
        <f t="shared" si="1"/>
        <v>30</v>
      </c>
      <c r="C36" s="113">
        <f>'Marks Entry'!D38</f>
        <v>0</v>
      </c>
      <c r="D36" s="113">
        <f>'Marks Entry'!E38</f>
        <v>0</v>
      </c>
      <c r="E36" s="113">
        <f>'Marks Entry'!F38</f>
        <v>0</v>
      </c>
      <c r="F36" s="113">
        <f>'Marks Entry'!G38</f>
        <v>930</v>
      </c>
      <c r="G36" s="113">
        <f>'Marks Entry'!H38</f>
        <v>0</v>
      </c>
      <c r="H36" s="113">
        <f>'Marks Entry'!I38</f>
        <v>0</v>
      </c>
      <c r="I36" s="113">
        <f>'Marks Entry'!J38</f>
        <v>0</v>
      </c>
      <c r="J36" s="114">
        <f>'Marks Entry'!K38</f>
        <v>0</v>
      </c>
      <c r="K36" s="149">
        <f>'Marks Entry'!L38</f>
        <v>0</v>
      </c>
      <c r="L36" s="150">
        <f>'Marks Entry'!M38</f>
        <v>0</v>
      </c>
      <c r="M36" s="510">
        <f>'Marks Entry'!N38</f>
        <v>0</v>
      </c>
      <c r="N36" s="150">
        <f>'Marks Entry'!O38</f>
        <v>0</v>
      </c>
      <c r="O36" s="150">
        <f>'Marks Entry'!P38</f>
        <v>0</v>
      </c>
      <c r="P36" s="508">
        <f>'Marks Entry'!Q38</f>
        <v>0</v>
      </c>
      <c r="Q36" s="150">
        <f>'Marks Entry'!R38</f>
        <v>0</v>
      </c>
      <c r="R36" s="150">
        <f>'Marks Entry'!S38</f>
        <v>0</v>
      </c>
      <c r="S36" s="508">
        <f>'Marks Entry'!T38</f>
        <v>0</v>
      </c>
      <c r="T36" s="151">
        <f>'Marks Entry'!U38</f>
        <v>0</v>
      </c>
      <c r="U36" s="150">
        <f>'Marks Entry'!V38</f>
        <v>0</v>
      </c>
      <c r="V36" s="150">
        <f>'Marks Entry'!W38</f>
        <v>0</v>
      </c>
      <c r="W36" s="151">
        <f>'Marks Entry'!X38</f>
        <v>0</v>
      </c>
      <c r="X36" s="150">
        <f>'Marks Entry'!Y38</f>
        <v>0</v>
      </c>
      <c r="Y36" s="150">
        <f>'Marks Entry'!Z38</f>
        <v>0</v>
      </c>
      <c r="Z36" s="151">
        <f>'Marks Entry'!AA38</f>
        <v>0</v>
      </c>
      <c r="AA36" s="256">
        <f>'Marks Entry'!AB38</f>
        <v>0</v>
      </c>
      <c r="AB36" s="518">
        <f>'Marks Entry'!AC38</f>
        <v>0</v>
      </c>
      <c r="AC36" s="518" t="str">
        <f>'Marks Entry'!AD38</f>
        <v>E</v>
      </c>
      <c r="AD36" s="152" t="str">
        <f>'Marks Entry'!AE38</f>
        <v>E</v>
      </c>
      <c r="AE36" s="149">
        <f>'Marks Entry'!AF38</f>
        <v>0</v>
      </c>
      <c r="AF36" s="150">
        <f>'Marks Entry'!AG38</f>
        <v>0</v>
      </c>
      <c r="AG36" s="510">
        <f>'Marks Entry'!AH38</f>
        <v>0</v>
      </c>
      <c r="AH36" s="150">
        <f>'Marks Entry'!AI38</f>
        <v>0</v>
      </c>
      <c r="AI36" s="150">
        <f>'Marks Entry'!AJ38</f>
        <v>0</v>
      </c>
      <c r="AJ36" s="508">
        <f>'Marks Entry'!AK38</f>
        <v>0</v>
      </c>
      <c r="AK36" s="150">
        <f>'Marks Entry'!AL38</f>
        <v>0</v>
      </c>
      <c r="AL36" s="150">
        <f>'Marks Entry'!AM38</f>
        <v>0</v>
      </c>
      <c r="AM36" s="508">
        <f>'Marks Entry'!AN38</f>
        <v>0</v>
      </c>
      <c r="AN36" s="151">
        <f>'Marks Entry'!AO38</f>
        <v>0</v>
      </c>
      <c r="AO36" s="150">
        <f>'Marks Entry'!AP38</f>
        <v>0</v>
      </c>
      <c r="AP36" s="150">
        <f>'Marks Entry'!AQ38</f>
        <v>0</v>
      </c>
      <c r="AQ36" s="151">
        <f>'Marks Entry'!AR38</f>
        <v>0</v>
      </c>
      <c r="AR36" s="150">
        <f>'Marks Entry'!AS38</f>
        <v>0</v>
      </c>
      <c r="AS36" s="150">
        <f>'Marks Entry'!AT38</f>
        <v>0</v>
      </c>
      <c r="AT36" s="151">
        <f>'Marks Entry'!AU38</f>
        <v>0</v>
      </c>
      <c r="AU36" s="256">
        <f>'Marks Entry'!AV38</f>
        <v>0</v>
      </c>
      <c r="AV36" s="518">
        <f>'Marks Entry'!AW38</f>
        <v>0</v>
      </c>
      <c r="AW36" s="518" t="str">
        <f>'Marks Entry'!AX38</f>
        <v>E</v>
      </c>
      <c r="AX36" s="152" t="str">
        <f>'Marks Entry'!AY38</f>
        <v>E</v>
      </c>
      <c r="AY36" s="149">
        <f>'Marks Entry'!AZ38</f>
        <v>0</v>
      </c>
      <c r="AZ36" s="150">
        <f>'Marks Entry'!BA38</f>
        <v>0</v>
      </c>
      <c r="BA36" s="510">
        <f>'Marks Entry'!BB38</f>
        <v>0</v>
      </c>
      <c r="BB36" s="150">
        <f>'Marks Entry'!BC38</f>
        <v>0</v>
      </c>
      <c r="BC36" s="150">
        <f>'Marks Entry'!BD38</f>
        <v>0</v>
      </c>
      <c r="BD36" s="508">
        <f>'Marks Entry'!BE38</f>
        <v>0</v>
      </c>
      <c r="BE36" s="150">
        <f>'Marks Entry'!BF38</f>
        <v>0</v>
      </c>
      <c r="BF36" s="150">
        <f>'Marks Entry'!BG38</f>
        <v>0</v>
      </c>
      <c r="BG36" s="508">
        <f>'Marks Entry'!BH38</f>
        <v>0</v>
      </c>
      <c r="BH36" s="151">
        <f>'Marks Entry'!BI38</f>
        <v>0</v>
      </c>
      <c r="BI36" s="150">
        <f>'Marks Entry'!BJ38</f>
        <v>0</v>
      </c>
      <c r="BJ36" s="150">
        <f>'Marks Entry'!BK38</f>
        <v>0</v>
      </c>
      <c r="BK36" s="151">
        <f>'Marks Entry'!BL38</f>
        <v>0</v>
      </c>
      <c r="BL36" s="150">
        <f>'Marks Entry'!BM38</f>
        <v>0</v>
      </c>
      <c r="BM36" s="150">
        <f>'Marks Entry'!BN38</f>
        <v>0</v>
      </c>
      <c r="BN36" s="151">
        <f>'Marks Entry'!BO38</f>
        <v>0</v>
      </c>
      <c r="BO36" s="256">
        <f>'Marks Entry'!BP38</f>
        <v>0</v>
      </c>
      <c r="BP36" s="518">
        <f>'Marks Entry'!BQ38</f>
        <v>0</v>
      </c>
      <c r="BQ36" s="518" t="str">
        <f>'Marks Entry'!BR38</f>
        <v>E</v>
      </c>
      <c r="BR36" s="152" t="str">
        <f>'Marks Entry'!BS38</f>
        <v>E</v>
      </c>
      <c r="BS36" s="149">
        <f>'Marks Entry'!BT38</f>
        <v>0</v>
      </c>
      <c r="BT36" s="150">
        <f>'Marks Entry'!BU38</f>
        <v>0</v>
      </c>
      <c r="BU36" s="510">
        <f>'Marks Entry'!BV38</f>
        <v>0</v>
      </c>
      <c r="BV36" s="150">
        <f>'Marks Entry'!BW38</f>
        <v>0</v>
      </c>
      <c r="BW36" s="150">
        <f>'Marks Entry'!BX38</f>
        <v>0</v>
      </c>
      <c r="BX36" s="508">
        <f>'Marks Entry'!BY38</f>
        <v>0</v>
      </c>
      <c r="BY36" s="150">
        <f>'Marks Entry'!BZ38</f>
        <v>0</v>
      </c>
      <c r="BZ36" s="150">
        <f>'Marks Entry'!CA38</f>
        <v>0</v>
      </c>
      <c r="CA36" s="508">
        <f>'Marks Entry'!CB38</f>
        <v>0</v>
      </c>
      <c r="CB36" s="151">
        <f>'Marks Entry'!CC38</f>
        <v>0</v>
      </c>
      <c r="CC36" s="150">
        <f>'Marks Entry'!CD38</f>
        <v>0</v>
      </c>
      <c r="CD36" s="150">
        <f>'Marks Entry'!CE38</f>
        <v>0</v>
      </c>
      <c r="CE36" s="151">
        <f>'Marks Entry'!CF38</f>
        <v>0</v>
      </c>
      <c r="CF36" s="150">
        <f>'Marks Entry'!CG38</f>
        <v>0</v>
      </c>
      <c r="CG36" s="150">
        <f>'Marks Entry'!CH38</f>
        <v>0</v>
      </c>
      <c r="CH36" s="151">
        <f>'Marks Entry'!CI38</f>
        <v>0</v>
      </c>
      <c r="CI36" s="256">
        <f>'Marks Entry'!CJ38</f>
        <v>0</v>
      </c>
      <c r="CJ36" s="518">
        <f>'Marks Entry'!CK38</f>
        <v>0</v>
      </c>
      <c r="CK36" s="518" t="str">
        <f>'Marks Entry'!CL38</f>
        <v>E</v>
      </c>
      <c r="CL36" s="152" t="str">
        <f>'Marks Entry'!CM38</f>
        <v>E</v>
      </c>
      <c r="CM36" s="149">
        <f>'Marks Entry'!CN38</f>
        <v>0</v>
      </c>
      <c r="CN36" s="150">
        <f>'Marks Entry'!CO38</f>
        <v>0</v>
      </c>
      <c r="CO36" s="510">
        <f>'Marks Entry'!CP38</f>
        <v>0</v>
      </c>
      <c r="CP36" s="150">
        <f>'Marks Entry'!CQ38</f>
        <v>0</v>
      </c>
      <c r="CQ36" s="150">
        <f>'Marks Entry'!CR38</f>
        <v>0</v>
      </c>
      <c r="CR36" s="508">
        <f>'Marks Entry'!CS38</f>
        <v>0</v>
      </c>
      <c r="CS36" s="150">
        <f>'Marks Entry'!CT38</f>
        <v>0</v>
      </c>
      <c r="CT36" s="150">
        <f>'Marks Entry'!CU38</f>
        <v>0</v>
      </c>
      <c r="CU36" s="508">
        <f>'Marks Entry'!CV38</f>
        <v>0</v>
      </c>
      <c r="CV36" s="151">
        <f>'Marks Entry'!CW38</f>
        <v>0</v>
      </c>
      <c r="CW36" s="150">
        <f>'Marks Entry'!CX38</f>
        <v>0</v>
      </c>
      <c r="CX36" s="150">
        <f>'Marks Entry'!CY38</f>
        <v>0</v>
      </c>
      <c r="CY36" s="151">
        <f>'Marks Entry'!CZ38</f>
        <v>0</v>
      </c>
      <c r="CZ36" s="150">
        <f>'Marks Entry'!DA38</f>
        <v>0</v>
      </c>
      <c r="DA36" s="150">
        <f>'Marks Entry'!DB38</f>
        <v>0</v>
      </c>
      <c r="DB36" s="151">
        <f>'Marks Entry'!DC38</f>
        <v>0</v>
      </c>
      <c r="DC36" s="256">
        <f>'Marks Entry'!DD38</f>
        <v>0</v>
      </c>
      <c r="DD36" s="518">
        <f>'Marks Entry'!DE38</f>
        <v>0</v>
      </c>
      <c r="DE36" s="518" t="str">
        <f>'Marks Entry'!DF38</f>
        <v>E</v>
      </c>
      <c r="DF36" s="152" t="str">
        <f>'Marks Entry'!DG38</f>
        <v>E</v>
      </c>
      <c r="DG36" s="149">
        <f>'Marks Entry'!DH38</f>
        <v>0</v>
      </c>
      <c r="DH36" s="150">
        <f>'Marks Entry'!DI38</f>
        <v>0</v>
      </c>
      <c r="DI36" s="510">
        <f>'Marks Entry'!DJ38</f>
        <v>0</v>
      </c>
      <c r="DJ36" s="150">
        <f>'Marks Entry'!DK38</f>
        <v>0</v>
      </c>
      <c r="DK36" s="150">
        <f>'Marks Entry'!DL38</f>
        <v>0</v>
      </c>
      <c r="DL36" s="508">
        <f>'Marks Entry'!DM38</f>
        <v>0</v>
      </c>
      <c r="DM36" s="150">
        <f>'Marks Entry'!DN38</f>
        <v>0</v>
      </c>
      <c r="DN36" s="150">
        <f>'Marks Entry'!DO38</f>
        <v>0</v>
      </c>
      <c r="DO36" s="508">
        <f>'Marks Entry'!DP38</f>
        <v>0</v>
      </c>
      <c r="DP36" s="151">
        <f>'Marks Entry'!DQ38</f>
        <v>0</v>
      </c>
      <c r="DQ36" s="150">
        <f>'Marks Entry'!DR38</f>
        <v>0</v>
      </c>
      <c r="DR36" s="150">
        <f>'Marks Entry'!DS38</f>
        <v>0</v>
      </c>
      <c r="DS36" s="151">
        <f>'Marks Entry'!DT38</f>
        <v>0</v>
      </c>
      <c r="DT36" s="150">
        <f>'Marks Entry'!DU38</f>
        <v>0</v>
      </c>
      <c r="DU36" s="150">
        <f>'Marks Entry'!DV38</f>
        <v>0</v>
      </c>
      <c r="DV36" s="151">
        <f>'Marks Entry'!DW38</f>
        <v>0</v>
      </c>
      <c r="DW36" s="256">
        <f>'Marks Entry'!DX38</f>
        <v>0</v>
      </c>
      <c r="DX36" s="518">
        <f>'Marks Entry'!DY38</f>
        <v>0</v>
      </c>
      <c r="DY36" s="518" t="str">
        <f>'Marks Entry'!DZ38</f>
        <v>E</v>
      </c>
      <c r="DZ36" s="152" t="str">
        <f>'Marks Entry'!EA38</f>
        <v>E</v>
      </c>
      <c r="EA36" s="149">
        <f>'Marks Entry'!EB38</f>
        <v>0</v>
      </c>
      <c r="EB36" s="150">
        <f>'Marks Entry'!EC38</f>
        <v>0</v>
      </c>
      <c r="EC36" s="150">
        <f>'Marks Entry'!ED38</f>
        <v>0</v>
      </c>
      <c r="ED36" s="150">
        <f>'Marks Entry'!EE38</f>
        <v>0</v>
      </c>
      <c r="EE36" s="150">
        <f>'Marks Entry'!EF38</f>
        <v>0</v>
      </c>
      <c r="EF36" s="209">
        <f>'Marks Entry'!EG38</f>
        <v>0</v>
      </c>
      <c r="EG36" s="153" t="str">
        <f>'Marks Entry'!EJ38</f>
        <v>E</v>
      </c>
      <c r="EH36" s="149">
        <f>'Marks Entry'!EK38</f>
        <v>0</v>
      </c>
      <c r="EI36" s="150">
        <f>'Marks Entry'!EL38</f>
        <v>0</v>
      </c>
      <c r="EJ36" s="150">
        <f>'Marks Entry'!EM38</f>
        <v>0</v>
      </c>
      <c r="EK36" s="150">
        <f>'Marks Entry'!EN38</f>
        <v>0</v>
      </c>
      <c r="EL36" s="150">
        <f>'Marks Entry'!EO38</f>
        <v>0</v>
      </c>
      <c r="EM36" s="151">
        <f>'Marks Entry'!EP38</f>
        <v>0</v>
      </c>
      <c r="EN36" s="153" t="str">
        <f>'Marks Entry'!ES38</f>
        <v>E</v>
      </c>
      <c r="EO36" s="149">
        <f>'Marks Entry'!ET38</f>
        <v>0</v>
      </c>
      <c r="EP36" s="150">
        <f>'Marks Entry'!EU38</f>
        <v>0</v>
      </c>
      <c r="EQ36" s="150">
        <f>'Marks Entry'!EV38</f>
        <v>0</v>
      </c>
      <c r="ER36" s="150">
        <f>'Marks Entry'!EW38</f>
        <v>0</v>
      </c>
      <c r="ES36" s="150">
        <f>'Marks Entry'!EX38</f>
        <v>0</v>
      </c>
      <c r="ET36" s="151">
        <f>'Marks Entry'!EY38</f>
        <v>0</v>
      </c>
      <c r="EU36" s="153" t="str">
        <f>'Marks Entry'!FB38</f>
        <v>E</v>
      </c>
      <c r="EV36" s="222">
        <f>'Marks Entry'!FC38</f>
        <v>0</v>
      </c>
      <c r="EW36" s="223">
        <f>'Marks Entry'!FD38</f>
        <v>0</v>
      </c>
      <c r="EX36" s="224" t="str">
        <f>'Marks Entry'!FE38</f>
        <v/>
      </c>
      <c r="EY36" s="222">
        <f>'Marks Entry'!FF38</f>
        <v>1200</v>
      </c>
      <c r="EZ36" s="223">
        <f>'Marks Entry'!FG38</f>
        <v>0</v>
      </c>
      <c r="FA36" s="225">
        <f>'Marks Entry'!FH38</f>
        <v>0</v>
      </c>
      <c r="FB36" s="223" t="str">
        <f>IF(OR('Marks Entry'!FI38="First",'Marks Entry'!FI38="Second",'Marks Entry'!FI38="Third"),'Marks Entry'!FI38,"")</f>
        <v/>
      </c>
      <c r="FC36" s="223" t="str">
        <f>'Marks Entry'!FJ38</f>
        <v/>
      </c>
      <c r="FD36" s="540" t="str">
        <f>'Marks Entry'!FK38</f>
        <v>PROMOTED</v>
      </c>
      <c r="FE36" s="113" t="str">
        <f>'Marks Entry'!FL38</f>
        <v/>
      </c>
      <c r="FF36" s="115" t="str">
        <f>'Marks Entry'!FM38</f>
        <v/>
      </c>
      <c r="FG36" s="116" t="str">
        <f>'Marks Entry'!FO38</f>
        <v>E</v>
      </c>
    </row>
    <row r="37" spans="1:163" s="117" customFormat="1" ht="17.25" customHeight="1">
      <c r="A37" s="1065"/>
      <c r="B37" s="112">
        <f t="shared" si="1"/>
        <v>31</v>
      </c>
      <c r="C37" s="113">
        <f>'Marks Entry'!D39</f>
        <v>0</v>
      </c>
      <c r="D37" s="113">
        <f>'Marks Entry'!E39</f>
        <v>0</v>
      </c>
      <c r="E37" s="113">
        <f>'Marks Entry'!F39</f>
        <v>0</v>
      </c>
      <c r="F37" s="113">
        <f>'Marks Entry'!G39</f>
        <v>931</v>
      </c>
      <c r="G37" s="113">
        <f>'Marks Entry'!H39</f>
        <v>0</v>
      </c>
      <c r="H37" s="113">
        <f>'Marks Entry'!I39</f>
        <v>0</v>
      </c>
      <c r="I37" s="113">
        <f>'Marks Entry'!J39</f>
        <v>0</v>
      </c>
      <c r="J37" s="114">
        <f>'Marks Entry'!K39</f>
        <v>0</v>
      </c>
      <c r="K37" s="149">
        <f>'Marks Entry'!L39</f>
        <v>0</v>
      </c>
      <c r="L37" s="150">
        <f>'Marks Entry'!M39</f>
        <v>0</v>
      </c>
      <c r="M37" s="510">
        <f>'Marks Entry'!N39</f>
        <v>0</v>
      </c>
      <c r="N37" s="150">
        <f>'Marks Entry'!O39</f>
        <v>0</v>
      </c>
      <c r="O37" s="150">
        <f>'Marks Entry'!P39</f>
        <v>0</v>
      </c>
      <c r="P37" s="508">
        <f>'Marks Entry'!Q39</f>
        <v>0</v>
      </c>
      <c r="Q37" s="150">
        <f>'Marks Entry'!R39</f>
        <v>0</v>
      </c>
      <c r="R37" s="150">
        <f>'Marks Entry'!S39</f>
        <v>0</v>
      </c>
      <c r="S37" s="508">
        <f>'Marks Entry'!T39</f>
        <v>0</v>
      </c>
      <c r="T37" s="151">
        <f>'Marks Entry'!U39</f>
        <v>0</v>
      </c>
      <c r="U37" s="150">
        <f>'Marks Entry'!V39</f>
        <v>0</v>
      </c>
      <c r="V37" s="150">
        <f>'Marks Entry'!W39</f>
        <v>0</v>
      </c>
      <c r="W37" s="151">
        <f>'Marks Entry'!X39</f>
        <v>0</v>
      </c>
      <c r="X37" s="150">
        <f>'Marks Entry'!Y39</f>
        <v>0</v>
      </c>
      <c r="Y37" s="150">
        <f>'Marks Entry'!Z39</f>
        <v>0</v>
      </c>
      <c r="Z37" s="151">
        <f>'Marks Entry'!AA39</f>
        <v>0</v>
      </c>
      <c r="AA37" s="256">
        <f>'Marks Entry'!AB39</f>
        <v>0</v>
      </c>
      <c r="AB37" s="518">
        <f>'Marks Entry'!AC39</f>
        <v>0</v>
      </c>
      <c r="AC37" s="518" t="str">
        <f>'Marks Entry'!AD39</f>
        <v>E</v>
      </c>
      <c r="AD37" s="152" t="str">
        <f>'Marks Entry'!AE39</f>
        <v>E</v>
      </c>
      <c r="AE37" s="149">
        <f>'Marks Entry'!AF39</f>
        <v>0</v>
      </c>
      <c r="AF37" s="150">
        <f>'Marks Entry'!AG39</f>
        <v>0</v>
      </c>
      <c r="AG37" s="510">
        <f>'Marks Entry'!AH39</f>
        <v>0</v>
      </c>
      <c r="AH37" s="150">
        <f>'Marks Entry'!AI39</f>
        <v>0</v>
      </c>
      <c r="AI37" s="150">
        <f>'Marks Entry'!AJ39</f>
        <v>0</v>
      </c>
      <c r="AJ37" s="508">
        <f>'Marks Entry'!AK39</f>
        <v>0</v>
      </c>
      <c r="AK37" s="150">
        <f>'Marks Entry'!AL39</f>
        <v>0</v>
      </c>
      <c r="AL37" s="150">
        <f>'Marks Entry'!AM39</f>
        <v>0</v>
      </c>
      <c r="AM37" s="508">
        <f>'Marks Entry'!AN39</f>
        <v>0</v>
      </c>
      <c r="AN37" s="151">
        <f>'Marks Entry'!AO39</f>
        <v>0</v>
      </c>
      <c r="AO37" s="150">
        <f>'Marks Entry'!AP39</f>
        <v>0</v>
      </c>
      <c r="AP37" s="150">
        <f>'Marks Entry'!AQ39</f>
        <v>0</v>
      </c>
      <c r="AQ37" s="151">
        <f>'Marks Entry'!AR39</f>
        <v>0</v>
      </c>
      <c r="AR37" s="150">
        <f>'Marks Entry'!AS39</f>
        <v>0</v>
      </c>
      <c r="AS37" s="150">
        <f>'Marks Entry'!AT39</f>
        <v>0</v>
      </c>
      <c r="AT37" s="151">
        <f>'Marks Entry'!AU39</f>
        <v>0</v>
      </c>
      <c r="AU37" s="256">
        <f>'Marks Entry'!AV39</f>
        <v>0</v>
      </c>
      <c r="AV37" s="518">
        <f>'Marks Entry'!AW39</f>
        <v>0</v>
      </c>
      <c r="AW37" s="518" t="str">
        <f>'Marks Entry'!AX39</f>
        <v>E</v>
      </c>
      <c r="AX37" s="152" t="str">
        <f>'Marks Entry'!AY39</f>
        <v>E</v>
      </c>
      <c r="AY37" s="149">
        <f>'Marks Entry'!AZ39</f>
        <v>0</v>
      </c>
      <c r="AZ37" s="150">
        <f>'Marks Entry'!BA39</f>
        <v>0</v>
      </c>
      <c r="BA37" s="510">
        <f>'Marks Entry'!BB39</f>
        <v>0</v>
      </c>
      <c r="BB37" s="150">
        <f>'Marks Entry'!BC39</f>
        <v>0</v>
      </c>
      <c r="BC37" s="150">
        <f>'Marks Entry'!BD39</f>
        <v>0</v>
      </c>
      <c r="BD37" s="508">
        <f>'Marks Entry'!BE39</f>
        <v>0</v>
      </c>
      <c r="BE37" s="150">
        <f>'Marks Entry'!BF39</f>
        <v>0</v>
      </c>
      <c r="BF37" s="150">
        <f>'Marks Entry'!BG39</f>
        <v>0</v>
      </c>
      <c r="BG37" s="508">
        <f>'Marks Entry'!BH39</f>
        <v>0</v>
      </c>
      <c r="BH37" s="151">
        <f>'Marks Entry'!BI39</f>
        <v>0</v>
      </c>
      <c r="BI37" s="150">
        <f>'Marks Entry'!BJ39</f>
        <v>0</v>
      </c>
      <c r="BJ37" s="150">
        <f>'Marks Entry'!BK39</f>
        <v>0</v>
      </c>
      <c r="BK37" s="151">
        <f>'Marks Entry'!BL39</f>
        <v>0</v>
      </c>
      <c r="BL37" s="150">
        <f>'Marks Entry'!BM39</f>
        <v>0</v>
      </c>
      <c r="BM37" s="150">
        <f>'Marks Entry'!BN39</f>
        <v>0</v>
      </c>
      <c r="BN37" s="151">
        <f>'Marks Entry'!BO39</f>
        <v>0</v>
      </c>
      <c r="BO37" s="256">
        <f>'Marks Entry'!BP39</f>
        <v>0</v>
      </c>
      <c r="BP37" s="518">
        <f>'Marks Entry'!BQ39</f>
        <v>0</v>
      </c>
      <c r="BQ37" s="518" t="str">
        <f>'Marks Entry'!BR39</f>
        <v>E</v>
      </c>
      <c r="BR37" s="152" t="str">
        <f>'Marks Entry'!BS39</f>
        <v>E</v>
      </c>
      <c r="BS37" s="149">
        <f>'Marks Entry'!BT39</f>
        <v>0</v>
      </c>
      <c r="BT37" s="150">
        <f>'Marks Entry'!BU39</f>
        <v>0</v>
      </c>
      <c r="BU37" s="510">
        <f>'Marks Entry'!BV39</f>
        <v>0</v>
      </c>
      <c r="BV37" s="150">
        <f>'Marks Entry'!BW39</f>
        <v>0</v>
      </c>
      <c r="BW37" s="150">
        <f>'Marks Entry'!BX39</f>
        <v>0</v>
      </c>
      <c r="BX37" s="508">
        <f>'Marks Entry'!BY39</f>
        <v>0</v>
      </c>
      <c r="BY37" s="150">
        <f>'Marks Entry'!BZ39</f>
        <v>0</v>
      </c>
      <c r="BZ37" s="150">
        <f>'Marks Entry'!CA39</f>
        <v>0</v>
      </c>
      <c r="CA37" s="508">
        <f>'Marks Entry'!CB39</f>
        <v>0</v>
      </c>
      <c r="CB37" s="151">
        <f>'Marks Entry'!CC39</f>
        <v>0</v>
      </c>
      <c r="CC37" s="150">
        <f>'Marks Entry'!CD39</f>
        <v>0</v>
      </c>
      <c r="CD37" s="150">
        <f>'Marks Entry'!CE39</f>
        <v>0</v>
      </c>
      <c r="CE37" s="151">
        <f>'Marks Entry'!CF39</f>
        <v>0</v>
      </c>
      <c r="CF37" s="150">
        <f>'Marks Entry'!CG39</f>
        <v>0</v>
      </c>
      <c r="CG37" s="150">
        <f>'Marks Entry'!CH39</f>
        <v>0</v>
      </c>
      <c r="CH37" s="151">
        <f>'Marks Entry'!CI39</f>
        <v>0</v>
      </c>
      <c r="CI37" s="256">
        <f>'Marks Entry'!CJ39</f>
        <v>0</v>
      </c>
      <c r="CJ37" s="518">
        <f>'Marks Entry'!CK39</f>
        <v>0</v>
      </c>
      <c r="CK37" s="518" t="str">
        <f>'Marks Entry'!CL39</f>
        <v>E</v>
      </c>
      <c r="CL37" s="152" t="str">
        <f>'Marks Entry'!CM39</f>
        <v>E</v>
      </c>
      <c r="CM37" s="149">
        <f>'Marks Entry'!CN39</f>
        <v>0</v>
      </c>
      <c r="CN37" s="150">
        <f>'Marks Entry'!CO39</f>
        <v>0</v>
      </c>
      <c r="CO37" s="510">
        <f>'Marks Entry'!CP39</f>
        <v>0</v>
      </c>
      <c r="CP37" s="150">
        <f>'Marks Entry'!CQ39</f>
        <v>0</v>
      </c>
      <c r="CQ37" s="150">
        <f>'Marks Entry'!CR39</f>
        <v>0</v>
      </c>
      <c r="CR37" s="508">
        <f>'Marks Entry'!CS39</f>
        <v>0</v>
      </c>
      <c r="CS37" s="150">
        <f>'Marks Entry'!CT39</f>
        <v>0</v>
      </c>
      <c r="CT37" s="150">
        <f>'Marks Entry'!CU39</f>
        <v>0</v>
      </c>
      <c r="CU37" s="508">
        <f>'Marks Entry'!CV39</f>
        <v>0</v>
      </c>
      <c r="CV37" s="151">
        <f>'Marks Entry'!CW39</f>
        <v>0</v>
      </c>
      <c r="CW37" s="150">
        <f>'Marks Entry'!CX39</f>
        <v>0</v>
      </c>
      <c r="CX37" s="150">
        <f>'Marks Entry'!CY39</f>
        <v>0</v>
      </c>
      <c r="CY37" s="151">
        <f>'Marks Entry'!CZ39</f>
        <v>0</v>
      </c>
      <c r="CZ37" s="150">
        <f>'Marks Entry'!DA39</f>
        <v>0</v>
      </c>
      <c r="DA37" s="150">
        <f>'Marks Entry'!DB39</f>
        <v>0</v>
      </c>
      <c r="DB37" s="151">
        <f>'Marks Entry'!DC39</f>
        <v>0</v>
      </c>
      <c r="DC37" s="256">
        <f>'Marks Entry'!DD39</f>
        <v>0</v>
      </c>
      <c r="DD37" s="518">
        <f>'Marks Entry'!DE39</f>
        <v>0</v>
      </c>
      <c r="DE37" s="518" t="str">
        <f>'Marks Entry'!DF39</f>
        <v>E</v>
      </c>
      <c r="DF37" s="152" t="str">
        <f>'Marks Entry'!DG39</f>
        <v>E</v>
      </c>
      <c r="DG37" s="149">
        <f>'Marks Entry'!DH39</f>
        <v>0</v>
      </c>
      <c r="DH37" s="150">
        <f>'Marks Entry'!DI39</f>
        <v>0</v>
      </c>
      <c r="DI37" s="510">
        <f>'Marks Entry'!DJ39</f>
        <v>0</v>
      </c>
      <c r="DJ37" s="150">
        <f>'Marks Entry'!DK39</f>
        <v>0</v>
      </c>
      <c r="DK37" s="150">
        <f>'Marks Entry'!DL39</f>
        <v>0</v>
      </c>
      <c r="DL37" s="508">
        <f>'Marks Entry'!DM39</f>
        <v>0</v>
      </c>
      <c r="DM37" s="150">
        <f>'Marks Entry'!DN39</f>
        <v>0</v>
      </c>
      <c r="DN37" s="150">
        <f>'Marks Entry'!DO39</f>
        <v>0</v>
      </c>
      <c r="DO37" s="508">
        <f>'Marks Entry'!DP39</f>
        <v>0</v>
      </c>
      <c r="DP37" s="151">
        <f>'Marks Entry'!DQ39</f>
        <v>0</v>
      </c>
      <c r="DQ37" s="150">
        <f>'Marks Entry'!DR39</f>
        <v>0</v>
      </c>
      <c r="DR37" s="150">
        <f>'Marks Entry'!DS39</f>
        <v>0</v>
      </c>
      <c r="DS37" s="151">
        <f>'Marks Entry'!DT39</f>
        <v>0</v>
      </c>
      <c r="DT37" s="150">
        <f>'Marks Entry'!DU39</f>
        <v>0</v>
      </c>
      <c r="DU37" s="150">
        <f>'Marks Entry'!DV39</f>
        <v>0</v>
      </c>
      <c r="DV37" s="151">
        <f>'Marks Entry'!DW39</f>
        <v>0</v>
      </c>
      <c r="DW37" s="256">
        <f>'Marks Entry'!DX39</f>
        <v>0</v>
      </c>
      <c r="DX37" s="518">
        <f>'Marks Entry'!DY39</f>
        <v>0</v>
      </c>
      <c r="DY37" s="518" t="str">
        <f>'Marks Entry'!DZ39</f>
        <v>E</v>
      </c>
      <c r="DZ37" s="152" t="str">
        <f>'Marks Entry'!EA39</f>
        <v>E</v>
      </c>
      <c r="EA37" s="149">
        <f>'Marks Entry'!EB39</f>
        <v>0</v>
      </c>
      <c r="EB37" s="150">
        <f>'Marks Entry'!EC39</f>
        <v>0</v>
      </c>
      <c r="EC37" s="150">
        <f>'Marks Entry'!ED39</f>
        <v>0</v>
      </c>
      <c r="ED37" s="150">
        <f>'Marks Entry'!EE39</f>
        <v>0</v>
      </c>
      <c r="EE37" s="150">
        <f>'Marks Entry'!EF39</f>
        <v>0</v>
      </c>
      <c r="EF37" s="209">
        <f>'Marks Entry'!EG39</f>
        <v>0</v>
      </c>
      <c r="EG37" s="153" t="str">
        <f>'Marks Entry'!EJ39</f>
        <v>E</v>
      </c>
      <c r="EH37" s="149">
        <f>'Marks Entry'!EK39</f>
        <v>0</v>
      </c>
      <c r="EI37" s="150">
        <f>'Marks Entry'!EL39</f>
        <v>0</v>
      </c>
      <c r="EJ37" s="150">
        <f>'Marks Entry'!EM39</f>
        <v>0</v>
      </c>
      <c r="EK37" s="150">
        <f>'Marks Entry'!EN39</f>
        <v>0</v>
      </c>
      <c r="EL37" s="150">
        <f>'Marks Entry'!EO39</f>
        <v>0</v>
      </c>
      <c r="EM37" s="151">
        <f>'Marks Entry'!EP39</f>
        <v>0</v>
      </c>
      <c r="EN37" s="153" t="str">
        <f>'Marks Entry'!ES39</f>
        <v>E</v>
      </c>
      <c r="EO37" s="149">
        <f>'Marks Entry'!ET39</f>
        <v>0</v>
      </c>
      <c r="EP37" s="150">
        <f>'Marks Entry'!EU39</f>
        <v>0</v>
      </c>
      <c r="EQ37" s="150">
        <f>'Marks Entry'!EV39</f>
        <v>0</v>
      </c>
      <c r="ER37" s="150">
        <f>'Marks Entry'!EW39</f>
        <v>0</v>
      </c>
      <c r="ES37" s="150">
        <f>'Marks Entry'!EX39</f>
        <v>0</v>
      </c>
      <c r="ET37" s="151">
        <f>'Marks Entry'!EY39</f>
        <v>0</v>
      </c>
      <c r="EU37" s="153" t="str">
        <f>'Marks Entry'!FB39</f>
        <v>E</v>
      </c>
      <c r="EV37" s="222">
        <f>'Marks Entry'!FC39</f>
        <v>0</v>
      </c>
      <c r="EW37" s="223">
        <f>'Marks Entry'!FD39</f>
        <v>0</v>
      </c>
      <c r="EX37" s="224" t="str">
        <f>'Marks Entry'!FE39</f>
        <v/>
      </c>
      <c r="EY37" s="222">
        <f>'Marks Entry'!FF39</f>
        <v>1200</v>
      </c>
      <c r="EZ37" s="223">
        <f>'Marks Entry'!FG39</f>
        <v>0</v>
      </c>
      <c r="FA37" s="225">
        <f>'Marks Entry'!FH39</f>
        <v>0</v>
      </c>
      <c r="FB37" s="223" t="str">
        <f>IF(OR('Marks Entry'!FI39="First",'Marks Entry'!FI39="Second",'Marks Entry'!FI39="Third"),'Marks Entry'!FI39,"")</f>
        <v/>
      </c>
      <c r="FC37" s="223" t="str">
        <f>'Marks Entry'!FJ39</f>
        <v/>
      </c>
      <c r="FD37" s="540" t="str">
        <f>'Marks Entry'!FK39</f>
        <v>PROMOTED</v>
      </c>
      <c r="FE37" s="113" t="str">
        <f>'Marks Entry'!FL39</f>
        <v/>
      </c>
      <c r="FF37" s="115" t="str">
        <f>'Marks Entry'!FM39</f>
        <v/>
      </c>
      <c r="FG37" s="116" t="str">
        <f>'Marks Entry'!FO39</f>
        <v>E</v>
      </c>
    </row>
    <row r="38" spans="1:163" s="117" customFormat="1" ht="17.25" customHeight="1">
      <c r="A38" s="1065"/>
      <c r="B38" s="112">
        <f t="shared" si="1"/>
        <v>32</v>
      </c>
      <c r="C38" s="113">
        <f>'Marks Entry'!D40</f>
        <v>0</v>
      </c>
      <c r="D38" s="113">
        <f>'Marks Entry'!E40</f>
        <v>0</v>
      </c>
      <c r="E38" s="113">
        <f>'Marks Entry'!F40</f>
        <v>0</v>
      </c>
      <c r="F38" s="113">
        <f>'Marks Entry'!G40</f>
        <v>932</v>
      </c>
      <c r="G38" s="113">
        <f>'Marks Entry'!H40</f>
        <v>0</v>
      </c>
      <c r="H38" s="113">
        <f>'Marks Entry'!I40</f>
        <v>0</v>
      </c>
      <c r="I38" s="113">
        <f>'Marks Entry'!J40</f>
        <v>0</v>
      </c>
      <c r="J38" s="114">
        <f>'Marks Entry'!K40</f>
        <v>0</v>
      </c>
      <c r="K38" s="149">
        <f>'Marks Entry'!L40</f>
        <v>0</v>
      </c>
      <c r="L38" s="150">
        <f>'Marks Entry'!M40</f>
        <v>0</v>
      </c>
      <c r="M38" s="510">
        <f>'Marks Entry'!N40</f>
        <v>0</v>
      </c>
      <c r="N38" s="150">
        <f>'Marks Entry'!O40</f>
        <v>0</v>
      </c>
      <c r="O38" s="150">
        <f>'Marks Entry'!P40</f>
        <v>0</v>
      </c>
      <c r="P38" s="508">
        <f>'Marks Entry'!Q40</f>
        <v>0</v>
      </c>
      <c r="Q38" s="150">
        <f>'Marks Entry'!R40</f>
        <v>0</v>
      </c>
      <c r="R38" s="150">
        <f>'Marks Entry'!S40</f>
        <v>0</v>
      </c>
      <c r="S38" s="508">
        <f>'Marks Entry'!T40</f>
        <v>0</v>
      </c>
      <c r="T38" s="151">
        <f>'Marks Entry'!U40</f>
        <v>0</v>
      </c>
      <c r="U38" s="150">
        <f>'Marks Entry'!V40</f>
        <v>0</v>
      </c>
      <c r="V38" s="150">
        <f>'Marks Entry'!W40</f>
        <v>0</v>
      </c>
      <c r="W38" s="151">
        <f>'Marks Entry'!X40</f>
        <v>0</v>
      </c>
      <c r="X38" s="150">
        <f>'Marks Entry'!Y40</f>
        <v>0</v>
      </c>
      <c r="Y38" s="150">
        <f>'Marks Entry'!Z40</f>
        <v>0</v>
      </c>
      <c r="Z38" s="151">
        <f>'Marks Entry'!AA40</f>
        <v>0</v>
      </c>
      <c r="AA38" s="256">
        <f>'Marks Entry'!AB40</f>
        <v>0</v>
      </c>
      <c r="AB38" s="518">
        <f>'Marks Entry'!AC40</f>
        <v>0</v>
      </c>
      <c r="AC38" s="518" t="str">
        <f>'Marks Entry'!AD40</f>
        <v>E</v>
      </c>
      <c r="AD38" s="152" t="str">
        <f>'Marks Entry'!AE40</f>
        <v>E</v>
      </c>
      <c r="AE38" s="149">
        <f>'Marks Entry'!AF40</f>
        <v>0</v>
      </c>
      <c r="AF38" s="150">
        <f>'Marks Entry'!AG40</f>
        <v>0</v>
      </c>
      <c r="AG38" s="510">
        <f>'Marks Entry'!AH40</f>
        <v>0</v>
      </c>
      <c r="AH38" s="150">
        <f>'Marks Entry'!AI40</f>
        <v>0</v>
      </c>
      <c r="AI38" s="150">
        <f>'Marks Entry'!AJ40</f>
        <v>0</v>
      </c>
      <c r="AJ38" s="508">
        <f>'Marks Entry'!AK40</f>
        <v>0</v>
      </c>
      <c r="AK38" s="150">
        <f>'Marks Entry'!AL40</f>
        <v>0</v>
      </c>
      <c r="AL38" s="150">
        <f>'Marks Entry'!AM40</f>
        <v>0</v>
      </c>
      <c r="AM38" s="508">
        <f>'Marks Entry'!AN40</f>
        <v>0</v>
      </c>
      <c r="AN38" s="151">
        <f>'Marks Entry'!AO40</f>
        <v>0</v>
      </c>
      <c r="AO38" s="150">
        <f>'Marks Entry'!AP40</f>
        <v>0</v>
      </c>
      <c r="AP38" s="150">
        <f>'Marks Entry'!AQ40</f>
        <v>0</v>
      </c>
      <c r="AQ38" s="151">
        <f>'Marks Entry'!AR40</f>
        <v>0</v>
      </c>
      <c r="AR38" s="150">
        <f>'Marks Entry'!AS40</f>
        <v>0</v>
      </c>
      <c r="AS38" s="150">
        <f>'Marks Entry'!AT40</f>
        <v>0</v>
      </c>
      <c r="AT38" s="151">
        <f>'Marks Entry'!AU40</f>
        <v>0</v>
      </c>
      <c r="AU38" s="256">
        <f>'Marks Entry'!AV40</f>
        <v>0</v>
      </c>
      <c r="AV38" s="518">
        <f>'Marks Entry'!AW40</f>
        <v>0</v>
      </c>
      <c r="AW38" s="518" t="str">
        <f>'Marks Entry'!AX40</f>
        <v>E</v>
      </c>
      <c r="AX38" s="152" t="str">
        <f>'Marks Entry'!AY40</f>
        <v>E</v>
      </c>
      <c r="AY38" s="149">
        <f>'Marks Entry'!AZ40</f>
        <v>0</v>
      </c>
      <c r="AZ38" s="150">
        <f>'Marks Entry'!BA40</f>
        <v>0</v>
      </c>
      <c r="BA38" s="510">
        <f>'Marks Entry'!BB40</f>
        <v>0</v>
      </c>
      <c r="BB38" s="150">
        <f>'Marks Entry'!BC40</f>
        <v>0</v>
      </c>
      <c r="BC38" s="150">
        <f>'Marks Entry'!BD40</f>
        <v>0</v>
      </c>
      <c r="BD38" s="508">
        <f>'Marks Entry'!BE40</f>
        <v>0</v>
      </c>
      <c r="BE38" s="150">
        <f>'Marks Entry'!BF40</f>
        <v>0</v>
      </c>
      <c r="BF38" s="150">
        <f>'Marks Entry'!BG40</f>
        <v>0</v>
      </c>
      <c r="BG38" s="508">
        <f>'Marks Entry'!BH40</f>
        <v>0</v>
      </c>
      <c r="BH38" s="151">
        <f>'Marks Entry'!BI40</f>
        <v>0</v>
      </c>
      <c r="BI38" s="150">
        <f>'Marks Entry'!BJ40</f>
        <v>0</v>
      </c>
      <c r="BJ38" s="150">
        <f>'Marks Entry'!BK40</f>
        <v>0</v>
      </c>
      <c r="BK38" s="151">
        <f>'Marks Entry'!BL40</f>
        <v>0</v>
      </c>
      <c r="BL38" s="150">
        <f>'Marks Entry'!BM40</f>
        <v>0</v>
      </c>
      <c r="BM38" s="150">
        <f>'Marks Entry'!BN40</f>
        <v>0</v>
      </c>
      <c r="BN38" s="151">
        <f>'Marks Entry'!BO40</f>
        <v>0</v>
      </c>
      <c r="BO38" s="256">
        <f>'Marks Entry'!BP40</f>
        <v>0</v>
      </c>
      <c r="BP38" s="518">
        <f>'Marks Entry'!BQ40</f>
        <v>0</v>
      </c>
      <c r="BQ38" s="518" t="str">
        <f>'Marks Entry'!BR40</f>
        <v>E</v>
      </c>
      <c r="BR38" s="152" t="str">
        <f>'Marks Entry'!BS40</f>
        <v>E</v>
      </c>
      <c r="BS38" s="149">
        <f>'Marks Entry'!BT40</f>
        <v>0</v>
      </c>
      <c r="BT38" s="150">
        <f>'Marks Entry'!BU40</f>
        <v>0</v>
      </c>
      <c r="BU38" s="510">
        <f>'Marks Entry'!BV40</f>
        <v>0</v>
      </c>
      <c r="BV38" s="150">
        <f>'Marks Entry'!BW40</f>
        <v>0</v>
      </c>
      <c r="BW38" s="150">
        <f>'Marks Entry'!BX40</f>
        <v>0</v>
      </c>
      <c r="BX38" s="508">
        <f>'Marks Entry'!BY40</f>
        <v>0</v>
      </c>
      <c r="BY38" s="150">
        <f>'Marks Entry'!BZ40</f>
        <v>0</v>
      </c>
      <c r="BZ38" s="150">
        <f>'Marks Entry'!CA40</f>
        <v>0</v>
      </c>
      <c r="CA38" s="508">
        <f>'Marks Entry'!CB40</f>
        <v>0</v>
      </c>
      <c r="CB38" s="151">
        <f>'Marks Entry'!CC40</f>
        <v>0</v>
      </c>
      <c r="CC38" s="150">
        <f>'Marks Entry'!CD40</f>
        <v>0</v>
      </c>
      <c r="CD38" s="150">
        <f>'Marks Entry'!CE40</f>
        <v>0</v>
      </c>
      <c r="CE38" s="151">
        <f>'Marks Entry'!CF40</f>
        <v>0</v>
      </c>
      <c r="CF38" s="150">
        <f>'Marks Entry'!CG40</f>
        <v>0</v>
      </c>
      <c r="CG38" s="150">
        <f>'Marks Entry'!CH40</f>
        <v>0</v>
      </c>
      <c r="CH38" s="151">
        <f>'Marks Entry'!CI40</f>
        <v>0</v>
      </c>
      <c r="CI38" s="256">
        <f>'Marks Entry'!CJ40</f>
        <v>0</v>
      </c>
      <c r="CJ38" s="518">
        <f>'Marks Entry'!CK40</f>
        <v>0</v>
      </c>
      <c r="CK38" s="518" t="str">
        <f>'Marks Entry'!CL40</f>
        <v>E</v>
      </c>
      <c r="CL38" s="152" t="str">
        <f>'Marks Entry'!CM40</f>
        <v>E</v>
      </c>
      <c r="CM38" s="149">
        <f>'Marks Entry'!CN40</f>
        <v>0</v>
      </c>
      <c r="CN38" s="150">
        <f>'Marks Entry'!CO40</f>
        <v>0</v>
      </c>
      <c r="CO38" s="510">
        <f>'Marks Entry'!CP40</f>
        <v>0</v>
      </c>
      <c r="CP38" s="150">
        <f>'Marks Entry'!CQ40</f>
        <v>0</v>
      </c>
      <c r="CQ38" s="150">
        <f>'Marks Entry'!CR40</f>
        <v>0</v>
      </c>
      <c r="CR38" s="508">
        <f>'Marks Entry'!CS40</f>
        <v>0</v>
      </c>
      <c r="CS38" s="150">
        <f>'Marks Entry'!CT40</f>
        <v>0</v>
      </c>
      <c r="CT38" s="150">
        <f>'Marks Entry'!CU40</f>
        <v>0</v>
      </c>
      <c r="CU38" s="508">
        <f>'Marks Entry'!CV40</f>
        <v>0</v>
      </c>
      <c r="CV38" s="151">
        <f>'Marks Entry'!CW40</f>
        <v>0</v>
      </c>
      <c r="CW38" s="150">
        <f>'Marks Entry'!CX40</f>
        <v>0</v>
      </c>
      <c r="CX38" s="150">
        <f>'Marks Entry'!CY40</f>
        <v>0</v>
      </c>
      <c r="CY38" s="151">
        <f>'Marks Entry'!CZ40</f>
        <v>0</v>
      </c>
      <c r="CZ38" s="150">
        <f>'Marks Entry'!DA40</f>
        <v>0</v>
      </c>
      <c r="DA38" s="150">
        <f>'Marks Entry'!DB40</f>
        <v>0</v>
      </c>
      <c r="DB38" s="151">
        <f>'Marks Entry'!DC40</f>
        <v>0</v>
      </c>
      <c r="DC38" s="256">
        <f>'Marks Entry'!DD40</f>
        <v>0</v>
      </c>
      <c r="DD38" s="518">
        <f>'Marks Entry'!DE40</f>
        <v>0</v>
      </c>
      <c r="DE38" s="518" t="str">
        <f>'Marks Entry'!DF40</f>
        <v>E</v>
      </c>
      <c r="DF38" s="152" t="str">
        <f>'Marks Entry'!DG40</f>
        <v>E</v>
      </c>
      <c r="DG38" s="149">
        <f>'Marks Entry'!DH40</f>
        <v>0</v>
      </c>
      <c r="DH38" s="150">
        <f>'Marks Entry'!DI40</f>
        <v>0</v>
      </c>
      <c r="DI38" s="510">
        <f>'Marks Entry'!DJ40</f>
        <v>0</v>
      </c>
      <c r="DJ38" s="150">
        <f>'Marks Entry'!DK40</f>
        <v>0</v>
      </c>
      <c r="DK38" s="150">
        <f>'Marks Entry'!DL40</f>
        <v>0</v>
      </c>
      <c r="DL38" s="508">
        <f>'Marks Entry'!DM40</f>
        <v>0</v>
      </c>
      <c r="DM38" s="150">
        <f>'Marks Entry'!DN40</f>
        <v>0</v>
      </c>
      <c r="DN38" s="150">
        <f>'Marks Entry'!DO40</f>
        <v>0</v>
      </c>
      <c r="DO38" s="508">
        <f>'Marks Entry'!DP40</f>
        <v>0</v>
      </c>
      <c r="DP38" s="151">
        <f>'Marks Entry'!DQ40</f>
        <v>0</v>
      </c>
      <c r="DQ38" s="150">
        <f>'Marks Entry'!DR40</f>
        <v>0</v>
      </c>
      <c r="DR38" s="150">
        <f>'Marks Entry'!DS40</f>
        <v>0</v>
      </c>
      <c r="DS38" s="151">
        <f>'Marks Entry'!DT40</f>
        <v>0</v>
      </c>
      <c r="DT38" s="150">
        <f>'Marks Entry'!DU40</f>
        <v>0</v>
      </c>
      <c r="DU38" s="150">
        <f>'Marks Entry'!DV40</f>
        <v>0</v>
      </c>
      <c r="DV38" s="151">
        <f>'Marks Entry'!DW40</f>
        <v>0</v>
      </c>
      <c r="DW38" s="256">
        <f>'Marks Entry'!DX40</f>
        <v>0</v>
      </c>
      <c r="DX38" s="518">
        <f>'Marks Entry'!DY40</f>
        <v>0</v>
      </c>
      <c r="DY38" s="518" t="str">
        <f>'Marks Entry'!DZ40</f>
        <v>E</v>
      </c>
      <c r="DZ38" s="152" t="str">
        <f>'Marks Entry'!EA40</f>
        <v>E</v>
      </c>
      <c r="EA38" s="149">
        <f>'Marks Entry'!EB40</f>
        <v>0</v>
      </c>
      <c r="EB38" s="150">
        <f>'Marks Entry'!EC40</f>
        <v>0</v>
      </c>
      <c r="EC38" s="150">
        <f>'Marks Entry'!ED40</f>
        <v>0</v>
      </c>
      <c r="ED38" s="150">
        <f>'Marks Entry'!EE40</f>
        <v>0</v>
      </c>
      <c r="EE38" s="150">
        <f>'Marks Entry'!EF40</f>
        <v>0</v>
      </c>
      <c r="EF38" s="209">
        <f>'Marks Entry'!EG40</f>
        <v>0</v>
      </c>
      <c r="EG38" s="153" t="str">
        <f>'Marks Entry'!EJ40</f>
        <v>E</v>
      </c>
      <c r="EH38" s="149">
        <f>'Marks Entry'!EK40</f>
        <v>0</v>
      </c>
      <c r="EI38" s="150">
        <f>'Marks Entry'!EL40</f>
        <v>0</v>
      </c>
      <c r="EJ38" s="150">
        <f>'Marks Entry'!EM40</f>
        <v>0</v>
      </c>
      <c r="EK38" s="150">
        <f>'Marks Entry'!EN40</f>
        <v>0</v>
      </c>
      <c r="EL38" s="150">
        <f>'Marks Entry'!EO40</f>
        <v>0</v>
      </c>
      <c r="EM38" s="151">
        <f>'Marks Entry'!EP40</f>
        <v>0</v>
      </c>
      <c r="EN38" s="153" t="str">
        <f>'Marks Entry'!ES40</f>
        <v>E</v>
      </c>
      <c r="EO38" s="149">
        <f>'Marks Entry'!ET40</f>
        <v>0</v>
      </c>
      <c r="EP38" s="150">
        <f>'Marks Entry'!EU40</f>
        <v>0</v>
      </c>
      <c r="EQ38" s="150">
        <f>'Marks Entry'!EV40</f>
        <v>0</v>
      </c>
      <c r="ER38" s="150">
        <f>'Marks Entry'!EW40</f>
        <v>0</v>
      </c>
      <c r="ES38" s="150">
        <f>'Marks Entry'!EX40</f>
        <v>0</v>
      </c>
      <c r="ET38" s="151">
        <f>'Marks Entry'!EY40</f>
        <v>0</v>
      </c>
      <c r="EU38" s="153" t="str">
        <f>'Marks Entry'!FB40</f>
        <v>E</v>
      </c>
      <c r="EV38" s="222">
        <f>'Marks Entry'!FC40</f>
        <v>0</v>
      </c>
      <c r="EW38" s="223">
        <f>'Marks Entry'!FD40</f>
        <v>0</v>
      </c>
      <c r="EX38" s="224" t="str">
        <f>'Marks Entry'!FE40</f>
        <v/>
      </c>
      <c r="EY38" s="222">
        <f>'Marks Entry'!FF40</f>
        <v>1200</v>
      </c>
      <c r="EZ38" s="223">
        <f>'Marks Entry'!FG40</f>
        <v>0</v>
      </c>
      <c r="FA38" s="225">
        <f>'Marks Entry'!FH40</f>
        <v>0</v>
      </c>
      <c r="FB38" s="223" t="str">
        <f>IF(OR('Marks Entry'!FI40="First",'Marks Entry'!FI40="Second",'Marks Entry'!FI40="Third"),'Marks Entry'!FI40,"")</f>
        <v/>
      </c>
      <c r="FC38" s="223" t="str">
        <f>'Marks Entry'!FJ40</f>
        <v/>
      </c>
      <c r="FD38" s="540" t="str">
        <f>'Marks Entry'!FK40</f>
        <v>PROMOTED</v>
      </c>
      <c r="FE38" s="113" t="str">
        <f>'Marks Entry'!FL40</f>
        <v/>
      </c>
      <c r="FF38" s="115" t="str">
        <f>'Marks Entry'!FM40</f>
        <v/>
      </c>
      <c r="FG38" s="116" t="str">
        <f>'Marks Entry'!FO40</f>
        <v>E</v>
      </c>
    </row>
    <row r="39" spans="1:163" s="117" customFormat="1" ht="17.25" customHeight="1">
      <c r="A39" s="1065"/>
      <c r="B39" s="112">
        <f t="shared" si="1"/>
        <v>33</v>
      </c>
      <c r="C39" s="113">
        <f>'Marks Entry'!D41</f>
        <v>0</v>
      </c>
      <c r="D39" s="113">
        <f>'Marks Entry'!E41</f>
        <v>0</v>
      </c>
      <c r="E39" s="113">
        <f>'Marks Entry'!F41</f>
        <v>0</v>
      </c>
      <c r="F39" s="113">
        <f>'Marks Entry'!G41</f>
        <v>933</v>
      </c>
      <c r="G39" s="113">
        <f>'Marks Entry'!H41</f>
        <v>0</v>
      </c>
      <c r="H39" s="113">
        <f>'Marks Entry'!I41</f>
        <v>0</v>
      </c>
      <c r="I39" s="113">
        <f>'Marks Entry'!J41</f>
        <v>0</v>
      </c>
      <c r="J39" s="114">
        <f>'Marks Entry'!K41</f>
        <v>0</v>
      </c>
      <c r="K39" s="149">
        <f>'Marks Entry'!L41</f>
        <v>0</v>
      </c>
      <c r="L39" s="150">
        <f>'Marks Entry'!M41</f>
        <v>0</v>
      </c>
      <c r="M39" s="510">
        <f>'Marks Entry'!N41</f>
        <v>0</v>
      </c>
      <c r="N39" s="150">
        <f>'Marks Entry'!O41</f>
        <v>0</v>
      </c>
      <c r="O39" s="150">
        <f>'Marks Entry'!P41</f>
        <v>0</v>
      </c>
      <c r="P39" s="508">
        <f>'Marks Entry'!Q41</f>
        <v>0</v>
      </c>
      <c r="Q39" s="150">
        <f>'Marks Entry'!R41</f>
        <v>0</v>
      </c>
      <c r="R39" s="150">
        <f>'Marks Entry'!S41</f>
        <v>0</v>
      </c>
      <c r="S39" s="508">
        <f>'Marks Entry'!T41</f>
        <v>0</v>
      </c>
      <c r="T39" s="151">
        <f>'Marks Entry'!U41</f>
        <v>0</v>
      </c>
      <c r="U39" s="150">
        <f>'Marks Entry'!V41</f>
        <v>0</v>
      </c>
      <c r="V39" s="150">
        <f>'Marks Entry'!W41</f>
        <v>0</v>
      </c>
      <c r="W39" s="151">
        <f>'Marks Entry'!X41</f>
        <v>0</v>
      </c>
      <c r="X39" s="150">
        <f>'Marks Entry'!Y41</f>
        <v>0</v>
      </c>
      <c r="Y39" s="150">
        <f>'Marks Entry'!Z41</f>
        <v>0</v>
      </c>
      <c r="Z39" s="151">
        <f>'Marks Entry'!AA41</f>
        <v>0</v>
      </c>
      <c r="AA39" s="256">
        <f>'Marks Entry'!AB41</f>
        <v>0</v>
      </c>
      <c r="AB39" s="518">
        <f>'Marks Entry'!AC41</f>
        <v>0</v>
      </c>
      <c r="AC39" s="518" t="str">
        <f>'Marks Entry'!AD41</f>
        <v>E</v>
      </c>
      <c r="AD39" s="152" t="str">
        <f>'Marks Entry'!AE41</f>
        <v>E</v>
      </c>
      <c r="AE39" s="149">
        <f>'Marks Entry'!AF41</f>
        <v>0</v>
      </c>
      <c r="AF39" s="150">
        <f>'Marks Entry'!AG41</f>
        <v>0</v>
      </c>
      <c r="AG39" s="510">
        <f>'Marks Entry'!AH41</f>
        <v>0</v>
      </c>
      <c r="AH39" s="150">
        <f>'Marks Entry'!AI41</f>
        <v>0</v>
      </c>
      <c r="AI39" s="150">
        <f>'Marks Entry'!AJ41</f>
        <v>0</v>
      </c>
      <c r="AJ39" s="508">
        <f>'Marks Entry'!AK41</f>
        <v>0</v>
      </c>
      <c r="AK39" s="150">
        <f>'Marks Entry'!AL41</f>
        <v>0</v>
      </c>
      <c r="AL39" s="150">
        <f>'Marks Entry'!AM41</f>
        <v>0</v>
      </c>
      <c r="AM39" s="508">
        <f>'Marks Entry'!AN41</f>
        <v>0</v>
      </c>
      <c r="AN39" s="151">
        <f>'Marks Entry'!AO41</f>
        <v>0</v>
      </c>
      <c r="AO39" s="150">
        <f>'Marks Entry'!AP41</f>
        <v>0</v>
      </c>
      <c r="AP39" s="150">
        <f>'Marks Entry'!AQ41</f>
        <v>0</v>
      </c>
      <c r="AQ39" s="151">
        <f>'Marks Entry'!AR41</f>
        <v>0</v>
      </c>
      <c r="AR39" s="150">
        <f>'Marks Entry'!AS41</f>
        <v>0</v>
      </c>
      <c r="AS39" s="150">
        <f>'Marks Entry'!AT41</f>
        <v>0</v>
      </c>
      <c r="AT39" s="151">
        <f>'Marks Entry'!AU41</f>
        <v>0</v>
      </c>
      <c r="AU39" s="256">
        <f>'Marks Entry'!AV41</f>
        <v>0</v>
      </c>
      <c r="AV39" s="518">
        <f>'Marks Entry'!AW41</f>
        <v>0</v>
      </c>
      <c r="AW39" s="518" t="str">
        <f>'Marks Entry'!AX41</f>
        <v>E</v>
      </c>
      <c r="AX39" s="152" t="str">
        <f>'Marks Entry'!AY41</f>
        <v>E</v>
      </c>
      <c r="AY39" s="149">
        <f>'Marks Entry'!AZ41</f>
        <v>0</v>
      </c>
      <c r="AZ39" s="150">
        <f>'Marks Entry'!BA41</f>
        <v>0</v>
      </c>
      <c r="BA39" s="510">
        <f>'Marks Entry'!BB41</f>
        <v>0</v>
      </c>
      <c r="BB39" s="150">
        <f>'Marks Entry'!BC41</f>
        <v>0</v>
      </c>
      <c r="BC39" s="150">
        <f>'Marks Entry'!BD41</f>
        <v>0</v>
      </c>
      <c r="BD39" s="508">
        <f>'Marks Entry'!BE41</f>
        <v>0</v>
      </c>
      <c r="BE39" s="150">
        <f>'Marks Entry'!BF41</f>
        <v>0</v>
      </c>
      <c r="BF39" s="150">
        <f>'Marks Entry'!BG41</f>
        <v>0</v>
      </c>
      <c r="BG39" s="508">
        <f>'Marks Entry'!BH41</f>
        <v>0</v>
      </c>
      <c r="BH39" s="151">
        <f>'Marks Entry'!BI41</f>
        <v>0</v>
      </c>
      <c r="BI39" s="150">
        <f>'Marks Entry'!BJ41</f>
        <v>0</v>
      </c>
      <c r="BJ39" s="150">
        <f>'Marks Entry'!BK41</f>
        <v>0</v>
      </c>
      <c r="BK39" s="151">
        <f>'Marks Entry'!BL41</f>
        <v>0</v>
      </c>
      <c r="BL39" s="150">
        <f>'Marks Entry'!BM41</f>
        <v>0</v>
      </c>
      <c r="BM39" s="150">
        <f>'Marks Entry'!BN41</f>
        <v>0</v>
      </c>
      <c r="BN39" s="151">
        <f>'Marks Entry'!BO41</f>
        <v>0</v>
      </c>
      <c r="BO39" s="256">
        <f>'Marks Entry'!BP41</f>
        <v>0</v>
      </c>
      <c r="BP39" s="518">
        <f>'Marks Entry'!BQ41</f>
        <v>0</v>
      </c>
      <c r="BQ39" s="518" t="str">
        <f>'Marks Entry'!BR41</f>
        <v>E</v>
      </c>
      <c r="BR39" s="152" t="str">
        <f>'Marks Entry'!BS41</f>
        <v>E</v>
      </c>
      <c r="BS39" s="149">
        <f>'Marks Entry'!BT41</f>
        <v>0</v>
      </c>
      <c r="BT39" s="150">
        <f>'Marks Entry'!BU41</f>
        <v>0</v>
      </c>
      <c r="BU39" s="510">
        <f>'Marks Entry'!BV41</f>
        <v>0</v>
      </c>
      <c r="BV39" s="150">
        <f>'Marks Entry'!BW41</f>
        <v>0</v>
      </c>
      <c r="BW39" s="150">
        <f>'Marks Entry'!BX41</f>
        <v>0</v>
      </c>
      <c r="BX39" s="508">
        <f>'Marks Entry'!BY41</f>
        <v>0</v>
      </c>
      <c r="BY39" s="150">
        <f>'Marks Entry'!BZ41</f>
        <v>0</v>
      </c>
      <c r="BZ39" s="150">
        <f>'Marks Entry'!CA41</f>
        <v>0</v>
      </c>
      <c r="CA39" s="508">
        <f>'Marks Entry'!CB41</f>
        <v>0</v>
      </c>
      <c r="CB39" s="151">
        <f>'Marks Entry'!CC41</f>
        <v>0</v>
      </c>
      <c r="CC39" s="150">
        <f>'Marks Entry'!CD41</f>
        <v>0</v>
      </c>
      <c r="CD39" s="150">
        <f>'Marks Entry'!CE41</f>
        <v>0</v>
      </c>
      <c r="CE39" s="151">
        <f>'Marks Entry'!CF41</f>
        <v>0</v>
      </c>
      <c r="CF39" s="150">
        <f>'Marks Entry'!CG41</f>
        <v>0</v>
      </c>
      <c r="CG39" s="150">
        <f>'Marks Entry'!CH41</f>
        <v>0</v>
      </c>
      <c r="CH39" s="151">
        <f>'Marks Entry'!CI41</f>
        <v>0</v>
      </c>
      <c r="CI39" s="256">
        <f>'Marks Entry'!CJ41</f>
        <v>0</v>
      </c>
      <c r="CJ39" s="518">
        <f>'Marks Entry'!CK41</f>
        <v>0</v>
      </c>
      <c r="CK39" s="518" t="str">
        <f>'Marks Entry'!CL41</f>
        <v>E</v>
      </c>
      <c r="CL39" s="152" t="str">
        <f>'Marks Entry'!CM41</f>
        <v>E</v>
      </c>
      <c r="CM39" s="149">
        <f>'Marks Entry'!CN41</f>
        <v>0</v>
      </c>
      <c r="CN39" s="150">
        <f>'Marks Entry'!CO41</f>
        <v>0</v>
      </c>
      <c r="CO39" s="510">
        <f>'Marks Entry'!CP41</f>
        <v>0</v>
      </c>
      <c r="CP39" s="150">
        <f>'Marks Entry'!CQ41</f>
        <v>0</v>
      </c>
      <c r="CQ39" s="150">
        <f>'Marks Entry'!CR41</f>
        <v>0</v>
      </c>
      <c r="CR39" s="508">
        <f>'Marks Entry'!CS41</f>
        <v>0</v>
      </c>
      <c r="CS39" s="150">
        <f>'Marks Entry'!CT41</f>
        <v>0</v>
      </c>
      <c r="CT39" s="150">
        <f>'Marks Entry'!CU41</f>
        <v>0</v>
      </c>
      <c r="CU39" s="508">
        <f>'Marks Entry'!CV41</f>
        <v>0</v>
      </c>
      <c r="CV39" s="151">
        <f>'Marks Entry'!CW41</f>
        <v>0</v>
      </c>
      <c r="CW39" s="150">
        <f>'Marks Entry'!CX41</f>
        <v>0</v>
      </c>
      <c r="CX39" s="150">
        <f>'Marks Entry'!CY41</f>
        <v>0</v>
      </c>
      <c r="CY39" s="151">
        <f>'Marks Entry'!CZ41</f>
        <v>0</v>
      </c>
      <c r="CZ39" s="150">
        <f>'Marks Entry'!DA41</f>
        <v>0</v>
      </c>
      <c r="DA39" s="150">
        <f>'Marks Entry'!DB41</f>
        <v>0</v>
      </c>
      <c r="DB39" s="151">
        <f>'Marks Entry'!DC41</f>
        <v>0</v>
      </c>
      <c r="DC39" s="256">
        <f>'Marks Entry'!DD41</f>
        <v>0</v>
      </c>
      <c r="DD39" s="518">
        <f>'Marks Entry'!DE41</f>
        <v>0</v>
      </c>
      <c r="DE39" s="518" t="str">
        <f>'Marks Entry'!DF41</f>
        <v>E</v>
      </c>
      <c r="DF39" s="152" t="str">
        <f>'Marks Entry'!DG41</f>
        <v>E</v>
      </c>
      <c r="DG39" s="149">
        <f>'Marks Entry'!DH41</f>
        <v>0</v>
      </c>
      <c r="DH39" s="150">
        <f>'Marks Entry'!DI41</f>
        <v>0</v>
      </c>
      <c r="DI39" s="510">
        <f>'Marks Entry'!DJ41</f>
        <v>0</v>
      </c>
      <c r="DJ39" s="150">
        <f>'Marks Entry'!DK41</f>
        <v>0</v>
      </c>
      <c r="DK39" s="150">
        <f>'Marks Entry'!DL41</f>
        <v>0</v>
      </c>
      <c r="DL39" s="508">
        <f>'Marks Entry'!DM41</f>
        <v>0</v>
      </c>
      <c r="DM39" s="150">
        <f>'Marks Entry'!DN41</f>
        <v>0</v>
      </c>
      <c r="DN39" s="150">
        <f>'Marks Entry'!DO41</f>
        <v>0</v>
      </c>
      <c r="DO39" s="508">
        <f>'Marks Entry'!DP41</f>
        <v>0</v>
      </c>
      <c r="DP39" s="151">
        <f>'Marks Entry'!DQ41</f>
        <v>0</v>
      </c>
      <c r="DQ39" s="150">
        <f>'Marks Entry'!DR41</f>
        <v>0</v>
      </c>
      <c r="DR39" s="150">
        <f>'Marks Entry'!DS41</f>
        <v>0</v>
      </c>
      <c r="DS39" s="151">
        <f>'Marks Entry'!DT41</f>
        <v>0</v>
      </c>
      <c r="DT39" s="150">
        <f>'Marks Entry'!DU41</f>
        <v>0</v>
      </c>
      <c r="DU39" s="150">
        <f>'Marks Entry'!DV41</f>
        <v>0</v>
      </c>
      <c r="DV39" s="151">
        <f>'Marks Entry'!DW41</f>
        <v>0</v>
      </c>
      <c r="DW39" s="256">
        <f>'Marks Entry'!DX41</f>
        <v>0</v>
      </c>
      <c r="DX39" s="518">
        <f>'Marks Entry'!DY41</f>
        <v>0</v>
      </c>
      <c r="DY39" s="518" t="str">
        <f>'Marks Entry'!DZ41</f>
        <v>E</v>
      </c>
      <c r="DZ39" s="152" t="str">
        <f>'Marks Entry'!EA41</f>
        <v>E</v>
      </c>
      <c r="EA39" s="149">
        <f>'Marks Entry'!EB41</f>
        <v>0</v>
      </c>
      <c r="EB39" s="150">
        <f>'Marks Entry'!EC41</f>
        <v>0</v>
      </c>
      <c r="EC39" s="150">
        <f>'Marks Entry'!ED41</f>
        <v>0</v>
      </c>
      <c r="ED39" s="150">
        <f>'Marks Entry'!EE41</f>
        <v>0</v>
      </c>
      <c r="EE39" s="150">
        <f>'Marks Entry'!EF41</f>
        <v>0</v>
      </c>
      <c r="EF39" s="209">
        <f>'Marks Entry'!EG41</f>
        <v>0</v>
      </c>
      <c r="EG39" s="153" t="str">
        <f>'Marks Entry'!EJ41</f>
        <v>E</v>
      </c>
      <c r="EH39" s="149">
        <f>'Marks Entry'!EK41</f>
        <v>0</v>
      </c>
      <c r="EI39" s="150">
        <f>'Marks Entry'!EL41</f>
        <v>0</v>
      </c>
      <c r="EJ39" s="150">
        <f>'Marks Entry'!EM41</f>
        <v>0</v>
      </c>
      <c r="EK39" s="150">
        <f>'Marks Entry'!EN41</f>
        <v>0</v>
      </c>
      <c r="EL39" s="150">
        <f>'Marks Entry'!EO41</f>
        <v>0</v>
      </c>
      <c r="EM39" s="151">
        <f>'Marks Entry'!EP41</f>
        <v>0</v>
      </c>
      <c r="EN39" s="153" t="str">
        <f>'Marks Entry'!ES41</f>
        <v>E</v>
      </c>
      <c r="EO39" s="149">
        <f>'Marks Entry'!ET41</f>
        <v>0</v>
      </c>
      <c r="EP39" s="150">
        <f>'Marks Entry'!EU41</f>
        <v>0</v>
      </c>
      <c r="EQ39" s="150">
        <f>'Marks Entry'!EV41</f>
        <v>0</v>
      </c>
      <c r="ER39" s="150">
        <f>'Marks Entry'!EW41</f>
        <v>0</v>
      </c>
      <c r="ES39" s="150">
        <f>'Marks Entry'!EX41</f>
        <v>0</v>
      </c>
      <c r="ET39" s="151">
        <f>'Marks Entry'!EY41</f>
        <v>0</v>
      </c>
      <c r="EU39" s="153" t="str">
        <f>'Marks Entry'!FB41</f>
        <v>E</v>
      </c>
      <c r="EV39" s="222">
        <f>'Marks Entry'!FC41</f>
        <v>0</v>
      </c>
      <c r="EW39" s="223">
        <f>'Marks Entry'!FD41</f>
        <v>0</v>
      </c>
      <c r="EX39" s="224" t="str">
        <f>'Marks Entry'!FE41</f>
        <v/>
      </c>
      <c r="EY39" s="222">
        <f>'Marks Entry'!FF41</f>
        <v>1200</v>
      </c>
      <c r="EZ39" s="223">
        <f>'Marks Entry'!FG41</f>
        <v>0</v>
      </c>
      <c r="FA39" s="225">
        <f>'Marks Entry'!FH41</f>
        <v>0</v>
      </c>
      <c r="FB39" s="223" t="str">
        <f>IF(OR('Marks Entry'!FI41="First",'Marks Entry'!FI41="Second",'Marks Entry'!FI41="Third"),'Marks Entry'!FI41,"")</f>
        <v/>
      </c>
      <c r="FC39" s="223" t="str">
        <f>'Marks Entry'!FJ41</f>
        <v/>
      </c>
      <c r="FD39" s="540" t="str">
        <f>'Marks Entry'!FK41</f>
        <v>PROMOTED</v>
      </c>
      <c r="FE39" s="113" t="str">
        <f>'Marks Entry'!FL41</f>
        <v/>
      </c>
      <c r="FF39" s="115" t="str">
        <f>'Marks Entry'!FM41</f>
        <v/>
      </c>
      <c r="FG39" s="116" t="str">
        <f>'Marks Entry'!FO41</f>
        <v>E</v>
      </c>
    </row>
    <row r="40" spans="1:163" s="117" customFormat="1" ht="17.25" customHeight="1">
      <c r="A40" s="1065"/>
      <c r="B40" s="112">
        <f t="shared" si="1"/>
        <v>34</v>
      </c>
      <c r="C40" s="113">
        <f>'Marks Entry'!D42</f>
        <v>0</v>
      </c>
      <c r="D40" s="113">
        <f>'Marks Entry'!E42</f>
        <v>0</v>
      </c>
      <c r="E40" s="113">
        <f>'Marks Entry'!F42</f>
        <v>0</v>
      </c>
      <c r="F40" s="113">
        <f>'Marks Entry'!G42</f>
        <v>934</v>
      </c>
      <c r="G40" s="113">
        <f>'Marks Entry'!H42</f>
        <v>0</v>
      </c>
      <c r="H40" s="113">
        <f>'Marks Entry'!I42</f>
        <v>0</v>
      </c>
      <c r="I40" s="113">
        <f>'Marks Entry'!J42</f>
        <v>0</v>
      </c>
      <c r="J40" s="114">
        <f>'Marks Entry'!K42</f>
        <v>0</v>
      </c>
      <c r="K40" s="149">
        <f>'Marks Entry'!L42</f>
        <v>0</v>
      </c>
      <c r="L40" s="150">
        <f>'Marks Entry'!M42</f>
        <v>0</v>
      </c>
      <c r="M40" s="510">
        <f>'Marks Entry'!N42</f>
        <v>0</v>
      </c>
      <c r="N40" s="150">
        <f>'Marks Entry'!O42</f>
        <v>0</v>
      </c>
      <c r="O40" s="150">
        <f>'Marks Entry'!P42</f>
        <v>0</v>
      </c>
      <c r="P40" s="508">
        <f>'Marks Entry'!Q42</f>
        <v>0</v>
      </c>
      <c r="Q40" s="150">
        <f>'Marks Entry'!R42</f>
        <v>0</v>
      </c>
      <c r="R40" s="150">
        <f>'Marks Entry'!S42</f>
        <v>0</v>
      </c>
      <c r="S40" s="508">
        <f>'Marks Entry'!T42</f>
        <v>0</v>
      </c>
      <c r="T40" s="151">
        <f>'Marks Entry'!U42</f>
        <v>0</v>
      </c>
      <c r="U40" s="150">
        <f>'Marks Entry'!V42</f>
        <v>0</v>
      </c>
      <c r="V40" s="150">
        <f>'Marks Entry'!W42</f>
        <v>0</v>
      </c>
      <c r="W40" s="151">
        <f>'Marks Entry'!X42</f>
        <v>0</v>
      </c>
      <c r="X40" s="150">
        <f>'Marks Entry'!Y42</f>
        <v>0</v>
      </c>
      <c r="Y40" s="150">
        <f>'Marks Entry'!Z42</f>
        <v>0</v>
      </c>
      <c r="Z40" s="151">
        <f>'Marks Entry'!AA42</f>
        <v>0</v>
      </c>
      <c r="AA40" s="256">
        <f>'Marks Entry'!AB42</f>
        <v>0</v>
      </c>
      <c r="AB40" s="518">
        <f>'Marks Entry'!AC42</f>
        <v>0</v>
      </c>
      <c r="AC40" s="518" t="str">
        <f>'Marks Entry'!AD42</f>
        <v>E</v>
      </c>
      <c r="AD40" s="152" t="str">
        <f>'Marks Entry'!AE42</f>
        <v>E</v>
      </c>
      <c r="AE40" s="149">
        <f>'Marks Entry'!AF42</f>
        <v>0</v>
      </c>
      <c r="AF40" s="150">
        <f>'Marks Entry'!AG42</f>
        <v>0</v>
      </c>
      <c r="AG40" s="510">
        <f>'Marks Entry'!AH42</f>
        <v>0</v>
      </c>
      <c r="AH40" s="150">
        <f>'Marks Entry'!AI42</f>
        <v>0</v>
      </c>
      <c r="AI40" s="150">
        <f>'Marks Entry'!AJ42</f>
        <v>0</v>
      </c>
      <c r="AJ40" s="508">
        <f>'Marks Entry'!AK42</f>
        <v>0</v>
      </c>
      <c r="AK40" s="150">
        <f>'Marks Entry'!AL42</f>
        <v>0</v>
      </c>
      <c r="AL40" s="150">
        <f>'Marks Entry'!AM42</f>
        <v>0</v>
      </c>
      <c r="AM40" s="508">
        <f>'Marks Entry'!AN42</f>
        <v>0</v>
      </c>
      <c r="AN40" s="151">
        <f>'Marks Entry'!AO42</f>
        <v>0</v>
      </c>
      <c r="AO40" s="150">
        <f>'Marks Entry'!AP42</f>
        <v>0</v>
      </c>
      <c r="AP40" s="150">
        <f>'Marks Entry'!AQ42</f>
        <v>0</v>
      </c>
      <c r="AQ40" s="151">
        <f>'Marks Entry'!AR42</f>
        <v>0</v>
      </c>
      <c r="AR40" s="150">
        <f>'Marks Entry'!AS42</f>
        <v>0</v>
      </c>
      <c r="AS40" s="150">
        <f>'Marks Entry'!AT42</f>
        <v>0</v>
      </c>
      <c r="AT40" s="151">
        <f>'Marks Entry'!AU42</f>
        <v>0</v>
      </c>
      <c r="AU40" s="256">
        <f>'Marks Entry'!AV42</f>
        <v>0</v>
      </c>
      <c r="AV40" s="518">
        <f>'Marks Entry'!AW42</f>
        <v>0</v>
      </c>
      <c r="AW40" s="518" t="str">
        <f>'Marks Entry'!AX42</f>
        <v>E</v>
      </c>
      <c r="AX40" s="152" t="str">
        <f>'Marks Entry'!AY42</f>
        <v>E</v>
      </c>
      <c r="AY40" s="149">
        <f>'Marks Entry'!AZ42</f>
        <v>0</v>
      </c>
      <c r="AZ40" s="150">
        <f>'Marks Entry'!BA42</f>
        <v>0</v>
      </c>
      <c r="BA40" s="510">
        <f>'Marks Entry'!BB42</f>
        <v>0</v>
      </c>
      <c r="BB40" s="150">
        <f>'Marks Entry'!BC42</f>
        <v>0</v>
      </c>
      <c r="BC40" s="150">
        <f>'Marks Entry'!BD42</f>
        <v>0</v>
      </c>
      <c r="BD40" s="508">
        <f>'Marks Entry'!BE42</f>
        <v>0</v>
      </c>
      <c r="BE40" s="150">
        <f>'Marks Entry'!BF42</f>
        <v>0</v>
      </c>
      <c r="BF40" s="150">
        <f>'Marks Entry'!BG42</f>
        <v>0</v>
      </c>
      <c r="BG40" s="508">
        <f>'Marks Entry'!BH42</f>
        <v>0</v>
      </c>
      <c r="BH40" s="151">
        <f>'Marks Entry'!BI42</f>
        <v>0</v>
      </c>
      <c r="BI40" s="150">
        <f>'Marks Entry'!BJ42</f>
        <v>0</v>
      </c>
      <c r="BJ40" s="150">
        <f>'Marks Entry'!BK42</f>
        <v>0</v>
      </c>
      <c r="BK40" s="151">
        <f>'Marks Entry'!BL42</f>
        <v>0</v>
      </c>
      <c r="BL40" s="150">
        <f>'Marks Entry'!BM42</f>
        <v>0</v>
      </c>
      <c r="BM40" s="150">
        <f>'Marks Entry'!BN42</f>
        <v>0</v>
      </c>
      <c r="BN40" s="151">
        <f>'Marks Entry'!BO42</f>
        <v>0</v>
      </c>
      <c r="BO40" s="256">
        <f>'Marks Entry'!BP42</f>
        <v>0</v>
      </c>
      <c r="BP40" s="518">
        <f>'Marks Entry'!BQ42</f>
        <v>0</v>
      </c>
      <c r="BQ40" s="518" t="str">
        <f>'Marks Entry'!BR42</f>
        <v>E</v>
      </c>
      <c r="BR40" s="152" t="str">
        <f>'Marks Entry'!BS42</f>
        <v>E</v>
      </c>
      <c r="BS40" s="149">
        <f>'Marks Entry'!BT42</f>
        <v>0</v>
      </c>
      <c r="BT40" s="150">
        <f>'Marks Entry'!BU42</f>
        <v>0</v>
      </c>
      <c r="BU40" s="510">
        <f>'Marks Entry'!BV42</f>
        <v>0</v>
      </c>
      <c r="BV40" s="150">
        <f>'Marks Entry'!BW42</f>
        <v>0</v>
      </c>
      <c r="BW40" s="150">
        <f>'Marks Entry'!BX42</f>
        <v>0</v>
      </c>
      <c r="BX40" s="508">
        <f>'Marks Entry'!BY42</f>
        <v>0</v>
      </c>
      <c r="BY40" s="150">
        <f>'Marks Entry'!BZ42</f>
        <v>0</v>
      </c>
      <c r="BZ40" s="150">
        <f>'Marks Entry'!CA42</f>
        <v>0</v>
      </c>
      <c r="CA40" s="508">
        <f>'Marks Entry'!CB42</f>
        <v>0</v>
      </c>
      <c r="CB40" s="151">
        <f>'Marks Entry'!CC42</f>
        <v>0</v>
      </c>
      <c r="CC40" s="150">
        <f>'Marks Entry'!CD42</f>
        <v>0</v>
      </c>
      <c r="CD40" s="150">
        <f>'Marks Entry'!CE42</f>
        <v>0</v>
      </c>
      <c r="CE40" s="151">
        <f>'Marks Entry'!CF42</f>
        <v>0</v>
      </c>
      <c r="CF40" s="150">
        <f>'Marks Entry'!CG42</f>
        <v>0</v>
      </c>
      <c r="CG40" s="150">
        <f>'Marks Entry'!CH42</f>
        <v>0</v>
      </c>
      <c r="CH40" s="151">
        <f>'Marks Entry'!CI42</f>
        <v>0</v>
      </c>
      <c r="CI40" s="256">
        <f>'Marks Entry'!CJ42</f>
        <v>0</v>
      </c>
      <c r="CJ40" s="518">
        <f>'Marks Entry'!CK42</f>
        <v>0</v>
      </c>
      <c r="CK40" s="518" t="str">
        <f>'Marks Entry'!CL42</f>
        <v>E</v>
      </c>
      <c r="CL40" s="152" t="str">
        <f>'Marks Entry'!CM42</f>
        <v>E</v>
      </c>
      <c r="CM40" s="149">
        <f>'Marks Entry'!CN42</f>
        <v>0</v>
      </c>
      <c r="CN40" s="150">
        <f>'Marks Entry'!CO42</f>
        <v>0</v>
      </c>
      <c r="CO40" s="510">
        <f>'Marks Entry'!CP42</f>
        <v>0</v>
      </c>
      <c r="CP40" s="150">
        <f>'Marks Entry'!CQ42</f>
        <v>0</v>
      </c>
      <c r="CQ40" s="150">
        <f>'Marks Entry'!CR42</f>
        <v>0</v>
      </c>
      <c r="CR40" s="508">
        <f>'Marks Entry'!CS42</f>
        <v>0</v>
      </c>
      <c r="CS40" s="150">
        <f>'Marks Entry'!CT42</f>
        <v>0</v>
      </c>
      <c r="CT40" s="150">
        <f>'Marks Entry'!CU42</f>
        <v>0</v>
      </c>
      <c r="CU40" s="508">
        <f>'Marks Entry'!CV42</f>
        <v>0</v>
      </c>
      <c r="CV40" s="151">
        <f>'Marks Entry'!CW42</f>
        <v>0</v>
      </c>
      <c r="CW40" s="150">
        <f>'Marks Entry'!CX42</f>
        <v>0</v>
      </c>
      <c r="CX40" s="150">
        <f>'Marks Entry'!CY42</f>
        <v>0</v>
      </c>
      <c r="CY40" s="151">
        <f>'Marks Entry'!CZ42</f>
        <v>0</v>
      </c>
      <c r="CZ40" s="150">
        <f>'Marks Entry'!DA42</f>
        <v>0</v>
      </c>
      <c r="DA40" s="150">
        <f>'Marks Entry'!DB42</f>
        <v>0</v>
      </c>
      <c r="DB40" s="151">
        <f>'Marks Entry'!DC42</f>
        <v>0</v>
      </c>
      <c r="DC40" s="256">
        <f>'Marks Entry'!DD42</f>
        <v>0</v>
      </c>
      <c r="DD40" s="518">
        <f>'Marks Entry'!DE42</f>
        <v>0</v>
      </c>
      <c r="DE40" s="518" t="str">
        <f>'Marks Entry'!DF42</f>
        <v>E</v>
      </c>
      <c r="DF40" s="152" t="str">
        <f>'Marks Entry'!DG42</f>
        <v>E</v>
      </c>
      <c r="DG40" s="149">
        <f>'Marks Entry'!DH42</f>
        <v>0</v>
      </c>
      <c r="DH40" s="150">
        <f>'Marks Entry'!DI42</f>
        <v>0</v>
      </c>
      <c r="DI40" s="510">
        <f>'Marks Entry'!DJ42</f>
        <v>0</v>
      </c>
      <c r="DJ40" s="150">
        <f>'Marks Entry'!DK42</f>
        <v>0</v>
      </c>
      <c r="DK40" s="150">
        <f>'Marks Entry'!DL42</f>
        <v>0</v>
      </c>
      <c r="DL40" s="508">
        <f>'Marks Entry'!DM42</f>
        <v>0</v>
      </c>
      <c r="DM40" s="150">
        <f>'Marks Entry'!DN42</f>
        <v>0</v>
      </c>
      <c r="DN40" s="150">
        <f>'Marks Entry'!DO42</f>
        <v>0</v>
      </c>
      <c r="DO40" s="508">
        <f>'Marks Entry'!DP42</f>
        <v>0</v>
      </c>
      <c r="DP40" s="151">
        <f>'Marks Entry'!DQ42</f>
        <v>0</v>
      </c>
      <c r="DQ40" s="150">
        <f>'Marks Entry'!DR42</f>
        <v>0</v>
      </c>
      <c r="DR40" s="150">
        <f>'Marks Entry'!DS42</f>
        <v>0</v>
      </c>
      <c r="DS40" s="151">
        <f>'Marks Entry'!DT42</f>
        <v>0</v>
      </c>
      <c r="DT40" s="150">
        <f>'Marks Entry'!DU42</f>
        <v>0</v>
      </c>
      <c r="DU40" s="150">
        <f>'Marks Entry'!DV42</f>
        <v>0</v>
      </c>
      <c r="DV40" s="151">
        <f>'Marks Entry'!DW42</f>
        <v>0</v>
      </c>
      <c r="DW40" s="256">
        <f>'Marks Entry'!DX42</f>
        <v>0</v>
      </c>
      <c r="DX40" s="518">
        <f>'Marks Entry'!DY42</f>
        <v>0</v>
      </c>
      <c r="DY40" s="518" t="str">
        <f>'Marks Entry'!DZ42</f>
        <v>E</v>
      </c>
      <c r="DZ40" s="152" t="str">
        <f>'Marks Entry'!EA42</f>
        <v>E</v>
      </c>
      <c r="EA40" s="149">
        <f>'Marks Entry'!EB42</f>
        <v>0</v>
      </c>
      <c r="EB40" s="150">
        <f>'Marks Entry'!EC42</f>
        <v>0</v>
      </c>
      <c r="EC40" s="150">
        <f>'Marks Entry'!ED42</f>
        <v>0</v>
      </c>
      <c r="ED40" s="150">
        <f>'Marks Entry'!EE42</f>
        <v>0</v>
      </c>
      <c r="EE40" s="150">
        <f>'Marks Entry'!EF42</f>
        <v>0</v>
      </c>
      <c r="EF40" s="209">
        <f>'Marks Entry'!EG42</f>
        <v>0</v>
      </c>
      <c r="EG40" s="153" t="str">
        <f>'Marks Entry'!EJ42</f>
        <v>E</v>
      </c>
      <c r="EH40" s="149">
        <f>'Marks Entry'!EK42</f>
        <v>0</v>
      </c>
      <c r="EI40" s="150">
        <f>'Marks Entry'!EL42</f>
        <v>0</v>
      </c>
      <c r="EJ40" s="150">
        <f>'Marks Entry'!EM42</f>
        <v>0</v>
      </c>
      <c r="EK40" s="150">
        <f>'Marks Entry'!EN42</f>
        <v>0</v>
      </c>
      <c r="EL40" s="150">
        <f>'Marks Entry'!EO42</f>
        <v>0</v>
      </c>
      <c r="EM40" s="151">
        <f>'Marks Entry'!EP42</f>
        <v>0</v>
      </c>
      <c r="EN40" s="153" t="str">
        <f>'Marks Entry'!ES42</f>
        <v>E</v>
      </c>
      <c r="EO40" s="149">
        <f>'Marks Entry'!ET42</f>
        <v>0</v>
      </c>
      <c r="EP40" s="150">
        <f>'Marks Entry'!EU42</f>
        <v>0</v>
      </c>
      <c r="EQ40" s="150">
        <f>'Marks Entry'!EV42</f>
        <v>0</v>
      </c>
      <c r="ER40" s="150">
        <f>'Marks Entry'!EW42</f>
        <v>0</v>
      </c>
      <c r="ES40" s="150">
        <f>'Marks Entry'!EX42</f>
        <v>0</v>
      </c>
      <c r="ET40" s="151">
        <f>'Marks Entry'!EY42</f>
        <v>0</v>
      </c>
      <c r="EU40" s="153" t="str">
        <f>'Marks Entry'!FB42</f>
        <v>E</v>
      </c>
      <c r="EV40" s="222">
        <f>'Marks Entry'!FC42</f>
        <v>0</v>
      </c>
      <c r="EW40" s="223">
        <f>'Marks Entry'!FD42</f>
        <v>0</v>
      </c>
      <c r="EX40" s="224" t="str">
        <f>'Marks Entry'!FE42</f>
        <v/>
      </c>
      <c r="EY40" s="222">
        <f>'Marks Entry'!FF42</f>
        <v>1200</v>
      </c>
      <c r="EZ40" s="223">
        <f>'Marks Entry'!FG42</f>
        <v>0</v>
      </c>
      <c r="FA40" s="225">
        <f>'Marks Entry'!FH42</f>
        <v>0</v>
      </c>
      <c r="FB40" s="223" t="str">
        <f>IF(OR('Marks Entry'!FI42="First",'Marks Entry'!FI42="Second",'Marks Entry'!FI42="Third"),'Marks Entry'!FI42,"")</f>
        <v/>
      </c>
      <c r="FC40" s="223" t="str">
        <f>'Marks Entry'!FJ42</f>
        <v/>
      </c>
      <c r="FD40" s="540" t="str">
        <f>'Marks Entry'!FK42</f>
        <v>PROMOTED</v>
      </c>
      <c r="FE40" s="113" t="str">
        <f>'Marks Entry'!FL42</f>
        <v/>
      </c>
      <c r="FF40" s="115" t="str">
        <f>'Marks Entry'!FM42</f>
        <v/>
      </c>
      <c r="FG40" s="116" t="str">
        <f>'Marks Entry'!FO42</f>
        <v>E</v>
      </c>
    </row>
    <row r="41" spans="1:163" s="117" customFormat="1" ht="17.25" customHeight="1">
      <c r="A41" s="1065"/>
      <c r="B41" s="112">
        <f t="shared" si="1"/>
        <v>35</v>
      </c>
      <c r="C41" s="113">
        <f>'Marks Entry'!D43</f>
        <v>0</v>
      </c>
      <c r="D41" s="113">
        <f>'Marks Entry'!E43</f>
        <v>0</v>
      </c>
      <c r="E41" s="113">
        <f>'Marks Entry'!F43</f>
        <v>0</v>
      </c>
      <c r="F41" s="113">
        <f>'Marks Entry'!G43</f>
        <v>935</v>
      </c>
      <c r="G41" s="113">
        <f>'Marks Entry'!H43</f>
        <v>0</v>
      </c>
      <c r="H41" s="113">
        <f>'Marks Entry'!I43</f>
        <v>0</v>
      </c>
      <c r="I41" s="113">
        <f>'Marks Entry'!J43</f>
        <v>0</v>
      </c>
      <c r="J41" s="114">
        <f>'Marks Entry'!K43</f>
        <v>0</v>
      </c>
      <c r="K41" s="149">
        <f>'Marks Entry'!L43</f>
        <v>0</v>
      </c>
      <c r="L41" s="150">
        <f>'Marks Entry'!M43</f>
        <v>0</v>
      </c>
      <c r="M41" s="510">
        <f>'Marks Entry'!N43</f>
        <v>0</v>
      </c>
      <c r="N41" s="150">
        <f>'Marks Entry'!O43</f>
        <v>0</v>
      </c>
      <c r="O41" s="150">
        <f>'Marks Entry'!P43</f>
        <v>0</v>
      </c>
      <c r="P41" s="508">
        <f>'Marks Entry'!Q43</f>
        <v>0</v>
      </c>
      <c r="Q41" s="150">
        <f>'Marks Entry'!R43</f>
        <v>0</v>
      </c>
      <c r="R41" s="150">
        <f>'Marks Entry'!S43</f>
        <v>0</v>
      </c>
      <c r="S41" s="508">
        <f>'Marks Entry'!T43</f>
        <v>0</v>
      </c>
      <c r="T41" s="151">
        <f>'Marks Entry'!U43</f>
        <v>0</v>
      </c>
      <c r="U41" s="150">
        <f>'Marks Entry'!V43</f>
        <v>0</v>
      </c>
      <c r="V41" s="150">
        <f>'Marks Entry'!W43</f>
        <v>0</v>
      </c>
      <c r="W41" s="151">
        <f>'Marks Entry'!X43</f>
        <v>0</v>
      </c>
      <c r="X41" s="150">
        <f>'Marks Entry'!Y43</f>
        <v>0</v>
      </c>
      <c r="Y41" s="150">
        <f>'Marks Entry'!Z43</f>
        <v>0</v>
      </c>
      <c r="Z41" s="151">
        <f>'Marks Entry'!AA43</f>
        <v>0</v>
      </c>
      <c r="AA41" s="256">
        <f>'Marks Entry'!AB43</f>
        <v>0</v>
      </c>
      <c r="AB41" s="518">
        <f>'Marks Entry'!AC43</f>
        <v>0</v>
      </c>
      <c r="AC41" s="518" t="str">
        <f>'Marks Entry'!AD43</f>
        <v>E</v>
      </c>
      <c r="AD41" s="152" t="str">
        <f>'Marks Entry'!AE43</f>
        <v>E</v>
      </c>
      <c r="AE41" s="149">
        <f>'Marks Entry'!AF43</f>
        <v>0</v>
      </c>
      <c r="AF41" s="150">
        <f>'Marks Entry'!AG43</f>
        <v>0</v>
      </c>
      <c r="AG41" s="510">
        <f>'Marks Entry'!AH43</f>
        <v>0</v>
      </c>
      <c r="AH41" s="150">
        <f>'Marks Entry'!AI43</f>
        <v>0</v>
      </c>
      <c r="AI41" s="150">
        <f>'Marks Entry'!AJ43</f>
        <v>0</v>
      </c>
      <c r="AJ41" s="508">
        <f>'Marks Entry'!AK43</f>
        <v>0</v>
      </c>
      <c r="AK41" s="150">
        <f>'Marks Entry'!AL43</f>
        <v>0</v>
      </c>
      <c r="AL41" s="150">
        <f>'Marks Entry'!AM43</f>
        <v>0</v>
      </c>
      <c r="AM41" s="508">
        <f>'Marks Entry'!AN43</f>
        <v>0</v>
      </c>
      <c r="AN41" s="151">
        <f>'Marks Entry'!AO43</f>
        <v>0</v>
      </c>
      <c r="AO41" s="150">
        <f>'Marks Entry'!AP43</f>
        <v>0</v>
      </c>
      <c r="AP41" s="150">
        <f>'Marks Entry'!AQ43</f>
        <v>0</v>
      </c>
      <c r="AQ41" s="151">
        <f>'Marks Entry'!AR43</f>
        <v>0</v>
      </c>
      <c r="AR41" s="150">
        <f>'Marks Entry'!AS43</f>
        <v>0</v>
      </c>
      <c r="AS41" s="150">
        <f>'Marks Entry'!AT43</f>
        <v>0</v>
      </c>
      <c r="AT41" s="151">
        <f>'Marks Entry'!AU43</f>
        <v>0</v>
      </c>
      <c r="AU41" s="256">
        <f>'Marks Entry'!AV43</f>
        <v>0</v>
      </c>
      <c r="AV41" s="518">
        <f>'Marks Entry'!AW43</f>
        <v>0</v>
      </c>
      <c r="AW41" s="518" t="str">
        <f>'Marks Entry'!AX43</f>
        <v>E</v>
      </c>
      <c r="AX41" s="152" t="str">
        <f>'Marks Entry'!AY43</f>
        <v>E</v>
      </c>
      <c r="AY41" s="149">
        <f>'Marks Entry'!AZ43</f>
        <v>0</v>
      </c>
      <c r="AZ41" s="150">
        <f>'Marks Entry'!BA43</f>
        <v>0</v>
      </c>
      <c r="BA41" s="510">
        <f>'Marks Entry'!BB43</f>
        <v>0</v>
      </c>
      <c r="BB41" s="150">
        <f>'Marks Entry'!BC43</f>
        <v>0</v>
      </c>
      <c r="BC41" s="150">
        <f>'Marks Entry'!BD43</f>
        <v>0</v>
      </c>
      <c r="BD41" s="508">
        <f>'Marks Entry'!BE43</f>
        <v>0</v>
      </c>
      <c r="BE41" s="150">
        <f>'Marks Entry'!BF43</f>
        <v>0</v>
      </c>
      <c r="BF41" s="150">
        <f>'Marks Entry'!BG43</f>
        <v>0</v>
      </c>
      <c r="BG41" s="508">
        <f>'Marks Entry'!BH43</f>
        <v>0</v>
      </c>
      <c r="BH41" s="151">
        <f>'Marks Entry'!BI43</f>
        <v>0</v>
      </c>
      <c r="BI41" s="150">
        <f>'Marks Entry'!BJ43</f>
        <v>0</v>
      </c>
      <c r="BJ41" s="150">
        <f>'Marks Entry'!BK43</f>
        <v>0</v>
      </c>
      <c r="BK41" s="151">
        <f>'Marks Entry'!BL43</f>
        <v>0</v>
      </c>
      <c r="BL41" s="150">
        <f>'Marks Entry'!BM43</f>
        <v>0</v>
      </c>
      <c r="BM41" s="150">
        <f>'Marks Entry'!BN43</f>
        <v>0</v>
      </c>
      <c r="BN41" s="151">
        <f>'Marks Entry'!BO43</f>
        <v>0</v>
      </c>
      <c r="BO41" s="256">
        <f>'Marks Entry'!BP43</f>
        <v>0</v>
      </c>
      <c r="BP41" s="518">
        <f>'Marks Entry'!BQ43</f>
        <v>0</v>
      </c>
      <c r="BQ41" s="518" t="str">
        <f>'Marks Entry'!BR43</f>
        <v>E</v>
      </c>
      <c r="BR41" s="152" t="str">
        <f>'Marks Entry'!BS43</f>
        <v>E</v>
      </c>
      <c r="BS41" s="149">
        <f>'Marks Entry'!BT43</f>
        <v>0</v>
      </c>
      <c r="BT41" s="150">
        <f>'Marks Entry'!BU43</f>
        <v>0</v>
      </c>
      <c r="BU41" s="510">
        <f>'Marks Entry'!BV43</f>
        <v>0</v>
      </c>
      <c r="BV41" s="150">
        <f>'Marks Entry'!BW43</f>
        <v>0</v>
      </c>
      <c r="BW41" s="150">
        <f>'Marks Entry'!BX43</f>
        <v>0</v>
      </c>
      <c r="BX41" s="508">
        <f>'Marks Entry'!BY43</f>
        <v>0</v>
      </c>
      <c r="BY41" s="150">
        <f>'Marks Entry'!BZ43</f>
        <v>0</v>
      </c>
      <c r="BZ41" s="150">
        <f>'Marks Entry'!CA43</f>
        <v>0</v>
      </c>
      <c r="CA41" s="508">
        <f>'Marks Entry'!CB43</f>
        <v>0</v>
      </c>
      <c r="CB41" s="151">
        <f>'Marks Entry'!CC43</f>
        <v>0</v>
      </c>
      <c r="CC41" s="150">
        <f>'Marks Entry'!CD43</f>
        <v>0</v>
      </c>
      <c r="CD41" s="150">
        <f>'Marks Entry'!CE43</f>
        <v>0</v>
      </c>
      <c r="CE41" s="151">
        <f>'Marks Entry'!CF43</f>
        <v>0</v>
      </c>
      <c r="CF41" s="150">
        <f>'Marks Entry'!CG43</f>
        <v>0</v>
      </c>
      <c r="CG41" s="150">
        <f>'Marks Entry'!CH43</f>
        <v>0</v>
      </c>
      <c r="CH41" s="151">
        <f>'Marks Entry'!CI43</f>
        <v>0</v>
      </c>
      <c r="CI41" s="256">
        <f>'Marks Entry'!CJ43</f>
        <v>0</v>
      </c>
      <c r="CJ41" s="518">
        <f>'Marks Entry'!CK43</f>
        <v>0</v>
      </c>
      <c r="CK41" s="518" t="str">
        <f>'Marks Entry'!CL43</f>
        <v>E</v>
      </c>
      <c r="CL41" s="152" t="str">
        <f>'Marks Entry'!CM43</f>
        <v>E</v>
      </c>
      <c r="CM41" s="149">
        <f>'Marks Entry'!CN43</f>
        <v>0</v>
      </c>
      <c r="CN41" s="150">
        <f>'Marks Entry'!CO43</f>
        <v>0</v>
      </c>
      <c r="CO41" s="510">
        <f>'Marks Entry'!CP43</f>
        <v>0</v>
      </c>
      <c r="CP41" s="150">
        <f>'Marks Entry'!CQ43</f>
        <v>0</v>
      </c>
      <c r="CQ41" s="150">
        <f>'Marks Entry'!CR43</f>
        <v>0</v>
      </c>
      <c r="CR41" s="508">
        <f>'Marks Entry'!CS43</f>
        <v>0</v>
      </c>
      <c r="CS41" s="150">
        <f>'Marks Entry'!CT43</f>
        <v>0</v>
      </c>
      <c r="CT41" s="150">
        <f>'Marks Entry'!CU43</f>
        <v>0</v>
      </c>
      <c r="CU41" s="508">
        <f>'Marks Entry'!CV43</f>
        <v>0</v>
      </c>
      <c r="CV41" s="151">
        <f>'Marks Entry'!CW43</f>
        <v>0</v>
      </c>
      <c r="CW41" s="150">
        <f>'Marks Entry'!CX43</f>
        <v>0</v>
      </c>
      <c r="CX41" s="150">
        <f>'Marks Entry'!CY43</f>
        <v>0</v>
      </c>
      <c r="CY41" s="151">
        <f>'Marks Entry'!CZ43</f>
        <v>0</v>
      </c>
      <c r="CZ41" s="150">
        <f>'Marks Entry'!DA43</f>
        <v>0</v>
      </c>
      <c r="DA41" s="150">
        <f>'Marks Entry'!DB43</f>
        <v>0</v>
      </c>
      <c r="DB41" s="151">
        <f>'Marks Entry'!DC43</f>
        <v>0</v>
      </c>
      <c r="DC41" s="256">
        <f>'Marks Entry'!DD43</f>
        <v>0</v>
      </c>
      <c r="DD41" s="518">
        <f>'Marks Entry'!DE43</f>
        <v>0</v>
      </c>
      <c r="DE41" s="518" t="str">
        <f>'Marks Entry'!DF43</f>
        <v>E</v>
      </c>
      <c r="DF41" s="152" t="str">
        <f>'Marks Entry'!DG43</f>
        <v>E</v>
      </c>
      <c r="DG41" s="149">
        <f>'Marks Entry'!DH43</f>
        <v>0</v>
      </c>
      <c r="DH41" s="150">
        <f>'Marks Entry'!DI43</f>
        <v>0</v>
      </c>
      <c r="DI41" s="510">
        <f>'Marks Entry'!DJ43</f>
        <v>0</v>
      </c>
      <c r="DJ41" s="150">
        <f>'Marks Entry'!DK43</f>
        <v>0</v>
      </c>
      <c r="DK41" s="150">
        <f>'Marks Entry'!DL43</f>
        <v>0</v>
      </c>
      <c r="DL41" s="508">
        <f>'Marks Entry'!DM43</f>
        <v>0</v>
      </c>
      <c r="DM41" s="150">
        <f>'Marks Entry'!DN43</f>
        <v>0</v>
      </c>
      <c r="DN41" s="150">
        <f>'Marks Entry'!DO43</f>
        <v>0</v>
      </c>
      <c r="DO41" s="508">
        <f>'Marks Entry'!DP43</f>
        <v>0</v>
      </c>
      <c r="DP41" s="151">
        <f>'Marks Entry'!DQ43</f>
        <v>0</v>
      </c>
      <c r="DQ41" s="150">
        <f>'Marks Entry'!DR43</f>
        <v>0</v>
      </c>
      <c r="DR41" s="150">
        <f>'Marks Entry'!DS43</f>
        <v>0</v>
      </c>
      <c r="DS41" s="151">
        <f>'Marks Entry'!DT43</f>
        <v>0</v>
      </c>
      <c r="DT41" s="150">
        <f>'Marks Entry'!DU43</f>
        <v>0</v>
      </c>
      <c r="DU41" s="150">
        <f>'Marks Entry'!DV43</f>
        <v>0</v>
      </c>
      <c r="DV41" s="151">
        <f>'Marks Entry'!DW43</f>
        <v>0</v>
      </c>
      <c r="DW41" s="256">
        <f>'Marks Entry'!DX43</f>
        <v>0</v>
      </c>
      <c r="DX41" s="518">
        <f>'Marks Entry'!DY43</f>
        <v>0</v>
      </c>
      <c r="DY41" s="518" t="str">
        <f>'Marks Entry'!DZ43</f>
        <v>E</v>
      </c>
      <c r="DZ41" s="152" t="str">
        <f>'Marks Entry'!EA43</f>
        <v>E</v>
      </c>
      <c r="EA41" s="149">
        <f>'Marks Entry'!EB43</f>
        <v>0</v>
      </c>
      <c r="EB41" s="150">
        <f>'Marks Entry'!EC43</f>
        <v>0</v>
      </c>
      <c r="EC41" s="150">
        <f>'Marks Entry'!ED43</f>
        <v>0</v>
      </c>
      <c r="ED41" s="150">
        <f>'Marks Entry'!EE43</f>
        <v>0</v>
      </c>
      <c r="EE41" s="150">
        <f>'Marks Entry'!EF43</f>
        <v>0</v>
      </c>
      <c r="EF41" s="209">
        <f>'Marks Entry'!EG43</f>
        <v>0</v>
      </c>
      <c r="EG41" s="153" t="str">
        <f>'Marks Entry'!EJ43</f>
        <v>E</v>
      </c>
      <c r="EH41" s="149">
        <f>'Marks Entry'!EK43</f>
        <v>0</v>
      </c>
      <c r="EI41" s="150">
        <f>'Marks Entry'!EL43</f>
        <v>0</v>
      </c>
      <c r="EJ41" s="150">
        <f>'Marks Entry'!EM43</f>
        <v>0</v>
      </c>
      <c r="EK41" s="150">
        <f>'Marks Entry'!EN43</f>
        <v>0</v>
      </c>
      <c r="EL41" s="150">
        <f>'Marks Entry'!EO43</f>
        <v>0</v>
      </c>
      <c r="EM41" s="151">
        <f>'Marks Entry'!EP43</f>
        <v>0</v>
      </c>
      <c r="EN41" s="153" t="str">
        <f>'Marks Entry'!ES43</f>
        <v>E</v>
      </c>
      <c r="EO41" s="149">
        <f>'Marks Entry'!ET43</f>
        <v>0</v>
      </c>
      <c r="EP41" s="150">
        <f>'Marks Entry'!EU43</f>
        <v>0</v>
      </c>
      <c r="EQ41" s="150">
        <f>'Marks Entry'!EV43</f>
        <v>0</v>
      </c>
      <c r="ER41" s="150">
        <f>'Marks Entry'!EW43</f>
        <v>0</v>
      </c>
      <c r="ES41" s="150">
        <f>'Marks Entry'!EX43</f>
        <v>0</v>
      </c>
      <c r="ET41" s="151">
        <f>'Marks Entry'!EY43</f>
        <v>0</v>
      </c>
      <c r="EU41" s="153" t="str">
        <f>'Marks Entry'!FB43</f>
        <v>E</v>
      </c>
      <c r="EV41" s="222">
        <f>'Marks Entry'!FC43</f>
        <v>0</v>
      </c>
      <c r="EW41" s="223">
        <f>'Marks Entry'!FD43</f>
        <v>0</v>
      </c>
      <c r="EX41" s="224" t="str">
        <f>'Marks Entry'!FE43</f>
        <v/>
      </c>
      <c r="EY41" s="222">
        <f>'Marks Entry'!FF43</f>
        <v>1200</v>
      </c>
      <c r="EZ41" s="223">
        <f>'Marks Entry'!FG43</f>
        <v>0</v>
      </c>
      <c r="FA41" s="225">
        <f>'Marks Entry'!FH43</f>
        <v>0</v>
      </c>
      <c r="FB41" s="223" t="str">
        <f>IF(OR('Marks Entry'!FI43="First",'Marks Entry'!FI43="Second",'Marks Entry'!FI43="Third"),'Marks Entry'!FI43,"")</f>
        <v/>
      </c>
      <c r="FC41" s="223" t="str">
        <f>'Marks Entry'!FJ43</f>
        <v/>
      </c>
      <c r="FD41" s="540" t="str">
        <f>'Marks Entry'!FK43</f>
        <v>PROMOTED</v>
      </c>
      <c r="FE41" s="113" t="str">
        <f>'Marks Entry'!FL43</f>
        <v/>
      </c>
      <c r="FF41" s="115" t="str">
        <f>'Marks Entry'!FM43</f>
        <v/>
      </c>
      <c r="FG41" s="116" t="str">
        <f>'Marks Entry'!FO43</f>
        <v>E</v>
      </c>
    </row>
    <row r="42" spans="1:163" s="117" customFormat="1" ht="17.25" customHeight="1">
      <c r="A42" s="1065"/>
      <c r="B42" s="112">
        <f t="shared" si="1"/>
        <v>36</v>
      </c>
      <c r="C42" s="113">
        <f>'Marks Entry'!D44</f>
        <v>0</v>
      </c>
      <c r="D42" s="113">
        <f>'Marks Entry'!E44</f>
        <v>0</v>
      </c>
      <c r="E42" s="113">
        <f>'Marks Entry'!F44</f>
        <v>0</v>
      </c>
      <c r="F42" s="113">
        <f>'Marks Entry'!G44</f>
        <v>936</v>
      </c>
      <c r="G42" s="113">
        <f>'Marks Entry'!H44</f>
        <v>0</v>
      </c>
      <c r="H42" s="113">
        <f>'Marks Entry'!I44</f>
        <v>0</v>
      </c>
      <c r="I42" s="113">
        <f>'Marks Entry'!J44</f>
        <v>0</v>
      </c>
      <c r="J42" s="114">
        <f>'Marks Entry'!K44</f>
        <v>0</v>
      </c>
      <c r="K42" s="149">
        <f>'Marks Entry'!L44</f>
        <v>0</v>
      </c>
      <c r="L42" s="150">
        <f>'Marks Entry'!M44</f>
        <v>0</v>
      </c>
      <c r="M42" s="510">
        <f>'Marks Entry'!N44</f>
        <v>0</v>
      </c>
      <c r="N42" s="150">
        <f>'Marks Entry'!O44</f>
        <v>0</v>
      </c>
      <c r="O42" s="150">
        <f>'Marks Entry'!P44</f>
        <v>0</v>
      </c>
      <c r="P42" s="508">
        <f>'Marks Entry'!Q44</f>
        <v>0</v>
      </c>
      <c r="Q42" s="150">
        <f>'Marks Entry'!R44</f>
        <v>0</v>
      </c>
      <c r="R42" s="150">
        <f>'Marks Entry'!S44</f>
        <v>0</v>
      </c>
      <c r="S42" s="508">
        <f>'Marks Entry'!T44</f>
        <v>0</v>
      </c>
      <c r="T42" s="151">
        <f>'Marks Entry'!U44</f>
        <v>0</v>
      </c>
      <c r="U42" s="150">
        <f>'Marks Entry'!V44</f>
        <v>0</v>
      </c>
      <c r="V42" s="150">
        <f>'Marks Entry'!W44</f>
        <v>0</v>
      </c>
      <c r="W42" s="151">
        <f>'Marks Entry'!X44</f>
        <v>0</v>
      </c>
      <c r="X42" s="150">
        <f>'Marks Entry'!Y44</f>
        <v>0</v>
      </c>
      <c r="Y42" s="150">
        <f>'Marks Entry'!Z44</f>
        <v>0</v>
      </c>
      <c r="Z42" s="151">
        <f>'Marks Entry'!AA44</f>
        <v>0</v>
      </c>
      <c r="AA42" s="256">
        <f>'Marks Entry'!AB44</f>
        <v>0</v>
      </c>
      <c r="AB42" s="518">
        <f>'Marks Entry'!AC44</f>
        <v>0</v>
      </c>
      <c r="AC42" s="518" t="str">
        <f>'Marks Entry'!AD44</f>
        <v>E</v>
      </c>
      <c r="AD42" s="152" t="str">
        <f>'Marks Entry'!AE44</f>
        <v>E</v>
      </c>
      <c r="AE42" s="149">
        <f>'Marks Entry'!AF44</f>
        <v>0</v>
      </c>
      <c r="AF42" s="150">
        <f>'Marks Entry'!AG44</f>
        <v>0</v>
      </c>
      <c r="AG42" s="510">
        <f>'Marks Entry'!AH44</f>
        <v>0</v>
      </c>
      <c r="AH42" s="150">
        <f>'Marks Entry'!AI44</f>
        <v>0</v>
      </c>
      <c r="AI42" s="150">
        <f>'Marks Entry'!AJ44</f>
        <v>0</v>
      </c>
      <c r="AJ42" s="508">
        <f>'Marks Entry'!AK44</f>
        <v>0</v>
      </c>
      <c r="AK42" s="150">
        <f>'Marks Entry'!AL44</f>
        <v>0</v>
      </c>
      <c r="AL42" s="150">
        <f>'Marks Entry'!AM44</f>
        <v>0</v>
      </c>
      <c r="AM42" s="508">
        <f>'Marks Entry'!AN44</f>
        <v>0</v>
      </c>
      <c r="AN42" s="151">
        <f>'Marks Entry'!AO44</f>
        <v>0</v>
      </c>
      <c r="AO42" s="150">
        <f>'Marks Entry'!AP44</f>
        <v>0</v>
      </c>
      <c r="AP42" s="150">
        <f>'Marks Entry'!AQ44</f>
        <v>0</v>
      </c>
      <c r="AQ42" s="151">
        <f>'Marks Entry'!AR44</f>
        <v>0</v>
      </c>
      <c r="AR42" s="150">
        <f>'Marks Entry'!AS44</f>
        <v>0</v>
      </c>
      <c r="AS42" s="150">
        <f>'Marks Entry'!AT44</f>
        <v>0</v>
      </c>
      <c r="AT42" s="151">
        <f>'Marks Entry'!AU44</f>
        <v>0</v>
      </c>
      <c r="AU42" s="256">
        <f>'Marks Entry'!AV44</f>
        <v>0</v>
      </c>
      <c r="AV42" s="518">
        <f>'Marks Entry'!AW44</f>
        <v>0</v>
      </c>
      <c r="AW42" s="518" t="str">
        <f>'Marks Entry'!AX44</f>
        <v>E</v>
      </c>
      <c r="AX42" s="152" t="str">
        <f>'Marks Entry'!AY44</f>
        <v>E</v>
      </c>
      <c r="AY42" s="149">
        <f>'Marks Entry'!AZ44</f>
        <v>0</v>
      </c>
      <c r="AZ42" s="150">
        <f>'Marks Entry'!BA44</f>
        <v>0</v>
      </c>
      <c r="BA42" s="510">
        <f>'Marks Entry'!BB44</f>
        <v>0</v>
      </c>
      <c r="BB42" s="150">
        <f>'Marks Entry'!BC44</f>
        <v>0</v>
      </c>
      <c r="BC42" s="150">
        <f>'Marks Entry'!BD44</f>
        <v>0</v>
      </c>
      <c r="BD42" s="508">
        <f>'Marks Entry'!BE44</f>
        <v>0</v>
      </c>
      <c r="BE42" s="150">
        <f>'Marks Entry'!BF44</f>
        <v>0</v>
      </c>
      <c r="BF42" s="150">
        <f>'Marks Entry'!BG44</f>
        <v>0</v>
      </c>
      <c r="BG42" s="508">
        <f>'Marks Entry'!BH44</f>
        <v>0</v>
      </c>
      <c r="BH42" s="151">
        <f>'Marks Entry'!BI44</f>
        <v>0</v>
      </c>
      <c r="BI42" s="150">
        <f>'Marks Entry'!BJ44</f>
        <v>0</v>
      </c>
      <c r="BJ42" s="150">
        <f>'Marks Entry'!BK44</f>
        <v>0</v>
      </c>
      <c r="BK42" s="151">
        <f>'Marks Entry'!BL44</f>
        <v>0</v>
      </c>
      <c r="BL42" s="150">
        <f>'Marks Entry'!BM44</f>
        <v>0</v>
      </c>
      <c r="BM42" s="150">
        <f>'Marks Entry'!BN44</f>
        <v>0</v>
      </c>
      <c r="BN42" s="151">
        <f>'Marks Entry'!BO44</f>
        <v>0</v>
      </c>
      <c r="BO42" s="256">
        <f>'Marks Entry'!BP44</f>
        <v>0</v>
      </c>
      <c r="BP42" s="518">
        <f>'Marks Entry'!BQ44</f>
        <v>0</v>
      </c>
      <c r="BQ42" s="518" t="str">
        <f>'Marks Entry'!BR44</f>
        <v>E</v>
      </c>
      <c r="BR42" s="152" t="str">
        <f>'Marks Entry'!BS44</f>
        <v>E</v>
      </c>
      <c r="BS42" s="149">
        <f>'Marks Entry'!BT44</f>
        <v>0</v>
      </c>
      <c r="BT42" s="150">
        <f>'Marks Entry'!BU44</f>
        <v>0</v>
      </c>
      <c r="BU42" s="510">
        <f>'Marks Entry'!BV44</f>
        <v>0</v>
      </c>
      <c r="BV42" s="150">
        <f>'Marks Entry'!BW44</f>
        <v>0</v>
      </c>
      <c r="BW42" s="150">
        <f>'Marks Entry'!BX44</f>
        <v>0</v>
      </c>
      <c r="BX42" s="508">
        <f>'Marks Entry'!BY44</f>
        <v>0</v>
      </c>
      <c r="BY42" s="150">
        <f>'Marks Entry'!BZ44</f>
        <v>0</v>
      </c>
      <c r="BZ42" s="150">
        <f>'Marks Entry'!CA44</f>
        <v>0</v>
      </c>
      <c r="CA42" s="508">
        <f>'Marks Entry'!CB44</f>
        <v>0</v>
      </c>
      <c r="CB42" s="151">
        <f>'Marks Entry'!CC44</f>
        <v>0</v>
      </c>
      <c r="CC42" s="150">
        <f>'Marks Entry'!CD44</f>
        <v>0</v>
      </c>
      <c r="CD42" s="150">
        <f>'Marks Entry'!CE44</f>
        <v>0</v>
      </c>
      <c r="CE42" s="151">
        <f>'Marks Entry'!CF44</f>
        <v>0</v>
      </c>
      <c r="CF42" s="150">
        <f>'Marks Entry'!CG44</f>
        <v>0</v>
      </c>
      <c r="CG42" s="150">
        <f>'Marks Entry'!CH44</f>
        <v>0</v>
      </c>
      <c r="CH42" s="151">
        <f>'Marks Entry'!CI44</f>
        <v>0</v>
      </c>
      <c r="CI42" s="256">
        <f>'Marks Entry'!CJ44</f>
        <v>0</v>
      </c>
      <c r="CJ42" s="518">
        <f>'Marks Entry'!CK44</f>
        <v>0</v>
      </c>
      <c r="CK42" s="518" t="str">
        <f>'Marks Entry'!CL44</f>
        <v>E</v>
      </c>
      <c r="CL42" s="152" t="str">
        <f>'Marks Entry'!CM44</f>
        <v>E</v>
      </c>
      <c r="CM42" s="149">
        <f>'Marks Entry'!CN44</f>
        <v>0</v>
      </c>
      <c r="CN42" s="150">
        <f>'Marks Entry'!CO44</f>
        <v>0</v>
      </c>
      <c r="CO42" s="510">
        <f>'Marks Entry'!CP44</f>
        <v>0</v>
      </c>
      <c r="CP42" s="150">
        <f>'Marks Entry'!CQ44</f>
        <v>0</v>
      </c>
      <c r="CQ42" s="150">
        <f>'Marks Entry'!CR44</f>
        <v>0</v>
      </c>
      <c r="CR42" s="508">
        <f>'Marks Entry'!CS44</f>
        <v>0</v>
      </c>
      <c r="CS42" s="150">
        <f>'Marks Entry'!CT44</f>
        <v>0</v>
      </c>
      <c r="CT42" s="150">
        <f>'Marks Entry'!CU44</f>
        <v>0</v>
      </c>
      <c r="CU42" s="508">
        <f>'Marks Entry'!CV44</f>
        <v>0</v>
      </c>
      <c r="CV42" s="151">
        <f>'Marks Entry'!CW44</f>
        <v>0</v>
      </c>
      <c r="CW42" s="150">
        <f>'Marks Entry'!CX44</f>
        <v>0</v>
      </c>
      <c r="CX42" s="150">
        <f>'Marks Entry'!CY44</f>
        <v>0</v>
      </c>
      <c r="CY42" s="151">
        <f>'Marks Entry'!CZ44</f>
        <v>0</v>
      </c>
      <c r="CZ42" s="150">
        <f>'Marks Entry'!DA44</f>
        <v>0</v>
      </c>
      <c r="DA42" s="150">
        <f>'Marks Entry'!DB44</f>
        <v>0</v>
      </c>
      <c r="DB42" s="151">
        <f>'Marks Entry'!DC44</f>
        <v>0</v>
      </c>
      <c r="DC42" s="256">
        <f>'Marks Entry'!DD44</f>
        <v>0</v>
      </c>
      <c r="DD42" s="518">
        <f>'Marks Entry'!DE44</f>
        <v>0</v>
      </c>
      <c r="DE42" s="518" t="str">
        <f>'Marks Entry'!DF44</f>
        <v>E</v>
      </c>
      <c r="DF42" s="152" t="str">
        <f>'Marks Entry'!DG44</f>
        <v>E</v>
      </c>
      <c r="DG42" s="149">
        <f>'Marks Entry'!DH44</f>
        <v>0</v>
      </c>
      <c r="DH42" s="150">
        <f>'Marks Entry'!DI44</f>
        <v>0</v>
      </c>
      <c r="DI42" s="510">
        <f>'Marks Entry'!DJ44</f>
        <v>0</v>
      </c>
      <c r="DJ42" s="150">
        <f>'Marks Entry'!DK44</f>
        <v>0</v>
      </c>
      <c r="DK42" s="150">
        <f>'Marks Entry'!DL44</f>
        <v>0</v>
      </c>
      <c r="DL42" s="508">
        <f>'Marks Entry'!DM44</f>
        <v>0</v>
      </c>
      <c r="DM42" s="150">
        <f>'Marks Entry'!DN44</f>
        <v>0</v>
      </c>
      <c r="DN42" s="150">
        <f>'Marks Entry'!DO44</f>
        <v>0</v>
      </c>
      <c r="DO42" s="508">
        <f>'Marks Entry'!DP44</f>
        <v>0</v>
      </c>
      <c r="DP42" s="151">
        <f>'Marks Entry'!DQ44</f>
        <v>0</v>
      </c>
      <c r="DQ42" s="150">
        <f>'Marks Entry'!DR44</f>
        <v>0</v>
      </c>
      <c r="DR42" s="150">
        <f>'Marks Entry'!DS44</f>
        <v>0</v>
      </c>
      <c r="DS42" s="151">
        <f>'Marks Entry'!DT44</f>
        <v>0</v>
      </c>
      <c r="DT42" s="150">
        <f>'Marks Entry'!DU44</f>
        <v>0</v>
      </c>
      <c r="DU42" s="150">
        <f>'Marks Entry'!DV44</f>
        <v>0</v>
      </c>
      <c r="DV42" s="151">
        <f>'Marks Entry'!DW44</f>
        <v>0</v>
      </c>
      <c r="DW42" s="256">
        <f>'Marks Entry'!DX44</f>
        <v>0</v>
      </c>
      <c r="DX42" s="518">
        <f>'Marks Entry'!DY44</f>
        <v>0</v>
      </c>
      <c r="DY42" s="518" t="str">
        <f>'Marks Entry'!DZ44</f>
        <v>E</v>
      </c>
      <c r="DZ42" s="152" t="str">
        <f>'Marks Entry'!EA44</f>
        <v>E</v>
      </c>
      <c r="EA42" s="149">
        <f>'Marks Entry'!EB44</f>
        <v>0</v>
      </c>
      <c r="EB42" s="150">
        <f>'Marks Entry'!EC44</f>
        <v>0</v>
      </c>
      <c r="EC42" s="150">
        <f>'Marks Entry'!ED44</f>
        <v>0</v>
      </c>
      <c r="ED42" s="150">
        <f>'Marks Entry'!EE44</f>
        <v>0</v>
      </c>
      <c r="EE42" s="150">
        <f>'Marks Entry'!EF44</f>
        <v>0</v>
      </c>
      <c r="EF42" s="209">
        <f>'Marks Entry'!EG44</f>
        <v>0</v>
      </c>
      <c r="EG42" s="153" t="str">
        <f>'Marks Entry'!EJ44</f>
        <v>E</v>
      </c>
      <c r="EH42" s="149">
        <f>'Marks Entry'!EK44</f>
        <v>0</v>
      </c>
      <c r="EI42" s="150">
        <f>'Marks Entry'!EL44</f>
        <v>0</v>
      </c>
      <c r="EJ42" s="150">
        <f>'Marks Entry'!EM44</f>
        <v>0</v>
      </c>
      <c r="EK42" s="150">
        <f>'Marks Entry'!EN44</f>
        <v>0</v>
      </c>
      <c r="EL42" s="150">
        <f>'Marks Entry'!EO44</f>
        <v>0</v>
      </c>
      <c r="EM42" s="151">
        <f>'Marks Entry'!EP44</f>
        <v>0</v>
      </c>
      <c r="EN42" s="153" t="str">
        <f>'Marks Entry'!ES44</f>
        <v>E</v>
      </c>
      <c r="EO42" s="149">
        <f>'Marks Entry'!ET44</f>
        <v>0</v>
      </c>
      <c r="EP42" s="150">
        <f>'Marks Entry'!EU44</f>
        <v>0</v>
      </c>
      <c r="EQ42" s="150">
        <f>'Marks Entry'!EV44</f>
        <v>0</v>
      </c>
      <c r="ER42" s="150">
        <f>'Marks Entry'!EW44</f>
        <v>0</v>
      </c>
      <c r="ES42" s="150">
        <f>'Marks Entry'!EX44</f>
        <v>0</v>
      </c>
      <c r="ET42" s="151">
        <f>'Marks Entry'!EY44</f>
        <v>0</v>
      </c>
      <c r="EU42" s="153" t="str">
        <f>'Marks Entry'!FB44</f>
        <v>E</v>
      </c>
      <c r="EV42" s="222">
        <f>'Marks Entry'!FC44</f>
        <v>0</v>
      </c>
      <c r="EW42" s="223">
        <f>'Marks Entry'!FD44</f>
        <v>0</v>
      </c>
      <c r="EX42" s="224" t="str">
        <f>'Marks Entry'!FE44</f>
        <v/>
      </c>
      <c r="EY42" s="222">
        <f>'Marks Entry'!FF44</f>
        <v>1200</v>
      </c>
      <c r="EZ42" s="223">
        <f>'Marks Entry'!FG44</f>
        <v>0</v>
      </c>
      <c r="FA42" s="225">
        <f>'Marks Entry'!FH44</f>
        <v>0</v>
      </c>
      <c r="FB42" s="223" t="str">
        <f>IF(OR('Marks Entry'!FI44="First",'Marks Entry'!FI44="Second",'Marks Entry'!FI44="Third"),'Marks Entry'!FI44,"")</f>
        <v/>
      </c>
      <c r="FC42" s="223" t="str">
        <f>'Marks Entry'!FJ44</f>
        <v/>
      </c>
      <c r="FD42" s="540" t="str">
        <f>'Marks Entry'!FK44</f>
        <v>PROMOTED</v>
      </c>
      <c r="FE42" s="113" t="str">
        <f>'Marks Entry'!FL44</f>
        <v/>
      </c>
      <c r="FF42" s="115" t="str">
        <f>'Marks Entry'!FM44</f>
        <v/>
      </c>
      <c r="FG42" s="116" t="str">
        <f>'Marks Entry'!FO44</f>
        <v>E</v>
      </c>
    </row>
    <row r="43" spans="1:163" s="117" customFormat="1" ht="17.25" customHeight="1">
      <c r="A43" s="1065"/>
      <c r="B43" s="112">
        <f t="shared" si="1"/>
        <v>37</v>
      </c>
      <c r="C43" s="113">
        <f>'Marks Entry'!D45</f>
        <v>0</v>
      </c>
      <c r="D43" s="113">
        <f>'Marks Entry'!E45</f>
        <v>0</v>
      </c>
      <c r="E43" s="113">
        <f>'Marks Entry'!F45</f>
        <v>0</v>
      </c>
      <c r="F43" s="113">
        <f>'Marks Entry'!G45</f>
        <v>937</v>
      </c>
      <c r="G43" s="113">
        <f>'Marks Entry'!H45</f>
        <v>0</v>
      </c>
      <c r="H43" s="113">
        <f>'Marks Entry'!I45</f>
        <v>0</v>
      </c>
      <c r="I43" s="113">
        <f>'Marks Entry'!J45</f>
        <v>0</v>
      </c>
      <c r="J43" s="114">
        <f>'Marks Entry'!K45</f>
        <v>0</v>
      </c>
      <c r="K43" s="149">
        <f>'Marks Entry'!L45</f>
        <v>0</v>
      </c>
      <c r="L43" s="150">
        <f>'Marks Entry'!M45</f>
        <v>0</v>
      </c>
      <c r="M43" s="510">
        <f>'Marks Entry'!N45</f>
        <v>0</v>
      </c>
      <c r="N43" s="150">
        <f>'Marks Entry'!O45</f>
        <v>0</v>
      </c>
      <c r="O43" s="150">
        <f>'Marks Entry'!P45</f>
        <v>0</v>
      </c>
      <c r="P43" s="508">
        <f>'Marks Entry'!Q45</f>
        <v>0</v>
      </c>
      <c r="Q43" s="150">
        <f>'Marks Entry'!R45</f>
        <v>0</v>
      </c>
      <c r="R43" s="150">
        <f>'Marks Entry'!S45</f>
        <v>0</v>
      </c>
      <c r="S43" s="508">
        <f>'Marks Entry'!T45</f>
        <v>0</v>
      </c>
      <c r="T43" s="151">
        <f>'Marks Entry'!U45</f>
        <v>0</v>
      </c>
      <c r="U43" s="150">
        <f>'Marks Entry'!V45</f>
        <v>0</v>
      </c>
      <c r="V43" s="150">
        <f>'Marks Entry'!W45</f>
        <v>0</v>
      </c>
      <c r="W43" s="151">
        <f>'Marks Entry'!X45</f>
        <v>0</v>
      </c>
      <c r="X43" s="150">
        <f>'Marks Entry'!Y45</f>
        <v>0</v>
      </c>
      <c r="Y43" s="150">
        <f>'Marks Entry'!Z45</f>
        <v>0</v>
      </c>
      <c r="Z43" s="151">
        <f>'Marks Entry'!AA45</f>
        <v>0</v>
      </c>
      <c r="AA43" s="256">
        <f>'Marks Entry'!AB45</f>
        <v>0</v>
      </c>
      <c r="AB43" s="518">
        <f>'Marks Entry'!AC45</f>
        <v>0</v>
      </c>
      <c r="AC43" s="518" t="str">
        <f>'Marks Entry'!AD45</f>
        <v>E</v>
      </c>
      <c r="AD43" s="152" t="str">
        <f>'Marks Entry'!AE45</f>
        <v>E</v>
      </c>
      <c r="AE43" s="149">
        <f>'Marks Entry'!AF45</f>
        <v>0</v>
      </c>
      <c r="AF43" s="150">
        <f>'Marks Entry'!AG45</f>
        <v>0</v>
      </c>
      <c r="AG43" s="510">
        <f>'Marks Entry'!AH45</f>
        <v>0</v>
      </c>
      <c r="AH43" s="150">
        <f>'Marks Entry'!AI45</f>
        <v>0</v>
      </c>
      <c r="AI43" s="150">
        <f>'Marks Entry'!AJ45</f>
        <v>0</v>
      </c>
      <c r="AJ43" s="508">
        <f>'Marks Entry'!AK45</f>
        <v>0</v>
      </c>
      <c r="AK43" s="150">
        <f>'Marks Entry'!AL45</f>
        <v>0</v>
      </c>
      <c r="AL43" s="150">
        <f>'Marks Entry'!AM45</f>
        <v>0</v>
      </c>
      <c r="AM43" s="508">
        <f>'Marks Entry'!AN45</f>
        <v>0</v>
      </c>
      <c r="AN43" s="151">
        <f>'Marks Entry'!AO45</f>
        <v>0</v>
      </c>
      <c r="AO43" s="150">
        <f>'Marks Entry'!AP45</f>
        <v>0</v>
      </c>
      <c r="AP43" s="150">
        <f>'Marks Entry'!AQ45</f>
        <v>0</v>
      </c>
      <c r="AQ43" s="151">
        <f>'Marks Entry'!AR45</f>
        <v>0</v>
      </c>
      <c r="AR43" s="150">
        <f>'Marks Entry'!AS45</f>
        <v>0</v>
      </c>
      <c r="AS43" s="150">
        <f>'Marks Entry'!AT45</f>
        <v>0</v>
      </c>
      <c r="AT43" s="151">
        <f>'Marks Entry'!AU45</f>
        <v>0</v>
      </c>
      <c r="AU43" s="256">
        <f>'Marks Entry'!AV45</f>
        <v>0</v>
      </c>
      <c r="AV43" s="518">
        <f>'Marks Entry'!AW45</f>
        <v>0</v>
      </c>
      <c r="AW43" s="518" t="str">
        <f>'Marks Entry'!AX45</f>
        <v>E</v>
      </c>
      <c r="AX43" s="152" t="str">
        <f>'Marks Entry'!AY45</f>
        <v>E</v>
      </c>
      <c r="AY43" s="149">
        <f>'Marks Entry'!AZ45</f>
        <v>0</v>
      </c>
      <c r="AZ43" s="150">
        <f>'Marks Entry'!BA45</f>
        <v>0</v>
      </c>
      <c r="BA43" s="510">
        <f>'Marks Entry'!BB45</f>
        <v>0</v>
      </c>
      <c r="BB43" s="150">
        <f>'Marks Entry'!BC45</f>
        <v>0</v>
      </c>
      <c r="BC43" s="150">
        <f>'Marks Entry'!BD45</f>
        <v>0</v>
      </c>
      <c r="BD43" s="508">
        <f>'Marks Entry'!BE45</f>
        <v>0</v>
      </c>
      <c r="BE43" s="150">
        <f>'Marks Entry'!BF45</f>
        <v>0</v>
      </c>
      <c r="BF43" s="150">
        <f>'Marks Entry'!BG45</f>
        <v>0</v>
      </c>
      <c r="BG43" s="508">
        <f>'Marks Entry'!BH45</f>
        <v>0</v>
      </c>
      <c r="BH43" s="151">
        <f>'Marks Entry'!BI45</f>
        <v>0</v>
      </c>
      <c r="BI43" s="150">
        <f>'Marks Entry'!BJ45</f>
        <v>0</v>
      </c>
      <c r="BJ43" s="150">
        <f>'Marks Entry'!BK45</f>
        <v>0</v>
      </c>
      <c r="BK43" s="151">
        <f>'Marks Entry'!BL45</f>
        <v>0</v>
      </c>
      <c r="BL43" s="150">
        <f>'Marks Entry'!BM45</f>
        <v>0</v>
      </c>
      <c r="BM43" s="150">
        <f>'Marks Entry'!BN45</f>
        <v>0</v>
      </c>
      <c r="BN43" s="151">
        <f>'Marks Entry'!BO45</f>
        <v>0</v>
      </c>
      <c r="BO43" s="256">
        <f>'Marks Entry'!BP45</f>
        <v>0</v>
      </c>
      <c r="BP43" s="518">
        <f>'Marks Entry'!BQ45</f>
        <v>0</v>
      </c>
      <c r="BQ43" s="518" t="str">
        <f>'Marks Entry'!BR45</f>
        <v>E</v>
      </c>
      <c r="BR43" s="152" t="str">
        <f>'Marks Entry'!BS45</f>
        <v>E</v>
      </c>
      <c r="BS43" s="149">
        <f>'Marks Entry'!BT45</f>
        <v>0</v>
      </c>
      <c r="BT43" s="150">
        <f>'Marks Entry'!BU45</f>
        <v>0</v>
      </c>
      <c r="BU43" s="510">
        <f>'Marks Entry'!BV45</f>
        <v>0</v>
      </c>
      <c r="BV43" s="150">
        <f>'Marks Entry'!BW45</f>
        <v>0</v>
      </c>
      <c r="BW43" s="150">
        <f>'Marks Entry'!BX45</f>
        <v>0</v>
      </c>
      <c r="BX43" s="508">
        <f>'Marks Entry'!BY45</f>
        <v>0</v>
      </c>
      <c r="BY43" s="150">
        <f>'Marks Entry'!BZ45</f>
        <v>0</v>
      </c>
      <c r="BZ43" s="150">
        <f>'Marks Entry'!CA45</f>
        <v>0</v>
      </c>
      <c r="CA43" s="508">
        <f>'Marks Entry'!CB45</f>
        <v>0</v>
      </c>
      <c r="CB43" s="151">
        <f>'Marks Entry'!CC45</f>
        <v>0</v>
      </c>
      <c r="CC43" s="150">
        <f>'Marks Entry'!CD45</f>
        <v>0</v>
      </c>
      <c r="CD43" s="150">
        <f>'Marks Entry'!CE45</f>
        <v>0</v>
      </c>
      <c r="CE43" s="151">
        <f>'Marks Entry'!CF45</f>
        <v>0</v>
      </c>
      <c r="CF43" s="150">
        <f>'Marks Entry'!CG45</f>
        <v>0</v>
      </c>
      <c r="CG43" s="150">
        <f>'Marks Entry'!CH45</f>
        <v>0</v>
      </c>
      <c r="CH43" s="151">
        <f>'Marks Entry'!CI45</f>
        <v>0</v>
      </c>
      <c r="CI43" s="256">
        <f>'Marks Entry'!CJ45</f>
        <v>0</v>
      </c>
      <c r="CJ43" s="518">
        <f>'Marks Entry'!CK45</f>
        <v>0</v>
      </c>
      <c r="CK43" s="518" t="str">
        <f>'Marks Entry'!CL45</f>
        <v>E</v>
      </c>
      <c r="CL43" s="152" t="str">
        <f>'Marks Entry'!CM45</f>
        <v>E</v>
      </c>
      <c r="CM43" s="149">
        <f>'Marks Entry'!CN45</f>
        <v>0</v>
      </c>
      <c r="CN43" s="150">
        <f>'Marks Entry'!CO45</f>
        <v>0</v>
      </c>
      <c r="CO43" s="510">
        <f>'Marks Entry'!CP45</f>
        <v>0</v>
      </c>
      <c r="CP43" s="150">
        <f>'Marks Entry'!CQ45</f>
        <v>0</v>
      </c>
      <c r="CQ43" s="150">
        <f>'Marks Entry'!CR45</f>
        <v>0</v>
      </c>
      <c r="CR43" s="508">
        <f>'Marks Entry'!CS45</f>
        <v>0</v>
      </c>
      <c r="CS43" s="150">
        <f>'Marks Entry'!CT45</f>
        <v>0</v>
      </c>
      <c r="CT43" s="150">
        <f>'Marks Entry'!CU45</f>
        <v>0</v>
      </c>
      <c r="CU43" s="508">
        <f>'Marks Entry'!CV45</f>
        <v>0</v>
      </c>
      <c r="CV43" s="151">
        <f>'Marks Entry'!CW45</f>
        <v>0</v>
      </c>
      <c r="CW43" s="150">
        <f>'Marks Entry'!CX45</f>
        <v>0</v>
      </c>
      <c r="CX43" s="150">
        <f>'Marks Entry'!CY45</f>
        <v>0</v>
      </c>
      <c r="CY43" s="151">
        <f>'Marks Entry'!CZ45</f>
        <v>0</v>
      </c>
      <c r="CZ43" s="150">
        <f>'Marks Entry'!DA45</f>
        <v>0</v>
      </c>
      <c r="DA43" s="150">
        <f>'Marks Entry'!DB45</f>
        <v>0</v>
      </c>
      <c r="DB43" s="151">
        <f>'Marks Entry'!DC45</f>
        <v>0</v>
      </c>
      <c r="DC43" s="256">
        <f>'Marks Entry'!DD45</f>
        <v>0</v>
      </c>
      <c r="DD43" s="518">
        <f>'Marks Entry'!DE45</f>
        <v>0</v>
      </c>
      <c r="DE43" s="518" t="str">
        <f>'Marks Entry'!DF45</f>
        <v>E</v>
      </c>
      <c r="DF43" s="152" t="str">
        <f>'Marks Entry'!DG45</f>
        <v>E</v>
      </c>
      <c r="DG43" s="149">
        <f>'Marks Entry'!DH45</f>
        <v>0</v>
      </c>
      <c r="DH43" s="150">
        <f>'Marks Entry'!DI45</f>
        <v>0</v>
      </c>
      <c r="DI43" s="510">
        <f>'Marks Entry'!DJ45</f>
        <v>0</v>
      </c>
      <c r="DJ43" s="150">
        <f>'Marks Entry'!DK45</f>
        <v>0</v>
      </c>
      <c r="DK43" s="150">
        <f>'Marks Entry'!DL45</f>
        <v>0</v>
      </c>
      <c r="DL43" s="508">
        <f>'Marks Entry'!DM45</f>
        <v>0</v>
      </c>
      <c r="DM43" s="150">
        <f>'Marks Entry'!DN45</f>
        <v>0</v>
      </c>
      <c r="DN43" s="150">
        <f>'Marks Entry'!DO45</f>
        <v>0</v>
      </c>
      <c r="DO43" s="508">
        <f>'Marks Entry'!DP45</f>
        <v>0</v>
      </c>
      <c r="DP43" s="151">
        <f>'Marks Entry'!DQ45</f>
        <v>0</v>
      </c>
      <c r="DQ43" s="150">
        <f>'Marks Entry'!DR45</f>
        <v>0</v>
      </c>
      <c r="DR43" s="150">
        <f>'Marks Entry'!DS45</f>
        <v>0</v>
      </c>
      <c r="DS43" s="151">
        <f>'Marks Entry'!DT45</f>
        <v>0</v>
      </c>
      <c r="DT43" s="150">
        <f>'Marks Entry'!DU45</f>
        <v>0</v>
      </c>
      <c r="DU43" s="150">
        <f>'Marks Entry'!DV45</f>
        <v>0</v>
      </c>
      <c r="DV43" s="151">
        <f>'Marks Entry'!DW45</f>
        <v>0</v>
      </c>
      <c r="DW43" s="256">
        <f>'Marks Entry'!DX45</f>
        <v>0</v>
      </c>
      <c r="DX43" s="518">
        <f>'Marks Entry'!DY45</f>
        <v>0</v>
      </c>
      <c r="DY43" s="518" t="str">
        <f>'Marks Entry'!DZ45</f>
        <v>E</v>
      </c>
      <c r="DZ43" s="152" t="str">
        <f>'Marks Entry'!EA45</f>
        <v>E</v>
      </c>
      <c r="EA43" s="149">
        <f>'Marks Entry'!EB45</f>
        <v>0</v>
      </c>
      <c r="EB43" s="150">
        <f>'Marks Entry'!EC45</f>
        <v>0</v>
      </c>
      <c r="EC43" s="150">
        <f>'Marks Entry'!ED45</f>
        <v>0</v>
      </c>
      <c r="ED43" s="150">
        <f>'Marks Entry'!EE45</f>
        <v>0</v>
      </c>
      <c r="EE43" s="150">
        <f>'Marks Entry'!EF45</f>
        <v>0</v>
      </c>
      <c r="EF43" s="209">
        <f>'Marks Entry'!EG45</f>
        <v>0</v>
      </c>
      <c r="EG43" s="153" t="str">
        <f>'Marks Entry'!EJ45</f>
        <v>E</v>
      </c>
      <c r="EH43" s="149">
        <f>'Marks Entry'!EK45</f>
        <v>0</v>
      </c>
      <c r="EI43" s="150">
        <f>'Marks Entry'!EL45</f>
        <v>0</v>
      </c>
      <c r="EJ43" s="150">
        <f>'Marks Entry'!EM45</f>
        <v>0</v>
      </c>
      <c r="EK43" s="150">
        <f>'Marks Entry'!EN45</f>
        <v>0</v>
      </c>
      <c r="EL43" s="150">
        <f>'Marks Entry'!EO45</f>
        <v>0</v>
      </c>
      <c r="EM43" s="151">
        <f>'Marks Entry'!EP45</f>
        <v>0</v>
      </c>
      <c r="EN43" s="153" t="str">
        <f>'Marks Entry'!ES45</f>
        <v>E</v>
      </c>
      <c r="EO43" s="149">
        <f>'Marks Entry'!ET45</f>
        <v>0</v>
      </c>
      <c r="EP43" s="150">
        <f>'Marks Entry'!EU45</f>
        <v>0</v>
      </c>
      <c r="EQ43" s="150">
        <f>'Marks Entry'!EV45</f>
        <v>0</v>
      </c>
      <c r="ER43" s="150">
        <f>'Marks Entry'!EW45</f>
        <v>0</v>
      </c>
      <c r="ES43" s="150">
        <f>'Marks Entry'!EX45</f>
        <v>0</v>
      </c>
      <c r="ET43" s="151">
        <f>'Marks Entry'!EY45</f>
        <v>0</v>
      </c>
      <c r="EU43" s="153" t="str">
        <f>'Marks Entry'!FB45</f>
        <v>E</v>
      </c>
      <c r="EV43" s="222">
        <f>'Marks Entry'!FC45</f>
        <v>0</v>
      </c>
      <c r="EW43" s="223">
        <f>'Marks Entry'!FD45</f>
        <v>0</v>
      </c>
      <c r="EX43" s="224" t="str">
        <f>'Marks Entry'!FE45</f>
        <v/>
      </c>
      <c r="EY43" s="222">
        <f>'Marks Entry'!FF45</f>
        <v>1200</v>
      </c>
      <c r="EZ43" s="223">
        <f>'Marks Entry'!FG45</f>
        <v>0</v>
      </c>
      <c r="FA43" s="225">
        <f>'Marks Entry'!FH45</f>
        <v>0</v>
      </c>
      <c r="FB43" s="223" t="str">
        <f>IF(OR('Marks Entry'!FI45="First",'Marks Entry'!FI45="Second",'Marks Entry'!FI45="Third"),'Marks Entry'!FI45,"")</f>
        <v/>
      </c>
      <c r="FC43" s="223" t="str">
        <f>'Marks Entry'!FJ45</f>
        <v/>
      </c>
      <c r="FD43" s="540" t="str">
        <f>'Marks Entry'!FK45</f>
        <v>PROMOTED</v>
      </c>
      <c r="FE43" s="113" t="str">
        <f>'Marks Entry'!FL45</f>
        <v/>
      </c>
      <c r="FF43" s="115" t="str">
        <f>'Marks Entry'!FM45</f>
        <v/>
      </c>
      <c r="FG43" s="116" t="str">
        <f>'Marks Entry'!FO45</f>
        <v>E</v>
      </c>
    </row>
    <row r="44" spans="1:163" s="117" customFormat="1" ht="17.25" customHeight="1">
      <c r="A44" s="1065"/>
      <c r="B44" s="112">
        <f t="shared" si="1"/>
        <v>38</v>
      </c>
      <c r="C44" s="113">
        <f>'Marks Entry'!D46</f>
        <v>0</v>
      </c>
      <c r="D44" s="113">
        <f>'Marks Entry'!E46</f>
        <v>0</v>
      </c>
      <c r="E44" s="113">
        <f>'Marks Entry'!F46</f>
        <v>0</v>
      </c>
      <c r="F44" s="113">
        <f>'Marks Entry'!G46</f>
        <v>938</v>
      </c>
      <c r="G44" s="113">
        <f>'Marks Entry'!H46</f>
        <v>0</v>
      </c>
      <c r="H44" s="113">
        <f>'Marks Entry'!I46</f>
        <v>0</v>
      </c>
      <c r="I44" s="113">
        <f>'Marks Entry'!J46</f>
        <v>0</v>
      </c>
      <c r="J44" s="114">
        <f>'Marks Entry'!K46</f>
        <v>0</v>
      </c>
      <c r="K44" s="149">
        <f>'Marks Entry'!L46</f>
        <v>0</v>
      </c>
      <c r="L44" s="150">
        <f>'Marks Entry'!M46</f>
        <v>0</v>
      </c>
      <c r="M44" s="510">
        <f>'Marks Entry'!N46</f>
        <v>0</v>
      </c>
      <c r="N44" s="150">
        <f>'Marks Entry'!O46</f>
        <v>0</v>
      </c>
      <c r="O44" s="150">
        <f>'Marks Entry'!P46</f>
        <v>0</v>
      </c>
      <c r="P44" s="508">
        <f>'Marks Entry'!Q46</f>
        <v>0</v>
      </c>
      <c r="Q44" s="150">
        <f>'Marks Entry'!R46</f>
        <v>0</v>
      </c>
      <c r="R44" s="150">
        <f>'Marks Entry'!S46</f>
        <v>0</v>
      </c>
      <c r="S44" s="508">
        <f>'Marks Entry'!T46</f>
        <v>0</v>
      </c>
      <c r="T44" s="151">
        <f>'Marks Entry'!U46</f>
        <v>0</v>
      </c>
      <c r="U44" s="150">
        <f>'Marks Entry'!V46</f>
        <v>0</v>
      </c>
      <c r="V44" s="150">
        <f>'Marks Entry'!W46</f>
        <v>0</v>
      </c>
      <c r="W44" s="151">
        <f>'Marks Entry'!X46</f>
        <v>0</v>
      </c>
      <c r="X44" s="150">
        <f>'Marks Entry'!Y46</f>
        <v>0</v>
      </c>
      <c r="Y44" s="150">
        <f>'Marks Entry'!Z46</f>
        <v>0</v>
      </c>
      <c r="Z44" s="151">
        <f>'Marks Entry'!AA46</f>
        <v>0</v>
      </c>
      <c r="AA44" s="256">
        <f>'Marks Entry'!AB46</f>
        <v>0</v>
      </c>
      <c r="AB44" s="518">
        <f>'Marks Entry'!AC46</f>
        <v>0</v>
      </c>
      <c r="AC44" s="518" t="str">
        <f>'Marks Entry'!AD46</f>
        <v>E</v>
      </c>
      <c r="AD44" s="152" t="str">
        <f>'Marks Entry'!AE46</f>
        <v>E</v>
      </c>
      <c r="AE44" s="149">
        <f>'Marks Entry'!AF46</f>
        <v>0</v>
      </c>
      <c r="AF44" s="150">
        <f>'Marks Entry'!AG46</f>
        <v>0</v>
      </c>
      <c r="AG44" s="510">
        <f>'Marks Entry'!AH46</f>
        <v>0</v>
      </c>
      <c r="AH44" s="150">
        <f>'Marks Entry'!AI46</f>
        <v>0</v>
      </c>
      <c r="AI44" s="150">
        <f>'Marks Entry'!AJ46</f>
        <v>0</v>
      </c>
      <c r="AJ44" s="508">
        <f>'Marks Entry'!AK46</f>
        <v>0</v>
      </c>
      <c r="AK44" s="150">
        <f>'Marks Entry'!AL46</f>
        <v>0</v>
      </c>
      <c r="AL44" s="150">
        <f>'Marks Entry'!AM46</f>
        <v>0</v>
      </c>
      <c r="AM44" s="508">
        <f>'Marks Entry'!AN46</f>
        <v>0</v>
      </c>
      <c r="AN44" s="151">
        <f>'Marks Entry'!AO46</f>
        <v>0</v>
      </c>
      <c r="AO44" s="150">
        <f>'Marks Entry'!AP46</f>
        <v>0</v>
      </c>
      <c r="AP44" s="150">
        <f>'Marks Entry'!AQ46</f>
        <v>0</v>
      </c>
      <c r="AQ44" s="151">
        <f>'Marks Entry'!AR46</f>
        <v>0</v>
      </c>
      <c r="AR44" s="150">
        <f>'Marks Entry'!AS46</f>
        <v>0</v>
      </c>
      <c r="AS44" s="150">
        <f>'Marks Entry'!AT46</f>
        <v>0</v>
      </c>
      <c r="AT44" s="151">
        <f>'Marks Entry'!AU46</f>
        <v>0</v>
      </c>
      <c r="AU44" s="256">
        <f>'Marks Entry'!AV46</f>
        <v>0</v>
      </c>
      <c r="AV44" s="518">
        <f>'Marks Entry'!AW46</f>
        <v>0</v>
      </c>
      <c r="AW44" s="518" t="str">
        <f>'Marks Entry'!AX46</f>
        <v>E</v>
      </c>
      <c r="AX44" s="152" t="str">
        <f>'Marks Entry'!AY46</f>
        <v>E</v>
      </c>
      <c r="AY44" s="149">
        <f>'Marks Entry'!AZ46</f>
        <v>0</v>
      </c>
      <c r="AZ44" s="150">
        <f>'Marks Entry'!BA46</f>
        <v>0</v>
      </c>
      <c r="BA44" s="510">
        <f>'Marks Entry'!BB46</f>
        <v>0</v>
      </c>
      <c r="BB44" s="150">
        <f>'Marks Entry'!BC46</f>
        <v>0</v>
      </c>
      <c r="BC44" s="150">
        <f>'Marks Entry'!BD46</f>
        <v>0</v>
      </c>
      <c r="BD44" s="508">
        <f>'Marks Entry'!BE46</f>
        <v>0</v>
      </c>
      <c r="BE44" s="150">
        <f>'Marks Entry'!BF46</f>
        <v>0</v>
      </c>
      <c r="BF44" s="150">
        <f>'Marks Entry'!BG46</f>
        <v>0</v>
      </c>
      <c r="BG44" s="508">
        <f>'Marks Entry'!BH46</f>
        <v>0</v>
      </c>
      <c r="BH44" s="151">
        <f>'Marks Entry'!BI46</f>
        <v>0</v>
      </c>
      <c r="BI44" s="150">
        <f>'Marks Entry'!BJ46</f>
        <v>0</v>
      </c>
      <c r="BJ44" s="150">
        <f>'Marks Entry'!BK46</f>
        <v>0</v>
      </c>
      <c r="BK44" s="151">
        <f>'Marks Entry'!BL46</f>
        <v>0</v>
      </c>
      <c r="BL44" s="150">
        <f>'Marks Entry'!BM46</f>
        <v>0</v>
      </c>
      <c r="BM44" s="150">
        <f>'Marks Entry'!BN46</f>
        <v>0</v>
      </c>
      <c r="BN44" s="151">
        <f>'Marks Entry'!BO46</f>
        <v>0</v>
      </c>
      <c r="BO44" s="256">
        <f>'Marks Entry'!BP46</f>
        <v>0</v>
      </c>
      <c r="BP44" s="518">
        <f>'Marks Entry'!BQ46</f>
        <v>0</v>
      </c>
      <c r="BQ44" s="518" t="str">
        <f>'Marks Entry'!BR46</f>
        <v>E</v>
      </c>
      <c r="BR44" s="152" t="str">
        <f>'Marks Entry'!BS46</f>
        <v>E</v>
      </c>
      <c r="BS44" s="149">
        <f>'Marks Entry'!BT46</f>
        <v>0</v>
      </c>
      <c r="BT44" s="150">
        <f>'Marks Entry'!BU46</f>
        <v>0</v>
      </c>
      <c r="BU44" s="510">
        <f>'Marks Entry'!BV46</f>
        <v>0</v>
      </c>
      <c r="BV44" s="150">
        <f>'Marks Entry'!BW46</f>
        <v>0</v>
      </c>
      <c r="BW44" s="150">
        <f>'Marks Entry'!BX46</f>
        <v>0</v>
      </c>
      <c r="BX44" s="508">
        <f>'Marks Entry'!BY46</f>
        <v>0</v>
      </c>
      <c r="BY44" s="150">
        <f>'Marks Entry'!BZ46</f>
        <v>0</v>
      </c>
      <c r="BZ44" s="150">
        <f>'Marks Entry'!CA46</f>
        <v>0</v>
      </c>
      <c r="CA44" s="508">
        <f>'Marks Entry'!CB46</f>
        <v>0</v>
      </c>
      <c r="CB44" s="151">
        <f>'Marks Entry'!CC46</f>
        <v>0</v>
      </c>
      <c r="CC44" s="150">
        <f>'Marks Entry'!CD46</f>
        <v>0</v>
      </c>
      <c r="CD44" s="150">
        <f>'Marks Entry'!CE46</f>
        <v>0</v>
      </c>
      <c r="CE44" s="151">
        <f>'Marks Entry'!CF46</f>
        <v>0</v>
      </c>
      <c r="CF44" s="150">
        <f>'Marks Entry'!CG46</f>
        <v>0</v>
      </c>
      <c r="CG44" s="150">
        <f>'Marks Entry'!CH46</f>
        <v>0</v>
      </c>
      <c r="CH44" s="151">
        <f>'Marks Entry'!CI46</f>
        <v>0</v>
      </c>
      <c r="CI44" s="256">
        <f>'Marks Entry'!CJ46</f>
        <v>0</v>
      </c>
      <c r="CJ44" s="518">
        <f>'Marks Entry'!CK46</f>
        <v>0</v>
      </c>
      <c r="CK44" s="518" t="str">
        <f>'Marks Entry'!CL46</f>
        <v>E</v>
      </c>
      <c r="CL44" s="152" t="str">
        <f>'Marks Entry'!CM46</f>
        <v>E</v>
      </c>
      <c r="CM44" s="149">
        <f>'Marks Entry'!CN46</f>
        <v>0</v>
      </c>
      <c r="CN44" s="150">
        <f>'Marks Entry'!CO46</f>
        <v>0</v>
      </c>
      <c r="CO44" s="510">
        <f>'Marks Entry'!CP46</f>
        <v>0</v>
      </c>
      <c r="CP44" s="150">
        <f>'Marks Entry'!CQ46</f>
        <v>0</v>
      </c>
      <c r="CQ44" s="150">
        <f>'Marks Entry'!CR46</f>
        <v>0</v>
      </c>
      <c r="CR44" s="508">
        <f>'Marks Entry'!CS46</f>
        <v>0</v>
      </c>
      <c r="CS44" s="150">
        <f>'Marks Entry'!CT46</f>
        <v>0</v>
      </c>
      <c r="CT44" s="150">
        <f>'Marks Entry'!CU46</f>
        <v>0</v>
      </c>
      <c r="CU44" s="508">
        <f>'Marks Entry'!CV46</f>
        <v>0</v>
      </c>
      <c r="CV44" s="151">
        <f>'Marks Entry'!CW46</f>
        <v>0</v>
      </c>
      <c r="CW44" s="150">
        <f>'Marks Entry'!CX46</f>
        <v>0</v>
      </c>
      <c r="CX44" s="150">
        <f>'Marks Entry'!CY46</f>
        <v>0</v>
      </c>
      <c r="CY44" s="151">
        <f>'Marks Entry'!CZ46</f>
        <v>0</v>
      </c>
      <c r="CZ44" s="150">
        <f>'Marks Entry'!DA46</f>
        <v>0</v>
      </c>
      <c r="DA44" s="150">
        <f>'Marks Entry'!DB46</f>
        <v>0</v>
      </c>
      <c r="DB44" s="151">
        <f>'Marks Entry'!DC46</f>
        <v>0</v>
      </c>
      <c r="DC44" s="256">
        <f>'Marks Entry'!DD46</f>
        <v>0</v>
      </c>
      <c r="DD44" s="518">
        <f>'Marks Entry'!DE46</f>
        <v>0</v>
      </c>
      <c r="DE44" s="518" t="str">
        <f>'Marks Entry'!DF46</f>
        <v>E</v>
      </c>
      <c r="DF44" s="152" t="str">
        <f>'Marks Entry'!DG46</f>
        <v>E</v>
      </c>
      <c r="DG44" s="149">
        <f>'Marks Entry'!DH46</f>
        <v>0</v>
      </c>
      <c r="DH44" s="150">
        <f>'Marks Entry'!DI46</f>
        <v>0</v>
      </c>
      <c r="DI44" s="510">
        <f>'Marks Entry'!DJ46</f>
        <v>0</v>
      </c>
      <c r="DJ44" s="150">
        <f>'Marks Entry'!DK46</f>
        <v>0</v>
      </c>
      <c r="DK44" s="150">
        <f>'Marks Entry'!DL46</f>
        <v>0</v>
      </c>
      <c r="DL44" s="508">
        <f>'Marks Entry'!DM46</f>
        <v>0</v>
      </c>
      <c r="DM44" s="150">
        <f>'Marks Entry'!DN46</f>
        <v>0</v>
      </c>
      <c r="DN44" s="150">
        <f>'Marks Entry'!DO46</f>
        <v>0</v>
      </c>
      <c r="DO44" s="508">
        <f>'Marks Entry'!DP46</f>
        <v>0</v>
      </c>
      <c r="DP44" s="151">
        <f>'Marks Entry'!DQ46</f>
        <v>0</v>
      </c>
      <c r="DQ44" s="150">
        <f>'Marks Entry'!DR46</f>
        <v>0</v>
      </c>
      <c r="DR44" s="150">
        <f>'Marks Entry'!DS46</f>
        <v>0</v>
      </c>
      <c r="DS44" s="151">
        <f>'Marks Entry'!DT46</f>
        <v>0</v>
      </c>
      <c r="DT44" s="150">
        <f>'Marks Entry'!DU46</f>
        <v>0</v>
      </c>
      <c r="DU44" s="150">
        <f>'Marks Entry'!DV46</f>
        <v>0</v>
      </c>
      <c r="DV44" s="151">
        <f>'Marks Entry'!DW46</f>
        <v>0</v>
      </c>
      <c r="DW44" s="256">
        <f>'Marks Entry'!DX46</f>
        <v>0</v>
      </c>
      <c r="DX44" s="518">
        <f>'Marks Entry'!DY46</f>
        <v>0</v>
      </c>
      <c r="DY44" s="518" t="str">
        <f>'Marks Entry'!DZ46</f>
        <v>E</v>
      </c>
      <c r="DZ44" s="152" t="str">
        <f>'Marks Entry'!EA46</f>
        <v>E</v>
      </c>
      <c r="EA44" s="149">
        <f>'Marks Entry'!EB46</f>
        <v>0</v>
      </c>
      <c r="EB44" s="150">
        <f>'Marks Entry'!EC46</f>
        <v>0</v>
      </c>
      <c r="EC44" s="150">
        <f>'Marks Entry'!ED46</f>
        <v>0</v>
      </c>
      <c r="ED44" s="150">
        <f>'Marks Entry'!EE46</f>
        <v>0</v>
      </c>
      <c r="EE44" s="150">
        <f>'Marks Entry'!EF46</f>
        <v>0</v>
      </c>
      <c r="EF44" s="209">
        <f>'Marks Entry'!EG46</f>
        <v>0</v>
      </c>
      <c r="EG44" s="153" t="str">
        <f>'Marks Entry'!EJ46</f>
        <v>E</v>
      </c>
      <c r="EH44" s="149">
        <f>'Marks Entry'!EK46</f>
        <v>0</v>
      </c>
      <c r="EI44" s="150">
        <f>'Marks Entry'!EL46</f>
        <v>0</v>
      </c>
      <c r="EJ44" s="150">
        <f>'Marks Entry'!EM46</f>
        <v>0</v>
      </c>
      <c r="EK44" s="150">
        <f>'Marks Entry'!EN46</f>
        <v>0</v>
      </c>
      <c r="EL44" s="150">
        <f>'Marks Entry'!EO46</f>
        <v>0</v>
      </c>
      <c r="EM44" s="151">
        <f>'Marks Entry'!EP46</f>
        <v>0</v>
      </c>
      <c r="EN44" s="153" t="str">
        <f>'Marks Entry'!ES46</f>
        <v>E</v>
      </c>
      <c r="EO44" s="149">
        <f>'Marks Entry'!ET46</f>
        <v>0</v>
      </c>
      <c r="EP44" s="150">
        <f>'Marks Entry'!EU46</f>
        <v>0</v>
      </c>
      <c r="EQ44" s="150">
        <f>'Marks Entry'!EV46</f>
        <v>0</v>
      </c>
      <c r="ER44" s="150">
        <f>'Marks Entry'!EW46</f>
        <v>0</v>
      </c>
      <c r="ES44" s="150">
        <f>'Marks Entry'!EX46</f>
        <v>0</v>
      </c>
      <c r="ET44" s="151">
        <f>'Marks Entry'!EY46</f>
        <v>0</v>
      </c>
      <c r="EU44" s="153" t="str">
        <f>'Marks Entry'!FB46</f>
        <v>E</v>
      </c>
      <c r="EV44" s="222">
        <f>'Marks Entry'!FC46</f>
        <v>0</v>
      </c>
      <c r="EW44" s="223">
        <f>'Marks Entry'!FD46</f>
        <v>0</v>
      </c>
      <c r="EX44" s="224" t="str">
        <f>'Marks Entry'!FE46</f>
        <v/>
      </c>
      <c r="EY44" s="222">
        <f>'Marks Entry'!FF46</f>
        <v>1200</v>
      </c>
      <c r="EZ44" s="223">
        <f>'Marks Entry'!FG46</f>
        <v>0</v>
      </c>
      <c r="FA44" s="225">
        <f>'Marks Entry'!FH46</f>
        <v>0</v>
      </c>
      <c r="FB44" s="223" t="str">
        <f>IF(OR('Marks Entry'!FI46="First",'Marks Entry'!FI46="Second",'Marks Entry'!FI46="Third"),'Marks Entry'!FI46,"")</f>
        <v/>
      </c>
      <c r="FC44" s="223" t="str">
        <f>'Marks Entry'!FJ46</f>
        <v/>
      </c>
      <c r="FD44" s="540" t="str">
        <f>'Marks Entry'!FK46</f>
        <v>PROMOTED</v>
      </c>
      <c r="FE44" s="113" t="str">
        <f>'Marks Entry'!FL46</f>
        <v/>
      </c>
      <c r="FF44" s="115" t="str">
        <f>'Marks Entry'!FM46</f>
        <v/>
      </c>
      <c r="FG44" s="116" t="str">
        <f>'Marks Entry'!FO46</f>
        <v>E</v>
      </c>
    </row>
    <row r="45" spans="1:163" s="117" customFormat="1" ht="17.25" customHeight="1">
      <c r="A45" s="1065"/>
      <c r="B45" s="112">
        <f t="shared" si="1"/>
        <v>39</v>
      </c>
      <c r="C45" s="113">
        <f>'Marks Entry'!D47</f>
        <v>0</v>
      </c>
      <c r="D45" s="113">
        <f>'Marks Entry'!E47</f>
        <v>0</v>
      </c>
      <c r="E45" s="113">
        <f>'Marks Entry'!F47</f>
        <v>0</v>
      </c>
      <c r="F45" s="113">
        <f>'Marks Entry'!G47</f>
        <v>939</v>
      </c>
      <c r="G45" s="113">
        <f>'Marks Entry'!H47</f>
        <v>0</v>
      </c>
      <c r="H45" s="113">
        <f>'Marks Entry'!I47</f>
        <v>0</v>
      </c>
      <c r="I45" s="113">
        <f>'Marks Entry'!J47</f>
        <v>0</v>
      </c>
      <c r="J45" s="114">
        <f>'Marks Entry'!K47</f>
        <v>0</v>
      </c>
      <c r="K45" s="149">
        <f>'Marks Entry'!L47</f>
        <v>0</v>
      </c>
      <c r="L45" s="150">
        <f>'Marks Entry'!M47</f>
        <v>0</v>
      </c>
      <c r="M45" s="510">
        <f>'Marks Entry'!N47</f>
        <v>0</v>
      </c>
      <c r="N45" s="150">
        <f>'Marks Entry'!O47</f>
        <v>0</v>
      </c>
      <c r="O45" s="150">
        <f>'Marks Entry'!P47</f>
        <v>0</v>
      </c>
      <c r="P45" s="508">
        <f>'Marks Entry'!Q47</f>
        <v>0</v>
      </c>
      <c r="Q45" s="150">
        <f>'Marks Entry'!R47</f>
        <v>0</v>
      </c>
      <c r="R45" s="150">
        <f>'Marks Entry'!S47</f>
        <v>0</v>
      </c>
      <c r="S45" s="508">
        <f>'Marks Entry'!T47</f>
        <v>0</v>
      </c>
      <c r="T45" s="151">
        <f>'Marks Entry'!U47</f>
        <v>0</v>
      </c>
      <c r="U45" s="150">
        <f>'Marks Entry'!V47</f>
        <v>0</v>
      </c>
      <c r="V45" s="150">
        <f>'Marks Entry'!W47</f>
        <v>0</v>
      </c>
      <c r="W45" s="151">
        <f>'Marks Entry'!X47</f>
        <v>0</v>
      </c>
      <c r="X45" s="150">
        <f>'Marks Entry'!Y47</f>
        <v>0</v>
      </c>
      <c r="Y45" s="150">
        <f>'Marks Entry'!Z47</f>
        <v>0</v>
      </c>
      <c r="Z45" s="151">
        <f>'Marks Entry'!AA47</f>
        <v>0</v>
      </c>
      <c r="AA45" s="256">
        <f>'Marks Entry'!AB47</f>
        <v>0</v>
      </c>
      <c r="AB45" s="518">
        <f>'Marks Entry'!AC47</f>
        <v>0</v>
      </c>
      <c r="AC45" s="518" t="str">
        <f>'Marks Entry'!AD47</f>
        <v>E</v>
      </c>
      <c r="AD45" s="152" t="str">
        <f>'Marks Entry'!AE47</f>
        <v>E</v>
      </c>
      <c r="AE45" s="149">
        <f>'Marks Entry'!AF47</f>
        <v>0</v>
      </c>
      <c r="AF45" s="150">
        <f>'Marks Entry'!AG47</f>
        <v>0</v>
      </c>
      <c r="AG45" s="510">
        <f>'Marks Entry'!AH47</f>
        <v>0</v>
      </c>
      <c r="AH45" s="150">
        <f>'Marks Entry'!AI47</f>
        <v>0</v>
      </c>
      <c r="AI45" s="150">
        <f>'Marks Entry'!AJ47</f>
        <v>0</v>
      </c>
      <c r="AJ45" s="508">
        <f>'Marks Entry'!AK47</f>
        <v>0</v>
      </c>
      <c r="AK45" s="150">
        <f>'Marks Entry'!AL47</f>
        <v>0</v>
      </c>
      <c r="AL45" s="150">
        <f>'Marks Entry'!AM47</f>
        <v>0</v>
      </c>
      <c r="AM45" s="508">
        <f>'Marks Entry'!AN47</f>
        <v>0</v>
      </c>
      <c r="AN45" s="151">
        <f>'Marks Entry'!AO47</f>
        <v>0</v>
      </c>
      <c r="AO45" s="150">
        <f>'Marks Entry'!AP47</f>
        <v>0</v>
      </c>
      <c r="AP45" s="150">
        <f>'Marks Entry'!AQ47</f>
        <v>0</v>
      </c>
      <c r="AQ45" s="151">
        <f>'Marks Entry'!AR47</f>
        <v>0</v>
      </c>
      <c r="AR45" s="150">
        <f>'Marks Entry'!AS47</f>
        <v>0</v>
      </c>
      <c r="AS45" s="150">
        <f>'Marks Entry'!AT47</f>
        <v>0</v>
      </c>
      <c r="AT45" s="151">
        <f>'Marks Entry'!AU47</f>
        <v>0</v>
      </c>
      <c r="AU45" s="256">
        <f>'Marks Entry'!AV47</f>
        <v>0</v>
      </c>
      <c r="AV45" s="518">
        <f>'Marks Entry'!AW47</f>
        <v>0</v>
      </c>
      <c r="AW45" s="518" t="str">
        <f>'Marks Entry'!AX47</f>
        <v>E</v>
      </c>
      <c r="AX45" s="152" t="str">
        <f>'Marks Entry'!AY47</f>
        <v>E</v>
      </c>
      <c r="AY45" s="149">
        <f>'Marks Entry'!AZ47</f>
        <v>0</v>
      </c>
      <c r="AZ45" s="150">
        <f>'Marks Entry'!BA47</f>
        <v>0</v>
      </c>
      <c r="BA45" s="510">
        <f>'Marks Entry'!BB47</f>
        <v>0</v>
      </c>
      <c r="BB45" s="150">
        <f>'Marks Entry'!BC47</f>
        <v>0</v>
      </c>
      <c r="BC45" s="150">
        <f>'Marks Entry'!BD47</f>
        <v>0</v>
      </c>
      <c r="BD45" s="508">
        <f>'Marks Entry'!BE47</f>
        <v>0</v>
      </c>
      <c r="BE45" s="150">
        <f>'Marks Entry'!BF47</f>
        <v>0</v>
      </c>
      <c r="BF45" s="150">
        <f>'Marks Entry'!BG47</f>
        <v>0</v>
      </c>
      <c r="BG45" s="508">
        <f>'Marks Entry'!BH47</f>
        <v>0</v>
      </c>
      <c r="BH45" s="151">
        <f>'Marks Entry'!BI47</f>
        <v>0</v>
      </c>
      <c r="BI45" s="150">
        <f>'Marks Entry'!BJ47</f>
        <v>0</v>
      </c>
      <c r="BJ45" s="150">
        <f>'Marks Entry'!BK47</f>
        <v>0</v>
      </c>
      <c r="BK45" s="151">
        <f>'Marks Entry'!BL47</f>
        <v>0</v>
      </c>
      <c r="BL45" s="150">
        <f>'Marks Entry'!BM47</f>
        <v>0</v>
      </c>
      <c r="BM45" s="150">
        <f>'Marks Entry'!BN47</f>
        <v>0</v>
      </c>
      <c r="BN45" s="151">
        <f>'Marks Entry'!BO47</f>
        <v>0</v>
      </c>
      <c r="BO45" s="256">
        <f>'Marks Entry'!BP47</f>
        <v>0</v>
      </c>
      <c r="BP45" s="518">
        <f>'Marks Entry'!BQ47</f>
        <v>0</v>
      </c>
      <c r="BQ45" s="518" t="str">
        <f>'Marks Entry'!BR47</f>
        <v>E</v>
      </c>
      <c r="BR45" s="152" t="str">
        <f>'Marks Entry'!BS47</f>
        <v>E</v>
      </c>
      <c r="BS45" s="149">
        <f>'Marks Entry'!BT47</f>
        <v>0</v>
      </c>
      <c r="BT45" s="150">
        <f>'Marks Entry'!BU47</f>
        <v>0</v>
      </c>
      <c r="BU45" s="510">
        <f>'Marks Entry'!BV47</f>
        <v>0</v>
      </c>
      <c r="BV45" s="150">
        <f>'Marks Entry'!BW47</f>
        <v>0</v>
      </c>
      <c r="BW45" s="150">
        <f>'Marks Entry'!BX47</f>
        <v>0</v>
      </c>
      <c r="BX45" s="508">
        <f>'Marks Entry'!BY47</f>
        <v>0</v>
      </c>
      <c r="BY45" s="150">
        <f>'Marks Entry'!BZ47</f>
        <v>0</v>
      </c>
      <c r="BZ45" s="150">
        <f>'Marks Entry'!CA47</f>
        <v>0</v>
      </c>
      <c r="CA45" s="508">
        <f>'Marks Entry'!CB47</f>
        <v>0</v>
      </c>
      <c r="CB45" s="151">
        <f>'Marks Entry'!CC47</f>
        <v>0</v>
      </c>
      <c r="CC45" s="150">
        <f>'Marks Entry'!CD47</f>
        <v>0</v>
      </c>
      <c r="CD45" s="150">
        <f>'Marks Entry'!CE47</f>
        <v>0</v>
      </c>
      <c r="CE45" s="151">
        <f>'Marks Entry'!CF47</f>
        <v>0</v>
      </c>
      <c r="CF45" s="150">
        <f>'Marks Entry'!CG47</f>
        <v>0</v>
      </c>
      <c r="CG45" s="150">
        <f>'Marks Entry'!CH47</f>
        <v>0</v>
      </c>
      <c r="CH45" s="151">
        <f>'Marks Entry'!CI47</f>
        <v>0</v>
      </c>
      <c r="CI45" s="256">
        <f>'Marks Entry'!CJ47</f>
        <v>0</v>
      </c>
      <c r="CJ45" s="518">
        <f>'Marks Entry'!CK47</f>
        <v>0</v>
      </c>
      <c r="CK45" s="518" t="str">
        <f>'Marks Entry'!CL47</f>
        <v>E</v>
      </c>
      <c r="CL45" s="152" t="str">
        <f>'Marks Entry'!CM47</f>
        <v>E</v>
      </c>
      <c r="CM45" s="149">
        <f>'Marks Entry'!CN47</f>
        <v>0</v>
      </c>
      <c r="CN45" s="150">
        <f>'Marks Entry'!CO47</f>
        <v>0</v>
      </c>
      <c r="CO45" s="510">
        <f>'Marks Entry'!CP47</f>
        <v>0</v>
      </c>
      <c r="CP45" s="150">
        <f>'Marks Entry'!CQ47</f>
        <v>0</v>
      </c>
      <c r="CQ45" s="150">
        <f>'Marks Entry'!CR47</f>
        <v>0</v>
      </c>
      <c r="CR45" s="508">
        <f>'Marks Entry'!CS47</f>
        <v>0</v>
      </c>
      <c r="CS45" s="150">
        <f>'Marks Entry'!CT47</f>
        <v>0</v>
      </c>
      <c r="CT45" s="150">
        <f>'Marks Entry'!CU47</f>
        <v>0</v>
      </c>
      <c r="CU45" s="508">
        <f>'Marks Entry'!CV47</f>
        <v>0</v>
      </c>
      <c r="CV45" s="151">
        <f>'Marks Entry'!CW47</f>
        <v>0</v>
      </c>
      <c r="CW45" s="150">
        <f>'Marks Entry'!CX47</f>
        <v>0</v>
      </c>
      <c r="CX45" s="150">
        <f>'Marks Entry'!CY47</f>
        <v>0</v>
      </c>
      <c r="CY45" s="151">
        <f>'Marks Entry'!CZ47</f>
        <v>0</v>
      </c>
      <c r="CZ45" s="150">
        <f>'Marks Entry'!DA47</f>
        <v>0</v>
      </c>
      <c r="DA45" s="150">
        <f>'Marks Entry'!DB47</f>
        <v>0</v>
      </c>
      <c r="DB45" s="151">
        <f>'Marks Entry'!DC47</f>
        <v>0</v>
      </c>
      <c r="DC45" s="256">
        <f>'Marks Entry'!DD47</f>
        <v>0</v>
      </c>
      <c r="DD45" s="518">
        <f>'Marks Entry'!DE47</f>
        <v>0</v>
      </c>
      <c r="DE45" s="518" t="str">
        <f>'Marks Entry'!DF47</f>
        <v>E</v>
      </c>
      <c r="DF45" s="152" t="str">
        <f>'Marks Entry'!DG47</f>
        <v>E</v>
      </c>
      <c r="DG45" s="149">
        <f>'Marks Entry'!DH47</f>
        <v>0</v>
      </c>
      <c r="DH45" s="150">
        <f>'Marks Entry'!DI47</f>
        <v>0</v>
      </c>
      <c r="DI45" s="510">
        <f>'Marks Entry'!DJ47</f>
        <v>0</v>
      </c>
      <c r="DJ45" s="150">
        <f>'Marks Entry'!DK47</f>
        <v>0</v>
      </c>
      <c r="DK45" s="150">
        <f>'Marks Entry'!DL47</f>
        <v>0</v>
      </c>
      <c r="DL45" s="508">
        <f>'Marks Entry'!DM47</f>
        <v>0</v>
      </c>
      <c r="DM45" s="150">
        <f>'Marks Entry'!DN47</f>
        <v>0</v>
      </c>
      <c r="DN45" s="150">
        <f>'Marks Entry'!DO47</f>
        <v>0</v>
      </c>
      <c r="DO45" s="508">
        <f>'Marks Entry'!DP47</f>
        <v>0</v>
      </c>
      <c r="DP45" s="151">
        <f>'Marks Entry'!DQ47</f>
        <v>0</v>
      </c>
      <c r="DQ45" s="150">
        <f>'Marks Entry'!DR47</f>
        <v>0</v>
      </c>
      <c r="DR45" s="150">
        <f>'Marks Entry'!DS47</f>
        <v>0</v>
      </c>
      <c r="DS45" s="151">
        <f>'Marks Entry'!DT47</f>
        <v>0</v>
      </c>
      <c r="DT45" s="150">
        <f>'Marks Entry'!DU47</f>
        <v>0</v>
      </c>
      <c r="DU45" s="150">
        <f>'Marks Entry'!DV47</f>
        <v>0</v>
      </c>
      <c r="DV45" s="151">
        <f>'Marks Entry'!DW47</f>
        <v>0</v>
      </c>
      <c r="DW45" s="256">
        <f>'Marks Entry'!DX47</f>
        <v>0</v>
      </c>
      <c r="DX45" s="518">
        <f>'Marks Entry'!DY47</f>
        <v>0</v>
      </c>
      <c r="DY45" s="518" t="str">
        <f>'Marks Entry'!DZ47</f>
        <v>E</v>
      </c>
      <c r="DZ45" s="152" t="str">
        <f>'Marks Entry'!EA47</f>
        <v>E</v>
      </c>
      <c r="EA45" s="149">
        <f>'Marks Entry'!EB47</f>
        <v>0</v>
      </c>
      <c r="EB45" s="150">
        <f>'Marks Entry'!EC47</f>
        <v>0</v>
      </c>
      <c r="EC45" s="150">
        <f>'Marks Entry'!ED47</f>
        <v>0</v>
      </c>
      <c r="ED45" s="150">
        <f>'Marks Entry'!EE47</f>
        <v>0</v>
      </c>
      <c r="EE45" s="150">
        <f>'Marks Entry'!EF47</f>
        <v>0</v>
      </c>
      <c r="EF45" s="209">
        <f>'Marks Entry'!EG47</f>
        <v>0</v>
      </c>
      <c r="EG45" s="153" t="str">
        <f>'Marks Entry'!EJ47</f>
        <v>E</v>
      </c>
      <c r="EH45" s="149">
        <f>'Marks Entry'!EK47</f>
        <v>0</v>
      </c>
      <c r="EI45" s="150">
        <f>'Marks Entry'!EL47</f>
        <v>0</v>
      </c>
      <c r="EJ45" s="150">
        <f>'Marks Entry'!EM47</f>
        <v>0</v>
      </c>
      <c r="EK45" s="150">
        <f>'Marks Entry'!EN47</f>
        <v>0</v>
      </c>
      <c r="EL45" s="150">
        <f>'Marks Entry'!EO47</f>
        <v>0</v>
      </c>
      <c r="EM45" s="151">
        <f>'Marks Entry'!EP47</f>
        <v>0</v>
      </c>
      <c r="EN45" s="153" t="str">
        <f>'Marks Entry'!ES47</f>
        <v>E</v>
      </c>
      <c r="EO45" s="149">
        <f>'Marks Entry'!ET47</f>
        <v>0</v>
      </c>
      <c r="EP45" s="150">
        <f>'Marks Entry'!EU47</f>
        <v>0</v>
      </c>
      <c r="EQ45" s="150">
        <f>'Marks Entry'!EV47</f>
        <v>0</v>
      </c>
      <c r="ER45" s="150">
        <f>'Marks Entry'!EW47</f>
        <v>0</v>
      </c>
      <c r="ES45" s="150">
        <f>'Marks Entry'!EX47</f>
        <v>0</v>
      </c>
      <c r="ET45" s="151">
        <f>'Marks Entry'!EY47</f>
        <v>0</v>
      </c>
      <c r="EU45" s="153" t="str">
        <f>'Marks Entry'!FB47</f>
        <v>E</v>
      </c>
      <c r="EV45" s="222">
        <f>'Marks Entry'!FC47</f>
        <v>0</v>
      </c>
      <c r="EW45" s="223">
        <f>'Marks Entry'!FD47</f>
        <v>0</v>
      </c>
      <c r="EX45" s="224" t="str">
        <f>'Marks Entry'!FE47</f>
        <v/>
      </c>
      <c r="EY45" s="222">
        <f>'Marks Entry'!FF47</f>
        <v>1200</v>
      </c>
      <c r="EZ45" s="223">
        <f>'Marks Entry'!FG47</f>
        <v>0</v>
      </c>
      <c r="FA45" s="225">
        <f>'Marks Entry'!FH47</f>
        <v>0</v>
      </c>
      <c r="FB45" s="223" t="str">
        <f>IF(OR('Marks Entry'!FI47="First",'Marks Entry'!FI47="Second",'Marks Entry'!FI47="Third"),'Marks Entry'!FI47,"")</f>
        <v/>
      </c>
      <c r="FC45" s="223" t="str">
        <f>'Marks Entry'!FJ47</f>
        <v/>
      </c>
      <c r="FD45" s="540" t="str">
        <f>'Marks Entry'!FK47</f>
        <v>PROMOTED</v>
      </c>
      <c r="FE45" s="113" t="str">
        <f>'Marks Entry'!FL47</f>
        <v/>
      </c>
      <c r="FF45" s="115" t="str">
        <f>'Marks Entry'!FM47</f>
        <v/>
      </c>
      <c r="FG45" s="116" t="str">
        <f>'Marks Entry'!FO47</f>
        <v>E</v>
      </c>
    </row>
    <row r="46" spans="1:163" s="117" customFormat="1" ht="17.25" customHeight="1">
      <c r="A46" s="1065"/>
      <c r="B46" s="112">
        <f t="shared" si="1"/>
        <v>40</v>
      </c>
      <c r="C46" s="113">
        <f>'Marks Entry'!D48</f>
        <v>0</v>
      </c>
      <c r="D46" s="113">
        <f>'Marks Entry'!E48</f>
        <v>0</v>
      </c>
      <c r="E46" s="113">
        <f>'Marks Entry'!F48</f>
        <v>0</v>
      </c>
      <c r="F46" s="113">
        <f>'Marks Entry'!G48</f>
        <v>940</v>
      </c>
      <c r="G46" s="113">
        <f>'Marks Entry'!H48</f>
        <v>0</v>
      </c>
      <c r="H46" s="113">
        <f>'Marks Entry'!I48</f>
        <v>0</v>
      </c>
      <c r="I46" s="113">
        <f>'Marks Entry'!J48</f>
        <v>0</v>
      </c>
      <c r="J46" s="114">
        <f>'Marks Entry'!K48</f>
        <v>0</v>
      </c>
      <c r="K46" s="149">
        <f>'Marks Entry'!L48</f>
        <v>0</v>
      </c>
      <c r="L46" s="150">
        <f>'Marks Entry'!M48</f>
        <v>0</v>
      </c>
      <c r="M46" s="510">
        <f>'Marks Entry'!N48</f>
        <v>0</v>
      </c>
      <c r="N46" s="150">
        <f>'Marks Entry'!O48</f>
        <v>0</v>
      </c>
      <c r="O46" s="150">
        <f>'Marks Entry'!P48</f>
        <v>0</v>
      </c>
      <c r="P46" s="508">
        <f>'Marks Entry'!Q48</f>
        <v>0</v>
      </c>
      <c r="Q46" s="150">
        <f>'Marks Entry'!R48</f>
        <v>0</v>
      </c>
      <c r="R46" s="150">
        <f>'Marks Entry'!S48</f>
        <v>0</v>
      </c>
      <c r="S46" s="508">
        <f>'Marks Entry'!T48</f>
        <v>0</v>
      </c>
      <c r="T46" s="151">
        <f>'Marks Entry'!U48</f>
        <v>0</v>
      </c>
      <c r="U46" s="150">
        <f>'Marks Entry'!V48</f>
        <v>0</v>
      </c>
      <c r="V46" s="150">
        <f>'Marks Entry'!W48</f>
        <v>0</v>
      </c>
      <c r="W46" s="151">
        <f>'Marks Entry'!X48</f>
        <v>0</v>
      </c>
      <c r="X46" s="150">
        <f>'Marks Entry'!Y48</f>
        <v>0</v>
      </c>
      <c r="Y46" s="150">
        <f>'Marks Entry'!Z48</f>
        <v>0</v>
      </c>
      <c r="Z46" s="151">
        <f>'Marks Entry'!AA48</f>
        <v>0</v>
      </c>
      <c r="AA46" s="256">
        <f>'Marks Entry'!AB48</f>
        <v>0</v>
      </c>
      <c r="AB46" s="518">
        <f>'Marks Entry'!AC48</f>
        <v>0</v>
      </c>
      <c r="AC46" s="518" t="str">
        <f>'Marks Entry'!AD48</f>
        <v>E</v>
      </c>
      <c r="AD46" s="152" t="str">
        <f>'Marks Entry'!AE48</f>
        <v>E</v>
      </c>
      <c r="AE46" s="149">
        <f>'Marks Entry'!AF48</f>
        <v>0</v>
      </c>
      <c r="AF46" s="150">
        <f>'Marks Entry'!AG48</f>
        <v>0</v>
      </c>
      <c r="AG46" s="510">
        <f>'Marks Entry'!AH48</f>
        <v>0</v>
      </c>
      <c r="AH46" s="150">
        <f>'Marks Entry'!AI48</f>
        <v>0</v>
      </c>
      <c r="AI46" s="150">
        <f>'Marks Entry'!AJ48</f>
        <v>0</v>
      </c>
      <c r="AJ46" s="508">
        <f>'Marks Entry'!AK48</f>
        <v>0</v>
      </c>
      <c r="AK46" s="150">
        <f>'Marks Entry'!AL48</f>
        <v>0</v>
      </c>
      <c r="AL46" s="150">
        <f>'Marks Entry'!AM48</f>
        <v>0</v>
      </c>
      <c r="AM46" s="508">
        <f>'Marks Entry'!AN48</f>
        <v>0</v>
      </c>
      <c r="AN46" s="151">
        <f>'Marks Entry'!AO48</f>
        <v>0</v>
      </c>
      <c r="AO46" s="150">
        <f>'Marks Entry'!AP48</f>
        <v>0</v>
      </c>
      <c r="AP46" s="150">
        <f>'Marks Entry'!AQ48</f>
        <v>0</v>
      </c>
      <c r="AQ46" s="151">
        <f>'Marks Entry'!AR48</f>
        <v>0</v>
      </c>
      <c r="AR46" s="150">
        <f>'Marks Entry'!AS48</f>
        <v>0</v>
      </c>
      <c r="AS46" s="150">
        <f>'Marks Entry'!AT48</f>
        <v>0</v>
      </c>
      <c r="AT46" s="151">
        <f>'Marks Entry'!AU48</f>
        <v>0</v>
      </c>
      <c r="AU46" s="256">
        <f>'Marks Entry'!AV48</f>
        <v>0</v>
      </c>
      <c r="AV46" s="518">
        <f>'Marks Entry'!AW48</f>
        <v>0</v>
      </c>
      <c r="AW46" s="518" t="str">
        <f>'Marks Entry'!AX48</f>
        <v>E</v>
      </c>
      <c r="AX46" s="152" t="str">
        <f>'Marks Entry'!AY48</f>
        <v>E</v>
      </c>
      <c r="AY46" s="149">
        <f>'Marks Entry'!AZ48</f>
        <v>0</v>
      </c>
      <c r="AZ46" s="150">
        <f>'Marks Entry'!BA48</f>
        <v>0</v>
      </c>
      <c r="BA46" s="510">
        <f>'Marks Entry'!BB48</f>
        <v>0</v>
      </c>
      <c r="BB46" s="150">
        <f>'Marks Entry'!BC48</f>
        <v>0</v>
      </c>
      <c r="BC46" s="150">
        <f>'Marks Entry'!BD48</f>
        <v>0</v>
      </c>
      <c r="BD46" s="508">
        <f>'Marks Entry'!BE48</f>
        <v>0</v>
      </c>
      <c r="BE46" s="150">
        <f>'Marks Entry'!BF48</f>
        <v>0</v>
      </c>
      <c r="BF46" s="150">
        <f>'Marks Entry'!BG48</f>
        <v>0</v>
      </c>
      <c r="BG46" s="508">
        <f>'Marks Entry'!BH48</f>
        <v>0</v>
      </c>
      <c r="BH46" s="151">
        <f>'Marks Entry'!BI48</f>
        <v>0</v>
      </c>
      <c r="BI46" s="150">
        <f>'Marks Entry'!BJ48</f>
        <v>0</v>
      </c>
      <c r="BJ46" s="150">
        <f>'Marks Entry'!BK48</f>
        <v>0</v>
      </c>
      <c r="BK46" s="151">
        <f>'Marks Entry'!BL48</f>
        <v>0</v>
      </c>
      <c r="BL46" s="150">
        <f>'Marks Entry'!BM48</f>
        <v>0</v>
      </c>
      <c r="BM46" s="150">
        <f>'Marks Entry'!BN48</f>
        <v>0</v>
      </c>
      <c r="BN46" s="151">
        <f>'Marks Entry'!BO48</f>
        <v>0</v>
      </c>
      <c r="BO46" s="256">
        <f>'Marks Entry'!BP48</f>
        <v>0</v>
      </c>
      <c r="BP46" s="518">
        <f>'Marks Entry'!BQ48</f>
        <v>0</v>
      </c>
      <c r="BQ46" s="518" t="str">
        <f>'Marks Entry'!BR48</f>
        <v>E</v>
      </c>
      <c r="BR46" s="152" t="str">
        <f>'Marks Entry'!BS48</f>
        <v>E</v>
      </c>
      <c r="BS46" s="149">
        <f>'Marks Entry'!BT48</f>
        <v>0</v>
      </c>
      <c r="BT46" s="150">
        <f>'Marks Entry'!BU48</f>
        <v>0</v>
      </c>
      <c r="BU46" s="510">
        <f>'Marks Entry'!BV48</f>
        <v>0</v>
      </c>
      <c r="BV46" s="150">
        <f>'Marks Entry'!BW48</f>
        <v>0</v>
      </c>
      <c r="BW46" s="150">
        <f>'Marks Entry'!BX48</f>
        <v>0</v>
      </c>
      <c r="BX46" s="508">
        <f>'Marks Entry'!BY48</f>
        <v>0</v>
      </c>
      <c r="BY46" s="150">
        <f>'Marks Entry'!BZ48</f>
        <v>0</v>
      </c>
      <c r="BZ46" s="150">
        <f>'Marks Entry'!CA48</f>
        <v>0</v>
      </c>
      <c r="CA46" s="508">
        <f>'Marks Entry'!CB48</f>
        <v>0</v>
      </c>
      <c r="CB46" s="151">
        <f>'Marks Entry'!CC48</f>
        <v>0</v>
      </c>
      <c r="CC46" s="150">
        <f>'Marks Entry'!CD48</f>
        <v>0</v>
      </c>
      <c r="CD46" s="150">
        <f>'Marks Entry'!CE48</f>
        <v>0</v>
      </c>
      <c r="CE46" s="151">
        <f>'Marks Entry'!CF48</f>
        <v>0</v>
      </c>
      <c r="CF46" s="150">
        <f>'Marks Entry'!CG48</f>
        <v>0</v>
      </c>
      <c r="CG46" s="150">
        <f>'Marks Entry'!CH48</f>
        <v>0</v>
      </c>
      <c r="CH46" s="151">
        <f>'Marks Entry'!CI48</f>
        <v>0</v>
      </c>
      <c r="CI46" s="256">
        <f>'Marks Entry'!CJ48</f>
        <v>0</v>
      </c>
      <c r="CJ46" s="518">
        <f>'Marks Entry'!CK48</f>
        <v>0</v>
      </c>
      <c r="CK46" s="518" t="str">
        <f>'Marks Entry'!CL48</f>
        <v>E</v>
      </c>
      <c r="CL46" s="152" t="str">
        <f>'Marks Entry'!CM48</f>
        <v>E</v>
      </c>
      <c r="CM46" s="149">
        <f>'Marks Entry'!CN48</f>
        <v>0</v>
      </c>
      <c r="CN46" s="150">
        <f>'Marks Entry'!CO48</f>
        <v>0</v>
      </c>
      <c r="CO46" s="510">
        <f>'Marks Entry'!CP48</f>
        <v>0</v>
      </c>
      <c r="CP46" s="150">
        <f>'Marks Entry'!CQ48</f>
        <v>0</v>
      </c>
      <c r="CQ46" s="150">
        <f>'Marks Entry'!CR48</f>
        <v>0</v>
      </c>
      <c r="CR46" s="508">
        <f>'Marks Entry'!CS48</f>
        <v>0</v>
      </c>
      <c r="CS46" s="150">
        <f>'Marks Entry'!CT48</f>
        <v>0</v>
      </c>
      <c r="CT46" s="150">
        <f>'Marks Entry'!CU48</f>
        <v>0</v>
      </c>
      <c r="CU46" s="508">
        <f>'Marks Entry'!CV48</f>
        <v>0</v>
      </c>
      <c r="CV46" s="151">
        <f>'Marks Entry'!CW48</f>
        <v>0</v>
      </c>
      <c r="CW46" s="150">
        <f>'Marks Entry'!CX48</f>
        <v>0</v>
      </c>
      <c r="CX46" s="150">
        <f>'Marks Entry'!CY48</f>
        <v>0</v>
      </c>
      <c r="CY46" s="151">
        <f>'Marks Entry'!CZ48</f>
        <v>0</v>
      </c>
      <c r="CZ46" s="150">
        <f>'Marks Entry'!DA48</f>
        <v>0</v>
      </c>
      <c r="DA46" s="150">
        <f>'Marks Entry'!DB48</f>
        <v>0</v>
      </c>
      <c r="DB46" s="151">
        <f>'Marks Entry'!DC48</f>
        <v>0</v>
      </c>
      <c r="DC46" s="256">
        <f>'Marks Entry'!DD48</f>
        <v>0</v>
      </c>
      <c r="DD46" s="518">
        <f>'Marks Entry'!DE48</f>
        <v>0</v>
      </c>
      <c r="DE46" s="518" t="str">
        <f>'Marks Entry'!DF48</f>
        <v>E</v>
      </c>
      <c r="DF46" s="152" t="str">
        <f>'Marks Entry'!DG48</f>
        <v>E</v>
      </c>
      <c r="DG46" s="149">
        <f>'Marks Entry'!DH48</f>
        <v>0</v>
      </c>
      <c r="DH46" s="150">
        <f>'Marks Entry'!DI48</f>
        <v>0</v>
      </c>
      <c r="DI46" s="510">
        <f>'Marks Entry'!DJ48</f>
        <v>0</v>
      </c>
      <c r="DJ46" s="150">
        <f>'Marks Entry'!DK48</f>
        <v>0</v>
      </c>
      <c r="DK46" s="150">
        <f>'Marks Entry'!DL48</f>
        <v>0</v>
      </c>
      <c r="DL46" s="508">
        <f>'Marks Entry'!DM48</f>
        <v>0</v>
      </c>
      <c r="DM46" s="150">
        <f>'Marks Entry'!DN48</f>
        <v>0</v>
      </c>
      <c r="DN46" s="150">
        <f>'Marks Entry'!DO48</f>
        <v>0</v>
      </c>
      <c r="DO46" s="508">
        <f>'Marks Entry'!DP48</f>
        <v>0</v>
      </c>
      <c r="DP46" s="151">
        <f>'Marks Entry'!DQ48</f>
        <v>0</v>
      </c>
      <c r="DQ46" s="150">
        <f>'Marks Entry'!DR48</f>
        <v>0</v>
      </c>
      <c r="DR46" s="150">
        <f>'Marks Entry'!DS48</f>
        <v>0</v>
      </c>
      <c r="DS46" s="151">
        <f>'Marks Entry'!DT48</f>
        <v>0</v>
      </c>
      <c r="DT46" s="150">
        <f>'Marks Entry'!DU48</f>
        <v>0</v>
      </c>
      <c r="DU46" s="150">
        <f>'Marks Entry'!DV48</f>
        <v>0</v>
      </c>
      <c r="DV46" s="151">
        <f>'Marks Entry'!DW48</f>
        <v>0</v>
      </c>
      <c r="DW46" s="256">
        <f>'Marks Entry'!DX48</f>
        <v>0</v>
      </c>
      <c r="DX46" s="518">
        <f>'Marks Entry'!DY48</f>
        <v>0</v>
      </c>
      <c r="DY46" s="518" t="str">
        <f>'Marks Entry'!DZ48</f>
        <v>E</v>
      </c>
      <c r="DZ46" s="152" t="str">
        <f>'Marks Entry'!EA48</f>
        <v>E</v>
      </c>
      <c r="EA46" s="149">
        <f>'Marks Entry'!EB48</f>
        <v>0</v>
      </c>
      <c r="EB46" s="150">
        <f>'Marks Entry'!EC48</f>
        <v>0</v>
      </c>
      <c r="EC46" s="150">
        <f>'Marks Entry'!ED48</f>
        <v>0</v>
      </c>
      <c r="ED46" s="150">
        <f>'Marks Entry'!EE48</f>
        <v>0</v>
      </c>
      <c r="EE46" s="150">
        <f>'Marks Entry'!EF48</f>
        <v>0</v>
      </c>
      <c r="EF46" s="209">
        <f>'Marks Entry'!EG48</f>
        <v>0</v>
      </c>
      <c r="EG46" s="153" t="str">
        <f>'Marks Entry'!EJ48</f>
        <v>E</v>
      </c>
      <c r="EH46" s="149">
        <f>'Marks Entry'!EK48</f>
        <v>0</v>
      </c>
      <c r="EI46" s="150">
        <f>'Marks Entry'!EL48</f>
        <v>0</v>
      </c>
      <c r="EJ46" s="150">
        <f>'Marks Entry'!EM48</f>
        <v>0</v>
      </c>
      <c r="EK46" s="150">
        <f>'Marks Entry'!EN48</f>
        <v>0</v>
      </c>
      <c r="EL46" s="150">
        <f>'Marks Entry'!EO48</f>
        <v>0</v>
      </c>
      <c r="EM46" s="151">
        <f>'Marks Entry'!EP48</f>
        <v>0</v>
      </c>
      <c r="EN46" s="153" t="str">
        <f>'Marks Entry'!ES48</f>
        <v>E</v>
      </c>
      <c r="EO46" s="149">
        <f>'Marks Entry'!ET48</f>
        <v>0</v>
      </c>
      <c r="EP46" s="150">
        <f>'Marks Entry'!EU48</f>
        <v>0</v>
      </c>
      <c r="EQ46" s="150">
        <f>'Marks Entry'!EV48</f>
        <v>0</v>
      </c>
      <c r="ER46" s="150">
        <f>'Marks Entry'!EW48</f>
        <v>0</v>
      </c>
      <c r="ES46" s="150">
        <f>'Marks Entry'!EX48</f>
        <v>0</v>
      </c>
      <c r="ET46" s="151">
        <f>'Marks Entry'!EY48</f>
        <v>0</v>
      </c>
      <c r="EU46" s="153" t="str">
        <f>'Marks Entry'!FB48</f>
        <v>E</v>
      </c>
      <c r="EV46" s="222">
        <f>'Marks Entry'!FC48</f>
        <v>0</v>
      </c>
      <c r="EW46" s="223">
        <f>'Marks Entry'!FD48</f>
        <v>0</v>
      </c>
      <c r="EX46" s="224" t="str">
        <f>'Marks Entry'!FE48</f>
        <v/>
      </c>
      <c r="EY46" s="222">
        <f>'Marks Entry'!FF48</f>
        <v>1200</v>
      </c>
      <c r="EZ46" s="223">
        <f>'Marks Entry'!FG48</f>
        <v>0</v>
      </c>
      <c r="FA46" s="225">
        <f>'Marks Entry'!FH48</f>
        <v>0</v>
      </c>
      <c r="FB46" s="223" t="str">
        <f>IF(OR('Marks Entry'!FI48="First",'Marks Entry'!FI48="Second",'Marks Entry'!FI48="Third"),'Marks Entry'!FI48,"")</f>
        <v/>
      </c>
      <c r="FC46" s="223" t="str">
        <f>'Marks Entry'!FJ48</f>
        <v/>
      </c>
      <c r="FD46" s="540" t="str">
        <f>'Marks Entry'!FK48</f>
        <v>PROMOTED</v>
      </c>
      <c r="FE46" s="113" t="str">
        <f>'Marks Entry'!FL48</f>
        <v/>
      </c>
      <c r="FF46" s="115" t="str">
        <f>'Marks Entry'!FM48</f>
        <v/>
      </c>
      <c r="FG46" s="116" t="str">
        <f>'Marks Entry'!FO48</f>
        <v>E</v>
      </c>
    </row>
    <row r="47" spans="1:163" s="117" customFormat="1" ht="17.25" customHeight="1">
      <c r="A47" s="1065"/>
      <c r="B47" s="112">
        <f t="shared" si="1"/>
        <v>41</v>
      </c>
      <c r="C47" s="113">
        <f>'Marks Entry'!D49</f>
        <v>0</v>
      </c>
      <c r="D47" s="113">
        <f>'Marks Entry'!E49</f>
        <v>0</v>
      </c>
      <c r="E47" s="113">
        <f>'Marks Entry'!F49</f>
        <v>0</v>
      </c>
      <c r="F47" s="113">
        <f>'Marks Entry'!G49</f>
        <v>941</v>
      </c>
      <c r="G47" s="113">
        <f>'Marks Entry'!H49</f>
        <v>0</v>
      </c>
      <c r="H47" s="113">
        <f>'Marks Entry'!I49</f>
        <v>0</v>
      </c>
      <c r="I47" s="113">
        <f>'Marks Entry'!J49</f>
        <v>0</v>
      </c>
      <c r="J47" s="114">
        <f>'Marks Entry'!K49</f>
        <v>0</v>
      </c>
      <c r="K47" s="149">
        <f>'Marks Entry'!L49</f>
        <v>0</v>
      </c>
      <c r="L47" s="150">
        <f>'Marks Entry'!M49</f>
        <v>0</v>
      </c>
      <c r="M47" s="510">
        <f>'Marks Entry'!N49</f>
        <v>0</v>
      </c>
      <c r="N47" s="150">
        <f>'Marks Entry'!O49</f>
        <v>0</v>
      </c>
      <c r="O47" s="150">
        <f>'Marks Entry'!P49</f>
        <v>0</v>
      </c>
      <c r="P47" s="508">
        <f>'Marks Entry'!Q49</f>
        <v>0</v>
      </c>
      <c r="Q47" s="150">
        <f>'Marks Entry'!R49</f>
        <v>0</v>
      </c>
      <c r="R47" s="150">
        <f>'Marks Entry'!S49</f>
        <v>0</v>
      </c>
      <c r="S47" s="508">
        <f>'Marks Entry'!T49</f>
        <v>0</v>
      </c>
      <c r="T47" s="151">
        <f>'Marks Entry'!U49</f>
        <v>0</v>
      </c>
      <c r="U47" s="150">
        <f>'Marks Entry'!V49</f>
        <v>0</v>
      </c>
      <c r="V47" s="150">
        <f>'Marks Entry'!W49</f>
        <v>0</v>
      </c>
      <c r="W47" s="151">
        <f>'Marks Entry'!X49</f>
        <v>0</v>
      </c>
      <c r="X47" s="150">
        <f>'Marks Entry'!Y49</f>
        <v>0</v>
      </c>
      <c r="Y47" s="150">
        <f>'Marks Entry'!Z49</f>
        <v>0</v>
      </c>
      <c r="Z47" s="151">
        <f>'Marks Entry'!AA49</f>
        <v>0</v>
      </c>
      <c r="AA47" s="256">
        <f>'Marks Entry'!AB49</f>
        <v>0</v>
      </c>
      <c r="AB47" s="518">
        <f>'Marks Entry'!AC49</f>
        <v>0</v>
      </c>
      <c r="AC47" s="518" t="str">
        <f>'Marks Entry'!AD49</f>
        <v>E</v>
      </c>
      <c r="AD47" s="152" t="str">
        <f>'Marks Entry'!AE49</f>
        <v>E</v>
      </c>
      <c r="AE47" s="149">
        <f>'Marks Entry'!AF49</f>
        <v>0</v>
      </c>
      <c r="AF47" s="150">
        <f>'Marks Entry'!AG49</f>
        <v>0</v>
      </c>
      <c r="AG47" s="510">
        <f>'Marks Entry'!AH49</f>
        <v>0</v>
      </c>
      <c r="AH47" s="150">
        <f>'Marks Entry'!AI49</f>
        <v>0</v>
      </c>
      <c r="AI47" s="150">
        <f>'Marks Entry'!AJ49</f>
        <v>0</v>
      </c>
      <c r="AJ47" s="508">
        <f>'Marks Entry'!AK49</f>
        <v>0</v>
      </c>
      <c r="AK47" s="150">
        <f>'Marks Entry'!AL49</f>
        <v>0</v>
      </c>
      <c r="AL47" s="150">
        <f>'Marks Entry'!AM49</f>
        <v>0</v>
      </c>
      <c r="AM47" s="508">
        <f>'Marks Entry'!AN49</f>
        <v>0</v>
      </c>
      <c r="AN47" s="151">
        <f>'Marks Entry'!AO49</f>
        <v>0</v>
      </c>
      <c r="AO47" s="150">
        <f>'Marks Entry'!AP49</f>
        <v>0</v>
      </c>
      <c r="AP47" s="150">
        <f>'Marks Entry'!AQ49</f>
        <v>0</v>
      </c>
      <c r="AQ47" s="151">
        <f>'Marks Entry'!AR49</f>
        <v>0</v>
      </c>
      <c r="AR47" s="150">
        <f>'Marks Entry'!AS49</f>
        <v>0</v>
      </c>
      <c r="AS47" s="150">
        <f>'Marks Entry'!AT49</f>
        <v>0</v>
      </c>
      <c r="AT47" s="151">
        <f>'Marks Entry'!AU49</f>
        <v>0</v>
      </c>
      <c r="AU47" s="256">
        <f>'Marks Entry'!AV49</f>
        <v>0</v>
      </c>
      <c r="AV47" s="518">
        <f>'Marks Entry'!AW49</f>
        <v>0</v>
      </c>
      <c r="AW47" s="518" t="str">
        <f>'Marks Entry'!AX49</f>
        <v>E</v>
      </c>
      <c r="AX47" s="152" t="str">
        <f>'Marks Entry'!AY49</f>
        <v>E</v>
      </c>
      <c r="AY47" s="149">
        <f>'Marks Entry'!AZ49</f>
        <v>0</v>
      </c>
      <c r="AZ47" s="150">
        <f>'Marks Entry'!BA49</f>
        <v>0</v>
      </c>
      <c r="BA47" s="510">
        <f>'Marks Entry'!BB49</f>
        <v>0</v>
      </c>
      <c r="BB47" s="150">
        <f>'Marks Entry'!BC49</f>
        <v>0</v>
      </c>
      <c r="BC47" s="150">
        <f>'Marks Entry'!BD49</f>
        <v>0</v>
      </c>
      <c r="BD47" s="508">
        <f>'Marks Entry'!BE49</f>
        <v>0</v>
      </c>
      <c r="BE47" s="150">
        <f>'Marks Entry'!BF49</f>
        <v>0</v>
      </c>
      <c r="BF47" s="150">
        <f>'Marks Entry'!BG49</f>
        <v>0</v>
      </c>
      <c r="BG47" s="508">
        <f>'Marks Entry'!BH49</f>
        <v>0</v>
      </c>
      <c r="BH47" s="151">
        <f>'Marks Entry'!BI49</f>
        <v>0</v>
      </c>
      <c r="BI47" s="150">
        <f>'Marks Entry'!BJ49</f>
        <v>0</v>
      </c>
      <c r="BJ47" s="150">
        <f>'Marks Entry'!BK49</f>
        <v>0</v>
      </c>
      <c r="BK47" s="151">
        <f>'Marks Entry'!BL49</f>
        <v>0</v>
      </c>
      <c r="BL47" s="150">
        <f>'Marks Entry'!BM49</f>
        <v>0</v>
      </c>
      <c r="BM47" s="150">
        <f>'Marks Entry'!BN49</f>
        <v>0</v>
      </c>
      <c r="BN47" s="151">
        <f>'Marks Entry'!BO49</f>
        <v>0</v>
      </c>
      <c r="BO47" s="256">
        <f>'Marks Entry'!BP49</f>
        <v>0</v>
      </c>
      <c r="BP47" s="518">
        <f>'Marks Entry'!BQ49</f>
        <v>0</v>
      </c>
      <c r="BQ47" s="518" t="str">
        <f>'Marks Entry'!BR49</f>
        <v>E</v>
      </c>
      <c r="BR47" s="152" t="str">
        <f>'Marks Entry'!BS49</f>
        <v>E</v>
      </c>
      <c r="BS47" s="149">
        <f>'Marks Entry'!BT49</f>
        <v>0</v>
      </c>
      <c r="BT47" s="150">
        <f>'Marks Entry'!BU49</f>
        <v>0</v>
      </c>
      <c r="BU47" s="510">
        <f>'Marks Entry'!BV49</f>
        <v>0</v>
      </c>
      <c r="BV47" s="150">
        <f>'Marks Entry'!BW49</f>
        <v>0</v>
      </c>
      <c r="BW47" s="150">
        <f>'Marks Entry'!BX49</f>
        <v>0</v>
      </c>
      <c r="BX47" s="508">
        <f>'Marks Entry'!BY49</f>
        <v>0</v>
      </c>
      <c r="BY47" s="150">
        <f>'Marks Entry'!BZ49</f>
        <v>0</v>
      </c>
      <c r="BZ47" s="150">
        <f>'Marks Entry'!CA49</f>
        <v>0</v>
      </c>
      <c r="CA47" s="508">
        <f>'Marks Entry'!CB49</f>
        <v>0</v>
      </c>
      <c r="CB47" s="151">
        <f>'Marks Entry'!CC49</f>
        <v>0</v>
      </c>
      <c r="CC47" s="150">
        <f>'Marks Entry'!CD49</f>
        <v>0</v>
      </c>
      <c r="CD47" s="150">
        <f>'Marks Entry'!CE49</f>
        <v>0</v>
      </c>
      <c r="CE47" s="151">
        <f>'Marks Entry'!CF49</f>
        <v>0</v>
      </c>
      <c r="CF47" s="150">
        <f>'Marks Entry'!CG49</f>
        <v>0</v>
      </c>
      <c r="CG47" s="150">
        <f>'Marks Entry'!CH49</f>
        <v>0</v>
      </c>
      <c r="CH47" s="151">
        <f>'Marks Entry'!CI49</f>
        <v>0</v>
      </c>
      <c r="CI47" s="256">
        <f>'Marks Entry'!CJ49</f>
        <v>0</v>
      </c>
      <c r="CJ47" s="518">
        <f>'Marks Entry'!CK49</f>
        <v>0</v>
      </c>
      <c r="CK47" s="518" t="str">
        <f>'Marks Entry'!CL49</f>
        <v>E</v>
      </c>
      <c r="CL47" s="152" t="str">
        <f>'Marks Entry'!CM49</f>
        <v>E</v>
      </c>
      <c r="CM47" s="149">
        <f>'Marks Entry'!CN49</f>
        <v>0</v>
      </c>
      <c r="CN47" s="150">
        <f>'Marks Entry'!CO49</f>
        <v>0</v>
      </c>
      <c r="CO47" s="510">
        <f>'Marks Entry'!CP49</f>
        <v>0</v>
      </c>
      <c r="CP47" s="150">
        <f>'Marks Entry'!CQ49</f>
        <v>0</v>
      </c>
      <c r="CQ47" s="150">
        <f>'Marks Entry'!CR49</f>
        <v>0</v>
      </c>
      <c r="CR47" s="508">
        <f>'Marks Entry'!CS49</f>
        <v>0</v>
      </c>
      <c r="CS47" s="150">
        <f>'Marks Entry'!CT49</f>
        <v>0</v>
      </c>
      <c r="CT47" s="150">
        <f>'Marks Entry'!CU49</f>
        <v>0</v>
      </c>
      <c r="CU47" s="508">
        <f>'Marks Entry'!CV49</f>
        <v>0</v>
      </c>
      <c r="CV47" s="151">
        <f>'Marks Entry'!CW49</f>
        <v>0</v>
      </c>
      <c r="CW47" s="150">
        <f>'Marks Entry'!CX49</f>
        <v>0</v>
      </c>
      <c r="CX47" s="150">
        <f>'Marks Entry'!CY49</f>
        <v>0</v>
      </c>
      <c r="CY47" s="151">
        <f>'Marks Entry'!CZ49</f>
        <v>0</v>
      </c>
      <c r="CZ47" s="150">
        <f>'Marks Entry'!DA49</f>
        <v>0</v>
      </c>
      <c r="DA47" s="150">
        <f>'Marks Entry'!DB49</f>
        <v>0</v>
      </c>
      <c r="DB47" s="151">
        <f>'Marks Entry'!DC49</f>
        <v>0</v>
      </c>
      <c r="DC47" s="256">
        <f>'Marks Entry'!DD49</f>
        <v>0</v>
      </c>
      <c r="DD47" s="518">
        <f>'Marks Entry'!DE49</f>
        <v>0</v>
      </c>
      <c r="DE47" s="518" t="str">
        <f>'Marks Entry'!DF49</f>
        <v>E</v>
      </c>
      <c r="DF47" s="152" t="str">
        <f>'Marks Entry'!DG49</f>
        <v>E</v>
      </c>
      <c r="DG47" s="149">
        <f>'Marks Entry'!DH49</f>
        <v>0</v>
      </c>
      <c r="DH47" s="150">
        <f>'Marks Entry'!DI49</f>
        <v>0</v>
      </c>
      <c r="DI47" s="510">
        <f>'Marks Entry'!DJ49</f>
        <v>0</v>
      </c>
      <c r="DJ47" s="150">
        <f>'Marks Entry'!DK49</f>
        <v>0</v>
      </c>
      <c r="DK47" s="150">
        <f>'Marks Entry'!DL49</f>
        <v>0</v>
      </c>
      <c r="DL47" s="508">
        <f>'Marks Entry'!DM49</f>
        <v>0</v>
      </c>
      <c r="DM47" s="150">
        <f>'Marks Entry'!DN49</f>
        <v>0</v>
      </c>
      <c r="DN47" s="150">
        <f>'Marks Entry'!DO49</f>
        <v>0</v>
      </c>
      <c r="DO47" s="508">
        <f>'Marks Entry'!DP49</f>
        <v>0</v>
      </c>
      <c r="DP47" s="151">
        <f>'Marks Entry'!DQ49</f>
        <v>0</v>
      </c>
      <c r="DQ47" s="150">
        <f>'Marks Entry'!DR49</f>
        <v>0</v>
      </c>
      <c r="DR47" s="150">
        <f>'Marks Entry'!DS49</f>
        <v>0</v>
      </c>
      <c r="DS47" s="151">
        <f>'Marks Entry'!DT49</f>
        <v>0</v>
      </c>
      <c r="DT47" s="150">
        <f>'Marks Entry'!DU49</f>
        <v>0</v>
      </c>
      <c r="DU47" s="150">
        <f>'Marks Entry'!DV49</f>
        <v>0</v>
      </c>
      <c r="DV47" s="151">
        <f>'Marks Entry'!DW49</f>
        <v>0</v>
      </c>
      <c r="DW47" s="256">
        <f>'Marks Entry'!DX49</f>
        <v>0</v>
      </c>
      <c r="DX47" s="518">
        <f>'Marks Entry'!DY49</f>
        <v>0</v>
      </c>
      <c r="DY47" s="518" t="str">
        <f>'Marks Entry'!DZ49</f>
        <v>E</v>
      </c>
      <c r="DZ47" s="152" t="str">
        <f>'Marks Entry'!EA49</f>
        <v>E</v>
      </c>
      <c r="EA47" s="149">
        <f>'Marks Entry'!EB49</f>
        <v>0</v>
      </c>
      <c r="EB47" s="150">
        <f>'Marks Entry'!EC49</f>
        <v>0</v>
      </c>
      <c r="EC47" s="150">
        <f>'Marks Entry'!ED49</f>
        <v>0</v>
      </c>
      <c r="ED47" s="150">
        <f>'Marks Entry'!EE49</f>
        <v>0</v>
      </c>
      <c r="EE47" s="150">
        <f>'Marks Entry'!EF49</f>
        <v>0</v>
      </c>
      <c r="EF47" s="209">
        <f>'Marks Entry'!EG49</f>
        <v>0</v>
      </c>
      <c r="EG47" s="153" t="str">
        <f>'Marks Entry'!EJ49</f>
        <v>E</v>
      </c>
      <c r="EH47" s="149">
        <f>'Marks Entry'!EK49</f>
        <v>0</v>
      </c>
      <c r="EI47" s="150">
        <f>'Marks Entry'!EL49</f>
        <v>0</v>
      </c>
      <c r="EJ47" s="150">
        <f>'Marks Entry'!EM49</f>
        <v>0</v>
      </c>
      <c r="EK47" s="150">
        <f>'Marks Entry'!EN49</f>
        <v>0</v>
      </c>
      <c r="EL47" s="150">
        <f>'Marks Entry'!EO49</f>
        <v>0</v>
      </c>
      <c r="EM47" s="151">
        <f>'Marks Entry'!EP49</f>
        <v>0</v>
      </c>
      <c r="EN47" s="153" t="str">
        <f>'Marks Entry'!ES49</f>
        <v>E</v>
      </c>
      <c r="EO47" s="149">
        <f>'Marks Entry'!ET49</f>
        <v>0</v>
      </c>
      <c r="EP47" s="150">
        <f>'Marks Entry'!EU49</f>
        <v>0</v>
      </c>
      <c r="EQ47" s="150">
        <f>'Marks Entry'!EV49</f>
        <v>0</v>
      </c>
      <c r="ER47" s="150">
        <f>'Marks Entry'!EW49</f>
        <v>0</v>
      </c>
      <c r="ES47" s="150">
        <f>'Marks Entry'!EX49</f>
        <v>0</v>
      </c>
      <c r="ET47" s="151">
        <f>'Marks Entry'!EY49</f>
        <v>0</v>
      </c>
      <c r="EU47" s="153" t="str">
        <f>'Marks Entry'!FB49</f>
        <v>E</v>
      </c>
      <c r="EV47" s="222">
        <f>'Marks Entry'!FC49</f>
        <v>0</v>
      </c>
      <c r="EW47" s="223">
        <f>'Marks Entry'!FD49</f>
        <v>0</v>
      </c>
      <c r="EX47" s="224" t="str">
        <f>'Marks Entry'!FE49</f>
        <v/>
      </c>
      <c r="EY47" s="222">
        <f>'Marks Entry'!FF49</f>
        <v>1200</v>
      </c>
      <c r="EZ47" s="223">
        <f>'Marks Entry'!FG49</f>
        <v>0</v>
      </c>
      <c r="FA47" s="225">
        <f>'Marks Entry'!FH49</f>
        <v>0</v>
      </c>
      <c r="FB47" s="223" t="str">
        <f>IF(OR('Marks Entry'!FI49="First",'Marks Entry'!FI49="Second",'Marks Entry'!FI49="Third"),'Marks Entry'!FI49,"")</f>
        <v/>
      </c>
      <c r="FC47" s="223" t="str">
        <f>'Marks Entry'!FJ49</f>
        <v/>
      </c>
      <c r="FD47" s="540" t="str">
        <f>'Marks Entry'!FK49</f>
        <v>PROMOTED</v>
      </c>
      <c r="FE47" s="113" t="str">
        <f>'Marks Entry'!FL49</f>
        <v/>
      </c>
      <c r="FF47" s="115" t="str">
        <f>'Marks Entry'!FM49</f>
        <v/>
      </c>
      <c r="FG47" s="116" t="str">
        <f>'Marks Entry'!FO49</f>
        <v>E</v>
      </c>
    </row>
    <row r="48" spans="1:163" s="117" customFormat="1" ht="17.25" customHeight="1">
      <c r="A48" s="1065"/>
      <c r="B48" s="112">
        <f t="shared" si="1"/>
        <v>42</v>
      </c>
      <c r="C48" s="113">
        <f>'Marks Entry'!D50</f>
        <v>0</v>
      </c>
      <c r="D48" s="113">
        <f>'Marks Entry'!E50</f>
        <v>0</v>
      </c>
      <c r="E48" s="113">
        <f>'Marks Entry'!F50</f>
        <v>0</v>
      </c>
      <c r="F48" s="113">
        <f>'Marks Entry'!G50</f>
        <v>942</v>
      </c>
      <c r="G48" s="113">
        <f>'Marks Entry'!H50</f>
        <v>0</v>
      </c>
      <c r="H48" s="113">
        <f>'Marks Entry'!I50</f>
        <v>0</v>
      </c>
      <c r="I48" s="113">
        <f>'Marks Entry'!J50</f>
        <v>0</v>
      </c>
      <c r="J48" s="114">
        <f>'Marks Entry'!K50</f>
        <v>0</v>
      </c>
      <c r="K48" s="149">
        <f>'Marks Entry'!L50</f>
        <v>0</v>
      </c>
      <c r="L48" s="150">
        <f>'Marks Entry'!M50</f>
        <v>0</v>
      </c>
      <c r="M48" s="510">
        <f>'Marks Entry'!N50</f>
        <v>0</v>
      </c>
      <c r="N48" s="150">
        <f>'Marks Entry'!O50</f>
        <v>0</v>
      </c>
      <c r="O48" s="150">
        <f>'Marks Entry'!P50</f>
        <v>0</v>
      </c>
      <c r="P48" s="508">
        <f>'Marks Entry'!Q50</f>
        <v>0</v>
      </c>
      <c r="Q48" s="150">
        <f>'Marks Entry'!R50</f>
        <v>0</v>
      </c>
      <c r="R48" s="150">
        <f>'Marks Entry'!S50</f>
        <v>0</v>
      </c>
      <c r="S48" s="508">
        <f>'Marks Entry'!T50</f>
        <v>0</v>
      </c>
      <c r="T48" s="151">
        <f>'Marks Entry'!U50</f>
        <v>0</v>
      </c>
      <c r="U48" s="150">
        <f>'Marks Entry'!V50</f>
        <v>0</v>
      </c>
      <c r="V48" s="150">
        <f>'Marks Entry'!W50</f>
        <v>0</v>
      </c>
      <c r="W48" s="151">
        <f>'Marks Entry'!X50</f>
        <v>0</v>
      </c>
      <c r="X48" s="150">
        <f>'Marks Entry'!Y50</f>
        <v>0</v>
      </c>
      <c r="Y48" s="150">
        <f>'Marks Entry'!Z50</f>
        <v>0</v>
      </c>
      <c r="Z48" s="151">
        <f>'Marks Entry'!AA50</f>
        <v>0</v>
      </c>
      <c r="AA48" s="256">
        <f>'Marks Entry'!AB50</f>
        <v>0</v>
      </c>
      <c r="AB48" s="518">
        <f>'Marks Entry'!AC50</f>
        <v>0</v>
      </c>
      <c r="AC48" s="518" t="str">
        <f>'Marks Entry'!AD50</f>
        <v>E</v>
      </c>
      <c r="AD48" s="152" t="str">
        <f>'Marks Entry'!AE50</f>
        <v>E</v>
      </c>
      <c r="AE48" s="149">
        <f>'Marks Entry'!AF50</f>
        <v>0</v>
      </c>
      <c r="AF48" s="150">
        <f>'Marks Entry'!AG50</f>
        <v>0</v>
      </c>
      <c r="AG48" s="510">
        <f>'Marks Entry'!AH50</f>
        <v>0</v>
      </c>
      <c r="AH48" s="150">
        <f>'Marks Entry'!AI50</f>
        <v>0</v>
      </c>
      <c r="AI48" s="150">
        <f>'Marks Entry'!AJ50</f>
        <v>0</v>
      </c>
      <c r="AJ48" s="508">
        <f>'Marks Entry'!AK50</f>
        <v>0</v>
      </c>
      <c r="AK48" s="150">
        <f>'Marks Entry'!AL50</f>
        <v>0</v>
      </c>
      <c r="AL48" s="150">
        <f>'Marks Entry'!AM50</f>
        <v>0</v>
      </c>
      <c r="AM48" s="508">
        <f>'Marks Entry'!AN50</f>
        <v>0</v>
      </c>
      <c r="AN48" s="151">
        <f>'Marks Entry'!AO50</f>
        <v>0</v>
      </c>
      <c r="AO48" s="150">
        <f>'Marks Entry'!AP50</f>
        <v>0</v>
      </c>
      <c r="AP48" s="150">
        <f>'Marks Entry'!AQ50</f>
        <v>0</v>
      </c>
      <c r="AQ48" s="151">
        <f>'Marks Entry'!AR50</f>
        <v>0</v>
      </c>
      <c r="AR48" s="150">
        <f>'Marks Entry'!AS50</f>
        <v>0</v>
      </c>
      <c r="AS48" s="150">
        <f>'Marks Entry'!AT50</f>
        <v>0</v>
      </c>
      <c r="AT48" s="151">
        <f>'Marks Entry'!AU50</f>
        <v>0</v>
      </c>
      <c r="AU48" s="256">
        <f>'Marks Entry'!AV50</f>
        <v>0</v>
      </c>
      <c r="AV48" s="518">
        <f>'Marks Entry'!AW50</f>
        <v>0</v>
      </c>
      <c r="AW48" s="518" t="str">
        <f>'Marks Entry'!AX50</f>
        <v>E</v>
      </c>
      <c r="AX48" s="152" t="str">
        <f>'Marks Entry'!AY50</f>
        <v>E</v>
      </c>
      <c r="AY48" s="149">
        <f>'Marks Entry'!AZ50</f>
        <v>0</v>
      </c>
      <c r="AZ48" s="150">
        <f>'Marks Entry'!BA50</f>
        <v>0</v>
      </c>
      <c r="BA48" s="510">
        <f>'Marks Entry'!BB50</f>
        <v>0</v>
      </c>
      <c r="BB48" s="150">
        <f>'Marks Entry'!BC50</f>
        <v>0</v>
      </c>
      <c r="BC48" s="150">
        <f>'Marks Entry'!BD50</f>
        <v>0</v>
      </c>
      <c r="BD48" s="508">
        <f>'Marks Entry'!BE50</f>
        <v>0</v>
      </c>
      <c r="BE48" s="150">
        <f>'Marks Entry'!BF50</f>
        <v>0</v>
      </c>
      <c r="BF48" s="150">
        <f>'Marks Entry'!BG50</f>
        <v>0</v>
      </c>
      <c r="BG48" s="508">
        <f>'Marks Entry'!BH50</f>
        <v>0</v>
      </c>
      <c r="BH48" s="151">
        <f>'Marks Entry'!BI50</f>
        <v>0</v>
      </c>
      <c r="BI48" s="150">
        <f>'Marks Entry'!BJ50</f>
        <v>0</v>
      </c>
      <c r="BJ48" s="150">
        <f>'Marks Entry'!BK50</f>
        <v>0</v>
      </c>
      <c r="BK48" s="151">
        <f>'Marks Entry'!BL50</f>
        <v>0</v>
      </c>
      <c r="BL48" s="150">
        <f>'Marks Entry'!BM50</f>
        <v>0</v>
      </c>
      <c r="BM48" s="150">
        <f>'Marks Entry'!BN50</f>
        <v>0</v>
      </c>
      <c r="BN48" s="151">
        <f>'Marks Entry'!BO50</f>
        <v>0</v>
      </c>
      <c r="BO48" s="256">
        <f>'Marks Entry'!BP50</f>
        <v>0</v>
      </c>
      <c r="BP48" s="518">
        <f>'Marks Entry'!BQ50</f>
        <v>0</v>
      </c>
      <c r="BQ48" s="518" t="str">
        <f>'Marks Entry'!BR50</f>
        <v>E</v>
      </c>
      <c r="BR48" s="152" t="str">
        <f>'Marks Entry'!BS50</f>
        <v>E</v>
      </c>
      <c r="BS48" s="149">
        <f>'Marks Entry'!BT50</f>
        <v>0</v>
      </c>
      <c r="BT48" s="150">
        <f>'Marks Entry'!BU50</f>
        <v>0</v>
      </c>
      <c r="BU48" s="510">
        <f>'Marks Entry'!BV50</f>
        <v>0</v>
      </c>
      <c r="BV48" s="150">
        <f>'Marks Entry'!BW50</f>
        <v>0</v>
      </c>
      <c r="BW48" s="150">
        <f>'Marks Entry'!BX50</f>
        <v>0</v>
      </c>
      <c r="BX48" s="508">
        <f>'Marks Entry'!BY50</f>
        <v>0</v>
      </c>
      <c r="BY48" s="150">
        <f>'Marks Entry'!BZ50</f>
        <v>0</v>
      </c>
      <c r="BZ48" s="150">
        <f>'Marks Entry'!CA50</f>
        <v>0</v>
      </c>
      <c r="CA48" s="508">
        <f>'Marks Entry'!CB50</f>
        <v>0</v>
      </c>
      <c r="CB48" s="151">
        <f>'Marks Entry'!CC50</f>
        <v>0</v>
      </c>
      <c r="CC48" s="150">
        <f>'Marks Entry'!CD50</f>
        <v>0</v>
      </c>
      <c r="CD48" s="150">
        <f>'Marks Entry'!CE50</f>
        <v>0</v>
      </c>
      <c r="CE48" s="151">
        <f>'Marks Entry'!CF50</f>
        <v>0</v>
      </c>
      <c r="CF48" s="150">
        <f>'Marks Entry'!CG50</f>
        <v>0</v>
      </c>
      <c r="CG48" s="150">
        <f>'Marks Entry'!CH50</f>
        <v>0</v>
      </c>
      <c r="CH48" s="151">
        <f>'Marks Entry'!CI50</f>
        <v>0</v>
      </c>
      <c r="CI48" s="256">
        <f>'Marks Entry'!CJ50</f>
        <v>0</v>
      </c>
      <c r="CJ48" s="518">
        <f>'Marks Entry'!CK50</f>
        <v>0</v>
      </c>
      <c r="CK48" s="518" t="str">
        <f>'Marks Entry'!CL50</f>
        <v>E</v>
      </c>
      <c r="CL48" s="152" t="str">
        <f>'Marks Entry'!CM50</f>
        <v>E</v>
      </c>
      <c r="CM48" s="149">
        <f>'Marks Entry'!CN50</f>
        <v>0</v>
      </c>
      <c r="CN48" s="150">
        <f>'Marks Entry'!CO50</f>
        <v>0</v>
      </c>
      <c r="CO48" s="510">
        <f>'Marks Entry'!CP50</f>
        <v>0</v>
      </c>
      <c r="CP48" s="150">
        <f>'Marks Entry'!CQ50</f>
        <v>0</v>
      </c>
      <c r="CQ48" s="150">
        <f>'Marks Entry'!CR50</f>
        <v>0</v>
      </c>
      <c r="CR48" s="508">
        <f>'Marks Entry'!CS50</f>
        <v>0</v>
      </c>
      <c r="CS48" s="150">
        <f>'Marks Entry'!CT50</f>
        <v>0</v>
      </c>
      <c r="CT48" s="150">
        <f>'Marks Entry'!CU50</f>
        <v>0</v>
      </c>
      <c r="CU48" s="508">
        <f>'Marks Entry'!CV50</f>
        <v>0</v>
      </c>
      <c r="CV48" s="151">
        <f>'Marks Entry'!CW50</f>
        <v>0</v>
      </c>
      <c r="CW48" s="150">
        <f>'Marks Entry'!CX50</f>
        <v>0</v>
      </c>
      <c r="CX48" s="150">
        <f>'Marks Entry'!CY50</f>
        <v>0</v>
      </c>
      <c r="CY48" s="151">
        <f>'Marks Entry'!CZ50</f>
        <v>0</v>
      </c>
      <c r="CZ48" s="150">
        <f>'Marks Entry'!DA50</f>
        <v>0</v>
      </c>
      <c r="DA48" s="150">
        <f>'Marks Entry'!DB50</f>
        <v>0</v>
      </c>
      <c r="DB48" s="151">
        <f>'Marks Entry'!DC50</f>
        <v>0</v>
      </c>
      <c r="DC48" s="256">
        <f>'Marks Entry'!DD50</f>
        <v>0</v>
      </c>
      <c r="DD48" s="518">
        <f>'Marks Entry'!DE50</f>
        <v>0</v>
      </c>
      <c r="DE48" s="518" t="str">
        <f>'Marks Entry'!DF50</f>
        <v>E</v>
      </c>
      <c r="DF48" s="152" t="str">
        <f>'Marks Entry'!DG50</f>
        <v>E</v>
      </c>
      <c r="DG48" s="149">
        <f>'Marks Entry'!DH50</f>
        <v>0</v>
      </c>
      <c r="DH48" s="150">
        <f>'Marks Entry'!DI50</f>
        <v>0</v>
      </c>
      <c r="DI48" s="510">
        <f>'Marks Entry'!DJ50</f>
        <v>0</v>
      </c>
      <c r="DJ48" s="150">
        <f>'Marks Entry'!DK50</f>
        <v>0</v>
      </c>
      <c r="DK48" s="150">
        <f>'Marks Entry'!DL50</f>
        <v>0</v>
      </c>
      <c r="DL48" s="508">
        <f>'Marks Entry'!DM50</f>
        <v>0</v>
      </c>
      <c r="DM48" s="150">
        <f>'Marks Entry'!DN50</f>
        <v>0</v>
      </c>
      <c r="DN48" s="150">
        <f>'Marks Entry'!DO50</f>
        <v>0</v>
      </c>
      <c r="DO48" s="508">
        <f>'Marks Entry'!DP50</f>
        <v>0</v>
      </c>
      <c r="DP48" s="151">
        <f>'Marks Entry'!DQ50</f>
        <v>0</v>
      </c>
      <c r="DQ48" s="150">
        <f>'Marks Entry'!DR50</f>
        <v>0</v>
      </c>
      <c r="DR48" s="150">
        <f>'Marks Entry'!DS50</f>
        <v>0</v>
      </c>
      <c r="DS48" s="151">
        <f>'Marks Entry'!DT50</f>
        <v>0</v>
      </c>
      <c r="DT48" s="150">
        <f>'Marks Entry'!DU50</f>
        <v>0</v>
      </c>
      <c r="DU48" s="150">
        <f>'Marks Entry'!DV50</f>
        <v>0</v>
      </c>
      <c r="DV48" s="151">
        <f>'Marks Entry'!DW50</f>
        <v>0</v>
      </c>
      <c r="DW48" s="256">
        <f>'Marks Entry'!DX50</f>
        <v>0</v>
      </c>
      <c r="DX48" s="518">
        <f>'Marks Entry'!DY50</f>
        <v>0</v>
      </c>
      <c r="DY48" s="518" t="str">
        <f>'Marks Entry'!DZ50</f>
        <v>E</v>
      </c>
      <c r="DZ48" s="152" t="str">
        <f>'Marks Entry'!EA50</f>
        <v>E</v>
      </c>
      <c r="EA48" s="149">
        <f>'Marks Entry'!EB50</f>
        <v>0</v>
      </c>
      <c r="EB48" s="150">
        <f>'Marks Entry'!EC50</f>
        <v>0</v>
      </c>
      <c r="EC48" s="150">
        <f>'Marks Entry'!ED50</f>
        <v>0</v>
      </c>
      <c r="ED48" s="150">
        <f>'Marks Entry'!EE50</f>
        <v>0</v>
      </c>
      <c r="EE48" s="150">
        <f>'Marks Entry'!EF50</f>
        <v>0</v>
      </c>
      <c r="EF48" s="209">
        <f>'Marks Entry'!EG50</f>
        <v>0</v>
      </c>
      <c r="EG48" s="153" t="str">
        <f>'Marks Entry'!EJ50</f>
        <v>E</v>
      </c>
      <c r="EH48" s="149">
        <f>'Marks Entry'!EK50</f>
        <v>0</v>
      </c>
      <c r="EI48" s="150">
        <f>'Marks Entry'!EL50</f>
        <v>0</v>
      </c>
      <c r="EJ48" s="150">
        <f>'Marks Entry'!EM50</f>
        <v>0</v>
      </c>
      <c r="EK48" s="150">
        <f>'Marks Entry'!EN50</f>
        <v>0</v>
      </c>
      <c r="EL48" s="150">
        <f>'Marks Entry'!EO50</f>
        <v>0</v>
      </c>
      <c r="EM48" s="151">
        <f>'Marks Entry'!EP50</f>
        <v>0</v>
      </c>
      <c r="EN48" s="153" t="str">
        <f>'Marks Entry'!ES50</f>
        <v>E</v>
      </c>
      <c r="EO48" s="149">
        <f>'Marks Entry'!ET50</f>
        <v>0</v>
      </c>
      <c r="EP48" s="150">
        <f>'Marks Entry'!EU50</f>
        <v>0</v>
      </c>
      <c r="EQ48" s="150">
        <f>'Marks Entry'!EV50</f>
        <v>0</v>
      </c>
      <c r="ER48" s="150">
        <f>'Marks Entry'!EW50</f>
        <v>0</v>
      </c>
      <c r="ES48" s="150">
        <f>'Marks Entry'!EX50</f>
        <v>0</v>
      </c>
      <c r="ET48" s="151">
        <f>'Marks Entry'!EY50</f>
        <v>0</v>
      </c>
      <c r="EU48" s="153" t="str">
        <f>'Marks Entry'!FB50</f>
        <v>E</v>
      </c>
      <c r="EV48" s="222">
        <f>'Marks Entry'!FC50</f>
        <v>0</v>
      </c>
      <c r="EW48" s="223">
        <f>'Marks Entry'!FD50</f>
        <v>0</v>
      </c>
      <c r="EX48" s="224" t="str">
        <f>'Marks Entry'!FE50</f>
        <v/>
      </c>
      <c r="EY48" s="222">
        <f>'Marks Entry'!FF50</f>
        <v>1200</v>
      </c>
      <c r="EZ48" s="223">
        <f>'Marks Entry'!FG50</f>
        <v>0</v>
      </c>
      <c r="FA48" s="225">
        <f>'Marks Entry'!FH50</f>
        <v>0</v>
      </c>
      <c r="FB48" s="223" t="str">
        <f>IF(OR('Marks Entry'!FI50="First",'Marks Entry'!FI50="Second",'Marks Entry'!FI50="Third"),'Marks Entry'!FI50,"")</f>
        <v/>
      </c>
      <c r="FC48" s="223" t="str">
        <f>'Marks Entry'!FJ50</f>
        <v/>
      </c>
      <c r="FD48" s="540" t="str">
        <f>'Marks Entry'!FK50</f>
        <v>PROMOTED</v>
      </c>
      <c r="FE48" s="113" t="str">
        <f>'Marks Entry'!FL50</f>
        <v/>
      </c>
      <c r="FF48" s="115" t="str">
        <f>'Marks Entry'!FM50</f>
        <v/>
      </c>
      <c r="FG48" s="116" t="str">
        <f>'Marks Entry'!FO50</f>
        <v>E</v>
      </c>
    </row>
    <row r="49" spans="1:163" s="117" customFormat="1" ht="17.25" customHeight="1">
      <c r="A49" s="1065"/>
      <c r="B49" s="112">
        <f t="shared" si="1"/>
        <v>43</v>
      </c>
      <c r="C49" s="113">
        <f>'Marks Entry'!D51</f>
        <v>0</v>
      </c>
      <c r="D49" s="113">
        <f>'Marks Entry'!E51</f>
        <v>0</v>
      </c>
      <c r="E49" s="113">
        <f>'Marks Entry'!F51</f>
        <v>0</v>
      </c>
      <c r="F49" s="113">
        <f>'Marks Entry'!G51</f>
        <v>943</v>
      </c>
      <c r="G49" s="113">
        <f>'Marks Entry'!H51</f>
        <v>0</v>
      </c>
      <c r="H49" s="113">
        <f>'Marks Entry'!I51</f>
        <v>0</v>
      </c>
      <c r="I49" s="113">
        <f>'Marks Entry'!J51</f>
        <v>0</v>
      </c>
      <c r="J49" s="114">
        <f>'Marks Entry'!K51</f>
        <v>0</v>
      </c>
      <c r="K49" s="149">
        <f>'Marks Entry'!L51</f>
        <v>0</v>
      </c>
      <c r="L49" s="150">
        <f>'Marks Entry'!M51</f>
        <v>0</v>
      </c>
      <c r="M49" s="510">
        <f>'Marks Entry'!N51</f>
        <v>0</v>
      </c>
      <c r="N49" s="150">
        <f>'Marks Entry'!O51</f>
        <v>0</v>
      </c>
      <c r="O49" s="150">
        <f>'Marks Entry'!P51</f>
        <v>0</v>
      </c>
      <c r="P49" s="508">
        <f>'Marks Entry'!Q51</f>
        <v>0</v>
      </c>
      <c r="Q49" s="150">
        <f>'Marks Entry'!R51</f>
        <v>0</v>
      </c>
      <c r="R49" s="150">
        <f>'Marks Entry'!S51</f>
        <v>0</v>
      </c>
      <c r="S49" s="508">
        <f>'Marks Entry'!T51</f>
        <v>0</v>
      </c>
      <c r="T49" s="151">
        <f>'Marks Entry'!U51</f>
        <v>0</v>
      </c>
      <c r="U49" s="150">
        <f>'Marks Entry'!V51</f>
        <v>0</v>
      </c>
      <c r="V49" s="150">
        <f>'Marks Entry'!W51</f>
        <v>0</v>
      </c>
      <c r="W49" s="151">
        <f>'Marks Entry'!X51</f>
        <v>0</v>
      </c>
      <c r="X49" s="150">
        <f>'Marks Entry'!Y51</f>
        <v>0</v>
      </c>
      <c r="Y49" s="150">
        <f>'Marks Entry'!Z51</f>
        <v>0</v>
      </c>
      <c r="Z49" s="151">
        <f>'Marks Entry'!AA51</f>
        <v>0</v>
      </c>
      <c r="AA49" s="256">
        <f>'Marks Entry'!AB51</f>
        <v>0</v>
      </c>
      <c r="AB49" s="518">
        <f>'Marks Entry'!AC51</f>
        <v>0</v>
      </c>
      <c r="AC49" s="518" t="str">
        <f>'Marks Entry'!AD51</f>
        <v>E</v>
      </c>
      <c r="AD49" s="152" t="str">
        <f>'Marks Entry'!AE51</f>
        <v>E</v>
      </c>
      <c r="AE49" s="149">
        <f>'Marks Entry'!AF51</f>
        <v>0</v>
      </c>
      <c r="AF49" s="150">
        <f>'Marks Entry'!AG51</f>
        <v>0</v>
      </c>
      <c r="AG49" s="510">
        <f>'Marks Entry'!AH51</f>
        <v>0</v>
      </c>
      <c r="AH49" s="150">
        <f>'Marks Entry'!AI51</f>
        <v>0</v>
      </c>
      <c r="AI49" s="150">
        <f>'Marks Entry'!AJ51</f>
        <v>0</v>
      </c>
      <c r="AJ49" s="508">
        <f>'Marks Entry'!AK51</f>
        <v>0</v>
      </c>
      <c r="AK49" s="150">
        <f>'Marks Entry'!AL51</f>
        <v>0</v>
      </c>
      <c r="AL49" s="150">
        <f>'Marks Entry'!AM51</f>
        <v>0</v>
      </c>
      <c r="AM49" s="508">
        <f>'Marks Entry'!AN51</f>
        <v>0</v>
      </c>
      <c r="AN49" s="151">
        <f>'Marks Entry'!AO51</f>
        <v>0</v>
      </c>
      <c r="AO49" s="150">
        <f>'Marks Entry'!AP51</f>
        <v>0</v>
      </c>
      <c r="AP49" s="150">
        <f>'Marks Entry'!AQ51</f>
        <v>0</v>
      </c>
      <c r="AQ49" s="151">
        <f>'Marks Entry'!AR51</f>
        <v>0</v>
      </c>
      <c r="AR49" s="150">
        <f>'Marks Entry'!AS51</f>
        <v>0</v>
      </c>
      <c r="AS49" s="150">
        <f>'Marks Entry'!AT51</f>
        <v>0</v>
      </c>
      <c r="AT49" s="151">
        <f>'Marks Entry'!AU51</f>
        <v>0</v>
      </c>
      <c r="AU49" s="256">
        <f>'Marks Entry'!AV51</f>
        <v>0</v>
      </c>
      <c r="AV49" s="518">
        <f>'Marks Entry'!AW51</f>
        <v>0</v>
      </c>
      <c r="AW49" s="518" t="str">
        <f>'Marks Entry'!AX51</f>
        <v>E</v>
      </c>
      <c r="AX49" s="152" t="str">
        <f>'Marks Entry'!AY51</f>
        <v>E</v>
      </c>
      <c r="AY49" s="149">
        <f>'Marks Entry'!AZ51</f>
        <v>0</v>
      </c>
      <c r="AZ49" s="150">
        <f>'Marks Entry'!BA51</f>
        <v>0</v>
      </c>
      <c r="BA49" s="510">
        <f>'Marks Entry'!BB51</f>
        <v>0</v>
      </c>
      <c r="BB49" s="150">
        <f>'Marks Entry'!BC51</f>
        <v>0</v>
      </c>
      <c r="BC49" s="150">
        <f>'Marks Entry'!BD51</f>
        <v>0</v>
      </c>
      <c r="BD49" s="508">
        <f>'Marks Entry'!BE51</f>
        <v>0</v>
      </c>
      <c r="BE49" s="150">
        <f>'Marks Entry'!BF51</f>
        <v>0</v>
      </c>
      <c r="BF49" s="150">
        <f>'Marks Entry'!BG51</f>
        <v>0</v>
      </c>
      <c r="BG49" s="508">
        <f>'Marks Entry'!BH51</f>
        <v>0</v>
      </c>
      <c r="BH49" s="151">
        <f>'Marks Entry'!BI51</f>
        <v>0</v>
      </c>
      <c r="BI49" s="150">
        <f>'Marks Entry'!BJ51</f>
        <v>0</v>
      </c>
      <c r="BJ49" s="150">
        <f>'Marks Entry'!BK51</f>
        <v>0</v>
      </c>
      <c r="BK49" s="151">
        <f>'Marks Entry'!BL51</f>
        <v>0</v>
      </c>
      <c r="BL49" s="150">
        <f>'Marks Entry'!BM51</f>
        <v>0</v>
      </c>
      <c r="BM49" s="150">
        <f>'Marks Entry'!BN51</f>
        <v>0</v>
      </c>
      <c r="BN49" s="151">
        <f>'Marks Entry'!BO51</f>
        <v>0</v>
      </c>
      <c r="BO49" s="256">
        <f>'Marks Entry'!BP51</f>
        <v>0</v>
      </c>
      <c r="BP49" s="518">
        <f>'Marks Entry'!BQ51</f>
        <v>0</v>
      </c>
      <c r="BQ49" s="518" t="str">
        <f>'Marks Entry'!BR51</f>
        <v>E</v>
      </c>
      <c r="BR49" s="152" t="str">
        <f>'Marks Entry'!BS51</f>
        <v>E</v>
      </c>
      <c r="BS49" s="149">
        <f>'Marks Entry'!BT51</f>
        <v>0</v>
      </c>
      <c r="BT49" s="150">
        <f>'Marks Entry'!BU51</f>
        <v>0</v>
      </c>
      <c r="BU49" s="510">
        <f>'Marks Entry'!BV51</f>
        <v>0</v>
      </c>
      <c r="BV49" s="150">
        <f>'Marks Entry'!BW51</f>
        <v>0</v>
      </c>
      <c r="BW49" s="150">
        <f>'Marks Entry'!BX51</f>
        <v>0</v>
      </c>
      <c r="BX49" s="508">
        <f>'Marks Entry'!BY51</f>
        <v>0</v>
      </c>
      <c r="BY49" s="150">
        <f>'Marks Entry'!BZ51</f>
        <v>0</v>
      </c>
      <c r="BZ49" s="150">
        <f>'Marks Entry'!CA51</f>
        <v>0</v>
      </c>
      <c r="CA49" s="508">
        <f>'Marks Entry'!CB51</f>
        <v>0</v>
      </c>
      <c r="CB49" s="151">
        <f>'Marks Entry'!CC51</f>
        <v>0</v>
      </c>
      <c r="CC49" s="150">
        <f>'Marks Entry'!CD51</f>
        <v>0</v>
      </c>
      <c r="CD49" s="150">
        <f>'Marks Entry'!CE51</f>
        <v>0</v>
      </c>
      <c r="CE49" s="151">
        <f>'Marks Entry'!CF51</f>
        <v>0</v>
      </c>
      <c r="CF49" s="150">
        <f>'Marks Entry'!CG51</f>
        <v>0</v>
      </c>
      <c r="CG49" s="150">
        <f>'Marks Entry'!CH51</f>
        <v>0</v>
      </c>
      <c r="CH49" s="151">
        <f>'Marks Entry'!CI51</f>
        <v>0</v>
      </c>
      <c r="CI49" s="256">
        <f>'Marks Entry'!CJ51</f>
        <v>0</v>
      </c>
      <c r="CJ49" s="518">
        <f>'Marks Entry'!CK51</f>
        <v>0</v>
      </c>
      <c r="CK49" s="518" t="str">
        <f>'Marks Entry'!CL51</f>
        <v>E</v>
      </c>
      <c r="CL49" s="152" t="str">
        <f>'Marks Entry'!CM51</f>
        <v>E</v>
      </c>
      <c r="CM49" s="149">
        <f>'Marks Entry'!CN51</f>
        <v>0</v>
      </c>
      <c r="CN49" s="150">
        <f>'Marks Entry'!CO51</f>
        <v>0</v>
      </c>
      <c r="CO49" s="510">
        <f>'Marks Entry'!CP51</f>
        <v>0</v>
      </c>
      <c r="CP49" s="150">
        <f>'Marks Entry'!CQ51</f>
        <v>0</v>
      </c>
      <c r="CQ49" s="150">
        <f>'Marks Entry'!CR51</f>
        <v>0</v>
      </c>
      <c r="CR49" s="508">
        <f>'Marks Entry'!CS51</f>
        <v>0</v>
      </c>
      <c r="CS49" s="150">
        <f>'Marks Entry'!CT51</f>
        <v>0</v>
      </c>
      <c r="CT49" s="150">
        <f>'Marks Entry'!CU51</f>
        <v>0</v>
      </c>
      <c r="CU49" s="508">
        <f>'Marks Entry'!CV51</f>
        <v>0</v>
      </c>
      <c r="CV49" s="151">
        <f>'Marks Entry'!CW51</f>
        <v>0</v>
      </c>
      <c r="CW49" s="150">
        <f>'Marks Entry'!CX51</f>
        <v>0</v>
      </c>
      <c r="CX49" s="150">
        <f>'Marks Entry'!CY51</f>
        <v>0</v>
      </c>
      <c r="CY49" s="151">
        <f>'Marks Entry'!CZ51</f>
        <v>0</v>
      </c>
      <c r="CZ49" s="150">
        <f>'Marks Entry'!DA51</f>
        <v>0</v>
      </c>
      <c r="DA49" s="150">
        <f>'Marks Entry'!DB51</f>
        <v>0</v>
      </c>
      <c r="DB49" s="151">
        <f>'Marks Entry'!DC51</f>
        <v>0</v>
      </c>
      <c r="DC49" s="256">
        <f>'Marks Entry'!DD51</f>
        <v>0</v>
      </c>
      <c r="DD49" s="518">
        <f>'Marks Entry'!DE51</f>
        <v>0</v>
      </c>
      <c r="DE49" s="518" t="str">
        <f>'Marks Entry'!DF51</f>
        <v>E</v>
      </c>
      <c r="DF49" s="152" t="str">
        <f>'Marks Entry'!DG51</f>
        <v>E</v>
      </c>
      <c r="DG49" s="149">
        <f>'Marks Entry'!DH51</f>
        <v>0</v>
      </c>
      <c r="DH49" s="150">
        <f>'Marks Entry'!DI51</f>
        <v>0</v>
      </c>
      <c r="DI49" s="510">
        <f>'Marks Entry'!DJ51</f>
        <v>0</v>
      </c>
      <c r="DJ49" s="150">
        <f>'Marks Entry'!DK51</f>
        <v>0</v>
      </c>
      <c r="DK49" s="150">
        <f>'Marks Entry'!DL51</f>
        <v>0</v>
      </c>
      <c r="DL49" s="508">
        <f>'Marks Entry'!DM51</f>
        <v>0</v>
      </c>
      <c r="DM49" s="150">
        <f>'Marks Entry'!DN51</f>
        <v>0</v>
      </c>
      <c r="DN49" s="150">
        <f>'Marks Entry'!DO51</f>
        <v>0</v>
      </c>
      <c r="DO49" s="508">
        <f>'Marks Entry'!DP51</f>
        <v>0</v>
      </c>
      <c r="DP49" s="151">
        <f>'Marks Entry'!DQ51</f>
        <v>0</v>
      </c>
      <c r="DQ49" s="150">
        <f>'Marks Entry'!DR51</f>
        <v>0</v>
      </c>
      <c r="DR49" s="150">
        <f>'Marks Entry'!DS51</f>
        <v>0</v>
      </c>
      <c r="DS49" s="151">
        <f>'Marks Entry'!DT51</f>
        <v>0</v>
      </c>
      <c r="DT49" s="150">
        <f>'Marks Entry'!DU51</f>
        <v>0</v>
      </c>
      <c r="DU49" s="150">
        <f>'Marks Entry'!DV51</f>
        <v>0</v>
      </c>
      <c r="DV49" s="151">
        <f>'Marks Entry'!DW51</f>
        <v>0</v>
      </c>
      <c r="DW49" s="256">
        <f>'Marks Entry'!DX51</f>
        <v>0</v>
      </c>
      <c r="DX49" s="518">
        <f>'Marks Entry'!DY51</f>
        <v>0</v>
      </c>
      <c r="DY49" s="518" t="str">
        <f>'Marks Entry'!DZ51</f>
        <v>E</v>
      </c>
      <c r="DZ49" s="152" t="str">
        <f>'Marks Entry'!EA51</f>
        <v>E</v>
      </c>
      <c r="EA49" s="149">
        <f>'Marks Entry'!EB51</f>
        <v>0</v>
      </c>
      <c r="EB49" s="150">
        <f>'Marks Entry'!EC51</f>
        <v>0</v>
      </c>
      <c r="EC49" s="150">
        <f>'Marks Entry'!ED51</f>
        <v>0</v>
      </c>
      <c r="ED49" s="150">
        <f>'Marks Entry'!EE51</f>
        <v>0</v>
      </c>
      <c r="EE49" s="150">
        <f>'Marks Entry'!EF51</f>
        <v>0</v>
      </c>
      <c r="EF49" s="209">
        <f>'Marks Entry'!EG51</f>
        <v>0</v>
      </c>
      <c r="EG49" s="153" t="str">
        <f>'Marks Entry'!EJ51</f>
        <v>E</v>
      </c>
      <c r="EH49" s="149">
        <f>'Marks Entry'!EK51</f>
        <v>0</v>
      </c>
      <c r="EI49" s="150">
        <f>'Marks Entry'!EL51</f>
        <v>0</v>
      </c>
      <c r="EJ49" s="150">
        <f>'Marks Entry'!EM51</f>
        <v>0</v>
      </c>
      <c r="EK49" s="150">
        <f>'Marks Entry'!EN51</f>
        <v>0</v>
      </c>
      <c r="EL49" s="150">
        <f>'Marks Entry'!EO51</f>
        <v>0</v>
      </c>
      <c r="EM49" s="151">
        <f>'Marks Entry'!EP51</f>
        <v>0</v>
      </c>
      <c r="EN49" s="153" t="str">
        <f>'Marks Entry'!ES51</f>
        <v>E</v>
      </c>
      <c r="EO49" s="149">
        <f>'Marks Entry'!ET51</f>
        <v>0</v>
      </c>
      <c r="EP49" s="150">
        <f>'Marks Entry'!EU51</f>
        <v>0</v>
      </c>
      <c r="EQ49" s="150">
        <f>'Marks Entry'!EV51</f>
        <v>0</v>
      </c>
      <c r="ER49" s="150">
        <f>'Marks Entry'!EW51</f>
        <v>0</v>
      </c>
      <c r="ES49" s="150">
        <f>'Marks Entry'!EX51</f>
        <v>0</v>
      </c>
      <c r="ET49" s="151">
        <f>'Marks Entry'!EY51</f>
        <v>0</v>
      </c>
      <c r="EU49" s="153" t="str">
        <f>'Marks Entry'!FB51</f>
        <v>E</v>
      </c>
      <c r="EV49" s="222">
        <f>'Marks Entry'!FC51</f>
        <v>0</v>
      </c>
      <c r="EW49" s="223">
        <f>'Marks Entry'!FD51</f>
        <v>0</v>
      </c>
      <c r="EX49" s="224" t="str">
        <f>'Marks Entry'!FE51</f>
        <v/>
      </c>
      <c r="EY49" s="222">
        <f>'Marks Entry'!FF51</f>
        <v>1200</v>
      </c>
      <c r="EZ49" s="223">
        <f>'Marks Entry'!FG51</f>
        <v>0</v>
      </c>
      <c r="FA49" s="225">
        <f>'Marks Entry'!FH51</f>
        <v>0</v>
      </c>
      <c r="FB49" s="223" t="str">
        <f>IF(OR('Marks Entry'!FI51="First",'Marks Entry'!FI51="Second",'Marks Entry'!FI51="Third"),'Marks Entry'!FI51,"")</f>
        <v/>
      </c>
      <c r="FC49" s="223" t="str">
        <f>'Marks Entry'!FJ51</f>
        <v/>
      </c>
      <c r="FD49" s="540" t="str">
        <f>'Marks Entry'!FK51</f>
        <v>PROMOTED</v>
      </c>
      <c r="FE49" s="113" t="str">
        <f>'Marks Entry'!FL51</f>
        <v/>
      </c>
      <c r="FF49" s="115" t="str">
        <f>'Marks Entry'!FM51</f>
        <v/>
      </c>
      <c r="FG49" s="116" t="str">
        <f>'Marks Entry'!FO51</f>
        <v>E</v>
      </c>
    </row>
    <row r="50" spans="1:163" s="117" customFormat="1" ht="17.25" customHeight="1">
      <c r="A50" s="1065"/>
      <c r="B50" s="112">
        <f t="shared" si="1"/>
        <v>44</v>
      </c>
      <c r="C50" s="113">
        <f>'Marks Entry'!D52</f>
        <v>0</v>
      </c>
      <c r="D50" s="113">
        <f>'Marks Entry'!E52</f>
        <v>0</v>
      </c>
      <c r="E50" s="113">
        <f>'Marks Entry'!F52</f>
        <v>0</v>
      </c>
      <c r="F50" s="113">
        <f>'Marks Entry'!G52</f>
        <v>944</v>
      </c>
      <c r="G50" s="113">
        <f>'Marks Entry'!H52</f>
        <v>0</v>
      </c>
      <c r="H50" s="113">
        <f>'Marks Entry'!I52</f>
        <v>0</v>
      </c>
      <c r="I50" s="113">
        <f>'Marks Entry'!J52</f>
        <v>0</v>
      </c>
      <c r="J50" s="114">
        <f>'Marks Entry'!K52</f>
        <v>0</v>
      </c>
      <c r="K50" s="149">
        <f>'Marks Entry'!L52</f>
        <v>0</v>
      </c>
      <c r="L50" s="150">
        <f>'Marks Entry'!M52</f>
        <v>0</v>
      </c>
      <c r="M50" s="510">
        <f>'Marks Entry'!N52</f>
        <v>0</v>
      </c>
      <c r="N50" s="150">
        <f>'Marks Entry'!O52</f>
        <v>0</v>
      </c>
      <c r="O50" s="150">
        <f>'Marks Entry'!P52</f>
        <v>0</v>
      </c>
      <c r="P50" s="508">
        <f>'Marks Entry'!Q52</f>
        <v>0</v>
      </c>
      <c r="Q50" s="150">
        <f>'Marks Entry'!R52</f>
        <v>0</v>
      </c>
      <c r="R50" s="150">
        <f>'Marks Entry'!S52</f>
        <v>0</v>
      </c>
      <c r="S50" s="508">
        <f>'Marks Entry'!T52</f>
        <v>0</v>
      </c>
      <c r="T50" s="151">
        <f>'Marks Entry'!U52</f>
        <v>0</v>
      </c>
      <c r="U50" s="150">
        <f>'Marks Entry'!V52</f>
        <v>0</v>
      </c>
      <c r="V50" s="150">
        <f>'Marks Entry'!W52</f>
        <v>0</v>
      </c>
      <c r="W50" s="151">
        <f>'Marks Entry'!X52</f>
        <v>0</v>
      </c>
      <c r="X50" s="150">
        <f>'Marks Entry'!Y52</f>
        <v>0</v>
      </c>
      <c r="Y50" s="150">
        <f>'Marks Entry'!Z52</f>
        <v>0</v>
      </c>
      <c r="Z50" s="151">
        <f>'Marks Entry'!AA52</f>
        <v>0</v>
      </c>
      <c r="AA50" s="256">
        <f>'Marks Entry'!AB52</f>
        <v>0</v>
      </c>
      <c r="AB50" s="518">
        <f>'Marks Entry'!AC52</f>
        <v>0</v>
      </c>
      <c r="AC50" s="518" t="str">
        <f>'Marks Entry'!AD52</f>
        <v>E</v>
      </c>
      <c r="AD50" s="152" t="str">
        <f>'Marks Entry'!AE52</f>
        <v>E</v>
      </c>
      <c r="AE50" s="149">
        <f>'Marks Entry'!AF52</f>
        <v>0</v>
      </c>
      <c r="AF50" s="150">
        <f>'Marks Entry'!AG52</f>
        <v>0</v>
      </c>
      <c r="AG50" s="510">
        <f>'Marks Entry'!AH52</f>
        <v>0</v>
      </c>
      <c r="AH50" s="150">
        <f>'Marks Entry'!AI52</f>
        <v>0</v>
      </c>
      <c r="AI50" s="150">
        <f>'Marks Entry'!AJ52</f>
        <v>0</v>
      </c>
      <c r="AJ50" s="508">
        <f>'Marks Entry'!AK52</f>
        <v>0</v>
      </c>
      <c r="AK50" s="150">
        <f>'Marks Entry'!AL52</f>
        <v>0</v>
      </c>
      <c r="AL50" s="150">
        <f>'Marks Entry'!AM52</f>
        <v>0</v>
      </c>
      <c r="AM50" s="508">
        <f>'Marks Entry'!AN52</f>
        <v>0</v>
      </c>
      <c r="AN50" s="151">
        <f>'Marks Entry'!AO52</f>
        <v>0</v>
      </c>
      <c r="AO50" s="150">
        <f>'Marks Entry'!AP52</f>
        <v>0</v>
      </c>
      <c r="AP50" s="150">
        <f>'Marks Entry'!AQ52</f>
        <v>0</v>
      </c>
      <c r="AQ50" s="151">
        <f>'Marks Entry'!AR52</f>
        <v>0</v>
      </c>
      <c r="AR50" s="150">
        <f>'Marks Entry'!AS52</f>
        <v>0</v>
      </c>
      <c r="AS50" s="150">
        <f>'Marks Entry'!AT52</f>
        <v>0</v>
      </c>
      <c r="AT50" s="151">
        <f>'Marks Entry'!AU52</f>
        <v>0</v>
      </c>
      <c r="AU50" s="256">
        <f>'Marks Entry'!AV52</f>
        <v>0</v>
      </c>
      <c r="AV50" s="518">
        <f>'Marks Entry'!AW52</f>
        <v>0</v>
      </c>
      <c r="AW50" s="518" t="str">
        <f>'Marks Entry'!AX52</f>
        <v>E</v>
      </c>
      <c r="AX50" s="152" t="str">
        <f>'Marks Entry'!AY52</f>
        <v>E</v>
      </c>
      <c r="AY50" s="149">
        <f>'Marks Entry'!AZ52</f>
        <v>0</v>
      </c>
      <c r="AZ50" s="150">
        <f>'Marks Entry'!BA52</f>
        <v>0</v>
      </c>
      <c r="BA50" s="510">
        <f>'Marks Entry'!BB52</f>
        <v>0</v>
      </c>
      <c r="BB50" s="150">
        <f>'Marks Entry'!BC52</f>
        <v>0</v>
      </c>
      <c r="BC50" s="150">
        <f>'Marks Entry'!BD52</f>
        <v>0</v>
      </c>
      <c r="BD50" s="508">
        <f>'Marks Entry'!BE52</f>
        <v>0</v>
      </c>
      <c r="BE50" s="150">
        <f>'Marks Entry'!BF52</f>
        <v>0</v>
      </c>
      <c r="BF50" s="150">
        <f>'Marks Entry'!BG52</f>
        <v>0</v>
      </c>
      <c r="BG50" s="508">
        <f>'Marks Entry'!BH52</f>
        <v>0</v>
      </c>
      <c r="BH50" s="151">
        <f>'Marks Entry'!BI52</f>
        <v>0</v>
      </c>
      <c r="BI50" s="150">
        <f>'Marks Entry'!BJ52</f>
        <v>0</v>
      </c>
      <c r="BJ50" s="150">
        <f>'Marks Entry'!BK52</f>
        <v>0</v>
      </c>
      <c r="BK50" s="151">
        <f>'Marks Entry'!BL52</f>
        <v>0</v>
      </c>
      <c r="BL50" s="150">
        <f>'Marks Entry'!BM52</f>
        <v>0</v>
      </c>
      <c r="BM50" s="150">
        <f>'Marks Entry'!BN52</f>
        <v>0</v>
      </c>
      <c r="BN50" s="151">
        <f>'Marks Entry'!BO52</f>
        <v>0</v>
      </c>
      <c r="BO50" s="256">
        <f>'Marks Entry'!BP52</f>
        <v>0</v>
      </c>
      <c r="BP50" s="518">
        <f>'Marks Entry'!BQ52</f>
        <v>0</v>
      </c>
      <c r="BQ50" s="518" t="str">
        <f>'Marks Entry'!BR52</f>
        <v>E</v>
      </c>
      <c r="BR50" s="152" t="str">
        <f>'Marks Entry'!BS52</f>
        <v>E</v>
      </c>
      <c r="BS50" s="149">
        <f>'Marks Entry'!BT52</f>
        <v>0</v>
      </c>
      <c r="BT50" s="150">
        <f>'Marks Entry'!BU52</f>
        <v>0</v>
      </c>
      <c r="BU50" s="510">
        <f>'Marks Entry'!BV52</f>
        <v>0</v>
      </c>
      <c r="BV50" s="150">
        <f>'Marks Entry'!BW52</f>
        <v>0</v>
      </c>
      <c r="BW50" s="150">
        <f>'Marks Entry'!BX52</f>
        <v>0</v>
      </c>
      <c r="BX50" s="508">
        <f>'Marks Entry'!BY52</f>
        <v>0</v>
      </c>
      <c r="BY50" s="150">
        <f>'Marks Entry'!BZ52</f>
        <v>0</v>
      </c>
      <c r="BZ50" s="150">
        <f>'Marks Entry'!CA52</f>
        <v>0</v>
      </c>
      <c r="CA50" s="508">
        <f>'Marks Entry'!CB52</f>
        <v>0</v>
      </c>
      <c r="CB50" s="151">
        <f>'Marks Entry'!CC52</f>
        <v>0</v>
      </c>
      <c r="CC50" s="150">
        <f>'Marks Entry'!CD52</f>
        <v>0</v>
      </c>
      <c r="CD50" s="150">
        <f>'Marks Entry'!CE52</f>
        <v>0</v>
      </c>
      <c r="CE50" s="151">
        <f>'Marks Entry'!CF52</f>
        <v>0</v>
      </c>
      <c r="CF50" s="150">
        <f>'Marks Entry'!CG52</f>
        <v>0</v>
      </c>
      <c r="CG50" s="150">
        <f>'Marks Entry'!CH52</f>
        <v>0</v>
      </c>
      <c r="CH50" s="151">
        <f>'Marks Entry'!CI52</f>
        <v>0</v>
      </c>
      <c r="CI50" s="256">
        <f>'Marks Entry'!CJ52</f>
        <v>0</v>
      </c>
      <c r="CJ50" s="518">
        <f>'Marks Entry'!CK52</f>
        <v>0</v>
      </c>
      <c r="CK50" s="518" t="str">
        <f>'Marks Entry'!CL52</f>
        <v>E</v>
      </c>
      <c r="CL50" s="152" t="str">
        <f>'Marks Entry'!CM52</f>
        <v>E</v>
      </c>
      <c r="CM50" s="149">
        <f>'Marks Entry'!CN52</f>
        <v>0</v>
      </c>
      <c r="CN50" s="150">
        <f>'Marks Entry'!CO52</f>
        <v>0</v>
      </c>
      <c r="CO50" s="510">
        <f>'Marks Entry'!CP52</f>
        <v>0</v>
      </c>
      <c r="CP50" s="150">
        <f>'Marks Entry'!CQ52</f>
        <v>0</v>
      </c>
      <c r="CQ50" s="150">
        <f>'Marks Entry'!CR52</f>
        <v>0</v>
      </c>
      <c r="CR50" s="508">
        <f>'Marks Entry'!CS52</f>
        <v>0</v>
      </c>
      <c r="CS50" s="150">
        <f>'Marks Entry'!CT52</f>
        <v>0</v>
      </c>
      <c r="CT50" s="150">
        <f>'Marks Entry'!CU52</f>
        <v>0</v>
      </c>
      <c r="CU50" s="508">
        <f>'Marks Entry'!CV52</f>
        <v>0</v>
      </c>
      <c r="CV50" s="151">
        <f>'Marks Entry'!CW52</f>
        <v>0</v>
      </c>
      <c r="CW50" s="150">
        <f>'Marks Entry'!CX52</f>
        <v>0</v>
      </c>
      <c r="CX50" s="150">
        <f>'Marks Entry'!CY52</f>
        <v>0</v>
      </c>
      <c r="CY50" s="151">
        <f>'Marks Entry'!CZ52</f>
        <v>0</v>
      </c>
      <c r="CZ50" s="150">
        <f>'Marks Entry'!DA52</f>
        <v>0</v>
      </c>
      <c r="DA50" s="150">
        <f>'Marks Entry'!DB52</f>
        <v>0</v>
      </c>
      <c r="DB50" s="151">
        <f>'Marks Entry'!DC52</f>
        <v>0</v>
      </c>
      <c r="DC50" s="256">
        <f>'Marks Entry'!DD52</f>
        <v>0</v>
      </c>
      <c r="DD50" s="518">
        <f>'Marks Entry'!DE52</f>
        <v>0</v>
      </c>
      <c r="DE50" s="518" t="str">
        <f>'Marks Entry'!DF52</f>
        <v>E</v>
      </c>
      <c r="DF50" s="152" t="str">
        <f>'Marks Entry'!DG52</f>
        <v>E</v>
      </c>
      <c r="DG50" s="149">
        <f>'Marks Entry'!DH52</f>
        <v>0</v>
      </c>
      <c r="DH50" s="150">
        <f>'Marks Entry'!DI52</f>
        <v>0</v>
      </c>
      <c r="DI50" s="510">
        <f>'Marks Entry'!DJ52</f>
        <v>0</v>
      </c>
      <c r="DJ50" s="150">
        <f>'Marks Entry'!DK52</f>
        <v>0</v>
      </c>
      <c r="DK50" s="150">
        <f>'Marks Entry'!DL52</f>
        <v>0</v>
      </c>
      <c r="DL50" s="508">
        <f>'Marks Entry'!DM52</f>
        <v>0</v>
      </c>
      <c r="DM50" s="150">
        <f>'Marks Entry'!DN52</f>
        <v>0</v>
      </c>
      <c r="DN50" s="150">
        <f>'Marks Entry'!DO52</f>
        <v>0</v>
      </c>
      <c r="DO50" s="508">
        <f>'Marks Entry'!DP52</f>
        <v>0</v>
      </c>
      <c r="DP50" s="151">
        <f>'Marks Entry'!DQ52</f>
        <v>0</v>
      </c>
      <c r="DQ50" s="150">
        <f>'Marks Entry'!DR52</f>
        <v>0</v>
      </c>
      <c r="DR50" s="150">
        <f>'Marks Entry'!DS52</f>
        <v>0</v>
      </c>
      <c r="DS50" s="151">
        <f>'Marks Entry'!DT52</f>
        <v>0</v>
      </c>
      <c r="DT50" s="150">
        <f>'Marks Entry'!DU52</f>
        <v>0</v>
      </c>
      <c r="DU50" s="150">
        <f>'Marks Entry'!DV52</f>
        <v>0</v>
      </c>
      <c r="DV50" s="151">
        <f>'Marks Entry'!DW52</f>
        <v>0</v>
      </c>
      <c r="DW50" s="256">
        <f>'Marks Entry'!DX52</f>
        <v>0</v>
      </c>
      <c r="DX50" s="518">
        <f>'Marks Entry'!DY52</f>
        <v>0</v>
      </c>
      <c r="DY50" s="518" t="str">
        <f>'Marks Entry'!DZ52</f>
        <v>E</v>
      </c>
      <c r="DZ50" s="152" t="str">
        <f>'Marks Entry'!EA52</f>
        <v>E</v>
      </c>
      <c r="EA50" s="149">
        <f>'Marks Entry'!EB52</f>
        <v>0</v>
      </c>
      <c r="EB50" s="150">
        <f>'Marks Entry'!EC52</f>
        <v>0</v>
      </c>
      <c r="EC50" s="150">
        <f>'Marks Entry'!ED52</f>
        <v>0</v>
      </c>
      <c r="ED50" s="150">
        <f>'Marks Entry'!EE52</f>
        <v>0</v>
      </c>
      <c r="EE50" s="150">
        <f>'Marks Entry'!EF52</f>
        <v>0</v>
      </c>
      <c r="EF50" s="209">
        <f>'Marks Entry'!EG52</f>
        <v>0</v>
      </c>
      <c r="EG50" s="153" t="str">
        <f>'Marks Entry'!EJ52</f>
        <v>E</v>
      </c>
      <c r="EH50" s="149">
        <f>'Marks Entry'!EK52</f>
        <v>0</v>
      </c>
      <c r="EI50" s="150">
        <f>'Marks Entry'!EL52</f>
        <v>0</v>
      </c>
      <c r="EJ50" s="150">
        <f>'Marks Entry'!EM52</f>
        <v>0</v>
      </c>
      <c r="EK50" s="150">
        <f>'Marks Entry'!EN52</f>
        <v>0</v>
      </c>
      <c r="EL50" s="150">
        <f>'Marks Entry'!EO52</f>
        <v>0</v>
      </c>
      <c r="EM50" s="151">
        <f>'Marks Entry'!EP52</f>
        <v>0</v>
      </c>
      <c r="EN50" s="153" t="str">
        <f>'Marks Entry'!ES52</f>
        <v>E</v>
      </c>
      <c r="EO50" s="149">
        <f>'Marks Entry'!ET52</f>
        <v>0</v>
      </c>
      <c r="EP50" s="150">
        <f>'Marks Entry'!EU52</f>
        <v>0</v>
      </c>
      <c r="EQ50" s="150">
        <f>'Marks Entry'!EV52</f>
        <v>0</v>
      </c>
      <c r="ER50" s="150">
        <f>'Marks Entry'!EW52</f>
        <v>0</v>
      </c>
      <c r="ES50" s="150">
        <f>'Marks Entry'!EX52</f>
        <v>0</v>
      </c>
      <c r="ET50" s="151">
        <f>'Marks Entry'!EY52</f>
        <v>0</v>
      </c>
      <c r="EU50" s="153" t="str">
        <f>'Marks Entry'!FB52</f>
        <v>E</v>
      </c>
      <c r="EV50" s="222">
        <f>'Marks Entry'!FC52</f>
        <v>0</v>
      </c>
      <c r="EW50" s="223">
        <f>'Marks Entry'!FD52</f>
        <v>0</v>
      </c>
      <c r="EX50" s="224" t="str">
        <f>'Marks Entry'!FE52</f>
        <v/>
      </c>
      <c r="EY50" s="222">
        <f>'Marks Entry'!FF52</f>
        <v>1200</v>
      </c>
      <c r="EZ50" s="223">
        <f>'Marks Entry'!FG52</f>
        <v>0</v>
      </c>
      <c r="FA50" s="225">
        <f>'Marks Entry'!FH52</f>
        <v>0</v>
      </c>
      <c r="FB50" s="223" t="str">
        <f>IF(OR('Marks Entry'!FI52="First",'Marks Entry'!FI52="Second",'Marks Entry'!FI52="Third"),'Marks Entry'!FI52,"")</f>
        <v/>
      </c>
      <c r="FC50" s="223" t="str">
        <f>'Marks Entry'!FJ52</f>
        <v/>
      </c>
      <c r="FD50" s="540" t="str">
        <f>'Marks Entry'!FK52</f>
        <v>PROMOTED</v>
      </c>
      <c r="FE50" s="113" t="str">
        <f>'Marks Entry'!FL52</f>
        <v/>
      </c>
      <c r="FF50" s="115" t="str">
        <f>'Marks Entry'!FM52</f>
        <v/>
      </c>
      <c r="FG50" s="116" t="str">
        <f>'Marks Entry'!FO52</f>
        <v>E</v>
      </c>
    </row>
    <row r="51" spans="1:163" s="117" customFormat="1" ht="17.25" customHeight="1">
      <c r="A51" s="1065"/>
      <c r="B51" s="112">
        <f t="shared" si="1"/>
        <v>45</v>
      </c>
      <c r="C51" s="113">
        <f>'Marks Entry'!D53</f>
        <v>0</v>
      </c>
      <c r="D51" s="113">
        <f>'Marks Entry'!E53</f>
        <v>0</v>
      </c>
      <c r="E51" s="113">
        <f>'Marks Entry'!F53</f>
        <v>0</v>
      </c>
      <c r="F51" s="113">
        <f>'Marks Entry'!G53</f>
        <v>945</v>
      </c>
      <c r="G51" s="113">
        <f>'Marks Entry'!H53</f>
        <v>0</v>
      </c>
      <c r="H51" s="113">
        <f>'Marks Entry'!I53</f>
        <v>0</v>
      </c>
      <c r="I51" s="113">
        <f>'Marks Entry'!J53</f>
        <v>0</v>
      </c>
      <c r="J51" s="114">
        <f>'Marks Entry'!K53</f>
        <v>0</v>
      </c>
      <c r="K51" s="149">
        <f>'Marks Entry'!L53</f>
        <v>0</v>
      </c>
      <c r="L51" s="150">
        <f>'Marks Entry'!M53</f>
        <v>0</v>
      </c>
      <c r="M51" s="510">
        <f>'Marks Entry'!N53</f>
        <v>0</v>
      </c>
      <c r="N51" s="150">
        <f>'Marks Entry'!O53</f>
        <v>0</v>
      </c>
      <c r="O51" s="150">
        <f>'Marks Entry'!P53</f>
        <v>0</v>
      </c>
      <c r="P51" s="508">
        <f>'Marks Entry'!Q53</f>
        <v>0</v>
      </c>
      <c r="Q51" s="150">
        <f>'Marks Entry'!R53</f>
        <v>0</v>
      </c>
      <c r="R51" s="150">
        <f>'Marks Entry'!S53</f>
        <v>0</v>
      </c>
      <c r="S51" s="508">
        <f>'Marks Entry'!T53</f>
        <v>0</v>
      </c>
      <c r="T51" s="151">
        <f>'Marks Entry'!U53</f>
        <v>0</v>
      </c>
      <c r="U51" s="150">
        <f>'Marks Entry'!V53</f>
        <v>0</v>
      </c>
      <c r="V51" s="150">
        <f>'Marks Entry'!W53</f>
        <v>0</v>
      </c>
      <c r="W51" s="151">
        <f>'Marks Entry'!X53</f>
        <v>0</v>
      </c>
      <c r="X51" s="150">
        <f>'Marks Entry'!Y53</f>
        <v>0</v>
      </c>
      <c r="Y51" s="150">
        <f>'Marks Entry'!Z53</f>
        <v>0</v>
      </c>
      <c r="Z51" s="151">
        <f>'Marks Entry'!AA53</f>
        <v>0</v>
      </c>
      <c r="AA51" s="256">
        <f>'Marks Entry'!AB53</f>
        <v>0</v>
      </c>
      <c r="AB51" s="518">
        <f>'Marks Entry'!AC53</f>
        <v>0</v>
      </c>
      <c r="AC51" s="518" t="str">
        <f>'Marks Entry'!AD53</f>
        <v>E</v>
      </c>
      <c r="AD51" s="152" t="str">
        <f>'Marks Entry'!AE53</f>
        <v>E</v>
      </c>
      <c r="AE51" s="149">
        <f>'Marks Entry'!AF53</f>
        <v>0</v>
      </c>
      <c r="AF51" s="150">
        <f>'Marks Entry'!AG53</f>
        <v>0</v>
      </c>
      <c r="AG51" s="510">
        <f>'Marks Entry'!AH53</f>
        <v>0</v>
      </c>
      <c r="AH51" s="150">
        <f>'Marks Entry'!AI53</f>
        <v>0</v>
      </c>
      <c r="AI51" s="150">
        <f>'Marks Entry'!AJ53</f>
        <v>0</v>
      </c>
      <c r="AJ51" s="508">
        <f>'Marks Entry'!AK53</f>
        <v>0</v>
      </c>
      <c r="AK51" s="150">
        <f>'Marks Entry'!AL53</f>
        <v>0</v>
      </c>
      <c r="AL51" s="150">
        <f>'Marks Entry'!AM53</f>
        <v>0</v>
      </c>
      <c r="AM51" s="508">
        <f>'Marks Entry'!AN53</f>
        <v>0</v>
      </c>
      <c r="AN51" s="151">
        <f>'Marks Entry'!AO53</f>
        <v>0</v>
      </c>
      <c r="AO51" s="150">
        <f>'Marks Entry'!AP53</f>
        <v>0</v>
      </c>
      <c r="AP51" s="150">
        <f>'Marks Entry'!AQ53</f>
        <v>0</v>
      </c>
      <c r="AQ51" s="151">
        <f>'Marks Entry'!AR53</f>
        <v>0</v>
      </c>
      <c r="AR51" s="150">
        <f>'Marks Entry'!AS53</f>
        <v>0</v>
      </c>
      <c r="AS51" s="150">
        <f>'Marks Entry'!AT53</f>
        <v>0</v>
      </c>
      <c r="AT51" s="151">
        <f>'Marks Entry'!AU53</f>
        <v>0</v>
      </c>
      <c r="AU51" s="256">
        <f>'Marks Entry'!AV53</f>
        <v>0</v>
      </c>
      <c r="AV51" s="518">
        <f>'Marks Entry'!AW53</f>
        <v>0</v>
      </c>
      <c r="AW51" s="518" t="str">
        <f>'Marks Entry'!AX53</f>
        <v>E</v>
      </c>
      <c r="AX51" s="152" t="str">
        <f>'Marks Entry'!AY53</f>
        <v>E</v>
      </c>
      <c r="AY51" s="149">
        <f>'Marks Entry'!AZ53</f>
        <v>0</v>
      </c>
      <c r="AZ51" s="150">
        <f>'Marks Entry'!BA53</f>
        <v>0</v>
      </c>
      <c r="BA51" s="510">
        <f>'Marks Entry'!BB53</f>
        <v>0</v>
      </c>
      <c r="BB51" s="150">
        <f>'Marks Entry'!BC53</f>
        <v>0</v>
      </c>
      <c r="BC51" s="150">
        <f>'Marks Entry'!BD53</f>
        <v>0</v>
      </c>
      <c r="BD51" s="508">
        <f>'Marks Entry'!BE53</f>
        <v>0</v>
      </c>
      <c r="BE51" s="150">
        <f>'Marks Entry'!BF53</f>
        <v>0</v>
      </c>
      <c r="BF51" s="150">
        <f>'Marks Entry'!BG53</f>
        <v>0</v>
      </c>
      <c r="BG51" s="508">
        <f>'Marks Entry'!BH53</f>
        <v>0</v>
      </c>
      <c r="BH51" s="151">
        <f>'Marks Entry'!BI53</f>
        <v>0</v>
      </c>
      <c r="BI51" s="150">
        <f>'Marks Entry'!BJ53</f>
        <v>0</v>
      </c>
      <c r="BJ51" s="150">
        <f>'Marks Entry'!BK53</f>
        <v>0</v>
      </c>
      <c r="BK51" s="151">
        <f>'Marks Entry'!BL53</f>
        <v>0</v>
      </c>
      <c r="BL51" s="150">
        <f>'Marks Entry'!BM53</f>
        <v>0</v>
      </c>
      <c r="BM51" s="150">
        <f>'Marks Entry'!BN53</f>
        <v>0</v>
      </c>
      <c r="BN51" s="151">
        <f>'Marks Entry'!BO53</f>
        <v>0</v>
      </c>
      <c r="BO51" s="256">
        <f>'Marks Entry'!BP53</f>
        <v>0</v>
      </c>
      <c r="BP51" s="518">
        <f>'Marks Entry'!BQ53</f>
        <v>0</v>
      </c>
      <c r="BQ51" s="518" t="str">
        <f>'Marks Entry'!BR53</f>
        <v>E</v>
      </c>
      <c r="BR51" s="152" t="str">
        <f>'Marks Entry'!BS53</f>
        <v>E</v>
      </c>
      <c r="BS51" s="149">
        <f>'Marks Entry'!BT53</f>
        <v>0</v>
      </c>
      <c r="BT51" s="150">
        <f>'Marks Entry'!BU53</f>
        <v>0</v>
      </c>
      <c r="BU51" s="510">
        <f>'Marks Entry'!BV53</f>
        <v>0</v>
      </c>
      <c r="BV51" s="150">
        <f>'Marks Entry'!BW53</f>
        <v>0</v>
      </c>
      <c r="BW51" s="150">
        <f>'Marks Entry'!BX53</f>
        <v>0</v>
      </c>
      <c r="BX51" s="508">
        <f>'Marks Entry'!BY53</f>
        <v>0</v>
      </c>
      <c r="BY51" s="150">
        <f>'Marks Entry'!BZ53</f>
        <v>0</v>
      </c>
      <c r="BZ51" s="150">
        <f>'Marks Entry'!CA53</f>
        <v>0</v>
      </c>
      <c r="CA51" s="508">
        <f>'Marks Entry'!CB53</f>
        <v>0</v>
      </c>
      <c r="CB51" s="151">
        <f>'Marks Entry'!CC53</f>
        <v>0</v>
      </c>
      <c r="CC51" s="150">
        <f>'Marks Entry'!CD53</f>
        <v>0</v>
      </c>
      <c r="CD51" s="150">
        <f>'Marks Entry'!CE53</f>
        <v>0</v>
      </c>
      <c r="CE51" s="151">
        <f>'Marks Entry'!CF53</f>
        <v>0</v>
      </c>
      <c r="CF51" s="150">
        <f>'Marks Entry'!CG53</f>
        <v>0</v>
      </c>
      <c r="CG51" s="150">
        <f>'Marks Entry'!CH53</f>
        <v>0</v>
      </c>
      <c r="CH51" s="151">
        <f>'Marks Entry'!CI53</f>
        <v>0</v>
      </c>
      <c r="CI51" s="256">
        <f>'Marks Entry'!CJ53</f>
        <v>0</v>
      </c>
      <c r="CJ51" s="518">
        <f>'Marks Entry'!CK53</f>
        <v>0</v>
      </c>
      <c r="CK51" s="518" t="str">
        <f>'Marks Entry'!CL53</f>
        <v>E</v>
      </c>
      <c r="CL51" s="152" t="str">
        <f>'Marks Entry'!CM53</f>
        <v>E</v>
      </c>
      <c r="CM51" s="149">
        <f>'Marks Entry'!CN53</f>
        <v>0</v>
      </c>
      <c r="CN51" s="150">
        <f>'Marks Entry'!CO53</f>
        <v>0</v>
      </c>
      <c r="CO51" s="510">
        <f>'Marks Entry'!CP53</f>
        <v>0</v>
      </c>
      <c r="CP51" s="150">
        <f>'Marks Entry'!CQ53</f>
        <v>0</v>
      </c>
      <c r="CQ51" s="150">
        <f>'Marks Entry'!CR53</f>
        <v>0</v>
      </c>
      <c r="CR51" s="508">
        <f>'Marks Entry'!CS53</f>
        <v>0</v>
      </c>
      <c r="CS51" s="150">
        <f>'Marks Entry'!CT53</f>
        <v>0</v>
      </c>
      <c r="CT51" s="150">
        <f>'Marks Entry'!CU53</f>
        <v>0</v>
      </c>
      <c r="CU51" s="508">
        <f>'Marks Entry'!CV53</f>
        <v>0</v>
      </c>
      <c r="CV51" s="151">
        <f>'Marks Entry'!CW53</f>
        <v>0</v>
      </c>
      <c r="CW51" s="150">
        <f>'Marks Entry'!CX53</f>
        <v>0</v>
      </c>
      <c r="CX51" s="150">
        <f>'Marks Entry'!CY53</f>
        <v>0</v>
      </c>
      <c r="CY51" s="151">
        <f>'Marks Entry'!CZ53</f>
        <v>0</v>
      </c>
      <c r="CZ51" s="150">
        <f>'Marks Entry'!DA53</f>
        <v>0</v>
      </c>
      <c r="DA51" s="150">
        <f>'Marks Entry'!DB53</f>
        <v>0</v>
      </c>
      <c r="DB51" s="151">
        <f>'Marks Entry'!DC53</f>
        <v>0</v>
      </c>
      <c r="DC51" s="256">
        <f>'Marks Entry'!DD53</f>
        <v>0</v>
      </c>
      <c r="DD51" s="518">
        <f>'Marks Entry'!DE53</f>
        <v>0</v>
      </c>
      <c r="DE51" s="518" t="str">
        <f>'Marks Entry'!DF53</f>
        <v>E</v>
      </c>
      <c r="DF51" s="152" t="str">
        <f>'Marks Entry'!DG53</f>
        <v>E</v>
      </c>
      <c r="DG51" s="149">
        <f>'Marks Entry'!DH53</f>
        <v>0</v>
      </c>
      <c r="DH51" s="150">
        <f>'Marks Entry'!DI53</f>
        <v>0</v>
      </c>
      <c r="DI51" s="510">
        <f>'Marks Entry'!DJ53</f>
        <v>0</v>
      </c>
      <c r="DJ51" s="150">
        <f>'Marks Entry'!DK53</f>
        <v>0</v>
      </c>
      <c r="DK51" s="150">
        <f>'Marks Entry'!DL53</f>
        <v>0</v>
      </c>
      <c r="DL51" s="508">
        <f>'Marks Entry'!DM53</f>
        <v>0</v>
      </c>
      <c r="DM51" s="150">
        <f>'Marks Entry'!DN53</f>
        <v>0</v>
      </c>
      <c r="DN51" s="150">
        <f>'Marks Entry'!DO53</f>
        <v>0</v>
      </c>
      <c r="DO51" s="508">
        <f>'Marks Entry'!DP53</f>
        <v>0</v>
      </c>
      <c r="DP51" s="151">
        <f>'Marks Entry'!DQ53</f>
        <v>0</v>
      </c>
      <c r="DQ51" s="150">
        <f>'Marks Entry'!DR53</f>
        <v>0</v>
      </c>
      <c r="DR51" s="150">
        <f>'Marks Entry'!DS53</f>
        <v>0</v>
      </c>
      <c r="DS51" s="151">
        <f>'Marks Entry'!DT53</f>
        <v>0</v>
      </c>
      <c r="DT51" s="150">
        <f>'Marks Entry'!DU53</f>
        <v>0</v>
      </c>
      <c r="DU51" s="150">
        <f>'Marks Entry'!DV53</f>
        <v>0</v>
      </c>
      <c r="DV51" s="151">
        <f>'Marks Entry'!DW53</f>
        <v>0</v>
      </c>
      <c r="DW51" s="256">
        <f>'Marks Entry'!DX53</f>
        <v>0</v>
      </c>
      <c r="DX51" s="518">
        <f>'Marks Entry'!DY53</f>
        <v>0</v>
      </c>
      <c r="DY51" s="518" t="str">
        <f>'Marks Entry'!DZ53</f>
        <v>E</v>
      </c>
      <c r="DZ51" s="152" t="str">
        <f>'Marks Entry'!EA53</f>
        <v>E</v>
      </c>
      <c r="EA51" s="149">
        <f>'Marks Entry'!EB53</f>
        <v>0</v>
      </c>
      <c r="EB51" s="150">
        <f>'Marks Entry'!EC53</f>
        <v>0</v>
      </c>
      <c r="EC51" s="150">
        <f>'Marks Entry'!ED53</f>
        <v>0</v>
      </c>
      <c r="ED51" s="150">
        <f>'Marks Entry'!EE53</f>
        <v>0</v>
      </c>
      <c r="EE51" s="150">
        <f>'Marks Entry'!EF53</f>
        <v>0</v>
      </c>
      <c r="EF51" s="209">
        <f>'Marks Entry'!EG53</f>
        <v>0</v>
      </c>
      <c r="EG51" s="153" t="str">
        <f>'Marks Entry'!EJ53</f>
        <v>E</v>
      </c>
      <c r="EH51" s="149">
        <f>'Marks Entry'!EK53</f>
        <v>0</v>
      </c>
      <c r="EI51" s="150">
        <f>'Marks Entry'!EL53</f>
        <v>0</v>
      </c>
      <c r="EJ51" s="150">
        <f>'Marks Entry'!EM53</f>
        <v>0</v>
      </c>
      <c r="EK51" s="150">
        <f>'Marks Entry'!EN53</f>
        <v>0</v>
      </c>
      <c r="EL51" s="150">
        <f>'Marks Entry'!EO53</f>
        <v>0</v>
      </c>
      <c r="EM51" s="151">
        <f>'Marks Entry'!EP53</f>
        <v>0</v>
      </c>
      <c r="EN51" s="153" t="str">
        <f>'Marks Entry'!ES53</f>
        <v>E</v>
      </c>
      <c r="EO51" s="149">
        <f>'Marks Entry'!ET53</f>
        <v>0</v>
      </c>
      <c r="EP51" s="150">
        <f>'Marks Entry'!EU53</f>
        <v>0</v>
      </c>
      <c r="EQ51" s="150">
        <f>'Marks Entry'!EV53</f>
        <v>0</v>
      </c>
      <c r="ER51" s="150">
        <f>'Marks Entry'!EW53</f>
        <v>0</v>
      </c>
      <c r="ES51" s="150">
        <f>'Marks Entry'!EX53</f>
        <v>0</v>
      </c>
      <c r="ET51" s="151">
        <f>'Marks Entry'!EY53</f>
        <v>0</v>
      </c>
      <c r="EU51" s="153" t="str">
        <f>'Marks Entry'!FB53</f>
        <v>E</v>
      </c>
      <c r="EV51" s="222">
        <f>'Marks Entry'!FC53</f>
        <v>0</v>
      </c>
      <c r="EW51" s="223">
        <f>'Marks Entry'!FD53</f>
        <v>0</v>
      </c>
      <c r="EX51" s="224" t="str">
        <f>'Marks Entry'!FE53</f>
        <v/>
      </c>
      <c r="EY51" s="222">
        <f>'Marks Entry'!FF53</f>
        <v>1200</v>
      </c>
      <c r="EZ51" s="223">
        <f>'Marks Entry'!FG53</f>
        <v>0</v>
      </c>
      <c r="FA51" s="225">
        <f>'Marks Entry'!FH53</f>
        <v>0</v>
      </c>
      <c r="FB51" s="223" t="str">
        <f>IF(OR('Marks Entry'!FI53="First",'Marks Entry'!FI53="Second",'Marks Entry'!FI53="Third"),'Marks Entry'!FI53,"")</f>
        <v/>
      </c>
      <c r="FC51" s="223" t="str">
        <f>'Marks Entry'!FJ53</f>
        <v/>
      </c>
      <c r="FD51" s="540" t="str">
        <f>'Marks Entry'!FK53</f>
        <v>PROMOTED</v>
      </c>
      <c r="FE51" s="113" t="str">
        <f>'Marks Entry'!FL53</f>
        <v/>
      </c>
      <c r="FF51" s="115" t="str">
        <f>'Marks Entry'!FM53</f>
        <v/>
      </c>
      <c r="FG51" s="116" t="str">
        <f>'Marks Entry'!FO53</f>
        <v>E</v>
      </c>
    </row>
    <row r="52" spans="1:163" s="117" customFormat="1" ht="17.25" customHeight="1">
      <c r="A52" s="1065"/>
      <c r="B52" s="112">
        <f t="shared" si="1"/>
        <v>46</v>
      </c>
      <c r="C52" s="113">
        <f>'Marks Entry'!D54</f>
        <v>0</v>
      </c>
      <c r="D52" s="113">
        <f>'Marks Entry'!E54</f>
        <v>0</v>
      </c>
      <c r="E52" s="113">
        <f>'Marks Entry'!F54</f>
        <v>0</v>
      </c>
      <c r="F52" s="113">
        <f>'Marks Entry'!G54</f>
        <v>946</v>
      </c>
      <c r="G52" s="113">
        <f>'Marks Entry'!H54</f>
        <v>0</v>
      </c>
      <c r="H52" s="113">
        <f>'Marks Entry'!I54</f>
        <v>0</v>
      </c>
      <c r="I52" s="113">
        <f>'Marks Entry'!J54</f>
        <v>0</v>
      </c>
      <c r="J52" s="114">
        <f>'Marks Entry'!K54</f>
        <v>0</v>
      </c>
      <c r="K52" s="149">
        <f>'Marks Entry'!L54</f>
        <v>0</v>
      </c>
      <c r="L52" s="150">
        <f>'Marks Entry'!M54</f>
        <v>0</v>
      </c>
      <c r="M52" s="510">
        <f>'Marks Entry'!N54</f>
        <v>0</v>
      </c>
      <c r="N52" s="150">
        <f>'Marks Entry'!O54</f>
        <v>0</v>
      </c>
      <c r="O52" s="150">
        <f>'Marks Entry'!P54</f>
        <v>0</v>
      </c>
      <c r="P52" s="508">
        <f>'Marks Entry'!Q54</f>
        <v>0</v>
      </c>
      <c r="Q52" s="150">
        <f>'Marks Entry'!R54</f>
        <v>0</v>
      </c>
      <c r="R52" s="150">
        <f>'Marks Entry'!S54</f>
        <v>0</v>
      </c>
      <c r="S52" s="508">
        <f>'Marks Entry'!T54</f>
        <v>0</v>
      </c>
      <c r="T52" s="151">
        <f>'Marks Entry'!U54</f>
        <v>0</v>
      </c>
      <c r="U52" s="150">
        <f>'Marks Entry'!V54</f>
        <v>0</v>
      </c>
      <c r="V52" s="150">
        <f>'Marks Entry'!W54</f>
        <v>0</v>
      </c>
      <c r="W52" s="151">
        <f>'Marks Entry'!X54</f>
        <v>0</v>
      </c>
      <c r="X52" s="150">
        <f>'Marks Entry'!Y54</f>
        <v>0</v>
      </c>
      <c r="Y52" s="150">
        <f>'Marks Entry'!Z54</f>
        <v>0</v>
      </c>
      <c r="Z52" s="151">
        <f>'Marks Entry'!AA54</f>
        <v>0</v>
      </c>
      <c r="AA52" s="256">
        <f>'Marks Entry'!AB54</f>
        <v>0</v>
      </c>
      <c r="AB52" s="518">
        <f>'Marks Entry'!AC54</f>
        <v>0</v>
      </c>
      <c r="AC52" s="518" t="str">
        <f>'Marks Entry'!AD54</f>
        <v>E</v>
      </c>
      <c r="AD52" s="152" t="str">
        <f>'Marks Entry'!AE54</f>
        <v>E</v>
      </c>
      <c r="AE52" s="149">
        <f>'Marks Entry'!AF54</f>
        <v>0</v>
      </c>
      <c r="AF52" s="150">
        <f>'Marks Entry'!AG54</f>
        <v>0</v>
      </c>
      <c r="AG52" s="510">
        <f>'Marks Entry'!AH54</f>
        <v>0</v>
      </c>
      <c r="AH52" s="150">
        <f>'Marks Entry'!AI54</f>
        <v>0</v>
      </c>
      <c r="AI52" s="150">
        <f>'Marks Entry'!AJ54</f>
        <v>0</v>
      </c>
      <c r="AJ52" s="508">
        <f>'Marks Entry'!AK54</f>
        <v>0</v>
      </c>
      <c r="AK52" s="150">
        <f>'Marks Entry'!AL54</f>
        <v>0</v>
      </c>
      <c r="AL52" s="150">
        <f>'Marks Entry'!AM54</f>
        <v>0</v>
      </c>
      <c r="AM52" s="508">
        <f>'Marks Entry'!AN54</f>
        <v>0</v>
      </c>
      <c r="AN52" s="151">
        <f>'Marks Entry'!AO54</f>
        <v>0</v>
      </c>
      <c r="AO52" s="150">
        <f>'Marks Entry'!AP54</f>
        <v>0</v>
      </c>
      <c r="AP52" s="150">
        <f>'Marks Entry'!AQ54</f>
        <v>0</v>
      </c>
      <c r="AQ52" s="151">
        <f>'Marks Entry'!AR54</f>
        <v>0</v>
      </c>
      <c r="AR52" s="150">
        <f>'Marks Entry'!AS54</f>
        <v>0</v>
      </c>
      <c r="AS52" s="150">
        <f>'Marks Entry'!AT54</f>
        <v>0</v>
      </c>
      <c r="AT52" s="151">
        <f>'Marks Entry'!AU54</f>
        <v>0</v>
      </c>
      <c r="AU52" s="256">
        <f>'Marks Entry'!AV54</f>
        <v>0</v>
      </c>
      <c r="AV52" s="518">
        <f>'Marks Entry'!AW54</f>
        <v>0</v>
      </c>
      <c r="AW52" s="518" t="str">
        <f>'Marks Entry'!AX54</f>
        <v>E</v>
      </c>
      <c r="AX52" s="152" t="str">
        <f>'Marks Entry'!AY54</f>
        <v>E</v>
      </c>
      <c r="AY52" s="149">
        <f>'Marks Entry'!AZ54</f>
        <v>0</v>
      </c>
      <c r="AZ52" s="150">
        <f>'Marks Entry'!BA54</f>
        <v>0</v>
      </c>
      <c r="BA52" s="510">
        <f>'Marks Entry'!BB54</f>
        <v>0</v>
      </c>
      <c r="BB52" s="150">
        <f>'Marks Entry'!BC54</f>
        <v>0</v>
      </c>
      <c r="BC52" s="150">
        <f>'Marks Entry'!BD54</f>
        <v>0</v>
      </c>
      <c r="BD52" s="508">
        <f>'Marks Entry'!BE54</f>
        <v>0</v>
      </c>
      <c r="BE52" s="150">
        <f>'Marks Entry'!BF54</f>
        <v>0</v>
      </c>
      <c r="BF52" s="150">
        <f>'Marks Entry'!BG54</f>
        <v>0</v>
      </c>
      <c r="BG52" s="508">
        <f>'Marks Entry'!BH54</f>
        <v>0</v>
      </c>
      <c r="BH52" s="151">
        <f>'Marks Entry'!BI54</f>
        <v>0</v>
      </c>
      <c r="BI52" s="150">
        <f>'Marks Entry'!BJ54</f>
        <v>0</v>
      </c>
      <c r="BJ52" s="150">
        <f>'Marks Entry'!BK54</f>
        <v>0</v>
      </c>
      <c r="BK52" s="151">
        <f>'Marks Entry'!BL54</f>
        <v>0</v>
      </c>
      <c r="BL52" s="150">
        <f>'Marks Entry'!BM54</f>
        <v>0</v>
      </c>
      <c r="BM52" s="150">
        <f>'Marks Entry'!BN54</f>
        <v>0</v>
      </c>
      <c r="BN52" s="151">
        <f>'Marks Entry'!BO54</f>
        <v>0</v>
      </c>
      <c r="BO52" s="256">
        <f>'Marks Entry'!BP54</f>
        <v>0</v>
      </c>
      <c r="BP52" s="518">
        <f>'Marks Entry'!BQ54</f>
        <v>0</v>
      </c>
      <c r="BQ52" s="518" t="str">
        <f>'Marks Entry'!BR54</f>
        <v>E</v>
      </c>
      <c r="BR52" s="152" t="str">
        <f>'Marks Entry'!BS54</f>
        <v>E</v>
      </c>
      <c r="BS52" s="149">
        <f>'Marks Entry'!BT54</f>
        <v>0</v>
      </c>
      <c r="BT52" s="150">
        <f>'Marks Entry'!BU54</f>
        <v>0</v>
      </c>
      <c r="BU52" s="510">
        <f>'Marks Entry'!BV54</f>
        <v>0</v>
      </c>
      <c r="BV52" s="150">
        <f>'Marks Entry'!BW54</f>
        <v>0</v>
      </c>
      <c r="BW52" s="150">
        <f>'Marks Entry'!BX54</f>
        <v>0</v>
      </c>
      <c r="BX52" s="508">
        <f>'Marks Entry'!BY54</f>
        <v>0</v>
      </c>
      <c r="BY52" s="150">
        <f>'Marks Entry'!BZ54</f>
        <v>0</v>
      </c>
      <c r="BZ52" s="150">
        <f>'Marks Entry'!CA54</f>
        <v>0</v>
      </c>
      <c r="CA52" s="508">
        <f>'Marks Entry'!CB54</f>
        <v>0</v>
      </c>
      <c r="CB52" s="151">
        <f>'Marks Entry'!CC54</f>
        <v>0</v>
      </c>
      <c r="CC52" s="150">
        <f>'Marks Entry'!CD54</f>
        <v>0</v>
      </c>
      <c r="CD52" s="150">
        <f>'Marks Entry'!CE54</f>
        <v>0</v>
      </c>
      <c r="CE52" s="151">
        <f>'Marks Entry'!CF54</f>
        <v>0</v>
      </c>
      <c r="CF52" s="150">
        <f>'Marks Entry'!CG54</f>
        <v>0</v>
      </c>
      <c r="CG52" s="150">
        <f>'Marks Entry'!CH54</f>
        <v>0</v>
      </c>
      <c r="CH52" s="151">
        <f>'Marks Entry'!CI54</f>
        <v>0</v>
      </c>
      <c r="CI52" s="256">
        <f>'Marks Entry'!CJ54</f>
        <v>0</v>
      </c>
      <c r="CJ52" s="518">
        <f>'Marks Entry'!CK54</f>
        <v>0</v>
      </c>
      <c r="CK52" s="518" t="str">
        <f>'Marks Entry'!CL54</f>
        <v>E</v>
      </c>
      <c r="CL52" s="152" t="str">
        <f>'Marks Entry'!CM54</f>
        <v>E</v>
      </c>
      <c r="CM52" s="149">
        <f>'Marks Entry'!CN54</f>
        <v>0</v>
      </c>
      <c r="CN52" s="150">
        <f>'Marks Entry'!CO54</f>
        <v>0</v>
      </c>
      <c r="CO52" s="510">
        <f>'Marks Entry'!CP54</f>
        <v>0</v>
      </c>
      <c r="CP52" s="150">
        <f>'Marks Entry'!CQ54</f>
        <v>0</v>
      </c>
      <c r="CQ52" s="150">
        <f>'Marks Entry'!CR54</f>
        <v>0</v>
      </c>
      <c r="CR52" s="508">
        <f>'Marks Entry'!CS54</f>
        <v>0</v>
      </c>
      <c r="CS52" s="150">
        <f>'Marks Entry'!CT54</f>
        <v>0</v>
      </c>
      <c r="CT52" s="150">
        <f>'Marks Entry'!CU54</f>
        <v>0</v>
      </c>
      <c r="CU52" s="508">
        <f>'Marks Entry'!CV54</f>
        <v>0</v>
      </c>
      <c r="CV52" s="151">
        <f>'Marks Entry'!CW54</f>
        <v>0</v>
      </c>
      <c r="CW52" s="150">
        <f>'Marks Entry'!CX54</f>
        <v>0</v>
      </c>
      <c r="CX52" s="150">
        <f>'Marks Entry'!CY54</f>
        <v>0</v>
      </c>
      <c r="CY52" s="151">
        <f>'Marks Entry'!CZ54</f>
        <v>0</v>
      </c>
      <c r="CZ52" s="150">
        <f>'Marks Entry'!DA54</f>
        <v>0</v>
      </c>
      <c r="DA52" s="150">
        <f>'Marks Entry'!DB54</f>
        <v>0</v>
      </c>
      <c r="DB52" s="151">
        <f>'Marks Entry'!DC54</f>
        <v>0</v>
      </c>
      <c r="DC52" s="256">
        <f>'Marks Entry'!DD54</f>
        <v>0</v>
      </c>
      <c r="DD52" s="518">
        <f>'Marks Entry'!DE54</f>
        <v>0</v>
      </c>
      <c r="DE52" s="518" t="str">
        <f>'Marks Entry'!DF54</f>
        <v>E</v>
      </c>
      <c r="DF52" s="152" t="str">
        <f>'Marks Entry'!DG54</f>
        <v>E</v>
      </c>
      <c r="DG52" s="149">
        <f>'Marks Entry'!DH54</f>
        <v>0</v>
      </c>
      <c r="DH52" s="150">
        <f>'Marks Entry'!DI54</f>
        <v>0</v>
      </c>
      <c r="DI52" s="510">
        <f>'Marks Entry'!DJ54</f>
        <v>0</v>
      </c>
      <c r="DJ52" s="150">
        <f>'Marks Entry'!DK54</f>
        <v>0</v>
      </c>
      <c r="DK52" s="150">
        <f>'Marks Entry'!DL54</f>
        <v>0</v>
      </c>
      <c r="DL52" s="508">
        <f>'Marks Entry'!DM54</f>
        <v>0</v>
      </c>
      <c r="DM52" s="150">
        <f>'Marks Entry'!DN54</f>
        <v>0</v>
      </c>
      <c r="DN52" s="150">
        <f>'Marks Entry'!DO54</f>
        <v>0</v>
      </c>
      <c r="DO52" s="508">
        <f>'Marks Entry'!DP54</f>
        <v>0</v>
      </c>
      <c r="DP52" s="151">
        <f>'Marks Entry'!DQ54</f>
        <v>0</v>
      </c>
      <c r="DQ52" s="150">
        <f>'Marks Entry'!DR54</f>
        <v>0</v>
      </c>
      <c r="DR52" s="150">
        <f>'Marks Entry'!DS54</f>
        <v>0</v>
      </c>
      <c r="DS52" s="151">
        <f>'Marks Entry'!DT54</f>
        <v>0</v>
      </c>
      <c r="DT52" s="150">
        <f>'Marks Entry'!DU54</f>
        <v>0</v>
      </c>
      <c r="DU52" s="150">
        <f>'Marks Entry'!DV54</f>
        <v>0</v>
      </c>
      <c r="DV52" s="151">
        <f>'Marks Entry'!DW54</f>
        <v>0</v>
      </c>
      <c r="DW52" s="256">
        <f>'Marks Entry'!DX54</f>
        <v>0</v>
      </c>
      <c r="DX52" s="518">
        <f>'Marks Entry'!DY54</f>
        <v>0</v>
      </c>
      <c r="DY52" s="518" t="str">
        <f>'Marks Entry'!DZ54</f>
        <v>E</v>
      </c>
      <c r="DZ52" s="152" t="str">
        <f>'Marks Entry'!EA54</f>
        <v>E</v>
      </c>
      <c r="EA52" s="149">
        <f>'Marks Entry'!EB54</f>
        <v>0</v>
      </c>
      <c r="EB52" s="150">
        <f>'Marks Entry'!EC54</f>
        <v>0</v>
      </c>
      <c r="EC52" s="150">
        <f>'Marks Entry'!ED54</f>
        <v>0</v>
      </c>
      <c r="ED52" s="150">
        <f>'Marks Entry'!EE54</f>
        <v>0</v>
      </c>
      <c r="EE52" s="150">
        <f>'Marks Entry'!EF54</f>
        <v>0</v>
      </c>
      <c r="EF52" s="209">
        <f>'Marks Entry'!EG54</f>
        <v>0</v>
      </c>
      <c r="EG52" s="153" t="str">
        <f>'Marks Entry'!EJ54</f>
        <v>E</v>
      </c>
      <c r="EH52" s="149">
        <f>'Marks Entry'!EK54</f>
        <v>0</v>
      </c>
      <c r="EI52" s="150">
        <f>'Marks Entry'!EL54</f>
        <v>0</v>
      </c>
      <c r="EJ52" s="150">
        <f>'Marks Entry'!EM54</f>
        <v>0</v>
      </c>
      <c r="EK52" s="150">
        <f>'Marks Entry'!EN54</f>
        <v>0</v>
      </c>
      <c r="EL52" s="150">
        <f>'Marks Entry'!EO54</f>
        <v>0</v>
      </c>
      <c r="EM52" s="151">
        <f>'Marks Entry'!EP54</f>
        <v>0</v>
      </c>
      <c r="EN52" s="153" t="str">
        <f>'Marks Entry'!ES54</f>
        <v>E</v>
      </c>
      <c r="EO52" s="149">
        <f>'Marks Entry'!ET54</f>
        <v>0</v>
      </c>
      <c r="EP52" s="150">
        <f>'Marks Entry'!EU54</f>
        <v>0</v>
      </c>
      <c r="EQ52" s="150">
        <f>'Marks Entry'!EV54</f>
        <v>0</v>
      </c>
      <c r="ER52" s="150">
        <f>'Marks Entry'!EW54</f>
        <v>0</v>
      </c>
      <c r="ES52" s="150">
        <f>'Marks Entry'!EX54</f>
        <v>0</v>
      </c>
      <c r="ET52" s="151">
        <f>'Marks Entry'!EY54</f>
        <v>0</v>
      </c>
      <c r="EU52" s="153" t="str">
        <f>'Marks Entry'!FB54</f>
        <v>E</v>
      </c>
      <c r="EV52" s="222">
        <f>'Marks Entry'!FC54</f>
        <v>0</v>
      </c>
      <c r="EW52" s="223">
        <f>'Marks Entry'!FD54</f>
        <v>0</v>
      </c>
      <c r="EX52" s="224" t="str">
        <f>'Marks Entry'!FE54</f>
        <v/>
      </c>
      <c r="EY52" s="222">
        <f>'Marks Entry'!FF54</f>
        <v>1200</v>
      </c>
      <c r="EZ52" s="223">
        <f>'Marks Entry'!FG54</f>
        <v>0</v>
      </c>
      <c r="FA52" s="225">
        <f>'Marks Entry'!FH54</f>
        <v>0</v>
      </c>
      <c r="FB52" s="223" t="str">
        <f>IF(OR('Marks Entry'!FI54="First",'Marks Entry'!FI54="Second",'Marks Entry'!FI54="Third"),'Marks Entry'!FI54,"")</f>
        <v/>
      </c>
      <c r="FC52" s="223" t="str">
        <f>'Marks Entry'!FJ54</f>
        <v/>
      </c>
      <c r="FD52" s="540" t="str">
        <f>'Marks Entry'!FK54</f>
        <v>PROMOTED</v>
      </c>
      <c r="FE52" s="113" t="str">
        <f>'Marks Entry'!FL54</f>
        <v/>
      </c>
      <c r="FF52" s="115" t="str">
        <f>'Marks Entry'!FM54</f>
        <v/>
      </c>
      <c r="FG52" s="116" t="str">
        <f>'Marks Entry'!FO54</f>
        <v>E</v>
      </c>
    </row>
    <row r="53" spans="1:163" s="117" customFormat="1" ht="17.25" customHeight="1">
      <c r="A53" s="1065"/>
      <c r="B53" s="112">
        <f t="shared" si="1"/>
        <v>47</v>
      </c>
      <c r="C53" s="113">
        <f>'Marks Entry'!D55</f>
        <v>0</v>
      </c>
      <c r="D53" s="113">
        <f>'Marks Entry'!E55</f>
        <v>0</v>
      </c>
      <c r="E53" s="113">
        <f>'Marks Entry'!F55</f>
        <v>0</v>
      </c>
      <c r="F53" s="113">
        <f>'Marks Entry'!G55</f>
        <v>947</v>
      </c>
      <c r="G53" s="113">
        <f>'Marks Entry'!H55</f>
        <v>0</v>
      </c>
      <c r="H53" s="113">
        <f>'Marks Entry'!I55</f>
        <v>0</v>
      </c>
      <c r="I53" s="113">
        <f>'Marks Entry'!J55</f>
        <v>0</v>
      </c>
      <c r="J53" s="114">
        <f>'Marks Entry'!K55</f>
        <v>0</v>
      </c>
      <c r="K53" s="149">
        <f>'Marks Entry'!L55</f>
        <v>0</v>
      </c>
      <c r="L53" s="150">
        <f>'Marks Entry'!M55</f>
        <v>0</v>
      </c>
      <c r="M53" s="510">
        <f>'Marks Entry'!N55</f>
        <v>0</v>
      </c>
      <c r="N53" s="150">
        <f>'Marks Entry'!O55</f>
        <v>0</v>
      </c>
      <c r="O53" s="150">
        <f>'Marks Entry'!P55</f>
        <v>0</v>
      </c>
      <c r="P53" s="508">
        <f>'Marks Entry'!Q55</f>
        <v>0</v>
      </c>
      <c r="Q53" s="150">
        <f>'Marks Entry'!R55</f>
        <v>0</v>
      </c>
      <c r="R53" s="150">
        <f>'Marks Entry'!S55</f>
        <v>0</v>
      </c>
      <c r="S53" s="508">
        <f>'Marks Entry'!T55</f>
        <v>0</v>
      </c>
      <c r="T53" s="151">
        <f>'Marks Entry'!U55</f>
        <v>0</v>
      </c>
      <c r="U53" s="150">
        <f>'Marks Entry'!V55</f>
        <v>0</v>
      </c>
      <c r="V53" s="150">
        <f>'Marks Entry'!W55</f>
        <v>0</v>
      </c>
      <c r="W53" s="151">
        <f>'Marks Entry'!X55</f>
        <v>0</v>
      </c>
      <c r="X53" s="150">
        <f>'Marks Entry'!Y55</f>
        <v>0</v>
      </c>
      <c r="Y53" s="150">
        <f>'Marks Entry'!Z55</f>
        <v>0</v>
      </c>
      <c r="Z53" s="151">
        <f>'Marks Entry'!AA55</f>
        <v>0</v>
      </c>
      <c r="AA53" s="256">
        <f>'Marks Entry'!AB55</f>
        <v>0</v>
      </c>
      <c r="AB53" s="518">
        <f>'Marks Entry'!AC55</f>
        <v>0</v>
      </c>
      <c r="AC53" s="518" t="str">
        <f>'Marks Entry'!AD55</f>
        <v>E</v>
      </c>
      <c r="AD53" s="152" t="str">
        <f>'Marks Entry'!AE55</f>
        <v>E</v>
      </c>
      <c r="AE53" s="149">
        <f>'Marks Entry'!AF55</f>
        <v>0</v>
      </c>
      <c r="AF53" s="150">
        <f>'Marks Entry'!AG55</f>
        <v>0</v>
      </c>
      <c r="AG53" s="510">
        <f>'Marks Entry'!AH55</f>
        <v>0</v>
      </c>
      <c r="AH53" s="150">
        <f>'Marks Entry'!AI55</f>
        <v>0</v>
      </c>
      <c r="AI53" s="150">
        <f>'Marks Entry'!AJ55</f>
        <v>0</v>
      </c>
      <c r="AJ53" s="508">
        <f>'Marks Entry'!AK55</f>
        <v>0</v>
      </c>
      <c r="AK53" s="150">
        <f>'Marks Entry'!AL55</f>
        <v>0</v>
      </c>
      <c r="AL53" s="150">
        <f>'Marks Entry'!AM55</f>
        <v>0</v>
      </c>
      <c r="AM53" s="508">
        <f>'Marks Entry'!AN55</f>
        <v>0</v>
      </c>
      <c r="AN53" s="151">
        <f>'Marks Entry'!AO55</f>
        <v>0</v>
      </c>
      <c r="AO53" s="150">
        <f>'Marks Entry'!AP55</f>
        <v>0</v>
      </c>
      <c r="AP53" s="150">
        <f>'Marks Entry'!AQ55</f>
        <v>0</v>
      </c>
      <c r="AQ53" s="151">
        <f>'Marks Entry'!AR55</f>
        <v>0</v>
      </c>
      <c r="AR53" s="150">
        <f>'Marks Entry'!AS55</f>
        <v>0</v>
      </c>
      <c r="AS53" s="150">
        <f>'Marks Entry'!AT55</f>
        <v>0</v>
      </c>
      <c r="AT53" s="151">
        <f>'Marks Entry'!AU55</f>
        <v>0</v>
      </c>
      <c r="AU53" s="256">
        <f>'Marks Entry'!AV55</f>
        <v>0</v>
      </c>
      <c r="AV53" s="518">
        <f>'Marks Entry'!AW55</f>
        <v>0</v>
      </c>
      <c r="AW53" s="518" t="str">
        <f>'Marks Entry'!AX55</f>
        <v>E</v>
      </c>
      <c r="AX53" s="152" t="str">
        <f>'Marks Entry'!AY55</f>
        <v>E</v>
      </c>
      <c r="AY53" s="149">
        <f>'Marks Entry'!AZ55</f>
        <v>0</v>
      </c>
      <c r="AZ53" s="150">
        <f>'Marks Entry'!BA55</f>
        <v>0</v>
      </c>
      <c r="BA53" s="510">
        <f>'Marks Entry'!BB55</f>
        <v>0</v>
      </c>
      <c r="BB53" s="150">
        <f>'Marks Entry'!BC55</f>
        <v>0</v>
      </c>
      <c r="BC53" s="150">
        <f>'Marks Entry'!BD55</f>
        <v>0</v>
      </c>
      <c r="BD53" s="508">
        <f>'Marks Entry'!BE55</f>
        <v>0</v>
      </c>
      <c r="BE53" s="150">
        <f>'Marks Entry'!BF55</f>
        <v>0</v>
      </c>
      <c r="BF53" s="150">
        <f>'Marks Entry'!BG55</f>
        <v>0</v>
      </c>
      <c r="BG53" s="508">
        <f>'Marks Entry'!BH55</f>
        <v>0</v>
      </c>
      <c r="BH53" s="151">
        <f>'Marks Entry'!BI55</f>
        <v>0</v>
      </c>
      <c r="BI53" s="150">
        <f>'Marks Entry'!BJ55</f>
        <v>0</v>
      </c>
      <c r="BJ53" s="150">
        <f>'Marks Entry'!BK55</f>
        <v>0</v>
      </c>
      <c r="BK53" s="151">
        <f>'Marks Entry'!BL55</f>
        <v>0</v>
      </c>
      <c r="BL53" s="150">
        <f>'Marks Entry'!BM55</f>
        <v>0</v>
      </c>
      <c r="BM53" s="150">
        <f>'Marks Entry'!BN55</f>
        <v>0</v>
      </c>
      <c r="BN53" s="151">
        <f>'Marks Entry'!BO55</f>
        <v>0</v>
      </c>
      <c r="BO53" s="256">
        <f>'Marks Entry'!BP55</f>
        <v>0</v>
      </c>
      <c r="BP53" s="518">
        <f>'Marks Entry'!BQ55</f>
        <v>0</v>
      </c>
      <c r="BQ53" s="518" t="str">
        <f>'Marks Entry'!BR55</f>
        <v>E</v>
      </c>
      <c r="BR53" s="152" t="str">
        <f>'Marks Entry'!BS55</f>
        <v>E</v>
      </c>
      <c r="BS53" s="149">
        <f>'Marks Entry'!BT55</f>
        <v>0</v>
      </c>
      <c r="BT53" s="150">
        <f>'Marks Entry'!BU55</f>
        <v>0</v>
      </c>
      <c r="BU53" s="510">
        <f>'Marks Entry'!BV55</f>
        <v>0</v>
      </c>
      <c r="BV53" s="150">
        <f>'Marks Entry'!BW55</f>
        <v>0</v>
      </c>
      <c r="BW53" s="150">
        <f>'Marks Entry'!BX55</f>
        <v>0</v>
      </c>
      <c r="BX53" s="508">
        <f>'Marks Entry'!BY55</f>
        <v>0</v>
      </c>
      <c r="BY53" s="150">
        <f>'Marks Entry'!BZ55</f>
        <v>0</v>
      </c>
      <c r="BZ53" s="150">
        <f>'Marks Entry'!CA55</f>
        <v>0</v>
      </c>
      <c r="CA53" s="508">
        <f>'Marks Entry'!CB55</f>
        <v>0</v>
      </c>
      <c r="CB53" s="151">
        <f>'Marks Entry'!CC55</f>
        <v>0</v>
      </c>
      <c r="CC53" s="150">
        <f>'Marks Entry'!CD55</f>
        <v>0</v>
      </c>
      <c r="CD53" s="150">
        <f>'Marks Entry'!CE55</f>
        <v>0</v>
      </c>
      <c r="CE53" s="151">
        <f>'Marks Entry'!CF55</f>
        <v>0</v>
      </c>
      <c r="CF53" s="150">
        <f>'Marks Entry'!CG55</f>
        <v>0</v>
      </c>
      <c r="CG53" s="150">
        <f>'Marks Entry'!CH55</f>
        <v>0</v>
      </c>
      <c r="CH53" s="151">
        <f>'Marks Entry'!CI55</f>
        <v>0</v>
      </c>
      <c r="CI53" s="256">
        <f>'Marks Entry'!CJ55</f>
        <v>0</v>
      </c>
      <c r="CJ53" s="518">
        <f>'Marks Entry'!CK55</f>
        <v>0</v>
      </c>
      <c r="CK53" s="518" t="str">
        <f>'Marks Entry'!CL55</f>
        <v>E</v>
      </c>
      <c r="CL53" s="152" t="str">
        <f>'Marks Entry'!CM55</f>
        <v>E</v>
      </c>
      <c r="CM53" s="149">
        <f>'Marks Entry'!CN55</f>
        <v>0</v>
      </c>
      <c r="CN53" s="150">
        <f>'Marks Entry'!CO55</f>
        <v>0</v>
      </c>
      <c r="CO53" s="510">
        <f>'Marks Entry'!CP55</f>
        <v>0</v>
      </c>
      <c r="CP53" s="150">
        <f>'Marks Entry'!CQ55</f>
        <v>0</v>
      </c>
      <c r="CQ53" s="150">
        <f>'Marks Entry'!CR55</f>
        <v>0</v>
      </c>
      <c r="CR53" s="508">
        <f>'Marks Entry'!CS55</f>
        <v>0</v>
      </c>
      <c r="CS53" s="150">
        <f>'Marks Entry'!CT55</f>
        <v>0</v>
      </c>
      <c r="CT53" s="150">
        <f>'Marks Entry'!CU55</f>
        <v>0</v>
      </c>
      <c r="CU53" s="508">
        <f>'Marks Entry'!CV55</f>
        <v>0</v>
      </c>
      <c r="CV53" s="151">
        <f>'Marks Entry'!CW55</f>
        <v>0</v>
      </c>
      <c r="CW53" s="150">
        <f>'Marks Entry'!CX55</f>
        <v>0</v>
      </c>
      <c r="CX53" s="150">
        <f>'Marks Entry'!CY55</f>
        <v>0</v>
      </c>
      <c r="CY53" s="151">
        <f>'Marks Entry'!CZ55</f>
        <v>0</v>
      </c>
      <c r="CZ53" s="150">
        <f>'Marks Entry'!DA55</f>
        <v>0</v>
      </c>
      <c r="DA53" s="150">
        <f>'Marks Entry'!DB55</f>
        <v>0</v>
      </c>
      <c r="DB53" s="151">
        <f>'Marks Entry'!DC55</f>
        <v>0</v>
      </c>
      <c r="DC53" s="256">
        <f>'Marks Entry'!DD55</f>
        <v>0</v>
      </c>
      <c r="DD53" s="518">
        <f>'Marks Entry'!DE55</f>
        <v>0</v>
      </c>
      <c r="DE53" s="518" t="str">
        <f>'Marks Entry'!DF55</f>
        <v>E</v>
      </c>
      <c r="DF53" s="152" t="str">
        <f>'Marks Entry'!DG55</f>
        <v>E</v>
      </c>
      <c r="DG53" s="149">
        <f>'Marks Entry'!DH55</f>
        <v>0</v>
      </c>
      <c r="DH53" s="150">
        <f>'Marks Entry'!DI55</f>
        <v>0</v>
      </c>
      <c r="DI53" s="510">
        <f>'Marks Entry'!DJ55</f>
        <v>0</v>
      </c>
      <c r="DJ53" s="150">
        <f>'Marks Entry'!DK55</f>
        <v>0</v>
      </c>
      <c r="DK53" s="150">
        <f>'Marks Entry'!DL55</f>
        <v>0</v>
      </c>
      <c r="DL53" s="508">
        <f>'Marks Entry'!DM55</f>
        <v>0</v>
      </c>
      <c r="DM53" s="150">
        <f>'Marks Entry'!DN55</f>
        <v>0</v>
      </c>
      <c r="DN53" s="150">
        <f>'Marks Entry'!DO55</f>
        <v>0</v>
      </c>
      <c r="DO53" s="508">
        <f>'Marks Entry'!DP55</f>
        <v>0</v>
      </c>
      <c r="DP53" s="151">
        <f>'Marks Entry'!DQ55</f>
        <v>0</v>
      </c>
      <c r="DQ53" s="150">
        <f>'Marks Entry'!DR55</f>
        <v>0</v>
      </c>
      <c r="DR53" s="150">
        <f>'Marks Entry'!DS55</f>
        <v>0</v>
      </c>
      <c r="DS53" s="151">
        <f>'Marks Entry'!DT55</f>
        <v>0</v>
      </c>
      <c r="DT53" s="150">
        <f>'Marks Entry'!DU55</f>
        <v>0</v>
      </c>
      <c r="DU53" s="150">
        <f>'Marks Entry'!DV55</f>
        <v>0</v>
      </c>
      <c r="DV53" s="151">
        <f>'Marks Entry'!DW55</f>
        <v>0</v>
      </c>
      <c r="DW53" s="256">
        <f>'Marks Entry'!DX55</f>
        <v>0</v>
      </c>
      <c r="DX53" s="518">
        <f>'Marks Entry'!DY55</f>
        <v>0</v>
      </c>
      <c r="DY53" s="518" t="str">
        <f>'Marks Entry'!DZ55</f>
        <v>E</v>
      </c>
      <c r="DZ53" s="152" t="str">
        <f>'Marks Entry'!EA55</f>
        <v>E</v>
      </c>
      <c r="EA53" s="149">
        <f>'Marks Entry'!EB55</f>
        <v>0</v>
      </c>
      <c r="EB53" s="150">
        <f>'Marks Entry'!EC55</f>
        <v>0</v>
      </c>
      <c r="EC53" s="150">
        <f>'Marks Entry'!ED55</f>
        <v>0</v>
      </c>
      <c r="ED53" s="150">
        <f>'Marks Entry'!EE55</f>
        <v>0</v>
      </c>
      <c r="EE53" s="150">
        <f>'Marks Entry'!EF55</f>
        <v>0</v>
      </c>
      <c r="EF53" s="209">
        <f>'Marks Entry'!EG55</f>
        <v>0</v>
      </c>
      <c r="EG53" s="153" t="str">
        <f>'Marks Entry'!EJ55</f>
        <v>E</v>
      </c>
      <c r="EH53" s="149">
        <f>'Marks Entry'!EK55</f>
        <v>0</v>
      </c>
      <c r="EI53" s="150">
        <f>'Marks Entry'!EL55</f>
        <v>0</v>
      </c>
      <c r="EJ53" s="150">
        <f>'Marks Entry'!EM55</f>
        <v>0</v>
      </c>
      <c r="EK53" s="150">
        <f>'Marks Entry'!EN55</f>
        <v>0</v>
      </c>
      <c r="EL53" s="150">
        <f>'Marks Entry'!EO55</f>
        <v>0</v>
      </c>
      <c r="EM53" s="151">
        <f>'Marks Entry'!EP55</f>
        <v>0</v>
      </c>
      <c r="EN53" s="153" t="str">
        <f>'Marks Entry'!ES55</f>
        <v>E</v>
      </c>
      <c r="EO53" s="149">
        <f>'Marks Entry'!ET55</f>
        <v>0</v>
      </c>
      <c r="EP53" s="150">
        <f>'Marks Entry'!EU55</f>
        <v>0</v>
      </c>
      <c r="EQ53" s="150">
        <f>'Marks Entry'!EV55</f>
        <v>0</v>
      </c>
      <c r="ER53" s="150">
        <f>'Marks Entry'!EW55</f>
        <v>0</v>
      </c>
      <c r="ES53" s="150">
        <f>'Marks Entry'!EX55</f>
        <v>0</v>
      </c>
      <c r="ET53" s="151">
        <f>'Marks Entry'!EY55</f>
        <v>0</v>
      </c>
      <c r="EU53" s="153" t="str">
        <f>'Marks Entry'!FB55</f>
        <v>E</v>
      </c>
      <c r="EV53" s="222">
        <f>'Marks Entry'!FC55</f>
        <v>0</v>
      </c>
      <c r="EW53" s="223">
        <f>'Marks Entry'!FD55</f>
        <v>0</v>
      </c>
      <c r="EX53" s="224" t="str">
        <f>'Marks Entry'!FE55</f>
        <v/>
      </c>
      <c r="EY53" s="222">
        <f>'Marks Entry'!FF55</f>
        <v>1200</v>
      </c>
      <c r="EZ53" s="223">
        <f>'Marks Entry'!FG55</f>
        <v>0</v>
      </c>
      <c r="FA53" s="225">
        <f>'Marks Entry'!FH55</f>
        <v>0</v>
      </c>
      <c r="FB53" s="223" t="str">
        <f>IF(OR('Marks Entry'!FI55="First",'Marks Entry'!FI55="Second",'Marks Entry'!FI55="Third"),'Marks Entry'!FI55,"")</f>
        <v/>
      </c>
      <c r="FC53" s="223" t="str">
        <f>'Marks Entry'!FJ55</f>
        <v/>
      </c>
      <c r="FD53" s="540" t="str">
        <f>'Marks Entry'!FK55</f>
        <v>PROMOTED</v>
      </c>
      <c r="FE53" s="113" t="str">
        <f>'Marks Entry'!FL55</f>
        <v/>
      </c>
      <c r="FF53" s="115" t="str">
        <f>'Marks Entry'!FM55</f>
        <v/>
      </c>
      <c r="FG53" s="116" t="str">
        <f>'Marks Entry'!FO55</f>
        <v>E</v>
      </c>
    </row>
    <row r="54" spans="1:163" s="117" customFormat="1" ht="17.25" customHeight="1">
      <c r="A54" s="1065"/>
      <c r="B54" s="112">
        <f t="shared" si="1"/>
        <v>48</v>
      </c>
      <c r="C54" s="113">
        <f>'Marks Entry'!D56</f>
        <v>0</v>
      </c>
      <c r="D54" s="113">
        <f>'Marks Entry'!E56</f>
        <v>0</v>
      </c>
      <c r="E54" s="113">
        <f>'Marks Entry'!F56</f>
        <v>0</v>
      </c>
      <c r="F54" s="113">
        <f>'Marks Entry'!G56</f>
        <v>948</v>
      </c>
      <c r="G54" s="113">
        <f>'Marks Entry'!H56</f>
        <v>0</v>
      </c>
      <c r="H54" s="113">
        <f>'Marks Entry'!I56</f>
        <v>0</v>
      </c>
      <c r="I54" s="113">
        <f>'Marks Entry'!J56</f>
        <v>0</v>
      </c>
      <c r="J54" s="114">
        <f>'Marks Entry'!K56</f>
        <v>0</v>
      </c>
      <c r="K54" s="149">
        <f>'Marks Entry'!L56</f>
        <v>0</v>
      </c>
      <c r="L54" s="150">
        <f>'Marks Entry'!M56</f>
        <v>0</v>
      </c>
      <c r="M54" s="510">
        <f>'Marks Entry'!N56</f>
        <v>0</v>
      </c>
      <c r="N54" s="150">
        <f>'Marks Entry'!O56</f>
        <v>0</v>
      </c>
      <c r="O54" s="150">
        <f>'Marks Entry'!P56</f>
        <v>0</v>
      </c>
      <c r="P54" s="508">
        <f>'Marks Entry'!Q56</f>
        <v>0</v>
      </c>
      <c r="Q54" s="150">
        <f>'Marks Entry'!R56</f>
        <v>0</v>
      </c>
      <c r="R54" s="150">
        <f>'Marks Entry'!S56</f>
        <v>0</v>
      </c>
      <c r="S54" s="508">
        <f>'Marks Entry'!T56</f>
        <v>0</v>
      </c>
      <c r="T54" s="151">
        <f>'Marks Entry'!U56</f>
        <v>0</v>
      </c>
      <c r="U54" s="150">
        <f>'Marks Entry'!V56</f>
        <v>0</v>
      </c>
      <c r="V54" s="150">
        <f>'Marks Entry'!W56</f>
        <v>0</v>
      </c>
      <c r="W54" s="151">
        <f>'Marks Entry'!X56</f>
        <v>0</v>
      </c>
      <c r="X54" s="150">
        <f>'Marks Entry'!Y56</f>
        <v>0</v>
      </c>
      <c r="Y54" s="150">
        <f>'Marks Entry'!Z56</f>
        <v>0</v>
      </c>
      <c r="Z54" s="151">
        <f>'Marks Entry'!AA56</f>
        <v>0</v>
      </c>
      <c r="AA54" s="256">
        <f>'Marks Entry'!AB56</f>
        <v>0</v>
      </c>
      <c r="AB54" s="518">
        <f>'Marks Entry'!AC56</f>
        <v>0</v>
      </c>
      <c r="AC54" s="518" t="str">
        <f>'Marks Entry'!AD56</f>
        <v>E</v>
      </c>
      <c r="AD54" s="152" t="str">
        <f>'Marks Entry'!AE56</f>
        <v>E</v>
      </c>
      <c r="AE54" s="149">
        <f>'Marks Entry'!AF56</f>
        <v>0</v>
      </c>
      <c r="AF54" s="150">
        <f>'Marks Entry'!AG56</f>
        <v>0</v>
      </c>
      <c r="AG54" s="510">
        <f>'Marks Entry'!AH56</f>
        <v>0</v>
      </c>
      <c r="AH54" s="150">
        <f>'Marks Entry'!AI56</f>
        <v>0</v>
      </c>
      <c r="AI54" s="150">
        <f>'Marks Entry'!AJ56</f>
        <v>0</v>
      </c>
      <c r="AJ54" s="508">
        <f>'Marks Entry'!AK56</f>
        <v>0</v>
      </c>
      <c r="AK54" s="150">
        <f>'Marks Entry'!AL56</f>
        <v>0</v>
      </c>
      <c r="AL54" s="150">
        <f>'Marks Entry'!AM56</f>
        <v>0</v>
      </c>
      <c r="AM54" s="508">
        <f>'Marks Entry'!AN56</f>
        <v>0</v>
      </c>
      <c r="AN54" s="151">
        <f>'Marks Entry'!AO56</f>
        <v>0</v>
      </c>
      <c r="AO54" s="150">
        <f>'Marks Entry'!AP56</f>
        <v>0</v>
      </c>
      <c r="AP54" s="150">
        <f>'Marks Entry'!AQ56</f>
        <v>0</v>
      </c>
      <c r="AQ54" s="151">
        <f>'Marks Entry'!AR56</f>
        <v>0</v>
      </c>
      <c r="AR54" s="150">
        <f>'Marks Entry'!AS56</f>
        <v>0</v>
      </c>
      <c r="AS54" s="150">
        <f>'Marks Entry'!AT56</f>
        <v>0</v>
      </c>
      <c r="AT54" s="151">
        <f>'Marks Entry'!AU56</f>
        <v>0</v>
      </c>
      <c r="AU54" s="256">
        <f>'Marks Entry'!AV56</f>
        <v>0</v>
      </c>
      <c r="AV54" s="518">
        <f>'Marks Entry'!AW56</f>
        <v>0</v>
      </c>
      <c r="AW54" s="518" t="str">
        <f>'Marks Entry'!AX56</f>
        <v>E</v>
      </c>
      <c r="AX54" s="152" t="str">
        <f>'Marks Entry'!AY56</f>
        <v>E</v>
      </c>
      <c r="AY54" s="149">
        <f>'Marks Entry'!AZ56</f>
        <v>0</v>
      </c>
      <c r="AZ54" s="150">
        <f>'Marks Entry'!BA56</f>
        <v>0</v>
      </c>
      <c r="BA54" s="510">
        <f>'Marks Entry'!BB56</f>
        <v>0</v>
      </c>
      <c r="BB54" s="150">
        <f>'Marks Entry'!BC56</f>
        <v>0</v>
      </c>
      <c r="BC54" s="150">
        <f>'Marks Entry'!BD56</f>
        <v>0</v>
      </c>
      <c r="BD54" s="508">
        <f>'Marks Entry'!BE56</f>
        <v>0</v>
      </c>
      <c r="BE54" s="150">
        <f>'Marks Entry'!BF56</f>
        <v>0</v>
      </c>
      <c r="BF54" s="150">
        <f>'Marks Entry'!BG56</f>
        <v>0</v>
      </c>
      <c r="BG54" s="508">
        <f>'Marks Entry'!BH56</f>
        <v>0</v>
      </c>
      <c r="BH54" s="151">
        <f>'Marks Entry'!BI56</f>
        <v>0</v>
      </c>
      <c r="BI54" s="150">
        <f>'Marks Entry'!BJ56</f>
        <v>0</v>
      </c>
      <c r="BJ54" s="150">
        <f>'Marks Entry'!BK56</f>
        <v>0</v>
      </c>
      <c r="BK54" s="151">
        <f>'Marks Entry'!BL56</f>
        <v>0</v>
      </c>
      <c r="BL54" s="150">
        <f>'Marks Entry'!BM56</f>
        <v>0</v>
      </c>
      <c r="BM54" s="150">
        <f>'Marks Entry'!BN56</f>
        <v>0</v>
      </c>
      <c r="BN54" s="151">
        <f>'Marks Entry'!BO56</f>
        <v>0</v>
      </c>
      <c r="BO54" s="256">
        <f>'Marks Entry'!BP56</f>
        <v>0</v>
      </c>
      <c r="BP54" s="518">
        <f>'Marks Entry'!BQ56</f>
        <v>0</v>
      </c>
      <c r="BQ54" s="518" t="str">
        <f>'Marks Entry'!BR56</f>
        <v>E</v>
      </c>
      <c r="BR54" s="152" t="str">
        <f>'Marks Entry'!BS56</f>
        <v>E</v>
      </c>
      <c r="BS54" s="149">
        <f>'Marks Entry'!BT56</f>
        <v>0</v>
      </c>
      <c r="BT54" s="150">
        <f>'Marks Entry'!BU56</f>
        <v>0</v>
      </c>
      <c r="BU54" s="510">
        <f>'Marks Entry'!BV56</f>
        <v>0</v>
      </c>
      <c r="BV54" s="150">
        <f>'Marks Entry'!BW56</f>
        <v>0</v>
      </c>
      <c r="BW54" s="150">
        <f>'Marks Entry'!BX56</f>
        <v>0</v>
      </c>
      <c r="BX54" s="508">
        <f>'Marks Entry'!BY56</f>
        <v>0</v>
      </c>
      <c r="BY54" s="150">
        <f>'Marks Entry'!BZ56</f>
        <v>0</v>
      </c>
      <c r="BZ54" s="150">
        <f>'Marks Entry'!CA56</f>
        <v>0</v>
      </c>
      <c r="CA54" s="508">
        <f>'Marks Entry'!CB56</f>
        <v>0</v>
      </c>
      <c r="CB54" s="151">
        <f>'Marks Entry'!CC56</f>
        <v>0</v>
      </c>
      <c r="CC54" s="150">
        <f>'Marks Entry'!CD56</f>
        <v>0</v>
      </c>
      <c r="CD54" s="150">
        <f>'Marks Entry'!CE56</f>
        <v>0</v>
      </c>
      <c r="CE54" s="151">
        <f>'Marks Entry'!CF56</f>
        <v>0</v>
      </c>
      <c r="CF54" s="150">
        <f>'Marks Entry'!CG56</f>
        <v>0</v>
      </c>
      <c r="CG54" s="150">
        <f>'Marks Entry'!CH56</f>
        <v>0</v>
      </c>
      <c r="CH54" s="151">
        <f>'Marks Entry'!CI56</f>
        <v>0</v>
      </c>
      <c r="CI54" s="256">
        <f>'Marks Entry'!CJ56</f>
        <v>0</v>
      </c>
      <c r="CJ54" s="518">
        <f>'Marks Entry'!CK56</f>
        <v>0</v>
      </c>
      <c r="CK54" s="518" t="str">
        <f>'Marks Entry'!CL56</f>
        <v>E</v>
      </c>
      <c r="CL54" s="152" t="str">
        <f>'Marks Entry'!CM56</f>
        <v>E</v>
      </c>
      <c r="CM54" s="149">
        <f>'Marks Entry'!CN56</f>
        <v>0</v>
      </c>
      <c r="CN54" s="150">
        <f>'Marks Entry'!CO56</f>
        <v>0</v>
      </c>
      <c r="CO54" s="510">
        <f>'Marks Entry'!CP56</f>
        <v>0</v>
      </c>
      <c r="CP54" s="150">
        <f>'Marks Entry'!CQ56</f>
        <v>0</v>
      </c>
      <c r="CQ54" s="150">
        <f>'Marks Entry'!CR56</f>
        <v>0</v>
      </c>
      <c r="CR54" s="508">
        <f>'Marks Entry'!CS56</f>
        <v>0</v>
      </c>
      <c r="CS54" s="150">
        <f>'Marks Entry'!CT56</f>
        <v>0</v>
      </c>
      <c r="CT54" s="150">
        <f>'Marks Entry'!CU56</f>
        <v>0</v>
      </c>
      <c r="CU54" s="508">
        <f>'Marks Entry'!CV56</f>
        <v>0</v>
      </c>
      <c r="CV54" s="151">
        <f>'Marks Entry'!CW56</f>
        <v>0</v>
      </c>
      <c r="CW54" s="150">
        <f>'Marks Entry'!CX56</f>
        <v>0</v>
      </c>
      <c r="CX54" s="150">
        <f>'Marks Entry'!CY56</f>
        <v>0</v>
      </c>
      <c r="CY54" s="151">
        <f>'Marks Entry'!CZ56</f>
        <v>0</v>
      </c>
      <c r="CZ54" s="150">
        <f>'Marks Entry'!DA56</f>
        <v>0</v>
      </c>
      <c r="DA54" s="150">
        <f>'Marks Entry'!DB56</f>
        <v>0</v>
      </c>
      <c r="DB54" s="151">
        <f>'Marks Entry'!DC56</f>
        <v>0</v>
      </c>
      <c r="DC54" s="256">
        <f>'Marks Entry'!DD56</f>
        <v>0</v>
      </c>
      <c r="DD54" s="518">
        <f>'Marks Entry'!DE56</f>
        <v>0</v>
      </c>
      <c r="DE54" s="518" t="str">
        <f>'Marks Entry'!DF56</f>
        <v>E</v>
      </c>
      <c r="DF54" s="152" t="str">
        <f>'Marks Entry'!DG56</f>
        <v>E</v>
      </c>
      <c r="DG54" s="149">
        <f>'Marks Entry'!DH56</f>
        <v>0</v>
      </c>
      <c r="DH54" s="150">
        <f>'Marks Entry'!DI56</f>
        <v>0</v>
      </c>
      <c r="DI54" s="510">
        <f>'Marks Entry'!DJ56</f>
        <v>0</v>
      </c>
      <c r="DJ54" s="150">
        <f>'Marks Entry'!DK56</f>
        <v>0</v>
      </c>
      <c r="DK54" s="150">
        <f>'Marks Entry'!DL56</f>
        <v>0</v>
      </c>
      <c r="DL54" s="508">
        <f>'Marks Entry'!DM56</f>
        <v>0</v>
      </c>
      <c r="DM54" s="150">
        <f>'Marks Entry'!DN56</f>
        <v>0</v>
      </c>
      <c r="DN54" s="150">
        <f>'Marks Entry'!DO56</f>
        <v>0</v>
      </c>
      <c r="DO54" s="508">
        <f>'Marks Entry'!DP56</f>
        <v>0</v>
      </c>
      <c r="DP54" s="151">
        <f>'Marks Entry'!DQ56</f>
        <v>0</v>
      </c>
      <c r="DQ54" s="150">
        <f>'Marks Entry'!DR56</f>
        <v>0</v>
      </c>
      <c r="DR54" s="150">
        <f>'Marks Entry'!DS56</f>
        <v>0</v>
      </c>
      <c r="DS54" s="151">
        <f>'Marks Entry'!DT56</f>
        <v>0</v>
      </c>
      <c r="DT54" s="150">
        <f>'Marks Entry'!DU56</f>
        <v>0</v>
      </c>
      <c r="DU54" s="150">
        <f>'Marks Entry'!DV56</f>
        <v>0</v>
      </c>
      <c r="DV54" s="151">
        <f>'Marks Entry'!DW56</f>
        <v>0</v>
      </c>
      <c r="DW54" s="256">
        <f>'Marks Entry'!DX56</f>
        <v>0</v>
      </c>
      <c r="DX54" s="518">
        <f>'Marks Entry'!DY56</f>
        <v>0</v>
      </c>
      <c r="DY54" s="518" t="str">
        <f>'Marks Entry'!DZ56</f>
        <v>E</v>
      </c>
      <c r="DZ54" s="152" t="str">
        <f>'Marks Entry'!EA56</f>
        <v>E</v>
      </c>
      <c r="EA54" s="149">
        <f>'Marks Entry'!EB56</f>
        <v>0</v>
      </c>
      <c r="EB54" s="150">
        <f>'Marks Entry'!EC56</f>
        <v>0</v>
      </c>
      <c r="EC54" s="150">
        <f>'Marks Entry'!ED56</f>
        <v>0</v>
      </c>
      <c r="ED54" s="150">
        <f>'Marks Entry'!EE56</f>
        <v>0</v>
      </c>
      <c r="EE54" s="150">
        <f>'Marks Entry'!EF56</f>
        <v>0</v>
      </c>
      <c r="EF54" s="209">
        <f>'Marks Entry'!EG56</f>
        <v>0</v>
      </c>
      <c r="EG54" s="153" t="str">
        <f>'Marks Entry'!EJ56</f>
        <v>E</v>
      </c>
      <c r="EH54" s="149">
        <f>'Marks Entry'!EK56</f>
        <v>0</v>
      </c>
      <c r="EI54" s="150">
        <f>'Marks Entry'!EL56</f>
        <v>0</v>
      </c>
      <c r="EJ54" s="150">
        <f>'Marks Entry'!EM56</f>
        <v>0</v>
      </c>
      <c r="EK54" s="150">
        <f>'Marks Entry'!EN56</f>
        <v>0</v>
      </c>
      <c r="EL54" s="150">
        <f>'Marks Entry'!EO56</f>
        <v>0</v>
      </c>
      <c r="EM54" s="151">
        <f>'Marks Entry'!EP56</f>
        <v>0</v>
      </c>
      <c r="EN54" s="153" t="str">
        <f>'Marks Entry'!ES56</f>
        <v>E</v>
      </c>
      <c r="EO54" s="149">
        <f>'Marks Entry'!ET56</f>
        <v>0</v>
      </c>
      <c r="EP54" s="150">
        <f>'Marks Entry'!EU56</f>
        <v>0</v>
      </c>
      <c r="EQ54" s="150">
        <f>'Marks Entry'!EV56</f>
        <v>0</v>
      </c>
      <c r="ER54" s="150">
        <f>'Marks Entry'!EW56</f>
        <v>0</v>
      </c>
      <c r="ES54" s="150">
        <f>'Marks Entry'!EX56</f>
        <v>0</v>
      </c>
      <c r="ET54" s="151">
        <f>'Marks Entry'!EY56</f>
        <v>0</v>
      </c>
      <c r="EU54" s="153" t="str">
        <f>'Marks Entry'!FB56</f>
        <v>E</v>
      </c>
      <c r="EV54" s="222">
        <f>'Marks Entry'!FC56</f>
        <v>0</v>
      </c>
      <c r="EW54" s="223">
        <f>'Marks Entry'!FD56</f>
        <v>0</v>
      </c>
      <c r="EX54" s="224" t="str">
        <f>'Marks Entry'!FE56</f>
        <v/>
      </c>
      <c r="EY54" s="222">
        <f>'Marks Entry'!FF56</f>
        <v>1200</v>
      </c>
      <c r="EZ54" s="223">
        <f>'Marks Entry'!FG56</f>
        <v>0</v>
      </c>
      <c r="FA54" s="225">
        <f>'Marks Entry'!FH56</f>
        <v>0</v>
      </c>
      <c r="FB54" s="223" t="str">
        <f>IF(OR('Marks Entry'!FI56="First",'Marks Entry'!FI56="Second",'Marks Entry'!FI56="Third"),'Marks Entry'!FI56,"")</f>
        <v/>
      </c>
      <c r="FC54" s="223" t="str">
        <f>'Marks Entry'!FJ56</f>
        <v/>
      </c>
      <c r="FD54" s="540" t="str">
        <f>'Marks Entry'!FK56</f>
        <v>PROMOTED</v>
      </c>
      <c r="FE54" s="113" t="str">
        <f>'Marks Entry'!FL56</f>
        <v/>
      </c>
      <c r="FF54" s="115" t="str">
        <f>'Marks Entry'!FM56</f>
        <v/>
      </c>
      <c r="FG54" s="116" t="str">
        <f>'Marks Entry'!FO56</f>
        <v>E</v>
      </c>
    </row>
    <row r="55" spans="1:163" s="117" customFormat="1" ht="17.25" customHeight="1">
      <c r="A55" s="1065"/>
      <c r="B55" s="112">
        <f t="shared" si="1"/>
        <v>49</v>
      </c>
      <c r="C55" s="113">
        <f>'Marks Entry'!D57</f>
        <v>0</v>
      </c>
      <c r="D55" s="113">
        <f>'Marks Entry'!E57</f>
        <v>0</v>
      </c>
      <c r="E55" s="113">
        <f>'Marks Entry'!F57</f>
        <v>0</v>
      </c>
      <c r="F55" s="113">
        <f>'Marks Entry'!G57</f>
        <v>949</v>
      </c>
      <c r="G55" s="113">
        <f>'Marks Entry'!H57</f>
        <v>0</v>
      </c>
      <c r="H55" s="113">
        <f>'Marks Entry'!I57</f>
        <v>0</v>
      </c>
      <c r="I55" s="113">
        <f>'Marks Entry'!J57</f>
        <v>0</v>
      </c>
      <c r="J55" s="114">
        <f>'Marks Entry'!K57</f>
        <v>0</v>
      </c>
      <c r="K55" s="149">
        <f>'Marks Entry'!L57</f>
        <v>0</v>
      </c>
      <c r="L55" s="150">
        <f>'Marks Entry'!M57</f>
        <v>0</v>
      </c>
      <c r="M55" s="510">
        <f>'Marks Entry'!N57</f>
        <v>0</v>
      </c>
      <c r="N55" s="150">
        <f>'Marks Entry'!O57</f>
        <v>0</v>
      </c>
      <c r="O55" s="150">
        <f>'Marks Entry'!P57</f>
        <v>0</v>
      </c>
      <c r="P55" s="508">
        <f>'Marks Entry'!Q57</f>
        <v>0</v>
      </c>
      <c r="Q55" s="150">
        <f>'Marks Entry'!R57</f>
        <v>0</v>
      </c>
      <c r="R55" s="150">
        <f>'Marks Entry'!S57</f>
        <v>0</v>
      </c>
      <c r="S55" s="508">
        <f>'Marks Entry'!T57</f>
        <v>0</v>
      </c>
      <c r="T55" s="151">
        <f>'Marks Entry'!U57</f>
        <v>0</v>
      </c>
      <c r="U55" s="150">
        <f>'Marks Entry'!V57</f>
        <v>0</v>
      </c>
      <c r="V55" s="150">
        <f>'Marks Entry'!W57</f>
        <v>0</v>
      </c>
      <c r="W55" s="151">
        <f>'Marks Entry'!X57</f>
        <v>0</v>
      </c>
      <c r="X55" s="150">
        <f>'Marks Entry'!Y57</f>
        <v>0</v>
      </c>
      <c r="Y55" s="150">
        <f>'Marks Entry'!Z57</f>
        <v>0</v>
      </c>
      <c r="Z55" s="151">
        <f>'Marks Entry'!AA57</f>
        <v>0</v>
      </c>
      <c r="AA55" s="256">
        <f>'Marks Entry'!AB57</f>
        <v>0</v>
      </c>
      <c r="AB55" s="518">
        <f>'Marks Entry'!AC57</f>
        <v>0</v>
      </c>
      <c r="AC55" s="518" t="str">
        <f>'Marks Entry'!AD57</f>
        <v>E</v>
      </c>
      <c r="AD55" s="152" t="str">
        <f>'Marks Entry'!AE57</f>
        <v>E</v>
      </c>
      <c r="AE55" s="149">
        <f>'Marks Entry'!AF57</f>
        <v>0</v>
      </c>
      <c r="AF55" s="150">
        <f>'Marks Entry'!AG57</f>
        <v>0</v>
      </c>
      <c r="AG55" s="510">
        <f>'Marks Entry'!AH57</f>
        <v>0</v>
      </c>
      <c r="AH55" s="150">
        <f>'Marks Entry'!AI57</f>
        <v>0</v>
      </c>
      <c r="AI55" s="150">
        <f>'Marks Entry'!AJ57</f>
        <v>0</v>
      </c>
      <c r="AJ55" s="508">
        <f>'Marks Entry'!AK57</f>
        <v>0</v>
      </c>
      <c r="AK55" s="150">
        <f>'Marks Entry'!AL57</f>
        <v>0</v>
      </c>
      <c r="AL55" s="150">
        <f>'Marks Entry'!AM57</f>
        <v>0</v>
      </c>
      <c r="AM55" s="508">
        <f>'Marks Entry'!AN57</f>
        <v>0</v>
      </c>
      <c r="AN55" s="151">
        <f>'Marks Entry'!AO57</f>
        <v>0</v>
      </c>
      <c r="AO55" s="150">
        <f>'Marks Entry'!AP57</f>
        <v>0</v>
      </c>
      <c r="AP55" s="150">
        <f>'Marks Entry'!AQ57</f>
        <v>0</v>
      </c>
      <c r="AQ55" s="151">
        <f>'Marks Entry'!AR57</f>
        <v>0</v>
      </c>
      <c r="AR55" s="150">
        <f>'Marks Entry'!AS57</f>
        <v>0</v>
      </c>
      <c r="AS55" s="150">
        <f>'Marks Entry'!AT57</f>
        <v>0</v>
      </c>
      <c r="AT55" s="151">
        <f>'Marks Entry'!AU57</f>
        <v>0</v>
      </c>
      <c r="AU55" s="256">
        <f>'Marks Entry'!AV57</f>
        <v>0</v>
      </c>
      <c r="AV55" s="518">
        <f>'Marks Entry'!AW57</f>
        <v>0</v>
      </c>
      <c r="AW55" s="518" t="str">
        <f>'Marks Entry'!AX57</f>
        <v>E</v>
      </c>
      <c r="AX55" s="152" t="str">
        <f>'Marks Entry'!AY57</f>
        <v>E</v>
      </c>
      <c r="AY55" s="149">
        <f>'Marks Entry'!AZ57</f>
        <v>0</v>
      </c>
      <c r="AZ55" s="150">
        <f>'Marks Entry'!BA57</f>
        <v>0</v>
      </c>
      <c r="BA55" s="510">
        <f>'Marks Entry'!BB57</f>
        <v>0</v>
      </c>
      <c r="BB55" s="150">
        <f>'Marks Entry'!BC57</f>
        <v>0</v>
      </c>
      <c r="BC55" s="150">
        <f>'Marks Entry'!BD57</f>
        <v>0</v>
      </c>
      <c r="BD55" s="508">
        <f>'Marks Entry'!BE57</f>
        <v>0</v>
      </c>
      <c r="BE55" s="150">
        <f>'Marks Entry'!BF57</f>
        <v>0</v>
      </c>
      <c r="BF55" s="150">
        <f>'Marks Entry'!BG57</f>
        <v>0</v>
      </c>
      <c r="BG55" s="508">
        <f>'Marks Entry'!BH57</f>
        <v>0</v>
      </c>
      <c r="BH55" s="151">
        <f>'Marks Entry'!BI57</f>
        <v>0</v>
      </c>
      <c r="BI55" s="150">
        <f>'Marks Entry'!BJ57</f>
        <v>0</v>
      </c>
      <c r="BJ55" s="150">
        <f>'Marks Entry'!BK57</f>
        <v>0</v>
      </c>
      <c r="BK55" s="151">
        <f>'Marks Entry'!BL57</f>
        <v>0</v>
      </c>
      <c r="BL55" s="150">
        <f>'Marks Entry'!BM57</f>
        <v>0</v>
      </c>
      <c r="BM55" s="150">
        <f>'Marks Entry'!BN57</f>
        <v>0</v>
      </c>
      <c r="BN55" s="151">
        <f>'Marks Entry'!BO57</f>
        <v>0</v>
      </c>
      <c r="BO55" s="256">
        <f>'Marks Entry'!BP57</f>
        <v>0</v>
      </c>
      <c r="BP55" s="518">
        <f>'Marks Entry'!BQ57</f>
        <v>0</v>
      </c>
      <c r="BQ55" s="518" t="str">
        <f>'Marks Entry'!BR57</f>
        <v>E</v>
      </c>
      <c r="BR55" s="152" t="str">
        <f>'Marks Entry'!BS57</f>
        <v>E</v>
      </c>
      <c r="BS55" s="149">
        <f>'Marks Entry'!BT57</f>
        <v>0</v>
      </c>
      <c r="BT55" s="150">
        <f>'Marks Entry'!BU57</f>
        <v>0</v>
      </c>
      <c r="BU55" s="510">
        <f>'Marks Entry'!BV57</f>
        <v>0</v>
      </c>
      <c r="BV55" s="150">
        <f>'Marks Entry'!BW57</f>
        <v>0</v>
      </c>
      <c r="BW55" s="150">
        <f>'Marks Entry'!BX57</f>
        <v>0</v>
      </c>
      <c r="BX55" s="508">
        <f>'Marks Entry'!BY57</f>
        <v>0</v>
      </c>
      <c r="BY55" s="150">
        <f>'Marks Entry'!BZ57</f>
        <v>0</v>
      </c>
      <c r="BZ55" s="150">
        <f>'Marks Entry'!CA57</f>
        <v>0</v>
      </c>
      <c r="CA55" s="508">
        <f>'Marks Entry'!CB57</f>
        <v>0</v>
      </c>
      <c r="CB55" s="151">
        <f>'Marks Entry'!CC57</f>
        <v>0</v>
      </c>
      <c r="CC55" s="150">
        <f>'Marks Entry'!CD57</f>
        <v>0</v>
      </c>
      <c r="CD55" s="150">
        <f>'Marks Entry'!CE57</f>
        <v>0</v>
      </c>
      <c r="CE55" s="151">
        <f>'Marks Entry'!CF57</f>
        <v>0</v>
      </c>
      <c r="CF55" s="150">
        <f>'Marks Entry'!CG57</f>
        <v>0</v>
      </c>
      <c r="CG55" s="150">
        <f>'Marks Entry'!CH57</f>
        <v>0</v>
      </c>
      <c r="CH55" s="151">
        <f>'Marks Entry'!CI57</f>
        <v>0</v>
      </c>
      <c r="CI55" s="256">
        <f>'Marks Entry'!CJ57</f>
        <v>0</v>
      </c>
      <c r="CJ55" s="518">
        <f>'Marks Entry'!CK57</f>
        <v>0</v>
      </c>
      <c r="CK55" s="518" t="str">
        <f>'Marks Entry'!CL57</f>
        <v>E</v>
      </c>
      <c r="CL55" s="152" t="str">
        <f>'Marks Entry'!CM57</f>
        <v>E</v>
      </c>
      <c r="CM55" s="149">
        <f>'Marks Entry'!CN57</f>
        <v>0</v>
      </c>
      <c r="CN55" s="150">
        <f>'Marks Entry'!CO57</f>
        <v>0</v>
      </c>
      <c r="CO55" s="510">
        <f>'Marks Entry'!CP57</f>
        <v>0</v>
      </c>
      <c r="CP55" s="150">
        <f>'Marks Entry'!CQ57</f>
        <v>0</v>
      </c>
      <c r="CQ55" s="150">
        <f>'Marks Entry'!CR57</f>
        <v>0</v>
      </c>
      <c r="CR55" s="508">
        <f>'Marks Entry'!CS57</f>
        <v>0</v>
      </c>
      <c r="CS55" s="150">
        <f>'Marks Entry'!CT57</f>
        <v>0</v>
      </c>
      <c r="CT55" s="150">
        <f>'Marks Entry'!CU57</f>
        <v>0</v>
      </c>
      <c r="CU55" s="508">
        <f>'Marks Entry'!CV57</f>
        <v>0</v>
      </c>
      <c r="CV55" s="151">
        <f>'Marks Entry'!CW57</f>
        <v>0</v>
      </c>
      <c r="CW55" s="150">
        <f>'Marks Entry'!CX57</f>
        <v>0</v>
      </c>
      <c r="CX55" s="150">
        <f>'Marks Entry'!CY57</f>
        <v>0</v>
      </c>
      <c r="CY55" s="151">
        <f>'Marks Entry'!CZ57</f>
        <v>0</v>
      </c>
      <c r="CZ55" s="150">
        <f>'Marks Entry'!DA57</f>
        <v>0</v>
      </c>
      <c r="DA55" s="150">
        <f>'Marks Entry'!DB57</f>
        <v>0</v>
      </c>
      <c r="DB55" s="151">
        <f>'Marks Entry'!DC57</f>
        <v>0</v>
      </c>
      <c r="DC55" s="256">
        <f>'Marks Entry'!DD57</f>
        <v>0</v>
      </c>
      <c r="DD55" s="518">
        <f>'Marks Entry'!DE57</f>
        <v>0</v>
      </c>
      <c r="DE55" s="518" t="str">
        <f>'Marks Entry'!DF57</f>
        <v>E</v>
      </c>
      <c r="DF55" s="152" t="str">
        <f>'Marks Entry'!DG57</f>
        <v>E</v>
      </c>
      <c r="DG55" s="149">
        <f>'Marks Entry'!DH57</f>
        <v>0</v>
      </c>
      <c r="DH55" s="150">
        <f>'Marks Entry'!DI57</f>
        <v>0</v>
      </c>
      <c r="DI55" s="510">
        <f>'Marks Entry'!DJ57</f>
        <v>0</v>
      </c>
      <c r="DJ55" s="150">
        <f>'Marks Entry'!DK57</f>
        <v>0</v>
      </c>
      <c r="DK55" s="150">
        <f>'Marks Entry'!DL57</f>
        <v>0</v>
      </c>
      <c r="DL55" s="508">
        <f>'Marks Entry'!DM57</f>
        <v>0</v>
      </c>
      <c r="DM55" s="150">
        <f>'Marks Entry'!DN57</f>
        <v>0</v>
      </c>
      <c r="DN55" s="150">
        <f>'Marks Entry'!DO57</f>
        <v>0</v>
      </c>
      <c r="DO55" s="508">
        <f>'Marks Entry'!DP57</f>
        <v>0</v>
      </c>
      <c r="DP55" s="151">
        <f>'Marks Entry'!DQ57</f>
        <v>0</v>
      </c>
      <c r="DQ55" s="150">
        <f>'Marks Entry'!DR57</f>
        <v>0</v>
      </c>
      <c r="DR55" s="150">
        <f>'Marks Entry'!DS57</f>
        <v>0</v>
      </c>
      <c r="DS55" s="151">
        <f>'Marks Entry'!DT57</f>
        <v>0</v>
      </c>
      <c r="DT55" s="150">
        <f>'Marks Entry'!DU57</f>
        <v>0</v>
      </c>
      <c r="DU55" s="150">
        <f>'Marks Entry'!DV57</f>
        <v>0</v>
      </c>
      <c r="DV55" s="151">
        <f>'Marks Entry'!DW57</f>
        <v>0</v>
      </c>
      <c r="DW55" s="256">
        <f>'Marks Entry'!DX57</f>
        <v>0</v>
      </c>
      <c r="DX55" s="518">
        <f>'Marks Entry'!DY57</f>
        <v>0</v>
      </c>
      <c r="DY55" s="518" t="str">
        <f>'Marks Entry'!DZ57</f>
        <v>E</v>
      </c>
      <c r="DZ55" s="152" t="str">
        <f>'Marks Entry'!EA57</f>
        <v>E</v>
      </c>
      <c r="EA55" s="149">
        <f>'Marks Entry'!EB57</f>
        <v>0</v>
      </c>
      <c r="EB55" s="150">
        <f>'Marks Entry'!EC57</f>
        <v>0</v>
      </c>
      <c r="EC55" s="150">
        <f>'Marks Entry'!ED57</f>
        <v>0</v>
      </c>
      <c r="ED55" s="150">
        <f>'Marks Entry'!EE57</f>
        <v>0</v>
      </c>
      <c r="EE55" s="150">
        <f>'Marks Entry'!EF57</f>
        <v>0</v>
      </c>
      <c r="EF55" s="209">
        <f>'Marks Entry'!EG57</f>
        <v>0</v>
      </c>
      <c r="EG55" s="153" t="str">
        <f>'Marks Entry'!EJ57</f>
        <v>E</v>
      </c>
      <c r="EH55" s="149">
        <f>'Marks Entry'!EK57</f>
        <v>0</v>
      </c>
      <c r="EI55" s="150">
        <f>'Marks Entry'!EL57</f>
        <v>0</v>
      </c>
      <c r="EJ55" s="150">
        <f>'Marks Entry'!EM57</f>
        <v>0</v>
      </c>
      <c r="EK55" s="150">
        <f>'Marks Entry'!EN57</f>
        <v>0</v>
      </c>
      <c r="EL55" s="150">
        <f>'Marks Entry'!EO57</f>
        <v>0</v>
      </c>
      <c r="EM55" s="151">
        <f>'Marks Entry'!EP57</f>
        <v>0</v>
      </c>
      <c r="EN55" s="153" t="str">
        <f>'Marks Entry'!ES57</f>
        <v>E</v>
      </c>
      <c r="EO55" s="149">
        <f>'Marks Entry'!ET57</f>
        <v>0</v>
      </c>
      <c r="EP55" s="150">
        <f>'Marks Entry'!EU57</f>
        <v>0</v>
      </c>
      <c r="EQ55" s="150">
        <f>'Marks Entry'!EV57</f>
        <v>0</v>
      </c>
      <c r="ER55" s="150">
        <f>'Marks Entry'!EW57</f>
        <v>0</v>
      </c>
      <c r="ES55" s="150">
        <f>'Marks Entry'!EX57</f>
        <v>0</v>
      </c>
      <c r="ET55" s="151">
        <f>'Marks Entry'!EY57</f>
        <v>0</v>
      </c>
      <c r="EU55" s="153" t="str">
        <f>'Marks Entry'!FB57</f>
        <v>E</v>
      </c>
      <c r="EV55" s="222">
        <f>'Marks Entry'!FC57</f>
        <v>0</v>
      </c>
      <c r="EW55" s="223">
        <f>'Marks Entry'!FD57</f>
        <v>0</v>
      </c>
      <c r="EX55" s="224" t="str">
        <f>'Marks Entry'!FE57</f>
        <v/>
      </c>
      <c r="EY55" s="222">
        <f>'Marks Entry'!FF57</f>
        <v>1200</v>
      </c>
      <c r="EZ55" s="223">
        <f>'Marks Entry'!FG57</f>
        <v>0</v>
      </c>
      <c r="FA55" s="225">
        <f>'Marks Entry'!FH57</f>
        <v>0</v>
      </c>
      <c r="FB55" s="223" t="str">
        <f>IF(OR('Marks Entry'!FI57="First",'Marks Entry'!FI57="Second",'Marks Entry'!FI57="Third"),'Marks Entry'!FI57,"")</f>
        <v/>
      </c>
      <c r="FC55" s="223" t="str">
        <f>'Marks Entry'!FJ57</f>
        <v/>
      </c>
      <c r="FD55" s="540" t="str">
        <f>'Marks Entry'!FK57</f>
        <v>PROMOTED</v>
      </c>
      <c r="FE55" s="113" t="str">
        <f>'Marks Entry'!FL57</f>
        <v/>
      </c>
      <c r="FF55" s="115" t="str">
        <f>'Marks Entry'!FM57</f>
        <v/>
      </c>
      <c r="FG55" s="116" t="str">
        <f>'Marks Entry'!FO57</f>
        <v>E</v>
      </c>
    </row>
    <row r="56" spans="1:163" s="117" customFormat="1" ht="17.25" customHeight="1">
      <c r="A56" s="1065"/>
      <c r="B56" s="112">
        <f t="shared" si="1"/>
        <v>50</v>
      </c>
      <c r="C56" s="113">
        <f>'Marks Entry'!D58</f>
        <v>0</v>
      </c>
      <c r="D56" s="113">
        <f>'Marks Entry'!E58</f>
        <v>0</v>
      </c>
      <c r="E56" s="113">
        <f>'Marks Entry'!F58</f>
        <v>0</v>
      </c>
      <c r="F56" s="113">
        <f>'Marks Entry'!G58</f>
        <v>950</v>
      </c>
      <c r="G56" s="113">
        <f>'Marks Entry'!H58</f>
        <v>0</v>
      </c>
      <c r="H56" s="113">
        <f>'Marks Entry'!I58</f>
        <v>0</v>
      </c>
      <c r="I56" s="113">
        <f>'Marks Entry'!J58</f>
        <v>0</v>
      </c>
      <c r="J56" s="114">
        <f>'Marks Entry'!K58</f>
        <v>0</v>
      </c>
      <c r="K56" s="149">
        <f>'Marks Entry'!L58</f>
        <v>0</v>
      </c>
      <c r="L56" s="150">
        <f>'Marks Entry'!M58</f>
        <v>0</v>
      </c>
      <c r="M56" s="510">
        <f>'Marks Entry'!N58</f>
        <v>0</v>
      </c>
      <c r="N56" s="150">
        <f>'Marks Entry'!O58</f>
        <v>0</v>
      </c>
      <c r="O56" s="150">
        <f>'Marks Entry'!P58</f>
        <v>0</v>
      </c>
      <c r="P56" s="508">
        <f>'Marks Entry'!Q58</f>
        <v>0</v>
      </c>
      <c r="Q56" s="150">
        <f>'Marks Entry'!R58</f>
        <v>0</v>
      </c>
      <c r="R56" s="150">
        <f>'Marks Entry'!S58</f>
        <v>0</v>
      </c>
      <c r="S56" s="508">
        <f>'Marks Entry'!T58</f>
        <v>0</v>
      </c>
      <c r="T56" s="151">
        <f>'Marks Entry'!U58</f>
        <v>0</v>
      </c>
      <c r="U56" s="150">
        <f>'Marks Entry'!V58</f>
        <v>0</v>
      </c>
      <c r="V56" s="150">
        <f>'Marks Entry'!W58</f>
        <v>0</v>
      </c>
      <c r="W56" s="151">
        <f>'Marks Entry'!X58</f>
        <v>0</v>
      </c>
      <c r="X56" s="150">
        <f>'Marks Entry'!Y58</f>
        <v>0</v>
      </c>
      <c r="Y56" s="150">
        <f>'Marks Entry'!Z58</f>
        <v>0</v>
      </c>
      <c r="Z56" s="151">
        <f>'Marks Entry'!AA58</f>
        <v>0</v>
      </c>
      <c r="AA56" s="256">
        <f>'Marks Entry'!AB58</f>
        <v>0</v>
      </c>
      <c r="AB56" s="518">
        <f>'Marks Entry'!AC58</f>
        <v>0</v>
      </c>
      <c r="AC56" s="518" t="str">
        <f>'Marks Entry'!AD58</f>
        <v>E</v>
      </c>
      <c r="AD56" s="152" t="str">
        <f>'Marks Entry'!AE58</f>
        <v>E</v>
      </c>
      <c r="AE56" s="149">
        <f>'Marks Entry'!AF58</f>
        <v>0</v>
      </c>
      <c r="AF56" s="150">
        <f>'Marks Entry'!AG58</f>
        <v>0</v>
      </c>
      <c r="AG56" s="510">
        <f>'Marks Entry'!AH58</f>
        <v>0</v>
      </c>
      <c r="AH56" s="150">
        <f>'Marks Entry'!AI58</f>
        <v>0</v>
      </c>
      <c r="AI56" s="150">
        <f>'Marks Entry'!AJ58</f>
        <v>0</v>
      </c>
      <c r="AJ56" s="508">
        <f>'Marks Entry'!AK58</f>
        <v>0</v>
      </c>
      <c r="AK56" s="150">
        <f>'Marks Entry'!AL58</f>
        <v>0</v>
      </c>
      <c r="AL56" s="150">
        <f>'Marks Entry'!AM58</f>
        <v>0</v>
      </c>
      <c r="AM56" s="508">
        <f>'Marks Entry'!AN58</f>
        <v>0</v>
      </c>
      <c r="AN56" s="151">
        <f>'Marks Entry'!AO58</f>
        <v>0</v>
      </c>
      <c r="AO56" s="150">
        <f>'Marks Entry'!AP58</f>
        <v>0</v>
      </c>
      <c r="AP56" s="150">
        <f>'Marks Entry'!AQ58</f>
        <v>0</v>
      </c>
      <c r="AQ56" s="151">
        <f>'Marks Entry'!AR58</f>
        <v>0</v>
      </c>
      <c r="AR56" s="150">
        <f>'Marks Entry'!AS58</f>
        <v>0</v>
      </c>
      <c r="AS56" s="150">
        <f>'Marks Entry'!AT58</f>
        <v>0</v>
      </c>
      <c r="AT56" s="151">
        <f>'Marks Entry'!AU58</f>
        <v>0</v>
      </c>
      <c r="AU56" s="256">
        <f>'Marks Entry'!AV58</f>
        <v>0</v>
      </c>
      <c r="AV56" s="518">
        <f>'Marks Entry'!AW58</f>
        <v>0</v>
      </c>
      <c r="AW56" s="518" t="str">
        <f>'Marks Entry'!AX58</f>
        <v>E</v>
      </c>
      <c r="AX56" s="152" t="str">
        <f>'Marks Entry'!AY58</f>
        <v>E</v>
      </c>
      <c r="AY56" s="149">
        <f>'Marks Entry'!AZ58</f>
        <v>0</v>
      </c>
      <c r="AZ56" s="150">
        <f>'Marks Entry'!BA58</f>
        <v>0</v>
      </c>
      <c r="BA56" s="510">
        <f>'Marks Entry'!BB58</f>
        <v>0</v>
      </c>
      <c r="BB56" s="150">
        <f>'Marks Entry'!BC58</f>
        <v>0</v>
      </c>
      <c r="BC56" s="150">
        <f>'Marks Entry'!BD58</f>
        <v>0</v>
      </c>
      <c r="BD56" s="508">
        <f>'Marks Entry'!BE58</f>
        <v>0</v>
      </c>
      <c r="BE56" s="150">
        <f>'Marks Entry'!BF58</f>
        <v>0</v>
      </c>
      <c r="BF56" s="150">
        <f>'Marks Entry'!BG58</f>
        <v>0</v>
      </c>
      <c r="BG56" s="508">
        <f>'Marks Entry'!BH58</f>
        <v>0</v>
      </c>
      <c r="BH56" s="151">
        <f>'Marks Entry'!BI58</f>
        <v>0</v>
      </c>
      <c r="BI56" s="150">
        <f>'Marks Entry'!BJ58</f>
        <v>0</v>
      </c>
      <c r="BJ56" s="150">
        <f>'Marks Entry'!BK58</f>
        <v>0</v>
      </c>
      <c r="BK56" s="151">
        <f>'Marks Entry'!BL58</f>
        <v>0</v>
      </c>
      <c r="BL56" s="150">
        <f>'Marks Entry'!BM58</f>
        <v>0</v>
      </c>
      <c r="BM56" s="150">
        <f>'Marks Entry'!BN58</f>
        <v>0</v>
      </c>
      <c r="BN56" s="151">
        <f>'Marks Entry'!BO58</f>
        <v>0</v>
      </c>
      <c r="BO56" s="256">
        <f>'Marks Entry'!BP58</f>
        <v>0</v>
      </c>
      <c r="BP56" s="518">
        <f>'Marks Entry'!BQ58</f>
        <v>0</v>
      </c>
      <c r="BQ56" s="518" t="str">
        <f>'Marks Entry'!BR58</f>
        <v>E</v>
      </c>
      <c r="BR56" s="152" t="str">
        <f>'Marks Entry'!BS58</f>
        <v>E</v>
      </c>
      <c r="BS56" s="149">
        <f>'Marks Entry'!BT58</f>
        <v>0</v>
      </c>
      <c r="BT56" s="150">
        <f>'Marks Entry'!BU58</f>
        <v>0</v>
      </c>
      <c r="BU56" s="510">
        <f>'Marks Entry'!BV58</f>
        <v>0</v>
      </c>
      <c r="BV56" s="150">
        <f>'Marks Entry'!BW58</f>
        <v>0</v>
      </c>
      <c r="BW56" s="150">
        <f>'Marks Entry'!BX58</f>
        <v>0</v>
      </c>
      <c r="BX56" s="508">
        <f>'Marks Entry'!BY58</f>
        <v>0</v>
      </c>
      <c r="BY56" s="150">
        <f>'Marks Entry'!BZ58</f>
        <v>0</v>
      </c>
      <c r="BZ56" s="150">
        <f>'Marks Entry'!CA58</f>
        <v>0</v>
      </c>
      <c r="CA56" s="508">
        <f>'Marks Entry'!CB58</f>
        <v>0</v>
      </c>
      <c r="CB56" s="151">
        <f>'Marks Entry'!CC58</f>
        <v>0</v>
      </c>
      <c r="CC56" s="150">
        <f>'Marks Entry'!CD58</f>
        <v>0</v>
      </c>
      <c r="CD56" s="150">
        <f>'Marks Entry'!CE58</f>
        <v>0</v>
      </c>
      <c r="CE56" s="151">
        <f>'Marks Entry'!CF58</f>
        <v>0</v>
      </c>
      <c r="CF56" s="150">
        <f>'Marks Entry'!CG58</f>
        <v>0</v>
      </c>
      <c r="CG56" s="150">
        <f>'Marks Entry'!CH58</f>
        <v>0</v>
      </c>
      <c r="CH56" s="151">
        <f>'Marks Entry'!CI58</f>
        <v>0</v>
      </c>
      <c r="CI56" s="256">
        <f>'Marks Entry'!CJ58</f>
        <v>0</v>
      </c>
      <c r="CJ56" s="518">
        <f>'Marks Entry'!CK58</f>
        <v>0</v>
      </c>
      <c r="CK56" s="518" t="str">
        <f>'Marks Entry'!CL58</f>
        <v>E</v>
      </c>
      <c r="CL56" s="152" t="str">
        <f>'Marks Entry'!CM58</f>
        <v>E</v>
      </c>
      <c r="CM56" s="149">
        <f>'Marks Entry'!CN58</f>
        <v>0</v>
      </c>
      <c r="CN56" s="150">
        <f>'Marks Entry'!CO58</f>
        <v>0</v>
      </c>
      <c r="CO56" s="510">
        <f>'Marks Entry'!CP58</f>
        <v>0</v>
      </c>
      <c r="CP56" s="150">
        <f>'Marks Entry'!CQ58</f>
        <v>0</v>
      </c>
      <c r="CQ56" s="150">
        <f>'Marks Entry'!CR58</f>
        <v>0</v>
      </c>
      <c r="CR56" s="508">
        <f>'Marks Entry'!CS58</f>
        <v>0</v>
      </c>
      <c r="CS56" s="150">
        <f>'Marks Entry'!CT58</f>
        <v>0</v>
      </c>
      <c r="CT56" s="150">
        <f>'Marks Entry'!CU58</f>
        <v>0</v>
      </c>
      <c r="CU56" s="508">
        <f>'Marks Entry'!CV58</f>
        <v>0</v>
      </c>
      <c r="CV56" s="151">
        <f>'Marks Entry'!CW58</f>
        <v>0</v>
      </c>
      <c r="CW56" s="150">
        <f>'Marks Entry'!CX58</f>
        <v>0</v>
      </c>
      <c r="CX56" s="150">
        <f>'Marks Entry'!CY58</f>
        <v>0</v>
      </c>
      <c r="CY56" s="151">
        <f>'Marks Entry'!CZ58</f>
        <v>0</v>
      </c>
      <c r="CZ56" s="150">
        <f>'Marks Entry'!DA58</f>
        <v>0</v>
      </c>
      <c r="DA56" s="150">
        <f>'Marks Entry'!DB58</f>
        <v>0</v>
      </c>
      <c r="DB56" s="151">
        <f>'Marks Entry'!DC58</f>
        <v>0</v>
      </c>
      <c r="DC56" s="256">
        <f>'Marks Entry'!DD58</f>
        <v>0</v>
      </c>
      <c r="DD56" s="518">
        <f>'Marks Entry'!DE58</f>
        <v>0</v>
      </c>
      <c r="DE56" s="518" t="str">
        <f>'Marks Entry'!DF58</f>
        <v>E</v>
      </c>
      <c r="DF56" s="152" t="str">
        <f>'Marks Entry'!DG58</f>
        <v>E</v>
      </c>
      <c r="DG56" s="149">
        <f>'Marks Entry'!DH58</f>
        <v>0</v>
      </c>
      <c r="DH56" s="150">
        <f>'Marks Entry'!DI58</f>
        <v>0</v>
      </c>
      <c r="DI56" s="510">
        <f>'Marks Entry'!DJ58</f>
        <v>0</v>
      </c>
      <c r="DJ56" s="150">
        <f>'Marks Entry'!DK58</f>
        <v>0</v>
      </c>
      <c r="DK56" s="150">
        <f>'Marks Entry'!DL58</f>
        <v>0</v>
      </c>
      <c r="DL56" s="508">
        <f>'Marks Entry'!DM58</f>
        <v>0</v>
      </c>
      <c r="DM56" s="150">
        <f>'Marks Entry'!DN58</f>
        <v>0</v>
      </c>
      <c r="DN56" s="150">
        <f>'Marks Entry'!DO58</f>
        <v>0</v>
      </c>
      <c r="DO56" s="508">
        <f>'Marks Entry'!DP58</f>
        <v>0</v>
      </c>
      <c r="DP56" s="151">
        <f>'Marks Entry'!DQ58</f>
        <v>0</v>
      </c>
      <c r="DQ56" s="150">
        <f>'Marks Entry'!DR58</f>
        <v>0</v>
      </c>
      <c r="DR56" s="150">
        <f>'Marks Entry'!DS58</f>
        <v>0</v>
      </c>
      <c r="DS56" s="151">
        <f>'Marks Entry'!DT58</f>
        <v>0</v>
      </c>
      <c r="DT56" s="150">
        <f>'Marks Entry'!DU58</f>
        <v>0</v>
      </c>
      <c r="DU56" s="150">
        <f>'Marks Entry'!DV58</f>
        <v>0</v>
      </c>
      <c r="DV56" s="151">
        <f>'Marks Entry'!DW58</f>
        <v>0</v>
      </c>
      <c r="DW56" s="256">
        <f>'Marks Entry'!DX58</f>
        <v>0</v>
      </c>
      <c r="DX56" s="518">
        <f>'Marks Entry'!DY58</f>
        <v>0</v>
      </c>
      <c r="DY56" s="518" t="str">
        <f>'Marks Entry'!DZ58</f>
        <v>E</v>
      </c>
      <c r="DZ56" s="152" t="str">
        <f>'Marks Entry'!EA58</f>
        <v>E</v>
      </c>
      <c r="EA56" s="149">
        <f>'Marks Entry'!EB58</f>
        <v>0</v>
      </c>
      <c r="EB56" s="150">
        <f>'Marks Entry'!EC58</f>
        <v>0</v>
      </c>
      <c r="EC56" s="150">
        <f>'Marks Entry'!ED58</f>
        <v>0</v>
      </c>
      <c r="ED56" s="150">
        <f>'Marks Entry'!EE58</f>
        <v>0</v>
      </c>
      <c r="EE56" s="150">
        <f>'Marks Entry'!EF58</f>
        <v>0</v>
      </c>
      <c r="EF56" s="209">
        <f>'Marks Entry'!EG58</f>
        <v>0</v>
      </c>
      <c r="EG56" s="153" t="str">
        <f>'Marks Entry'!EJ58</f>
        <v>E</v>
      </c>
      <c r="EH56" s="149">
        <f>'Marks Entry'!EK58</f>
        <v>0</v>
      </c>
      <c r="EI56" s="150">
        <f>'Marks Entry'!EL58</f>
        <v>0</v>
      </c>
      <c r="EJ56" s="150">
        <f>'Marks Entry'!EM58</f>
        <v>0</v>
      </c>
      <c r="EK56" s="150">
        <f>'Marks Entry'!EN58</f>
        <v>0</v>
      </c>
      <c r="EL56" s="150">
        <f>'Marks Entry'!EO58</f>
        <v>0</v>
      </c>
      <c r="EM56" s="151">
        <f>'Marks Entry'!EP58</f>
        <v>0</v>
      </c>
      <c r="EN56" s="153" t="str">
        <f>'Marks Entry'!ES58</f>
        <v>E</v>
      </c>
      <c r="EO56" s="149">
        <f>'Marks Entry'!ET58</f>
        <v>0</v>
      </c>
      <c r="EP56" s="150">
        <f>'Marks Entry'!EU58</f>
        <v>0</v>
      </c>
      <c r="EQ56" s="150">
        <f>'Marks Entry'!EV58</f>
        <v>0</v>
      </c>
      <c r="ER56" s="150">
        <f>'Marks Entry'!EW58</f>
        <v>0</v>
      </c>
      <c r="ES56" s="150">
        <f>'Marks Entry'!EX58</f>
        <v>0</v>
      </c>
      <c r="ET56" s="151">
        <f>'Marks Entry'!EY58</f>
        <v>0</v>
      </c>
      <c r="EU56" s="153" t="str">
        <f>'Marks Entry'!FB58</f>
        <v>E</v>
      </c>
      <c r="EV56" s="222">
        <f>'Marks Entry'!FC58</f>
        <v>0</v>
      </c>
      <c r="EW56" s="223">
        <f>'Marks Entry'!FD58</f>
        <v>0</v>
      </c>
      <c r="EX56" s="224" t="str">
        <f>'Marks Entry'!FE58</f>
        <v/>
      </c>
      <c r="EY56" s="222">
        <f>'Marks Entry'!FF58</f>
        <v>1200</v>
      </c>
      <c r="EZ56" s="223">
        <f>'Marks Entry'!FG58</f>
        <v>0</v>
      </c>
      <c r="FA56" s="225">
        <f>'Marks Entry'!FH58</f>
        <v>0</v>
      </c>
      <c r="FB56" s="223" t="str">
        <f>IF(OR('Marks Entry'!FI58="First",'Marks Entry'!FI58="Second",'Marks Entry'!FI58="Third"),'Marks Entry'!FI58,"")</f>
        <v/>
      </c>
      <c r="FC56" s="223" t="str">
        <f>'Marks Entry'!FJ58</f>
        <v/>
      </c>
      <c r="FD56" s="540" t="str">
        <f>'Marks Entry'!FK58</f>
        <v>PROMOTED</v>
      </c>
      <c r="FE56" s="113" t="str">
        <f>'Marks Entry'!FL58</f>
        <v/>
      </c>
      <c r="FF56" s="115" t="str">
        <f>'Marks Entry'!FM58</f>
        <v/>
      </c>
      <c r="FG56" s="116" t="str">
        <f>'Marks Entry'!FO58</f>
        <v>E</v>
      </c>
    </row>
    <row r="57" spans="1:163" s="117" customFormat="1" ht="17.25" customHeight="1">
      <c r="A57" s="1065"/>
      <c r="B57" s="112">
        <f t="shared" si="1"/>
        <v>51</v>
      </c>
      <c r="C57" s="113">
        <f>'Marks Entry'!D59</f>
        <v>0</v>
      </c>
      <c r="D57" s="113">
        <f>'Marks Entry'!E59</f>
        <v>0</v>
      </c>
      <c r="E57" s="113">
        <f>'Marks Entry'!F59</f>
        <v>0</v>
      </c>
      <c r="F57" s="113">
        <f>'Marks Entry'!G59</f>
        <v>951</v>
      </c>
      <c r="G57" s="113">
        <f>'Marks Entry'!H59</f>
        <v>0</v>
      </c>
      <c r="H57" s="113">
        <f>'Marks Entry'!I59</f>
        <v>0</v>
      </c>
      <c r="I57" s="113">
        <f>'Marks Entry'!J59</f>
        <v>0</v>
      </c>
      <c r="J57" s="114">
        <f>'Marks Entry'!K59</f>
        <v>0</v>
      </c>
      <c r="K57" s="149">
        <f>'Marks Entry'!L59</f>
        <v>0</v>
      </c>
      <c r="L57" s="150">
        <f>'Marks Entry'!M59</f>
        <v>0</v>
      </c>
      <c r="M57" s="510">
        <f>'Marks Entry'!N59</f>
        <v>0</v>
      </c>
      <c r="N57" s="150">
        <f>'Marks Entry'!O59</f>
        <v>0</v>
      </c>
      <c r="O57" s="150">
        <f>'Marks Entry'!P59</f>
        <v>0</v>
      </c>
      <c r="P57" s="508">
        <f>'Marks Entry'!Q59</f>
        <v>0</v>
      </c>
      <c r="Q57" s="150">
        <f>'Marks Entry'!R59</f>
        <v>0</v>
      </c>
      <c r="R57" s="150">
        <f>'Marks Entry'!S59</f>
        <v>0</v>
      </c>
      <c r="S57" s="508">
        <f>'Marks Entry'!T59</f>
        <v>0</v>
      </c>
      <c r="T57" s="151">
        <f>'Marks Entry'!U59</f>
        <v>0</v>
      </c>
      <c r="U57" s="150">
        <f>'Marks Entry'!V59</f>
        <v>0</v>
      </c>
      <c r="V57" s="150">
        <f>'Marks Entry'!W59</f>
        <v>0</v>
      </c>
      <c r="W57" s="151">
        <f>'Marks Entry'!X59</f>
        <v>0</v>
      </c>
      <c r="X57" s="150">
        <f>'Marks Entry'!Y59</f>
        <v>0</v>
      </c>
      <c r="Y57" s="150">
        <f>'Marks Entry'!Z59</f>
        <v>0</v>
      </c>
      <c r="Z57" s="151">
        <f>'Marks Entry'!AA59</f>
        <v>0</v>
      </c>
      <c r="AA57" s="256">
        <f>'Marks Entry'!AB59</f>
        <v>0</v>
      </c>
      <c r="AB57" s="518">
        <f>'Marks Entry'!AC59</f>
        <v>0</v>
      </c>
      <c r="AC57" s="518" t="str">
        <f>'Marks Entry'!AD59</f>
        <v>E</v>
      </c>
      <c r="AD57" s="152" t="str">
        <f>'Marks Entry'!AE59</f>
        <v>E</v>
      </c>
      <c r="AE57" s="149">
        <f>'Marks Entry'!AF59</f>
        <v>0</v>
      </c>
      <c r="AF57" s="150">
        <f>'Marks Entry'!AG59</f>
        <v>0</v>
      </c>
      <c r="AG57" s="510">
        <f>'Marks Entry'!AH59</f>
        <v>0</v>
      </c>
      <c r="AH57" s="150">
        <f>'Marks Entry'!AI59</f>
        <v>0</v>
      </c>
      <c r="AI57" s="150">
        <f>'Marks Entry'!AJ59</f>
        <v>0</v>
      </c>
      <c r="AJ57" s="508">
        <f>'Marks Entry'!AK59</f>
        <v>0</v>
      </c>
      <c r="AK57" s="150">
        <f>'Marks Entry'!AL59</f>
        <v>0</v>
      </c>
      <c r="AL57" s="150">
        <f>'Marks Entry'!AM59</f>
        <v>0</v>
      </c>
      <c r="AM57" s="508">
        <f>'Marks Entry'!AN59</f>
        <v>0</v>
      </c>
      <c r="AN57" s="151">
        <f>'Marks Entry'!AO59</f>
        <v>0</v>
      </c>
      <c r="AO57" s="150">
        <f>'Marks Entry'!AP59</f>
        <v>0</v>
      </c>
      <c r="AP57" s="150">
        <f>'Marks Entry'!AQ59</f>
        <v>0</v>
      </c>
      <c r="AQ57" s="151">
        <f>'Marks Entry'!AR59</f>
        <v>0</v>
      </c>
      <c r="AR57" s="150">
        <f>'Marks Entry'!AS59</f>
        <v>0</v>
      </c>
      <c r="AS57" s="150">
        <f>'Marks Entry'!AT59</f>
        <v>0</v>
      </c>
      <c r="AT57" s="151">
        <f>'Marks Entry'!AU59</f>
        <v>0</v>
      </c>
      <c r="AU57" s="256">
        <f>'Marks Entry'!AV59</f>
        <v>0</v>
      </c>
      <c r="AV57" s="518">
        <f>'Marks Entry'!AW59</f>
        <v>0</v>
      </c>
      <c r="AW57" s="518" t="str">
        <f>'Marks Entry'!AX59</f>
        <v>E</v>
      </c>
      <c r="AX57" s="152" t="str">
        <f>'Marks Entry'!AY59</f>
        <v>E</v>
      </c>
      <c r="AY57" s="149">
        <f>'Marks Entry'!AZ59</f>
        <v>0</v>
      </c>
      <c r="AZ57" s="150">
        <f>'Marks Entry'!BA59</f>
        <v>0</v>
      </c>
      <c r="BA57" s="510">
        <f>'Marks Entry'!BB59</f>
        <v>0</v>
      </c>
      <c r="BB57" s="150">
        <f>'Marks Entry'!BC59</f>
        <v>0</v>
      </c>
      <c r="BC57" s="150">
        <f>'Marks Entry'!BD59</f>
        <v>0</v>
      </c>
      <c r="BD57" s="508">
        <f>'Marks Entry'!BE59</f>
        <v>0</v>
      </c>
      <c r="BE57" s="150">
        <f>'Marks Entry'!BF59</f>
        <v>0</v>
      </c>
      <c r="BF57" s="150">
        <f>'Marks Entry'!BG59</f>
        <v>0</v>
      </c>
      <c r="BG57" s="508">
        <f>'Marks Entry'!BH59</f>
        <v>0</v>
      </c>
      <c r="BH57" s="151">
        <f>'Marks Entry'!BI59</f>
        <v>0</v>
      </c>
      <c r="BI57" s="150">
        <f>'Marks Entry'!BJ59</f>
        <v>0</v>
      </c>
      <c r="BJ57" s="150">
        <f>'Marks Entry'!BK59</f>
        <v>0</v>
      </c>
      <c r="BK57" s="151">
        <f>'Marks Entry'!BL59</f>
        <v>0</v>
      </c>
      <c r="BL57" s="150">
        <f>'Marks Entry'!BM59</f>
        <v>0</v>
      </c>
      <c r="BM57" s="150">
        <f>'Marks Entry'!BN59</f>
        <v>0</v>
      </c>
      <c r="BN57" s="151">
        <f>'Marks Entry'!BO59</f>
        <v>0</v>
      </c>
      <c r="BO57" s="256">
        <f>'Marks Entry'!BP59</f>
        <v>0</v>
      </c>
      <c r="BP57" s="518">
        <f>'Marks Entry'!BQ59</f>
        <v>0</v>
      </c>
      <c r="BQ57" s="518" t="str">
        <f>'Marks Entry'!BR59</f>
        <v>E</v>
      </c>
      <c r="BR57" s="152" t="str">
        <f>'Marks Entry'!BS59</f>
        <v>E</v>
      </c>
      <c r="BS57" s="149">
        <f>'Marks Entry'!BT59</f>
        <v>0</v>
      </c>
      <c r="BT57" s="150">
        <f>'Marks Entry'!BU59</f>
        <v>0</v>
      </c>
      <c r="BU57" s="510">
        <f>'Marks Entry'!BV59</f>
        <v>0</v>
      </c>
      <c r="BV57" s="150">
        <f>'Marks Entry'!BW59</f>
        <v>0</v>
      </c>
      <c r="BW57" s="150">
        <f>'Marks Entry'!BX59</f>
        <v>0</v>
      </c>
      <c r="BX57" s="508">
        <f>'Marks Entry'!BY59</f>
        <v>0</v>
      </c>
      <c r="BY57" s="150">
        <f>'Marks Entry'!BZ59</f>
        <v>0</v>
      </c>
      <c r="BZ57" s="150">
        <f>'Marks Entry'!CA59</f>
        <v>0</v>
      </c>
      <c r="CA57" s="508">
        <f>'Marks Entry'!CB59</f>
        <v>0</v>
      </c>
      <c r="CB57" s="151">
        <f>'Marks Entry'!CC59</f>
        <v>0</v>
      </c>
      <c r="CC57" s="150">
        <f>'Marks Entry'!CD59</f>
        <v>0</v>
      </c>
      <c r="CD57" s="150">
        <f>'Marks Entry'!CE59</f>
        <v>0</v>
      </c>
      <c r="CE57" s="151">
        <f>'Marks Entry'!CF59</f>
        <v>0</v>
      </c>
      <c r="CF57" s="150">
        <f>'Marks Entry'!CG59</f>
        <v>0</v>
      </c>
      <c r="CG57" s="150">
        <f>'Marks Entry'!CH59</f>
        <v>0</v>
      </c>
      <c r="CH57" s="151">
        <f>'Marks Entry'!CI59</f>
        <v>0</v>
      </c>
      <c r="CI57" s="256">
        <f>'Marks Entry'!CJ59</f>
        <v>0</v>
      </c>
      <c r="CJ57" s="518">
        <f>'Marks Entry'!CK59</f>
        <v>0</v>
      </c>
      <c r="CK57" s="518" t="str">
        <f>'Marks Entry'!CL59</f>
        <v>E</v>
      </c>
      <c r="CL57" s="152" t="str">
        <f>'Marks Entry'!CM59</f>
        <v>E</v>
      </c>
      <c r="CM57" s="149">
        <f>'Marks Entry'!CN59</f>
        <v>0</v>
      </c>
      <c r="CN57" s="150">
        <f>'Marks Entry'!CO59</f>
        <v>0</v>
      </c>
      <c r="CO57" s="510">
        <f>'Marks Entry'!CP59</f>
        <v>0</v>
      </c>
      <c r="CP57" s="150">
        <f>'Marks Entry'!CQ59</f>
        <v>0</v>
      </c>
      <c r="CQ57" s="150">
        <f>'Marks Entry'!CR59</f>
        <v>0</v>
      </c>
      <c r="CR57" s="508">
        <f>'Marks Entry'!CS59</f>
        <v>0</v>
      </c>
      <c r="CS57" s="150">
        <f>'Marks Entry'!CT59</f>
        <v>0</v>
      </c>
      <c r="CT57" s="150">
        <f>'Marks Entry'!CU59</f>
        <v>0</v>
      </c>
      <c r="CU57" s="508">
        <f>'Marks Entry'!CV59</f>
        <v>0</v>
      </c>
      <c r="CV57" s="151">
        <f>'Marks Entry'!CW59</f>
        <v>0</v>
      </c>
      <c r="CW57" s="150">
        <f>'Marks Entry'!CX59</f>
        <v>0</v>
      </c>
      <c r="CX57" s="150">
        <f>'Marks Entry'!CY59</f>
        <v>0</v>
      </c>
      <c r="CY57" s="151">
        <f>'Marks Entry'!CZ59</f>
        <v>0</v>
      </c>
      <c r="CZ57" s="150">
        <f>'Marks Entry'!DA59</f>
        <v>0</v>
      </c>
      <c r="DA57" s="150">
        <f>'Marks Entry'!DB59</f>
        <v>0</v>
      </c>
      <c r="DB57" s="151">
        <f>'Marks Entry'!DC59</f>
        <v>0</v>
      </c>
      <c r="DC57" s="256">
        <f>'Marks Entry'!DD59</f>
        <v>0</v>
      </c>
      <c r="DD57" s="518">
        <f>'Marks Entry'!DE59</f>
        <v>0</v>
      </c>
      <c r="DE57" s="518" t="str">
        <f>'Marks Entry'!DF59</f>
        <v>E</v>
      </c>
      <c r="DF57" s="152" t="str">
        <f>'Marks Entry'!DG59</f>
        <v>E</v>
      </c>
      <c r="DG57" s="149">
        <f>'Marks Entry'!DH59</f>
        <v>0</v>
      </c>
      <c r="DH57" s="150">
        <f>'Marks Entry'!DI59</f>
        <v>0</v>
      </c>
      <c r="DI57" s="510">
        <f>'Marks Entry'!DJ59</f>
        <v>0</v>
      </c>
      <c r="DJ57" s="150">
        <f>'Marks Entry'!DK59</f>
        <v>0</v>
      </c>
      <c r="DK57" s="150">
        <f>'Marks Entry'!DL59</f>
        <v>0</v>
      </c>
      <c r="DL57" s="508">
        <f>'Marks Entry'!DM59</f>
        <v>0</v>
      </c>
      <c r="DM57" s="150">
        <f>'Marks Entry'!DN59</f>
        <v>0</v>
      </c>
      <c r="DN57" s="150">
        <f>'Marks Entry'!DO59</f>
        <v>0</v>
      </c>
      <c r="DO57" s="508">
        <f>'Marks Entry'!DP59</f>
        <v>0</v>
      </c>
      <c r="DP57" s="151">
        <f>'Marks Entry'!DQ59</f>
        <v>0</v>
      </c>
      <c r="DQ57" s="150">
        <f>'Marks Entry'!DR59</f>
        <v>0</v>
      </c>
      <c r="DR57" s="150">
        <f>'Marks Entry'!DS59</f>
        <v>0</v>
      </c>
      <c r="DS57" s="151">
        <f>'Marks Entry'!DT59</f>
        <v>0</v>
      </c>
      <c r="DT57" s="150">
        <f>'Marks Entry'!DU59</f>
        <v>0</v>
      </c>
      <c r="DU57" s="150">
        <f>'Marks Entry'!DV59</f>
        <v>0</v>
      </c>
      <c r="DV57" s="151">
        <f>'Marks Entry'!DW59</f>
        <v>0</v>
      </c>
      <c r="DW57" s="256">
        <f>'Marks Entry'!DX59</f>
        <v>0</v>
      </c>
      <c r="DX57" s="518">
        <f>'Marks Entry'!DY59</f>
        <v>0</v>
      </c>
      <c r="DY57" s="518" t="str">
        <f>'Marks Entry'!DZ59</f>
        <v>E</v>
      </c>
      <c r="DZ57" s="152" t="str">
        <f>'Marks Entry'!EA59</f>
        <v>E</v>
      </c>
      <c r="EA57" s="149">
        <f>'Marks Entry'!EB59</f>
        <v>0</v>
      </c>
      <c r="EB57" s="150">
        <f>'Marks Entry'!EC59</f>
        <v>0</v>
      </c>
      <c r="EC57" s="150">
        <f>'Marks Entry'!ED59</f>
        <v>0</v>
      </c>
      <c r="ED57" s="150">
        <f>'Marks Entry'!EE59</f>
        <v>0</v>
      </c>
      <c r="EE57" s="150">
        <f>'Marks Entry'!EF59</f>
        <v>0</v>
      </c>
      <c r="EF57" s="209">
        <f>'Marks Entry'!EG59</f>
        <v>0</v>
      </c>
      <c r="EG57" s="153" t="str">
        <f>'Marks Entry'!EJ59</f>
        <v>E</v>
      </c>
      <c r="EH57" s="149">
        <f>'Marks Entry'!EK59</f>
        <v>0</v>
      </c>
      <c r="EI57" s="150">
        <f>'Marks Entry'!EL59</f>
        <v>0</v>
      </c>
      <c r="EJ57" s="150">
        <f>'Marks Entry'!EM59</f>
        <v>0</v>
      </c>
      <c r="EK57" s="150">
        <f>'Marks Entry'!EN59</f>
        <v>0</v>
      </c>
      <c r="EL57" s="150">
        <f>'Marks Entry'!EO59</f>
        <v>0</v>
      </c>
      <c r="EM57" s="151">
        <f>'Marks Entry'!EP59</f>
        <v>0</v>
      </c>
      <c r="EN57" s="153" t="str">
        <f>'Marks Entry'!ES59</f>
        <v>E</v>
      </c>
      <c r="EO57" s="149">
        <f>'Marks Entry'!ET59</f>
        <v>0</v>
      </c>
      <c r="EP57" s="150">
        <f>'Marks Entry'!EU59</f>
        <v>0</v>
      </c>
      <c r="EQ57" s="150">
        <f>'Marks Entry'!EV59</f>
        <v>0</v>
      </c>
      <c r="ER57" s="150">
        <f>'Marks Entry'!EW59</f>
        <v>0</v>
      </c>
      <c r="ES57" s="150">
        <f>'Marks Entry'!EX59</f>
        <v>0</v>
      </c>
      <c r="ET57" s="151">
        <f>'Marks Entry'!EY59</f>
        <v>0</v>
      </c>
      <c r="EU57" s="153" t="str">
        <f>'Marks Entry'!FB59</f>
        <v>E</v>
      </c>
      <c r="EV57" s="222">
        <f>'Marks Entry'!FC59</f>
        <v>0</v>
      </c>
      <c r="EW57" s="223">
        <f>'Marks Entry'!FD59</f>
        <v>0</v>
      </c>
      <c r="EX57" s="224" t="str">
        <f>'Marks Entry'!FE59</f>
        <v/>
      </c>
      <c r="EY57" s="222">
        <f>'Marks Entry'!FF59</f>
        <v>1200</v>
      </c>
      <c r="EZ57" s="223">
        <f>'Marks Entry'!FG59</f>
        <v>0</v>
      </c>
      <c r="FA57" s="225">
        <f>'Marks Entry'!FH59</f>
        <v>0</v>
      </c>
      <c r="FB57" s="223" t="str">
        <f>IF(OR('Marks Entry'!FI59="First",'Marks Entry'!FI59="Second",'Marks Entry'!FI59="Third"),'Marks Entry'!FI59,"")</f>
        <v/>
      </c>
      <c r="FC57" s="223" t="str">
        <f>'Marks Entry'!FJ59</f>
        <v/>
      </c>
      <c r="FD57" s="540" t="str">
        <f>'Marks Entry'!FK59</f>
        <v>PROMOTED</v>
      </c>
      <c r="FE57" s="113" t="str">
        <f>'Marks Entry'!FL59</f>
        <v/>
      </c>
      <c r="FF57" s="115" t="str">
        <f>'Marks Entry'!FM59</f>
        <v/>
      </c>
      <c r="FG57" s="116" t="str">
        <f>'Marks Entry'!FO59</f>
        <v>E</v>
      </c>
    </row>
    <row r="58" spans="1:163" s="117" customFormat="1" ht="17.25" customHeight="1">
      <c r="A58" s="1065"/>
      <c r="B58" s="112">
        <f t="shared" si="1"/>
        <v>52</v>
      </c>
      <c r="C58" s="113">
        <f>'Marks Entry'!D60</f>
        <v>0</v>
      </c>
      <c r="D58" s="113">
        <f>'Marks Entry'!E60</f>
        <v>0</v>
      </c>
      <c r="E58" s="113">
        <f>'Marks Entry'!F60</f>
        <v>0</v>
      </c>
      <c r="F58" s="113">
        <f>'Marks Entry'!G60</f>
        <v>952</v>
      </c>
      <c r="G58" s="113">
        <f>'Marks Entry'!H60</f>
        <v>0</v>
      </c>
      <c r="H58" s="113">
        <f>'Marks Entry'!I60</f>
        <v>0</v>
      </c>
      <c r="I58" s="113">
        <f>'Marks Entry'!J60</f>
        <v>0</v>
      </c>
      <c r="J58" s="114">
        <f>'Marks Entry'!K60</f>
        <v>0</v>
      </c>
      <c r="K58" s="149">
        <f>'Marks Entry'!L60</f>
        <v>0</v>
      </c>
      <c r="L58" s="150">
        <f>'Marks Entry'!M60</f>
        <v>0</v>
      </c>
      <c r="M58" s="510">
        <f>'Marks Entry'!N60</f>
        <v>0</v>
      </c>
      <c r="N58" s="150">
        <f>'Marks Entry'!O60</f>
        <v>0</v>
      </c>
      <c r="O58" s="150">
        <f>'Marks Entry'!P60</f>
        <v>0</v>
      </c>
      <c r="P58" s="508">
        <f>'Marks Entry'!Q60</f>
        <v>0</v>
      </c>
      <c r="Q58" s="150">
        <f>'Marks Entry'!R60</f>
        <v>0</v>
      </c>
      <c r="R58" s="150">
        <f>'Marks Entry'!S60</f>
        <v>0</v>
      </c>
      <c r="S58" s="508">
        <f>'Marks Entry'!T60</f>
        <v>0</v>
      </c>
      <c r="T58" s="151">
        <f>'Marks Entry'!U60</f>
        <v>0</v>
      </c>
      <c r="U58" s="150">
        <f>'Marks Entry'!V60</f>
        <v>0</v>
      </c>
      <c r="V58" s="150">
        <f>'Marks Entry'!W60</f>
        <v>0</v>
      </c>
      <c r="W58" s="151">
        <f>'Marks Entry'!X60</f>
        <v>0</v>
      </c>
      <c r="X58" s="150">
        <f>'Marks Entry'!Y60</f>
        <v>0</v>
      </c>
      <c r="Y58" s="150">
        <f>'Marks Entry'!Z60</f>
        <v>0</v>
      </c>
      <c r="Z58" s="151">
        <f>'Marks Entry'!AA60</f>
        <v>0</v>
      </c>
      <c r="AA58" s="256">
        <f>'Marks Entry'!AB60</f>
        <v>0</v>
      </c>
      <c r="AB58" s="518">
        <f>'Marks Entry'!AC60</f>
        <v>0</v>
      </c>
      <c r="AC58" s="518" t="str">
        <f>'Marks Entry'!AD60</f>
        <v>E</v>
      </c>
      <c r="AD58" s="152" t="str">
        <f>'Marks Entry'!AE60</f>
        <v>E</v>
      </c>
      <c r="AE58" s="149">
        <f>'Marks Entry'!AF60</f>
        <v>0</v>
      </c>
      <c r="AF58" s="150">
        <f>'Marks Entry'!AG60</f>
        <v>0</v>
      </c>
      <c r="AG58" s="510">
        <f>'Marks Entry'!AH60</f>
        <v>0</v>
      </c>
      <c r="AH58" s="150">
        <f>'Marks Entry'!AI60</f>
        <v>0</v>
      </c>
      <c r="AI58" s="150">
        <f>'Marks Entry'!AJ60</f>
        <v>0</v>
      </c>
      <c r="AJ58" s="508">
        <f>'Marks Entry'!AK60</f>
        <v>0</v>
      </c>
      <c r="AK58" s="150">
        <f>'Marks Entry'!AL60</f>
        <v>0</v>
      </c>
      <c r="AL58" s="150">
        <f>'Marks Entry'!AM60</f>
        <v>0</v>
      </c>
      <c r="AM58" s="508">
        <f>'Marks Entry'!AN60</f>
        <v>0</v>
      </c>
      <c r="AN58" s="151">
        <f>'Marks Entry'!AO60</f>
        <v>0</v>
      </c>
      <c r="AO58" s="150">
        <f>'Marks Entry'!AP60</f>
        <v>0</v>
      </c>
      <c r="AP58" s="150">
        <f>'Marks Entry'!AQ60</f>
        <v>0</v>
      </c>
      <c r="AQ58" s="151">
        <f>'Marks Entry'!AR60</f>
        <v>0</v>
      </c>
      <c r="AR58" s="150">
        <f>'Marks Entry'!AS60</f>
        <v>0</v>
      </c>
      <c r="AS58" s="150">
        <f>'Marks Entry'!AT60</f>
        <v>0</v>
      </c>
      <c r="AT58" s="151">
        <f>'Marks Entry'!AU60</f>
        <v>0</v>
      </c>
      <c r="AU58" s="256">
        <f>'Marks Entry'!AV60</f>
        <v>0</v>
      </c>
      <c r="AV58" s="518">
        <f>'Marks Entry'!AW60</f>
        <v>0</v>
      </c>
      <c r="AW58" s="518" t="str">
        <f>'Marks Entry'!AX60</f>
        <v>E</v>
      </c>
      <c r="AX58" s="152" t="str">
        <f>'Marks Entry'!AY60</f>
        <v>E</v>
      </c>
      <c r="AY58" s="149">
        <f>'Marks Entry'!AZ60</f>
        <v>0</v>
      </c>
      <c r="AZ58" s="150">
        <f>'Marks Entry'!BA60</f>
        <v>0</v>
      </c>
      <c r="BA58" s="510">
        <f>'Marks Entry'!BB60</f>
        <v>0</v>
      </c>
      <c r="BB58" s="150">
        <f>'Marks Entry'!BC60</f>
        <v>0</v>
      </c>
      <c r="BC58" s="150">
        <f>'Marks Entry'!BD60</f>
        <v>0</v>
      </c>
      <c r="BD58" s="508">
        <f>'Marks Entry'!BE60</f>
        <v>0</v>
      </c>
      <c r="BE58" s="150">
        <f>'Marks Entry'!BF60</f>
        <v>0</v>
      </c>
      <c r="BF58" s="150">
        <f>'Marks Entry'!BG60</f>
        <v>0</v>
      </c>
      <c r="BG58" s="508">
        <f>'Marks Entry'!BH60</f>
        <v>0</v>
      </c>
      <c r="BH58" s="151">
        <f>'Marks Entry'!BI60</f>
        <v>0</v>
      </c>
      <c r="BI58" s="150">
        <f>'Marks Entry'!BJ60</f>
        <v>0</v>
      </c>
      <c r="BJ58" s="150">
        <f>'Marks Entry'!BK60</f>
        <v>0</v>
      </c>
      <c r="BK58" s="151">
        <f>'Marks Entry'!BL60</f>
        <v>0</v>
      </c>
      <c r="BL58" s="150">
        <f>'Marks Entry'!BM60</f>
        <v>0</v>
      </c>
      <c r="BM58" s="150">
        <f>'Marks Entry'!BN60</f>
        <v>0</v>
      </c>
      <c r="BN58" s="151">
        <f>'Marks Entry'!BO60</f>
        <v>0</v>
      </c>
      <c r="BO58" s="256">
        <f>'Marks Entry'!BP60</f>
        <v>0</v>
      </c>
      <c r="BP58" s="518">
        <f>'Marks Entry'!BQ60</f>
        <v>0</v>
      </c>
      <c r="BQ58" s="518" t="str">
        <f>'Marks Entry'!BR60</f>
        <v>E</v>
      </c>
      <c r="BR58" s="152" t="str">
        <f>'Marks Entry'!BS60</f>
        <v>E</v>
      </c>
      <c r="BS58" s="149">
        <f>'Marks Entry'!BT60</f>
        <v>0</v>
      </c>
      <c r="BT58" s="150">
        <f>'Marks Entry'!BU60</f>
        <v>0</v>
      </c>
      <c r="BU58" s="510">
        <f>'Marks Entry'!BV60</f>
        <v>0</v>
      </c>
      <c r="BV58" s="150">
        <f>'Marks Entry'!BW60</f>
        <v>0</v>
      </c>
      <c r="BW58" s="150">
        <f>'Marks Entry'!BX60</f>
        <v>0</v>
      </c>
      <c r="BX58" s="508">
        <f>'Marks Entry'!BY60</f>
        <v>0</v>
      </c>
      <c r="BY58" s="150">
        <f>'Marks Entry'!BZ60</f>
        <v>0</v>
      </c>
      <c r="BZ58" s="150">
        <f>'Marks Entry'!CA60</f>
        <v>0</v>
      </c>
      <c r="CA58" s="508">
        <f>'Marks Entry'!CB60</f>
        <v>0</v>
      </c>
      <c r="CB58" s="151">
        <f>'Marks Entry'!CC60</f>
        <v>0</v>
      </c>
      <c r="CC58" s="150">
        <f>'Marks Entry'!CD60</f>
        <v>0</v>
      </c>
      <c r="CD58" s="150">
        <f>'Marks Entry'!CE60</f>
        <v>0</v>
      </c>
      <c r="CE58" s="151">
        <f>'Marks Entry'!CF60</f>
        <v>0</v>
      </c>
      <c r="CF58" s="150">
        <f>'Marks Entry'!CG60</f>
        <v>0</v>
      </c>
      <c r="CG58" s="150">
        <f>'Marks Entry'!CH60</f>
        <v>0</v>
      </c>
      <c r="CH58" s="151">
        <f>'Marks Entry'!CI60</f>
        <v>0</v>
      </c>
      <c r="CI58" s="256">
        <f>'Marks Entry'!CJ60</f>
        <v>0</v>
      </c>
      <c r="CJ58" s="518">
        <f>'Marks Entry'!CK60</f>
        <v>0</v>
      </c>
      <c r="CK58" s="518" t="str">
        <f>'Marks Entry'!CL60</f>
        <v>E</v>
      </c>
      <c r="CL58" s="152" t="str">
        <f>'Marks Entry'!CM60</f>
        <v>E</v>
      </c>
      <c r="CM58" s="149">
        <f>'Marks Entry'!CN60</f>
        <v>0</v>
      </c>
      <c r="CN58" s="150">
        <f>'Marks Entry'!CO60</f>
        <v>0</v>
      </c>
      <c r="CO58" s="510">
        <f>'Marks Entry'!CP60</f>
        <v>0</v>
      </c>
      <c r="CP58" s="150">
        <f>'Marks Entry'!CQ60</f>
        <v>0</v>
      </c>
      <c r="CQ58" s="150">
        <f>'Marks Entry'!CR60</f>
        <v>0</v>
      </c>
      <c r="CR58" s="508">
        <f>'Marks Entry'!CS60</f>
        <v>0</v>
      </c>
      <c r="CS58" s="150">
        <f>'Marks Entry'!CT60</f>
        <v>0</v>
      </c>
      <c r="CT58" s="150">
        <f>'Marks Entry'!CU60</f>
        <v>0</v>
      </c>
      <c r="CU58" s="508">
        <f>'Marks Entry'!CV60</f>
        <v>0</v>
      </c>
      <c r="CV58" s="151">
        <f>'Marks Entry'!CW60</f>
        <v>0</v>
      </c>
      <c r="CW58" s="150">
        <f>'Marks Entry'!CX60</f>
        <v>0</v>
      </c>
      <c r="CX58" s="150">
        <f>'Marks Entry'!CY60</f>
        <v>0</v>
      </c>
      <c r="CY58" s="151">
        <f>'Marks Entry'!CZ60</f>
        <v>0</v>
      </c>
      <c r="CZ58" s="150">
        <f>'Marks Entry'!DA60</f>
        <v>0</v>
      </c>
      <c r="DA58" s="150">
        <f>'Marks Entry'!DB60</f>
        <v>0</v>
      </c>
      <c r="DB58" s="151">
        <f>'Marks Entry'!DC60</f>
        <v>0</v>
      </c>
      <c r="DC58" s="256">
        <f>'Marks Entry'!DD60</f>
        <v>0</v>
      </c>
      <c r="DD58" s="518">
        <f>'Marks Entry'!DE60</f>
        <v>0</v>
      </c>
      <c r="DE58" s="518" t="str">
        <f>'Marks Entry'!DF60</f>
        <v>E</v>
      </c>
      <c r="DF58" s="152" t="str">
        <f>'Marks Entry'!DG60</f>
        <v>E</v>
      </c>
      <c r="DG58" s="149">
        <f>'Marks Entry'!DH60</f>
        <v>0</v>
      </c>
      <c r="DH58" s="150">
        <f>'Marks Entry'!DI60</f>
        <v>0</v>
      </c>
      <c r="DI58" s="510">
        <f>'Marks Entry'!DJ60</f>
        <v>0</v>
      </c>
      <c r="DJ58" s="150">
        <f>'Marks Entry'!DK60</f>
        <v>0</v>
      </c>
      <c r="DK58" s="150">
        <f>'Marks Entry'!DL60</f>
        <v>0</v>
      </c>
      <c r="DL58" s="508">
        <f>'Marks Entry'!DM60</f>
        <v>0</v>
      </c>
      <c r="DM58" s="150">
        <f>'Marks Entry'!DN60</f>
        <v>0</v>
      </c>
      <c r="DN58" s="150">
        <f>'Marks Entry'!DO60</f>
        <v>0</v>
      </c>
      <c r="DO58" s="508">
        <f>'Marks Entry'!DP60</f>
        <v>0</v>
      </c>
      <c r="DP58" s="151">
        <f>'Marks Entry'!DQ60</f>
        <v>0</v>
      </c>
      <c r="DQ58" s="150">
        <f>'Marks Entry'!DR60</f>
        <v>0</v>
      </c>
      <c r="DR58" s="150">
        <f>'Marks Entry'!DS60</f>
        <v>0</v>
      </c>
      <c r="DS58" s="151">
        <f>'Marks Entry'!DT60</f>
        <v>0</v>
      </c>
      <c r="DT58" s="150">
        <f>'Marks Entry'!DU60</f>
        <v>0</v>
      </c>
      <c r="DU58" s="150">
        <f>'Marks Entry'!DV60</f>
        <v>0</v>
      </c>
      <c r="DV58" s="151">
        <f>'Marks Entry'!DW60</f>
        <v>0</v>
      </c>
      <c r="DW58" s="256">
        <f>'Marks Entry'!DX60</f>
        <v>0</v>
      </c>
      <c r="DX58" s="518">
        <f>'Marks Entry'!DY60</f>
        <v>0</v>
      </c>
      <c r="DY58" s="518" t="str">
        <f>'Marks Entry'!DZ60</f>
        <v>E</v>
      </c>
      <c r="DZ58" s="152" t="str">
        <f>'Marks Entry'!EA60</f>
        <v>E</v>
      </c>
      <c r="EA58" s="149">
        <f>'Marks Entry'!EB60</f>
        <v>0</v>
      </c>
      <c r="EB58" s="150">
        <f>'Marks Entry'!EC60</f>
        <v>0</v>
      </c>
      <c r="EC58" s="150">
        <f>'Marks Entry'!ED60</f>
        <v>0</v>
      </c>
      <c r="ED58" s="150">
        <f>'Marks Entry'!EE60</f>
        <v>0</v>
      </c>
      <c r="EE58" s="150">
        <f>'Marks Entry'!EF60</f>
        <v>0</v>
      </c>
      <c r="EF58" s="209">
        <f>'Marks Entry'!EG60</f>
        <v>0</v>
      </c>
      <c r="EG58" s="153" t="str">
        <f>'Marks Entry'!EJ60</f>
        <v>E</v>
      </c>
      <c r="EH58" s="149">
        <f>'Marks Entry'!EK60</f>
        <v>0</v>
      </c>
      <c r="EI58" s="150">
        <f>'Marks Entry'!EL60</f>
        <v>0</v>
      </c>
      <c r="EJ58" s="150">
        <f>'Marks Entry'!EM60</f>
        <v>0</v>
      </c>
      <c r="EK58" s="150">
        <f>'Marks Entry'!EN60</f>
        <v>0</v>
      </c>
      <c r="EL58" s="150">
        <f>'Marks Entry'!EO60</f>
        <v>0</v>
      </c>
      <c r="EM58" s="151">
        <f>'Marks Entry'!EP60</f>
        <v>0</v>
      </c>
      <c r="EN58" s="153" t="str">
        <f>'Marks Entry'!ES60</f>
        <v>E</v>
      </c>
      <c r="EO58" s="149">
        <f>'Marks Entry'!ET60</f>
        <v>0</v>
      </c>
      <c r="EP58" s="150">
        <f>'Marks Entry'!EU60</f>
        <v>0</v>
      </c>
      <c r="EQ58" s="150">
        <f>'Marks Entry'!EV60</f>
        <v>0</v>
      </c>
      <c r="ER58" s="150">
        <f>'Marks Entry'!EW60</f>
        <v>0</v>
      </c>
      <c r="ES58" s="150">
        <f>'Marks Entry'!EX60</f>
        <v>0</v>
      </c>
      <c r="ET58" s="151">
        <f>'Marks Entry'!EY60</f>
        <v>0</v>
      </c>
      <c r="EU58" s="153" t="str">
        <f>'Marks Entry'!FB60</f>
        <v>E</v>
      </c>
      <c r="EV58" s="222">
        <f>'Marks Entry'!FC60</f>
        <v>0</v>
      </c>
      <c r="EW58" s="223">
        <f>'Marks Entry'!FD60</f>
        <v>0</v>
      </c>
      <c r="EX58" s="224" t="str">
        <f>'Marks Entry'!FE60</f>
        <v/>
      </c>
      <c r="EY58" s="222">
        <f>'Marks Entry'!FF60</f>
        <v>1200</v>
      </c>
      <c r="EZ58" s="223">
        <f>'Marks Entry'!FG60</f>
        <v>0</v>
      </c>
      <c r="FA58" s="225">
        <f>'Marks Entry'!FH60</f>
        <v>0</v>
      </c>
      <c r="FB58" s="223" t="str">
        <f>IF(OR('Marks Entry'!FI60="First",'Marks Entry'!FI60="Second",'Marks Entry'!FI60="Third"),'Marks Entry'!FI60,"")</f>
        <v/>
      </c>
      <c r="FC58" s="223" t="str">
        <f>'Marks Entry'!FJ60</f>
        <v/>
      </c>
      <c r="FD58" s="540" t="str">
        <f>'Marks Entry'!FK60</f>
        <v>PROMOTED</v>
      </c>
      <c r="FE58" s="113" t="str">
        <f>'Marks Entry'!FL60</f>
        <v/>
      </c>
      <c r="FF58" s="115" t="str">
        <f>'Marks Entry'!FM60</f>
        <v/>
      </c>
      <c r="FG58" s="116" t="str">
        <f>'Marks Entry'!FO60</f>
        <v>E</v>
      </c>
    </row>
    <row r="59" spans="1:163" s="117" customFormat="1" ht="17.25" customHeight="1">
      <c r="A59" s="1065"/>
      <c r="B59" s="112">
        <f t="shared" si="1"/>
        <v>53</v>
      </c>
      <c r="C59" s="113">
        <f>'Marks Entry'!D61</f>
        <v>0</v>
      </c>
      <c r="D59" s="113">
        <f>'Marks Entry'!E61</f>
        <v>0</v>
      </c>
      <c r="E59" s="113">
        <f>'Marks Entry'!F61</f>
        <v>0</v>
      </c>
      <c r="F59" s="113">
        <f>'Marks Entry'!G61</f>
        <v>953</v>
      </c>
      <c r="G59" s="113">
        <f>'Marks Entry'!H61</f>
        <v>0</v>
      </c>
      <c r="H59" s="113">
        <f>'Marks Entry'!I61</f>
        <v>0</v>
      </c>
      <c r="I59" s="113">
        <f>'Marks Entry'!J61</f>
        <v>0</v>
      </c>
      <c r="J59" s="114">
        <f>'Marks Entry'!K61</f>
        <v>0</v>
      </c>
      <c r="K59" s="149">
        <f>'Marks Entry'!L61</f>
        <v>0</v>
      </c>
      <c r="L59" s="150">
        <f>'Marks Entry'!M61</f>
        <v>0</v>
      </c>
      <c r="M59" s="510">
        <f>'Marks Entry'!N61</f>
        <v>0</v>
      </c>
      <c r="N59" s="150">
        <f>'Marks Entry'!O61</f>
        <v>0</v>
      </c>
      <c r="O59" s="150">
        <f>'Marks Entry'!P61</f>
        <v>0</v>
      </c>
      <c r="P59" s="508">
        <f>'Marks Entry'!Q61</f>
        <v>0</v>
      </c>
      <c r="Q59" s="150">
        <f>'Marks Entry'!R61</f>
        <v>0</v>
      </c>
      <c r="R59" s="150">
        <f>'Marks Entry'!S61</f>
        <v>0</v>
      </c>
      <c r="S59" s="508">
        <f>'Marks Entry'!T61</f>
        <v>0</v>
      </c>
      <c r="T59" s="151">
        <f>'Marks Entry'!U61</f>
        <v>0</v>
      </c>
      <c r="U59" s="150">
        <f>'Marks Entry'!V61</f>
        <v>0</v>
      </c>
      <c r="V59" s="150">
        <f>'Marks Entry'!W61</f>
        <v>0</v>
      </c>
      <c r="W59" s="151">
        <f>'Marks Entry'!X61</f>
        <v>0</v>
      </c>
      <c r="X59" s="150">
        <f>'Marks Entry'!Y61</f>
        <v>0</v>
      </c>
      <c r="Y59" s="150">
        <f>'Marks Entry'!Z61</f>
        <v>0</v>
      </c>
      <c r="Z59" s="151">
        <f>'Marks Entry'!AA61</f>
        <v>0</v>
      </c>
      <c r="AA59" s="256">
        <f>'Marks Entry'!AB61</f>
        <v>0</v>
      </c>
      <c r="AB59" s="518">
        <f>'Marks Entry'!AC61</f>
        <v>0</v>
      </c>
      <c r="AC59" s="518" t="str">
        <f>'Marks Entry'!AD61</f>
        <v>E</v>
      </c>
      <c r="AD59" s="152" t="str">
        <f>'Marks Entry'!AE61</f>
        <v>E</v>
      </c>
      <c r="AE59" s="149">
        <f>'Marks Entry'!AF61</f>
        <v>0</v>
      </c>
      <c r="AF59" s="150">
        <f>'Marks Entry'!AG61</f>
        <v>0</v>
      </c>
      <c r="AG59" s="510">
        <f>'Marks Entry'!AH61</f>
        <v>0</v>
      </c>
      <c r="AH59" s="150">
        <f>'Marks Entry'!AI61</f>
        <v>0</v>
      </c>
      <c r="AI59" s="150">
        <f>'Marks Entry'!AJ61</f>
        <v>0</v>
      </c>
      <c r="AJ59" s="508">
        <f>'Marks Entry'!AK61</f>
        <v>0</v>
      </c>
      <c r="AK59" s="150">
        <f>'Marks Entry'!AL61</f>
        <v>0</v>
      </c>
      <c r="AL59" s="150">
        <f>'Marks Entry'!AM61</f>
        <v>0</v>
      </c>
      <c r="AM59" s="508">
        <f>'Marks Entry'!AN61</f>
        <v>0</v>
      </c>
      <c r="AN59" s="151">
        <f>'Marks Entry'!AO61</f>
        <v>0</v>
      </c>
      <c r="AO59" s="150">
        <f>'Marks Entry'!AP61</f>
        <v>0</v>
      </c>
      <c r="AP59" s="150">
        <f>'Marks Entry'!AQ61</f>
        <v>0</v>
      </c>
      <c r="AQ59" s="151">
        <f>'Marks Entry'!AR61</f>
        <v>0</v>
      </c>
      <c r="AR59" s="150">
        <f>'Marks Entry'!AS61</f>
        <v>0</v>
      </c>
      <c r="AS59" s="150">
        <f>'Marks Entry'!AT61</f>
        <v>0</v>
      </c>
      <c r="AT59" s="151">
        <f>'Marks Entry'!AU61</f>
        <v>0</v>
      </c>
      <c r="AU59" s="256">
        <f>'Marks Entry'!AV61</f>
        <v>0</v>
      </c>
      <c r="AV59" s="518">
        <f>'Marks Entry'!AW61</f>
        <v>0</v>
      </c>
      <c r="AW59" s="518" t="str">
        <f>'Marks Entry'!AX61</f>
        <v>E</v>
      </c>
      <c r="AX59" s="152" t="str">
        <f>'Marks Entry'!AY61</f>
        <v>E</v>
      </c>
      <c r="AY59" s="149">
        <f>'Marks Entry'!AZ61</f>
        <v>0</v>
      </c>
      <c r="AZ59" s="150">
        <f>'Marks Entry'!BA61</f>
        <v>0</v>
      </c>
      <c r="BA59" s="510">
        <f>'Marks Entry'!BB61</f>
        <v>0</v>
      </c>
      <c r="BB59" s="150">
        <f>'Marks Entry'!BC61</f>
        <v>0</v>
      </c>
      <c r="BC59" s="150">
        <f>'Marks Entry'!BD61</f>
        <v>0</v>
      </c>
      <c r="BD59" s="508">
        <f>'Marks Entry'!BE61</f>
        <v>0</v>
      </c>
      <c r="BE59" s="150">
        <f>'Marks Entry'!BF61</f>
        <v>0</v>
      </c>
      <c r="BF59" s="150">
        <f>'Marks Entry'!BG61</f>
        <v>0</v>
      </c>
      <c r="BG59" s="508">
        <f>'Marks Entry'!BH61</f>
        <v>0</v>
      </c>
      <c r="BH59" s="151">
        <f>'Marks Entry'!BI61</f>
        <v>0</v>
      </c>
      <c r="BI59" s="150">
        <f>'Marks Entry'!BJ61</f>
        <v>0</v>
      </c>
      <c r="BJ59" s="150">
        <f>'Marks Entry'!BK61</f>
        <v>0</v>
      </c>
      <c r="BK59" s="151">
        <f>'Marks Entry'!BL61</f>
        <v>0</v>
      </c>
      <c r="BL59" s="150">
        <f>'Marks Entry'!BM61</f>
        <v>0</v>
      </c>
      <c r="BM59" s="150">
        <f>'Marks Entry'!BN61</f>
        <v>0</v>
      </c>
      <c r="BN59" s="151">
        <f>'Marks Entry'!BO61</f>
        <v>0</v>
      </c>
      <c r="BO59" s="256">
        <f>'Marks Entry'!BP61</f>
        <v>0</v>
      </c>
      <c r="BP59" s="518">
        <f>'Marks Entry'!BQ61</f>
        <v>0</v>
      </c>
      <c r="BQ59" s="518" t="str">
        <f>'Marks Entry'!BR61</f>
        <v>E</v>
      </c>
      <c r="BR59" s="152" t="str">
        <f>'Marks Entry'!BS61</f>
        <v>E</v>
      </c>
      <c r="BS59" s="149">
        <f>'Marks Entry'!BT61</f>
        <v>0</v>
      </c>
      <c r="BT59" s="150">
        <f>'Marks Entry'!BU61</f>
        <v>0</v>
      </c>
      <c r="BU59" s="510">
        <f>'Marks Entry'!BV61</f>
        <v>0</v>
      </c>
      <c r="BV59" s="150">
        <f>'Marks Entry'!BW61</f>
        <v>0</v>
      </c>
      <c r="BW59" s="150">
        <f>'Marks Entry'!BX61</f>
        <v>0</v>
      </c>
      <c r="BX59" s="508">
        <f>'Marks Entry'!BY61</f>
        <v>0</v>
      </c>
      <c r="BY59" s="150">
        <f>'Marks Entry'!BZ61</f>
        <v>0</v>
      </c>
      <c r="BZ59" s="150">
        <f>'Marks Entry'!CA61</f>
        <v>0</v>
      </c>
      <c r="CA59" s="508">
        <f>'Marks Entry'!CB61</f>
        <v>0</v>
      </c>
      <c r="CB59" s="151">
        <f>'Marks Entry'!CC61</f>
        <v>0</v>
      </c>
      <c r="CC59" s="150">
        <f>'Marks Entry'!CD61</f>
        <v>0</v>
      </c>
      <c r="CD59" s="150">
        <f>'Marks Entry'!CE61</f>
        <v>0</v>
      </c>
      <c r="CE59" s="151">
        <f>'Marks Entry'!CF61</f>
        <v>0</v>
      </c>
      <c r="CF59" s="150">
        <f>'Marks Entry'!CG61</f>
        <v>0</v>
      </c>
      <c r="CG59" s="150">
        <f>'Marks Entry'!CH61</f>
        <v>0</v>
      </c>
      <c r="CH59" s="151">
        <f>'Marks Entry'!CI61</f>
        <v>0</v>
      </c>
      <c r="CI59" s="256">
        <f>'Marks Entry'!CJ61</f>
        <v>0</v>
      </c>
      <c r="CJ59" s="518">
        <f>'Marks Entry'!CK61</f>
        <v>0</v>
      </c>
      <c r="CK59" s="518" t="str">
        <f>'Marks Entry'!CL61</f>
        <v>E</v>
      </c>
      <c r="CL59" s="152" t="str">
        <f>'Marks Entry'!CM61</f>
        <v>E</v>
      </c>
      <c r="CM59" s="149">
        <f>'Marks Entry'!CN61</f>
        <v>0</v>
      </c>
      <c r="CN59" s="150">
        <f>'Marks Entry'!CO61</f>
        <v>0</v>
      </c>
      <c r="CO59" s="510">
        <f>'Marks Entry'!CP61</f>
        <v>0</v>
      </c>
      <c r="CP59" s="150">
        <f>'Marks Entry'!CQ61</f>
        <v>0</v>
      </c>
      <c r="CQ59" s="150">
        <f>'Marks Entry'!CR61</f>
        <v>0</v>
      </c>
      <c r="CR59" s="508">
        <f>'Marks Entry'!CS61</f>
        <v>0</v>
      </c>
      <c r="CS59" s="150">
        <f>'Marks Entry'!CT61</f>
        <v>0</v>
      </c>
      <c r="CT59" s="150">
        <f>'Marks Entry'!CU61</f>
        <v>0</v>
      </c>
      <c r="CU59" s="508">
        <f>'Marks Entry'!CV61</f>
        <v>0</v>
      </c>
      <c r="CV59" s="151">
        <f>'Marks Entry'!CW61</f>
        <v>0</v>
      </c>
      <c r="CW59" s="150">
        <f>'Marks Entry'!CX61</f>
        <v>0</v>
      </c>
      <c r="CX59" s="150">
        <f>'Marks Entry'!CY61</f>
        <v>0</v>
      </c>
      <c r="CY59" s="151">
        <f>'Marks Entry'!CZ61</f>
        <v>0</v>
      </c>
      <c r="CZ59" s="150">
        <f>'Marks Entry'!DA61</f>
        <v>0</v>
      </c>
      <c r="DA59" s="150">
        <f>'Marks Entry'!DB61</f>
        <v>0</v>
      </c>
      <c r="DB59" s="151">
        <f>'Marks Entry'!DC61</f>
        <v>0</v>
      </c>
      <c r="DC59" s="256">
        <f>'Marks Entry'!DD61</f>
        <v>0</v>
      </c>
      <c r="DD59" s="518">
        <f>'Marks Entry'!DE61</f>
        <v>0</v>
      </c>
      <c r="DE59" s="518" t="str">
        <f>'Marks Entry'!DF61</f>
        <v>E</v>
      </c>
      <c r="DF59" s="152" t="str">
        <f>'Marks Entry'!DG61</f>
        <v>E</v>
      </c>
      <c r="DG59" s="149">
        <f>'Marks Entry'!DH61</f>
        <v>0</v>
      </c>
      <c r="DH59" s="150">
        <f>'Marks Entry'!DI61</f>
        <v>0</v>
      </c>
      <c r="DI59" s="510">
        <f>'Marks Entry'!DJ61</f>
        <v>0</v>
      </c>
      <c r="DJ59" s="150">
        <f>'Marks Entry'!DK61</f>
        <v>0</v>
      </c>
      <c r="DK59" s="150">
        <f>'Marks Entry'!DL61</f>
        <v>0</v>
      </c>
      <c r="DL59" s="508">
        <f>'Marks Entry'!DM61</f>
        <v>0</v>
      </c>
      <c r="DM59" s="150">
        <f>'Marks Entry'!DN61</f>
        <v>0</v>
      </c>
      <c r="DN59" s="150">
        <f>'Marks Entry'!DO61</f>
        <v>0</v>
      </c>
      <c r="DO59" s="508">
        <f>'Marks Entry'!DP61</f>
        <v>0</v>
      </c>
      <c r="DP59" s="151">
        <f>'Marks Entry'!DQ61</f>
        <v>0</v>
      </c>
      <c r="DQ59" s="150">
        <f>'Marks Entry'!DR61</f>
        <v>0</v>
      </c>
      <c r="DR59" s="150">
        <f>'Marks Entry'!DS61</f>
        <v>0</v>
      </c>
      <c r="DS59" s="151">
        <f>'Marks Entry'!DT61</f>
        <v>0</v>
      </c>
      <c r="DT59" s="150">
        <f>'Marks Entry'!DU61</f>
        <v>0</v>
      </c>
      <c r="DU59" s="150">
        <f>'Marks Entry'!DV61</f>
        <v>0</v>
      </c>
      <c r="DV59" s="151">
        <f>'Marks Entry'!DW61</f>
        <v>0</v>
      </c>
      <c r="DW59" s="256">
        <f>'Marks Entry'!DX61</f>
        <v>0</v>
      </c>
      <c r="DX59" s="518">
        <f>'Marks Entry'!DY61</f>
        <v>0</v>
      </c>
      <c r="DY59" s="518" t="str">
        <f>'Marks Entry'!DZ61</f>
        <v>E</v>
      </c>
      <c r="DZ59" s="152" t="str">
        <f>'Marks Entry'!EA61</f>
        <v>E</v>
      </c>
      <c r="EA59" s="149">
        <f>'Marks Entry'!EB61</f>
        <v>0</v>
      </c>
      <c r="EB59" s="150">
        <f>'Marks Entry'!EC61</f>
        <v>0</v>
      </c>
      <c r="EC59" s="150">
        <f>'Marks Entry'!ED61</f>
        <v>0</v>
      </c>
      <c r="ED59" s="150">
        <f>'Marks Entry'!EE61</f>
        <v>0</v>
      </c>
      <c r="EE59" s="150">
        <f>'Marks Entry'!EF61</f>
        <v>0</v>
      </c>
      <c r="EF59" s="209">
        <f>'Marks Entry'!EG61</f>
        <v>0</v>
      </c>
      <c r="EG59" s="153" t="str">
        <f>'Marks Entry'!EJ61</f>
        <v>E</v>
      </c>
      <c r="EH59" s="149">
        <f>'Marks Entry'!EK61</f>
        <v>0</v>
      </c>
      <c r="EI59" s="150">
        <f>'Marks Entry'!EL61</f>
        <v>0</v>
      </c>
      <c r="EJ59" s="150">
        <f>'Marks Entry'!EM61</f>
        <v>0</v>
      </c>
      <c r="EK59" s="150">
        <f>'Marks Entry'!EN61</f>
        <v>0</v>
      </c>
      <c r="EL59" s="150">
        <f>'Marks Entry'!EO61</f>
        <v>0</v>
      </c>
      <c r="EM59" s="151">
        <f>'Marks Entry'!EP61</f>
        <v>0</v>
      </c>
      <c r="EN59" s="153" t="str">
        <f>'Marks Entry'!ES61</f>
        <v>E</v>
      </c>
      <c r="EO59" s="149">
        <f>'Marks Entry'!ET61</f>
        <v>0</v>
      </c>
      <c r="EP59" s="150">
        <f>'Marks Entry'!EU61</f>
        <v>0</v>
      </c>
      <c r="EQ59" s="150">
        <f>'Marks Entry'!EV61</f>
        <v>0</v>
      </c>
      <c r="ER59" s="150">
        <f>'Marks Entry'!EW61</f>
        <v>0</v>
      </c>
      <c r="ES59" s="150">
        <f>'Marks Entry'!EX61</f>
        <v>0</v>
      </c>
      <c r="ET59" s="151">
        <f>'Marks Entry'!EY61</f>
        <v>0</v>
      </c>
      <c r="EU59" s="153" t="str">
        <f>'Marks Entry'!FB61</f>
        <v>E</v>
      </c>
      <c r="EV59" s="222">
        <f>'Marks Entry'!FC61</f>
        <v>0</v>
      </c>
      <c r="EW59" s="223">
        <f>'Marks Entry'!FD61</f>
        <v>0</v>
      </c>
      <c r="EX59" s="224" t="str">
        <f>'Marks Entry'!FE61</f>
        <v/>
      </c>
      <c r="EY59" s="222">
        <f>'Marks Entry'!FF61</f>
        <v>1200</v>
      </c>
      <c r="EZ59" s="223">
        <f>'Marks Entry'!FG61</f>
        <v>0</v>
      </c>
      <c r="FA59" s="225">
        <f>'Marks Entry'!FH61</f>
        <v>0</v>
      </c>
      <c r="FB59" s="223" t="str">
        <f>IF(OR('Marks Entry'!FI61="First",'Marks Entry'!FI61="Second",'Marks Entry'!FI61="Third"),'Marks Entry'!FI61,"")</f>
        <v/>
      </c>
      <c r="FC59" s="223" t="str">
        <f>'Marks Entry'!FJ61</f>
        <v/>
      </c>
      <c r="FD59" s="540" t="str">
        <f>'Marks Entry'!FK61</f>
        <v>PROMOTED</v>
      </c>
      <c r="FE59" s="113" t="str">
        <f>'Marks Entry'!FL61</f>
        <v/>
      </c>
      <c r="FF59" s="115" t="str">
        <f>'Marks Entry'!FM61</f>
        <v/>
      </c>
      <c r="FG59" s="116" t="str">
        <f>'Marks Entry'!FO61</f>
        <v>E</v>
      </c>
    </row>
    <row r="60" spans="1:163" s="117" customFormat="1" ht="17.25" customHeight="1">
      <c r="A60" s="1065"/>
      <c r="B60" s="112">
        <f t="shared" si="1"/>
        <v>54</v>
      </c>
      <c r="C60" s="113">
        <f>'Marks Entry'!D62</f>
        <v>0</v>
      </c>
      <c r="D60" s="113">
        <f>'Marks Entry'!E62</f>
        <v>0</v>
      </c>
      <c r="E60" s="113">
        <f>'Marks Entry'!F62</f>
        <v>0</v>
      </c>
      <c r="F60" s="113">
        <f>'Marks Entry'!G62</f>
        <v>954</v>
      </c>
      <c r="G60" s="113">
        <f>'Marks Entry'!H62</f>
        <v>0</v>
      </c>
      <c r="H60" s="113">
        <f>'Marks Entry'!I62</f>
        <v>0</v>
      </c>
      <c r="I60" s="113">
        <f>'Marks Entry'!J62</f>
        <v>0</v>
      </c>
      <c r="J60" s="114">
        <f>'Marks Entry'!K62</f>
        <v>0</v>
      </c>
      <c r="K60" s="149">
        <f>'Marks Entry'!L62</f>
        <v>0</v>
      </c>
      <c r="L60" s="150">
        <f>'Marks Entry'!M62</f>
        <v>0</v>
      </c>
      <c r="M60" s="510">
        <f>'Marks Entry'!N62</f>
        <v>0</v>
      </c>
      <c r="N60" s="150">
        <f>'Marks Entry'!O62</f>
        <v>0</v>
      </c>
      <c r="O60" s="150">
        <f>'Marks Entry'!P62</f>
        <v>0</v>
      </c>
      <c r="P60" s="508">
        <f>'Marks Entry'!Q62</f>
        <v>0</v>
      </c>
      <c r="Q60" s="150">
        <f>'Marks Entry'!R62</f>
        <v>0</v>
      </c>
      <c r="R60" s="150">
        <f>'Marks Entry'!S62</f>
        <v>0</v>
      </c>
      <c r="S60" s="508">
        <f>'Marks Entry'!T62</f>
        <v>0</v>
      </c>
      <c r="T60" s="151">
        <f>'Marks Entry'!U62</f>
        <v>0</v>
      </c>
      <c r="U60" s="150">
        <f>'Marks Entry'!V62</f>
        <v>0</v>
      </c>
      <c r="V60" s="150">
        <f>'Marks Entry'!W62</f>
        <v>0</v>
      </c>
      <c r="W60" s="151">
        <f>'Marks Entry'!X62</f>
        <v>0</v>
      </c>
      <c r="X60" s="150">
        <f>'Marks Entry'!Y62</f>
        <v>0</v>
      </c>
      <c r="Y60" s="150">
        <f>'Marks Entry'!Z62</f>
        <v>0</v>
      </c>
      <c r="Z60" s="151">
        <f>'Marks Entry'!AA62</f>
        <v>0</v>
      </c>
      <c r="AA60" s="256">
        <f>'Marks Entry'!AB62</f>
        <v>0</v>
      </c>
      <c r="AB60" s="518">
        <f>'Marks Entry'!AC62</f>
        <v>0</v>
      </c>
      <c r="AC60" s="518" t="str">
        <f>'Marks Entry'!AD62</f>
        <v>E</v>
      </c>
      <c r="AD60" s="152" t="str">
        <f>'Marks Entry'!AE62</f>
        <v>E</v>
      </c>
      <c r="AE60" s="149">
        <f>'Marks Entry'!AF62</f>
        <v>0</v>
      </c>
      <c r="AF60" s="150">
        <f>'Marks Entry'!AG62</f>
        <v>0</v>
      </c>
      <c r="AG60" s="510">
        <f>'Marks Entry'!AH62</f>
        <v>0</v>
      </c>
      <c r="AH60" s="150">
        <f>'Marks Entry'!AI62</f>
        <v>0</v>
      </c>
      <c r="AI60" s="150">
        <f>'Marks Entry'!AJ62</f>
        <v>0</v>
      </c>
      <c r="AJ60" s="508">
        <f>'Marks Entry'!AK62</f>
        <v>0</v>
      </c>
      <c r="AK60" s="150">
        <f>'Marks Entry'!AL62</f>
        <v>0</v>
      </c>
      <c r="AL60" s="150">
        <f>'Marks Entry'!AM62</f>
        <v>0</v>
      </c>
      <c r="AM60" s="508">
        <f>'Marks Entry'!AN62</f>
        <v>0</v>
      </c>
      <c r="AN60" s="151">
        <f>'Marks Entry'!AO62</f>
        <v>0</v>
      </c>
      <c r="AO60" s="150">
        <f>'Marks Entry'!AP62</f>
        <v>0</v>
      </c>
      <c r="AP60" s="150">
        <f>'Marks Entry'!AQ62</f>
        <v>0</v>
      </c>
      <c r="AQ60" s="151">
        <f>'Marks Entry'!AR62</f>
        <v>0</v>
      </c>
      <c r="AR60" s="150">
        <f>'Marks Entry'!AS62</f>
        <v>0</v>
      </c>
      <c r="AS60" s="150">
        <f>'Marks Entry'!AT62</f>
        <v>0</v>
      </c>
      <c r="AT60" s="151">
        <f>'Marks Entry'!AU62</f>
        <v>0</v>
      </c>
      <c r="AU60" s="256">
        <f>'Marks Entry'!AV62</f>
        <v>0</v>
      </c>
      <c r="AV60" s="518">
        <f>'Marks Entry'!AW62</f>
        <v>0</v>
      </c>
      <c r="AW60" s="518" t="str">
        <f>'Marks Entry'!AX62</f>
        <v>E</v>
      </c>
      <c r="AX60" s="152" t="str">
        <f>'Marks Entry'!AY62</f>
        <v>E</v>
      </c>
      <c r="AY60" s="149">
        <f>'Marks Entry'!AZ62</f>
        <v>0</v>
      </c>
      <c r="AZ60" s="150">
        <f>'Marks Entry'!BA62</f>
        <v>0</v>
      </c>
      <c r="BA60" s="510">
        <f>'Marks Entry'!BB62</f>
        <v>0</v>
      </c>
      <c r="BB60" s="150">
        <f>'Marks Entry'!BC62</f>
        <v>0</v>
      </c>
      <c r="BC60" s="150">
        <f>'Marks Entry'!BD62</f>
        <v>0</v>
      </c>
      <c r="BD60" s="508">
        <f>'Marks Entry'!BE62</f>
        <v>0</v>
      </c>
      <c r="BE60" s="150">
        <f>'Marks Entry'!BF62</f>
        <v>0</v>
      </c>
      <c r="BF60" s="150">
        <f>'Marks Entry'!BG62</f>
        <v>0</v>
      </c>
      <c r="BG60" s="508">
        <f>'Marks Entry'!BH62</f>
        <v>0</v>
      </c>
      <c r="BH60" s="151">
        <f>'Marks Entry'!BI62</f>
        <v>0</v>
      </c>
      <c r="BI60" s="150">
        <f>'Marks Entry'!BJ62</f>
        <v>0</v>
      </c>
      <c r="BJ60" s="150">
        <f>'Marks Entry'!BK62</f>
        <v>0</v>
      </c>
      <c r="BK60" s="151">
        <f>'Marks Entry'!BL62</f>
        <v>0</v>
      </c>
      <c r="BL60" s="150">
        <f>'Marks Entry'!BM62</f>
        <v>0</v>
      </c>
      <c r="BM60" s="150">
        <f>'Marks Entry'!BN62</f>
        <v>0</v>
      </c>
      <c r="BN60" s="151">
        <f>'Marks Entry'!BO62</f>
        <v>0</v>
      </c>
      <c r="BO60" s="256">
        <f>'Marks Entry'!BP62</f>
        <v>0</v>
      </c>
      <c r="BP60" s="518">
        <f>'Marks Entry'!BQ62</f>
        <v>0</v>
      </c>
      <c r="BQ60" s="518" t="str">
        <f>'Marks Entry'!BR62</f>
        <v>E</v>
      </c>
      <c r="BR60" s="152" t="str">
        <f>'Marks Entry'!BS62</f>
        <v>E</v>
      </c>
      <c r="BS60" s="149">
        <f>'Marks Entry'!BT62</f>
        <v>0</v>
      </c>
      <c r="BT60" s="150">
        <f>'Marks Entry'!BU62</f>
        <v>0</v>
      </c>
      <c r="BU60" s="510">
        <f>'Marks Entry'!BV62</f>
        <v>0</v>
      </c>
      <c r="BV60" s="150">
        <f>'Marks Entry'!BW62</f>
        <v>0</v>
      </c>
      <c r="BW60" s="150">
        <f>'Marks Entry'!BX62</f>
        <v>0</v>
      </c>
      <c r="BX60" s="508">
        <f>'Marks Entry'!BY62</f>
        <v>0</v>
      </c>
      <c r="BY60" s="150">
        <f>'Marks Entry'!BZ62</f>
        <v>0</v>
      </c>
      <c r="BZ60" s="150">
        <f>'Marks Entry'!CA62</f>
        <v>0</v>
      </c>
      <c r="CA60" s="508">
        <f>'Marks Entry'!CB62</f>
        <v>0</v>
      </c>
      <c r="CB60" s="151">
        <f>'Marks Entry'!CC62</f>
        <v>0</v>
      </c>
      <c r="CC60" s="150">
        <f>'Marks Entry'!CD62</f>
        <v>0</v>
      </c>
      <c r="CD60" s="150">
        <f>'Marks Entry'!CE62</f>
        <v>0</v>
      </c>
      <c r="CE60" s="151">
        <f>'Marks Entry'!CF62</f>
        <v>0</v>
      </c>
      <c r="CF60" s="150">
        <f>'Marks Entry'!CG62</f>
        <v>0</v>
      </c>
      <c r="CG60" s="150">
        <f>'Marks Entry'!CH62</f>
        <v>0</v>
      </c>
      <c r="CH60" s="151">
        <f>'Marks Entry'!CI62</f>
        <v>0</v>
      </c>
      <c r="CI60" s="256">
        <f>'Marks Entry'!CJ62</f>
        <v>0</v>
      </c>
      <c r="CJ60" s="518">
        <f>'Marks Entry'!CK62</f>
        <v>0</v>
      </c>
      <c r="CK60" s="518" t="str">
        <f>'Marks Entry'!CL62</f>
        <v>E</v>
      </c>
      <c r="CL60" s="152" t="str">
        <f>'Marks Entry'!CM62</f>
        <v>E</v>
      </c>
      <c r="CM60" s="149">
        <f>'Marks Entry'!CN62</f>
        <v>0</v>
      </c>
      <c r="CN60" s="150">
        <f>'Marks Entry'!CO62</f>
        <v>0</v>
      </c>
      <c r="CO60" s="510">
        <f>'Marks Entry'!CP62</f>
        <v>0</v>
      </c>
      <c r="CP60" s="150">
        <f>'Marks Entry'!CQ62</f>
        <v>0</v>
      </c>
      <c r="CQ60" s="150">
        <f>'Marks Entry'!CR62</f>
        <v>0</v>
      </c>
      <c r="CR60" s="508">
        <f>'Marks Entry'!CS62</f>
        <v>0</v>
      </c>
      <c r="CS60" s="150">
        <f>'Marks Entry'!CT62</f>
        <v>0</v>
      </c>
      <c r="CT60" s="150">
        <f>'Marks Entry'!CU62</f>
        <v>0</v>
      </c>
      <c r="CU60" s="508">
        <f>'Marks Entry'!CV62</f>
        <v>0</v>
      </c>
      <c r="CV60" s="151">
        <f>'Marks Entry'!CW62</f>
        <v>0</v>
      </c>
      <c r="CW60" s="150">
        <f>'Marks Entry'!CX62</f>
        <v>0</v>
      </c>
      <c r="CX60" s="150">
        <f>'Marks Entry'!CY62</f>
        <v>0</v>
      </c>
      <c r="CY60" s="151">
        <f>'Marks Entry'!CZ62</f>
        <v>0</v>
      </c>
      <c r="CZ60" s="150">
        <f>'Marks Entry'!DA62</f>
        <v>0</v>
      </c>
      <c r="DA60" s="150">
        <f>'Marks Entry'!DB62</f>
        <v>0</v>
      </c>
      <c r="DB60" s="151">
        <f>'Marks Entry'!DC62</f>
        <v>0</v>
      </c>
      <c r="DC60" s="256">
        <f>'Marks Entry'!DD62</f>
        <v>0</v>
      </c>
      <c r="DD60" s="518">
        <f>'Marks Entry'!DE62</f>
        <v>0</v>
      </c>
      <c r="DE60" s="518" t="str">
        <f>'Marks Entry'!DF62</f>
        <v>E</v>
      </c>
      <c r="DF60" s="152" t="str">
        <f>'Marks Entry'!DG62</f>
        <v>E</v>
      </c>
      <c r="DG60" s="149">
        <f>'Marks Entry'!DH62</f>
        <v>0</v>
      </c>
      <c r="DH60" s="150">
        <f>'Marks Entry'!DI62</f>
        <v>0</v>
      </c>
      <c r="DI60" s="510">
        <f>'Marks Entry'!DJ62</f>
        <v>0</v>
      </c>
      <c r="DJ60" s="150">
        <f>'Marks Entry'!DK62</f>
        <v>0</v>
      </c>
      <c r="DK60" s="150">
        <f>'Marks Entry'!DL62</f>
        <v>0</v>
      </c>
      <c r="DL60" s="508">
        <f>'Marks Entry'!DM62</f>
        <v>0</v>
      </c>
      <c r="DM60" s="150">
        <f>'Marks Entry'!DN62</f>
        <v>0</v>
      </c>
      <c r="DN60" s="150">
        <f>'Marks Entry'!DO62</f>
        <v>0</v>
      </c>
      <c r="DO60" s="508">
        <f>'Marks Entry'!DP62</f>
        <v>0</v>
      </c>
      <c r="DP60" s="151">
        <f>'Marks Entry'!DQ62</f>
        <v>0</v>
      </c>
      <c r="DQ60" s="150">
        <f>'Marks Entry'!DR62</f>
        <v>0</v>
      </c>
      <c r="DR60" s="150">
        <f>'Marks Entry'!DS62</f>
        <v>0</v>
      </c>
      <c r="DS60" s="151">
        <f>'Marks Entry'!DT62</f>
        <v>0</v>
      </c>
      <c r="DT60" s="150">
        <f>'Marks Entry'!DU62</f>
        <v>0</v>
      </c>
      <c r="DU60" s="150">
        <f>'Marks Entry'!DV62</f>
        <v>0</v>
      </c>
      <c r="DV60" s="151">
        <f>'Marks Entry'!DW62</f>
        <v>0</v>
      </c>
      <c r="DW60" s="256">
        <f>'Marks Entry'!DX62</f>
        <v>0</v>
      </c>
      <c r="DX60" s="518">
        <f>'Marks Entry'!DY62</f>
        <v>0</v>
      </c>
      <c r="DY60" s="518" t="str">
        <f>'Marks Entry'!DZ62</f>
        <v>E</v>
      </c>
      <c r="DZ60" s="152" t="str">
        <f>'Marks Entry'!EA62</f>
        <v>E</v>
      </c>
      <c r="EA60" s="149">
        <f>'Marks Entry'!EB62</f>
        <v>0</v>
      </c>
      <c r="EB60" s="150">
        <f>'Marks Entry'!EC62</f>
        <v>0</v>
      </c>
      <c r="EC60" s="150">
        <f>'Marks Entry'!ED62</f>
        <v>0</v>
      </c>
      <c r="ED60" s="150">
        <f>'Marks Entry'!EE62</f>
        <v>0</v>
      </c>
      <c r="EE60" s="150">
        <f>'Marks Entry'!EF62</f>
        <v>0</v>
      </c>
      <c r="EF60" s="209">
        <f>'Marks Entry'!EG62</f>
        <v>0</v>
      </c>
      <c r="EG60" s="153" t="str">
        <f>'Marks Entry'!EJ62</f>
        <v>E</v>
      </c>
      <c r="EH60" s="149">
        <f>'Marks Entry'!EK62</f>
        <v>0</v>
      </c>
      <c r="EI60" s="150">
        <f>'Marks Entry'!EL62</f>
        <v>0</v>
      </c>
      <c r="EJ60" s="150">
        <f>'Marks Entry'!EM62</f>
        <v>0</v>
      </c>
      <c r="EK60" s="150">
        <f>'Marks Entry'!EN62</f>
        <v>0</v>
      </c>
      <c r="EL60" s="150">
        <f>'Marks Entry'!EO62</f>
        <v>0</v>
      </c>
      <c r="EM60" s="151">
        <f>'Marks Entry'!EP62</f>
        <v>0</v>
      </c>
      <c r="EN60" s="153" t="str">
        <f>'Marks Entry'!ES62</f>
        <v>E</v>
      </c>
      <c r="EO60" s="149">
        <f>'Marks Entry'!ET62</f>
        <v>0</v>
      </c>
      <c r="EP60" s="150">
        <f>'Marks Entry'!EU62</f>
        <v>0</v>
      </c>
      <c r="EQ60" s="150">
        <f>'Marks Entry'!EV62</f>
        <v>0</v>
      </c>
      <c r="ER60" s="150">
        <f>'Marks Entry'!EW62</f>
        <v>0</v>
      </c>
      <c r="ES60" s="150">
        <f>'Marks Entry'!EX62</f>
        <v>0</v>
      </c>
      <c r="ET60" s="151">
        <f>'Marks Entry'!EY62</f>
        <v>0</v>
      </c>
      <c r="EU60" s="153" t="str">
        <f>'Marks Entry'!FB62</f>
        <v>E</v>
      </c>
      <c r="EV60" s="222">
        <f>'Marks Entry'!FC62</f>
        <v>0</v>
      </c>
      <c r="EW60" s="223">
        <f>'Marks Entry'!FD62</f>
        <v>0</v>
      </c>
      <c r="EX60" s="224" t="str">
        <f>'Marks Entry'!FE62</f>
        <v/>
      </c>
      <c r="EY60" s="222">
        <f>'Marks Entry'!FF62</f>
        <v>1200</v>
      </c>
      <c r="EZ60" s="223">
        <f>'Marks Entry'!FG62</f>
        <v>0</v>
      </c>
      <c r="FA60" s="225">
        <f>'Marks Entry'!FH62</f>
        <v>0</v>
      </c>
      <c r="FB60" s="223" t="str">
        <f>IF(OR('Marks Entry'!FI62="First",'Marks Entry'!FI62="Second",'Marks Entry'!FI62="Third"),'Marks Entry'!FI62,"")</f>
        <v/>
      </c>
      <c r="FC60" s="223" t="str">
        <f>'Marks Entry'!FJ62</f>
        <v/>
      </c>
      <c r="FD60" s="540" t="str">
        <f>'Marks Entry'!FK62</f>
        <v>PROMOTED</v>
      </c>
      <c r="FE60" s="113" t="str">
        <f>'Marks Entry'!FL62</f>
        <v/>
      </c>
      <c r="FF60" s="115" t="str">
        <f>'Marks Entry'!FM62</f>
        <v/>
      </c>
      <c r="FG60" s="116" t="str">
        <f>'Marks Entry'!FO62</f>
        <v>E</v>
      </c>
    </row>
    <row r="61" spans="1:163" s="117" customFormat="1" ht="17.25" customHeight="1">
      <c r="A61" s="1065"/>
      <c r="B61" s="112">
        <f t="shared" si="1"/>
        <v>55</v>
      </c>
      <c r="C61" s="113">
        <f>'Marks Entry'!D63</f>
        <v>0</v>
      </c>
      <c r="D61" s="113">
        <f>'Marks Entry'!E63</f>
        <v>0</v>
      </c>
      <c r="E61" s="113">
        <f>'Marks Entry'!F63</f>
        <v>0</v>
      </c>
      <c r="F61" s="113">
        <f>'Marks Entry'!G63</f>
        <v>955</v>
      </c>
      <c r="G61" s="113">
        <f>'Marks Entry'!H63</f>
        <v>0</v>
      </c>
      <c r="H61" s="113">
        <f>'Marks Entry'!I63</f>
        <v>0</v>
      </c>
      <c r="I61" s="113">
        <f>'Marks Entry'!J63</f>
        <v>0</v>
      </c>
      <c r="J61" s="114">
        <f>'Marks Entry'!K63</f>
        <v>0</v>
      </c>
      <c r="K61" s="149">
        <f>'Marks Entry'!L63</f>
        <v>0</v>
      </c>
      <c r="L61" s="150">
        <f>'Marks Entry'!M63</f>
        <v>0</v>
      </c>
      <c r="M61" s="510">
        <f>'Marks Entry'!N63</f>
        <v>0</v>
      </c>
      <c r="N61" s="150">
        <f>'Marks Entry'!O63</f>
        <v>0</v>
      </c>
      <c r="O61" s="150">
        <f>'Marks Entry'!P63</f>
        <v>0</v>
      </c>
      <c r="P61" s="508">
        <f>'Marks Entry'!Q63</f>
        <v>0</v>
      </c>
      <c r="Q61" s="150">
        <f>'Marks Entry'!R63</f>
        <v>0</v>
      </c>
      <c r="R61" s="150">
        <f>'Marks Entry'!S63</f>
        <v>0</v>
      </c>
      <c r="S61" s="508">
        <f>'Marks Entry'!T63</f>
        <v>0</v>
      </c>
      <c r="T61" s="151">
        <f>'Marks Entry'!U63</f>
        <v>0</v>
      </c>
      <c r="U61" s="150">
        <f>'Marks Entry'!V63</f>
        <v>0</v>
      </c>
      <c r="V61" s="150">
        <f>'Marks Entry'!W63</f>
        <v>0</v>
      </c>
      <c r="W61" s="151">
        <f>'Marks Entry'!X63</f>
        <v>0</v>
      </c>
      <c r="X61" s="150">
        <f>'Marks Entry'!Y63</f>
        <v>0</v>
      </c>
      <c r="Y61" s="150">
        <f>'Marks Entry'!Z63</f>
        <v>0</v>
      </c>
      <c r="Z61" s="151">
        <f>'Marks Entry'!AA63</f>
        <v>0</v>
      </c>
      <c r="AA61" s="256">
        <f>'Marks Entry'!AB63</f>
        <v>0</v>
      </c>
      <c r="AB61" s="518">
        <f>'Marks Entry'!AC63</f>
        <v>0</v>
      </c>
      <c r="AC61" s="518" t="str">
        <f>'Marks Entry'!AD63</f>
        <v>E</v>
      </c>
      <c r="AD61" s="152" t="str">
        <f>'Marks Entry'!AE63</f>
        <v>E</v>
      </c>
      <c r="AE61" s="149">
        <f>'Marks Entry'!AF63</f>
        <v>0</v>
      </c>
      <c r="AF61" s="150">
        <f>'Marks Entry'!AG63</f>
        <v>0</v>
      </c>
      <c r="AG61" s="510">
        <f>'Marks Entry'!AH63</f>
        <v>0</v>
      </c>
      <c r="AH61" s="150">
        <f>'Marks Entry'!AI63</f>
        <v>0</v>
      </c>
      <c r="AI61" s="150">
        <f>'Marks Entry'!AJ63</f>
        <v>0</v>
      </c>
      <c r="AJ61" s="508">
        <f>'Marks Entry'!AK63</f>
        <v>0</v>
      </c>
      <c r="AK61" s="150">
        <f>'Marks Entry'!AL63</f>
        <v>0</v>
      </c>
      <c r="AL61" s="150">
        <f>'Marks Entry'!AM63</f>
        <v>0</v>
      </c>
      <c r="AM61" s="508">
        <f>'Marks Entry'!AN63</f>
        <v>0</v>
      </c>
      <c r="AN61" s="151">
        <f>'Marks Entry'!AO63</f>
        <v>0</v>
      </c>
      <c r="AO61" s="150">
        <f>'Marks Entry'!AP63</f>
        <v>0</v>
      </c>
      <c r="AP61" s="150">
        <f>'Marks Entry'!AQ63</f>
        <v>0</v>
      </c>
      <c r="AQ61" s="151">
        <f>'Marks Entry'!AR63</f>
        <v>0</v>
      </c>
      <c r="AR61" s="150">
        <f>'Marks Entry'!AS63</f>
        <v>0</v>
      </c>
      <c r="AS61" s="150">
        <f>'Marks Entry'!AT63</f>
        <v>0</v>
      </c>
      <c r="AT61" s="151">
        <f>'Marks Entry'!AU63</f>
        <v>0</v>
      </c>
      <c r="AU61" s="256">
        <f>'Marks Entry'!AV63</f>
        <v>0</v>
      </c>
      <c r="AV61" s="518">
        <f>'Marks Entry'!AW63</f>
        <v>0</v>
      </c>
      <c r="AW61" s="518" t="str">
        <f>'Marks Entry'!AX63</f>
        <v>E</v>
      </c>
      <c r="AX61" s="152" t="str">
        <f>'Marks Entry'!AY63</f>
        <v>E</v>
      </c>
      <c r="AY61" s="149">
        <f>'Marks Entry'!AZ63</f>
        <v>0</v>
      </c>
      <c r="AZ61" s="150">
        <f>'Marks Entry'!BA63</f>
        <v>0</v>
      </c>
      <c r="BA61" s="510">
        <f>'Marks Entry'!BB63</f>
        <v>0</v>
      </c>
      <c r="BB61" s="150">
        <f>'Marks Entry'!BC63</f>
        <v>0</v>
      </c>
      <c r="BC61" s="150">
        <f>'Marks Entry'!BD63</f>
        <v>0</v>
      </c>
      <c r="BD61" s="508">
        <f>'Marks Entry'!BE63</f>
        <v>0</v>
      </c>
      <c r="BE61" s="150">
        <f>'Marks Entry'!BF63</f>
        <v>0</v>
      </c>
      <c r="BF61" s="150">
        <f>'Marks Entry'!BG63</f>
        <v>0</v>
      </c>
      <c r="BG61" s="508">
        <f>'Marks Entry'!BH63</f>
        <v>0</v>
      </c>
      <c r="BH61" s="151">
        <f>'Marks Entry'!BI63</f>
        <v>0</v>
      </c>
      <c r="BI61" s="150">
        <f>'Marks Entry'!BJ63</f>
        <v>0</v>
      </c>
      <c r="BJ61" s="150">
        <f>'Marks Entry'!BK63</f>
        <v>0</v>
      </c>
      <c r="BK61" s="151">
        <f>'Marks Entry'!BL63</f>
        <v>0</v>
      </c>
      <c r="BL61" s="150">
        <f>'Marks Entry'!BM63</f>
        <v>0</v>
      </c>
      <c r="BM61" s="150">
        <f>'Marks Entry'!BN63</f>
        <v>0</v>
      </c>
      <c r="BN61" s="151">
        <f>'Marks Entry'!BO63</f>
        <v>0</v>
      </c>
      <c r="BO61" s="256">
        <f>'Marks Entry'!BP63</f>
        <v>0</v>
      </c>
      <c r="BP61" s="518">
        <f>'Marks Entry'!BQ63</f>
        <v>0</v>
      </c>
      <c r="BQ61" s="518" t="str">
        <f>'Marks Entry'!BR63</f>
        <v>E</v>
      </c>
      <c r="BR61" s="152" t="str">
        <f>'Marks Entry'!BS63</f>
        <v>E</v>
      </c>
      <c r="BS61" s="149">
        <f>'Marks Entry'!BT63</f>
        <v>0</v>
      </c>
      <c r="BT61" s="150">
        <f>'Marks Entry'!BU63</f>
        <v>0</v>
      </c>
      <c r="BU61" s="510">
        <f>'Marks Entry'!BV63</f>
        <v>0</v>
      </c>
      <c r="BV61" s="150">
        <f>'Marks Entry'!BW63</f>
        <v>0</v>
      </c>
      <c r="BW61" s="150">
        <f>'Marks Entry'!BX63</f>
        <v>0</v>
      </c>
      <c r="BX61" s="508">
        <f>'Marks Entry'!BY63</f>
        <v>0</v>
      </c>
      <c r="BY61" s="150">
        <f>'Marks Entry'!BZ63</f>
        <v>0</v>
      </c>
      <c r="BZ61" s="150">
        <f>'Marks Entry'!CA63</f>
        <v>0</v>
      </c>
      <c r="CA61" s="508">
        <f>'Marks Entry'!CB63</f>
        <v>0</v>
      </c>
      <c r="CB61" s="151">
        <f>'Marks Entry'!CC63</f>
        <v>0</v>
      </c>
      <c r="CC61" s="150">
        <f>'Marks Entry'!CD63</f>
        <v>0</v>
      </c>
      <c r="CD61" s="150">
        <f>'Marks Entry'!CE63</f>
        <v>0</v>
      </c>
      <c r="CE61" s="151">
        <f>'Marks Entry'!CF63</f>
        <v>0</v>
      </c>
      <c r="CF61" s="150">
        <f>'Marks Entry'!CG63</f>
        <v>0</v>
      </c>
      <c r="CG61" s="150">
        <f>'Marks Entry'!CH63</f>
        <v>0</v>
      </c>
      <c r="CH61" s="151">
        <f>'Marks Entry'!CI63</f>
        <v>0</v>
      </c>
      <c r="CI61" s="256">
        <f>'Marks Entry'!CJ63</f>
        <v>0</v>
      </c>
      <c r="CJ61" s="518">
        <f>'Marks Entry'!CK63</f>
        <v>0</v>
      </c>
      <c r="CK61" s="518" t="str">
        <f>'Marks Entry'!CL63</f>
        <v>E</v>
      </c>
      <c r="CL61" s="152" t="str">
        <f>'Marks Entry'!CM63</f>
        <v>E</v>
      </c>
      <c r="CM61" s="149">
        <f>'Marks Entry'!CN63</f>
        <v>0</v>
      </c>
      <c r="CN61" s="150">
        <f>'Marks Entry'!CO63</f>
        <v>0</v>
      </c>
      <c r="CO61" s="510">
        <f>'Marks Entry'!CP63</f>
        <v>0</v>
      </c>
      <c r="CP61" s="150">
        <f>'Marks Entry'!CQ63</f>
        <v>0</v>
      </c>
      <c r="CQ61" s="150">
        <f>'Marks Entry'!CR63</f>
        <v>0</v>
      </c>
      <c r="CR61" s="508">
        <f>'Marks Entry'!CS63</f>
        <v>0</v>
      </c>
      <c r="CS61" s="150">
        <f>'Marks Entry'!CT63</f>
        <v>0</v>
      </c>
      <c r="CT61" s="150">
        <f>'Marks Entry'!CU63</f>
        <v>0</v>
      </c>
      <c r="CU61" s="508">
        <f>'Marks Entry'!CV63</f>
        <v>0</v>
      </c>
      <c r="CV61" s="151">
        <f>'Marks Entry'!CW63</f>
        <v>0</v>
      </c>
      <c r="CW61" s="150">
        <f>'Marks Entry'!CX63</f>
        <v>0</v>
      </c>
      <c r="CX61" s="150">
        <f>'Marks Entry'!CY63</f>
        <v>0</v>
      </c>
      <c r="CY61" s="151">
        <f>'Marks Entry'!CZ63</f>
        <v>0</v>
      </c>
      <c r="CZ61" s="150">
        <f>'Marks Entry'!DA63</f>
        <v>0</v>
      </c>
      <c r="DA61" s="150">
        <f>'Marks Entry'!DB63</f>
        <v>0</v>
      </c>
      <c r="DB61" s="151">
        <f>'Marks Entry'!DC63</f>
        <v>0</v>
      </c>
      <c r="DC61" s="256">
        <f>'Marks Entry'!DD63</f>
        <v>0</v>
      </c>
      <c r="DD61" s="518">
        <f>'Marks Entry'!DE63</f>
        <v>0</v>
      </c>
      <c r="DE61" s="518" t="str">
        <f>'Marks Entry'!DF63</f>
        <v>E</v>
      </c>
      <c r="DF61" s="152" t="str">
        <f>'Marks Entry'!DG63</f>
        <v>E</v>
      </c>
      <c r="DG61" s="149">
        <f>'Marks Entry'!DH63</f>
        <v>0</v>
      </c>
      <c r="DH61" s="150">
        <f>'Marks Entry'!DI63</f>
        <v>0</v>
      </c>
      <c r="DI61" s="510">
        <f>'Marks Entry'!DJ63</f>
        <v>0</v>
      </c>
      <c r="DJ61" s="150">
        <f>'Marks Entry'!DK63</f>
        <v>0</v>
      </c>
      <c r="DK61" s="150">
        <f>'Marks Entry'!DL63</f>
        <v>0</v>
      </c>
      <c r="DL61" s="508">
        <f>'Marks Entry'!DM63</f>
        <v>0</v>
      </c>
      <c r="DM61" s="150">
        <f>'Marks Entry'!DN63</f>
        <v>0</v>
      </c>
      <c r="DN61" s="150">
        <f>'Marks Entry'!DO63</f>
        <v>0</v>
      </c>
      <c r="DO61" s="508">
        <f>'Marks Entry'!DP63</f>
        <v>0</v>
      </c>
      <c r="DP61" s="151">
        <f>'Marks Entry'!DQ63</f>
        <v>0</v>
      </c>
      <c r="DQ61" s="150">
        <f>'Marks Entry'!DR63</f>
        <v>0</v>
      </c>
      <c r="DR61" s="150">
        <f>'Marks Entry'!DS63</f>
        <v>0</v>
      </c>
      <c r="DS61" s="151">
        <f>'Marks Entry'!DT63</f>
        <v>0</v>
      </c>
      <c r="DT61" s="150">
        <f>'Marks Entry'!DU63</f>
        <v>0</v>
      </c>
      <c r="DU61" s="150">
        <f>'Marks Entry'!DV63</f>
        <v>0</v>
      </c>
      <c r="DV61" s="151">
        <f>'Marks Entry'!DW63</f>
        <v>0</v>
      </c>
      <c r="DW61" s="256">
        <f>'Marks Entry'!DX63</f>
        <v>0</v>
      </c>
      <c r="DX61" s="518">
        <f>'Marks Entry'!DY63</f>
        <v>0</v>
      </c>
      <c r="DY61" s="518" t="str">
        <f>'Marks Entry'!DZ63</f>
        <v>E</v>
      </c>
      <c r="DZ61" s="152" t="str">
        <f>'Marks Entry'!EA63</f>
        <v>E</v>
      </c>
      <c r="EA61" s="149">
        <f>'Marks Entry'!EB63</f>
        <v>0</v>
      </c>
      <c r="EB61" s="150">
        <f>'Marks Entry'!EC63</f>
        <v>0</v>
      </c>
      <c r="EC61" s="150">
        <f>'Marks Entry'!ED63</f>
        <v>0</v>
      </c>
      <c r="ED61" s="150">
        <f>'Marks Entry'!EE63</f>
        <v>0</v>
      </c>
      <c r="EE61" s="150">
        <f>'Marks Entry'!EF63</f>
        <v>0</v>
      </c>
      <c r="EF61" s="209">
        <f>'Marks Entry'!EG63</f>
        <v>0</v>
      </c>
      <c r="EG61" s="153" t="str">
        <f>'Marks Entry'!EJ63</f>
        <v>E</v>
      </c>
      <c r="EH61" s="149">
        <f>'Marks Entry'!EK63</f>
        <v>0</v>
      </c>
      <c r="EI61" s="150">
        <f>'Marks Entry'!EL63</f>
        <v>0</v>
      </c>
      <c r="EJ61" s="150">
        <f>'Marks Entry'!EM63</f>
        <v>0</v>
      </c>
      <c r="EK61" s="150">
        <f>'Marks Entry'!EN63</f>
        <v>0</v>
      </c>
      <c r="EL61" s="150">
        <f>'Marks Entry'!EO63</f>
        <v>0</v>
      </c>
      <c r="EM61" s="151">
        <f>'Marks Entry'!EP63</f>
        <v>0</v>
      </c>
      <c r="EN61" s="153" t="str">
        <f>'Marks Entry'!ES63</f>
        <v>E</v>
      </c>
      <c r="EO61" s="149">
        <f>'Marks Entry'!ET63</f>
        <v>0</v>
      </c>
      <c r="EP61" s="150">
        <f>'Marks Entry'!EU63</f>
        <v>0</v>
      </c>
      <c r="EQ61" s="150">
        <f>'Marks Entry'!EV63</f>
        <v>0</v>
      </c>
      <c r="ER61" s="150">
        <f>'Marks Entry'!EW63</f>
        <v>0</v>
      </c>
      <c r="ES61" s="150">
        <f>'Marks Entry'!EX63</f>
        <v>0</v>
      </c>
      <c r="ET61" s="151">
        <f>'Marks Entry'!EY63</f>
        <v>0</v>
      </c>
      <c r="EU61" s="153" t="str">
        <f>'Marks Entry'!FB63</f>
        <v>E</v>
      </c>
      <c r="EV61" s="222">
        <f>'Marks Entry'!FC63</f>
        <v>0</v>
      </c>
      <c r="EW61" s="223">
        <f>'Marks Entry'!FD63</f>
        <v>0</v>
      </c>
      <c r="EX61" s="224" t="str">
        <f>'Marks Entry'!FE63</f>
        <v/>
      </c>
      <c r="EY61" s="222">
        <f>'Marks Entry'!FF63</f>
        <v>1200</v>
      </c>
      <c r="EZ61" s="223">
        <f>'Marks Entry'!FG63</f>
        <v>0</v>
      </c>
      <c r="FA61" s="225">
        <f>'Marks Entry'!FH63</f>
        <v>0</v>
      </c>
      <c r="FB61" s="223" t="str">
        <f>IF(OR('Marks Entry'!FI63="First",'Marks Entry'!FI63="Second",'Marks Entry'!FI63="Third"),'Marks Entry'!FI63,"")</f>
        <v/>
      </c>
      <c r="FC61" s="223" t="str">
        <f>'Marks Entry'!FJ63</f>
        <v/>
      </c>
      <c r="FD61" s="540" t="str">
        <f>'Marks Entry'!FK63</f>
        <v>PROMOTED</v>
      </c>
      <c r="FE61" s="113" t="str">
        <f>'Marks Entry'!FL63</f>
        <v/>
      </c>
      <c r="FF61" s="115" t="str">
        <f>'Marks Entry'!FM63</f>
        <v/>
      </c>
      <c r="FG61" s="116" t="str">
        <f>'Marks Entry'!FO63</f>
        <v>E</v>
      </c>
    </row>
    <row r="62" spans="1:163" s="117" customFormat="1" ht="17.25" customHeight="1">
      <c r="A62" s="1065"/>
      <c r="B62" s="112">
        <f t="shared" si="1"/>
        <v>56</v>
      </c>
      <c r="C62" s="113">
        <f>'Marks Entry'!D64</f>
        <v>0</v>
      </c>
      <c r="D62" s="113">
        <f>'Marks Entry'!E64</f>
        <v>0</v>
      </c>
      <c r="E62" s="113">
        <f>'Marks Entry'!F64</f>
        <v>0</v>
      </c>
      <c r="F62" s="113">
        <f>'Marks Entry'!G64</f>
        <v>956</v>
      </c>
      <c r="G62" s="113">
        <f>'Marks Entry'!H64</f>
        <v>0</v>
      </c>
      <c r="H62" s="113">
        <f>'Marks Entry'!I64</f>
        <v>0</v>
      </c>
      <c r="I62" s="113">
        <f>'Marks Entry'!J64</f>
        <v>0</v>
      </c>
      <c r="J62" s="114">
        <f>'Marks Entry'!K64</f>
        <v>0</v>
      </c>
      <c r="K62" s="149">
        <f>'Marks Entry'!L64</f>
        <v>0</v>
      </c>
      <c r="L62" s="150">
        <f>'Marks Entry'!M64</f>
        <v>0</v>
      </c>
      <c r="M62" s="510">
        <f>'Marks Entry'!N64</f>
        <v>0</v>
      </c>
      <c r="N62" s="150">
        <f>'Marks Entry'!O64</f>
        <v>0</v>
      </c>
      <c r="O62" s="150">
        <f>'Marks Entry'!P64</f>
        <v>0</v>
      </c>
      <c r="P62" s="508">
        <f>'Marks Entry'!Q64</f>
        <v>0</v>
      </c>
      <c r="Q62" s="150">
        <f>'Marks Entry'!R64</f>
        <v>0</v>
      </c>
      <c r="R62" s="150">
        <f>'Marks Entry'!S64</f>
        <v>0</v>
      </c>
      <c r="S62" s="508">
        <f>'Marks Entry'!T64</f>
        <v>0</v>
      </c>
      <c r="T62" s="151">
        <f>'Marks Entry'!U64</f>
        <v>0</v>
      </c>
      <c r="U62" s="150">
        <f>'Marks Entry'!V64</f>
        <v>0</v>
      </c>
      <c r="V62" s="150">
        <f>'Marks Entry'!W64</f>
        <v>0</v>
      </c>
      <c r="W62" s="151">
        <f>'Marks Entry'!X64</f>
        <v>0</v>
      </c>
      <c r="X62" s="150">
        <f>'Marks Entry'!Y64</f>
        <v>0</v>
      </c>
      <c r="Y62" s="150">
        <f>'Marks Entry'!Z64</f>
        <v>0</v>
      </c>
      <c r="Z62" s="151">
        <f>'Marks Entry'!AA64</f>
        <v>0</v>
      </c>
      <c r="AA62" s="256">
        <f>'Marks Entry'!AB64</f>
        <v>0</v>
      </c>
      <c r="AB62" s="518">
        <f>'Marks Entry'!AC64</f>
        <v>0</v>
      </c>
      <c r="AC62" s="518" t="str">
        <f>'Marks Entry'!AD64</f>
        <v>E</v>
      </c>
      <c r="AD62" s="152" t="str">
        <f>'Marks Entry'!AE64</f>
        <v>E</v>
      </c>
      <c r="AE62" s="149">
        <f>'Marks Entry'!AF64</f>
        <v>0</v>
      </c>
      <c r="AF62" s="150">
        <f>'Marks Entry'!AG64</f>
        <v>0</v>
      </c>
      <c r="AG62" s="510">
        <f>'Marks Entry'!AH64</f>
        <v>0</v>
      </c>
      <c r="AH62" s="150">
        <f>'Marks Entry'!AI64</f>
        <v>0</v>
      </c>
      <c r="AI62" s="150">
        <f>'Marks Entry'!AJ64</f>
        <v>0</v>
      </c>
      <c r="AJ62" s="508">
        <f>'Marks Entry'!AK64</f>
        <v>0</v>
      </c>
      <c r="AK62" s="150">
        <f>'Marks Entry'!AL64</f>
        <v>0</v>
      </c>
      <c r="AL62" s="150">
        <f>'Marks Entry'!AM64</f>
        <v>0</v>
      </c>
      <c r="AM62" s="508">
        <f>'Marks Entry'!AN64</f>
        <v>0</v>
      </c>
      <c r="AN62" s="151">
        <f>'Marks Entry'!AO64</f>
        <v>0</v>
      </c>
      <c r="AO62" s="150">
        <f>'Marks Entry'!AP64</f>
        <v>0</v>
      </c>
      <c r="AP62" s="150">
        <f>'Marks Entry'!AQ64</f>
        <v>0</v>
      </c>
      <c r="AQ62" s="151">
        <f>'Marks Entry'!AR64</f>
        <v>0</v>
      </c>
      <c r="AR62" s="150">
        <f>'Marks Entry'!AS64</f>
        <v>0</v>
      </c>
      <c r="AS62" s="150">
        <f>'Marks Entry'!AT64</f>
        <v>0</v>
      </c>
      <c r="AT62" s="151">
        <f>'Marks Entry'!AU64</f>
        <v>0</v>
      </c>
      <c r="AU62" s="256">
        <f>'Marks Entry'!AV64</f>
        <v>0</v>
      </c>
      <c r="AV62" s="518">
        <f>'Marks Entry'!AW64</f>
        <v>0</v>
      </c>
      <c r="AW62" s="518" t="str">
        <f>'Marks Entry'!AX64</f>
        <v>E</v>
      </c>
      <c r="AX62" s="152" t="str">
        <f>'Marks Entry'!AY64</f>
        <v>E</v>
      </c>
      <c r="AY62" s="149">
        <f>'Marks Entry'!AZ64</f>
        <v>0</v>
      </c>
      <c r="AZ62" s="150">
        <f>'Marks Entry'!BA64</f>
        <v>0</v>
      </c>
      <c r="BA62" s="510">
        <f>'Marks Entry'!BB64</f>
        <v>0</v>
      </c>
      <c r="BB62" s="150">
        <f>'Marks Entry'!BC64</f>
        <v>0</v>
      </c>
      <c r="BC62" s="150">
        <f>'Marks Entry'!BD64</f>
        <v>0</v>
      </c>
      <c r="BD62" s="508">
        <f>'Marks Entry'!BE64</f>
        <v>0</v>
      </c>
      <c r="BE62" s="150">
        <f>'Marks Entry'!BF64</f>
        <v>0</v>
      </c>
      <c r="BF62" s="150">
        <f>'Marks Entry'!BG64</f>
        <v>0</v>
      </c>
      <c r="BG62" s="508">
        <f>'Marks Entry'!BH64</f>
        <v>0</v>
      </c>
      <c r="BH62" s="151">
        <f>'Marks Entry'!BI64</f>
        <v>0</v>
      </c>
      <c r="BI62" s="150">
        <f>'Marks Entry'!BJ64</f>
        <v>0</v>
      </c>
      <c r="BJ62" s="150">
        <f>'Marks Entry'!BK64</f>
        <v>0</v>
      </c>
      <c r="BK62" s="151">
        <f>'Marks Entry'!BL64</f>
        <v>0</v>
      </c>
      <c r="BL62" s="150">
        <f>'Marks Entry'!BM64</f>
        <v>0</v>
      </c>
      <c r="BM62" s="150">
        <f>'Marks Entry'!BN64</f>
        <v>0</v>
      </c>
      <c r="BN62" s="151">
        <f>'Marks Entry'!BO64</f>
        <v>0</v>
      </c>
      <c r="BO62" s="256">
        <f>'Marks Entry'!BP64</f>
        <v>0</v>
      </c>
      <c r="BP62" s="518">
        <f>'Marks Entry'!BQ64</f>
        <v>0</v>
      </c>
      <c r="BQ62" s="518" t="str">
        <f>'Marks Entry'!BR64</f>
        <v>E</v>
      </c>
      <c r="BR62" s="152" t="str">
        <f>'Marks Entry'!BS64</f>
        <v>E</v>
      </c>
      <c r="BS62" s="149">
        <f>'Marks Entry'!BT64</f>
        <v>0</v>
      </c>
      <c r="BT62" s="150">
        <f>'Marks Entry'!BU64</f>
        <v>0</v>
      </c>
      <c r="BU62" s="510">
        <f>'Marks Entry'!BV64</f>
        <v>0</v>
      </c>
      <c r="BV62" s="150">
        <f>'Marks Entry'!BW64</f>
        <v>0</v>
      </c>
      <c r="BW62" s="150">
        <f>'Marks Entry'!BX64</f>
        <v>0</v>
      </c>
      <c r="BX62" s="508">
        <f>'Marks Entry'!BY64</f>
        <v>0</v>
      </c>
      <c r="BY62" s="150">
        <f>'Marks Entry'!BZ64</f>
        <v>0</v>
      </c>
      <c r="BZ62" s="150">
        <f>'Marks Entry'!CA64</f>
        <v>0</v>
      </c>
      <c r="CA62" s="508">
        <f>'Marks Entry'!CB64</f>
        <v>0</v>
      </c>
      <c r="CB62" s="151">
        <f>'Marks Entry'!CC64</f>
        <v>0</v>
      </c>
      <c r="CC62" s="150">
        <f>'Marks Entry'!CD64</f>
        <v>0</v>
      </c>
      <c r="CD62" s="150">
        <f>'Marks Entry'!CE64</f>
        <v>0</v>
      </c>
      <c r="CE62" s="151">
        <f>'Marks Entry'!CF64</f>
        <v>0</v>
      </c>
      <c r="CF62" s="150">
        <f>'Marks Entry'!CG64</f>
        <v>0</v>
      </c>
      <c r="CG62" s="150">
        <f>'Marks Entry'!CH64</f>
        <v>0</v>
      </c>
      <c r="CH62" s="151">
        <f>'Marks Entry'!CI64</f>
        <v>0</v>
      </c>
      <c r="CI62" s="256">
        <f>'Marks Entry'!CJ64</f>
        <v>0</v>
      </c>
      <c r="CJ62" s="518">
        <f>'Marks Entry'!CK64</f>
        <v>0</v>
      </c>
      <c r="CK62" s="518" t="str">
        <f>'Marks Entry'!CL64</f>
        <v>E</v>
      </c>
      <c r="CL62" s="152" t="str">
        <f>'Marks Entry'!CM64</f>
        <v>E</v>
      </c>
      <c r="CM62" s="149">
        <f>'Marks Entry'!CN64</f>
        <v>0</v>
      </c>
      <c r="CN62" s="150">
        <f>'Marks Entry'!CO64</f>
        <v>0</v>
      </c>
      <c r="CO62" s="510">
        <f>'Marks Entry'!CP64</f>
        <v>0</v>
      </c>
      <c r="CP62" s="150">
        <f>'Marks Entry'!CQ64</f>
        <v>0</v>
      </c>
      <c r="CQ62" s="150">
        <f>'Marks Entry'!CR64</f>
        <v>0</v>
      </c>
      <c r="CR62" s="508">
        <f>'Marks Entry'!CS64</f>
        <v>0</v>
      </c>
      <c r="CS62" s="150">
        <f>'Marks Entry'!CT64</f>
        <v>0</v>
      </c>
      <c r="CT62" s="150">
        <f>'Marks Entry'!CU64</f>
        <v>0</v>
      </c>
      <c r="CU62" s="508">
        <f>'Marks Entry'!CV64</f>
        <v>0</v>
      </c>
      <c r="CV62" s="151">
        <f>'Marks Entry'!CW64</f>
        <v>0</v>
      </c>
      <c r="CW62" s="150">
        <f>'Marks Entry'!CX64</f>
        <v>0</v>
      </c>
      <c r="CX62" s="150">
        <f>'Marks Entry'!CY64</f>
        <v>0</v>
      </c>
      <c r="CY62" s="151">
        <f>'Marks Entry'!CZ64</f>
        <v>0</v>
      </c>
      <c r="CZ62" s="150">
        <f>'Marks Entry'!DA64</f>
        <v>0</v>
      </c>
      <c r="DA62" s="150">
        <f>'Marks Entry'!DB64</f>
        <v>0</v>
      </c>
      <c r="DB62" s="151">
        <f>'Marks Entry'!DC64</f>
        <v>0</v>
      </c>
      <c r="DC62" s="256">
        <f>'Marks Entry'!DD64</f>
        <v>0</v>
      </c>
      <c r="DD62" s="518">
        <f>'Marks Entry'!DE64</f>
        <v>0</v>
      </c>
      <c r="DE62" s="518" t="str">
        <f>'Marks Entry'!DF64</f>
        <v>E</v>
      </c>
      <c r="DF62" s="152" t="str">
        <f>'Marks Entry'!DG64</f>
        <v>E</v>
      </c>
      <c r="DG62" s="149">
        <f>'Marks Entry'!DH64</f>
        <v>0</v>
      </c>
      <c r="DH62" s="150">
        <f>'Marks Entry'!DI64</f>
        <v>0</v>
      </c>
      <c r="DI62" s="510">
        <f>'Marks Entry'!DJ64</f>
        <v>0</v>
      </c>
      <c r="DJ62" s="150">
        <f>'Marks Entry'!DK64</f>
        <v>0</v>
      </c>
      <c r="DK62" s="150">
        <f>'Marks Entry'!DL64</f>
        <v>0</v>
      </c>
      <c r="DL62" s="508">
        <f>'Marks Entry'!DM64</f>
        <v>0</v>
      </c>
      <c r="DM62" s="150">
        <f>'Marks Entry'!DN64</f>
        <v>0</v>
      </c>
      <c r="DN62" s="150">
        <f>'Marks Entry'!DO64</f>
        <v>0</v>
      </c>
      <c r="DO62" s="508">
        <f>'Marks Entry'!DP64</f>
        <v>0</v>
      </c>
      <c r="DP62" s="151">
        <f>'Marks Entry'!DQ64</f>
        <v>0</v>
      </c>
      <c r="DQ62" s="150">
        <f>'Marks Entry'!DR64</f>
        <v>0</v>
      </c>
      <c r="DR62" s="150">
        <f>'Marks Entry'!DS64</f>
        <v>0</v>
      </c>
      <c r="DS62" s="151">
        <f>'Marks Entry'!DT64</f>
        <v>0</v>
      </c>
      <c r="DT62" s="150">
        <f>'Marks Entry'!DU64</f>
        <v>0</v>
      </c>
      <c r="DU62" s="150">
        <f>'Marks Entry'!DV64</f>
        <v>0</v>
      </c>
      <c r="DV62" s="151">
        <f>'Marks Entry'!DW64</f>
        <v>0</v>
      </c>
      <c r="DW62" s="256">
        <f>'Marks Entry'!DX64</f>
        <v>0</v>
      </c>
      <c r="DX62" s="518">
        <f>'Marks Entry'!DY64</f>
        <v>0</v>
      </c>
      <c r="DY62" s="518" t="str">
        <f>'Marks Entry'!DZ64</f>
        <v>E</v>
      </c>
      <c r="DZ62" s="152" t="str">
        <f>'Marks Entry'!EA64</f>
        <v>E</v>
      </c>
      <c r="EA62" s="149">
        <f>'Marks Entry'!EB64</f>
        <v>0</v>
      </c>
      <c r="EB62" s="150">
        <f>'Marks Entry'!EC64</f>
        <v>0</v>
      </c>
      <c r="EC62" s="150">
        <f>'Marks Entry'!ED64</f>
        <v>0</v>
      </c>
      <c r="ED62" s="150">
        <f>'Marks Entry'!EE64</f>
        <v>0</v>
      </c>
      <c r="EE62" s="150">
        <f>'Marks Entry'!EF64</f>
        <v>0</v>
      </c>
      <c r="EF62" s="209">
        <f>'Marks Entry'!EG64</f>
        <v>0</v>
      </c>
      <c r="EG62" s="153" t="str">
        <f>'Marks Entry'!EJ64</f>
        <v>E</v>
      </c>
      <c r="EH62" s="149">
        <f>'Marks Entry'!EK64</f>
        <v>0</v>
      </c>
      <c r="EI62" s="150">
        <f>'Marks Entry'!EL64</f>
        <v>0</v>
      </c>
      <c r="EJ62" s="150">
        <f>'Marks Entry'!EM64</f>
        <v>0</v>
      </c>
      <c r="EK62" s="150">
        <f>'Marks Entry'!EN64</f>
        <v>0</v>
      </c>
      <c r="EL62" s="150">
        <f>'Marks Entry'!EO64</f>
        <v>0</v>
      </c>
      <c r="EM62" s="151">
        <f>'Marks Entry'!EP64</f>
        <v>0</v>
      </c>
      <c r="EN62" s="153" t="str">
        <f>'Marks Entry'!ES64</f>
        <v>E</v>
      </c>
      <c r="EO62" s="149">
        <f>'Marks Entry'!ET64</f>
        <v>0</v>
      </c>
      <c r="EP62" s="150">
        <f>'Marks Entry'!EU64</f>
        <v>0</v>
      </c>
      <c r="EQ62" s="150">
        <f>'Marks Entry'!EV64</f>
        <v>0</v>
      </c>
      <c r="ER62" s="150">
        <f>'Marks Entry'!EW64</f>
        <v>0</v>
      </c>
      <c r="ES62" s="150">
        <f>'Marks Entry'!EX64</f>
        <v>0</v>
      </c>
      <c r="ET62" s="151">
        <f>'Marks Entry'!EY64</f>
        <v>0</v>
      </c>
      <c r="EU62" s="153" t="str">
        <f>'Marks Entry'!FB64</f>
        <v>E</v>
      </c>
      <c r="EV62" s="222">
        <f>'Marks Entry'!FC64</f>
        <v>0</v>
      </c>
      <c r="EW62" s="223">
        <f>'Marks Entry'!FD64</f>
        <v>0</v>
      </c>
      <c r="EX62" s="224" t="str">
        <f>'Marks Entry'!FE64</f>
        <v/>
      </c>
      <c r="EY62" s="222">
        <f>'Marks Entry'!FF64</f>
        <v>1200</v>
      </c>
      <c r="EZ62" s="223">
        <f>'Marks Entry'!FG64</f>
        <v>0</v>
      </c>
      <c r="FA62" s="225">
        <f>'Marks Entry'!FH64</f>
        <v>0</v>
      </c>
      <c r="FB62" s="223" t="str">
        <f>IF(OR('Marks Entry'!FI64="First",'Marks Entry'!FI64="Second",'Marks Entry'!FI64="Third"),'Marks Entry'!FI64,"")</f>
        <v/>
      </c>
      <c r="FC62" s="223" t="str">
        <f>'Marks Entry'!FJ64</f>
        <v/>
      </c>
      <c r="FD62" s="540" t="str">
        <f>'Marks Entry'!FK64</f>
        <v>PROMOTED</v>
      </c>
      <c r="FE62" s="113" t="str">
        <f>'Marks Entry'!FL64</f>
        <v/>
      </c>
      <c r="FF62" s="115" t="str">
        <f>'Marks Entry'!FM64</f>
        <v/>
      </c>
      <c r="FG62" s="116" t="str">
        <f>'Marks Entry'!FO64</f>
        <v>E</v>
      </c>
    </row>
    <row r="63" spans="1:163" s="117" customFormat="1" ht="17.25" customHeight="1">
      <c r="A63" s="1065"/>
      <c r="B63" s="112">
        <f t="shared" si="1"/>
        <v>57</v>
      </c>
      <c r="C63" s="113">
        <f>'Marks Entry'!D65</f>
        <v>0</v>
      </c>
      <c r="D63" s="113">
        <f>'Marks Entry'!E65</f>
        <v>0</v>
      </c>
      <c r="E63" s="113">
        <f>'Marks Entry'!F65</f>
        <v>0</v>
      </c>
      <c r="F63" s="113">
        <f>'Marks Entry'!G65</f>
        <v>957</v>
      </c>
      <c r="G63" s="113">
        <f>'Marks Entry'!H65</f>
        <v>0</v>
      </c>
      <c r="H63" s="113">
        <f>'Marks Entry'!I65</f>
        <v>0</v>
      </c>
      <c r="I63" s="113">
        <f>'Marks Entry'!J65</f>
        <v>0</v>
      </c>
      <c r="J63" s="114">
        <f>'Marks Entry'!K65</f>
        <v>0</v>
      </c>
      <c r="K63" s="149">
        <f>'Marks Entry'!L65</f>
        <v>0</v>
      </c>
      <c r="L63" s="150">
        <f>'Marks Entry'!M65</f>
        <v>0</v>
      </c>
      <c r="M63" s="510">
        <f>'Marks Entry'!N65</f>
        <v>0</v>
      </c>
      <c r="N63" s="150">
        <f>'Marks Entry'!O65</f>
        <v>0</v>
      </c>
      <c r="O63" s="150">
        <f>'Marks Entry'!P65</f>
        <v>0</v>
      </c>
      <c r="P63" s="508">
        <f>'Marks Entry'!Q65</f>
        <v>0</v>
      </c>
      <c r="Q63" s="150">
        <f>'Marks Entry'!R65</f>
        <v>0</v>
      </c>
      <c r="R63" s="150">
        <f>'Marks Entry'!S65</f>
        <v>0</v>
      </c>
      <c r="S63" s="508">
        <f>'Marks Entry'!T65</f>
        <v>0</v>
      </c>
      <c r="T63" s="151">
        <f>'Marks Entry'!U65</f>
        <v>0</v>
      </c>
      <c r="U63" s="150">
        <f>'Marks Entry'!V65</f>
        <v>0</v>
      </c>
      <c r="V63" s="150">
        <f>'Marks Entry'!W65</f>
        <v>0</v>
      </c>
      <c r="W63" s="151">
        <f>'Marks Entry'!X65</f>
        <v>0</v>
      </c>
      <c r="X63" s="150">
        <f>'Marks Entry'!Y65</f>
        <v>0</v>
      </c>
      <c r="Y63" s="150">
        <f>'Marks Entry'!Z65</f>
        <v>0</v>
      </c>
      <c r="Z63" s="151">
        <f>'Marks Entry'!AA65</f>
        <v>0</v>
      </c>
      <c r="AA63" s="256">
        <f>'Marks Entry'!AB65</f>
        <v>0</v>
      </c>
      <c r="AB63" s="518">
        <f>'Marks Entry'!AC65</f>
        <v>0</v>
      </c>
      <c r="AC63" s="518" t="str">
        <f>'Marks Entry'!AD65</f>
        <v>E</v>
      </c>
      <c r="AD63" s="152" t="str">
        <f>'Marks Entry'!AE65</f>
        <v>E</v>
      </c>
      <c r="AE63" s="149">
        <f>'Marks Entry'!AF65</f>
        <v>0</v>
      </c>
      <c r="AF63" s="150">
        <f>'Marks Entry'!AG65</f>
        <v>0</v>
      </c>
      <c r="AG63" s="510">
        <f>'Marks Entry'!AH65</f>
        <v>0</v>
      </c>
      <c r="AH63" s="150">
        <f>'Marks Entry'!AI65</f>
        <v>0</v>
      </c>
      <c r="AI63" s="150">
        <f>'Marks Entry'!AJ65</f>
        <v>0</v>
      </c>
      <c r="AJ63" s="508">
        <f>'Marks Entry'!AK65</f>
        <v>0</v>
      </c>
      <c r="AK63" s="150">
        <f>'Marks Entry'!AL65</f>
        <v>0</v>
      </c>
      <c r="AL63" s="150">
        <f>'Marks Entry'!AM65</f>
        <v>0</v>
      </c>
      <c r="AM63" s="508">
        <f>'Marks Entry'!AN65</f>
        <v>0</v>
      </c>
      <c r="AN63" s="151">
        <f>'Marks Entry'!AO65</f>
        <v>0</v>
      </c>
      <c r="AO63" s="150">
        <f>'Marks Entry'!AP65</f>
        <v>0</v>
      </c>
      <c r="AP63" s="150">
        <f>'Marks Entry'!AQ65</f>
        <v>0</v>
      </c>
      <c r="AQ63" s="151">
        <f>'Marks Entry'!AR65</f>
        <v>0</v>
      </c>
      <c r="AR63" s="150">
        <f>'Marks Entry'!AS65</f>
        <v>0</v>
      </c>
      <c r="AS63" s="150">
        <f>'Marks Entry'!AT65</f>
        <v>0</v>
      </c>
      <c r="AT63" s="151">
        <f>'Marks Entry'!AU65</f>
        <v>0</v>
      </c>
      <c r="AU63" s="256">
        <f>'Marks Entry'!AV65</f>
        <v>0</v>
      </c>
      <c r="AV63" s="518">
        <f>'Marks Entry'!AW65</f>
        <v>0</v>
      </c>
      <c r="AW63" s="518" t="str">
        <f>'Marks Entry'!AX65</f>
        <v>E</v>
      </c>
      <c r="AX63" s="152" t="str">
        <f>'Marks Entry'!AY65</f>
        <v>E</v>
      </c>
      <c r="AY63" s="149">
        <f>'Marks Entry'!AZ65</f>
        <v>0</v>
      </c>
      <c r="AZ63" s="150">
        <f>'Marks Entry'!BA65</f>
        <v>0</v>
      </c>
      <c r="BA63" s="510">
        <f>'Marks Entry'!BB65</f>
        <v>0</v>
      </c>
      <c r="BB63" s="150">
        <f>'Marks Entry'!BC65</f>
        <v>0</v>
      </c>
      <c r="BC63" s="150">
        <f>'Marks Entry'!BD65</f>
        <v>0</v>
      </c>
      <c r="BD63" s="508">
        <f>'Marks Entry'!BE65</f>
        <v>0</v>
      </c>
      <c r="BE63" s="150">
        <f>'Marks Entry'!BF65</f>
        <v>0</v>
      </c>
      <c r="BF63" s="150">
        <f>'Marks Entry'!BG65</f>
        <v>0</v>
      </c>
      <c r="BG63" s="508">
        <f>'Marks Entry'!BH65</f>
        <v>0</v>
      </c>
      <c r="BH63" s="151">
        <f>'Marks Entry'!BI65</f>
        <v>0</v>
      </c>
      <c r="BI63" s="150">
        <f>'Marks Entry'!BJ65</f>
        <v>0</v>
      </c>
      <c r="BJ63" s="150">
        <f>'Marks Entry'!BK65</f>
        <v>0</v>
      </c>
      <c r="BK63" s="151">
        <f>'Marks Entry'!BL65</f>
        <v>0</v>
      </c>
      <c r="BL63" s="150">
        <f>'Marks Entry'!BM65</f>
        <v>0</v>
      </c>
      <c r="BM63" s="150">
        <f>'Marks Entry'!BN65</f>
        <v>0</v>
      </c>
      <c r="BN63" s="151">
        <f>'Marks Entry'!BO65</f>
        <v>0</v>
      </c>
      <c r="BO63" s="256">
        <f>'Marks Entry'!BP65</f>
        <v>0</v>
      </c>
      <c r="BP63" s="518">
        <f>'Marks Entry'!BQ65</f>
        <v>0</v>
      </c>
      <c r="BQ63" s="518" t="str">
        <f>'Marks Entry'!BR65</f>
        <v>E</v>
      </c>
      <c r="BR63" s="152" t="str">
        <f>'Marks Entry'!BS65</f>
        <v>E</v>
      </c>
      <c r="BS63" s="149">
        <f>'Marks Entry'!BT65</f>
        <v>0</v>
      </c>
      <c r="BT63" s="150">
        <f>'Marks Entry'!BU65</f>
        <v>0</v>
      </c>
      <c r="BU63" s="510">
        <f>'Marks Entry'!BV65</f>
        <v>0</v>
      </c>
      <c r="BV63" s="150">
        <f>'Marks Entry'!BW65</f>
        <v>0</v>
      </c>
      <c r="BW63" s="150">
        <f>'Marks Entry'!BX65</f>
        <v>0</v>
      </c>
      <c r="BX63" s="508">
        <f>'Marks Entry'!BY65</f>
        <v>0</v>
      </c>
      <c r="BY63" s="150">
        <f>'Marks Entry'!BZ65</f>
        <v>0</v>
      </c>
      <c r="BZ63" s="150">
        <f>'Marks Entry'!CA65</f>
        <v>0</v>
      </c>
      <c r="CA63" s="508">
        <f>'Marks Entry'!CB65</f>
        <v>0</v>
      </c>
      <c r="CB63" s="151">
        <f>'Marks Entry'!CC65</f>
        <v>0</v>
      </c>
      <c r="CC63" s="150">
        <f>'Marks Entry'!CD65</f>
        <v>0</v>
      </c>
      <c r="CD63" s="150">
        <f>'Marks Entry'!CE65</f>
        <v>0</v>
      </c>
      <c r="CE63" s="151">
        <f>'Marks Entry'!CF65</f>
        <v>0</v>
      </c>
      <c r="CF63" s="150">
        <f>'Marks Entry'!CG65</f>
        <v>0</v>
      </c>
      <c r="CG63" s="150">
        <f>'Marks Entry'!CH65</f>
        <v>0</v>
      </c>
      <c r="CH63" s="151">
        <f>'Marks Entry'!CI65</f>
        <v>0</v>
      </c>
      <c r="CI63" s="256">
        <f>'Marks Entry'!CJ65</f>
        <v>0</v>
      </c>
      <c r="CJ63" s="518">
        <f>'Marks Entry'!CK65</f>
        <v>0</v>
      </c>
      <c r="CK63" s="518" t="str">
        <f>'Marks Entry'!CL65</f>
        <v>E</v>
      </c>
      <c r="CL63" s="152" t="str">
        <f>'Marks Entry'!CM65</f>
        <v>E</v>
      </c>
      <c r="CM63" s="149">
        <f>'Marks Entry'!CN65</f>
        <v>0</v>
      </c>
      <c r="CN63" s="150">
        <f>'Marks Entry'!CO65</f>
        <v>0</v>
      </c>
      <c r="CO63" s="510">
        <f>'Marks Entry'!CP65</f>
        <v>0</v>
      </c>
      <c r="CP63" s="150">
        <f>'Marks Entry'!CQ65</f>
        <v>0</v>
      </c>
      <c r="CQ63" s="150">
        <f>'Marks Entry'!CR65</f>
        <v>0</v>
      </c>
      <c r="CR63" s="508">
        <f>'Marks Entry'!CS65</f>
        <v>0</v>
      </c>
      <c r="CS63" s="150">
        <f>'Marks Entry'!CT65</f>
        <v>0</v>
      </c>
      <c r="CT63" s="150">
        <f>'Marks Entry'!CU65</f>
        <v>0</v>
      </c>
      <c r="CU63" s="508">
        <f>'Marks Entry'!CV65</f>
        <v>0</v>
      </c>
      <c r="CV63" s="151">
        <f>'Marks Entry'!CW65</f>
        <v>0</v>
      </c>
      <c r="CW63" s="150">
        <f>'Marks Entry'!CX65</f>
        <v>0</v>
      </c>
      <c r="CX63" s="150">
        <f>'Marks Entry'!CY65</f>
        <v>0</v>
      </c>
      <c r="CY63" s="151">
        <f>'Marks Entry'!CZ65</f>
        <v>0</v>
      </c>
      <c r="CZ63" s="150">
        <f>'Marks Entry'!DA65</f>
        <v>0</v>
      </c>
      <c r="DA63" s="150">
        <f>'Marks Entry'!DB65</f>
        <v>0</v>
      </c>
      <c r="DB63" s="151">
        <f>'Marks Entry'!DC65</f>
        <v>0</v>
      </c>
      <c r="DC63" s="256">
        <f>'Marks Entry'!DD65</f>
        <v>0</v>
      </c>
      <c r="DD63" s="518">
        <f>'Marks Entry'!DE65</f>
        <v>0</v>
      </c>
      <c r="DE63" s="518" t="str">
        <f>'Marks Entry'!DF65</f>
        <v>E</v>
      </c>
      <c r="DF63" s="152" t="str">
        <f>'Marks Entry'!DG65</f>
        <v>E</v>
      </c>
      <c r="DG63" s="149">
        <f>'Marks Entry'!DH65</f>
        <v>0</v>
      </c>
      <c r="DH63" s="150">
        <f>'Marks Entry'!DI65</f>
        <v>0</v>
      </c>
      <c r="DI63" s="510">
        <f>'Marks Entry'!DJ65</f>
        <v>0</v>
      </c>
      <c r="DJ63" s="150">
        <f>'Marks Entry'!DK65</f>
        <v>0</v>
      </c>
      <c r="DK63" s="150">
        <f>'Marks Entry'!DL65</f>
        <v>0</v>
      </c>
      <c r="DL63" s="508">
        <f>'Marks Entry'!DM65</f>
        <v>0</v>
      </c>
      <c r="DM63" s="150">
        <f>'Marks Entry'!DN65</f>
        <v>0</v>
      </c>
      <c r="DN63" s="150">
        <f>'Marks Entry'!DO65</f>
        <v>0</v>
      </c>
      <c r="DO63" s="508">
        <f>'Marks Entry'!DP65</f>
        <v>0</v>
      </c>
      <c r="DP63" s="151">
        <f>'Marks Entry'!DQ65</f>
        <v>0</v>
      </c>
      <c r="DQ63" s="150">
        <f>'Marks Entry'!DR65</f>
        <v>0</v>
      </c>
      <c r="DR63" s="150">
        <f>'Marks Entry'!DS65</f>
        <v>0</v>
      </c>
      <c r="DS63" s="151">
        <f>'Marks Entry'!DT65</f>
        <v>0</v>
      </c>
      <c r="DT63" s="150">
        <f>'Marks Entry'!DU65</f>
        <v>0</v>
      </c>
      <c r="DU63" s="150">
        <f>'Marks Entry'!DV65</f>
        <v>0</v>
      </c>
      <c r="DV63" s="151">
        <f>'Marks Entry'!DW65</f>
        <v>0</v>
      </c>
      <c r="DW63" s="256">
        <f>'Marks Entry'!DX65</f>
        <v>0</v>
      </c>
      <c r="DX63" s="518">
        <f>'Marks Entry'!DY65</f>
        <v>0</v>
      </c>
      <c r="DY63" s="518" t="str">
        <f>'Marks Entry'!DZ65</f>
        <v>E</v>
      </c>
      <c r="DZ63" s="152" t="str">
        <f>'Marks Entry'!EA65</f>
        <v>E</v>
      </c>
      <c r="EA63" s="149">
        <f>'Marks Entry'!EB65</f>
        <v>0</v>
      </c>
      <c r="EB63" s="150">
        <f>'Marks Entry'!EC65</f>
        <v>0</v>
      </c>
      <c r="EC63" s="150">
        <f>'Marks Entry'!ED65</f>
        <v>0</v>
      </c>
      <c r="ED63" s="150">
        <f>'Marks Entry'!EE65</f>
        <v>0</v>
      </c>
      <c r="EE63" s="150">
        <f>'Marks Entry'!EF65</f>
        <v>0</v>
      </c>
      <c r="EF63" s="209">
        <f>'Marks Entry'!EG65</f>
        <v>0</v>
      </c>
      <c r="EG63" s="153" t="str">
        <f>'Marks Entry'!EJ65</f>
        <v>E</v>
      </c>
      <c r="EH63" s="149">
        <f>'Marks Entry'!EK65</f>
        <v>0</v>
      </c>
      <c r="EI63" s="150">
        <f>'Marks Entry'!EL65</f>
        <v>0</v>
      </c>
      <c r="EJ63" s="150">
        <f>'Marks Entry'!EM65</f>
        <v>0</v>
      </c>
      <c r="EK63" s="150">
        <f>'Marks Entry'!EN65</f>
        <v>0</v>
      </c>
      <c r="EL63" s="150">
        <f>'Marks Entry'!EO65</f>
        <v>0</v>
      </c>
      <c r="EM63" s="151">
        <f>'Marks Entry'!EP65</f>
        <v>0</v>
      </c>
      <c r="EN63" s="153" t="str">
        <f>'Marks Entry'!ES65</f>
        <v>E</v>
      </c>
      <c r="EO63" s="149">
        <f>'Marks Entry'!ET65</f>
        <v>0</v>
      </c>
      <c r="EP63" s="150">
        <f>'Marks Entry'!EU65</f>
        <v>0</v>
      </c>
      <c r="EQ63" s="150">
        <f>'Marks Entry'!EV65</f>
        <v>0</v>
      </c>
      <c r="ER63" s="150">
        <f>'Marks Entry'!EW65</f>
        <v>0</v>
      </c>
      <c r="ES63" s="150">
        <f>'Marks Entry'!EX65</f>
        <v>0</v>
      </c>
      <c r="ET63" s="151">
        <f>'Marks Entry'!EY65</f>
        <v>0</v>
      </c>
      <c r="EU63" s="153" t="str">
        <f>'Marks Entry'!FB65</f>
        <v>E</v>
      </c>
      <c r="EV63" s="222">
        <f>'Marks Entry'!FC65</f>
        <v>0</v>
      </c>
      <c r="EW63" s="223">
        <f>'Marks Entry'!FD65</f>
        <v>0</v>
      </c>
      <c r="EX63" s="224" t="str">
        <f>'Marks Entry'!FE65</f>
        <v/>
      </c>
      <c r="EY63" s="222">
        <f>'Marks Entry'!FF65</f>
        <v>1200</v>
      </c>
      <c r="EZ63" s="223">
        <f>'Marks Entry'!FG65</f>
        <v>0</v>
      </c>
      <c r="FA63" s="225">
        <f>'Marks Entry'!FH65</f>
        <v>0</v>
      </c>
      <c r="FB63" s="223" t="str">
        <f>IF(OR('Marks Entry'!FI65="First",'Marks Entry'!FI65="Second",'Marks Entry'!FI65="Third"),'Marks Entry'!FI65,"")</f>
        <v/>
      </c>
      <c r="FC63" s="223" t="str">
        <f>'Marks Entry'!FJ65</f>
        <v/>
      </c>
      <c r="FD63" s="540" t="str">
        <f>'Marks Entry'!FK65</f>
        <v>PROMOTED</v>
      </c>
      <c r="FE63" s="113" t="str">
        <f>'Marks Entry'!FL65</f>
        <v/>
      </c>
      <c r="FF63" s="115" t="str">
        <f>'Marks Entry'!FM65</f>
        <v/>
      </c>
      <c r="FG63" s="116" t="str">
        <f>'Marks Entry'!FO65</f>
        <v>E</v>
      </c>
    </row>
    <row r="64" spans="1:163" s="117" customFormat="1" ht="17.25" customHeight="1">
      <c r="A64" s="1065"/>
      <c r="B64" s="112">
        <f t="shared" si="1"/>
        <v>58</v>
      </c>
      <c r="C64" s="113">
        <f>'Marks Entry'!D66</f>
        <v>0</v>
      </c>
      <c r="D64" s="113">
        <f>'Marks Entry'!E66</f>
        <v>0</v>
      </c>
      <c r="E64" s="113">
        <f>'Marks Entry'!F66</f>
        <v>0</v>
      </c>
      <c r="F64" s="113">
        <f>'Marks Entry'!G66</f>
        <v>958</v>
      </c>
      <c r="G64" s="113">
        <f>'Marks Entry'!H66</f>
        <v>0</v>
      </c>
      <c r="H64" s="113">
        <f>'Marks Entry'!I66</f>
        <v>0</v>
      </c>
      <c r="I64" s="113">
        <f>'Marks Entry'!J66</f>
        <v>0</v>
      </c>
      <c r="J64" s="114">
        <f>'Marks Entry'!K66</f>
        <v>0</v>
      </c>
      <c r="K64" s="149">
        <f>'Marks Entry'!L66</f>
        <v>0</v>
      </c>
      <c r="L64" s="150">
        <f>'Marks Entry'!M66</f>
        <v>0</v>
      </c>
      <c r="M64" s="510">
        <f>'Marks Entry'!N66</f>
        <v>0</v>
      </c>
      <c r="N64" s="150">
        <f>'Marks Entry'!O66</f>
        <v>0</v>
      </c>
      <c r="O64" s="150">
        <f>'Marks Entry'!P66</f>
        <v>0</v>
      </c>
      <c r="P64" s="508">
        <f>'Marks Entry'!Q66</f>
        <v>0</v>
      </c>
      <c r="Q64" s="150">
        <f>'Marks Entry'!R66</f>
        <v>0</v>
      </c>
      <c r="R64" s="150">
        <f>'Marks Entry'!S66</f>
        <v>0</v>
      </c>
      <c r="S64" s="508">
        <f>'Marks Entry'!T66</f>
        <v>0</v>
      </c>
      <c r="T64" s="151">
        <f>'Marks Entry'!U66</f>
        <v>0</v>
      </c>
      <c r="U64" s="150">
        <f>'Marks Entry'!V66</f>
        <v>0</v>
      </c>
      <c r="V64" s="150">
        <f>'Marks Entry'!W66</f>
        <v>0</v>
      </c>
      <c r="W64" s="151">
        <f>'Marks Entry'!X66</f>
        <v>0</v>
      </c>
      <c r="X64" s="150">
        <f>'Marks Entry'!Y66</f>
        <v>0</v>
      </c>
      <c r="Y64" s="150">
        <f>'Marks Entry'!Z66</f>
        <v>0</v>
      </c>
      <c r="Z64" s="151">
        <f>'Marks Entry'!AA66</f>
        <v>0</v>
      </c>
      <c r="AA64" s="256">
        <f>'Marks Entry'!AB66</f>
        <v>0</v>
      </c>
      <c r="AB64" s="518">
        <f>'Marks Entry'!AC66</f>
        <v>0</v>
      </c>
      <c r="AC64" s="518" t="str">
        <f>'Marks Entry'!AD66</f>
        <v>E</v>
      </c>
      <c r="AD64" s="152" t="str">
        <f>'Marks Entry'!AE66</f>
        <v>E</v>
      </c>
      <c r="AE64" s="149">
        <f>'Marks Entry'!AF66</f>
        <v>0</v>
      </c>
      <c r="AF64" s="150">
        <f>'Marks Entry'!AG66</f>
        <v>0</v>
      </c>
      <c r="AG64" s="510">
        <f>'Marks Entry'!AH66</f>
        <v>0</v>
      </c>
      <c r="AH64" s="150">
        <f>'Marks Entry'!AI66</f>
        <v>0</v>
      </c>
      <c r="AI64" s="150">
        <f>'Marks Entry'!AJ66</f>
        <v>0</v>
      </c>
      <c r="AJ64" s="508">
        <f>'Marks Entry'!AK66</f>
        <v>0</v>
      </c>
      <c r="AK64" s="150">
        <f>'Marks Entry'!AL66</f>
        <v>0</v>
      </c>
      <c r="AL64" s="150">
        <f>'Marks Entry'!AM66</f>
        <v>0</v>
      </c>
      <c r="AM64" s="508">
        <f>'Marks Entry'!AN66</f>
        <v>0</v>
      </c>
      <c r="AN64" s="151">
        <f>'Marks Entry'!AO66</f>
        <v>0</v>
      </c>
      <c r="AO64" s="150">
        <f>'Marks Entry'!AP66</f>
        <v>0</v>
      </c>
      <c r="AP64" s="150">
        <f>'Marks Entry'!AQ66</f>
        <v>0</v>
      </c>
      <c r="AQ64" s="151">
        <f>'Marks Entry'!AR66</f>
        <v>0</v>
      </c>
      <c r="AR64" s="150">
        <f>'Marks Entry'!AS66</f>
        <v>0</v>
      </c>
      <c r="AS64" s="150">
        <f>'Marks Entry'!AT66</f>
        <v>0</v>
      </c>
      <c r="AT64" s="151">
        <f>'Marks Entry'!AU66</f>
        <v>0</v>
      </c>
      <c r="AU64" s="256">
        <f>'Marks Entry'!AV66</f>
        <v>0</v>
      </c>
      <c r="AV64" s="518">
        <f>'Marks Entry'!AW66</f>
        <v>0</v>
      </c>
      <c r="AW64" s="518" t="str">
        <f>'Marks Entry'!AX66</f>
        <v>E</v>
      </c>
      <c r="AX64" s="152" t="str">
        <f>'Marks Entry'!AY66</f>
        <v>E</v>
      </c>
      <c r="AY64" s="149">
        <f>'Marks Entry'!AZ66</f>
        <v>0</v>
      </c>
      <c r="AZ64" s="150">
        <f>'Marks Entry'!BA66</f>
        <v>0</v>
      </c>
      <c r="BA64" s="510">
        <f>'Marks Entry'!BB66</f>
        <v>0</v>
      </c>
      <c r="BB64" s="150">
        <f>'Marks Entry'!BC66</f>
        <v>0</v>
      </c>
      <c r="BC64" s="150">
        <f>'Marks Entry'!BD66</f>
        <v>0</v>
      </c>
      <c r="BD64" s="508">
        <f>'Marks Entry'!BE66</f>
        <v>0</v>
      </c>
      <c r="BE64" s="150">
        <f>'Marks Entry'!BF66</f>
        <v>0</v>
      </c>
      <c r="BF64" s="150">
        <f>'Marks Entry'!BG66</f>
        <v>0</v>
      </c>
      <c r="BG64" s="508">
        <f>'Marks Entry'!BH66</f>
        <v>0</v>
      </c>
      <c r="BH64" s="151">
        <f>'Marks Entry'!BI66</f>
        <v>0</v>
      </c>
      <c r="BI64" s="150">
        <f>'Marks Entry'!BJ66</f>
        <v>0</v>
      </c>
      <c r="BJ64" s="150">
        <f>'Marks Entry'!BK66</f>
        <v>0</v>
      </c>
      <c r="BK64" s="151">
        <f>'Marks Entry'!BL66</f>
        <v>0</v>
      </c>
      <c r="BL64" s="150">
        <f>'Marks Entry'!BM66</f>
        <v>0</v>
      </c>
      <c r="BM64" s="150">
        <f>'Marks Entry'!BN66</f>
        <v>0</v>
      </c>
      <c r="BN64" s="151">
        <f>'Marks Entry'!BO66</f>
        <v>0</v>
      </c>
      <c r="BO64" s="256">
        <f>'Marks Entry'!BP66</f>
        <v>0</v>
      </c>
      <c r="BP64" s="518">
        <f>'Marks Entry'!BQ66</f>
        <v>0</v>
      </c>
      <c r="BQ64" s="518" t="str">
        <f>'Marks Entry'!BR66</f>
        <v>E</v>
      </c>
      <c r="BR64" s="152" t="str">
        <f>'Marks Entry'!BS66</f>
        <v>E</v>
      </c>
      <c r="BS64" s="149">
        <f>'Marks Entry'!BT66</f>
        <v>0</v>
      </c>
      <c r="BT64" s="150">
        <f>'Marks Entry'!BU66</f>
        <v>0</v>
      </c>
      <c r="BU64" s="510">
        <f>'Marks Entry'!BV66</f>
        <v>0</v>
      </c>
      <c r="BV64" s="150">
        <f>'Marks Entry'!BW66</f>
        <v>0</v>
      </c>
      <c r="BW64" s="150">
        <f>'Marks Entry'!BX66</f>
        <v>0</v>
      </c>
      <c r="BX64" s="508">
        <f>'Marks Entry'!BY66</f>
        <v>0</v>
      </c>
      <c r="BY64" s="150">
        <f>'Marks Entry'!BZ66</f>
        <v>0</v>
      </c>
      <c r="BZ64" s="150">
        <f>'Marks Entry'!CA66</f>
        <v>0</v>
      </c>
      <c r="CA64" s="508">
        <f>'Marks Entry'!CB66</f>
        <v>0</v>
      </c>
      <c r="CB64" s="151">
        <f>'Marks Entry'!CC66</f>
        <v>0</v>
      </c>
      <c r="CC64" s="150">
        <f>'Marks Entry'!CD66</f>
        <v>0</v>
      </c>
      <c r="CD64" s="150">
        <f>'Marks Entry'!CE66</f>
        <v>0</v>
      </c>
      <c r="CE64" s="151">
        <f>'Marks Entry'!CF66</f>
        <v>0</v>
      </c>
      <c r="CF64" s="150">
        <f>'Marks Entry'!CG66</f>
        <v>0</v>
      </c>
      <c r="CG64" s="150">
        <f>'Marks Entry'!CH66</f>
        <v>0</v>
      </c>
      <c r="CH64" s="151">
        <f>'Marks Entry'!CI66</f>
        <v>0</v>
      </c>
      <c r="CI64" s="256">
        <f>'Marks Entry'!CJ66</f>
        <v>0</v>
      </c>
      <c r="CJ64" s="518">
        <f>'Marks Entry'!CK66</f>
        <v>0</v>
      </c>
      <c r="CK64" s="518" t="str">
        <f>'Marks Entry'!CL66</f>
        <v>E</v>
      </c>
      <c r="CL64" s="152" t="str">
        <f>'Marks Entry'!CM66</f>
        <v>E</v>
      </c>
      <c r="CM64" s="149">
        <f>'Marks Entry'!CN66</f>
        <v>0</v>
      </c>
      <c r="CN64" s="150">
        <f>'Marks Entry'!CO66</f>
        <v>0</v>
      </c>
      <c r="CO64" s="510">
        <f>'Marks Entry'!CP66</f>
        <v>0</v>
      </c>
      <c r="CP64" s="150">
        <f>'Marks Entry'!CQ66</f>
        <v>0</v>
      </c>
      <c r="CQ64" s="150">
        <f>'Marks Entry'!CR66</f>
        <v>0</v>
      </c>
      <c r="CR64" s="508">
        <f>'Marks Entry'!CS66</f>
        <v>0</v>
      </c>
      <c r="CS64" s="150">
        <f>'Marks Entry'!CT66</f>
        <v>0</v>
      </c>
      <c r="CT64" s="150">
        <f>'Marks Entry'!CU66</f>
        <v>0</v>
      </c>
      <c r="CU64" s="508">
        <f>'Marks Entry'!CV66</f>
        <v>0</v>
      </c>
      <c r="CV64" s="151">
        <f>'Marks Entry'!CW66</f>
        <v>0</v>
      </c>
      <c r="CW64" s="150">
        <f>'Marks Entry'!CX66</f>
        <v>0</v>
      </c>
      <c r="CX64" s="150">
        <f>'Marks Entry'!CY66</f>
        <v>0</v>
      </c>
      <c r="CY64" s="151">
        <f>'Marks Entry'!CZ66</f>
        <v>0</v>
      </c>
      <c r="CZ64" s="150">
        <f>'Marks Entry'!DA66</f>
        <v>0</v>
      </c>
      <c r="DA64" s="150">
        <f>'Marks Entry'!DB66</f>
        <v>0</v>
      </c>
      <c r="DB64" s="151">
        <f>'Marks Entry'!DC66</f>
        <v>0</v>
      </c>
      <c r="DC64" s="256">
        <f>'Marks Entry'!DD66</f>
        <v>0</v>
      </c>
      <c r="DD64" s="518">
        <f>'Marks Entry'!DE66</f>
        <v>0</v>
      </c>
      <c r="DE64" s="518" t="str">
        <f>'Marks Entry'!DF66</f>
        <v>E</v>
      </c>
      <c r="DF64" s="152" t="str">
        <f>'Marks Entry'!DG66</f>
        <v>E</v>
      </c>
      <c r="DG64" s="149">
        <f>'Marks Entry'!DH66</f>
        <v>0</v>
      </c>
      <c r="DH64" s="150">
        <f>'Marks Entry'!DI66</f>
        <v>0</v>
      </c>
      <c r="DI64" s="510">
        <f>'Marks Entry'!DJ66</f>
        <v>0</v>
      </c>
      <c r="DJ64" s="150">
        <f>'Marks Entry'!DK66</f>
        <v>0</v>
      </c>
      <c r="DK64" s="150">
        <f>'Marks Entry'!DL66</f>
        <v>0</v>
      </c>
      <c r="DL64" s="508">
        <f>'Marks Entry'!DM66</f>
        <v>0</v>
      </c>
      <c r="DM64" s="150">
        <f>'Marks Entry'!DN66</f>
        <v>0</v>
      </c>
      <c r="DN64" s="150">
        <f>'Marks Entry'!DO66</f>
        <v>0</v>
      </c>
      <c r="DO64" s="508">
        <f>'Marks Entry'!DP66</f>
        <v>0</v>
      </c>
      <c r="DP64" s="151">
        <f>'Marks Entry'!DQ66</f>
        <v>0</v>
      </c>
      <c r="DQ64" s="150">
        <f>'Marks Entry'!DR66</f>
        <v>0</v>
      </c>
      <c r="DR64" s="150">
        <f>'Marks Entry'!DS66</f>
        <v>0</v>
      </c>
      <c r="DS64" s="151">
        <f>'Marks Entry'!DT66</f>
        <v>0</v>
      </c>
      <c r="DT64" s="150">
        <f>'Marks Entry'!DU66</f>
        <v>0</v>
      </c>
      <c r="DU64" s="150">
        <f>'Marks Entry'!DV66</f>
        <v>0</v>
      </c>
      <c r="DV64" s="151">
        <f>'Marks Entry'!DW66</f>
        <v>0</v>
      </c>
      <c r="DW64" s="256">
        <f>'Marks Entry'!DX66</f>
        <v>0</v>
      </c>
      <c r="DX64" s="518">
        <f>'Marks Entry'!DY66</f>
        <v>0</v>
      </c>
      <c r="DY64" s="518" t="str">
        <f>'Marks Entry'!DZ66</f>
        <v>E</v>
      </c>
      <c r="DZ64" s="152" t="str">
        <f>'Marks Entry'!EA66</f>
        <v>E</v>
      </c>
      <c r="EA64" s="149">
        <f>'Marks Entry'!EB66</f>
        <v>0</v>
      </c>
      <c r="EB64" s="150">
        <f>'Marks Entry'!EC66</f>
        <v>0</v>
      </c>
      <c r="EC64" s="150">
        <f>'Marks Entry'!ED66</f>
        <v>0</v>
      </c>
      <c r="ED64" s="150">
        <f>'Marks Entry'!EE66</f>
        <v>0</v>
      </c>
      <c r="EE64" s="150">
        <f>'Marks Entry'!EF66</f>
        <v>0</v>
      </c>
      <c r="EF64" s="209">
        <f>'Marks Entry'!EG66</f>
        <v>0</v>
      </c>
      <c r="EG64" s="153" t="str">
        <f>'Marks Entry'!EJ66</f>
        <v>E</v>
      </c>
      <c r="EH64" s="149">
        <f>'Marks Entry'!EK66</f>
        <v>0</v>
      </c>
      <c r="EI64" s="150">
        <f>'Marks Entry'!EL66</f>
        <v>0</v>
      </c>
      <c r="EJ64" s="150">
        <f>'Marks Entry'!EM66</f>
        <v>0</v>
      </c>
      <c r="EK64" s="150">
        <f>'Marks Entry'!EN66</f>
        <v>0</v>
      </c>
      <c r="EL64" s="150">
        <f>'Marks Entry'!EO66</f>
        <v>0</v>
      </c>
      <c r="EM64" s="151">
        <f>'Marks Entry'!EP66</f>
        <v>0</v>
      </c>
      <c r="EN64" s="153" t="str">
        <f>'Marks Entry'!ES66</f>
        <v>E</v>
      </c>
      <c r="EO64" s="149">
        <f>'Marks Entry'!ET66</f>
        <v>0</v>
      </c>
      <c r="EP64" s="150">
        <f>'Marks Entry'!EU66</f>
        <v>0</v>
      </c>
      <c r="EQ64" s="150">
        <f>'Marks Entry'!EV66</f>
        <v>0</v>
      </c>
      <c r="ER64" s="150">
        <f>'Marks Entry'!EW66</f>
        <v>0</v>
      </c>
      <c r="ES64" s="150">
        <f>'Marks Entry'!EX66</f>
        <v>0</v>
      </c>
      <c r="ET64" s="151">
        <f>'Marks Entry'!EY66</f>
        <v>0</v>
      </c>
      <c r="EU64" s="153" t="str">
        <f>'Marks Entry'!FB66</f>
        <v>E</v>
      </c>
      <c r="EV64" s="222">
        <f>'Marks Entry'!FC66</f>
        <v>0</v>
      </c>
      <c r="EW64" s="223">
        <f>'Marks Entry'!FD66</f>
        <v>0</v>
      </c>
      <c r="EX64" s="224" t="str">
        <f>'Marks Entry'!FE66</f>
        <v/>
      </c>
      <c r="EY64" s="222">
        <f>'Marks Entry'!FF66</f>
        <v>1200</v>
      </c>
      <c r="EZ64" s="223">
        <f>'Marks Entry'!FG66</f>
        <v>0</v>
      </c>
      <c r="FA64" s="225">
        <f>'Marks Entry'!FH66</f>
        <v>0</v>
      </c>
      <c r="FB64" s="223" t="str">
        <f>IF(OR('Marks Entry'!FI66="First",'Marks Entry'!FI66="Second",'Marks Entry'!FI66="Third"),'Marks Entry'!FI66,"")</f>
        <v/>
      </c>
      <c r="FC64" s="223" t="str">
        <f>'Marks Entry'!FJ66</f>
        <v/>
      </c>
      <c r="FD64" s="540" t="str">
        <f>'Marks Entry'!FK66</f>
        <v>PROMOTED</v>
      </c>
      <c r="FE64" s="113" t="str">
        <f>'Marks Entry'!FL66</f>
        <v/>
      </c>
      <c r="FF64" s="115" t="str">
        <f>'Marks Entry'!FM66</f>
        <v/>
      </c>
      <c r="FG64" s="116" t="str">
        <f>'Marks Entry'!FO66</f>
        <v>E</v>
      </c>
    </row>
    <row r="65" spans="1:163" s="117" customFormat="1" ht="17.25" customHeight="1">
      <c r="A65" s="1065"/>
      <c r="B65" s="112">
        <f t="shared" si="1"/>
        <v>59</v>
      </c>
      <c r="C65" s="113">
        <f>'Marks Entry'!D67</f>
        <v>0</v>
      </c>
      <c r="D65" s="113">
        <f>'Marks Entry'!E67</f>
        <v>0</v>
      </c>
      <c r="E65" s="113">
        <f>'Marks Entry'!F67</f>
        <v>0</v>
      </c>
      <c r="F65" s="113">
        <f>'Marks Entry'!G67</f>
        <v>959</v>
      </c>
      <c r="G65" s="113">
        <f>'Marks Entry'!H67</f>
        <v>0</v>
      </c>
      <c r="H65" s="113">
        <f>'Marks Entry'!I67</f>
        <v>0</v>
      </c>
      <c r="I65" s="113">
        <f>'Marks Entry'!J67</f>
        <v>0</v>
      </c>
      <c r="J65" s="114">
        <f>'Marks Entry'!K67</f>
        <v>0</v>
      </c>
      <c r="K65" s="149">
        <f>'Marks Entry'!L67</f>
        <v>0</v>
      </c>
      <c r="L65" s="150">
        <f>'Marks Entry'!M67</f>
        <v>0</v>
      </c>
      <c r="M65" s="510">
        <f>'Marks Entry'!N67</f>
        <v>0</v>
      </c>
      <c r="N65" s="150">
        <f>'Marks Entry'!O67</f>
        <v>0</v>
      </c>
      <c r="O65" s="150">
        <f>'Marks Entry'!P67</f>
        <v>0</v>
      </c>
      <c r="P65" s="508">
        <f>'Marks Entry'!Q67</f>
        <v>0</v>
      </c>
      <c r="Q65" s="150">
        <f>'Marks Entry'!R67</f>
        <v>0</v>
      </c>
      <c r="R65" s="150">
        <f>'Marks Entry'!S67</f>
        <v>0</v>
      </c>
      <c r="S65" s="508">
        <f>'Marks Entry'!T67</f>
        <v>0</v>
      </c>
      <c r="T65" s="151">
        <f>'Marks Entry'!U67</f>
        <v>0</v>
      </c>
      <c r="U65" s="150">
        <f>'Marks Entry'!V67</f>
        <v>0</v>
      </c>
      <c r="V65" s="150">
        <f>'Marks Entry'!W67</f>
        <v>0</v>
      </c>
      <c r="W65" s="151">
        <f>'Marks Entry'!X67</f>
        <v>0</v>
      </c>
      <c r="X65" s="150">
        <f>'Marks Entry'!Y67</f>
        <v>0</v>
      </c>
      <c r="Y65" s="150">
        <f>'Marks Entry'!Z67</f>
        <v>0</v>
      </c>
      <c r="Z65" s="151">
        <f>'Marks Entry'!AA67</f>
        <v>0</v>
      </c>
      <c r="AA65" s="256">
        <f>'Marks Entry'!AB67</f>
        <v>0</v>
      </c>
      <c r="AB65" s="518">
        <f>'Marks Entry'!AC67</f>
        <v>0</v>
      </c>
      <c r="AC65" s="518" t="str">
        <f>'Marks Entry'!AD67</f>
        <v>E</v>
      </c>
      <c r="AD65" s="152" t="str">
        <f>'Marks Entry'!AE67</f>
        <v>E</v>
      </c>
      <c r="AE65" s="149">
        <f>'Marks Entry'!AF67</f>
        <v>0</v>
      </c>
      <c r="AF65" s="150">
        <f>'Marks Entry'!AG67</f>
        <v>0</v>
      </c>
      <c r="AG65" s="510">
        <f>'Marks Entry'!AH67</f>
        <v>0</v>
      </c>
      <c r="AH65" s="150">
        <f>'Marks Entry'!AI67</f>
        <v>0</v>
      </c>
      <c r="AI65" s="150">
        <f>'Marks Entry'!AJ67</f>
        <v>0</v>
      </c>
      <c r="AJ65" s="508">
        <f>'Marks Entry'!AK67</f>
        <v>0</v>
      </c>
      <c r="AK65" s="150">
        <f>'Marks Entry'!AL67</f>
        <v>0</v>
      </c>
      <c r="AL65" s="150">
        <f>'Marks Entry'!AM67</f>
        <v>0</v>
      </c>
      <c r="AM65" s="508">
        <f>'Marks Entry'!AN67</f>
        <v>0</v>
      </c>
      <c r="AN65" s="151">
        <f>'Marks Entry'!AO67</f>
        <v>0</v>
      </c>
      <c r="AO65" s="150">
        <f>'Marks Entry'!AP67</f>
        <v>0</v>
      </c>
      <c r="AP65" s="150">
        <f>'Marks Entry'!AQ67</f>
        <v>0</v>
      </c>
      <c r="AQ65" s="151">
        <f>'Marks Entry'!AR67</f>
        <v>0</v>
      </c>
      <c r="AR65" s="150">
        <f>'Marks Entry'!AS67</f>
        <v>0</v>
      </c>
      <c r="AS65" s="150">
        <f>'Marks Entry'!AT67</f>
        <v>0</v>
      </c>
      <c r="AT65" s="151">
        <f>'Marks Entry'!AU67</f>
        <v>0</v>
      </c>
      <c r="AU65" s="256">
        <f>'Marks Entry'!AV67</f>
        <v>0</v>
      </c>
      <c r="AV65" s="518">
        <f>'Marks Entry'!AW67</f>
        <v>0</v>
      </c>
      <c r="AW65" s="518" t="str">
        <f>'Marks Entry'!AX67</f>
        <v>E</v>
      </c>
      <c r="AX65" s="152" t="str">
        <f>'Marks Entry'!AY67</f>
        <v>E</v>
      </c>
      <c r="AY65" s="149">
        <f>'Marks Entry'!AZ67</f>
        <v>0</v>
      </c>
      <c r="AZ65" s="150">
        <f>'Marks Entry'!BA67</f>
        <v>0</v>
      </c>
      <c r="BA65" s="510">
        <f>'Marks Entry'!BB67</f>
        <v>0</v>
      </c>
      <c r="BB65" s="150">
        <f>'Marks Entry'!BC67</f>
        <v>0</v>
      </c>
      <c r="BC65" s="150">
        <f>'Marks Entry'!BD67</f>
        <v>0</v>
      </c>
      <c r="BD65" s="508">
        <f>'Marks Entry'!BE67</f>
        <v>0</v>
      </c>
      <c r="BE65" s="150">
        <f>'Marks Entry'!BF67</f>
        <v>0</v>
      </c>
      <c r="BF65" s="150">
        <f>'Marks Entry'!BG67</f>
        <v>0</v>
      </c>
      <c r="BG65" s="508">
        <f>'Marks Entry'!BH67</f>
        <v>0</v>
      </c>
      <c r="BH65" s="151">
        <f>'Marks Entry'!BI67</f>
        <v>0</v>
      </c>
      <c r="BI65" s="150">
        <f>'Marks Entry'!BJ67</f>
        <v>0</v>
      </c>
      <c r="BJ65" s="150">
        <f>'Marks Entry'!BK67</f>
        <v>0</v>
      </c>
      <c r="BK65" s="151">
        <f>'Marks Entry'!BL67</f>
        <v>0</v>
      </c>
      <c r="BL65" s="150">
        <f>'Marks Entry'!BM67</f>
        <v>0</v>
      </c>
      <c r="BM65" s="150">
        <f>'Marks Entry'!BN67</f>
        <v>0</v>
      </c>
      <c r="BN65" s="151">
        <f>'Marks Entry'!BO67</f>
        <v>0</v>
      </c>
      <c r="BO65" s="256">
        <f>'Marks Entry'!BP67</f>
        <v>0</v>
      </c>
      <c r="BP65" s="518">
        <f>'Marks Entry'!BQ67</f>
        <v>0</v>
      </c>
      <c r="BQ65" s="518" t="str">
        <f>'Marks Entry'!BR67</f>
        <v>E</v>
      </c>
      <c r="BR65" s="152" t="str">
        <f>'Marks Entry'!BS67</f>
        <v>E</v>
      </c>
      <c r="BS65" s="149">
        <f>'Marks Entry'!BT67</f>
        <v>0</v>
      </c>
      <c r="BT65" s="150">
        <f>'Marks Entry'!BU67</f>
        <v>0</v>
      </c>
      <c r="BU65" s="510">
        <f>'Marks Entry'!BV67</f>
        <v>0</v>
      </c>
      <c r="BV65" s="150">
        <f>'Marks Entry'!BW67</f>
        <v>0</v>
      </c>
      <c r="BW65" s="150">
        <f>'Marks Entry'!BX67</f>
        <v>0</v>
      </c>
      <c r="BX65" s="508">
        <f>'Marks Entry'!BY67</f>
        <v>0</v>
      </c>
      <c r="BY65" s="150">
        <f>'Marks Entry'!BZ67</f>
        <v>0</v>
      </c>
      <c r="BZ65" s="150">
        <f>'Marks Entry'!CA67</f>
        <v>0</v>
      </c>
      <c r="CA65" s="508">
        <f>'Marks Entry'!CB67</f>
        <v>0</v>
      </c>
      <c r="CB65" s="151">
        <f>'Marks Entry'!CC67</f>
        <v>0</v>
      </c>
      <c r="CC65" s="150">
        <f>'Marks Entry'!CD67</f>
        <v>0</v>
      </c>
      <c r="CD65" s="150">
        <f>'Marks Entry'!CE67</f>
        <v>0</v>
      </c>
      <c r="CE65" s="151">
        <f>'Marks Entry'!CF67</f>
        <v>0</v>
      </c>
      <c r="CF65" s="150">
        <f>'Marks Entry'!CG67</f>
        <v>0</v>
      </c>
      <c r="CG65" s="150">
        <f>'Marks Entry'!CH67</f>
        <v>0</v>
      </c>
      <c r="CH65" s="151">
        <f>'Marks Entry'!CI67</f>
        <v>0</v>
      </c>
      <c r="CI65" s="256">
        <f>'Marks Entry'!CJ67</f>
        <v>0</v>
      </c>
      <c r="CJ65" s="518">
        <f>'Marks Entry'!CK67</f>
        <v>0</v>
      </c>
      <c r="CK65" s="518" t="str">
        <f>'Marks Entry'!CL67</f>
        <v>E</v>
      </c>
      <c r="CL65" s="152" t="str">
        <f>'Marks Entry'!CM67</f>
        <v>E</v>
      </c>
      <c r="CM65" s="149">
        <f>'Marks Entry'!CN67</f>
        <v>0</v>
      </c>
      <c r="CN65" s="150">
        <f>'Marks Entry'!CO67</f>
        <v>0</v>
      </c>
      <c r="CO65" s="510">
        <f>'Marks Entry'!CP67</f>
        <v>0</v>
      </c>
      <c r="CP65" s="150">
        <f>'Marks Entry'!CQ67</f>
        <v>0</v>
      </c>
      <c r="CQ65" s="150">
        <f>'Marks Entry'!CR67</f>
        <v>0</v>
      </c>
      <c r="CR65" s="508">
        <f>'Marks Entry'!CS67</f>
        <v>0</v>
      </c>
      <c r="CS65" s="150">
        <f>'Marks Entry'!CT67</f>
        <v>0</v>
      </c>
      <c r="CT65" s="150">
        <f>'Marks Entry'!CU67</f>
        <v>0</v>
      </c>
      <c r="CU65" s="508">
        <f>'Marks Entry'!CV67</f>
        <v>0</v>
      </c>
      <c r="CV65" s="151">
        <f>'Marks Entry'!CW67</f>
        <v>0</v>
      </c>
      <c r="CW65" s="150">
        <f>'Marks Entry'!CX67</f>
        <v>0</v>
      </c>
      <c r="CX65" s="150">
        <f>'Marks Entry'!CY67</f>
        <v>0</v>
      </c>
      <c r="CY65" s="151">
        <f>'Marks Entry'!CZ67</f>
        <v>0</v>
      </c>
      <c r="CZ65" s="150">
        <f>'Marks Entry'!DA67</f>
        <v>0</v>
      </c>
      <c r="DA65" s="150">
        <f>'Marks Entry'!DB67</f>
        <v>0</v>
      </c>
      <c r="DB65" s="151">
        <f>'Marks Entry'!DC67</f>
        <v>0</v>
      </c>
      <c r="DC65" s="256">
        <f>'Marks Entry'!DD67</f>
        <v>0</v>
      </c>
      <c r="DD65" s="518">
        <f>'Marks Entry'!DE67</f>
        <v>0</v>
      </c>
      <c r="DE65" s="518" t="str">
        <f>'Marks Entry'!DF67</f>
        <v>E</v>
      </c>
      <c r="DF65" s="152" t="str">
        <f>'Marks Entry'!DG67</f>
        <v>E</v>
      </c>
      <c r="DG65" s="149">
        <f>'Marks Entry'!DH67</f>
        <v>0</v>
      </c>
      <c r="DH65" s="150">
        <f>'Marks Entry'!DI67</f>
        <v>0</v>
      </c>
      <c r="DI65" s="510">
        <f>'Marks Entry'!DJ67</f>
        <v>0</v>
      </c>
      <c r="DJ65" s="150">
        <f>'Marks Entry'!DK67</f>
        <v>0</v>
      </c>
      <c r="DK65" s="150">
        <f>'Marks Entry'!DL67</f>
        <v>0</v>
      </c>
      <c r="DL65" s="508">
        <f>'Marks Entry'!DM67</f>
        <v>0</v>
      </c>
      <c r="DM65" s="150">
        <f>'Marks Entry'!DN67</f>
        <v>0</v>
      </c>
      <c r="DN65" s="150">
        <f>'Marks Entry'!DO67</f>
        <v>0</v>
      </c>
      <c r="DO65" s="508">
        <f>'Marks Entry'!DP67</f>
        <v>0</v>
      </c>
      <c r="DP65" s="151">
        <f>'Marks Entry'!DQ67</f>
        <v>0</v>
      </c>
      <c r="DQ65" s="150">
        <f>'Marks Entry'!DR67</f>
        <v>0</v>
      </c>
      <c r="DR65" s="150">
        <f>'Marks Entry'!DS67</f>
        <v>0</v>
      </c>
      <c r="DS65" s="151">
        <f>'Marks Entry'!DT67</f>
        <v>0</v>
      </c>
      <c r="DT65" s="150">
        <f>'Marks Entry'!DU67</f>
        <v>0</v>
      </c>
      <c r="DU65" s="150">
        <f>'Marks Entry'!DV67</f>
        <v>0</v>
      </c>
      <c r="DV65" s="151">
        <f>'Marks Entry'!DW67</f>
        <v>0</v>
      </c>
      <c r="DW65" s="256">
        <f>'Marks Entry'!DX67</f>
        <v>0</v>
      </c>
      <c r="DX65" s="518">
        <f>'Marks Entry'!DY67</f>
        <v>0</v>
      </c>
      <c r="DY65" s="518" t="str">
        <f>'Marks Entry'!DZ67</f>
        <v>E</v>
      </c>
      <c r="DZ65" s="152" t="str">
        <f>'Marks Entry'!EA67</f>
        <v>E</v>
      </c>
      <c r="EA65" s="149">
        <f>'Marks Entry'!EB67</f>
        <v>0</v>
      </c>
      <c r="EB65" s="150">
        <f>'Marks Entry'!EC67</f>
        <v>0</v>
      </c>
      <c r="EC65" s="150">
        <f>'Marks Entry'!ED67</f>
        <v>0</v>
      </c>
      <c r="ED65" s="150">
        <f>'Marks Entry'!EE67</f>
        <v>0</v>
      </c>
      <c r="EE65" s="150">
        <f>'Marks Entry'!EF67</f>
        <v>0</v>
      </c>
      <c r="EF65" s="209">
        <f>'Marks Entry'!EG67</f>
        <v>0</v>
      </c>
      <c r="EG65" s="153" t="str">
        <f>'Marks Entry'!EJ67</f>
        <v>E</v>
      </c>
      <c r="EH65" s="149">
        <f>'Marks Entry'!EK67</f>
        <v>0</v>
      </c>
      <c r="EI65" s="150">
        <f>'Marks Entry'!EL67</f>
        <v>0</v>
      </c>
      <c r="EJ65" s="150">
        <f>'Marks Entry'!EM67</f>
        <v>0</v>
      </c>
      <c r="EK65" s="150">
        <f>'Marks Entry'!EN67</f>
        <v>0</v>
      </c>
      <c r="EL65" s="150">
        <f>'Marks Entry'!EO67</f>
        <v>0</v>
      </c>
      <c r="EM65" s="151">
        <f>'Marks Entry'!EP67</f>
        <v>0</v>
      </c>
      <c r="EN65" s="153" t="str">
        <f>'Marks Entry'!ES67</f>
        <v>E</v>
      </c>
      <c r="EO65" s="149">
        <f>'Marks Entry'!ET67</f>
        <v>0</v>
      </c>
      <c r="EP65" s="150">
        <f>'Marks Entry'!EU67</f>
        <v>0</v>
      </c>
      <c r="EQ65" s="150">
        <f>'Marks Entry'!EV67</f>
        <v>0</v>
      </c>
      <c r="ER65" s="150">
        <f>'Marks Entry'!EW67</f>
        <v>0</v>
      </c>
      <c r="ES65" s="150">
        <f>'Marks Entry'!EX67</f>
        <v>0</v>
      </c>
      <c r="ET65" s="151">
        <f>'Marks Entry'!EY67</f>
        <v>0</v>
      </c>
      <c r="EU65" s="153" t="str">
        <f>'Marks Entry'!FB67</f>
        <v>E</v>
      </c>
      <c r="EV65" s="222">
        <f>'Marks Entry'!FC67</f>
        <v>0</v>
      </c>
      <c r="EW65" s="223">
        <f>'Marks Entry'!FD67</f>
        <v>0</v>
      </c>
      <c r="EX65" s="224" t="str">
        <f>'Marks Entry'!FE67</f>
        <v/>
      </c>
      <c r="EY65" s="222">
        <f>'Marks Entry'!FF67</f>
        <v>1200</v>
      </c>
      <c r="EZ65" s="223">
        <f>'Marks Entry'!FG67</f>
        <v>0</v>
      </c>
      <c r="FA65" s="225">
        <f>'Marks Entry'!FH67</f>
        <v>0</v>
      </c>
      <c r="FB65" s="223" t="str">
        <f>IF(OR('Marks Entry'!FI67="First",'Marks Entry'!FI67="Second",'Marks Entry'!FI67="Third"),'Marks Entry'!FI67,"")</f>
        <v/>
      </c>
      <c r="FC65" s="223" t="str">
        <f>'Marks Entry'!FJ67</f>
        <v/>
      </c>
      <c r="FD65" s="540" t="str">
        <f>'Marks Entry'!FK67</f>
        <v>PROMOTED</v>
      </c>
      <c r="FE65" s="113" t="str">
        <f>'Marks Entry'!FL67</f>
        <v/>
      </c>
      <c r="FF65" s="115" t="str">
        <f>'Marks Entry'!FM67</f>
        <v/>
      </c>
      <c r="FG65" s="116" t="str">
        <f>'Marks Entry'!FO67</f>
        <v>E</v>
      </c>
    </row>
    <row r="66" spans="1:163" s="117" customFormat="1" ht="17.25" customHeight="1">
      <c r="A66" s="1065"/>
      <c r="B66" s="112">
        <f t="shared" si="1"/>
        <v>60</v>
      </c>
      <c r="C66" s="113">
        <f>'Marks Entry'!D68</f>
        <v>0</v>
      </c>
      <c r="D66" s="113">
        <f>'Marks Entry'!E68</f>
        <v>0</v>
      </c>
      <c r="E66" s="113">
        <f>'Marks Entry'!F68</f>
        <v>0</v>
      </c>
      <c r="F66" s="113">
        <f>'Marks Entry'!G68</f>
        <v>960</v>
      </c>
      <c r="G66" s="113">
        <f>'Marks Entry'!H68</f>
        <v>0</v>
      </c>
      <c r="H66" s="113">
        <f>'Marks Entry'!I68</f>
        <v>0</v>
      </c>
      <c r="I66" s="113">
        <f>'Marks Entry'!J68</f>
        <v>0</v>
      </c>
      <c r="J66" s="114">
        <f>'Marks Entry'!K68</f>
        <v>0</v>
      </c>
      <c r="K66" s="149">
        <f>'Marks Entry'!L68</f>
        <v>0</v>
      </c>
      <c r="L66" s="150">
        <f>'Marks Entry'!M68</f>
        <v>0</v>
      </c>
      <c r="M66" s="510">
        <f>'Marks Entry'!N68</f>
        <v>0</v>
      </c>
      <c r="N66" s="150">
        <f>'Marks Entry'!O68</f>
        <v>0</v>
      </c>
      <c r="O66" s="150">
        <f>'Marks Entry'!P68</f>
        <v>0</v>
      </c>
      <c r="P66" s="508">
        <f>'Marks Entry'!Q68</f>
        <v>0</v>
      </c>
      <c r="Q66" s="150">
        <f>'Marks Entry'!R68</f>
        <v>0</v>
      </c>
      <c r="R66" s="150">
        <f>'Marks Entry'!S68</f>
        <v>0</v>
      </c>
      <c r="S66" s="508">
        <f>'Marks Entry'!T68</f>
        <v>0</v>
      </c>
      <c r="T66" s="151">
        <f>'Marks Entry'!U68</f>
        <v>0</v>
      </c>
      <c r="U66" s="150">
        <f>'Marks Entry'!V68</f>
        <v>0</v>
      </c>
      <c r="V66" s="150">
        <f>'Marks Entry'!W68</f>
        <v>0</v>
      </c>
      <c r="W66" s="151">
        <f>'Marks Entry'!X68</f>
        <v>0</v>
      </c>
      <c r="X66" s="150">
        <f>'Marks Entry'!Y68</f>
        <v>0</v>
      </c>
      <c r="Y66" s="150">
        <f>'Marks Entry'!Z68</f>
        <v>0</v>
      </c>
      <c r="Z66" s="151">
        <f>'Marks Entry'!AA68</f>
        <v>0</v>
      </c>
      <c r="AA66" s="256">
        <f>'Marks Entry'!AB68</f>
        <v>0</v>
      </c>
      <c r="AB66" s="518">
        <f>'Marks Entry'!AC68</f>
        <v>0</v>
      </c>
      <c r="AC66" s="518" t="str">
        <f>'Marks Entry'!AD68</f>
        <v>E</v>
      </c>
      <c r="AD66" s="152" t="str">
        <f>'Marks Entry'!AE68</f>
        <v>E</v>
      </c>
      <c r="AE66" s="149">
        <f>'Marks Entry'!AF68</f>
        <v>0</v>
      </c>
      <c r="AF66" s="150">
        <f>'Marks Entry'!AG68</f>
        <v>0</v>
      </c>
      <c r="AG66" s="510">
        <f>'Marks Entry'!AH68</f>
        <v>0</v>
      </c>
      <c r="AH66" s="150">
        <f>'Marks Entry'!AI68</f>
        <v>0</v>
      </c>
      <c r="AI66" s="150">
        <f>'Marks Entry'!AJ68</f>
        <v>0</v>
      </c>
      <c r="AJ66" s="508">
        <f>'Marks Entry'!AK68</f>
        <v>0</v>
      </c>
      <c r="AK66" s="150">
        <f>'Marks Entry'!AL68</f>
        <v>0</v>
      </c>
      <c r="AL66" s="150">
        <f>'Marks Entry'!AM68</f>
        <v>0</v>
      </c>
      <c r="AM66" s="508">
        <f>'Marks Entry'!AN68</f>
        <v>0</v>
      </c>
      <c r="AN66" s="151">
        <f>'Marks Entry'!AO68</f>
        <v>0</v>
      </c>
      <c r="AO66" s="150">
        <f>'Marks Entry'!AP68</f>
        <v>0</v>
      </c>
      <c r="AP66" s="150">
        <f>'Marks Entry'!AQ68</f>
        <v>0</v>
      </c>
      <c r="AQ66" s="151">
        <f>'Marks Entry'!AR68</f>
        <v>0</v>
      </c>
      <c r="AR66" s="150">
        <f>'Marks Entry'!AS68</f>
        <v>0</v>
      </c>
      <c r="AS66" s="150">
        <f>'Marks Entry'!AT68</f>
        <v>0</v>
      </c>
      <c r="AT66" s="151">
        <f>'Marks Entry'!AU68</f>
        <v>0</v>
      </c>
      <c r="AU66" s="256">
        <f>'Marks Entry'!AV68</f>
        <v>0</v>
      </c>
      <c r="AV66" s="518">
        <f>'Marks Entry'!AW68</f>
        <v>0</v>
      </c>
      <c r="AW66" s="518" t="str">
        <f>'Marks Entry'!AX68</f>
        <v>E</v>
      </c>
      <c r="AX66" s="152" t="str">
        <f>'Marks Entry'!AY68</f>
        <v>E</v>
      </c>
      <c r="AY66" s="149">
        <f>'Marks Entry'!AZ68</f>
        <v>0</v>
      </c>
      <c r="AZ66" s="150">
        <f>'Marks Entry'!BA68</f>
        <v>0</v>
      </c>
      <c r="BA66" s="510">
        <f>'Marks Entry'!BB68</f>
        <v>0</v>
      </c>
      <c r="BB66" s="150">
        <f>'Marks Entry'!BC68</f>
        <v>0</v>
      </c>
      <c r="BC66" s="150">
        <f>'Marks Entry'!BD68</f>
        <v>0</v>
      </c>
      <c r="BD66" s="508">
        <f>'Marks Entry'!BE68</f>
        <v>0</v>
      </c>
      <c r="BE66" s="150">
        <f>'Marks Entry'!BF68</f>
        <v>0</v>
      </c>
      <c r="BF66" s="150">
        <f>'Marks Entry'!BG68</f>
        <v>0</v>
      </c>
      <c r="BG66" s="508">
        <f>'Marks Entry'!BH68</f>
        <v>0</v>
      </c>
      <c r="BH66" s="151">
        <f>'Marks Entry'!BI68</f>
        <v>0</v>
      </c>
      <c r="BI66" s="150">
        <f>'Marks Entry'!BJ68</f>
        <v>0</v>
      </c>
      <c r="BJ66" s="150">
        <f>'Marks Entry'!BK68</f>
        <v>0</v>
      </c>
      <c r="BK66" s="151">
        <f>'Marks Entry'!BL68</f>
        <v>0</v>
      </c>
      <c r="BL66" s="150">
        <f>'Marks Entry'!BM68</f>
        <v>0</v>
      </c>
      <c r="BM66" s="150">
        <f>'Marks Entry'!BN68</f>
        <v>0</v>
      </c>
      <c r="BN66" s="151">
        <f>'Marks Entry'!BO68</f>
        <v>0</v>
      </c>
      <c r="BO66" s="256">
        <f>'Marks Entry'!BP68</f>
        <v>0</v>
      </c>
      <c r="BP66" s="518">
        <f>'Marks Entry'!BQ68</f>
        <v>0</v>
      </c>
      <c r="BQ66" s="518" t="str">
        <f>'Marks Entry'!BR68</f>
        <v>E</v>
      </c>
      <c r="BR66" s="152" t="str">
        <f>'Marks Entry'!BS68</f>
        <v>E</v>
      </c>
      <c r="BS66" s="149">
        <f>'Marks Entry'!BT68</f>
        <v>0</v>
      </c>
      <c r="BT66" s="150">
        <f>'Marks Entry'!BU68</f>
        <v>0</v>
      </c>
      <c r="BU66" s="510">
        <f>'Marks Entry'!BV68</f>
        <v>0</v>
      </c>
      <c r="BV66" s="150">
        <f>'Marks Entry'!BW68</f>
        <v>0</v>
      </c>
      <c r="BW66" s="150">
        <f>'Marks Entry'!BX68</f>
        <v>0</v>
      </c>
      <c r="BX66" s="508">
        <f>'Marks Entry'!BY68</f>
        <v>0</v>
      </c>
      <c r="BY66" s="150">
        <f>'Marks Entry'!BZ68</f>
        <v>0</v>
      </c>
      <c r="BZ66" s="150">
        <f>'Marks Entry'!CA68</f>
        <v>0</v>
      </c>
      <c r="CA66" s="508">
        <f>'Marks Entry'!CB68</f>
        <v>0</v>
      </c>
      <c r="CB66" s="151">
        <f>'Marks Entry'!CC68</f>
        <v>0</v>
      </c>
      <c r="CC66" s="150">
        <f>'Marks Entry'!CD68</f>
        <v>0</v>
      </c>
      <c r="CD66" s="150">
        <f>'Marks Entry'!CE68</f>
        <v>0</v>
      </c>
      <c r="CE66" s="151">
        <f>'Marks Entry'!CF68</f>
        <v>0</v>
      </c>
      <c r="CF66" s="150">
        <f>'Marks Entry'!CG68</f>
        <v>0</v>
      </c>
      <c r="CG66" s="150">
        <f>'Marks Entry'!CH68</f>
        <v>0</v>
      </c>
      <c r="CH66" s="151">
        <f>'Marks Entry'!CI68</f>
        <v>0</v>
      </c>
      <c r="CI66" s="256">
        <f>'Marks Entry'!CJ68</f>
        <v>0</v>
      </c>
      <c r="CJ66" s="518">
        <f>'Marks Entry'!CK68</f>
        <v>0</v>
      </c>
      <c r="CK66" s="518" t="str">
        <f>'Marks Entry'!CL68</f>
        <v>E</v>
      </c>
      <c r="CL66" s="152" t="str">
        <f>'Marks Entry'!CM68</f>
        <v>E</v>
      </c>
      <c r="CM66" s="149">
        <f>'Marks Entry'!CN68</f>
        <v>0</v>
      </c>
      <c r="CN66" s="150">
        <f>'Marks Entry'!CO68</f>
        <v>0</v>
      </c>
      <c r="CO66" s="510">
        <f>'Marks Entry'!CP68</f>
        <v>0</v>
      </c>
      <c r="CP66" s="150">
        <f>'Marks Entry'!CQ68</f>
        <v>0</v>
      </c>
      <c r="CQ66" s="150">
        <f>'Marks Entry'!CR68</f>
        <v>0</v>
      </c>
      <c r="CR66" s="508">
        <f>'Marks Entry'!CS68</f>
        <v>0</v>
      </c>
      <c r="CS66" s="150">
        <f>'Marks Entry'!CT68</f>
        <v>0</v>
      </c>
      <c r="CT66" s="150">
        <f>'Marks Entry'!CU68</f>
        <v>0</v>
      </c>
      <c r="CU66" s="508">
        <f>'Marks Entry'!CV68</f>
        <v>0</v>
      </c>
      <c r="CV66" s="151">
        <f>'Marks Entry'!CW68</f>
        <v>0</v>
      </c>
      <c r="CW66" s="150">
        <f>'Marks Entry'!CX68</f>
        <v>0</v>
      </c>
      <c r="CX66" s="150">
        <f>'Marks Entry'!CY68</f>
        <v>0</v>
      </c>
      <c r="CY66" s="151">
        <f>'Marks Entry'!CZ68</f>
        <v>0</v>
      </c>
      <c r="CZ66" s="150">
        <f>'Marks Entry'!DA68</f>
        <v>0</v>
      </c>
      <c r="DA66" s="150">
        <f>'Marks Entry'!DB68</f>
        <v>0</v>
      </c>
      <c r="DB66" s="151">
        <f>'Marks Entry'!DC68</f>
        <v>0</v>
      </c>
      <c r="DC66" s="256">
        <f>'Marks Entry'!DD68</f>
        <v>0</v>
      </c>
      <c r="DD66" s="518">
        <f>'Marks Entry'!DE68</f>
        <v>0</v>
      </c>
      <c r="DE66" s="518" t="str">
        <f>'Marks Entry'!DF68</f>
        <v>E</v>
      </c>
      <c r="DF66" s="152" t="str">
        <f>'Marks Entry'!DG68</f>
        <v>E</v>
      </c>
      <c r="DG66" s="149">
        <f>'Marks Entry'!DH68</f>
        <v>0</v>
      </c>
      <c r="DH66" s="150">
        <f>'Marks Entry'!DI68</f>
        <v>0</v>
      </c>
      <c r="DI66" s="510">
        <f>'Marks Entry'!DJ68</f>
        <v>0</v>
      </c>
      <c r="DJ66" s="150">
        <f>'Marks Entry'!DK68</f>
        <v>0</v>
      </c>
      <c r="DK66" s="150">
        <f>'Marks Entry'!DL68</f>
        <v>0</v>
      </c>
      <c r="DL66" s="508">
        <f>'Marks Entry'!DM68</f>
        <v>0</v>
      </c>
      <c r="DM66" s="150">
        <f>'Marks Entry'!DN68</f>
        <v>0</v>
      </c>
      <c r="DN66" s="150">
        <f>'Marks Entry'!DO68</f>
        <v>0</v>
      </c>
      <c r="DO66" s="508">
        <f>'Marks Entry'!DP68</f>
        <v>0</v>
      </c>
      <c r="DP66" s="151">
        <f>'Marks Entry'!DQ68</f>
        <v>0</v>
      </c>
      <c r="DQ66" s="150">
        <f>'Marks Entry'!DR68</f>
        <v>0</v>
      </c>
      <c r="DR66" s="150">
        <f>'Marks Entry'!DS68</f>
        <v>0</v>
      </c>
      <c r="DS66" s="151">
        <f>'Marks Entry'!DT68</f>
        <v>0</v>
      </c>
      <c r="DT66" s="150">
        <f>'Marks Entry'!DU68</f>
        <v>0</v>
      </c>
      <c r="DU66" s="150">
        <f>'Marks Entry'!DV68</f>
        <v>0</v>
      </c>
      <c r="DV66" s="151">
        <f>'Marks Entry'!DW68</f>
        <v>0</v>
      </c>
      <c r="DW66" s="256">
        <f>'Marks Entry'!DX68</f>
        <v>0</v>
      </c>
      <c r="DX66" s="518">
        <f>'Marks Entry'!DY68</f>
        <v>0</v>
      </c>
      <c r="DY66" s="518" t="str">
        <f>'Marks Entry'!DZ68</f>
        <v>E</v>
      </c>
      <c r="DZ66" s="152" t="str">
        <f>'Marks Entry'!EA68</f>
        <v>E</v>
      </c>
      <c r="EA66" s="149">
        <f>'Marks Entry'!EB68</f>
        <v>0</v>
      </c>
      <c r="EB66" s="150">
        <f>'Marks Entry'!EC68</f>
        <v>0</v>
      </c>
      <c r="EC66" s="150">
        <f>'Marks Entry'!ED68</f>
        <v>0</v>
      </c>
      <c r="ED66" s="150">
        <f>'Marks Entry'!EE68</f>
        <v>0</v>
      </c>
      <c r="EE66" s="150">
        <f>'Marks Entry'!EF68</f>
        <v>0</v>
      </c>
      <c r="EF66" s="209">
        <f>'Marks Entry'!EG68</f>
        <v>0</v>
      </c>
      <c r="EG66" s="153" t="str">
        <f>'Marks Entry'!EJ68</f>
        <v>E</v>
      </c>
      <c r="EH66" s="149">
        <f>'Marks Entry'!EK68</f>
        <v>0</v>
      </c>
      <c r="EI66" s="150">
        <f>'Marks Entry'!EL68</f>
        <v>0</v>
      </c>
      <c r="EJ66" s="150">
        <f>'Marks Entry'!EM68</f>
        <v>0</v>
      </c>
      <c r="EK66" s="150">
        <f>'Marks Entry'!EN68</f>
        <v>0</v>
      </c>
      <c r="EL66" s="150">
        <f>'Marks Entry'!EO68</f>
        <v>0</v>
      </c>
      <c r="EM66" s="151">
        <f>'Marks Entry'!EP68</f>
        <v>0</v>
      </c>
      <c r="EN66" s="153" t="str">
        <f>'Marks Entry'!ES68</f>
        <v>E</v>
      </c>
      <c r="EO66" s="149">
        <f>'Marks Entry'!ET68</f>
        <v>0</v>
      </c>
      <c r="EP66" s="150">
        <f>'Marks Entry'!EU68</f>
        <v>0</v>
      </c>
      <c r="EQ66" s="150">
        <f>'Marks Entry'!EV68</f>
        <v>0</v>
      </c>
      <c r="ER66" s="150">
        <f>'Marks Entry'!EW68</f>
        <v>0</v>
      </c>
      <c r="ES66" s="150">
        <f>'Marks Entry'!EX68</f>
        <v>0</v>
      </c>
      <c r="ET66" s="151">
        <f>'Marks Entry'!EY68</f>
        <v>0</v>
      </c>
      <c r="EU66" s="153" t="str">
        <f>'Marks Entry'!FB68</f>
        <v>E</v>
      </c>
      <c r="EV66" s="222">
        <f>'Marks Entry'!FC68</f>
        <v>0</v>
      </c>
      <c r="EW66" s="223">
        <f>'Marks Entry'!FD68</f>
        <v>0</v>
      </c>
      <c r="EX66" s="224" t="str">
        <f>'Marks Entry'!FE68</f>
        <v/>
      </c>
      <c r="EY66" s="222">
        <f>'Marks Entry'!FF68</f>
        <v>1200</v>
      </c>
      <c r="EZ66" s="223">
        <f>'Marks Entry'!FG68</f>
        <v>0</v>
      </c>
      <c r="FA66" s="225">
        <f>'Marks Entry'!FH68</f>
        <v>0</v>
      </c>
      <c r="FB66" s="223" t="str">
        <f>IF(OR('Marks Entry'!FI68="First",'Marks Entry'!FI68="Second",'Marks Entry'!FI68="Third"),'Marks Entry'!FI68,"")</f>
        <v/>
      </c>
      <c r="FC66" s="223" t="str">
        <f>'Marks Entry'!FJ68</f>
        <v/>
      </c>
      <c r="FD66" s="540" t="str">
        <f>'Marks Entry'!FK68</f>
        <v>PROMOTED</v>
      </c>
      <c r="FE66" s="113" t="str">
        <f>'Marks Entry'!FL68</f>
        <v/>
      </c>
      <c r="FF66" s="115" t="str">
        <f>'Marks Entry'!FM68</f>
        <v/>
      </c>
      <c r="FG66" s="116" t="str">
        <f>'Marks Entry'!FO68</f>
        <v>E</v>
      </c>
    </row>
    <row r="67" spans="1:163" s="117" customFormat="1" ht="17.25" customHeight="1">
      <c r="A67" s="1065"/>
      <c r="B67" s="112">
        <f t="shared" si="1"/>
        <v>61</v>
      </c>
      <c r="C67" s="113">
        <f>'Marks Entry'!D69</f>
        <v>0</v>
      </c>
      <c r="D67" s="113">
        <f>'Marks Entry'!E69</f>
        <v>0</v>
      </c>
      <c r="E67" s="113">
        <f>'Marks Entry'!F69</f>
        <v>0</v>
      </c>
      <c r="F67" s="113">
        <f>'Marks Entry'!G69</f>
        <v>961</v>
      </c>
      <c r="G67" s="113">
        <f>'Marks Entry'!H69</f>
        <v>0</v>
      </c>
      <c r="H67" s="113">
        <f>'Marks Entry'!I69</f>
        <v>0</v>
      </c>
      <c r="I67" s="113">
        <f>'Marks Entry'!J69</f>
        <v>0</v>
      </c>
      <c r="J67" s="114">
        <f>'Marks Entry'!K69</f>
        <v>0</v>
      </c>
      <c r="K67" s="149">
        <f>'Marks Entry'!L69</f>
        <v>0</v>
      </c>
      <c r="L67" s="150">
        <f>'Marks Entry'!M69</f>
        <v>0</v>
      </c>
      <c r="M67" s="510">
        <f>'Marks Entry'!N69</f>
        <v>0</v>
      </c>
      <c r="N67" s="150">
        <f>'Marks Entry'!O69</f>
        <v>0</v>
      </c>
      <c r="O67" s="150">
        <f>'Marks Entry'!P69</f>
        <v>0</v>
      </c>
      <c r="P67" s="508">
        <f>'Marks Entry'!Q69</f>
        <v>0</v>
      </c>
      <c r="Q67" s="150">
        <f>'Marks Entry'!R69</f>
        <v>0</v>
      </c>
      <c r="R67" s="150">
        <f>'Marks Entry'!S69</f>
        <v>0</v>
      </c>
      <c r="S67" s="508">
        <f>'Marks Entry'!T69</f>
        <v>0</v>
      </c>
      <c r="T67" s="151">
        <f>'Marks Entry'!U69</f>
        <v>0</v>
      </c>
      <c r="U67" s="150">
        <f>'Marks Entry'!V69</f>
        <v>0</v>
      </c>
      <c r="V67" s="150">
        <f>'Marks Entry'!W69</f>
        <v>0</v>
      </c>
      <c r="W67" s="151">
        <f>'Marks Entry'!X69</f>
        <v>0</v>
      </c>
      <c r="X67" s="150">
        <f>'Marks Entry'!Y69</f>
        <v>0</v>
      </c>
      <c r="Y67" s="150">
        <f>'Marks Entry'!Z69</f>
        <v>0</v>
      </c>
      <c r="Z67" s="151">
        <f>'Marks Entry'!AA69</f>
        <v>0</v>
      </c>
      <c r="AA67" s="256">
        <f>'Marks Entry'!AB69</f>
        <v>0</v>
      </c>
      <c r="AB67" s="518">
        <f>'Marks Entry'!AC69</f>
        <v>0</v>
      </c>
      <c r="AC67" s="518" t="str">
        <f>'Marks Entry'!AD69</f>
        <v>E</v>
      </c>
      <c r="AD67" s="152" t="str">
        <f>'Marks Entry'!AE69</f>
        <v>E</v>
      </c>
      <c r="AE67" s="149">
        <f>'Marks Entry'!AF69</f>
        <v>0</v>
      </c>
      <c r="AF67" s="150">
        <f>'Marks Entry'!AG69</f>
        <v>0</v>
      </c>
      <c r="AG67" s="510">
        <f>'Marks Entry'!AH69</f>
        <v>0</v>
      </c>
      <c r="AH67" s="150">
        <f>'Marks Entry'!AI69</f>
        <v>0</v>
      </c>
      <c r="AI67" s="150">
        <f>'Marks Entry'!AJ69</f>
        <v>0</v>
      </c>
      <c r="AJ67" s="508">
        <f>'Marks Entry'!AK69</f>
        <v>0</v>
      </c>
      <c r="AK67" s="150">
        <f>'Marks Entry'!AL69</f>
        <v>0</v>
      </c>
      <c r="AL67" s="150">
        <f>'Marks Entry'!AM69</f>
        <v>0</v>
      </c>
      <c r="AM67" s="508">
        <f>'Marks Entry'!AN69</f>
        <v>0</v>
      </c>
      <c r="AN67" s="151">
        <f>'Marks Entry'!AO69</f>
        <v>0</v>
      </c>
      <c r="AO67" s="150">
        <f>'Marks Entry'!AP69</f>
        <v>0</v>
      </c>
      <c r="AP67" s="150">
        <f>'Marks Entry'!AQ69</f>
        <v>0</v>
      </c>
      <c r="AQ67" s="151">
        <f>'Marks Entry'!AR69</f>
        <v>0</v>
      </c>
      <c r="AR67" s="150">
        <f>'Marks Entry'!AS69</f>
        <v>0</v>
      </c>
      <c r="AS67" s="150">
        <f>'Marks Entry'!AT69</f>
        <v>0</v>
      </c>
      <c r="AT67" s="151">
        <f>'Marks Entry'!AU69</f>
        <v>0</v>
      </c>
      <c r="AU67" s="256">
        <f>'Marks Entry'!AV69</f>
        <v>0</v>
      </c>
      <c r="AV67" s="518">
        <f>'Marks Entry'!AW69</f>
        <v>0</v>
      </c>
      <c r="AW67" s="518" t="str">
        <f>'Marks Entry'!AX69</f>
        <v>E</v>
      </c>
      <c r="AX67" s="152" t="str">
        <f>'Marks Entry'!AY69</f>
        <v>E</v>
      </c>
      <c r="AY67" s="149">
        <f>'Marks Entry'!AZ69</f>
        <v>0</v>
      </c>
      <c r="AZ67" s="150">
        <f>'Marks Entry'!BA69</f>
        <v>0</v>
      </c>
      <c r="BA67" s="510">
        <f>'Marks Entry'!BB69</f>
        <v>0</v>
      </c>
      <c r="BB67" s="150">
        <f>'Marks Entry'!BC69</f>
        <v>0</v>
      </c>
      <c r="BC67" s="150">
        <f>'Marks Entry'!BD69</f>
        <v>0</v>
      </c>
      <c r="BD67" s="508">
        <f>'Marks Entry'!BE69</f>
        <v>0</v>
      </c>
      <c r="BE67" s="150">
        <f>'Marks Entry'!BF69</f>
        <v>0</v>
      </c>
      <c r="BF67" s="150">
        <f>'Marks Entry'!BG69</f>
        <v>0</v>
      </c>
      <c r="BG67" s="508">
        <f>'Marks Entry'!BH69</f>
        <v>0</v>
      </c>
      <c r="BH67" s="151">
        <f>'Marks Entry'!BI69</f>
        <v>0</v>
      </c>
      <c r="BI67" s="150">
        <f>'Marks Entry'!BJ69</f>
        <v>0</v>
      </c>
      <c r="BJ67" s="150">
        <f>'Marks Entry'!BK69</f>
        <v>0</v>
      </c>
      <c r="BK67" s="151">
        <f>'Marks Entry'!BL69</f>
        <v>0</v>
      </c>
      <c r="BL67" s="150">
        <f>'Marks Entry'!BM69</f>
        <v>0</v>
      </c>
      <c r="BM67" s="150">
        <f>'Marks Entry'!BN69</f>
        <v>0</v>
      </c>
      <c r="BN67" s="151">
        <f>'Marks Entry'!BO69</f>
        <v>0</v>
      </c>
      <c r="BO67" s="256">
        <f>'Marks Entry'!BP69</f>
        <v>0</v>
      </c>
      <c r="BP67" s="518">
        <f>'Marks Entry'!BQ69</f>
        <v>0</v>
      </c>
      <c r="BQ67" s="518" t="str">
        <f>'Marks Entry'!BR69</f>
        <v>E</v>
      </c>
      <c r="BR67" s="152" t="str">
        <f>'Marks Entry'!BS69</f>
        <v>E</v>
      </c>
      <c r="BS67" s="149">
        <f>'Marks Entry'!BT69</f>
        <v>0</v>
      </c>
      <c r="BT67" s="150">
        <f>'Marks Entry'!BU69</f>
        <v>0</v>
      </c>
      <c r="BU67" s="510">
        <f>'Marks Entry'!BV69</f>
        <v>0</v>
      </c>
      <c r="BV67" s="150">
        <f>'Marks Entry'!BW69</f>
        <v>0</v>
      </c>
      <c r="BW67" s="150">
        <f>'Marks Entry'!BX69</f>
        <v>0</v>
      </c>
      <c r="BX67" s="508">
        <f>'Marks Entry'!BY69</f>
        <v>0</v>
      </c>
      <c r="BY67" s="150">
        <f>'Marks Entry'!BZ69</f>
        <v>0</v>
      </c>
      <c r="BZ67" s="150">
        <f>'Marks Entry'!CA69</f>
        <v>0</v>
      </c>
      <c r="CA67" s="508">
        <f>'Marks Entry'!CB69</f>
        <v>0</v>
      </c>
      <c r="CB67" s="151">
        <f>'Marks Entry'!CC69</f>
        <v>0</v>
      </c>
      <c r="CC67" s="150">
        <f>'Marks Entry'!CD69</f>
        <v>0</v>
      </c>
      <c r="CD67" s="150">
        <f>'Marks Entry'!CE69</f>
        <v>0</v>
      </c>
      <c r="CE67" s="151">
        <f>'Marks Entry'!CF69</f>
        <v>0</v>
      </c>
      <c r="CF67" s="150">
        <f>'Marks Entry'!CG69</f>
        <v>0</v>
      </c>
      <c r="CG67" s="150">
        <f>'Marks Entry'!CH69</f>
        <v>0</v>
      </c>
      <c r="CH67" s="151">
        <f>'Marks Entry'!CI69</f>
        <v>0</v>
      </c>
      <c r="CI67" s="256">
        <f>'Marks Entry'!CJ69</f>
        <v>0</v>
      </c>
      <c r="CJ67" s="518">
        <f>'Marks Entry'!CK69</f>
        <v>0</v>
      </c>
      <c r="CK67" s="518" t="str">
        <f>'Marks Entry'!CL69</f>
        <v>E</v>
      </c>
      <c r="CL67" s="152" t="str">
        <f>'Marks Entry'!CM69</f>
        <v>E</v>
      </c>
      <c r="CM67" s="149">
        <f>'Marks Entry'!CN69</f>
        <v>0</v>
      </c>
      <c r="CN67" s="150">
        <f>'Marks Entry'!CO69</f>
        <v>0</v>
      </c>
      <c r="CO67" s="510">
        <f>'Marks Entry'!CP69</f>
        <v>0</v>
      </c>
      <c r="CP67" s="150">
        <f>'Marks Entry'!CQ69</f>
        <v>0</v>
      </c>
      <c r="CQ67" s="150">
        <f>'Marks Entry'!CR69</f>
        <v>0</v>
      </c>
      <c r="CR67" s="508">
        <f>'Marks Entry'!CS69</f>
        <v>0</v>
      </c>
      <c r="CS67" s="150">
        <f>'Marks Entry'!CT69</f>
        <v>0</v>
      </c>
      <c r="CT67" s="150">
        <f>'Marks Entry'!CU69</f>
        <v>0</v>
      </c>
      <c r="CU67" s="508">
        <f>'Marks Entry'!CV69</f>
        <v>0</v>
      </c>
      <c r="CV67" s="151">
        <f>'Marks Entry'!CW69</f>
        <v>0</v>
      </c>
      <c r="CW67" s="150">
        <f>'Marks Entry'!CX69</f>
        <v>0</v>
      </c>
      <c r="CX67" s="150">
        <f>'Marks Entry'!CY69</f>
        <v>0</v>
      </c>
      <c r="CY67" s="151">
        <f>'Marks Entry'!CZ69</f>
        <v>0</v>
      </c>
      <c r="CZ67" s="150">
        <f>'Marks Entry'!DA69</f>
        <v>0</v>
      </c>
      <c r="DA67" s="150">
        <f>'Marks Entry'!DB69</f>
        <v>0</v>
      </c>
      <c r="DB67" s="151">
        <f>'Marks Entry'!DC69</f>
        <v>0</v>
      </c>
      <c r="DC67" s="256">
        <f>'Marks Entry'!DD69</f>
        <v>0</v>
      </c>
      <c r="DD67" s="518">
        <f>'Marks Entry'!DE69</f>
        <v>0</v>
      </c>
      <c r="DE67" s="518" t="str">
        <f>'Marks Entry'!DF69</f>
        <v>E</v>
      </c>
      <c r="DF67" s="152" t="str">
        <f>'Marks Entry'!DG69</f>
        <v>E</v>
      </c>
      <c r="DG67" s="149">
        <f>'Marks Entry'!DH69</f>
        <v>0</v>
      </c>
      <c r="DH67" s="150">
        <f>'Marks Entry'!DI69</f>
        <v>0</v>
      </c>
      <c r="DI67" s="510">
        <f>'Marks Entry'!DJ69</f>
        <v>0</v>
      </c>
      <c r="DJ67" s="150">
        <f>'Marks Entry'!DK69</f>
        <v>0</v>
      </c>
      <c r="DK67" s="150">
        <f>'Marks Entry'!DL69</f>
        <v>0</v>
      </c>
      <c r="DL67" s="508">
        <f>'Marks Entry'!DM69</f>
        <v>0</v>
      </c>
      <c r="DM67" s="150">
        <f>'Marks Entry'!DN69</f>
        <v>0</v>
      </c>
      <c r="DN67" s="150">
        <f>'Marks Entry'!DO69</f>
        <v>0</v>
      </c>
      <c r="DO67" s="508">
        <f>'Marks Entry'!DP69</f>
        <v>0</v>
      </c>
      <c r="DP67" s="151">
        <f>'Marks Entry'!DQ69</f>
        <v>0</v>
      </c>
      <c r="DQ67" s="150">
        <f>'Marks Entry'!DR69</f>
        <v>0</v>
      </c>
      <c r="DR67" s="150">
        <f>'Marks Entry'!DS69</f>
        <v>0</v>
      </c>
      <c r="DS67" s="151">
        <f>'Marks Entry'!DT69</f>
        <v>0</v>
      </c>
      <c r="DT67" s="150">
        <f>'Marks Entry'!DU69</f>
        <v>0</v>
      </c>
      <c r="DU67" s="150">
        <f>'Marks Entry'!DV69</f>
        <v>0</v>
      </c>
      <c r="DV67" s="151">
        <f>'Marks Entry'!DW69</f>
        <v>0</v>
      </c>
      <c r="DW67" s="256">
        <f>'Marks Entry'!DX69</f>
        <v>0</v>
      </c>
      <c r="DX67" s="518">
        <f>'Marks Entry'!DY69</f>
        <v>0</v>
      </c>
      <c r="DY67" s="518" t="str">
        <f>'Marks Entry'!DZ69</f>
        <v>E</v>
      </c>
      <c r="DZ67" s="152" t="str">
        <f>'Marks Entry'!EA69</f>
        <v>E</v>
      </c>
      <c r="EA67" s="149">
        <f>'Marks Entry'!EB69</f>
        <v>0</v>
      </c>
      <c r="EB67" s="150">
        <f>'Marks Entry'!EC69</f>
        <v>0</v>
      </c>
      <c r="EC67" s="150">
        <f>'Marks Entry'!ED69</f>
        <v>0</v>
      </c>
      <c r="ED67" s="150">
        <f>'Marks Entry'!EE69</f>
        <v>0</v>
      </c>
      <c r="EE67" s="150">
        <f>'Marks Entry'!EF69</f>
        <v>0</v>
      </c>
      <c r="EF67" s="209">
        <f>'Marks Entry'!EG69</f>
        <v>0</v>
      </c>
      <c r="EG67" s="153" t="str">
        <f>'Marks Entry'!EJ69</f>
        <v>E</v>
      </c>
      <c r="EH67" s="149">
        <f>'Marks Entry'!EK69</f>
        <v>0</v>
      </c>
      <c r="EI67" s="150">
        <f>'Marks Entry'!EL69</f>
        <v>0</v>
      </c>
      <c r="EJ67" s="150">
        <f>'Marks Entry'!EM69</f>
        <v>0</v>
      </c>
      <c r="EK67" s="150">
        <f>'Marks Entry'!EN69</f>
        <v>0</v>
      </c>
      <c r="EL67" s="150">
        <f>'Marks Entry'!EO69</f>
        <v>0</v>
      </c>
      <c r="EM67" s="151">
        <f>'Marks Entry'!EP69</f>
        <v>0</v>
      </c>
      <c r="EN67" s="153" t="str">
        <f>'Marks Entry'!ES69</f>
        <v>E</v>
      </c>
      <c r="EO67" s="149">
        <f>'Marks Entry'!ET69</f>
        <v>0</v>
      </c>
      <c r="EP67" s="150">
        <f>'Marks Entry'!EU69</f>
        <v>0</v>
      </c>
      <c r="EQ67" s="150">
        <f>'Marks Entry'!EV69</f>
        <v>0</v>
      </c>
      <c r="ER67" s="150">
        <f>'Marks Entry'!EW69</f>
        <v>0</v>
      </c>
      <c r="ES67" s="150">
        <f>'Marks Entry'!EX69</f>
        <v>0</v>
      </c>
      <c r="ET67" s="151">
        <f>'Marks Entry'!EY69</f>
        <v>0</v>
      </c>
      <c r="EU67" s="153" t="str">
        <f>'Marks Entry'!FB69</f>
        <v>E</v>
      </c>
      <c r="EV67" s="222">
        <f>'Marks Entry'!FC69</f>
        <v>0</v>
      </c>
      <c r="EW67" s="223">
        <f>'Marks Entry'!FD69</f>
        <v>0</v>
      </c>
      <c r="EX67" s="224" t="str">
        <f>'Marks Entry'!FE69</f>
        <v/>
      </c>
      <c r="EY67" s="222">
        <f>'Marks Entry'!FF69</f>
        <v>1200</v>
      </c>
      <c r="EZ67" s="223">
        <f>'Marks Entry'!FG69</f>
        <v>0</v>
      </c>
      <c r="FA67" s="225">
        <f>'Marks Entry'!FH69</f>
        <v>0</v>
      </c>
      <c r="FB67" s="223" t="str">
        <f>IF(OR('Marks Entry'!FI69="First",'Marks Entry'!FI69="Second",'Marks Entry'!FI69="Third"),'Marks Entry'!FI69,"")</f>
        <v/>
      </c>
      <c r="FC67" s="223" t="str">
        <f>'Marks Entry'!FJ69</f>
        <v/>
      </c>
      <c r="FD67" s="540" t="str">
        <f>'Marks Entry'!FK69</f>
        <v>PROMOTED</v>
      </c>
      <c r="FE67" s="113" t="str">
        <f>'Marks Entry'!FL69</f>
        <v/>
      </c>
      <c r="FF67" s="115" t="str">
        <f>'Marks Entry'!FM69</f>
        <v/>
      </c>
      <c r="FG67" s="116" t="str">
        <f>'Marks Entry'!FO69</f>
        <v>E</v>
      </c>
    </row>
    <row r="68" spans="1:163" s="117" customFormat="1" ht="17.25" customHeight="1">
      <c r="A68" s="1065"/>
      <c r="B68" s="112">
        <f t="shared" si="1"/>
        <v>62</v>
      </c>
      <c r="C68" s="113">
        <f>'Marks Entry'!D70</f>
        <v>0</v>
      </c>
      <c r="D68" s="113">
        <f>'Marks Entry'!E70</f>
        <v>0</v>
      </c>
      <c r="E68" s="113">
        <f>'Marks Entry'!F70</f>
        <v>0</v>
      </c>
      <c r="F68" s="113">
        <f>'Marks Entry'!G70</f>
        <v>962</v>
      </c>
      <c r="G68" s="113">
        <f>'Marks Entry'!H70</f>
        <v>0</v>
      </c>
      <c r="H68" s="113">
        <f>'Marks Entry'!I70</f>
        <v>0</v>
      </c>
      <c r="I68" s="113">
        <f>'Marks Entry'!J70</f>
        <v>0</v>
      </c>
      <c r="J68" s="114">
        <f>'Marks Entry'!K70</f>
        <v>0</v>
      </c>
      <c r="K68" s="149">
        <f>'Marks Entry'!L70</f>
        <v>0</v>
      </c>
      <c r="L68" s="150">
        <f>'Marks Entry'!M70</f>
        <v>0</v>
      </c>
      <c r="M68" s="510">
        <f>'Marks Entry'!N70</f>
        <v>0</v>
      </c>
      <c r="N68" s="150">
        <f>'Marks Entry'!O70</f>
        <v>0</v>
      </c>
      <c r="O68" s="150">
        <f>'Marks Entry'!P70</f>
        <v>0</v>
      </c>
      <c r="P68" s="508">
        <f>'Marks Entry'!Q70</f>
        <v>0</v>
      </c>
      <c r="Q68" s="150">
        <f>'Marks Entry'!R70</f>
        <v>0</v>
      </c>
      <c r="R68" s="150">
        <f>'Marks Entry'!S70</f>
        <v>0</v>
      </c>
      <c r="S68" s="508">
        <f>'Marks Entry'!T70</f>
        <v>0</v>
      </c>
      <c r="T68" s="151">
        <f>'Marks Entry'!U70</f>
        <v>0</v>
      </c>
      <c r="U68" s="150">
        <f>'Marks Entry'!V70</f>
        <v>0</v>
      </c>
      <c r="V68" s="150">
        <f>'Marks Entry'!W70</f>
        <v>0</v>
      </c>
      <c r="W68" s="151">
        <f>'Marks Entry'!X70</f>
        <v>0</v>
      </c>
      <c r="X68" s="150">
        <f>'Marks Entry'!Y70</f>
        <v>0</v>
      </c>
      <c r="Y68" s="150">
        <f>'Marks Entry'!Z70</f>
        <v>0</v>
      </c>
      <c r="Z68" s="151">
        <f>'Marks Entry'!AA70</f>
        <v>0</v>
      </c>
      <c r="AA68" s="256">
        <f>'Marks Entry'!AB70</f>
        <v>0</v>
      </c>
      <c r="AB68" s="518">
        <f>'Marks Entry'!AC70</f>
        <v>0</v>
      </c>
      <c r="AC68" s="518" t="str">
        <f>'Marks Entry'!AD70</f>
        <v>E</v>
      </c>
      <c r="AD68" s="152" t="str">
        <f>'Marks Entry'!AE70</f>
        <v>E</v>
      </c>
      <c r="AE68" s="149">
        <f>'Marks Entry'!AF70</f>
        <v>0</v>
      </c>
      <c r="AF68" s="150">
        <f>'Marks Entry'!AG70</f>
        <v>0</v>
      </c>
      <c r="AG68" s="510">
        <f>'Marks Entry'!AH70</f>
        <v>0</v>
      </c>
      <c r="AH68" s="150">
        <f>'Marks Entry'!AI70</f>
        <v>0</v>
      </c>
      <c r="AI68" s="150">
        <f>'Marks Entry'!AJ70</f>
        <v>0</v>
      </c>
      <c r="AJ68" s="508">
        <f>'Marks Entry'!AK70</f>
        <v>0</v>
      </c>
      <c r="AK68" s="150">
        <f>'Marks Entry'!AL70</f>
        <v>0</v>
      </c>
      <c r="AL68" s="150">
        <f>'Marks Entry'!AM70</f>
        <v>0</v>
      </c>
      <c r="AM68" s="508">
        <f>'Marks Entry'!AN70</f>
        <v>0</v>
      </c>
      <c r="AN68" s="151">
        <f>'Marks Entry'!AO70</f>
        <v>0</v>
      </c>
      <c r="AO68" s="150">
        <f>'Marks Entry'!AP70</f>
        <v>0</v>
      </c>
      <c r="AP68" s="150">
        <f>'Marks Entry'!AQ70</f>
        <v>0</v>
      </c>
      <c r="AQ68" s="151">
        <f>'Marks Entry'!AR70</f>
        <v>0</v>
      </c>
      <c r="AR68" s="150">
        <f>'Marks Entry'!AS70</f>
        <v>0</v>
      </c>
      <c r="AS68" s="150">
        <f>'Marks Entry'!AT70</f>
        <v>0</v>
      </c>
      <c r="AT68" s="151">
        <f>'Marks Entry'!AU70</f>
        <v>0</v>
      </c>
      <c r="AU68" s="256">
        <f>'Marks Entry'!AV70</f>
        <v>0</v>
      </c>
      <c r="AV68" s="518">
        <f>'Marks Entry'!AW70</f>
        <v>0</v>
      </c>
      <c r="AW68" s="518" t="str">
        <f>'Marks Entry'!AX70</f>
        <v>E</v>
      </c>
      <c r="AX68" s="152" t="str">
        <f>'Marks Entry'!AY70</f>
        <v>E</v>
      </c>
      <c r="AY68" s="149">
        <f>'Marks Entry'!AZ70</f>
        <v>0</v>
      </c>
      <c r="AZ68" s="150">
        <f>'Marks Entry'!BA70</f>
        <v>0</v>
      </c>
      <c r="BA68" s="510">
        <f>'Marks Entry'!BB70</f>
        <v>0</v>
      </c>
      <c r="BB68" s="150">
        <f>'Marks Entry'!BC70</f>
        <v>0</v>
      </c>
      <c r="BC68" s="150">
        <f>'Marks Entry'!BD70</f>
        <v>0</v>
      </c>
      <c r="BD68" s="508">
        <f>'Marks Entry'!BE70</f>
        <v>0</v>
      </c>
      <c r="BE68" s="150">
        <f>'Marks Entry'!BF70</f>
        <v>0</v>
      </c>
      <c r="BF68" s="150">
        <f>'Marks Entry'!BG70</f>
        <v>0</v>
      </c>
      <c r="BG68" s="508">
        <f>'Marks Entry'!BH70</f>
        <v>0</v>
      </c>
      <c r="BH68" s="151">
        <f>'Marks Entry'!BI70</f>
        <v>0</v>
      </c>
      <c r="BI68" s="150">
        <f>'Marks Entry'!BJ70</f>
        <v>0</v>
      </c>
      <c r="BJ68" s="150">
        <f>'Marks Entry'!BK70</f>
        <v>0</v>
      </c>
      <c r="BK68" s="151">
        <f>'Marks Entry'!BL70</f>
        <v>0</v>
      </c>
      <c r="BL68" s="150">
        <f>'Marks Entry'!BM70</f>
        <v>0</v>
      </c>
      <c r="BM68" s="150">
        <f>'Marks Entry'!BN70</f>
        <v>0</v>
      </c>
      <c r="BN68" s="151">
        <f>'Marks Entry'!BO70</f>
        <v>0</v>
      </c>
      <c r="BO68" s="256">
        <f>'Marks Entry'!BP70</f>
        <v>0</v>
      </c>
      <c r="BP68" s="518">
        <f>'Marks Entry'!BQ70</f>
        <v>0</v>
      </c>
      <c r="BQ68" s="518" t="str">
        <f>'Marks Entry'!BR70</f>
        <v>E</v>
      </c>
      <c r="BR68" s="152" t="str">
        <f>'Marks Entry'!BS70</f>
        <v>E</v>
      </c>
      <c r="BS68" s="149">
        <f>'Marks Entry'!BT70</f>
        <v>0</v>
      </c>
      <c r="BT68" s="150">
        <f>'Marks Entry'!BU70</f>
        <v>0</v>
      </c>
      <c r="BU68" s="510">
        <f>'Marks Entry'!BV70</f>
        <v>0</v>
      </c>
      <c r="BV68" s="150">
        <f>'Marks Entry'!BW70</f>
        <v>0</v>
      </c>
      <c r="BW68" s="150">
        <f>'Marks Entry'!BX70</f>
        <v>0</v>
      </c>
      <c r="BX68" s="508">
        <f>'Marks Entry'!BY70</f>
        <v>0</v>
      </c>
      <c r="BY68" s="150">
        <f>'Marks Entry'!BZ70</f>
        <v>0</v>
      </c>
      <c r="BZ68" s="150">
        <f>'Marks Entry'!CA70</f>
        <v>0</v>
      </c>
      <c r="CA68" s="508">
        <f>'Marks Entry'!CB70</f>
        <v>0</v>
      </c>
      <c r="CB68" s="151">
        <f>'Marks Entry'!CC70</f>
        <v>0</v>
      </c>
      <c r="CC68" s="150">
        <f>'Marks Entry'!CD70</f>
        <v>0</v>
      </c>
      <c r="CD68" s="150">
        <f>'Marks Entry'!CE70</f>
        <v>0</v>
      </c>
      <c r="CE68" s="151">
        <f>'Marks Entry'!CF70</f>
        <v>0</v>
      </c>
      <c r="CF68" s="150">
        <f>'Marks Entry'!CG70</f>
        <v>0</v>
      </c>
      <c r="CG68" s="150">
        <f>'Marks Entry'!CH70</f>
        <v>0</v>
      </c>
      <c r="CH68" s="151">
        <f>'Marks Entry'!CI70</f>
        <v>0</v>
      </c>
      <c r="CI68" s="256">
        <f>'Marks Entry'!CJ70</f>
        <v>0</v>
      </c>
      <c r="CJ68" s="518">
        <f>'Marks Entry'!CK70</f>
        <v>0</v>
      </c>
      <c r="CK68" s="518" t="str">
        <f>'Marks Entry'!CL70</f>
        <v>E</v>
      </c>
      <c r="CL68" s="152" t="str">
        <f>'Marks Entry'!CM70</f>
        <v>E</v>
      </c>
      <c r="CM68" s="149">
        <f>'Marks Entry'!CN70</f>
        <v>0</v>
      </c>
      <c r="CN68" s="150">
        <f>'Marks Entry'!CO70</f>
        <v>0</v>
      </c>
      <c r="CO68" s="510">
        <f>'Marks Entry'!CP70</f>
        <v>0</v>
      </c>
      <c r="CP68" s="150">
        <f>'Marks Entry'!CQ70</f>
        <v>0</v>
      </c>
      <c r="CQ68" s="150">
        <f>'Marks Entry'!CR70</f>
        <v>0</v>
      </c>
      <c r="CR68" s="508">
        <f>'Marks Entry'!CS70</f>
        <v>0</v>
      </c>
      <c r="CS68" s="150">
        <f>'Marks Entry'!CT70</f>
        <v>0</v>
      </c>
      <c r="CT68" s="150">
        <f>'Marks Entry'!CU70</f>
        <v>0</v>
      </c>
      <c r="CU68" s="508">
        <f>'Marks Entry'!CV70</f>
        <v>0</v>
      </c>
      <c r="CV68" s="151">
        <f>'Marks Entry'!CW70</f>
        <v>0</v>
      </c>
      <c r="CW68" s="150">
        <f>'Marks Entry'!CX70</f>
        <v>0</v>
      </c>
      <c r="CX68" s="150">
        <f>'Marks Entry'!CY70</f>
        <v>0</v>
      </c>
      <c r="CY68" s="151">
        <f>'Marks Entry'!CZ70</f>
        <v>0</v>
      </c>
      <c r="CZ68" s="150">
        <f>'Marks Entry'!DA70</f>
        <v>0</v>
      </c>
      <c r="DA68" s="150">
        <f>'Marks Entry'!DB70</f>
        <v>0</v>
      </c>
      <c r="DB68" s="151">
        <f>'Marks Entry'!DC70</f>
        <v>0</v>
      </c>
      <c r="DC68" s="256">
        <f>'Marks Entry'!DD70</f>
        <v>0</v>
      </c>
      <c r="DD68" s="518">
        <f>'Marks Entry'!DE70</f>
        <v>0</v>
      </c>
      <c r="DE68" s="518" t="str">
        <f>'Marks Entry'!DF70</f>
        <v>E</v>
      </c>
      <c r="DF68" s="152" t="str">
        <f>'Marks Entry'!DG70</f>
        <v>E</v>
      </c>
      <c r="DG68" s="149">
        <f>'Marks Entry'!DH70</f>
        <v>0</v>
      </c>
      <c r="DH68" s="150">
        <f>'Marks Entry'!DI70</f>
        <v>0</v>
      </c>
      <c r="DI68" s="510">
        <f>'Marks Entry'!DJ70</f>
        <v>0</v>
      </c>
      <c r="DJ68" s="150">
        <f>'Marks Entry'!DK70</f>
        <v>0</v>
      </c>
      <c r="DK68" s="150">
        <f>'Marks Entry'!DL70</f>
        <v>0</v>
      </c>
      <c r="DL68" s="508">
        <f>'Marks Entry'!DM70</f>
        <v>0</v>
      </c>
      <c r="DM68" s="150">
        <f>'Marks Entry'!DN70</f>
        <v>0</v>
      </c>
      <c r="DN68" s="150">
        <f>'Marks Entry'!DO70</f>
        <v>0</v>
      </c>
      <c r="DO68" s="508">
        <f>'Marks Entry'!DP70</f>
        <v>0</v>
      </c>
      <c r="DP68" s="151">
        <f>'Marks Entry'!DQ70</f>
        <v>0</v>
      </c>
      <c r="DQ68" s="150">
        <f>'Marks Entry'!DR70</f>
        <v>0</v>
      </c>
      <c r="DR68" s="150">
        <f>'Marks Entry'!DS70</f>
        <v>0</v>
      </c>
      <c r="DS68" s="151">
        <f>'Marks Entry'!DT70</f>
        <v>0</v>
      </c>
      <c r="DT68" s="150">
        <f>'Marks Entry'!DU70</f>
        <v>0</v>
      </c>
      <c r="DU68" s="150">
        <f>'Marks Entry'!DV70</f>
        <v>0</v>
      </c>
      <c r="DV68" s="151">
        <f>'Marks Entry'!DW70</f>
        <v>0</v>
      </c>
      <c r="DW68" s="256">
        <f>'Marks Entry'!DX70</f>
        <v>0</v>
      </c>
      <c r="DX68" s="518">
        <f>'Marks Entry'!DY70</f>
        <v>0</v>
      </c>
      <c r="DY68" s="518" t="str">
        <f>'Marks Entry'!DZ70</f>
        <v>E</v>
      </c>
      <c r="DZ68" s="152" t="str">
        <f>'Marks Entry'!EA70</f>
        <v>E</v>
      </c>
      <c r="EA68" s="149">
        <f>'Marks Entry'!EB70</f>
        <v>0</v>
      </c>
      <c r="EB68" s="150">
        <f>'Marks Entry'!EC70</f>
        <v>0</v>
      </c>
      <c r="EC68" s="150">
        <f>'Marks Entry'!ED70</f>
        <v>0</v>
      </c>
      <c r="ED68" s="150">
        <f>'Marks Entry'!EE70</f>
        <v>0</v>
      </c>
      <c r="EE68" s="150">
        <f>'Marks Entry'!EF70</f>
        <v>0</v>
      </c>
      <c r="EF68" s="209">
        <f>'Marks Entry'!EG70</f>
        <v>0</v>
      </c>
      <c r="EG68" s="153" t="str">
        <f>'Marks Entry'!EJ70</f>
        <v>E</v>
      </c>
      <c r="EH68" s="149">
        <f>'Marks Entry'!EK70</f>
        <v>0</v>
      </c>
      <c r="EI68" s="150">
        <f>'Marks Entry'!EL70</f>
        <v>0</v>
      </c>
      <c r="EJ68" s="150">
        <f>'Marks Entry'!EM70</f>
        <v>0</v>
      </c>
      <c r="EK68" s="150">
        <f>'Marks Entry'!EN70</f>
        <v>0</v>
      </c>
      <c r="EL68" s="150">
        <f>'Marks Entry'!EO70</f>
        <v>0</v>
      </c>
      <c r="EM68" s="151">
        <f>'Marks Entry'!EP70</f>
        <v>0</v>
      </c>
      <c r="EN68" s="153" t="str">
        <f>'Marks Entry'!ES70</f>
        <v>E</v>
      </c>
      <c r="EO68" s="149">
        <f>'Marks Entry'!ET70</f>
        <v>0</v>
      </c>
      <c r="EP68" s="150">
        <f>'Marks Entry'!EU70</f>
        <v>0</v>
      </c>
      <c r="EQ68" s="150">
        <f>'Marks Entry'!EV70</f>
        <v>0</v>
      </c>
      <c r="ER68" s="150">
        <f>'Marks Entry'!EW70</f>
        <v>0</v>
      </c>
      <c r="ES68" s="150">
        <f>'Marks Entry'!EX70</f>
        <v>0</v>
      </c>
      <c r="ET68" s="151">
        <f>'Marks Entry'!EY70</f>
        <v>0</v>
      </c>
      <c r="EU68" s="153" t="str">
        <f>'Marks Entry'!FB70</f>
        <v>E</v>
      </c>
      <c r="EV68" s="222">
        <f>'Marks Entry'!FC70</f>
        <v>0</v>
      </c>
      <c r="EW68" s="223">
        <f>'Marks Entry'!FD70</f>
        <v>0</v>
      </c>
      <c r="EX68" s="224" t="str">
        <f>'Marks Entry'!FE70</f>
        <v/>
      </c>
      <c r="EY68" s="222">
        <f>'Marks Entry'!FF70</f>
        <v>1200</v>
      </c>
      <c r="EZ68" s="223">
        <f>'Marks Entry'!FG70</f>
        <v>0</v>
      </c>
      <c r="FA68" s="225">
        <f>'Marks Entry'!FH70</f>
        <v>0</v>
      </c>
      <c r="FB68" s="223" t="str">
        <f>IF(OR('Marks Entry'!FI70="First",'Marks Entry'!FI70="Second",'Marks Entry'!FI70="Third"),'Marks Entry'!FI70,"")</f>
        <v/>
      </c>
      <c r="FC68" s="223" t="str">
        <f>'Marks Entry'!FJ70</f>
        <v/>
      </c>
      <c r="FD68" s="540" t="str">
        <f>'Marks Entry'!FK70</f>
        <v>PROMOTED</v>
      </c>
      <c r="FE68" s="113" t="str">
        <f>'Marks Entry'!FL70</f>
        <v/>
      </c>
      <c r="FF68" s="115" t="str">
        <f>'Marks Entry'!FM70</f>
        <v/>
      </c>
      <c r="FG68" s="116" t="str">
        <f>'Marks Entry'!FO70</f>
        <v>E</v>
      </c>
    </row>
    <row r="69" spans="1:163" s="117" customFormat="1" ht="17.25" customHeight="1">
      <c r="A69" s="1065"/>
      <c r="B69" s="112">
        <f t="shared" si="1"/>
        <v>63</v>
      </c>
      <c r="C69" s="113">
        <f>'Marks Entry'!D71</f>
        <v>0</v>
      </c>
      <c r="D69" s="113">
        <f>'Marks Entry'!E71</f>
        <v>0</v>
      </c>
      <c r="E69" s="113">
        <f>'Marks Entry'!F71</f>
        <v>0</v>
      </c>
      <c r="F69" s="113">
        <f>'Marks Entry'!G71</f>
        <v>963</v>
      </c>
      <c r="G69" s="113">
        <f>'Marks Entry'!H71</f>
        <v>0</v>
      </c>
      <c r="H69" s="113">
        <f>'Marks Entry'!I71</f>
        <v>0</v>
      </c>
      <c r="I69" s="113">
        <f>'Marks Entry'!J71</f>
        <v>0</v>
      </c>
      <c r="J69" s="114">
        <f>'Marks Entry'!K71</f>
        <v>0</v>
      </c>
      <c r="K69" s="149">
        <f>'Marks Entry'!L71</f>
        <v>0</v>
      </c>
      <c r="L69" s="150">
        <f>'Marks Entry'!M71</f>
        <v>0</v>
      </c>
      <c r="M69" s="510">
        <f>'Marks Entry'!N71</f>
        <v>0</v>
      </c>
      <c r="N69" s="150">
        <f>'Marks Entry'!O71</f>
        <v>0</v>
      </c>
      <c r="O69" s="150">
        <f>'Marks Entry'!P71</f>
        <v>0</v>
      </c>
      <c r="P69" s="508">
        <f>'Marks Entry'!Q71</f>
        <v>0</v>
      </c>
      <c r="Q69" s="150">
        <f>'Marks Entry'!R71</f>
        <v>0</v>
      </c>
      <c r="R69" s="150">
        <f>'Marks Entry'!S71</f>
        <v>0</v>
      </c>
      <c r="S69" s="508">
        <f>'Marks Entry'!T71</f>
        <v>0</v>
      </c>
      <c r="T69" s="151">
        <f>'Marks Entry'!U71</f>
        <v>0</v>
      </c>
      <c r="U69" s="150">
        <f>'Marks Entry'!V71</f>
        <v>0</v>
      </c>
      <c r="V69" s="150">
        <f>'Marks Entry'!W71</f>
        <v>0</v>
      </c>
      <c r="W69" s="151">
        <f>'Marks Entry'!X71</f>
        <v>0</v>
      </c>
      <c r="X69" s="150">
        <f>'Marks Entry'!Y71</f>
        <v>0</v>
      </c>
      <c r="Y69" s="150">
        <f>'Marks Entry'!Z71</f>
        <v>0</v>
      </c>
      <c r="Z69" s="151">
        <f>'Marks Entry'!AA71</f>
        <v>0</v>
      </c>
      <c r="AA69" s="256">
        <f>'Marks Entry'!AB71</f>
        <v>0</v>
      </c>
      <c r="AB69" s="518">
        <f>'Marks Entry'!AC71</f>
        <v>0</v>
      </c>
      <c r="AC69" s="518" t="str">
        <f>'Marks Entry'!AD71</f>
        <v>E</v>
      </c>
      <c r="AD69" s="152" t="str">
        <f>'Marks Entry'!AE71</f>
        <v>E</v>
      </c>
      <c r="AE69" s="149">
        <f>'Marks Entry'!AF71</f>
        <v>0</v>
      </c>
      <c r="AF69" s="150">
        <f>'Marks Entry'!AG71</f>
        <v>0</v>
      </c>
      <c r="AG69" s="510">
        <f>'Marks Entry'!AH71</f>
        <v>0</v>
      </c>
      <c r="AH69" s="150">
        <f>'Marks Entry'!AI71</f>
        <v>0</v>
      </c>
      <c r="AI69" s="150">
        <f>'Marks Entry'!AJ71</f>
        <v>0</v>
      </c>
      <c r="AJ69" s="508">
        <f>'Marks Entry'!AK71</f>
        <v>0</v>
      </c>
      <c r="AK69" s="150">
        <f>'Marks Entry'!AL71</f>
        <v>0</v>
      </c>
      <c r="AL69" s="150">
        <f>'Marks Entry'!AM71</f>
        <v>0</v>
      </c>
      <c r="AM69" s="508">
        <f>'Marks Entry'!AN71</f>
        <v>0</v>
      </c>
      <c r="AN69" s="151">
        <f>'Marks Entry'!AO71</f>
        <v>0</v>
      </c>
      <c r="AO69" s="150">
        <f>'Marks Entry'!AP71</f>
        <v>0</v>
      </c>
      <c r="AP69" s="150">
        <f>'Marks Entry'!AQ71</f>
        <v>0</v>
      </c>
      <c r="AQ69" s="151">
        <f>'Marks Entry'!AR71</f>
        <v>0</v>
      </c>
      <c r="AR69" s="150">
        <f>'Marks Entry'!AS71</f>
        <v>0</v>
      </c>
      <c r="AS69" s="150">
        <f>'Marks Entry'!AT71</f>
        <v>0</v>
      </c>
      <c r="AT69" s="151">
        <f>'Marks Entry'!AU71</f>
        <v>0</v>
      </c>
      <c r="AU69" s="256">
        <f>'Marks Entry'!AV71</f>
        <v>0</v>
      </c>
      <c r="AV69" s="518">
        <f>'Marks Entry'!AW71</f>
        <v>0</v>
      </c>
      <c r="AW69" s="518" t="str">
        <f>'Marks Entry'!AX71</f>
        <v>E</v>
      </c>
      <c r="AX69" s="152" t="str">
        <f>'Marks Entry'!AY71</f>
        <v>E</v>
      </c>
      <c r="AY69" s="149">
        <f>'Marks Entry'!AZ71</f>
        <v>0</v>
      </c>
      <c r="AZ69" s="150">
        <f>'Marks Entry'!BA71</f>
        <v>0</v>
      </c>
      <c r="BA69" s="510">
        <f>'Marks Entry'!BB71</f>
        <v>0</v>
      </c>
      <c r="BB69" s="150">
        <f>'Marks Entry'!BC71</f>
        <v>0</v>
      </c>
      <c r="BC69" s="150">
        <f>'Marks Entry'!BD71</f>
        <v>0</v>
      </c>
      <c r="BD69" s="508">
        <f>'Marks Entry'!BE71</f>
        <v>0</v>
      </c>
      <c r="BE69" s="150">
        <f>'Marks Entry'!BF71</f>
        <v>0</v>
      </c>
      <c r="BF69" s="150">
        <f>'Marks Entry'!BG71</f>
        <v>0</v>
      </c>
      <c r="BG69" s="508">
        <f>'Marks Entry'!BH71</f>
        <v>0</v>
      </c>
      <c r="BH69" s="151">
        <f>'Marks Entry'!BI71</f>
        <v>0</v>
      </c>
      <c r="BI69" s="150">
        <f>'Marks Entry'!BJ71</f>
        <v>0</v>
      </c>
      <c r="BJ69" s="150">
        <f>'Marks Entry'!BK71</f>
        <v>0</v>
      </c>
      <c r="BK69" s="151">
        <f>'Marks Entry'!BL71</f>
        <v>0</v>
      </c>
      <c r="BL69" s="150">
        <f>'Marks Entry'!BM71</f>
        <v>0</v>
      </c>
      <c r="BM69" s="150">
        <f>'Marks Entry'!BN71</f>
        <v>0</v>
      </c>
      <c r="BN69" s="151">
        <f>'Marks Entry'!BO71</f>
        <v>0</v>
      </c>
      <c r="BO69" s="256">
        <f>'Marks Entry'!BP71</f>
        <v>0</v>
      </c>
      <c r="BP69" s="518">
        <f>'Marks Entry'!BQ71</f>
        <v>0</v>
      </c>
      <c r="BQ69" s="518" t="str">
        <f>'Marks Entry'!BR71</f>
        <v>E</v>
      </c>
      <c r="BR69" s="152" t="str">
        <f>'Marks Entry'!BS71</f>
        <v>E</v>
      </c>
      <c r="BS69" s="149">
        <f>'Marks Entry'!BT71</f>
        <v>0</v>
      </c>
      <c r="BT69" s="150">
        <f>'Marks Entry'!BU71</f>
        <v>0</v>
      </c>
      <c r="BU69" s="510">
        <f>'Marks Entry'!BV71</f>
        <v>0</v>
      </c>
      <c r="BV69" s="150">
        <f>'Marks Entry'!BW71</f>
        <v>0</v>
      </c>
      <c r="BW69" s="150">
        <f>'Marks Entry'!BX71</f>
        <v>0</v>
      </c>
      <c r="BX69" s="508">
        <f>'Marks Entry'!BY71</f>
        <v>0</v>
      </c>
      <c r="BY69" s="150">
        <f>'Marks Entry'!BZ71</f>
        <v>0</v>
      </c>
      <c r="BZ69" s="150">
        <f>'Marks Entry'!CA71</f>
        <v>0</v>
      </c>
      <c r="CA69" s="508">
        <f>'Marks Entry'!CB71</f>
        <v>0</v>
      </c>
      <c r="CB69" s="151">
        <f>'Marks Entry'!CC71</f>
        <v>0</v>
      </c>
      <c r="CC69" s="150">
        <f>'Marks Entry'!CD71</f>
        <v>0</v>
      </c>
      <c r="CD69" s="150">
        <f>'Marks Entry'!CE71</f>
        <v>0</v>
      </c>
      <c r="CE69" s="151">
        <f>'Marks Entry'!CF71</f>
        <v>0</v>
      </c>
      <c r="CF69" s="150">
        <f>'Marks Entry'!CG71</f>
        <v>0</v>
      </c>
      <c r="CG69" s="150">
        <f>'Marks Entry'!CH71</f>
        <v>0</v>
      </c>
      <c r="CH69" s="151">
        <f>'Marks Entry'!CI71</f>
        <v>0</v>
      </c>
      <c r="CI69" s="256">
        <f>'Marks Entry'!CJ71</f>
        <v>0</v>
      </c>
      <c r="CJ69" s="518">
        <f>'Marks Entry'!CK71</f>
        <v>0</v>
      </c>
      <c r="CK69" s="518" t="str">
        <f>'Marks Entry'!CL71</f>
        <v>E</v>
      </c>
      <c r="CL69" s="152" t="str">
        <f>'Marks Entry'!CM71</f>
        <v>E</v>
      </c>
      <c r="CM69" s="149">
        <f>'Marks Entry'!CN71</f>
        <v>0</v>
      </c>
      <c r="CN69" s="150">
        <f>'Marks Entry'!CO71</f>
        <v>0</v>
      </c>
      <c r="CO69" s="510">
        <f>'Marks Entry'!CP71</f>
        <v>0</v>
      </c>
      <c r="CP69" s="150">
        <f>'Marks Entry'!CQ71</f>
        <v>0</v>
      </c>
      <c r="CQ69" s="150">
        <f>'Marks Entry'!CR71</f>
        <v>0</v>
      </c>
      <c r="CR69" s="508">
        <f>'Marks Entry'!CS71</f>
        <v>0</v>
      </c>
      <c r="CS69" s="150">
        <f>'Marks Entry'!CT71</f>
        <v>0</v>
      </c>
      <c r="CT69" s="150">
        <f>'Marks Entry'!CU71</f>
        <v>0</v>
      </c>
      <c r="CU69" s="508">
        <f>'Marks Entry'!CV71</f>
        <v>0</v>
      </c>
      <c r="CV69" s="151">
        <f>'Marks Entry'!CW71</f>
        <v>0</v>
      </c>
      <c r="CW69" s="150">
        <f>'Marks Entry'!CX71</f>
        <v>0</v>
      </c>
      <c r="CX69" s="150">
        <f>'Marks Entry'!CY71</f>
        <v>0</v>
      </c>
      <c r="CY69" s="151">
        <f>'Marks Entry'!CZ71</f>
        <v>0</v>
      </c>
      <c r="CZ69" s="150">
        <f>'Marks Entry'!DA71</f>
        <v>0</v>
      </c>
      <c r="DA69" s="150">
        <f>'Marks Entry'!DB71</f>
        <v>0</v>
      </c>
      <c r="DB69" s="151">
        <f>'Marks Entry'!DC71</f>
        <v>0</v>
      </c>
      <c r="DC69" s="256">
        <f>'Marks Entry'!DD71</f>
        <v>0</v>
      </c>
      <c r="DD69" s="518">
        <f>'Marks Entry'!DE71</f>
        <v>0</v>
      </c>
      <c r="DE69" s="518" t="str">
        <f>'Marks Entry'!DF71</f>
        <v>E</v>
      </c>
      <c r="DF69" s="152" t="str">
        <f>'Marks Entry'!DG71</f>
        <v>E</v>
      </c>
      <c r="DG69" s="149">
        <f>'Marks Entry'!DH71</f>
        <v>0</v>
      </c>
      <c r="DH69" s="150">
        <f>'Marks Entry'!DI71</f>
        <v>0</v>
      </c>
      <c r="DI69" s="510">
        <f>'Marks Entry'!DJ71</f>
        <v>0</v>
      </c>
      <c r="DJ69" s="150">
        <f>'Marks Entry'!DK71</f>
        <v>0</v>
      </c>
      <c r="DK69" s="150">
        <f>'Marks Entry'!DL71</f>
        <v>0</v>
      </c>
      <c r="DL69" s="508">
        <f>'Marks Entry'!DM71</f>
        <v>0</v>
      </c>
      <c r="DM69" s="150">
        <f>'Marks Entry'!DN71</f>
        <v>0</v>
      </c>
      <c r="DN69" s="150">
        <f>'Marks Entry'!DO71</f>
        <v>0</v>
      </c>
      <c r="DO69" s="508">
        <f>'Marks Entry'!DP71</f>
        <v>0</v>
      </c>
      <c r="DP69" s="151">
        <f>'Marks Entry'!DQ71</f>
        <v>0</v>
      </c>
      <c r="DQ69" s="150">
        <f>'Marks Entry'!DR71</f>
        <v>0</v>
      </c>
      <c r="DR69" s="150">
        <f>'Marks Entry'!DS71</f>
        <v>0</v>
      </c>
      <c r="DS69" s="151">
        <f>'Marks Entry'!DT71</f>
        <v>0</v>
      </c>
      <c r="DT69" s="150">
        <f>'Marks Entry'!DU71</f>
        <v>0</v>
      </c>
      <c r="DU69" s="150">
        <f>'Marks Entry'!DV71</f>
        <v>0</v>
      </c>
      <c r="DV69" s="151">
        <f>'Marks Entry'!DW71</f>
        <v>0</v>
      </c>
      <c r="DW69" s="256">
        <f>'Marks Entry'!DX71</f>
        <v>0</v>
      </c>
      <c r="DX69" s="518">
        <f>'Marks Entry'!DY71</f>
        <v>0</v>
      </c>
      <c r="DY69" s="518" t="str">
        <f>'Marks Entry'!DZ71</f>
        <v>E</v>
      </c>
      <c r="DZ69" s="152" t="str">
        <f>'Marks Entry'!EA71</f>
        <v>E</v>
      </c>
      <c r="EA69" s="149">
        <f>'Marks Entry'!EB71</f>
        <v>0</v>
      </c>
      <c r="EB69" s="150">
        <f>'Marks Entry'!EC71</f>
        <v>0</v>
      </c>
      <c r="EC69" s="150">
        <f>'Marks Entry'!ED71</f>
        <v>0</v>
      </c>
      <c r="ED69" s="150">
        <f>'Marks Entry'!EE71</f>
        <v>0</v>
      </c>
      <c r="EE69" s="150">
        <f>'Marks Entry'!EF71</f>
        <v>0</v>
      </c>
      <c r="EF69" s="209">
        <f>'Marks Entry'!EG71</f>
        <v>0</v>
      </c>
      <c r="EG69" s="153" t="str">
        <f>'Marks Entry'!EJ71</f>
        <v>E</v>
      </c>
      <c r="EH69" s="149">
        <f>'Marks Entry'!EK71</f>
        <v>0</v>
      </c>
      <c r="EI69" s="150">
        <f>'Marks Entry'!EL71</f>
        <v>0</v>
      </c>
      <c r="EJ69" s="150">
        <f>'Marks Entry'!EM71</f>
        <v>0</v>
      </c>
      <c r="EK69" s="150">
        <f>'Marks Entry'!EN71</f>
        <v>0</v>
      </c>
      <c r="EL69" s="150">
        <f>'Marks Entry'!EO71</f>
        <v>0</v>
      </c>
      <c r="EM69" s="151">
        <f>'Marks Entry'!EP71</f>
        <v>0</v>
      </c>
      <c r="EN69" s="153" t="str">
        <f>'Marks Entry'!ES71</f>
        <v>E</v>
      </c>
      <c r="EO69" s="149">
        <f>'Marks Entry'!ET71</f>
        <v>0</v>
      </c>
      <c r="EP69" s="150">
        <f>'Marks Entry'!EU71</f>
        <v>0</v>
      </c>
      <c r="EQ69" s="150">
        <f>'Marks Entry'!EV71</f>
        <v>0</v>
      </c>
      <c r="ER69" s="150">
        <f>'Marks Entry'!EW71</f>
        <v>0</v>
      </c>
      <c r="ES69" s="150">
        <f>'Marks Entry'!EX71</f>
        <v>0</v>
      </c>
      <c r="ET69" s="151">
        <f>'Marks Entry'!EY71</f>
        <v>0</v>
      </c>
      <c r="EU69" s="153" t="str">
        <f>'Marks Entry'!FB71</f>
        <v>E</v>
      </c>
      <c r="EV69" s="222">
        <f>'Marks Entry'!FC71</f>
        <v>0</v>
      </c>
      <c r="EW69" s="223">
        <f>'Marks Entry'!FD71</f>
        <v>0</v>
      </c>
      <c r="EX69" s="224" t="str">
        <f>'Marks Entry'!FE71</f>
        <v/>
      </c>
      <c r="EY69" s="222">
        <f>'Marks Entry'!FF71</f>
        <v>1200</v>
      </c>
      <c r="EZ69" s="223">
        <f>'Marks Entry'!FG71</f>
        <v>0</v>
      </c>
      <c r="FA69" s="225">
        <f>'Marks Entry'!FH71</f>
        <v>0</v>
      </c>
      <c r="FB69" s="223" t="str">
        <f>IF(OR('Marks Entry'!FI71="First",'Marks Entry'!FI71="Second",'Marks Entry'!FI71="Third"),'Marks Entry'!FI71,"")</f>
        <v/>
      </c>
      <c r="FC69" s="223" t="str">
        <f>'Marks Entry'!FJ71</f>
        <v/>
      </c>
      <c r="FD69" s="540" t="str">
        <f>'Marks Entry'!FK71</f>
        <v>PROMOTED</v>
      </c>
      <c r="FE69" s="113" t="str">
        <f>'Marks Entry'!FL71</f>
        <v/>
      </c>
      <c r="FF69" s="115" t="str">
        <f>'Marks Entry'!FM71</f>
        <v/>
      </c>
      <c r="FG69" s="116" t="str">
        <f>'Marks Entry'!FO71</f>
        <v>E</v>
      </c>
    </row>
    <row r="70" spans="1:163" s="117" customFormat="1" ht="17.25" customHeight="1">
      <c r="A70" s="1065"/>
      <c r="B70" s="112">
        <f t="shared" si="1"/>
        <v>64</v>
      </c>
      <c r="C70" s="113">
        <f>'Marks Entry'!D72</f>
        <v>0</v>
      </c>
      <c r="D70" s="113">
        <f>'Marks Entry'!E72</f>
        <v>0</v>
      </c>
      <c r="E70" s="113">
        <f>'Marks Entry'!F72</f>
        <v>0</v>
      </c>
      <c r="F70" s="113">
        <f>'Marks Entry'!G72</f>
        <v>964</v>
      </c>
      <c r="G70" s="113">
        <f>'Marks Entry'!H72</f>
        <v>0</v>
      </c>
      <c r="H70" s="113">
        <f>'Marks Entry'!I72</f>
        <v>0</v>
      </c>
      <c r="I70" s="113">
        <f>'Marks Entry'!J72</f>
        <v>0</v>
      </c>
      <c r="J70" s="114">
        <f>'Marks Entry'!K72</f>
        <v>0</v>
      </c>
      <c r="K70" s="149">
        <f>'Marks Entry'!L72</f>
        <v>0</v>
      </c>
      <c r="L70" s="150">
        <f>'Marks Entry'!M72</f>
        <v>0</v>
      </c>
      <c r="M70" s="510">
        <f>'Marks Entry'!N72</f>
        <v>0</v>
      </c>
      <c r="N70" s="150">
        <f>'Marks Entry'!O72</f>
        <v>0</v>
      </c>
      <c r="O70" s="150">
        <f>'Marks Entry'!P72</f>
        <v>0</v>
      </c>
      <c r="P70" s="508">
        <f>'Marks Entry'!Q72</f>
        <v>0</v>
      </c>
      <c r="Q70" s="150">
        <f>'Marks Entry'!R72</f>
        <v>0</v>
      </c>
      <c r="R70" s="150">
        <f>'Marks Entry'!S72</f>
        <v>0</v>
      </c>
      <c r="S70" s="508">
        <f>'Marks Entry'!T72</f>
        <v>0</v>
      </c>
      <c r="T70" s="151">
        <f>'Marks Entry'!U72</f>
        <v>0</v>
      </c>
      <c r="U70" s="150">
        <f>'Marks Entry'!V72</f>
        <v>0</v>
      </c>
      <c r="V70" s="150">
        <f>'Marks Entry'!W72</f>
        <v>0</v>
      </c>
      <c r="W70" s="151">
        <f>'Marks Entry'!X72</f>
        <v>0</v>
      </c>
      <c r="X70" s="150">
        <f>'Marks Entry'!Y72</f>
        <v>0</v>
      </c>
      <c r="Y70" s="150">
        <f>'Marks Entry'!Z72</f>
        <v>0</v>
      </c>
      <c r="Z70" s="151">
        <f>'Marks Entry'!AA72</f>
        <v>0</v>
      </c>
      <c r="AA70" s="256">
        <f>'Marks Entry'!AB72</f>
        <v>0</v>
      </c>
      <c r="AB70" s="518">
        <f>'Marks Entry'!AC72</f>
        <v>0</v>
      </c>
      <c r="AC70" s="518" t="str">
        <f>'Marks Entry'!AD72</f>
        <v>E</v>
      </c>
      <c r="AD70" s="152" t="str">
        <f>'Marks Entry'!AE72</f>
        <v>E</v>
      </c>
      <c r="AE70" s="149">
        <f>'Marks Entry'!AF72</f>
        <v>0</v>
      </c>
      <c r="AF70" s="150">
        <f>'Marks Entry'!AG72</f>
        <v>0</v>
      </c>
      <c r="AG70" s="510">
        <f>'Marks Entry'!AH72</f>
        <v>0</v>
      </c>
      <c r="AH70" s="150">
        <f>'Marks Entry'!AI72</f>
        <v>0</v>
      </c>
      <c r="AI70" s="150">
        <f>'Marks Entry'!AJ72</f>
        <v>0</v>
      </c>
      <c r="AJ70" s="508">
        <f>'Marks Entry'!AK72</f>
        <v>0</v>
      </c>
      <c r="AK70" s="150">
        <f>'Marks Entry'!AL72</f>
        <v>0</v>
      </c>
      <c r="AL70" s="150">
        <f>'Marks Entry'!AM72</f>
        <v>0</v>
      </c>
      <c r="AM70" s="508">
        <f>'Marks Entry'!AN72</f>
        <v>0</v>
      </c>
      <c r="AN70" s="151">
        <f>'Marks Entry'!AO72</f>
        <v>0</v>
      </c>
      <c r="AO70" s="150">
        <f>'Marks Entry'!AP72</f>
        <v>0</v>
      </c>
      <c r="AP70" s="150">
        <f>'Marks Entry'!AQ72</f>
        <v>0</v>
      </c>
      <c r="AQ70" s="151">
        <f>'Marks Entry'!AR72</f>
        <v>0</v>
      </c>
      <c r="AR70" s="150">
        <f>'Marks Entry'!AS72</f>
        <v>0</v>
      </c>
      <c r="AS70" s="150">
        <f>'Marks Entry'!AT72</f>
        <v>0</v>
      </c>
      <c r="AT70" s="151">
        <f>'Marks Entry'!AU72</f>
        <v>0</v>
      </c>
      <c r="AU70" s="256">
        <f>'Marks Entry'!AV72</f>
        <v>0</v>
      </c>
      <c r="AV70" s="518">
        <f>'Marks Entry'!AW72</f>
        <v>0</v>
      </c>
      <c r="AW70" s="518" t="str">
        <f>'Marks Entry'!AX72</f>
        <v>E</v>
      </c>
      <c r="AX70" s="152" t="str">
        <f>'Marks Entry'!AY72</f>
        <v>E</v>
      </c>
      <c r="AY70" s="149">
        <f>'Marks Entry'!AZ72</f>
        <v>0</v>
      </c>
      <c r="AZ70" s="150">
        <f>'Marks Entry'!BA72</f>
        <v>0</v>
      </c>
      <c r="BA70" s="510">
        <f>'Marks Entry'!BB72</f>
        <v>0</v>
      </c>
      <c r="BB70" s="150">
        <f>'Marks Entry'!BC72</f>
        <v>0</v>
      </c>
      <c r="BC70" s="150">
        <f>'Marks Entry'!BD72</f>
        <v>0</v>
      </c>
      <c r="BD70" s="508">
        <f>'Marks Entry'!BE72</f>
        <v>0</v>
      </c>
      <c r="BE70" s="150">
        <f>'Marks Entry'!BF72</f>
        <v>0</v>
      </c>
      <c r="BF70" s="150">
        <f>'Marks Entry'!BG72</f>
        <v>0</v>
      </c>
      <c r="BG70" s="508">
        <f>'Marks Entry'!BH72</f>
        <v>0</v>
      </c>
      <c r="BH70" s="151">
        <f>'Marks Entry'!BI72</f>
        <v>0</v>
      </c>
      <c r="BI70" s="150">
        <f>'Marks Entry'!BJ72</f>
        <v>0</v>
      </c>
      <c r="BJ70" s="150">
        <f>'Marks Entry'!BK72</f>
        <v>0</v>
      </c>
      <c r="BK70" s="151">
        <f>'Marks Entry'!BL72</f>
        <v>0</v>
      </c>
      <c r="BL70" s="150">
        <f>'Marks Entry'!BM72</f>
        <v>0</v>
      </c>
      <c r="BM70" s="150">
        <f>'Marks Entry'!BN72</f>
        <v>0</v>
      </c>
      <c r="BN70" s="151">
        <f>'Marks Entry'!BO72</f>
        <v>0</v>
      </c>
      <c r="BO70" s="256">
        <f>'Marks Entry'!BP72</f>
        <v>0</v>
      </c>
      <c r="BP70" s="518">
        <f>'Marks Entry'!BQ72</f>
        <v>0</v>
      </c>
      <c r="BQ70" s="518" t="str">
        <f>'Marks Entry'!BR72</f>
        <v>E</v>
      </c>
      <c r="BR70" s="152" t="str">
        <f>'Marks Entry'!BS72</f>
        <v>E</v>
      </c>
      <c r="BS70" s="149">
        <f>'Marks Entry'!BT72</f>
        <v>0</v>
      </c>
      <c r="BT70" s="150">
        <f>'Marks Entry'!BU72</f>
        <v>0</v>
      </c>
      <c r="BU70" s="510">
        <f>'Marks Entry'!BV72</f>
        <v>0</v>
      </c>
      <c r="BV70" s="150">
        <f>'Marks Entry'!BW72</f>
        <v>0</v>
      </c>
      <c r="BW70" s="150">
        <f>'Marks Entry'!BX72</f>
        <v>0</v>
      </c>
      <c r="BX70" s="508">
        <f>'Marks Entry'!BY72</f>
        <v>0</v>
      </c>
      <c r="BY70" s="150">
        <f>'Marks Entry'!BZ72</f>
        <v>0</v>
      </c>
      <c r="BZ70" s="150">
        <f>'Marks Entry'!CA72</f>
        <v>0</v>
      </c>
      <c r="CA70" s="508">
        <f>'Marks Entry'!CB72</f>
        <v>0</v>
      </c>
      <c r="CB70" s="151">
        <f>'Marks Entry'!CC72</f>
        <v>0</v>
      </c>
      <c r="CC70" s="150">
        <f>'Marks Entry'!CD72</f>
        <v>0</v>
      </c>
      <c r="CD70" s="150">
        <f>'Marks Entry'!CE72</f>
        <v>0</v>
      </c>
      <c r="CE70" s="151">
        <f>'Marks Entry'!CF72</f>
        <v>0</v>
      </c>
      <c r="CF70" s="150">
        <f>'Marks Entry'!CG72</f>
        <v>0</v>
      </c>
      <c r="CG70" s="150">
        <f>'Marks Entry'!CH72</f>
        <v>0</v>
      </c>
      <c r="CH70" s="151">
        <f>'Marks Entry'!CI72</f>
        <v>0</v>
      </c>
      <c r="CI70" s="256">
        <f>'Marks Entry'!CJ72</f>
        <v>0</v>
      </c>
      <c r="CJ70" s="518">
        <f>'Marks Entry'!CK72</f>
        <v>0</v>
      </c>
      <c r="CK70" s="518" t="str">
        <f>'Marks Entry'!CL72</f>
        <v>E</v>
      </c>
      <c r="CL70" s="152" t="str">
        <f>'Marks Entry'!CM72</f>
        <v>E</v>
      </c>
      <c r="CM70" s="149">
        <f>'Marks Entry'!CN72</f>
        <v>0</v>
      </c>
      <c r="CN70" s="150">
        <f>'Marks Entry'!CO72</f>
        <v>0</v>
      </c>
      <c r="CO70" s="510">
        <f>'Marks Entry'!CP72</f>
        <v>0</v>
      </c>
      <c r="CP70" s="150">
        <f>'Marks Entry'!CQ72</f>
        <v>0</v>
      </c>
      <c r="CQ70" s="150">
        <f>'Marks Entry'!CR72</f>
        <v>0</v>
      </c>
      <c r="CR70" s="508">
        <f>'Marks Entry'!CS72</f>
        <v>0</v>
      </c>
      <c r="CS70" s="150">
        <f>'Marks Entry'!CT72</f>
        <v>0</v>
      </c>
      <c r="CT70" s="150">
        <f>'Marks Entry'!CU72</f>
        <v>0</v>
      </c>
      <c r="CU70" s="508">
        <f>'Marks Entry'!CV72</f>
        <v>0</v>
      </c>
      <c r="CV70" s="151">
        <f>'Marks Entry'!CW72</f>
        <v>0</v>
      </c>
      <c r="CW70" s="150">
        <f>'Marks Entry'!CX72</f>
        <v>0</v>
      </c>
      <c r="CX70" s="150">
        <f>'Marks Entry'!CY72</f>
        <v>0</v>
      </c>
      <c r="CY70" s="151">
        <f>'Marks Entry'!CZ72</f>
        <v>0</v>
      </c>
      <c r="CZ70" s="150">
        <f>'Marks Entry'!DA72</f>
        <v>0</v>
      </c>
      <c r="DA70" s="150">
        <f>'Marks Entry'!DB72</f>
        <v>0</v>
      </c>
      <c r="DB70" s="151">
        <f>'Marks Entry'!DC72</f>
        <v>0</v>
      </c>
      <c r="DC70" s="256">
        <f>'Marks Entry'!DD72</f>
        <v>0</v>
      </c>
      <c r="DD70" s="518">
        <f>'Marks Entry'!DE72</f>
        <v>0</v>
      </c>
      <c r="DE70" s="518" t="str">
        <f>'Marks Entry'!DF72</f>
        <v>E</v>
      </c>
      <c r="DF70" s="152" t="str">
        <f>'Marks Entry'!DG72</f>
        <v>E</v>
      </c>
      <c r="DG70" s="149">
        <f>'Marks Entry'!DH72</f>
        <v>0</v>
      </c>
      <c r="DH70" s="150">
        <f>'Marks Entry'!DI72</f>
        <v>0</v>
      </c>
      <c r="DI70" s="510">
        <f>'Marks Entry'!DJ72</f>
        <v>0</v>
      </c>
      <c r="DJ70" s="150">
        <f>'Marks Entry'!DK72</f>
        <v>0</v>
      </c>
      <c r="DK70" s="150">
        <f>'Marks Entry'!DL72</f>
        <v>0</v>
      </c>
      <c r="DL70" s="508">
        <f>'Marks Entry'!DM72</f>
        <v>0</v>
      </c>
      <c r="DM70" s="150">
        <f>'Marks Entry'!DN72</f>
        <v>0</v>
      </c>
      <c r="DN70" s="150">
        <f>'Marks Entry'!DO72</f>
        <v>0</v>
      </c>
      <c r="DO70" s="508">
        <f>'Marks Entry'!DP72</f>
        <v>0</v>
      </c>
      <c r="DP70" s="151">
        <f>'Marks Entry'!DQ72</f>
        <v>0</v>
      </c>
      <c r="DQ70" s="150">
        <f>'Marks Entry'!DR72</f>
        <v>0</v>
      </c>
      <c r="DR70" s="150">
        <f>'Marks Entry'!DS72</f>
        <v>0</v>
      </c>
      <c r="DS70" s="151">
        <f>'Marks Entry'!DT72</f>
        <v>0</v>
      </c>
      <c r="DT70" s="150">
        <f>'Marks Entry'!DU72</f>
        <v>0</v>
      </c>
      <c r="DU70" s="150">
        <f>'Marks Entry'!DV72</f>
        <v>0</v>
      </c>
      <c r="DV70" s="151">
        <f>'Marks Entry'!DW72</f>
        <v>0</v>
      </c>
      <c r="DW70" s="256">
        <f>'Marks Entry'!DX72</f>
        <v>0</v>
      </c>
      <c r="DX70" s="518">
        <f>'Marks Entry'!DY72</f>
        <v>0</v>
      </c>
      <c r="DY70" s="518" t="str">
        <f>'Marks Entry'!DZ72</f>
        <v>E</v>
      </c>
      <c r="DZ70" s="152" t="str">
        <f>'Marks Entry'!EA72</f>
        <v>E</v>
      </c>
      <c r="EA70" s="149">
        <f>'Marks Entry'!EB72</f>
        <v>0</v>
      </c>
      <c r="EB70" s="150">
        <f>'Marks Entry'!EC72</f>
        <v>0</v>
      </c>
      <c r="EC70" s="150">
        <f>'Marks Entry'!ED72</f>
        <v>0</v>
      </c>
      <c r="ED70" s="150">
        <f>'Marks Entry'!EE72</f>
        <v>0</v>
      </c>
      <c r="EE70" s="150">
        <f>'Marks Entry'!EF72</f>
        <v>0</v>
      </c>
      <c r="EF70" s="209">
        <f>'Marks Entry'!EG72</f>
        <v>0</v>
      </c>
      <c r="EG70" s="153" t="str">
        <f>'Marks Entry'!EJ72</f>
        <v>E</v>
      </c>
      <c r="EH70" s="149">
        <f>'Marks Entry'!EK72</f>
        <v>0</v>
      </c>
      <c r="EI70" s="150">
        <f>'Marks Entry'!EL72</f>
        <v>0</v>
      </c>
      <c r="EJ70" s="150">
        <f>'Marks Entry'!EM72</f>
        <v>0</v>
      </c>
      <c r="EK70" s="150">
        <f>'Marks Entry'!EN72</f>
        <v>0</v>
      </c>
      <c r="EL70" s="150">
        <f>'Marks Entry'!EO72</f>
        <v>0</v>
      </c>
      <c r="EM70" s="151">
        <f>'Marks Entry'!EP72</f>
        <v>0</v>
      </c>
      <c r="EN70" s="153" t="str">
        <f>'Marks Entry'!ES72</f>
        <v>E</v>
      </c>
      <c r="EO70" s="149">
        <f>'Marks Entry'!ET72</f>
        <v>0</v>
      </c>
      <c r="EP70" s="150">
        <f>'Marks Entry'!EU72</f>
        <v>0</v>
      </c>
      <c r="EQ70" s="150">
        <f>'Marks Entry'!EV72</f>
        <v>0</v>
      </c>
      <c r="ER70" s="150">
        <f>'Marks Entry'!EW72</f>
        <v>0</v>
      </c>
      <c r="ES70" s="150">
        <f>'Marks Entry'!EX72</f>
        <v>0</v>
      </c>
      <c r="ET70" s="151">
        <f>'Marks Entry'!EY72</f>
        <v>0</v>
      </c>
      <c r="EU70" s="153" t="str">
        <f>'Marks Entry'!FB72</f>
        <v>E</v>
      </c>
      <c r="EV70" s="222">
        <f>'Marks Entry'!FC72</f>
        <v>0</v>
      </c>
      <c r="EW70" s="223">
        <f>'Marks Entry'!FD72</f>
        <v>0</v>
      </c>
      <c r="EX70" s="224" t="str">
        <f>'Marks Entry'!FE72</f>
        <v/>
      </c>
      <c r="EY70" s="222">
        <f>'Marks Entry'!FF72</f>
        <v>1200</v>
      </c>
      <c r="EZ70" s="223">
        <f>'Marks Entry'!FG72</f>
        <v>0</v>
      </c>
      <c r="FA70" s="225">
        <f>'Marks Entry'!FH72</f>
        <v>0</v>
      </c>
      <c r="FB70" s="223" t="str">
        <f>IF(OR('Marks Entry'!FI72="First",'Marks Entry'!FI72="Second",'Marks Entry'!FI72="Third"),'Marks Entry'!FI72,"")</f>
        <v/>
      </c>
      <c r="FC70" s="223" t="str">
        <f>'Marks Entry'!FJ72</f>
        <v/>
      </c>
      <c r="FD70" s="540" t="str">
        <f>'Marks Entry'!FK72</f>
        <v>PROMOTED</v>
      </c>
      <c r="FE70" s="113" t="str">
        <f>'Marks Entry'!FL72</f>
        <v/>
      </c>
      <c r="FF70" s="115" t="str">
        <f>'Marks Entry'!FM72</f>
        <v/>
      </c>
      <c r="FG70" s="116" t="str">
        <f>'Marks Entry'!FO72</f>
        <v>E</v>
      </c>
    </row>
    <row r="71" spans="1:163" s="117" customFormat="1" ht="17.25" customHeight="1">
      <c r="A71" s="1065"/>
      <c r="B71" s="112">
        <f t="shared" si="1"/>
        <v>65</v>
      </c>
      <c r="C71" s="113">
        <f>'Marks Entry'!D73</f>
        <v>0</v>
      </c>
      <c r="D71" s="113">
        <f>'Marks Entry'!E73</f>
        <v>0</v>
      </c>
      <c r="E71" s="113">
        <f>'Marks Entry'!F73</f>
        <v>0</v>
      </c>
      <c r="F71" s="113">
        <f>'Marks Entry'!G73</f>
        <v>965</v>
      </c>
      <c r="G71" s="113">
        <f>'Marks Entry'!H73</f>
        <v>0</v>
      </c>
      <c r="H71" s="113">
        <f>'Marks Entry'!I73</f>
        <v>0</v>
      </c>
      <c r="I71" s="113">
        <f>'Marks Entry'!J73</f>
        <v>0</v>
      </c>
      <c r="J71" s="114">
        <f>'Marks Entry'!K73</f>
        <v>0</v>
      </c>
      <c r="K71" s="149">
        <f>'Marks Entry'!L73</f>
        <v>0</v>
      </c>
      <c r="L71" s="150">
        <f>'Marks Entry'!M73</f>
        <v>0</v>
      </c>
      <c r="M71" s="510">
        <f>'Marks Entry'!N73</f>
        <v>0</v>
      </c>
      <c r="N71" s="150">
        <f>'Marks Entry'!O73</f>
        <v>0</v>
      </c>
      <c r="O71" s="150">
        <f>'Marks Entry'!P73</f>
        <v>0</v>
      </c>
      <c r="P71" s="508">
        <f>'Marks Entry'!Q73</f>
        <v>0</v>
      </c>
      <c r="Q71" s="150">
        <f>'Marks Entry'!R73</f>
        <v>0</v>
      </c>
      <c r="R71" s="150">
        <f>'Marks Entry'!S73</f>
        <v>0</v>
      </c>
      <c r="S71" s="508">
        <f>'Marks Entry'!T73</f>
        <v>0</v>
      </c>
      <c r="T71" s="151">
        <f>'Marks Entry'!U73</f>
        <v>0</v>
      </c>
      <c r="U71" s="150">
        <f>'Marks Entry'!V73</f>
        <v>0</v>
      </c>
      <c r="V71" s="150">
        <f>'Marks Entry'!W73</f>
        <v>0</v>
      </c>
      <c r="W71" s="151">
        <f>'Marks Entry'!X73</f>
        <v>0</v>
      </c>
      <c r="X71" s="150">
        <f>'Marks Entry'!Y73</f>
        <v>0</v>
      </c>
      <c r="Y71" s="150">
        <f>'Marks Entry'!Z73</f>
        <v>0</v>
      </c>
      <c r="Z71" s="151">
        <f>'Marks Entry'!AA73</f>
        <v>0</v>
      </c>
      <c r="AA71" s="256">
        <f>'Marks Entry'!AB73</f>
        <v>0</v>
      </c>
      <c r="AB71" s="518">
        <f>'Marks Entry'!AC73</f>
        <v>0</v>
      </c>
      <c r="AC71" s="518" t="str">
        <f>'Marks Entry'!AD73</f>
        <v>E</v>
      </c>
      <c r="AD71" s="152" t="str">
        <f>'Marks Entry'!AE73</f>
        <v>E</v>
      </c>
      <c r="AE71" s="149">
        <f>'Marks Entry'!AF73</f>
        <v>0</v>
      </c>
      <c r="AF71" s="150">
        <f>'Marks Entry'!AG73</f>
        <v>0</v>
      </c>
      <c r="AG71" s="510">
        <f>'Marks Entry'!AH73</f>
        <v>0</v>
      </c>
      <c r="AH71" s="150">
        <f>'Marks Entry'!AI73</f>
        <v>0</v>
      </c>
      <c r="AI71" s="150">
        <f>'Marks Entry'!AJ73</f>
        <v>0</v>
      </c>
      <c r="AJ71" s="508">
        <f>'Marks Entry'!AK73</f>
        <v>0</v>
      </c>
      <c r="AK71" s="150">
        <f>'Marks Entry'!AL73</f>
        <v>0</v>
      </c>
      <c r="AL71" s="150">
        <f>'Marks Entry'!AM73</f>
        <v>0</v>
      </c>
      <c r="AM71" s="508">
        <f>'Marks Entry'!AN73</f>
        <v>0</v>
      </c>
      <c r="AN71" s="151">
        <f>'Marks Entry'!AO73</f>
        <v>0</v>
      </c>
      <c r="AO71" s="150">
        <f>'Marks Entry'!AP73</f>
        <v>0</v>
      </c>
      <c r="AP71" s="150">
        <f>'Marks Entry'!AQ73</f>
        <v>0</v>
      </c>
      <c r="AQ71" s="151">
        <f>'Marks Entry'!AR73</f>
        <v>0</v>
      </c>
      <c r="AR71" s="150">
        <f>'Marks Entry'!AS73</f>
        <v>0</v>
      </c>
      <c r="AS71" s="150">
        <f>'Marks Entry'!AT73</f>
        <v>0</v>
      </c>
      <c r="AT71" s="151">
        <f>'Marks Entry'!AU73</f>
        <v>0</v>
      </c>
      <c r="AU71" s="256">
        <f>'Marks Entry'!AV73</f>
        <v>0</v>
      </c>
      <c r="AV71" s="518">
        <f>'Marks Entry'!AW73</f>
        <v>0</v>
      </c>
      <c r="AW71" s="518" t="str">
        <f>'Marks Entry'!AX73</f>
        <v>E</v>
      </c>
      <c r="AX71" s="152" t="str">
        <f>'Marks Entry'!AY73</f>
        <v>E</v>
      </c>
      <c r="AY71" s="149">
        <f>'Marks Entry'!AZ73</f>
        <v>0</v>
      </c>
      <c r="AZ71" s="150">
        <f>'Marks Entry'!BA73</f>
        <v>0</v>
      </c>
      <c r="BA71" s="510">
        <f>'Marks Entry'!BB73</f>
        <v>0</v>
      </c>
      <c r="BB71" s="150">
        <f>'Marks Entry'!BC73</f>
        <v>0</v>
      </c>
      <c r="BC71" s="150">
        <f>'Marks Entry'!BD73</f>
        <v>0</v>
      </c>
      <c r="BD71" s="508">
        <f>'Marks Entry'!BE73</f>
        <v>0</v>
      </c>
      <c r="BE71" s="150">
        <f>'Marks Entry'!BF73</f>
        <v>0</v>
      </c>
      <c r="BF71" s="150">
        <f>'Marks Entry'!BG73</f>
        <v>0</v>
      </c>
      <c r="BG71" s="508">
        <f>'Marks Entry'!BH73</f>
        <v>0</v>
      </c>
      <c r="BH71" s="151">
        <f>'Marks Entry'!BI73</f>
        <v>0</v>
      </c>
      <c r="BI71" s="150">
        <f>'Marks Entry'!BJ73</f>
        <v>0</v>
      </c>
      <c r="BJ71" s="150">
        <f>'Marks Entry'!BK73</f>
        <v>0</v>
      </c>
      <c r="BK71" s="151">
        <f>'Marks Entry'!BL73</f>
        <v>0</v>
      </c>
      <c r="BL71" s="150">
        <f>'Marks Entry'!BM73</f>
        <v>0</v>
      </c>
      <c r="BM71" s="150">
        <f>'Marks Entry'!BN73</f>
        <v>0</v>
      </c>
      <c r="BN71" s="151">
        <f>'Marks Entry'!BO73</f>
        <v>0</v>
      </c>
      <c r="BO71" s="256">
        <f>'Marks Entry'!BP73</f>
        <v>0</v>
      </c>
      <c r="BP71" s="518">
        <f>'Marks Entry'!BQ73</f>
        <v>0</v>
      </c>
      <c r="BQ71" s="518" t="str">
        <f>'Marks Entry'!BR73</f>
        <v>E</v>
      </c>
      <c r="BR71" s="152" t="str">
        <f>'Marks Entry'!BS73</f>
        <v>E</v>
      </c>
      <c r="BS71" s="149">
        <f>'Marks Entry'!BT73</f>
        <v>0</v>
      </c>
      <c r="BT71" s="150">
        <f>'Marks Entry'!BU73</f>
        <v>0</v>
      </c>
      <c r="BU71" s="510">
        <f>'Marks Entry'!BV73</f>
        <v>0</v>
      </c>
      <c r="BV71" s="150">
        <f>'Marks Entry'!BW73</f>
        <v>0</v>
      </c>
      <c r="BW71" s="150">
        <f>'Marks Entry'!BX73</f>
        <v>0</v>
      </c>
      <c r="BX71" s="508">
        <f>'Marks Entry'!BY73</f>
        <v>0</v>
      </c>
      <c r="BY71" s="150">
        <f>'Marks Entry'!BZ73</f>
        <v>0</v>
      </c>
      <c r="BZ71" s="150">
        <f>'Marks Entry'!CA73</f>
        <v>0</v>
      </c>
      <c r="CA71" s="508">
        <f>'Marks Entry'!CB73</f>
        <v>0</v>
      </c>
      <c r="CB71" s="151">
        <f>'Marks Entry'!CC73</f>
        <v>0</v>
      </c>
      <c r="CC71" s="150">
        <f>'Marks Entry'!CD73</f>
        <v>0</v>
      </c>
      <c r="CD71" s="150">
        <f>'Marks Entry'!CE73</f>
        <v>0</v>
      </c>
      <c r="CE71" s="151">
        <f>'Marks Entry'!CF73</f>
        <v>0</v>
      </c>
      <c r="CF71" s="150">
        <f>'Marks Entry'!CG73</f>
        <v>0</v>
      </c>
      <c r="CG71" s="150">
        <f>'Marks Entry'!CH73</f>
        <v>0</v>
      </c>
      <c r="CH71" s="151">
        <f>'Marks Entry'!CI73</f>
        <v>0</v>
      </c>
      <c r="CI71" s="256">
        <f>'Marks Entry'!CJ73</f>
        <v>0</v>
      </c>
      <c r="CJ71" s="518">
        <f>'Marks Entry'!CK73</f>
        <v>0</v>
      </c>
      <c r="CK71" s="518" t="str">
        <f>'Marks Entry'!CL73</f>
        <v>E</v>
      </c>
      <c r="CL71" s="152" t="str">
        <f>'Marks Entry'!CM73</f>
        <v>E</v>
      </c>
      <c r="CM71" s="149">
        <f>'Marks Entry'!CN73</f>
        <v>0</v>
      </c>
      <c r="CN71" s="150">
        <f>'Marks Entry'!CO73</f>
        <v>0</v>
      </c>
      <c r="CO71" s="510">
        <f>'Marks Entry'!CP73</f>
        <v>0</v>
      </c>
      <c r="CP71" s="150">
        <f>'Marks Entry'!CQ73</f>
        <v>0</v>
      </c>
      <c r="CQ71" s="150">
        <f>'Marks Entry'!CR73</f>
        <v>0</v>
      </c>
      <c r="CR71" s="508">
        <f>'Marks Entry'!CS73</f>
        <v>0</v>
      </c>
      <c r="CS71" s="150">
        <f>'Marks Entry'!CT73</f>
        <v>0</v>
      </c>
      <c r="CT71" s="150">
        <f>'Marks Entry'!CU73</f>
        <v>0</v>
      </c>
      <c r="CU71" s="508">
        <f>'Marks Entry'!CV73</f>
        <v>0</v>
      </c>
      <c r="CV71" s="151">
        <f>'Marks Entry'!CW73</f>
        <v>0</v>
      </c>
      <c r="CW71" s="150">
        <f>'Marks Entry'!CX73</f>
        <v>0</v>
      </c>
      <c r="CX71" s="150">
        <f>'Marks Entry'!CY73</f>
        <v>0</v>
      </c>
      <c r="CY71" s="151">
        <f>'Marks Entry'!CZ73</f>
        <v>0</v>
      </c>
      <c r="CZ71" s="150">
        <f>'Marks Entry'!DA73</f>
        <v>0</v>
      </c>
      <c r="DA71" s="150">
        <f>'Marks Entry'!DB73</f>
        <v>0</v>
      </c>
      <c r="DB71" s="151">
        <f>'Marks Entry'!DC73</f>
        <v>0</v>
      </c>
      <c r="DC71" s="256">
        <f>'Marks Entry'!DD73</f>
        <v>0</v>
      </c>
      <c r="DD71" s="518">
        <f>'Marks Entry'!DE73</f>
        <v>0</v>
      </c>
      <c r="DE71" s="518" t="str">
        <f>'Marks Entry'!DF73</f>
        <v>E</v>
      </c>
      <c r="DF71" s="152" t="str">
        <f>'Marks Entry'!DG73</f>
        <v>E</v>
      </c>
      <c r="DG71" s="149">
        <f>'Marks Entry'!DH73</f>
        <v>0</v>
      </c>
      <c r="DH71" s="150">
        <f>'Marks Entry'!DI73</f>
        <v>0</v>
      </c>
      <c r="DI71" s="510">
        <f>'Marks Entry'!DJ73</f>
        <v>0</v>
      </c>
      <c r="DJ71" s="150">
        <f>'Marks Entry'!DK73</f>
        <v>0</v>
      </c>
      <c r="DK71" s="150">
        <f>'Marks Entry'!DL73</f>
        <v>0</v>
      </c>
      <c r="DL71" s="508">
        <f>'Marks Entry'!DM73</f>
        <v>0</v>
      </c>
      <c r="DM71" s="150">
        <f>'Marks Entry'!DN73</f>
        <v>0</v>
      </c>
      <c r="DN71" s="150">
        <f>'Marks Entry'!DO73</f>
        <v>0</v>
      </c>
      <c r="DO71" s="508">
        <f>'Marks Entry'!DP73</f>
        <v>0</v>
      </c>
      <c r="DP71" s="151">
        <f>'Marks Entry'!DQ73</f>
        <v>0</v>
      </c>
      <c r="DQ71" s="150">
        <f>'Marks Entry'!DR73</f>
        <v>0</v>
      </c>
      <c r="DR71" s="150">
        <f>'Marks Entry'!DS73</f>
        <v>0</v>
      </c>
      <c r="DS71" s="151">
        <f>'Marks Entry'!DT73</f>
        <v>0</v>
      </c>
      <c r="DT71" s="150">
        <f>'Marks Entry'!DU73</f>
        <v>0</v>
      </c>
      <c r="DU71" s="150">
        <f>'Marks Entry'!DV73</f>
        <v>0</v>
      </c>
      <c r="DV71" s="151">
        <f>'Marks Entry'!DW73</f>
        <v>0</v>
      </c>
      <c r="DW71" s="256">
        <f>'Marks Entry'!DX73</f>
        <v>0</v>
      </c>
      <c r="DX71" s="518">
        <f>'Marks Entry'!DY73</f>
        <v>0</v>
      </c>
      <c r="DY71" s="518" t="str">
        <f>'Marks Entry'!DZ73</f>
        <v>E</v>
      </c>
      <c r="DZ71" s="152" t="str">
        <f>'Marks Entry'!EA73</f>
        <v>E</v>
      </c>
      <c r="EA71" s="149">
        <f>'Marks Entry'!EB73</f>
        <v>0</v>
      </c>
      <c r="EB71" s="150">
        <f>'Marks Entry'!EC73</f>
        <v>0</v>
      </c>
      <c r="EC71" s="150">
        <f>'Marks Entry'!ED73</f>
        <v>0</v>
      </c>
      <c r="ED71" s="150">
        <f>'Marks Entry'!EE73</f>
        <v>0</v>
      </c>
      <c r="EE71" s="150">
        <f>'Marks Entry'!EF73</f>
        <v>0</v>
      </c>
      <c r="EF71" s="209">
        <f>'Marks Entry'!EG73</f>
        <v>0</v>
      </c>
      <c r="EG71" s="153" t="str">
        <f>'Marks Entry'!EJ73</f>
        <v>E</v>
      </c>
      <c r="EH71" s="149">
        <f>'Marks Entry'!EK73</f>
        <v>0</v>
      </c>
      <c r="EI71" s="150">
        <f>'Marks Entry'!EL73</f>
        <v>0</v>
      </c>
      <c r="EJ71" s="150">
        <f>'Marks Entry'!EM73</f>
        <v>0</v>
      </c>
      <c r="EK71" s="150">
        <f>'Marks Entry'!EN73</f>
        <v>0</v>
      </c>
      <c r="EL71" s="150">
        <f>'Marks Entry'!EO73</f>
        <v>0</v>
      </c>
      <c r="EM71" s="151">
        <f>'Marks Entry'!EP73</f>
        <v>0</v>
      </c>
      <c r="EN71" s="153" t="str">
        <f>'Marks Entry'!ES73</f>
        <v>E</v>
      </c>
      <c r="EO71" s="149">
        <f>'Marks Entry'!ET73</f>
        <v>0</v>
      </c>
      <c r="EP71" s="150">
        <f>'Marks Entry'!EU73</f>
        <v>0</v>
      </c>
      <c r="EQ71" s="150">
        <f>'Marks Entry'!EV73</f>
        <v>0</v>
      </c>
      <c r="ER71" s="150">
        <f>'Marks Entry'!EW73</f>
        <v>0</v>
      </c>
      <c r="ES71" s="150">
        <f>'Marks Entry'!EX73</f>
        <v>0</v>
      </c>
      <c r="ET71" s="151">
        <f>'Marks Entry'!EY73</f>
        <v>0</v>
      </c>
      <c r="EU71" s="153" t="str">
        <f>'Marks Entry'!FB73</f>
        <v>E</v>
      </c>
      <c r="EV71" s="222">
        <f>'Marks Entry'!FC73</f>
        <v>0</v>
      </c>
      <c r="EW71" s="223">
        <f>'Marks Entry'!FD73</f>
        <v>0</v>
      </c>
      <c r="EX71" s="224" t="str">
        <f>'Marks Entry'!FE73</f>
        <v/>
      </c>
      <c r="EY71" s="222">
        <f>'Marks Entry'!FF73</f>
        <v>1200</v>
      </c>
      <c r="EZ71" s="223">
        <f>'Marks Entry'!FG73</f>
        <v>0</v>
      </c>
      <c r="FA71" s="225">
        <f>'Marks Entry'!FH73</f>
        <v>0</v>
      </c>
      <c r="FB71" s="223" t="str">
        <f>IF(OR('Marks Entry'!FI73="First",'Marks Entry'!FI73="Second",'Marks Entry'!FI73="Third"),'Marks Entry'!FI73,"")</f>
        <v/>
      </c>
      <c r="FC71" s="223" t="str">
        <f>'Marks Entry'!FJ73</f>
        <v/>
      </c>
      <c r="FD71" s="540" t="str">
        <f>'Marks Entry'!FK73</f>
        <v>PROMOTED</v>
      </c>
      <c r="FE71" s="113" t="str">
        <f>'Marks Entry'!FL73</f>
        <v/>
      </c>
      <c r="FF71" s="115" t="str">
        <f>'Marks Entry'!FM73</f>
        <v/>
      </c>
      <c r="FG71" s="116" t="str">
        <f>'Marks Entry'!FO73</f>
        <v>E</v>
      </c>
    </row>
    <row r="72" spans="1:163" s="117" customFormat="1" ht="17.25" customHeight="1">
      <c r="A72" s="1065"/>
      <c r="B72" s="112">
        <f t="shared" si="1"/>
        <v>66</v>
      </c>
      <c r="C72" s="113">
        <f>'Marks Entry'!D74</f>
        <v>0</v>
      </c>
      <c r="D72" s="113">
        <f>'Marks Entry'!E74</f>
        <v>0</v>
      </c>
      <c r="E72" s="113">
        <f>'Marks Entry'!F74</f>
        <v>0</v>
      </c>
      <c r="F72" s="113">
        <f>'Marks Entry'!G74</f>
        <v>966</v>
      </c>
      <c r="G72" s="113">
        <f>'Marks Entry'!H74</f>
        <v>0</v>
      </c>
      <c r="H72" s="113">
        <f>'Marks Entry'!I74</f>
        <v>0</v>
      </c>
      <c r="I72" s="113">
        <f>'Marks Entry'!J74</f>
        <v>0</v>
      </c>
      <c r="J72" s="114">
        <f>'Marks Entry'!K74</f>
        <v>0</v>
      </c>
      <c r="K72" s="149">
        <f>'Marks Entry'!L74</f>
        <v>0</v>
      </c>
      <c r="L72" s="150">
        <f>'Marks Entry'!M74</f>
        <v>0</v>
      </c>
      <c r="M72" s="510">
        <f>'Marks Entry'!N74</f>
        <v>0</v>
      </c>
      <c r="N72" s="150">
        <f>'Marks Entry'!O74</f>
        <v>0</v>
      </c>
      <c r="O72" s="150">
        <f>'Marks Entry'!P74</f>
        <v>0</v>
      </c>
      <c r="P72" s="508">
        <f>'Marks Entry'!Q74</f>
        <v>0</v>
      </c>
      <c r="Q72" s="150">
        <f>'Marks Entry'!R74</f>
        <v>0</v>
      </c>
      <c r="R72" s="150">
        <f>'Marks Entry'!S74</f>
        <v>0</v>
      </c>
      <c r="S72" s="508">
        <f>'Marks Entry'!T74</f>
        <v>0</v>
      </c>
      <c r="T72" s="151">
        <f>'Marks Entry'!U74</f>
        <v>0</v>
      </c>
      <c r="U72" s="150">
        <f>'Marks Entry'!V74</f>
        <v>0</v>
      </c>
      <c r="V72" s="150">
        <f>'Marks Entry'!W74</f>
        <v>0</v>
      </c>
      <c r="W72" s="151">
        <f>'Marks Entry'!X74</f>
        <v>0</v>
      </c>
      <c r="X72" s="150">
        <f>'Marks Entry'!Y74</f>
        <v>0</v>
      </c>
      <c r="Y72" s="150">
        <f>'Marks Entry'!Z74</f>
        <v>0</v>
      </c>
      <c r="Z72" s="151">
        <f>'Marks Entry'!AA74</f>
        <v>0</v>
      </c>
      <c r="AA72" s="256">
        <f>'Marks Entry'!AB74</f>
        <v>0</v>
      </c>
      <c r="AB72" s="518">
        <f>'Marks Entry'!AC74</f>
        <v>0</v>
      </c>
      <c r="AC72" s="518" t="str">
        <f>'Marks Entry'!AD74</f>
        <v>E</v>
      </c>
      <c r="AD72" s="152" t="str">
        <f>'Marks Entry'!AE74</f>
        <v>E</v>
      </c>
      <c r="AE72" s="149">
        <f>'Marks Entry'!AF74</f>
        <v>0</v>
      </c>
      <c r="AF72" s="150">
        <f>'Marks Entry'!AG74</f>
        <v>0</v>
      </c>
      <c r="AG72" s="510">
        <f>'Marks Entry'!AH74</f>
        <v>0</v>
      </c>
      <c r="AH72" s="150">
        <f>'Marks Entry'!AI74</f>
        <v>0</v>
      </c>
      <c r="AI72" s="150">
        <f>'Marks Entry'!AJ74</f>
        <v>0</v>
      </c>
      <c r="AJ72" s="508">
        <f>'Marks Entry'!AK74</f>
        <v>0</v>
      </c>
      <c r="AK72" s="150">
        <f>'Marks Entry'!AL74</f>
        <v>0</v>
      </c>
      <c r="AL72" s="150">
        <f>'Marks Entry'!AM74</f>
        <v>0</v>
      </c>
      <c r="AM72" s="508">
        <f>'Marks Entry'!AN74</f>
        <v>0</v>
      </c>
      <c r="AN72" s="151">
        <f>'Marks Entry'!AO74</f>
        <v>0</v>
      </c>
      <c r="AO72" s="150">
        <f>'Marks Entry'!AP74</f>
        <v>0</v>
      </c>
      <c r="AP72" s="150">
        <f>'Marks Entry'!AQ74</f>
        <v>0</v>
      </c>
      <c r="AQ72" s="151">
        <f>'Marks Entry'!AR74</f>
        <v>0</v>
      </c>
      <c r="AR72" s="150">
        <f>'Marks Entry'!AS74</f>
        <v>0</v>
      </c>
      <c r="AS72" s="150">
        <f>'Marks Entry'!AT74</f>
        <v>0</v>
      </c>
      <c r="AT72" s="151">
        <f>'Marks Entry'!AU74</f>
        <v>0</v>
      </c>
      <c r="AU72" s="256">
        <f>'Marks Entry'!AV74</f>
        <v>0</v>
      </c>
      <c r="AV72" s="518">
        <f>'Marks Entry'!AW74</f>
        <v>0</v>
      </c>
      <c r="AW72" s="518" t="str">
        <f>'Marks Entry'!AX74</f>
        <v>E</v>
      </c>
      <c r="AX72" s="152" t="str">
        <f>'Marks Entry'!AY74</f>
        <v>E</v>
      </c>
      <c r="AY72" s="149">
        <f>'Marks Entry'!AZ74</f>
        <v>0</v>
      </c>
      <c r="AZ72" s="150">
        <f>'Marks Entry'!BA74</f>
        <v>0</v>
      </c>
      <c r="BA72" s="510">
        <f>'Marks Entry'!BB74</f>
        <v>0</v>
      </c>
      <c r="BB72" s="150">
        <f>'Marks Entry'!BC74</f>
        <v>0</v>
      </c>
      <c r="BC72" s="150">
        <f>'Marks Entry'!BD74</f>
        <v>0</v>
      </c>
      <c r="BD72" s="508">
        <f>'Marks Entry'!BE74</f>
        <v>0</v>
      </c>
      <c r="BE72" s="150">
        <f>'Marks Entry'!BF74</f>
        <v>0</v>
      </c>
      <c r="BF72" s="150">
        <f>'Marks Entry'!BG74</f>
        <v>0</v>
      </c>
      <c r="BG72" s="508">
        <f>'Marks Entry'!BH74</f>
        <v>0</v>
      </c>
      <c r="BH72" s="151">
        <f>'Marks Entry'!BI74</f>
        <v>0</v>
      </c>
      <c r="BI72" s="150">
        <f>'Marks Entry'!BJ74</f>
        <v>0</v>
      </c>
      <c r="BJ72" s="150">
        <f>'Marks Entry'!BK74</f>
        <v>0</v>
      </c>
      <c r="BK72" s="151">
        <f>'Marks Entry'!BL74</f>
        <v>0</v>
      </c>
      <c r="BL72" s="150">
        <f>'Marks Entry'!BM74</f>
        <v>0</v>
      </c>
      <c r="BM72" s="150">
        <f>'Marks Entry'!BN74</f>
        <v>0</v>
      </c>
      <c r="BN72" s="151">
        <f>'Marks Entry'!BO74</f>
        <v>0</v>
      </c>
      <c r="BO72" s="256">
        <f>'Marks Entry'!BP74</f>
        <v>0</v>
      </c>
      <c r="BP72" s="518">
        <f>'Marks Entry'!BQ74</f>
        <v>0</v>
      </c>
      <c r="BQ72" s="518" t="str">
        <f>'Marks Entry'!BR74</f>
        <v>E</v>
      </c>
      <c r="BR72" s="152" t="str">
        <f>'Marks Entry'!BS74</f>
        <v>E</v>
      </c>
      <c r="BS72" s="149">
        <f>'Marks Entry'!BT74</f>
        <v>0</v>
      </c>
      <c r="BT72" s="150">
        <f>'Marks Entry'!BU74</f>
        <v>0</v>
      </c>
      <c r="BU72" s="510">
        <f>'Marks Entry'!BV74</f>
        <v>0</v>
      </c>
      <c r="BV72" s="150">
        <f>'Marks Entry'!BW74</f>
        <v>0</v>
      </c>
      <c r="BW72" s="150">
        <f>'Marks Entry'!BX74</f>
        <v>0</v>
      </c>
      <c r="BX72" s="508">
        <f>'Marks Entry'!BY74</f>
        <v>0</v>
      </c>
      <c r="BY72" s="150">
        <f>'Marks Entry'!BZ74</f>
        <v>0</v>
      </c>
      <c r="BZ72" s="150">
        <f>'Marks Entry'!CA74</f>
        <v>0</v>
      </c>
      <c r="CA72" s="508">
        <f>'Marks Entry'!CB74</f>
        <v>0</v>
      </c>
      <c r="CB72" s="151">
        <f>'Marks Entry'!CC74</f>
        <v>0</v>
      </c>
      <c r="CC72" s="150">
        <f>'Marks Entry'!CD74</f>
        <v>0</v>
      </c>
      <c r="CD72" s="150">
        <f>'Marks Entry'!CE74</f>
        <v>0</v>
      </c>
      <c r="CE72" s="151">
        <f>'Marks Entry'!CF74</f>
        <v>0</v>
      </c>
      <c r="CF72" s="150">
        <f>'Marks Entry'!CG74</f>
        <v>0</v>
      </c>
      <c r="CG72" s="150">
        <f>'Marks Entry'!CH74</f>
        <v>0</v>
      </c>
      <c r="CH72" s="151">
        <f>'Marks Entry'!CI74</f>
        <v>0</v>
      </c>
      <c r="CI72" s="256">
        <f>'Marks Entry'!CJ74</f>
        <v>0</v>
      </c>
      <c r="CJ72" s="518">
        <f>'Marks Entry'!CK74</f>
        <v>0</v>
      </c>
      <c r="CK72" s="518" t="str">
        <f>'Marks Entry'!CL74</f>
        <v>E</v>
      </c>
      <c r="CL72" s="152" t="str">
        <f>'Marks Entry'!CM74</f>
        <v>E</v>
      </c>
      <c r="CM72" s="149">
        <f>'Marks Entry'!CN74</f>
        <v>0</v>
      </c>
      <c r="CN72" s="150">
        <f>'Marks Entry'!CO74</f>
        <v>0</v>
      </c>
      <c r="CO72" s="510">
        <f>'Marks Entry'!CP74</f>
        <v>0</v>
      </c>
      <c r="CP72" s="150">
        <f>'Marks Entry'!CQ74</f>
        <v>0</v>
      </c>
      <c r="CQ72" s="150">
        <f>'Marks Entry'!CR74</f>
        <v>0</v>
      </c>
      <c r="CR72" s="508">
        <f>'Marks Entry'!CS74</f>
        <v>0</v>
      </c>
      <c r="CS72" s="150">
        <f>'Marks Entry'!CT74</f>
        <v>0</v>
      </c>
      <c r="CT72" s="150">
        <f>'Marks Entry'!CU74</f>
        <v>0</v>
      </c>
      <c r="CU72" s="508">
        <f>'Marks Entry'!CV74</f>
        <v>0</v>
      </c>
      <c r="CV72" s="151">
        <f>'Marks Entry'!CW74</f>
        <v>0</v>
      </c>
      <c r="CW72" s="150">
        <f>'Marks Entry'!CX74</f>
        <v>0</v>
      </c>
      <c r="CX72" s="150">
        <f>'Marks Entry'!CY74</f>
        <v>0</v>
      </c>
      <c r="CY72" s="151">
        <f>'Marks Entry'!CZ74</f>
        <v>0</v>
      </c>
      <c r="CZ72" s="150">
        <f>'Marks Entry'!DA74</f>
        <v>0</v>
      </c>
      <c r="DA72" s="150">
        <f>'Marks Entry'!DB74</f>
        <v>0</v>
      </c>
      <c r="DB72" s="151">
        <f>'Marks Entry'!DC74</f>
        <v>0</v>
      </c>
      <c r="DC72" s="256">
        <f>'Marks Entry'!DD74</f>
        <v>0</v>
      </c>
      <c r="DD72" s="518">
        <f>'Marks Entry'!DE74</f>
        <v>0</v>
      </c>
      <c r="DE72" s="518" t="str">
        <f>'Marks Entry'!DF74</f>
        <v>E</v>
      </c>
      <c r="DF72" s="152" t="str">
        <f>'Marks Entry'!DG74</f>
        <v>E</v>
      </c>
      <c r="DG72" s="149">
        <f>'Marks Entry'!DH74</f>
        <v>0</v>
      </c>
      <c r="DH72" s="150">
        <f>'Marks Entry'!DI74</f>
        <v>0</v>
      </c>
      <c r="DI72" s="510">
        <f>'Marks Entry'!DJ74</f>
        <v>0</v>
      </c>
      <c r="DJ72" s="150">
        <f>'Marks Entry'!DK74</f>
        <v>0</v>
      </c>
      <c r="DK72" s="150">
        <f>'Marks Entry'!DL74</f>
        <v>0</v>
      </c>
      <c r="DL72" s="508">
        <f>'Marks Entry'!DM74</f>
        <v>0</v>
      </c>
      <c r="DM72" s="150">
        <f>'Marks Entry'!DN74</f>
        <v>0</v>
      </c>
      <c r="DN72" s="150">
        <f>'Marks Entry'!DO74</f>
        <v>0</v>
      </c>
      <c r="DO72" s="508">
        <f>'Marks Entry'!DP74</f>
        <v>0</v>
      </c>
      <c r="DP72" s="151">
        <f>'Marks Entry'!DQ74</f>
        <v>0</v>
      </c>
      <c r="DQ72" s="150">
        <f>'Marks Entry'!DR74</f>
        <v>0</v>
      </c>
      <c r="DR72" s="150">
        <f>'Marks Entry'!DS74</f>
        <v>0</v>
      </c>
      <c r="DS72" s="151">
        <f>'Marks Entry'!DT74</f>
        <v>0</v>
      </c>
      <c r="DT72" s="150">
        <f>'Marks Entry'!DU74</f>
        <v>0</v>
      </c>
      <c r="DU72" s="150">
        <f>'Marks Entry'!DV74</f>
        <v>0</v>
      </c>
      <c r="DV72" s="151">
        <f>'Marks Entry'!DW74</f>
        <v>0</v>
      </c>
      <c r="DW72" s="256">
        <f>'Marks Entry'!DX74</f>
        <v>0</v>
      </c>
      <c r="DX72" s="518">
        <f>'Marks Entry'!DY74</f>
        <v>0</v>
      </c>
      <c r="DY72" s="518" t="str">
        <f>'Marks Entry'!DZ74</f>
        <v>E</v>
      </c>
      <c r="DZ72" s="152" t="str">
        <f>'Marks Entry'!EA74</f>
        <v>E</v>
      </c>
      <c r="EA72" s="149">
        <f>'Marks Entry'!EB74</f>
        <v>0</v>
      </c>
      <c r="EB72" s="150">
        <f>'Marks Entry'!EC74</f>
        <v>0</v>
      </c>
      <c r="EC72" s="150">
        <f>'Marks Entry'!ED74</f>
        <v>0</v>
      </c>
      <c r="ED72" s="150">
        <f>'Marks Entry'!EE74</f>
        <v>0</v>
      </c>
      <c r="EE72" s="150">
        <f>'Marks Entry'!EF74</f>
        <v>0</v>
      </c>
      <c r="EF72" s="209">
        <f>'Marks Entry'!EG74</f>
        <v>0</v>
      </c>
      <c r="EG72" s="153" t="str">
        <f>'Marks Entry'!EJ74</f>
        <v>E</v>
      </c>
      <c r="EH72" s="149">
        <f>'Marks Entry'!EK74</f>
        <v>0</v>
      </c>
      <c r="EI72" s="150">
        <f>'Marks Entry'!EL74</f>
        <v>0</v>
      </c>
      <c r="EJ72" s="150">
        <f>'Marks Entry'!EM74</f>
        <v>0</v>
      </c>
      <c r="EK72" s="150">
        <f>'Marks Entry'!EN74</f>
        <v>0</v>
      </c>
      <c r="EL72" s="150">
        <f>'Marks Entry'!EO74</f>
        <v>0</v>
      </c>
      <c r="EM72" s="151">
        <f>'Marks Entry'!EP74</f>
        <v>0</v>
      </c>
      <c r="EN72" s="153" t="str">
        <f>'Marks Entry'!ES74</f>
        <v>E</v>
      </c>
      <c r="EO72" s="149">
        <f>'Marks Entry'!ET74</f>
        <v>0</v>
      </c>
      <c r="EP72" s="150">
        <f>'Marks Entry'!EU74</f>
        <v>0</v>
      </c>
      <c r="EQ72" s="150">
        <f>'Marks Entry'!EV74</f>
        <v>0</v>
      </c>
      <c r="ER72" s="150">
        <f>'Marks Entry'!EW74</f>
        <v>0</v>
      </c>
      <c r="ES72" s="150">
        <f>'Marks Entry'!EX74</f>
        <v>0</v>
      </c>
      <c r="ET72" s="151">
        <f>'Marks Entry'!EY74</f>
        <v>0</v>
      </c>
      <c r="EU72" s="153" t="str">
        <f>'Marks Entry'!FB74</f>
        <v>E</v>
      </c>
      <c r="EV72" s="222">
        <f>'Marks Entry'!FC74</f>
        <v>0</v>
      </c>
      <c r="EW72" s="223">
        <f>'Marks Entry'!FD74</f>
        <v>0</v>
      </c>
      <c r="EX72" s="224" t="str">
        <f>'Marks Entry'!FE74</f>
        <v/>
      </c>
      <c r="EY72" s="222">
        <f>'Marks Entry'!FF74</f>
        <v>1200</v>
      </c>
      <c r="EZ72" s="223">
        <f>'Marks Entry'!FG74</f>
        <v>0</v>
      </c>
      <c r="FA72" s="225">
        <f>'Marks Entry'!FH74</f>
        <v>0</v>
      </c>
      <c r="FB72" s="223" t="str">
        <f>IF(OR('Marks Entry'!FI74="First",'Marks Entry'!FI74="Second",'Marks Entry'!FI74="Third"),'Marks Entry'!FI74,"")</f>
        <v/>
      </c>
      <c r="FC72" s="223" t="str">
        <f>'Marks Entry'!FJ74</f>
        <v/>
      </c>
      <c r="FD72" s="540" t="str">
        <f>'Marks Entry'!FK74</f>
        <v>PROMOTED</v>
      </c>
      <c r="FE72" s="113" t="str">
        <f>'Marks Entry'!FL74</f>
        <v/>
      </c>
      <c r="FF72" s="115" t="str">
        <f>'Marks Entry'!FM74</f>
        <v/>
      </c>
      <c r="FG72" s="116" t="str">
        <f>'Marks Entry'!FO74</f>
        <v>E</v>
      </c>
    </row>
    <row r="73" spans="1:163" s="117" customFormat="1" ht="17.25" customHeight="1">
      <c r="A73" s="1065"/>
      <c r="B73" s="112">
        <f t="shared" ref="B73:B106" si="2">IF(F73&gt;0,B72+1,0)</f>
        <v>67</v>
      </c>
      <c r="C73" s="113">
        <f>'Marks Entry'!D75</f>
        <v>0</v>
      </c>
      <c r="D73" s="113">
        <f>'Marks Entry'!E75</f>
        <v>0</v>
      </c>
      <c r="E73" s="113">
        <f>'Marks Entry'!F75</f>
        <v>0</v>
      </c>
      <c r="F73" s="113">
        <f>'Marks Entry'!G75</f>
        <v>967</v>
      </c>
      <c r="G73" s="113">
        <f>'Marks Entry'!H75</f>
        <v>0</v>
      </c>
      <c r="H73" s="113">
        <f>'Marks Entry'!I75</f>
        <v>0</v>
      </c>
      <c r="I73" s="113">
        <f>'Marks Entry'!J75</f>
        <v>0</v>
      </c>
      <c r="J73" s="114">
        <f>'Marks Entry'!K75</f>
        <v>0</v>
      </c>
      <c r="K73" s="149">
        <f>'Marks Entry'!L75</f>
        <v>0</v>
      </c>
      <c r="L73" s="150">
        <f>'Marks Entry'!M75</f>
        <v>0</v>
      </c>
      <c r="M73" s="510">
        <f>'Marks Entry'!N75</f>
        <v>0</v>
      </c>
      <c r="N73" s="150">
        <f>'Marks Entry'!O75</f>
        <v>0</v>
      </c>
      <c r="O73" s="150">
        <f>'Marks Entry'!P75</f>
        <v>0</v>
      </c>
      <c r="P73" s="508">
        <f>'Marks Entry'!Q75</f>
        <v>0</v>
      </c>
      <c r="Q73" s="150">
        <f>'Marks Entry'!R75</f>
        <v>0</v>
      </c>
      <c r="R73" s="150">
        <f>'Marks Entry'!S75</f>
        <v>0</v>
      </c>
      <c r="S73" s="508">
        <f>'Marks Entry'!T75</f>
        <v>0</v>
      </c>
      <c r="T73" s="151">
        <f>'Marks Entry'!U75</f>
        <v>0</v>
      </c>
      <c r="U73" s="150">
        <f>'Marks Entry'!V75</f>
        <v>0</v>
      </c>
      <c r="V73" s="150">
        <f>'Marks Entry'!W75</f>
        <v>0</v>
      </c>
      <c r="W73" s="151">
        <f>'Marks Entry'!X75</f>
        <v>0</v>
      </c>
      <c r="X73" s="150">
        <f>'Marks Entry'!Y75</f>
        <v>0</v>
      </c>
      <c r="Y73" s="150">
        <f>'Marks Entry'!Z75</f>
        <v>0</v>
      </c>
      <c r="Z73" s="151">
        <f>'Marks Entry'!AA75</f>
        <v>0</v>
      </c>
      <c r="AA73" s="256">
        <f>'Marks Entry'!AB75</f>
        <v>0</v>
      </c>
      <c r="AB73" s="518">
        <f>'Marks Entry'!AC75</f>
        <v>0</v>
      </c>
      <c r="AC73" s="518" t="str">
        <f>'Marks Entry'!AD75</f>
        <v>E</v>
      </c>
      <c r="AD73" s="152" t="str">
        <f>'Marks Entry'!AE75</f>
        <v>E</v>
      </c>
      <c r="AE73" s="149">
        <f>'Marks Entry'!AF75</f>
        <v>0</v>
      </c>
      <c r="AF73" s="150">
        <f>'Marks Entry'!AG75</f>
        <v>0</v>
      </c>
      <c r="AG73" s="510">
        <f>'Marks Entry'!AH75</f>
        <v>0</v>
      </c>
      <c r="AH73" s="150">
        <f>'Marks Entry'!AI75</f>
        <v>0</v>
      </c>
      <c r="AI73" s="150">
        <f>'Marks Entry'!AJ75</f>
        <v>0</v>
      </c>
      <c r="AJ73" s="508">
        <f>'Marks Entry'!AK75</f>
        <v>0</v>
      </c>
      <c r="AK73" s="150">
        <f>'Marks Entry'!AL75</f>
        <v>0</v>
      </c>
      <c r="AL73" s="150">
        <f>'Marks Entry'!AM75</f>
        <v>0</v>
      </c>
      <c r="AM73" s="508">
        <f>'Marks Entry'!AN75</f>
        <v>0</v>
      </c>
      <c r="AN73" s="151">
        <f>'Marks Entry'!AO75</f>
        <v>0</v>
      </c>
      <c r="AO73" s="150">
        <f>'Marks Entry'!AP75</f>
        <v>0</v>
      </c>
      <c r="AP73" s="150">
        <f>'Marks Entry'!AQ75</f>
        <v>0</v>
      </c>
      <c r="AQ73" s="151">
        <f>'Marks Entry'!AR75</f>
        <v>0</v>
      </c>
      <c r="AR73" s="150">
        <f>'Marks Entry'!AS75</f>
        <v>0</v>
      </c>
      <c r="AS73" s="150">
        <f>'Marks Entry'!AT75</f>
        <v>0</v>
      </c>
      <c r="AT73" s="151">
        <f>'Marks Entry'!AU75</f>
        <v>0</v>
      </c>
      <c r="AU73" s="256">
        <f>'Marks Entry'!AV75</f>
        <v>0</v>
      </c>
      <c r="AV73" s="518">
        <f>'Marks Entry'!AW75</f>
        <v>0</v>
      </c>
      <c r="AW73" s="518" t="str">
        <f>'Marks Entry'!AX75</f>
        <v>E</v>
      </c>
      <c r="AX73" s="152" t="str">
        <f>'Marks Entry'!AY75</f>
        <v>E</v>
      </c>
      <c r="AY73" s="149">
        <f>'Marks Entry'!AZ75</f>
        <v>0</v>
      </c>
      <c r="AZ73" s="150">
        <f>'Marks Entry'!BA75</f>
        <v>0</v>
      </c>
      <c r="BA73" s="510">
        <f>'Marks Entry'!BB75</f>
        <v>0</v>
      </c>
      <c r="BB73" s="150">
        <f>'Marks Entry'!BC75</f>
        <v>0</v>
      </c>
      <c r="BC73" s="150">
        <f>'Marks Entry'!BD75</f>
        <v>0</v>
      </c>
      <c r="BD73" s="508">
        <f>'Marks Entry'!BE75</f>
        <v>0</v>
      </c>
      <c r="BE73" s="150">
        <f>'Marks Entry'!BF75</f>
        <v>0</v>
      </c>
      <c r="BF73" s="150">
        <f>'Marks Entry'!BG75</f>
        <v>0</v>
      </c>
      <c r="BG73" s="508">
        <f>'Marks Entry'!BH75</f>
        <v>0</v>
      </c>
      <c r="BH73" s="151">
        <f>'Marks Entry'!BI75</f>
        <v>0</v>
      </c>
      <c r="BI73" s="150">
        <f>'Marks Entry'!BJ75</f>
        <v>0</v>
      </c>
      <c r="BJ73" s="150">
        <f>'Marks Entry'!BK75</f>
        <v>0</v>
      </c>
      <c r="BK73" s="151">
        <f>'Marks Entry'!BL75</f>
        <v>0</v>
      </c>
      <c r="BL73" s="150">
        <f>'Marks Entry'!BM75</f>
        <v>0</v>
      </c>
      <c r="BM73" s="150">
        <f>'Marks Entry'!BN75</f>
        <v>0</v>
      </c>
      <c r="BN73" s="151">
        <f>'Marks Entry'!BO75</f>
        <v>0</v>
      </c>
      <c r="BO73" s="256">
        <f>'Marks Entry'!BP75</f>
        <v>0</v>
      </c>
      <c r="BP73" s="518">
        <f>'Marks Entry'!BQ75</f>
        <v>0</v>
      </c>
      <c r="BQ73" s="518" t="str">
        <f>'Marks Entry'!BR75</f>
        <v>E</v>
      </c>
      <c r="BR73" s="152" t="str">
        <f>'Marks Entry'!BS75</f>
        <v>E</v>
      </c>
      <c r="BS73" s="149">
        <f>'Marks Entry'!BT75</f>
        <v>0</v>
      </c>
      <c r="BT73" s="150">
        <f>'Marks Entry'!BU75</f>
        <v>0</v>
      </c>
      <c r="BU73" s="510">
        <f>'Marks Entry'!BV75</f>
        <v>0</v>
      </c>
      <c r="BV73" s="150">
        <f>'Marks Entry'!BW75</f>
        <v>0</v>
      </c>
      <c r="BW73" s="150">
        <f>'Marks Entry'!BX75</f>
        <v>0</v>
      </c>
      <c r="BX73" s="508">
        <f>'Marks Entry'!BY75</f>
        <v>0</v>
      </c>
      <c r="BY73" s="150">
        <f>'Marks Entry'!BZ75</f>
        <v>0</v>
      </c>
      <c r="BZ73" s="150">
        <f>'Marks Entry'!CA75</f>
        <v>0</v>
      </c>
      <c r="CA73" s="508">
        <f>'Marks Entry'!CB75</f>
        <v>0</v>
      </c>
      <c r="CB73" s="151">
        <f>'Marks Entry'!CC75</f>
        <v>0</v>
      </c>
      <c r="CC73" s="150">
        <f>'Marks Entry'!CD75</f>
        <v>0</v>
      </c>
      <c r="CD73" s="150">
        <f>'Marks Entry'!CE75</f>
        <v>0</v>
      </c>
      <c r="CE73" s="151">
        <f>'Marks Entry'!CF75</f>
        <v>0</v>
      </c>
      <c r="CF73" s="150">
        <f>'Marks Entry'!CG75</f>
        <v>0</v>
      </c>
      <c r="CG73" s="150">
        <f>'Marks Entry'!CH75</f>
        <v>0</v>
      </c>
      <c r="CH73" s="151">
        <f>'Marks Entry'!CI75</f>
        <v>0</v>
      </c>
      <c r="CI73" s="256">
        <f>'Marks Entry'!CJ75</f>
        <v>0</v>
      </c>
      <c r="CJ73" s="518">
        <f>'Marks Entry'!CK75</f>
        <v>0</v>
      </c>
      <c r="CK73" s="518" t="str">
        <f>'Marks Entry'!CL75</f>
        <v>E</v>
      </c>
      <c r="CL73" s="152" t="str">
        <f>'Marks Entry'!CM75</f>
        <v>E</v>
      </c>
      <c r="CM73" s="149">
        <f>'Marks Entry'!CN75</f>
        <v>0</v>
      </c>
      <c r="CN73" s="150">
        <f>'Marks Entry'!CO75</f>
        <v>0</v>
      </c>
      <c r="CO73" s="510">
        <f>'Marks Entry'!CP75</f>
        <v>0</v>
      </c>
      <c r="CP73" s="150">
        <f>'Marks Entry'!CQ75</f>
        <v>0</v>
      </c>
      <c r="CQ73" s="150">
        <f>'Marks Entry'!CR75</f>
        <v>0</v>
      </c>
      <c r="CR73" s="508">
        <f>'Marks Entry'!CS75</f>
        <v>0</v>
      </c>
      <c r="CS73" s="150">
        <f>'Marks Entry'!CT75</f>
        <v>0</v>
      </c>
      <c r="CT73" s="150">
        <f>'Marks Entry'!CU75</f>
        <v>0</v>
      </c>
      <c r="CU73" s="508">
        <f>'Marks Entry'!CV75</f>
        <v>0</v>
      </c>
      <c r="CV73" s="151">
        <f>'Marks Entry'!CW75</f>
        <v>0</v>
      </c>
      <c r="CW73" s="150">
        <f>'Marks Entry'!CX75</f>
        <v>0</v>
      </c>
      <c r="CX73" s="150">
        <f>'Marks Entry'!CY75</f>
        <v>0</v>
      </c>
      <c r="CY73" s="151">
        <f>'Marks Entry'!CZ75</f>
        <v>0</v>
      </c>
      <c r="CZ73" s="150">
        <f>'Marks Entry'!DA75</f>
        <v>0</v>
      </c>
      <c r="DA73" s="150">
        <f>'Marks Entry'!DB75</f>
        <v>0</v>
      </c>
      <c r="DB73" s="151">
        <f>'Marks Entry'!DC75</f>
        <v>0</v>
      </c>
      <c r="DC73" s="256">
        <f>'Marks Entry'!DD75</f>
        <v>0</v>
      </c>
      <c r="DD73" s="518">
        <f>'Marks Entry'!DE75</f>
        <v>0</v>
      </c>
      <c r="DE73" s="518" t="str">
        <f>'Marks Entry'!DF75</f>
        <v>E</v>
      </c>
      <c r="DF73" s="152" t="str">
        <f>'Marks Entry'!DG75</f>
        <v>E</v>
      </c>
      <c r="DG73" s="149">
        <f>'Marks Entry'!DH75</f>
        <v>0</v>
      </c>
      <c r="DH73" s="150">
        <f>'Marks Entry'!DI75</f>
        <v>0</v>
      </c>
      <c r="DI73" s="510">
        <f>'Marks Entry'!DJ75</f>
        <v>0</v>
      </c>
      <c r="DJ73" s="150">
        <f>'Marks Entry'!DK75</f>
        <v>0</v>
      </c>
      <c r="DK73" s="150">
        <f>'Marks Entry'!DL75</f>
        <v>0</v>
      </c>
      <c r="DL73" s="508">
        <f>'Marks Entry'!DM75</f>
        <v>0</v>
      </c>
      <c r="DM73" s="150">
        <f>'Marks Entry'!DN75</f>
        <v>0</v>
      </c>
      <c r="DN73" s="150">
        <f>'Marks Entry'!DO75</f>
        <v>0</v>
      </c>
      <c r="DO73" s="508">
        <f>'Marks Entry'!DP75</f>
        <v>0</v>
      </c>
      <c r="DP73" s="151">
        <f>'Marks Entry'!DQ75</f>
        <v>0</v>
      </c>
      <c r="DQ73" s="150">
        <f>'Marks Entry'!DR75</f>
        <v>0</v>
      </c>
      <c r="DR73" s="150">
        <f>'Marks Entry'!DS75</f>
        <v>0</v>
      </c>
      <c r="DS73" s="151">
        <f>'Marks Entry'!DT75</f>
        <v>0</v>
      </c>
      <c r="DT73" s="150">
        <f>'Marks Entry'!DU75</f>
        <v>0</v>
      </c>
      <c r="DU73" s="150">
        <f>'Marks Entry'!DV75</f>
        <v>0</v>
      </c>
      <c r="DV73" s="151">
        <f>'Marks Entry'!DW75</f>
        <v>0</v>
      </c>
      <c r="DW73" s="256">
        <f>'Marks Entry'!DX75</f>
        <v>0</v>
      </c>
      <c r="DX73" s="518">
        <f>'Marks Entry'!DY75</f>
        <v>0</v>
      </c>
      <c r="DY73" s="518" t="str">
        <f>'Marks Entry'!DZ75</f>
        <v>E</v>
      </c>
      <c r="DZ73" s="152" t="str">
        <f>'Marks Entry'!EA75</f>
        <v>E</v>
      </c>
      <c r="EA73" s="149">
        <f>'Marks Entry'!EB75</f>
        <v>0</v>
      </c>
      <c r="EB73" s="150">
        <f>'Marks Entry'!EC75</f>
        <v>0</v>
      </c>
      <c r="EC73" s="150">
        <f>'Marks Entry'!ED75</f>
        <v>0</v>
      </c>
      <c r="ED73" s="150">
        <f>'Marks Entry'!EE75</f>
        <v>0</v>
      </c>
      <c r="EE73" s="150">
        <f>'Marks Entry'!EF75</f>
        <v>0</v>
      </c>
      <c r="EF73" s="209">
        <f>'Marks Entry'!EG75</f>
        <v>0</v>
      </c>
      <c r="EG73" s="153" t="str">
        <f>'Marks Entry'!EJ75</f>
        <v>E</v>
      </c>
      <c r="EH73" s="149">
        <f>'Marks Entry'!EK75</f>
        <v>0</v>
      </c>
      <c r="EI73" s="150">
        <f>'Marks Entry'!EL75</f>
        <v>0</v>
      </c>
      <c r="EJ73" s="150">
        <f>'Marks Entry'!EM75</f>
        <v>0</v>
      </c>
      <c r="EK73" s="150">
        <f>'Marks Entry'!EN75</f>
        <v>0</v>
      </c>
      <c r="EL73" s="150">
        <f>'Marks Entry'!EO75</f>
        <v>0</v>
      </c>
      <c r="EM73" s="151">
        <f>'Marks Entry'!EP75</f>
        <v>0</v>
      </c>
      <c r="EN73" s="153" t="str">
        <f>'Marks Entry'!ES75</f>
        <v>E</v>
      </c>
      <c r="EO73" s="149">
        <f>'Marks Entry'!ET75</f>
        <v>0</v>
      </c>
      <c r="EP73" s="150">
        <f>'Marks Entry'!EU75</f>
        <v>0</v>
      </c>
      <c r="EQ73" s="150">
        <f>'Marks Entry'!EV75</f>
        <v>0</v>
      </c>
      <c r="ER73" s="150">
        <f>'Marks Entry'!EW75</f>
        <v>0</v>
      </c>
      <c r="ES73" s="150">
        <f>'Marks Entry'!EX75</f>
        <v>0</v>
      </c>
      <c r="ET73" s="151">
        <f>'Marks Entry'!EY75</f>
        <v>0</v>
      </c>
      <c r="EU73" s="153" t="str">
        <f>'Marks Entry'!FB75</f>
        <v>E</v>
      </c>
      <c r="EV73" s="222">
        <f>'Marks Entry'!FC75</f>
        <v>0</v>
      </c>
      <c r="EW73" s="223">
        <f>'Marks Entry'!FD75</f>
        <v>0</v>
      </c>
      <c r="EX73" s="224" t="str">
        <f>'Marks Entry'!FE75</f>
        <v/>
      </c>
      <c r="EY73" s="222">
        <f>'Marks Entry'!FF75</f>
        <v>1200</v>
      </c>
      <c r="EZ73" s="223">
        <f>'Marks Entry'!FG75</f>
        <v>0</v>
      </c>
      <c r="FA73" s="225">
        <f>'Marks Entry'!FH75</f>
        <v>0</v>
      </c>
      <c r="FB73" s="223" t="str">
        <f>IF(OR('Marks Entry'!FI75="First",'Marks Entry'!FI75="Second",'Marks Entry'!FI75="Third"),'Marks Entry'!FI75,"")</f>
        <v/>
      </c>
      <c r="FC73" s="223" t="str">
        <f>'Marks Entry'!FJ75</f>
        <v/>
      </c>
      <c r="FD73" s="540" t="str">
        <f>'Marks Entry'!FK75</f>
        <v>PROMOTED</v>
      </c>
      <c r="FE73" s="113" t="str">
        <f>'Marks Entry'!FL75</f>
        <v/>
      </c>
      <c r="FF73" s="115" t="str">
        <f>'Marks Entry'!FM75</f>
        <v/>
      </c>
      <c r="FG73" s="116" t="str">
        <f>'Marks Entry'!FO75</f>
        <v>E</v>
      </c>
    </row>
    <row r="74" spans="1:163" s="117" customFormat="1" ht="17.25" customHeight="1">
      <c r="A74" s="1065"/>
      <c r="B74" s="112">
        <f t="shared" si="2"/>
        <v>68</v>
      </c>
      <c r="C74" s="113">
        <f>'Marks Entry'!D76</f>
        <v>0</v>
      </c>
      <c r="D74" s="113">
        <f>'Marks Entry'!E76</f>
        <v>0</v>
      </c>
      <c r="E74" s="113">
        <f>'Marks Entry'!F76</f>
        <v>0</v>
      </c>
      <c r="F74" s="113">
        <f>'Marks Entry'!G76</f>
        <v>968</v>
      </c>
      <c r="G74" s="113">
        <f>'Marks Entry'!H76</f>
        <v>0</v>
      </c>
      <c r="H74" s="113">
        <f>'Marks Entry'!I76</f>
        <v>0</v>
      </c>
      <c r="I74" s="113">
        <f>'Marks Entry'!J76</f>
        <v>0</v>
      </c>
      <c r="J74" s="114">
        <f>'Marks Entry'!K76</f>
        <v>0</v>
      </c>
      <c r="K74" s="149">
        <f>'Marks Entry'!L76</f>
        <v>0</v>
      </c>
      <c r="L74" s="150">
        <f>'Marks Entry'!M76</f>
        <v>0</v>
      </c>
      <c r="M74" s="510">
        <f>'Marks Entry'!N76</f>
        <v>0</v>
      </c>
      <c r="N74" s="150">
        <f>'Marks Entry'!O76</f>
        <v>0</v>
      </c>
      <c r="O74" s="150">
        <f>'Marks Entry'!P76</f>
        <v>0</v>
      </c>
      <c r="P74" s="508">
        <f>'Marks Entry'!Q76</f>
        <v>0</v>
      </c>
      <c r="Q74" s="150">
        <f>'Marks Entry'!R76</f>
        <v>0</v>
      </c>
      <c r="R74" s="150">
        <f>'Marks Entry'!S76</f>
        <v>0</v>
      </c>
      <c r="S74" s="508">
        <f>'Marks Entry'!T76</f>
        <v>0</v>
      </c>
      <c r="T74" s="151">
        <f>'Marks Entry'!U76</f>
        <v>0</v>
      </c>
      <c r="U74" s="150">
        <f>'Marks Entry'!V76</f>
        <v>0</v>
      </c>
      <c r="V74" s="150">
        <f>'Marks Entry'!W76</f>
        <v>0</v>
      </c>
      <c r="W74" s="151">
        <f>'Marks Entry'!X76</f>
        <v>0</v>
      </c>
      <c r="X74" s="150">
        <f>'Marks Entry'!Y76</f>
        <v>0</v>
      </c>
      <c r="Y74" s="150">
        <f>'Marks Entry'!Z76</f>
        <v>0</v>
      </c>
      <c r="Z74" s="151">
        <f>'Marks Entry'!AA76</f>
        <v>0</v>
      </c>
      <c r="AA74" s="256">
        <f>'Marks Entry'!AB76</f>
        <v>0</v>
      </c>
      <c r="AB74" s="518">
        <f>'Marks Entry'!AC76</f>
        <v>0</v>
      </c>
      <c r="AC74" s="518" t="str">
        <f>'Marks Entry'!AD76</f>
        <v>E</v>
      </c>
      <c r="AD74" s="152" t="str">
        <f>'Marks Entry'!AE76</f>
        <v>E</v>
      </c>
      <c r="AE74" s="149">
        <f>'Marks Entry'!AF76</f>
        <v>0</v>
      </c>
      <c r="AF74" s="150">
        <f>'Marks Entry'!AG76</f>
        <v>0</v>
      </c>
      <c r="AG74" s="510">
        <f>'Marks Entry'!AH76</f>
        <v>0</v>
      </c>
      <c r="AH74" s="150">
        <f>'Marks Entry'!AI76</f>
        <v>0</v>
      </c>
      <c r="AI74" s="150">
        <f>'Marks Entry'!AJ76</f>
        <v>0</v>
      </c>
      <c r="AJ74" s="508">
        <f>'Marks Entry'!AK76</f>
        <v>0</v>
      </c>
      <c r="AK74" s="150">
        <f>'Marks Entry'!AL76</f>
        <v>0</v>
      </c>
      <c r="AL74" s="150">
        <f>'Marks Entry'!AM76</f>
        <v>0</v>
      </c>
      <c r="AM74" s="508">
        <f>'Marks Entry'!AN76</f>
        <v>0</v>
      </c>
      <c r="AN74" s="151">
        <f>'Marks Entry'!AO76</f>
        <v>0</v>
      </c>
      <c r="AO74" s="150">
        <f>'Marks Entry'!AP76</f>
        <v>0</v>
      </c>
      <c r="AP74" s="150">
        <f>'Marks Entry'!AQ76</f>
        <v>0</v>
      </c>
      <c r="AQ74" s="151">
        <f>'Marks Entry'!AR76</f>
        <v>0</v>
      </c>
      <c r="AR74" s="150">
        <f>'Marks Entry'!AS76</f>
        <v>0</v>
      </c>
      <c r="AS74" s="150">
        <f>'Marks Entry'!AT76</f>
        <v>0</v>
      </c>
      <c r="AT74" s="151">
        <f>'Marks Entry'!AU76</f>
        <v>0</v>
      </c>
      <c r="AU74" s="256">
        <f>'Marks Entry'!AV76</f>
        <v>0</v>
      </c>
      <c r="AV74" s="518">
        <f>'Marks Entry'!AW76</f>
        <v>0</v>
      </c>
      <c r="AW74" s="518" t="str">
        <f>'Marks Entry'!AX76</f>
        <v>E</v>
      </c>
      <c r="AX74" s="152" t="str">
        <f>'Marks Entry'!AY76</f>
        <v>E</v>
      </c>
      <c r="AY74" s="149">
        <f>'Marks Entry'!AZ76</f>
        <v>0</v>
      </c>
      <c r="AZ74" s="150">
        <f>'Marks Entry'!BA76</f>
        <v>0</v>
      </c>
      <c r="BA74" s="510">
        <f>'Marks Entry'!BB76</f>
        <v>0</v>
      </c>
      <c r="BB74" s="150">
        <f>'Marks Entry'!BC76</f>
        <v>0</v>
      </c>
      <c r="BC74" s="150">
        <f>'Marks Entry'!BD76</f>
        <v>0</v>
      </c>
      <c r="BD74" s="508">
        <f>'Marks Entry'!BE76</f>
        <v>0</v>
      </c>
      <c r="BE74" s="150">
        <f>'Marks Entry'!BF76</f>
        <v>0</v>
      </c>
      <c r="BF74" s="150">
        <f>'Marks Entry'!BG76</f>
        <v>0</v>
      </c>
      <c r="BG74" s="508">
        <f>'Marks Entry'!BH76</f>
        <v>0</v>
      </c>
      <c r="BH74" s="151">
        <f>'Marks Entry'!BI76</f>
        <v>0</v>
      </c>
      <c r="BI74" s="150">
        <f>'Marks Entry'!BJ76</f>
        <v>0</v>
      </c>
      <c r="BJ74" s="150">
        <f>'Marks Entry'!BK76</f>
        <v>0</v>
      </c>
      <c r="BK74" s="151">
        <f>'Marks Entry'!BL76</f>
        <v>0</v>
      </c>
      <c r="BL74" s="150">
        <f>'Marks Entry'!BM76</f>
        <v>0</v>
      </c>
      <c r="BM74" s="150">
        <f>'Marks Entry'!BN76</f>
        <v>0</v>
      </c>
      <c r="BN74" s="151">
        <f>'Marks Entry'!BO76</f>
        <v>0</v>
      </c>
      <c r="BO74" s="256">
        <f>'Marks Entry'!BP76</f>
        <v>0</v>
      </c>
      <c r="BP74" s="518">
        <f>'Marks Entry'!BQ76</f>
        <v>0</v>
      </c>
      <c r="BQ74" s="518" t="str">
        <f>'Marks Entry'!BR76</f>
        <v>E</v>
      </c>
      <c r="BR74" s="152" t="str">
        <f>'Marks Entry'!BS76</f>
        <v>E</v>
      </c>
      <c r="BS74" s="149">
        <f>'Marks Entry'!BT76</f>
        <v>0</v>
      </c>
      <c r="BT74" s="150">
        <f>'Marks Entry'!BU76</f>
        <v>0</v>
      </c>
      <c r="BU74" s="510">
        <f>'Marks Entry'!BV76</f>
        <v>0</v>
      </c>
      <c r="BV74" s="150">
        <f>'Marks Entry'!BW76</f>
        <v>0</v>
      </c>
      <c r="BW74" s="150">
        <f>'Marks Entry'!BX76</f>
        <v>0</v>
      </c>
      <c r="BX74" s="508">
        <f>'Marks Entry'!BY76</f>
        <v>0</v>
      </c>
      <c r="BY74" s="150">
        <f>'Marks Entry'!BZ76</f>
        <v>0</v>
      </c>
      <c r="BZ74" s="150">
        <f>'Marks Entry'!CA76</f>
        <v>0</v>
      </c>
      <c r="CA74" s="508">
        <f>'Marks Entry'!CB76</f>
        <v>0</v>
      </c>
      <c r="CB74" s="151">
        <f>'Marks Entry'!CC76</f>
        <v>0</v>
      </c>
      <c r="CC74" s="150">
        <f>'Marks Entry'!CD76</f>
        <v>0</v>
      </c>
      <c r="CD74" s="150">
        <f>'Marks Entry'!CE76</f>
        <v>0</v>
      </c>
      <c r="CE74" s="151">
        <f>'Marks Entry'!CF76</f>
        <v>0</v>
      </c>
      <c r="CF74" s="150">
        <f>'Marks Entry'!CG76</f>
        <v>0</v>
      </c>
      <c r="CG74" s="150">
        <f>'Marks Entry'!CH76</f>
        <v>0</v>
      </c>
      <c r="CH74" s="151">
        <f>'Marks Entry'!CI76</f>
        <v>0</v>
      </c>
      <c r="CI74" s="256">
        <f>'Marks Entry'!CJ76</f>
        <v>0</v>
      </c>
      <c r="CJ74" s="518">
        <f>'Marks Entry'!CK76</f>
        <v>0</v>
      </c>
      <c r="CK74" s="518" t="str">
        <f>'Marks Entry'!CL76</f>
        <v>E</v>
      </c>
      <c r="CL74" s="152" t="str">
        <f>'Marks Entry'!CM76</f>
        <v>E</v>
      </c>
      <c r="CM74" s="149">
        <f>'Marks Entry'!CN76</f>
        <v>0</v>
      </c>
      <c r="CN74" s="150">
        <f>'Marks Entry'!CO76</f>
        <v>0</v>
      </c>
      <c r="CO74" s="510">
        <f>'Marks Entry'!CP76</f>
        <v>0</v>
      </c>
      <c r="CP74" s="150">
        <f>'Marks Entry'!CQ76</f>
        <v>0</v>
      </c>
      <c r="CQ74" s="150">
        <f>'Marks Entry'!CR76</f>
        <v>0</v>
      </c>
      <c r="CR74" s="508">
        <f>'Marks Entry'!CS76</f>
        <v>0</v>
      </c>
      <c r="CS74" s="150">
        <f>'Marks Entry'!CT76</f>
        <v>0</v>
      </c>
      <c r="CT74" s="150">
        <f>'Marks Entry'!CU76</f>
        <v>0</v>
      </c>
      <c r="CU74" s="508">
        <f>'Marks Entry'!CV76</f>
        <v>0</v>
      </c>
      <c r="CV74" s="151">
        <f>'Marks Entry'!CW76</f>
        <v>0</v>
      </c>
      <c r="CW74" s="150">
        <f>'Marks Entry'!CX76</f>
        <v>0</v>
      </c>
      <c r="CX74" s="150">
        <f>'Marks Entry'!CY76</f>
        <v>0</v>
      </c>
      <c r="CY74" s="151">
        <f>'Marks Entry'!CZ76</f>
        <v>0</v>
      </c>
      <c r="CZ74" s="150">
        <f>'Marks Entry'!DA76</f>
        <v>0</v>
      </c>
      <c r="DA74" s="150">
        <f>'Marks Entry'!DB76</f>
        <v>0</v>
      </c>
      <c r="DB74" s="151">
        <f>'Marks Entry'!DC76</f>
        <v>0</v>
      </c>
      <c r="DC74" s="256">
        <f>'Marks Entry'!DD76</f>
        <v>0</v>
      </c>
      <c r="DD74" s="518">
        <f>'Marks Entry'!DE76</f>
        <v>0</v>
      </c>
      <c r="DE74" s="518" t="str">
        <f>'Marks Entry'!DF76</f>
        <v>E</v>
      </c>
      <c r="DF74" s="152" t="str">
        <f>'Marks Entry'!DG76</f>
        <v>E</v>
      </c>
      <c r="DG74" s="149">
        <f>'Marks Entry'!DH76</f>
        <v>0</v>
      </c>
      <c r="DH74" s="150">
        <f>'Marks Entry'!DI76</f>
        <v>0</v>
      </c>
      <c r="DI74" s="510">
        <f>'Marks Entry'!DJ76</f>
        <v>0</v>
      </c>
      <c r="DJ74" s="150">
        <f>'Marks Entry'!DK76</f>
        <v>0</v>
      </c>
      <c r="DK74" s="150">
        <f>'Marks Entry'!DL76</f>
        <v>0</v>
      </c>
      <c r="DL74" s="508">
        <f>'Marks Entry'!DM76</f>
        <v>0</v>
      </c>
      <c r="DM74" s="150">
        <f>'Marks Entry'!DN76</f>
        <v>0</v>
      </c>
      <c r="DN74" s="150">
        <f>'Marks Entry'!DO76</f>
        <v>0</v>
      </c>
      <c r="DO74" s="508">
        <f>'Marks Entry'!DP76</f>
        <v>0</v>
      </c>
      <c r="DP74" s="151">
        <f>'Marks Entry'!DQ76</f>
        <v>0</v>
      </c>
      <c r="DQ74" s="150">
        <f>'Marks Entry'!DR76</f>
        <v>0</v>
      </c>
      <c r="DR74" s="150">
        <f>'Marks Entry'!DS76</f>
        <v>0</v>
      </c>
      <c r="DS74" s="151">
        <f>'Marks Entry'!DT76</f>
        <v>0</v>
      </c>
      <c r="DT74" s="150">
        <f>'Marks Entry'!DU76</f>
        <v>0</v>
      </c>
      <c r="DU74" s="150">
        <f>'Marks Entry'!DV76</f>
        <v>0</v>
      </c>
      <c r="DV74" s="151">
        <f>'Marks Entry'!DW76</f>
        <v>0</v>
      </c>
      <c r="DW74" s="256">
        <f>'Marks Entry'!DX76</f>
        <v>0</v>
      </c>
      <c r="DX74" s="518">
        <f>'Marks Entry'!DY76</f>
        <v>0</v>
      </c>
      <c r="DY74" s="518" t="str">
        <f>'Marks Entry'!DZ76</f>
        <v>E</v>
      </c>
      <c r="DZ74" s="152" t="str">
        <f>'Marks Entry'!EA76</f>
        <v>E</v>
      </c>
      <c r="EA74" s="149">
        <f>'Marks Entry'!EB76</f>
        <v>0</v>
      </c>
      <c r="EB74" s="150">
        <f>'Marks Entry'!EC76</f>
        <v>0</v>
      </c>
      <c r="EC74" s="150">
        <f>'Marks Entry'!ED76</f>
        <v>0</v>
      </c>
      <c r="ED74" s="150">
        <f>'Marks Entry'!EE76</f>
        <v>0</v>
      </c>
      <c r="EE74" s="150">
        <f>'Marks Entry'!EF76</f>
        <v>0</v>
      </c>
      <c r="EF74" s="209">
        <f>'Marks Entry'!EG76</f>
        <v>0</v>
      </c>
      <c r="EG74" s="153" t="str">
        <f>'Marks Entry'!EJ76</f>
        <v>E</v>
      </c>
      <c r="EH74" s="149">
        <f>'Marks Entry'!EK76</f>
        <v>0</v>
      </c>
      <c r="EI74" s="150">
        <f>'Marks Entry'!EL76</f>
        <v>0</v>
      </c>
      <c r="EJ74" s="150">
        <f>'Marks Entry'!EM76</f>
        <v>0</v>
      </c>
      <c r="EK74" s="150">
        <f>'Marks Entry'!EN76</f>
        <v>0</v>
      </c>
      <c r="EL74" s="150">
        <f>'Marks Entry'!EO76</f>
        <v>0</v>
      </c>
      <c r="EM74" s="151">
        <f>'Marks Entry'!EP76</f>
        <v>0</v>
      </c>
      <c r="EN74" s="153" t="str">
        <f>'Marks Entry'!ES76</f>
        <v>E</v>
      </c>
      <c r="EO74" s="149">
        <f>'Marks Entry'!ET76</f>
        <v>0</v>
      </c>
      <c r="EP74" s="150">
        <f>'Marks Entry'!EU76</f>
        <v>0</v>
      </c>
      <c r="EQ74" s="150">
        <f>'Marks Entry'!EV76</f>
        <v>0</v>
      </c>
      <c r="ER74" s="150">
        <f>'Marks Entry'!EW76</f>
        <v>0</v>
      </c>
      <c r="ES74" s="150">
        <f>'Marks Entry'!EX76</f>
        <v>0</v>
      </c>
      <c r="ET74" s="151">
        <f>'Marks Entry'!EY76</f>
        <v>0</v>
      </c>
      <c r="EU74" s="153" t="str">
        <f>'Marks Entry'!FB76</f>
        <v>E</v>
      </c>
      <c r="EV74" s="222">
        <f>'Marks Entry'!FC76</f>
        <v>0</v>
      </c>
      <c r="EW74" s="223">
        <f>'Marks Entry'!FD76</f>
        <v>0</v>
      </c>
      <c r="EX74" s="224" t="str">
        <f>'Marks Entry'!FE76</f>
        <v/>
      </c>
      <c r="EY74" s="222">
        <f>'Marks Entry'!FF76</f>
        <v>1200</v>
      </c>
      <c r="EZ74" s="223">
        <f>'Marks Entry'!FG76</f>
        <v>0</v>
      </c>
      <c r="FA74" s="225">
        <f>'Marks Entry'!FH76</f>
        <v>0</v>
      </c>
      <c r="FB74" s="223" t="str">
        <f>IF(OR('Marks Entry'!FI76="First",'Marks Entry'!FI76="Second",'Marks Entry'!FI76="Third"),'Marks Entry'!FI76,"")</f>
        <v/>
      </c>
      <c r="FC74" s="223" t="str">
        <f>'Marks Entry'!FJ76</f>
        <v/>
      </c>
      <c r="FD74" s="540" t="str">
        <f>'Marks Entry'!FK76</f>
        <v>PROMOTED</v>
      </c>
      <c r="FE74" s="113" t="str">
        <f>'Marks Entry'!FL76</f>
        <v/>
      </c>
      <c r="FF74" s="115" t="str">
        <f>'Marks Entry'!FM76</f>
        <v/>
      </c>
      <c r="FG74" s="116" t="str">
        <f>'Marks Entry'!FO76</f>
        <v>E</v>
      </c>
    </row>
    <row r="75" spans="1:163" s="117" customFormat="1" ht="17.25" customHeight="1">
      <c r="A75" s="1065"/>
      <c r="B75" s="112">
        <f t="shared" si="2"/>
        <v>69</v>
      </c>
      <c r="C75" s="113">
        <f>'Marks Entry'!D77</f>
        <v>0</v>
      </c>
      <c r="D75" s="113">
        <f>'Marks Entry'!E77</f>
        <v>0</v>
      </c>
      <c r="E75" s="113">
        <f>'Marks Entry'!F77</f>
        <v>0</v>
      </c>
      <c r="F75" s="113">
        <f>'Marks Entry'!G77</f>
        <v>969</v>
      </c>
      <c r="G75" s="113">
        <f>'Marks Entry'!H77</f>
        <v>0</v>
      </c>
      <c r="H75" s="113">
        <f>'Marks Entry'!I77</f>
        <v>0</v>
      </c>
      <c r="I75" s="113">
        <f>'Marks Entry'!J77</f>
        <v>0</v>
      </c>
      <c r="J75" s="114">
        <f>'Marks Entry'!K77</f>
        <v>0</v>
      </c>
      <c r="K75" s="149">
        <f>'Marks Entry'!L77</f>
        <v>0</v>
      </c>
      <c r="L75" s="150">
        <f>'Marks Entry'!M77</f>
        <v>0</v>
      </c>
      <c r="M75" s="510">
        <f>'Marks Entry'!N77</f>
        <v>0</v>
      </c>
      <c r="N75" s="150">
        <f>'Marks Entry'!O77</f>
        <v>0</v>
      </c>
      <c r="O75" s="150">
        <f>'Marks Entry'!P77</f>
        <v>0</v>
      </c>
      <c r="P75" s="508">
        <f>'Marks Entry'!Q77</f>
        <v>0</v>
      </c>
      <c r="Q75" s="150">
        <f>'Marks Entry'!R77</f>
        <v>0</v>
      </c>
      <c r="R75" s="150">
        <f>'Marks Entry'!S77</f>
        <v>0</v>
      </c>
      <c r="S75" s="508">
        <f>'Marks Entry'!T77</f>
        <v>0</v>
      </c>
      <c r="T75" s="151">
        <f>'Marks Entry'!U77</f>
        <v>0</v>
      </c>
      <c r="U75" s="150">
        <f>'Marks Entry'!V77</f>
        <v>0</v>
      </c>
      <c r="V75" s="150">
        <f>'Marks Entry'!W77</f>
        <v>0</v>
      </c>
      <c r="W75" s="151">
        <f>'Marks Entry'!X77</f>
        <v>0</v>
      </c>
      <c r="X75" s="150">
        <f>'Marks Entry'!Y77</f>
        <v>0</v>
      </c>
      <c r="Y75" s="150">
        <f>'Marks Entry'!Z77</f>
        <v>0</v>
      </c>
      <c r="Z75" s="151">
        <f>'Marks Entry'!AA77</f>
        <v>0</v>
      </c>
      <c r="AA75" s="256">
        <f>'Marks Entry'!AB77</f>
        <v>0</v>
      </c>
      <c r="AB75" s="518">
        <f>'Marks Entry'!AC77</f>
        <v>0</v>
      </c>
      <c r="AC75" s="518" t="str">
        <f>'Marks Entry'!AD77</f>
        <v>E</v>
      </c>
      <c r="AD75" s="152" t="str">
        <f>'Marks Entry'!AE77</f>
        <v>E</v>
      </c>
      <c r="AE75" s="149">
        <f>'Marks Entry'!AF77</f>
        <v>0</v>
      </c>
      <c r="AF75" s="150">
        <f>'Marks Entry'!AG77</f>
        <v>0</v>
      </c>
      <c r="AG75" s="510">
        <f>'Marks Entry'!AH77</f>
        <v>0</v>
      </c>
      <c r="AH75" s="150">
        <f>'Marks Entry'!AI77</f>
        <v>0</v>
      </c>
      <c r="AI75" s="150">
        <f>'Marks Entry'!AJ77</f>
        <v>0</v>
      </c>
      <c r="AJ75" s="508">
        <f>'Marks Entry'!AK77</f>
        <v>0</v>
      </c>
      <c r="AK75" s="150">
        <f>'Marks Entry'!AL77</f>
        <v>0</v>
      </c>
      <c r="AL75" s="150">
        <f>'Marks Entry'!AM77</f>
        <v>0</v>
      </c>
      <c r="AM75" s="508">
        <f>'Marks Entry'!AN77</f>
        <v>0</v>
      </c>
      <c r="AN75" s="151">
        <f>'Marks Entry'!AO77</f>
        <v>0</v>
      </c>
      <c r="AO75" s="150">
        <f>'Marks Entry'!AP77</f>
        <v>0</v>
      </c>
      <c r="AP75" s="150">
        <f>'Marks Entry'!AQ77</f>
        <v>0</v>
      </c>
      <c r="AQ75" s="151">
        <f>'Marks Entry'!AR77</f>
        <v>0</v>
      </c>
      <c r="AR75" s="150">
        <f>'Marks Entry'!AS77</f>
        <v>0</v>
      </c>
      <c r="AS75" s="150">
        <f>'Marks Entry'!AT77</f>
        <v>0</v>
      </c>
      <c r="AT75" s="151">
        <f>'Marks Entry'!AU77</f>
        <v>0</v>
      </c>
      <c r="AU75" s="256">
        <f>'Marks Entry'!AV77</f>
        <v>0</v>
      </c>
      <c r="AV75" s="518">
        <f>'Marks Entry'!AW77</f>
        <v>0</v>
      </c>
      <c r="AW75" s="518" t="str">
        <f>'Marks Entry'!AX77</f>
        <v>E</v>
      </c>
      <c r="AX75" s="152" t="str">
        <f>'Marks Entry'!AY77</f>
        <v>E</v>
      </c>
      <c r="AY75" s="149">
        <f>'Marks Entry'!AZ77</f>
        <v>0</v>
      </c>
      <c r="AZ75" s="150">
        <f>'Marks Entry'!BA77</f>
        <v>0</v>
      </c>
      <c r="BA75" s="510">
        <f>'Marks Entry'!BB77</f>
        <v>0</v>
      </c>
      <c r="BB75" s="150">
        <f>'Marks Entry'!BC77</f>
        <v>0</v>
      </c>
      <c r="BC75" s="150">
        <f>'Marks Entry'!BD77</f>
        <v>0</v>
      </c>
      <c r="BD75" s="508">
        <f>'Marks Entry'!BE77</f>
        <v>0</v>
      </c>
      <c r="BE75" s="150">
        <f>'Marks Entry'!BF77</f>
        <v>0</v>
      </c>
      <c r="BF75" s="150">
        <f>'Marks Entry'!BG77</f>
        <v>0</v>
      </c>
      <c r="BG75" s="508">
        <f>'Marks Entry'!BH77</f>
        <v>0</v>
      </c>
      <c r="BH75" s="151">
        <f>'Marks Entry'!BI77</f>
        <v>0</v>
      </c>
      <c r="BI75" s="150">
        <f>'Marks Entry'!BJ77</f>
        <v>0</v>
      </c>
      <c r="BJ75" s="150">
        <f>'Marks Entry'!BK77</f>
        <v>0</v>
      </c>
      <c r="BK75" s="151">
        <f>'Marks Entry'!BL77</f>
        <v>0</v>
      </c>
      <c r="BL75" s="150">
        <f>'Marks Entry'!BM77</f>
        <v>0</v>
      </c>
      <c r="BM75" s="150">
        <f>'Marks Entry'!BN77</f>
        <v>0</v>
      </c>
      <c r="BN75" s="151">
        <f>'Marks Entry'!BO77</f>
        <v>0</v>
      </c>
      <c r="BO75" s="256">
        <f>'Marks Entry'!BP77</f>
        <v>0</v>
      </c>
      <c r="BP75" s="518">
        <f>'Marks Entry'!BQ77</f>
        <v>0</v>
      </c>
      <c r="BQ75" s="518" t="str">
        <f>'Marks Entry'!BR77</f>
        <v>E</v>
      </c>
      <c r="BR75" s="152" t="str">
        <f>'Marks Entry'!BS77</f>
        <v>E</v>
      </c>
      <c r="BS75" s="149">
        <f>'Marks Entry'!BT77</f>
        <v>0</v>
      </c>
      <c r="BT75" s="150">
        <f>'Marks Entry'!BU77</f>
        <v>0</v>
      </c>
      <c r="BU75" s="510">
        <f>'Marks Entry'!BV77</f>
        <v>0</v>
      </c>
      <c r="BV75" s="150">
        <f>'Marks Entry'!BW77</f>
        <v>0</v>
      </c>
      <c r="BW75" s="150">
        <f>'Marks Entry'!BX77</f>
        <v>0</v>
      </c>
      <c r="BX75" s="508">
        <f>'Marks Entry'!BY77</f>
        <v>0</v>
      </c>
      <c r="BY75" s="150">
        <f>'Marks Entry'!BZ77</f>
        <v>0</v>
      </c>
      <c r="BZ75" s="150">
        <f>'Marks Entry'!CA77</f>
        <v>0</v>
      </c>
      <c r="CA75" s="508">
        <f>'Marks Entry'!CB77</f>
        <v>0</v>
      </c>
      <c r="CB75" s="151">
        <f>'Marks Entry'!CC77</f>
        <v>0</v>
      </c>
      <c r="CC75" s="150">
        <f>'Marks Entry'!CD77</f>
        <v>0</v>
      </c>
      <c r="CD75" s="150">
        <f>'Marks Entry'!CE77</f>
        <v>0</v>
      </c>
      <c r="CE75" s="151">
        <f>'Marks Entry'!CF77</f>
        <v>0</v>
      </c>
      <c r="CF75" s="150">
        <f>'Marks Entry'!CG77</f>
        <v>0</v>
      </c>
      <c r="CG75" s="150">
        <f>'Marks Entry'!CH77</f>
        <v>0</v>
      </c>
      <c r="CH75" s="151">
        <f>'Marks Entry'!CI77</f>
        <v>0</v>
      </c>
      <c r="CI75" s="256">
        <f>'Marks Entry'!CJ77</f>
        <v>0</v>
      </c>
      <c r="CJ75" s="518">
        <f>'Marks Entry'!CK77</f>
        <v>0</v>
      </c>
      <c r="CK75" s="518" t="str">
        <f>'Marks Entry'!CL77</f>
        <v>E</v>
      </c>
      <c r="CL75" s="152" t="str">
        <f>'Marks Entry'!CM77</f>
        <v>E</v>
      </c>
      <c r="CM75" s="149">
        <f>'Marks Entry'!CN77</f>
        <v>0</v>
      </c>
      <c r="CN75" s="150">
        <f>'Marks Entry'!CO77</f>
        <v>0</v>
      </c>
      <c r="CO75" s="510">
        <f>'Marks Entry'!CP77</f>
        <v>0</v>
      </c>
      <c r="CP75" s="150">
        <f>'Marks Entry'!CQ77</f>
        <v>0</v>
      </c>
      <c r="CQ75" s="150">
        <f>'Marks Entry'!CR77</f>
        <v>0</v>
      </c>
      <c r="CR75" s="508">
        <f>'Marks Entry'!CS77</f>
        <v>0</v>
      </c>
      <c r="CS75" s="150">
        <f>'Marks Entry'!CT77</f>
        <v>0</v>
      </c>
      <c r="CT75" s="150">
        <f>'Marks Entry'!CU77</f>
        <v>0</v>
      </c>
      <c r="CU75" s="508">
        <f>'Marks Entry'!CV77</f>
        <v>0</v>
      </c>
      <c r="CV75" s="151">
        <f>'Marks Entry'!CW77</f>
        <v>0</v>
      </c>
      <c r="CW75" s="150">
        <f>'Marks Entry'!CX77</f>
        <v>0</v>
      </c>
      <c r="CX75" s="150">
        <f>'Marks Entry'!CY77</f>
        <v>0</v>
      </c>
      <c r="CY75" s="151">
        <f>'Marks Entry'!CZ77</f>
        <v>0</v>
      </c>
      <c r="CZ75" s="150">
        <f>'Marks Entry'!DA77</f>
        <v>0</v>
      </c>
      <c r="DA75" s="150">
        <f>'Marks Entry'!DB77</f>
        <v>0</v>
      </c>
      <c r="DB75" s="151">
        <f>'Marks Entry'!DC77</f>
        <v>0</v>
      </c>
      <c r="DC75" s="256">
        <f>'Marks Entry'!DD77</f>
        <v>0</v>
      </c>
      <c r="DD75" s="518">
        <f>'Marks Entry'!DE77</f>
        <v>0</v>
      </c>
      <c r="DE75" s="518" t="str">
        <f>'Marks Entry'!DF77</f>
        <v>E</v>
      </c>
      <c r="DF75" s="152" t="str">
        <f>'Marks Entry'!DG77</f>
        <v>E</v>
      </c>
      <c r="DG75" s="149">
        <f>'Marks Entry'!DH77</f>
        <v>0</v>
      </c>
      <c r="DH75" s="150">
        <f>'Marks Entry'!DI77</f>
        <v>0</v>
      </c>
      <c r="DI75" s="510">
        <f>'Marks Entry'!DJ77</f>
        <v>0</v>
      </c>
      <c r="DJ75" s="150">
        <f>'Marks Entry'!DK77</f>
        <v>0</v>
      </c>
      <c r="DK75" s="150">
        <f>'Marks Entry'!DL77</f>
        <v>0</v>
      </c>
      <c r="DL75" s="508">
        <f>'Marks Entry'!DM77</f>
        <v>0</v>
      </c>
      <c r="DM75" s="150">
        <f>'Marks Entry'!DN77</f>
        <v>0</v>
      </c>
      <c r="DN75" s="150">
        <f>'Marks Entry'!DO77</f>
        <v>0</v>
      </c>
      <c r="DO75" s="508">
        <f>'Marks Entry'!DP77</f>
        <v>0</v>
      </c>
      <c r="DP75" s="151">
        <f>'Marks Entry'!DQ77</f>
        <v>0</v>
      </c>
      <c r="DQ75" s="150">
        <f>'Marks Entry'!DR77</f>
        <v>0</v>
      </c>
      <c r="DR75" s="150">
        <f>'Marks Entry'!DS77</f>
        <v>0</v>
      </c>
      <c r="DS75" s="151">
        <f>'Marks Entry'!DT77</f>
        <v>0</v>
      </c>
      <c r="DT75" s="150">
        <f>'Marks Entry'!DU77</f>
        <v>0</v>
      </c>
      <c r="DU75" s="150">
        <f>'Marks Entry'!DV77</f>
        <v>0</v>
      </c>
      <c r="DV75" s="151">
        <f>'Marks Entry'!DW77</f>
        <v>0</v>
      </c>
      <c r="DW75" s="256">
        <f>'Marks Entry'!DX77</f>
        <v>0</v>
      </c>
      <c r="DX75" s="518">
        <f>'Marks Entry'!DY77</f>
        <v>0</v>
      </c>
      <c r="DY75" s="518" t="str">
        <f>'Marks Entry'!DZ77</f>
        <v>E</v>
      </c>
      <c r="DZ75" s="152" t="str">
        <f>'Marks Entry'!EA77</f>
        <v>E</v>
      </c>
      <c r="EA75" s="149">
        <f>'Marks Entry'!EB77</f>
        <v>0</v>
      </c>
      <c r="EB75" s="150">
        <f>'Marks Entry'!EC77</f>
        <v>0</v>
      </c>
      <c r="EC75" s="150">
        <f>'Marks Entry'!ED77</f>
        <v>0</v>
      </c>
      <c r="ED75" s="150">
        <f>'Marks Entry'!EE77</f>
        <v>0</v>
      </c>
      <c r="EE75" s="150">
        <f>'Marks Entry'!EF77</f>
        <v>0</v>
      </c>
      <c r="EF75" s="209">
        <f>'Marks Entry'!EG77</f>
        <v>0</v>
      </c>
      <c r="EG75" s="153" t="str">
        <f>'Marks Entry'!EJ77</f>
        <v>E</v>
      </c>
      <c r="EH75" s="149">
        <f>'Marks Entry'!EK77</f>
        <v>0</v>
      </c>
      <c r="EI75" s="150">
        <f>'Marks Entry'!EL77</f>
        <v>0</v>
      </c>
      <c r="EJ75" s="150">
        <f>'Marks Entry'!EM77</f>
        <v>0</v>
      </c>
      <c r="EK75" s="150">
        <f>'Marks Entry'!EN77</f>
        <v>0</v>
      </c>
      <c r="EL75" s="150">
        <f>'Marks Entry'!EO77</f>
        <v>0</v>
      </c>
      <c r="EM75" s="151">
        <f>'Marks Entry'!EP77</f>
        <v>0</v>
      </c>
      <c r="EN75" s="153" t="str">
        <f>'Marks Entry'!ES77</f>
        <v>E</v>
      </c>
      <c r="EO75" s="149">
        <f>'Marks Entry'!ET77</f>
        <v>0</v>
      </c>
      <c r="EP75" s="150">
        <f>'Marks Entry'!EU77</f>
        <v>0</v>
      </c>
      <c r="EQ75" s="150">
        <f>'Marks Entry'!EV77</f>
        <v>0</v>
      </c>
      <c r="ER75" s="150">
        <f>'Marks Entry'!EW77</f>
        <v>0</v>
      </c>
      <c r="ES75" s="150">
        <f>'Marks Entry'!EX77</f>
        <v>0</v>
      </c>
      <c r="ET75" s="151">
        <f>'Marks Entry'!EY77</f>
        <v>0</v>
      </c>
      <c r="EU75" s="153" t="str">
        <f>'Marks Entry'!FB77</f>
        <v>E</v>
      </c>
      <c r="EV75" s="222">
        <f>'Marks Entry'!FC77</f>
        <v>0</v>
      </c>
      <c r="EW75" s="223">
        <f>'Marks Entry'!FD77</f>
        <v>0</v>
      </c>
      <c r="EX75" s="226" t="str">
        <f>'Marks Entry'!FE77</f>
        <v/>
      </c>
      <c r="EY75" s="222">
        <f>'Marks Entry'!FF77</f>
        <v>1200</v>
      </c>
      <c r="EZ75" s="223">
        <f>'Marks Entry'!FG77</f>
        <v>0</v>
      </c>
      <c r="FA75" s="223">
        <f>'Marks Entry'!FH77</f>
        <v>0</v>
      </c>
      <c r="FB75" s="223" t="str">
        <f>IF(OR('Marks Entry'!FI77="First",'Marks Entry'!FI77="Second",'Marks Entry'!FI77="Third"),'Marks Entry'!FI77,"")</f>
        <v/>
      </c>
      <c r="FC75" s="223" t="str">
        <f>'Marks Entry'!FJ77</f>
        <v/>
      </c>
      <c r="FD75" s="540" t="str">
        <f>'Marks Entry'!FK77</f>
        <v>PROMOTED</v>
      </c>
      <c r="FE75" s="113" t="str">
        <f>'Marks Entry'!FL77</f>
        <v/>
      </c>
      <c r="FF75" s="115" t="str">
        <f>'Marks Entry'!FM77</f>
        <v/>
      </c>
      <c r="FG75" s="116" t="str">
        <f>'Marks Entry'!FO77</f>
        <v>E</v>
      </c>
    </row>
    <row r="76" spans="1:163" s="117" customFormat="1" ht="17.25" customHeight="1">
      <c r="A76" s="1065"/>
      <c r="B76" s="112">
        <f t="shared" si="2"/>
        <v>70</v>
      </c>
      <c r="C76" s="113">
        <f>'Marks Entry'!D78</f>
        <v>0</v>
      </c>
      <c r="D76" s="113">
        <f>'Marks Entry'!E78</f>
        <v>0</v>
      </c>
      <c r="E76" s="113">
        <f>'Marks Entry'!F78</f>
        <v>0</v>
      </c>
      <c r="F76" s="113">
        <f>'Marks Entry'!G78</f>
        <v>970</v>
      </c>
      <c r="G76" s="113">
        <f>'Marks Entry'!H78</f>
        <v>0</v>
      </c>
      <c r="H76" s="113">
        <f>'Marks Entry'!I78</f>
        <v>0</v>
      </c>
      <c r="I76" s="113">
        <f>'Marks Entry'!J78</f>
        <v>0</v>
      </c>
      <c r="J76" s="114">
        <f>'Marks Entry'!K78</f>
        <v>0</v>
      </c>
      <c r="K76" s="149">
        <f>'Marks Entry'!L78</f>
        <v>0</v>
      </c>
      <c r="L76" s="150">
        <f>'Marks Entry'!M78</f>
        <v>0</v>
      </c>
      <c r="M76" s="510">
        <f>'Marks Entry'!N78</f>
        <v>0</v>
      </c>
      <c r="N76" s="150">
        <f>'Marks Entry'!O78</f>
        <v>0</v>
      </c>
      <c r="O76" s="150">
        <f>'Marks Entry'!P78</f>
        <v>0</v>
      </c>
      <c r="P76" s="508">
        <f>'Marks Entry'!Q78</f>
        <v>0</v>
      </c>
      <c r="Q76" s="150">
        <f>'Marks Entry'!R78</f>
        <v>0</v>
      </c>
      <c r="R76" s="150">
        <f>'Marks Entry'!S78</f>
        <v>0</v>
      </c>
      <c r="S76" s="508">
        <f>'Marks Entry'!T78</f>
        <v>0</v>
      </c>
      <c r="T76" s="151">
        <f>'Marks Entry'!U78</f>
        <v>0</v>
      </c>
      <c r="U76" s="150">
        <f>'Marks Entry'!V78</f>
        <v>0</v>
      </c>
      <c r="V76" s="150">
        <f>'Marks Entry'!W78</f>
        <v>0</v>
      </c>
      <c r="W76" s="151">
        <f>'Marks Entry'!X78</f>
        <v>0</v>
      </c>
      <c r="X76" s="150">
        <f>'Marks Entry'!Y78</f>
        <v>0</v>
      </c>
      <c r="Y76" s="150">
        <f>'Marks Entry'!Z78</f>
        <v>0</v>
      </c>
      <c r="Z76" s="151">
        <f>'Marks Entry'!AA78</f>
        <v>0</v>
      </c>
      <c r="AA76" s="256">
        <f>'Marks Entry'!AB78</f>
        <v>0</v>
      </c>
      <c r="AB76" s="518">
        <f>'Marks Entry'!AC78</f>
        <v>0</v>
      </c>
      <c r="AC76" s="518" t="str">
        <f>'Marks Entry'!AD78</f>
        <v>E</v>
      </c>
      <c r="AD76" s="152" t="str">
        <f>'Marks Entry'!AE78</f>
        <v>E</v>
      </c>
      <c r="AE76" s="149">
        <f>'Marks Entry'!AF78</f>
        <v>0</v>
      </c>
      <c r="AF76" s="150">
        <f>'Marks Entry'!AG78</f>
        <v>0</v>
      </c>
      <c r="AG76" s="510">
        <f>'Marks Entry'!AH78</f>
        <v>0</v>
      </c>
      <c r="AH76" s="150">
        <f>'Marks Entry'!AI78</f>
        <v>0</v>
      </c>
      <c r="AI76" s="150">
        <f>'Marks Entry'!AJ78</f>
        <v>0</v>
      </c>
      <c r="AJ76" s="508">
        <f>'Marks Entry'!AK78</f>
        <v>0</v>
      </c>
      <c r="AK76" s="150">
        <f>'Marks Entry'!AL78</f>
        <v>0</v>
      </c>
      <c r="AL76" s="150">
        <f>'Marks Entry'!AM78</f>
        <v>0</v>
      </c>
      <c r="AM76" s="508">
        <f>'Marks Entry'!AN78</f>
        <v>0</v>
      </c>
      <c r="AN76" s="151">
        <f>'Marks Entry'!AO78</f>
        <v>0</v>
      </c>
      <c r="AO76" s="150">
        <f>'Marks Entry'!AP78</f>
        <v>0</v>
      </c>
      <c r="AP76" s="150">
        <f>'Marks Entry'!AQ78</f>
        <v>0</v>
      </c>
      <c r="AQ76" s="151">
        <f>'Marks Entry'!AR78</f>
        <v>0</v>
      </c>
      <c r="AR76" s="150">
        <f>'Marks Entry'!AS78</f>
        <v>0</v>
      </c>
      <c r="AS76" s="150">
        <f>'Marks Entry'!AT78</f>
        <v>0</v>
      </c>
      <c r="AT76" s="151">
        <f>'Marks Entry'!AU78</f>
        <v>0</v>
      </c>
      <c r="AU76" s="256">
        <f>'Marks Entry'!AV78</f>
        <v>0</v>
      </c>
      <c r="AV76" s="518">
        <f>'Marks Entry'!AW78</f>
        <v>0</v>
      </c>
      <c r="AW76" s="518" t="str">
        <f>'Marks Entry'!AX78</f>
        <v>E</v>
      </c>
      <c r="AX76" s="152" t="str">
        <f>'Marks Entry'!AY78</f>
        <v>E</v>
      </c>
      <c r="AY76" s="149">
        <f>'Marks Entry'!AZ78</f>
        <v>0</v>
      </c>
      <c r="AZ76" s="150">
        <f>'Marks Entry'!BA78</f>
        <v>0</v>
      </c>
      <c r="BA76" s="510">
        <f>'Marks Entry'!BB78</f>
        <v>0</v>
      </c>
      <c r="BB76" s="150">
        <f>'Marks Entry'!BC78</f>
        <v>0</v>
      </c>
      <c r="BC76" s="150">
        <f>'Marks Entry'!BD78</f>
        <v>0</v>
      </c>
      <c r="BD76" s="508">
        <f>'Marks Entry'!BE78</f>
        <v>0</v>
      </c>
      <c r="BE76" s="150">
        <f>'Marks Entry'!BF78</f>
        <v>0</v>
      </c>
      <c r="BF76" s="150">
        <f>'Marks Entry'!BG78</f>
        <v>0</v>
      </c>
      <c r="BG76" s="508">
        <f>'Marks Entry'!BH78</f>
        <v>0</v>
      </c>
      <c r="BH76" s="151">
        <f>'Marks Entry'!BI78</f>
        <v>0</v>
      </c>
      <c r="BI76" s="150">
        <f>'Marks Entry'!BJ78</f>
        <v>0</v>
      </c>
      <c r="BJ76" s="150">
        <f>'Marks Entry'!BK78</f>
        <v>0</v>
      </c>
      <c r="BK76" s="151">
        <f>'Marks Entry'!BL78</f>
        <v>0</v>
      </c>
      <c r="BL76" s="150">
        <f>'Marks Entry'!BM78</f>
        <v>0</v>
      </c>
      <c r="BM76" s="150">
        <f>'Marks Entry'!BN78</f>
        <v>0</v>
      </c>
      <c r="BN76" s="151">
        <f>'Marks Entry'!BO78</f>
        <v>0</v>
      </c>
      <c r="BO76" s="256">
        <f>'Marks Entry'!BP78</f>
        <v>0</v>
      </c>
      <c r="BP76" s="518">
        <f>'Marks Entry'!BQ78</f>
        <v>0</v>
      </c>
      <c r="BQ76" s="518" t="str">
        <f>'Marks Entry'!BR78</f>
        <v>E</v>
      </c>
      <c r="BR76" s="152" t="str">
        <f>'Marks Entry'!BS78</f>
        <v>E</v>
      </c>
      <c r="BS76" s="149">
        <f>'Marks Entry'!BT78</f>
        <v>0</v>
      </c>
      <c r="BT76" s="150">
        <f>'Marks Entry'!BU78</f>
        <v>0</v>
      </c>
      <c r="BU76" s="510">
        <f>'Marks Entry'!BV78</f>
        <v>0</v>
      </c>
      <c r="BV76" s="150">
        <f>'Marks Entry'!BW78</f>
        <v>0</v>
      </c>
      <c r="BW76" s="150">
        <f>'Marks Entry'!BX78</f>
        <v>0</v>
      </c>
      <c r="BX76" s="508">
        <f>'Marks Entry'!BY78</f>
        <v>0</v>
      </c>
      <c r="BY76" s="150">
        <f>'Marks Entry'!BZ78</f>
        <v>0</v>
      </c>
      <c r="BZ76" s="150">
        <f>'Marks Entry'!CA78</f>
        <v>0</v>
      </c>
      <c r="CA76" s="508">
        <f>'Marks Entry'!CB78</f>
        <v>0</v>
      </c>
      <c r="CB76" s="151">
        <f>'Marks Entry'!CC78</f>
        <v>0</v>
      </c>
      <c r="CC76" s="150">
        <f>'Marks Entry'!CD78</f>
        <v>0</v>
      </c>
      <c r="CD76" s="150">
        <f>'Marks Entry'!CE78</f>
        <v>0</v>
      </c>
      <c r="CE76" s="151">
        <f>'Marks Entry'!CF78</f>
        <v>0</v>
      </c>
      <c r="CF76" s="150">
        <f>'Marks Entry'!CG78</f>
        <v>0</v>
      </c>
      <c r="CG76" s="150">
        <f>'Marks Entry'!CH78</f>
        <v>0</v>
      </c>
      <c r="CH76" s="151">
        <f>'Marks Entry'!CI78</f>
        <v>0</v>
      </c>
      <c r="CI76" s="256">
        <f>'Marks Entry'!CJ78</f>
        <v>0</v>
      </c>
      <c r="CJ76" s="518">
        <f>'Marks Entry'!CK78</f>
        <v>0</v>
      </c>
      <c r="CK76" s="518" t="str">
        <f>'Marks Entry'!CL78</f>
        <v>E</v>
      </c>
      <c r="CL76" s="152" t="str">
        <f>'Marks Entry'!CM78</f>
        <v>E</v>
      </c>
      <c r="CM76" s="149">
        <f>'Marks Entry'!CN78</f>
        <v>0</v>
      </c>
      <c r="CN76" s="150">
        <f>'Marks Entry'!CO78</f>
        <v>0</v>
      </c>
      <c r="CO76" s="510">
        <f>'Marks Entry'!CP78</f>
        <v>0</v>
      </c>
      <c r="CP76" s="150">
        <f>'Marks Entry'!CQ78</f>
        <v>0</v>
      </c>
      <c r="CQ76" s="150">
        <f>'Marks Entry'!CR78</f>
        <v>0</v>
      </c>
      <c r="CR76" s="508">
        <f>'Marks Entry'!CS78</f>
        <v>0</v>
      </c>
      <c r="CS76" s="150">
        <f>'Marks Entry'!CT78</f>
        <v>0</v>
      </c>
      <c r="CT76" s="150">
        <f>'Marks Entry'!CU78</f>
        <v>0</v>
      </c>
      <c r="CU76" s="508">
        <f>'Marks Entry'!CV78</f>
        <v>0</v>
      </c>
      <c r="CV76" s="151">
        <f>'Marks Entry'!CW78</f>
        <v>0</v>
      </c>
      <c r="CW76" s="150">
        <f>'Marks Entry'!CX78</f>
        <v>0</v>
      </c>
      <c r="CX76" s="150">
        <f>'Marks Entry'!CY78</f>
        <v>0</v>
      </c>
      <c r="CY76" s="151">
        <f>'Marks Entry'!CZ78</f>
        <v>0</v>
      </c>
      <c r="CZ76" s="150">
        <f>'Marks Entry'!DA78</f>
        <v>0</v>
      </c>
      <c r="DA76" s="150">
        <f>'Marks Entry'!DB78</f>
        <v>0</v>
      </c>
      <c r="DB76" s="151">
        <f>'Marks Entry'!DC78</f>
        <v>0</v>
      </c>
      <c r="DC76" s="256">
        <f>'Marks Entry'!DD78</f>
        <v>0</v>
      </c>
      <c r="DD76" s="518">
        <f>'Marks Entry'!DE78</f>
        <v>0</v>
      </c>
      <c r="DE76" s="518" t="str">
        <f>'Marks Entry'!DF78</f>
        <v>E</v>
      </c>
      <c r="DF76" s="152" t="str">
        <f>'Marks Entry'!DG78</f>
        <v>E</v>
      </c>
      <c r="DG76" s="149">
        <f>'Marks Entry'!DH78</f>
        <v>0</v>
      </c>
      <c r="DH76" s="150">
        <f>'Marks Entry'!DI78</f>
        <v>0</v>
      </c>
      <c r="DI76" s="510">
        <f>'Marks Entry'!DJ78</f>
        <v>0</v>
      </c>
      <c r="DJ76" s="150">
        <f>'Marks Entry'!DK78</f>
        <v>0</v>
      </c>
      <c r="DK76" s="150">
        <f>'Marks Entry'!DL78</f>
        <v>0</v>
      </c>
      <c r="DL76" s="508">
        <f>'Marks Entry'!DM78</f>
        <v>0</v>
      </c>
      <c r="DM76" s="150">
        <f>'Marks Entry'!DN78</f>
        <v>0</v>
      </c>
      <c r="DN76" s="150">
        <f>'Marks Entry'!DO78</f>
        <v>0</v>
      </c>
      <c r="DO76" s="508">
        <f>'Marks Entry'!DP78</f>
        <v>0</v>
      </c>
      <c r="DP76" s="151">
        <f>'Marks Entry'!DQ78</f>
        <v>0</v>
      </c>
      <c r="DQ76" s="150">
        <f>'Marks Entry'!DR78</f>
        <v>0</v>
      </c>
      <c r="DR76" s="150">
        <f>'Marks Entry'!DS78</f>
        <v>0</v>
      </c>
      <c r="DS76" s="151">
        <f>'Marks Entry'!DT78</f>
        <v>0</v>
      </c>
      <c r="DT76" s="150">
        <f>'Marks Entry'!DU78</f>
        <v>0</v>
      </c>
      <c r="DU76" s="150">
        <f>'Marks Entry'!DV78</f>
        <v>0</v>
      </c>
      <c r="DV76" s="151">
        <f>'Marks Entry'!DW78</f>
        <v>0</v>
      </c>
      <c r="DW76" s="256">
        <f>'Marks Entry'!DX78</f>
        <v>0</v>
      </c>
      <c r="DX76" s="518">
        <f>'Marks Entry'!DY78</f>
        <v>0</v>
      </c>
      <c r="DY76" s="518" t="str">
        <f>'Marks Entry'!DZ78</f>
        <v>E</v>
      </c>
      <c r="DZ76" s="152" t="str">
        <f>'Marks Entry'!EA78</f>
        <v>E</v>
      </c>
      <c r="EA76" s="149">
        <f>'Marks Entry'!EB78</f>
        <v>0</v>
      </c>
      <c r="EB76" s="150">
        <f>'Marks Entry'!EC78</f>
        <v>0</v>
      </c>
      <c r="EC76" s="150">
        <f>'Marks Entry'!ED78</f>
        <v>0</v>
      </c>
      <c r="ED76" s="150">
        <f>'Marks Entry'!EE78</f>
        <v>0</v>
      </c>
      <c r="EE76" s="150">
        <f>'Marks Entry'!EF78</f>
        <v>0</v>
      </c>
      <c r="EF76" s="209">
        <f>'Marks Entry'!EG78</f>
        <v>0</v>
      </c>
      <c r="EG76" s="153" t="str">
        <f>'Marks Entry'!EJ78</f>
        <v>E</v>
      </c>
      <c r="EH76" s="149">
        <f>'Marks Entry'!EK78</f>
        <v>0</v>
      </c>
      <c r="EI76" s="150">
        <f>'Marks Entry'!EL78</f>
        <v>0</v>
      </c>
      <c r="EJ76" s="150">
        <f>'Marks Entry'!EM78</f>
        <v>0</v>
      </c>
      <c r="EK76" s="150">
        <f>'Marks Entry'!EN78</f>
        <v>0</v>
      </c>
      <c r="EL76" s="150">
        <f>'Marks Entry'!EO78</f>
        <v>0</v>
      </c>
      <c r="EM76" s="151">
        <f>'Marks Entry'!EP78</f>
        <v>0</v>
      </c>
      <c r="EN76" s="153" t="str">
        <f>'Marks Entry'!ES78</f>
        <v>E</v>
      </c>
      <c r="EO76" s="149">
        <f>'Marks Entry'!ET78</f>
        <v>0</v>
      </c>
      <c r="EP76" s="150">
        <f>'Marks Entry'!EU78</f>
        <v>0</v>
      </c>
      <c r="EQ76" s="150">
        <f>'Marks Entry'!EV78</f>
        <v>0</v>
      </c>
      <c r="ER76" s="150">
        <f>'Marks Entry'!EW78</f>
        <v>0</v>
      </c>
      <c r="ES76" s="150">
        <f>'Marks Entry'!EX78</f>
        <v>0</v>
      </c>
      <c r="ET76" s="151">
        <f>'Marks Entry'!EY78</f>
        <v>0</v>
      </c>
      <c r="EU76" s="153" t="str">
        <f>'Marks Entry'!FB78</f>
        <v>E</v>
      </c>
      <c r="EV76" s="222">
        <f>'Marks Entry'!FC78</f>
        <v>0</v>
      </c>
      <c r="EW76" s="223">
        <f>'Marks Entry'!FD78</f>
        <v>0</v>
      </c>
      <c r="EX76" s="226" t="str">
        <f>'Marks Entry'!FE78</f>
        <v/>
      </c>
      <c r="EY76" s="222">
        <f>'Marks Entry'!FF78</f>
        <v>1200</v>
      </c>
      <c r="EZ76" s="223">
        <f>'Marks Entry'!FG78</f>
        <v>0</v>
      </c>
      <c r="FA76" s="223">
        <f>'Marks Entry'!FH78</f>
        <v>0</v>
      </c>
      <c r="FB76" s="223" t="str">
        <f>IF(OR('Marks Entry'!FI78="First",'Marks Entry'!FI78="Second",'Marks Entry'!FI78="Third"),'Marks Entry'!FI78,"")</f>
        <v/>
      </c>
      <c r="FC76" s="223" t="str">
        <f>'Marks Entry'!FJ78</f>
        <v/>
      </c>
      <c r="FD76" s="540" t="str">
        <f>'Marks Entry'!FK78</f>
        <v>PROMOTED</v>
      </c>
      <c r="FE76" s="113" t="str">
        <f>'Marks Entry'!FL78</f>
        <v/>
      </c>
      <c r="FF76" s="115" t="str">
        <f>'Marks Entry'!FM78</f>
        <v/>
      </c>
      <c r="FG76" s="116" t="str">
        <f>'Marks Entry'!FO78</f>
        <v>E</v>
      </c>
    </row>
    <row r="77" spans="1:163" s="117" customFormat="1" ht="17.25" customHeight="1">
      <c r="A77" s="1065"/>
      <c r="B77" s="112">
        <f t="shared" si="2"/>
        <v>71</v>
      </c>
      <c r="C77" s="113">
        <f>'Marks Entry'!D79</f>
        <v>0</v>
      </c>
      <c r="D77" s="113">
        <f>'Marks Entry'!E79</f>
        <v>0</v>
      </c>
      <c r="E77" s="113">
        <f>'Marks Entry'!F79</f>
        <v>0</v>
      </c>
      <c r="F77" s="113">
        <f>'Marks Entry'!G79</f>
        <v>971</v>
      </c>
      <c r="G77" s="113">
        <f>'Marks Entry'!H79</f>
        <v>0</v>
      </c>
      <c r="H77" s="113">
        <f>'Marks Entry'!I79</f>
        <v>0</v>
      </c>
      <c r="I77" s="113">
        <f>'Marks Entry'!J79</f>
        <v>0</v>
      </c>
      <c r="J77" s="114">
        <f>'Marks Entry'!K79</f>
        <v>0</v>
      </c>
      <c r="K77" s="149">
        <f>'Marks Entry'!L79</f>
        <v>0</v>
      </c>
      <c r="L77" s="150">
        <f>'Marks Entry'!M79</f>
        <v>0</v>
      </c>
      <c r="M77" s="510">
        <f>'Marks Entry'!N79</f>
        <v>0</v>
      </c>
      <c r="N77" s="150">
        <f>'Marks Entry'!O79</f>
        <v>0</v>
      </c>
      <c r="O77" s="150">
        <f>'Marks Entry'!P79</f>
        <v>0</v>
      </c>
      <c r="P77" s="508">
        <f>'Marks Entry'!Q79</f>
        <v>0</v>
      </c>
      <c r="Q77" s="150">
        <f>'Marks Entry'!R79</f>
        <v>0</v>
      </c>
      <c r="R77" s="150">
        <f>'Marks Entry'!S79</f>
        <v>0</v>
      </c>
      <c r="S77" s="508">
        <f>'Marks Entry'!T79</f>
        <v>0</v>
      </c>
      <c r="T77" s="151">
        <f>'Marks Entry'!U79</f>
        <v>0</v>
      </c>
      <c r="U77" s="150">
        <f>'Marks Entry'!V79</f>
        <v>0</v>
      </c>
      <c r="V77" s="150">
        <f>'Marks Entry'!W79</f>
        <v>0</v>
      </c>
      <c r="W77" s="151">
        <f>'Marks Entry'!X79</f>
        <v>0</v>
      </c>
      <c r="X77" s="150">
        <f>'Marks Entry'!Y79</f>
        <v>0</v>
      </c>
      <c r="Y77" s="150">
        <f>'Marks Entry'!Z79</f>
        <v>0</v>
      </c>
      <c r="Z77" s="151">
        <f>'Marks Entry'!AA79</f>
        <v>0</v>
      </c>
      <c r="AA77" s="256">
        <f>'Marks Entry'!AB79</f>
        <v>0</v>
      </c>
      <c r="AB77" s="518">
        <f>'Marks Entry'!AC79</f>
        <v>0</v>
      </c>
      <c r="AC77" s="518" t="str">
        <f>'Marks Entry'!AD79</f>
        <v>E</v>
      </c>
      <c r="AD77" s="152" t="str">
        <f>'Marks Entry'!AE79</f>
        <v>E</v>
      </c>
      <c r="AE77" s="149">
        <f>'Marks Entry'!AF79</f>
        <v>0</v>
      </c>
      <c r="AF77" s="150">
        <f>'Marks Entry'!AG79</f>
        <v>0</v>
      </c>
      <c r="AG77" s="510">
        <f>'Marks Entry'!AH79</f>
        <v>0</v>
      </c>
      <c r="AH77" s="150">
        <f>'Marks Entry'!AI79</f>
        <v>0</v>
      </c>
      <c r="AI77" s="150">
        <f>'Marks Entry'!AJ79</f>
        <v>0</v>
      </c>
      <c r="AJ77" s="508">
        <f>'Marks Entry'!AK79</f>
        <v>0</v>
      </c>
      <c r="AK77" s="150">
        <f>'Marks Entry'!AL79</f>
        <v>0</v>
      </c>
      <c r="AL77" s="150">
        <f>'Marks Entry'!AM79</f>
        <v>0</v>
      </c>
      <c r="AM77" s="508">
        <f>'Marks Entry'!AN79</f>
        <v>0</v>
      </c>
      <c r="AN77" s="151">
        <f>'Marks Entry'!AO79</f>
        <v>0</v>
      </c>
      <c r="AO77" s="150">
        <f>'Marks Entry'!AP79</f>
        <v>0</v>
      </c>
      <c r="AP77" s="150">
        <f>'Marks Entry'!AQ79</f>
        <v>0</v>
      </c>
      <c r="AQ77" s="151">
        <f>'Marks Entry'!AR79</f>
        <v>0</v>
      </c>
      <c r="AR77" s="150">
        <f>'Marks Entry'!AS79</f>
        <v>0</v>
      </c>
      <c r="AS77" s="150">
        <f>'Marks Entry'!AT79</f>
        <v>0</v>
      </c>
      <c r="AT77" s="151">
        <f>'Marks Entry'!AU79</f>
        <v>0</v>
      </c>
      <c r="AU77" s="256">
        <f>'Marks Entry'!AV79</f>
        <v>0</v>
      </c>
      <c r="AV77" s="518">
        <f>'Marks Entry'!AW79</f>
        <v>0</v>
      </c>
      <c r="AW77" s="518" t="str">
        <f>'Marks Entry'!AX79</f>
        <v>E</v>
      </c>
      <c r="AX77" s="152" t="str">
        <f>'Marks Entry'!AY79</f>
        <v>E</v>
      </c>
      <c r="AY77" s="149">
        <f>'Marks Entry'!AZ79</f>
        <v>0</v>
      </c>
      <c r="AZ77" s="150">
        <f>'Marks Entry'!BA79</f>
        <v>0</v>
      </c>
      <c r="BA77" s="510">
        <f>'Marks Entry'!BB79</f>
        <v>0</v>
      </c>
      <c r="BB77" s="150">
        <f>'Marks Entry'!BC79</f>
        <v>0</v>
      </c>
      <c r="BC77" s="150">
        <f>'Marks Entry'!BD79</f>
        <v>0</v>
      </c>
      <c r="BD77" s="508">
        <f>'Marks Entry'!BE79</f>
        <v>0</v>
      </c>
      <c r="BE77" s="150">
        <f>'Marks Entry'!BF79</f>
        <v>0</v>
      </c>
      <c r="BF77" s="150">
        <f>'Marks Entry'!BG79</f>
        <v>0</v>
      </c>
      <c r="BG77" s="508">
        <f>'Marks Entry'!BH79</f>
        <v>0</v>
      </c>
      <c r="BH77" s="151">
        <f>'Marks Entry'!BI79</f>
        <v>0</v>
      </c>
      <c r="BI77" s="150">
        <f>'Marks Entry'!BJ79</f>
        <v>0</v>
      </c>
      <c r="BJ77" s="150">
        <f>'Marks Entry'!BK79</f>
        <v>0</v>
      </c>
      <c r="BK77" s="151">
        <f>'Marks Entry'!BL79</f>
        <v>0</v>
      </c>
      <c r="BL77" s="150">
        <f>'Marks Entry'!BM79</f>
        <v>0</v>
      </c>
      <c r="BM77" s="150">
        <f>'Marks Entry'!BN79</f>
        <v>0</v>
      </c>
      <c r="BN77" s="151">
        <f>'Marks Entry'!BO79</f>
        <v>0</v>
      </c>
      <c r="BO77" s="256">
        <f>'Marks Entry'!BP79</f>
        <v>0</v>
      </c>
      <c r="BP77" s="518">
        <f>'Marks Entry'!BQ79</f>
        <v>0</v>
      </c>
      <c r="BQ77" s="518" t="str">
        <f>'Marks Entry'!BR79</f>
        <v>E</v>
      </c>
      <c r="BR77" s="152" t="str">
        <f>'Marks Entry'!BS79</f>
        <v>E</v>
      </c>
      <c r="BS77" s="149">
        <f>'Marks Entry'!BT79</f>
        <v>0</v>
      </c>
      <c r="BT77" s="150">
        <f>'Marks Entry'!BU79</f>
        <v>0</v>
      </c>
      <c r="BU77" s="510">
        <f>'Marks Entry'!BV79</f>
        <v>0</v>
      </c>
      <c r="BV77" s="150">
        <f>'Marks Entry'!BW79</f>
        <v>0</v>
      </c>
      <c r="BW77" s="150">
        <f>'Marks Entry'!BX79</f>
        <v>0</v>
      </c>
      <c r="BX77" s="508">
        <f>'Marks Entry'!BY79</f>
        <v>0</v>
      </c>
      <c r="BY77" s="150">
        <f>'Marks Entry'!BZ79</f>
        <v>0</v>
      </c>
      <c r="BZ77" s="150">
        <f>'Marks Entry'!CA79</f>
        <v>0</v>
      </c>
      <c r="CA77" s="508">
        <f>'Marks Entry'!CB79</f>
        <v>0</v>
      </c>
      <c r="CB77" s="151">
        <f>'Marks Entry'!CC79</f>
        <v>0</v>
      </c>
      <c r="CC77" s="150">
        <f>'Marks Entry'!CD79</f>
        <v>0</v>
      </c>
      <c r="CD77" s="150">
        <f>'Marks Entry'!CE79</f>
        <v>0</v>
      </c>
      <c r="CE77" s="151">
        <f>'Marks Entry'!CF79</f>
        <v>0</v>
      </c>
      <c r="CF77" s="150">
        <f>'Marks Entry'!CG79</f>
        <v>0</v>
      </c>
      <c r="CG77" s="150">
        <f>'Marks Entry'!CH79</f>
        <v>0</v>
      </c>
      <c r="CH77" s="151">
        <f>'Marks Entry'!CI79</f>
        <v>0</v>
      </c>
      <c r="CI77" s="256">
        <f>'Marks Entry'!CJ79</f>
        <v>0</v>
      </c>
      <c r="CJ77" s="518">
        <f>'Marks Entry'!CK79</f>
        <v>0</v>
      </c>
      <c r="CK77" s="518" t="str">
        <f>'Marks Entry'!CL79</f>
        <v>E</v>
      </c>
      <c r="CL77" s="152" t="str">
        <f>'Marks Entry'!CM79</f>
        <v>E</v>
      </c>
      <c r="CM77" s="149">
        <f>'Marks Entry'!CN79</f>
        <v>0</v>
      </c>
      <c r="CN77" s="150">
        <f>'Marks Entry'!CO79</f>
        <v>0</v>
      </c>
      <c r="CO77" s="510">
        <f>'Marks Entry'!CP79</f>
        <v>0</v>
      </c>
      <c r="CP77" s="150">
        <f>'Marks Entry'!CQ79</f>
        <v>0</v>
      </c>
      <c r="CQ77" s="150">
        <f>'Marks Entry'!CR79</f>
        <v>0</v>
      </c>
      <c r="CR77" s="508">
        <f>'Marks Entry'!CS79</f>
        <v>0</v>
      </c>
      <c r="CS77" s="150">
        <f>'Marks Entry'!CT79</f>
        <v>0</v>
      </c>
      <c r="CT77" s="150">
        <f>'Marks Entry'!CU79</f>
        <v>0</v>
      </c>
      <c r="CU77" s="508">
        <f>'Marks Entry'!CV79</f>
        <v>0</v>
      </c>
      <c r="CV77" s="151">
        <f>'Marks Entry'!CW79</f>
        <v>0</v>
      </c>
      <c r="CW77" s="150">
        <f>'Marks Entry'!CX79</f>
        <v>0</v>
      </c>
      <c r="CX77" s="150">
        <f>'Marks Entry'!CY79</f>
        <v>0</v>
      </c>
      <c r="CY77" s="151">
        <f>'Marks Entry'!CZ79</f>
        <v>0</v>
      </c>
      <c r="CZ77" s="150">
        <f>'Marks Entry'!DA79</f>
        <v>0</v>
      </c>
      <c r="DA77" s="150">
        <f>'Marks Entry'!DB79</f>
        <v>0</v>
      </c>
      <c r="DB77" s="151">
        <f>'Marks Entry'!DC79</f>
        <v>0</v>
      </c>
      <c r="DC77" s="256">
        <f>'Marks Entry'!DD79</f>
        <v>0</v>
      </c>
      <c r="DD77" s="518">
        <f>'Marks Entry'!DE79</f>
        <v>0</v>
      </c>
      <c r="DE77" s="518" t="str">
        <f>'Marks Entry'!DF79</f>
        <v>E</v>
      </c>
      <c r="DF77" s="152" t="str">
        <f>'Marks Entry'!DG79</f>
        <v>E</v>
      </c>
      <c r="DG77" s="149">
        <f>'Marks Entry'!DH79</f>
        <v>0</v>
      </c>
      <c r="DH77" s="150">
        <f>'Marks Entry'!DI79</f>
        <v>0</v>
      </c>
      <c r="DI77" s="510">
        <f>'Marks Entry'!DJ79</f>
        <v>0</v>
      </c>
      <c r="DJ77" s="150">
        <f>'Marks Entry'!DK79</f>
        <v>0</v>
      </c>
      <c r="DK77" s="150">
        <f>'Marks Entry'!DL79</f>
        <v>0</v>
      </c>
      <c r="DL77" s="508">
        <f>'Marks Entry'!DM79</f>
        <v>0</v>
      </c>
      <c r="DM77" s="150">
        <f>'Marks Entry'!DN79</f>
        <v>0</v>
      </c>
      <c r="DN77" s="150">
        <f>'Marks Entry'!DO79</f>
        <v>0</v>
      </c>
      <c r="DO77" s="508">
        <f>'Marks Entry'!DP79</f>
        <v>0</v>
      </c>
      <c r="DP77" s="151">
        <f>'Marks Entry'!DQ79</f>
        <v>0</v>
      </c>
      <c r="DQ77" s="150">
        <f>'Marks Entry'!DR79</f>
        <v>0</v>
      </c>
      <c r="DR77" s="150">
        <f>'Marks Entry'!DS79</f>
        <v>0</v>
      </c>
      <c r="DS77" s="151">
        <f>'Marks Entry'!DT79</f>
        <v>0</v>
      </c>
      <c r="DT77" s="150">
        <f>'Marks Entry'!DU79</f>
        <v>0</v>
      </c>
      <c r="DU77" s="150">
        <f>'Marks Entry'!DV79</f>
        <v>0</v>
      </c>
      <c r="DV77" s="151">
        <f>'Marks Entry'!DW79</f>
        <v>0</v>
      </c>
      <c r="DW77" s="256">
        <f>'Marks Entry'!DX79</f>
        <v>0</v>
      </c>
      <c r="DX77" s="518">
        <f>'Marks Entry'!DY79</f>
        <v>0</v>
      </c>
      <c r="DY77" s="518" t="str">
        <f>'Marks Entry'!DZ79</f>
        <v>E</v>
      </c>
      <c r="DZ77" s="152" t="str">
        <f>'Marks Entry'!EA79</f>
        <v>E</v>
      </c>
      <c r="EA77" s="149">
        <f>'Marks Entry'!EB79</f>
        <v>0</v>
      </c>
      <c r="EB77" s="150">
        <f>'Marks Entry'!EC79</f>
        <v>0</v>
      </c>
      <c r="EC77" s="150">
        <f>'Marks Entry'!ED79</f>
        <v>0</v>
      </c>
      <c r="ED77" s="150">
        <f>'Marks Entry'!EE79</f>
        <v>0</v>
      </c>
      <c r="EE77" s="150">
        <f>'Marks Entry'!EF79</f>
        <v>0</v>
      </c>
      <c r="EF77" s="209">
        <f>'Marks Entry'!EG79</f>
        <v>0</v>
      </c>
      <c r="EG77" s="153" t="str">
        <f>'Marks Entry'!EJ79</f>
        <v>E</v>
      </c>
      <c r="EH77" s="149">
        <f>'Marks Entry'!EK79</f>
        <v>0</v>
      </c>
      <c r="EI77" s="150">
        <f>'Marks Entry'!EL79</f>
        <v>0</v>
      </c>
      <c r="EJ77" s="150">
        <f>'Marks Entry'!EM79</f>
        <v>0</v>
      </c>
      <c r="EK77" s="150">
        <f>'Marks Entry'!EN79</f>
        <v>0</v>
      </c>
      <c r="EL77" s="150">
        <f>'Marks Entry'!EO79</f>
        <v>0</v>
      </c>
      <c r="EM77" s="151">
        <f>'Marks Entry'!EP79</f>
        <v>0</v>
      </c>
      <c r="EN77" s="153" t="str">
        <f>'Marks Entry'!ES79</f>
        <v>E</v>
      </c>
      <c r="EO77" s="149">
        <f>'Marks Entry'!ET79</f>
        <v>0</v>
      </c>
      <c r="EP77" s="150">
        <f>'Marks Entry'!EU79</f>
        <v>0</v>
      </c>
      <c r="EQ77" s="150">
        <f>'Marks Entry'!EV79</f>
        <v>0</v>
      </c>
      <c r="ER77" s="150">
        <f>'Marks Entry'!EW79</f>
        <v>0</v>
      </c>
      <c r="ES77" s="150">
        <f>'Marks Entry'!EX79</f>
        <v>0</v>
      </c>
      <c r="ET77" s="151">
        <f>'Marks Entry'!EY79</f>
        <v>0</v>
      </c>
      <c r="EU77" s="153" t="str">
        <f>'Marks Entry'!FB79</f>
        <v>E</v>
      </c>
      <c r="EV77" s="222">
        <f>'Marks Entry'!FC79</f>
        <v>0</v>
      </c>
      <c r="EW77" s="223">
        <f>'Marks Entry'!FD79</f>
        <v>0</v>
      </c>
      <c r="EX77" s="226" t="str">
        <f>'Marks Entry'!FE79</f>
        <v/>
      </c>
      <c r="EY77" s="222">
        <f>'Marks Entry'!FF79</f>
        <v>1200</v>
      </c>
      <c r="EZ77" s="223">
        <f>'Marks Entry'!FG79</f>
        <v>0</v>
      </c>
      <c r="FA77" s="223">
        <f>'Marks Entry'!FH79</f>
        <v>0</v>
      </c>
      <c r="FB77" s="223" t="str">
        <f>IF(OR('Marks Entry'!FI79="First",'Marks Entry'!FI79="Second",'Marks Entry'!FI79="Third"),'Marks Entry'!FI79,"")</f>
        <v/>
      </c>
      <c r="FC77" s="223" t="str">
        <f>'Marks Entry'!FJ79</f>
        <v/>
      </c>
      <c r="FD77" s="540" t="str">
        <f>'Marks Entry'!FK79</f>
        <v>PROMOTED</v>
      </c>
      <c r="FE77" s="113" t="str">
        <f>'Marks Entry'!FL79</f>
        <v/>
      </c>
      <c r="FF77" s="115" t="str">
        <f>'Marks Entry'!FM79</f>
        <v/>
      </c>
      <c r="FG77" s="116" t="str">
        <f>'Marks Entry'!FO79</f>
        <v>E</v>
      </c>
    </row>
    <row r="78" spans="1:163" s="117" customFormat="1" ht="17.25" customHeight="1">
      <c r="A78" s="1065"/>
      <c r="B78" s="112">
        <f t="shared" si="2"/>
        <v>72</v>
      </c>
      <c r="C78" s="113">
        <f>'Marks Entry'!D80</f>
        <v>0</v>
      </c>
      <c r="D78" s="113">
        <f>'Marks Entry'!E80</f>
        <v>0</v>
      </c>
      <c r="E78" s="113">
        <f>'Marks Entry'!F80</f>
        <v>0</v>
      </c>
      <c r="F78" s="113">
        <f>'Marks Entry'!G80</f>
        <v>972</v>
      </c>
      <c r="G78" s="113">
        <f>'Marks Entry'!H80</f>
        <v>0</v>
      </c>
      <c r="H78" s="113">
        <f>'Marks Entry'!I80</f>
        <v>0</v>
      </c>
      <c r="I78" s="113">
        <f>'Marks Entry'!J80</f>
        <v>0</v>
      </c>
      <c r="J78" s="114">
        <f>'Marks Entry'!K80</f>
        <v>0</v>
      </c>
      <c r="K78" s="149">
        <f>'Marks Entry'!L80</f>
        <v>0</v>
      </c>
      <c r="L78" s="150">
        <f>'Marks Entry'!M80</f>
        <v>0</v>
      </c>
      <c r="M78" s="510">
        <f>'Marks Entry'!N80</f>
        <v>0</v>
      </c>
      <c r="N78" s="150">
        <f>'Marks Entry'!O80</f>
        <v>0</v>
      </c>
      <c r="O78" s="150">
        <f>'Marks Entry'!P80</f>
        <v>0</v>
      </c>
      <c r="P78" s="508">
        <f>'Marks Entry'!Q80</f>
        <v>0</v>
      </c>
      <c r="Q78" s="150">
        <f>'Marks Entry'!R80</f>
        <v>0</v>
      </c>
      <c r="R78" s="150">
        <f>'Marks Entry'!S80</f>
        <v>0</v>
      </c>
      <c r="S78" s="508">
        <f>'Marks Entry'!T80</f>
        <v>0</v>
      </c>
      <c r="T78" s="151">
        <f>'Marks Entry'!U80</f>
        <v>0</v>
      </c>
      <c r="U78" s="150">
        <f>'Marks Entry'!V80</f>
        <v>0</v>
      </c>
      <c r="V78" s="150">
        <f>'Marks Entry'!W80</f>
        <v>0</v>
      </c>
      <c r="W78" s="151">
        <f>'Marks Entry'!X80</f>
        <v>0</v>
      </c>
      <c r="X78" s="150">
        <f>'Marks Entry'!Y80</f>
        <v>0</v>
      </c>
      <c r="Y78" s="150">
        <f>'Marks Entry'!Z80</f>
        <v>0</v>
      </c>
      <c r="Z78" s="151">
        <f>'Marks Entry'!AA80</f>
        <v>0</v>
      </c>
      <c r="AA78" s="256">
        <f>'Marks Entry'!AB80</f>
        <v>0</v>
      </c>
      <c r="AB78" s="518">
        <f>'Marks Entry'!AC80</f>
        <v>0</v>
      </c>
      <c r="AC78" s="518" t="str">
        <f>'Marks Entry'!AD80</f>
        <v>E</v>
      </c>
      <c r="AD78" s="152" t="str">
        <f>'Marks Entry'!AE80</f>
        <v>E</v>
      </c>
      <c r="AE78" s="149">
        <f>'Marks Entry'!AF80</f>
        <v>0</v>
      </c>
      <c r="AF78" s="150">
        <f>'Marks Entry'!AG80</f>
        <v>0</v>
      </c>
      <c r="AG78" s="510">
        <f>'Marks Entry'!AH80</f>
        <v>0</v>
      </c>
      <c r="AH78" s="150">
        <f>'Marks Entry'!AI80</f>
        <v>0</v>
      </c>
      <c r="AI78" s="150">
        <f>'Marks Entry'!AJ80</f>
        <v>0</v>
      </c>
      <c r="AJ78" s="508">
        <f>'Marks Entry'!AK80</f>
        <v>0</v>
      </c>
      <c r="AK78" s="150">
        <f>'Marks Entry'!AL80</f>
        <v>0</v>
      </c>
      <c r="AL78" s="150">
        <f>'Marks Entry'!AM80</f>
        <v>0</v>
      </c>
      <c r="AM78" s="508">
        <f>'Marks Entry'!AN80</f>
        <v>0</v>
      </c>
      <c r="AN78" s="151">
        <f>'Marks Entry'!AO80</f>
        <v>0</v>
      </c>
      <c r="AO78" s="150">
        <f>'Marks Entry'!AP80</f>
        <v>0</v>
      </c>
      <c r="AP78" s="150">
        <f>'Marks Entry'!AQ80</f>
        <v>0</v>
      </c>
      <c r="AQ78" s="151">
        <f>'Marks Entry'!AR80</f>
        <v>0</v>
      </c>
      <c r="AR78" s="150">
        <f>'Marks Entry'!AS80</f>
        <v>0</v>
      </c>
      <c r="AS78" s="150">
        <f>'Marks Entry'!AT80</f>
        <v>0</v>
      </c>
      <c r="AT78" s="151">
        <f>'Marks Entry'!AU80</f>
        <v>0</v>
      </c>
      <c r="AU78" s="256">
        <f>'Marks Entry'!AV80</f>
        <v>0</v>
      </c>
      <c r="AV78" s="518">
        <f>'Marks Entry'!AW80</f>
        <v>0</v>
      </c>
      <c r="AW78" s="518" t="str">
        <f>'Marks Entry'!AX80</f>
        <v>E</v>
      </c>
      <c r="AX78" s="152" t="str">
        <f>'Marks Entry'!AY80</f>
        <v>E</v>
      </c>
      <c r="AY78" s="149">
        <f>'Marks Entry'!AZ80</f>
        <v>0</v>
      </c>
      <c r="AZ78" s="150">
        <f>'Marks Entry'!BA80</f>
        <v>0</v>
      </c>
      <c r="BA78" s="510">
        <f>'Marks Entry'!BB80</f>
        <v>0</v>
      </c>
      <c r="BB78" s="150">
        <f>'Marks Entry'!BC80</f>
        <v>0</v>
      </c>
      <c r="BC78" s="150">
        <f>'Marks Entry'!BD80</f>
        <v>0</v>
      </c>
      <c r="BD78" s="508">
        <f>'Marks Entry'!BE80</f>
        <v>0</v>
      </c>
      <c r="BE78" s="150">
        <f>'Marks Entry'!BF80</f>
        <v>0</v>
      </c>
      <c r="BF78" s="150">
        <f>'Marks Entry'!BG80</f>
        <v>0</v>
      </c>
      <c r="BG78" s="508">
        <f>'Marks Entry'!BH80</f>
        <v>0</v>
      </c>
      <c r="BH78" s="151">
        <f>'Marks Entry'!BI80</f>
        <v>0</v>
      </c>
      <c r="BI78" s="150">
        <f>'Marks Entry'!BJ80</f>
        <v>0</v>
      </c>
      <c r="BJ78" s="150">
        <f>'Marks Entry'!BK80</f>
        <v>0</v>
      </c>
      <c r="BK78" s="151">
        <f>'Marks Entry'!BL80</f>
        <v>0</v>
      </c>
      <c r="BL78" s="150">
        <f>'Marks Entry'!BM80</f>
        <v>0</v>
      </c>
      <c r="BM78" s="150">
        <f>'Marks Entry'!BN80</f>
        <v>0</v>
      </c>
      <c r="BN78" s="151">
        <f>'Marks Entry'!BO80</f>
        <v>0</v>
      </c>
      <c r="BO78" s="256">
        <f>'Marks Entry'!BP80</f>
        <v>0</v>
      </c>
      <c r="BP78" s="518">
        <f>'Marks Entry'!BQ80</f>
        <v>0</v>
      </c>
      <c r="BQ78" s="518" t="str">
        <f>'Marks Entry'!BR80</f>
        <v>E</v>
      </c>
      <c r="BR78" s="152" t="str">
        <f>'Marks Entry'!BS80</f>
        <v>E</v>
      </c>
      <c r="BS78" s="149">
        <f>'Marks Entry'!BT80</f>
        <v>0</v>
      </c>
      <c r="BT78" s="150">
        <f>'Marks Entry'!BU80</f>
        <v>0</v>
      </c>
      <c r="BU78" s="510">
        <f>'Marks Entry'!BV80</f>
        <v>0</v>
      </c>
      <c r="BV78" s="150">
        <f>'Marks Entry'!BW80</f>
        <v>0</v>
      </c>
      <c r="BW78" s="150">
        <f>'Marks Entry'!BX80</f>
        <v>0</v>
      </c>
      <c r="BX78" s="508">
        <f>'Marks Entry'!BY80</f>
        <v>0</v>
      </c>
      <c r="BY78" s="150">
        <f>'Marks Entry'!BZ80</f>
        <v>0</v>
      </c>
      <c r="BZ78" s="150">
        <f>'Marks Entry'!CA80</f>
        <v>0</v>
      </c>
      <c r="CA78" s="508">
        <f>'Marks Entry'!CB80</f>
        <v>0</v>
      </c>
      <c r="CB78" s="151">
        <f>'Marks Entry'!CC80</f>
        <v>0</v>
      </c>
      <c r="CC78" s="150">
        <f>'Marks Entry'!CD80</f>
        <v>0</v>
      </c>
      <c r="CD78" s="150">
        <f>'Marks Entry'!CE80</f>
        <v>0</v>
      </c>
      <c r="CE78" s="151">
        <f>'Marks Entry'!CF80</f>
        <v>0</v>
      </c>
      <c r="CF78" s="150">
        <f>'Marks Entry'!CG80</f>
        <v>0</v>
      </c>
      <c r="CG78" s="150">
        <f>'Marks Entry'!CH80</f>
        <v>0</v>
      </c>
      <c r="CH78" s="151">
        <f>'Marks Entry'!CI80</f>
        <v>0</v>
      </c>
      <c r="CI78" s="256">
        <f>'Marks Entry'!CJ80</f>
        <v>0</v>
      </c>
      <c r="CJ78" s="518">
        <f>'Marks Entry'!CK80</f>
        <v>0</v>
      </c>
      <c r="CK78" s="518" t="str">
        <f>'Marks Entry'!CL80</f>
        <v>E</v>
      </c>
      <c r="CL78" s="152" t="str">
        <f>'Marks Entry'!CM80</f>
        <v>E</v>
      </c>
      <c r="CM78" s="149">
        <f>'Marks Entry'!CN80</f>
        <v>0</v>
      </c>
      <c r="CN78" s="150">
        <f>'Marks Entry'!CO80</f>
        <v>0</v>
      </c>
      <c r="CO78" s="510">
        <f>'Marks Entry'!CP80</f>
        <v>0</v>
      </c>
      <c r="CP78" s="150">
        <f>'Marks Entry'!CQ80</f>
        <v>0</v>
      </c>
      <c r="CQ78" s="150">
        <f>'Marks Entry'!CR80</f>
        <v>0</v>
      </c>
      <c r="CR78" s="508">
        <f>'Marks Entry'!CS80</f>
        <v>0</v>
      </c>
      <c r="CS78" s="150">
        <f>'Marks Entry'!CT80</f>
        <v>0</v>
      </c>
      <c r="CT78" s="150">
        <f>'Marks Entry'!CU80</f>
        <v>0</v>
      </c>
      <c r="CU78" s="508">
        <f>'Marks Entry'!CV80</f>
        <v>0</v>
      </c>
      <c r="CV78" s="151">
        <f>'Marks Entry'!CW80</f>
        <v>0</v>
      </c>
      <c r="CW78" s="150">
        <f>'Marks Entry'!CX80</f>
        <v>0</v>
      </c>
      <c r="CX78" s="150">
        <f>'Marks Entry'!CY80</f>
        <v>0</v>
      </c>
      <c r="CY78" s="151">
        <f>'Marks Entry'!CZ80</f>
        <v>0</v>
      </c>
      <c r="CZ78" s="150">
        <f>'Marks Entry'!DA80</f>
        <v>0</v>
      </c>
      <c r="DA78" s="150">
        <f>'Marks Entry'!DB80</f>
        <v>0</v>
      </c>
      <c r="DB78" s="151">
        <f>'Marks Entry'!DC80</f>
        <v>0</v>
      </c>
      <c r="DC78" s="256">
        <f>'Marks Entry'!DD80</f>
        <v>0</v>
      </c>
      <c r="DD78" s="518">
        <f>'Marks Entry'!DE80</f>
        <v>0</v>
      </c>
      <c r="DE78" s="518" t="str">
        <f>'Marks Entry'!DF80</f>
        <v>E</v>
      </c>
      <c r="DF78" s="152" t="str">
        <f>'Marks Entry'!DG80</f>
        <v>E</v>
      </c>
      <c r="DG78" s="149">
        <f>'Marks Entry'!DH80</f>
        <v>0</v>
      </c>
      <c r="DH78" s="150">
        <f>'Marks Entry'!DI80</f>
        <v>0</v>
      </c>
      <c r="DI78" s="510">
        <f>'Marks Entry'!DJ80</f>
        <v>0</v>
      </c>
      <c r="DJ78" s="150">
        <f>'Marks Entry'!DK80</f>
        <v>0</v>
      </c>
      <c r="DK78" s="150">
        <f>'Marks Entry'!DL80</f>
        <v>0</v>
      </c>
      <c r="DL78" s="508">
        <f>'Marks Entry'!DM80</f>
        <v>0</v>
      </c>
      <c r="DM78" s="150">
        <f>'Marks Entry'!DN80</f>
        <v>0</v>
      </c>
      <c r="DN78" s="150">
        <f>'Marks Entry'!DO80</f>
        <v>0</v>
      </c>
      <c r="DO78" s="508">
        <f>'Marks Entry'!DP80</f>
        <v>0</v>
      </c>
      <c r="DP78" s="151">
        <f>'Marks Entry'!DQ80</f>
        <v>0</v>
      </c>
      <c r="DQ78" s="150">
        <f>'Marks Entry'!DR80</f>
        <v>0</v>
      </c>
      <c r="DR78" s="150">
        <f>'Marks Entry'!DS80</f>
        <v>0</v>
      </c>
      <c r="DS78" s="151">
        <f>'Marks Entry'!DT80</f>
        <v>0</v>
      </c>
      <c r="DT78" s="150">
        <f>'Marks Entry'!DU80</f>
        <v>0</v>
      </c>
      <c r="DU78" s="150">
        <f>'Marks Entry'!DV80</f>
        <v>0</v>
      </c>
      <c r="DV78" s="151">
        <f>'Marks Entry'!DW80</f>
        <v>0</v>
      </c>
      <c r="DW78" s="256">
        <f>'Marks Entry'!DX80</f>
        <v>0</v>
      </c>
      <c r="DX78" s="518">
        <f>'Marks Entry'!DY80</f>
        <v>0</v>
      </c>
      <c r="DY78" s="518" t="str">
        <f>'Marks Entry'!DZ80</f>
        <v>E</v>
      </c>
      <c r="DZ78" s="152" t="str">
        <f>'Marks Entry'!EA80</f>
        <v>E</v>
      </c>
      <c r="EA78" s="149">
        <f>'Marks Entry'!EB80</f>
        <v>0</v>
      </c>
      <c r="EB78" s="150">
        <f>'Marks Entry'!EC80</f>
        <v>0</v>
      </c>
      <c r="EC78" s="150">
        <f>'Marks Entry'!ED80</f>
        <v>0</v>
      </c>
      <c r="ED78" s="150">
        <f>'Marks Entry'!EE80</f>
        <v>0</v>
      </c>
      <c r="EE78" s="150">
        <f>'Marks Entry'!EF80</f>
        <v>0</v>
      </c>
      <c r="EF78" s="209">
        <f>'Marks Entry'!EG80</f>
        <v>0</v>
      </c>
      <c r="EG78" s="153" t="str">
        <f>'Marks Entry'!EJ80</f>
        <v>E</v>
      </c>
      <c r="EH78" s="149">
        <f>'Marks Entry'!EK80</f>
        <v>0</v>
      </c>
      <c r="EI78" s="150">
        <f>'Marks Entry'!EL80</f>
        <v>0</v>
      </c>
      <c r="EJ78" s="150">
        <f>'Marks Entry'!EM80</f>
        <v>0</v>
      </c>
      <c r="EK78" s="150">
        <f>'Marks Entry'!EN80</f>
        <v>0</v>
      </c>
      <c r="EL78" s="150">
        <f>'Marks Entry'!EO80</f>
        <v>0</v>
      </c>
      <c r="EM78" s="151">
        <f>'Marks Entry'!EP80</f>
        <v>0</v>
      </c>
      <c r="EN78" s="153" t="str">
        <f>'Marks Entry'!ES80</f>
        <v>E</v>
      </c>
      <c r="EO78" s="149">
        <f>'Marks Entry'!ET80</f>
        <v>0</v>
      </c>
      <c r="EP78" s="150">
        <f>'Marks Entry'!EU80</f>
        <v>0</v>
      </c>
      <c r="EQ78" s="150">
        <f>'Marks Entry'!EV80</f>
        <v>0</v>
      </c>
      <c r="ER78" s="150">
        <f>'Marks Entry'!EW80</f>
        <v>0</v>
      </c>
      <c r="ES78" s="150">
        <f>'Marks Entry'!EX80</f>
        <v>0</v>
      </c>
      <c r="ET78" s="151">
        <f>'Marks Entry'!EY80</f>
        <v>0</v>
      </c>
      <c r="EU78" s="153" t="str">
        <f>'Marks Entry'!FB80</f>
        <v>E</v>
      </c>
      <c r="EV78" s="222">
        <f>'Marks Entry'!FC80</f>
        <v>0</v>
      </c>
      <c r="EW78" s="223">
        <f>'Marks Entry'!FD80</f>
        <v>0</v>
      </c>
      <c r="EX78" s="226" t="str">
        <f>'Marks Entry'!FE80</f>
        <v/>
      </c>
      <c r="EY78" s="222">
        <f>'Marks Entry'!FF80</f>
        <v>1200</v>
      </c>
      <c r="EZ78" s="223">
        <f>'Marks Entry'!FG80</f>
        <v>0</v>
      </c>
      <c r="FA78" s="223">
        <f>'Marks Entry'!FH80</f>
        <v>0</v>
      </c>
      <c r="FB78" s="223" t="str">
        <f>IF(OR('Marks Entry'!FI80="First",'Marks Entry'!FI80="Second",'Marks Entry'!FI80="Third"),'Marks Entry'!FI80,"")</f>
        <v/>
      </c>
      <c r="FC78" s="223" t="str">
        <f>'Marks Entry'!FJ80</f>
        <v/>
      </c>
      <c r="FD78" s="540" t="str">
        <f>'Marks Entry'!FK80</f>
        <v>PROMOTED</v>
      </c>
      <c r="FE78" s="113" t="str">
        <f>'Marks Entry'!FL80</f>
        <v/>
      </c>
      <c r="FF78" s="115" t="str">
        <f>'Marks Entry'!FM80</f>
        <v/>
      </c>
      <c r="FG78" s="116" t="str">
        <f>'Marks Entry'!FO80</f>
        <v>E</v>
      </c>
    </row>
    <row r="79" spans="1:163" s="117" customFormat="1" ht="17.25" customHeight="1">
      <c r="A79" s="1065"/>
      <c r="B79" s="112">
        <f t="shared" si="2"/>
        <v>73</v>
      </c>
      <c r="C79" s="113">
        <f>'Marks Entry'!D81</f>
        <v>0</v>
      </c>
      <c r="D79" s="113">
        <f>'Marks Entry'!E81</f>
        <v>0</v>
      </c>
      <c r="E79" s="113">
        <f>'Marks Entry'!F81</f>
        <v>0</v>
      </c>
      <c r="F79" s="113">
        <f>'Marks Entry'!G81</f>
        <v>973</v>
      </c>
      <c r="G79" s="113">
        <f>'Marks Entry'!H81</f>
        <v>0</v>
      </c>
      <c r="H79" s="113">
        <f>'Marks Entry'!I81</f>
        <v>0</v>
      </c>
      <c r="I79" s="113">
        <f>'Marks Entry'!J81</f>
        <v>0</v>
      </c>
      <c r="J79" s="114">
        <f>'Marks Entry'!K81</f>
        <v>0</v>
      </c>
      <c r="K79" s="149">
        <f>'Marks Entry'!L81</f>
        <v>0</v>
      </c>
      <c r="L79" s="150">
        <f>'Marks Entry'!M81</f>
        <v>0</v>
      </c>
      <c r="M79" s="510">
        <f>'Marks Entry'!N81</f>
        <v>0</v>
      </c>
      <c r="N79" s="150">
        <f>'Marks Entry'!O81</f>
        <v>0</v>
      </c>
      <c r="O79" s="150">
        <f>'Marks Entry'!P81</f>
        <v>0</v>
      </c>
      <c r="P79" s="508">
        <f>'Marks Entry'!Q81</f>
        <v>0</v>
      </c>
      <c r="Q79" s="150">
        <f>'Marks Entry'!R81</f>
        <v>0</v>
      </c>
      <c r="R79" s="150">
        <f>'Marks Entry'!S81</f>
        <v>0</v>
      </c>
      <c r="S79" s="508">
        <f>'Marks Entry'!T81</f>
        <v>0</v>
      </c>
      <c r="T79" s="151">
        <f>'Marks Entry'!U81</f>
        <v>0</v>
      </c>
      <c r="U79" s="150">
        <f>'Marks Entry'!V81</f>
        <v>0</v>
      </c>
      <c r="V79" s="150">
        <f>'Marks Entry'!W81</f>
        <v>0</v>
      </c>
      <c r="W79" s="151">
        <f>'Marks Entry'!X81</f>
        <v>0</v>
      </c>
      <c r="X79" s="150">
        <f>'Marks Entry'!Y81</f>
        <v>0</v>
      </c>
      <c r="Y79" s="150">
        <f>'Marks Entry'!Z81</f>
        <v>0</v>
      </c>
      <c r="Z79" s="151">
        <f>'Marks Entry'!AA81</f>
        <v>0</v>
      </c>
      <c r="AA79" s="256">
        <f>'Marks Entry'!AB81</f>
        <v>0</v>
      </c>
      <c r="AB79" s="518">
        <f>'Marks Entry'!AC81</f>
        <v>0</v>
      </c>
      <c r="AC79" s="518" t="str">
        <f>'Marks Entry'!AD81</f>
        <v>E</v>
      </c>
      <c r="AD79" s="152" t="str">
        <f>'Marks Entry'!AE81</f>
        <v>E</v>
      </c>
      <c r="AE79" s="149">
        <f>'Marks Entry'!AF81</f>
        <v>0</v>
      </c>
      <c r="AF79" s="150">
        <f>'Marks Entry'!AG81</f>
        <v>0</v>
      </c>
      <c r="AG79" s="510">
        <f>'Marks Entry'!AH81</f>
        <v>0</v>
      </c>
      <c r="AH79" s="150">
        <f>'Marks Entry'!AI81</f>
        <v>0</v>
      </c>
      <c r="AI79" s="150">
        <f>'Marks Entry'!AJ81</f>
        <v>0</v>
      </c>
      <c r="AJ79" s="508">
        <f>'Marks Entry'!AK81</f>
        <v>0</v>
      </c>
      <c r="AK79" s="150">
        <f>'Marks Entry'!AL81</f>
        <v>0</v>
      </c>
      <c r="AL79" s="150">
        <f>'Marks Entry'!AM81</f>
        <v>0</v>
      </c>
      <c r="AM79" s="508">
        <f>'Marks Entry'!AN81</f>
        <v>0</v>
      </c>
      <c r="AN79" s="151">
        <f>'Marks Entry'!AO81</f>
        <v>0</v>
      </c>
      <c r="AO79" s="150">
        <f>'Marks Entry'!AP81</f>
        <v>0</v>
      </c>
      <c r="AP79" s="150">
        <f>'Marks Entry'!AQ81</f>
        <v>0</v>
      </c>
      <c r="AQ79" s="151">
        <f>'Marks Entry'!AR81</f>
        <v>0</v>
      </c>
      <c r="AR79" s="150">
        <f>'Marks Entry'!AS81</f>
        <v>0</v>
      </c>
      <c r="AS79" s="150">
        <f>'Marks Entry'!AT81</f>
        <v>0</v>
      </c>
      <c r="AT79" s="151">
        <f>'Marks Entry'!AU81</f>
        <v>0</v>
      </c>
      <c r="AU79" s="256">
        <f>'Marks Entry'!AV81</f>
        <v>0</v>
      </c>
      <c r="AV79" s="518">
        <f>'Marks Entry'!AW81</f>
        <v>0</v>
      </c>
      <c r="AW79" s="518" t="str">
        <f>'Marks Entry'!AX81</f>
        <v>E</v>
      </c>
      <c r="AX79" s="152" t="str">
        <f>'Marks Entry'!AY81</f>
        <v>E</v>
      </c>
      <c r="AY79" s="149">
        <f>'Marks Entry'!AZ81</f>
        <v>0</v>
      </c>
      <c r="AZ79" s="150">
        <f>'Marks Entry'!BA81</f>
        <v>0</v>
      </c>
      <c r="BA79" s="510">
        <f>'Marks Entry'!BB81</f>
        <v>0</v>
      </c>
      <c r="BB79" s="150">
        <f>'Marks Entry'!BC81</f>
        <v>0</v>
      </c>
      <c r="BC79" s="150">
        <f>'Marks Entry'!BD81</f>
        <v>0</v>
      </c>
      <c r="BD79" s="508">
        <f>'Marks Entry'!BE81</f>
        <v>0</v>
      </c>
      <c r="BE79" s="150">
        <f>'Marks Entry'!BF81</f>
        <v>0</v>
      </c>
      <c r="BF79" s="150">
        <f>'Marks Entry'!BG81</f>
        <v>0</v>
      </c>
      <c r="BG79" s="508">
        <f>'Marks Entry'!BH81</f>
        <v>0</v>
      </c>
      <c r="BH79" s="151">
        <f>'Marks Entry'!BI81</f>
        <v>0</v>
      </c>
      <c r="BI79" s="150">
        <f>'Marks Entry'!BJ81</f>
        <v>0</v>
      </c>
      <c r="BJ79" s="150">
        <f>'Marks Entry'!BK81</f>
        <v>0</v>
      </c>
      <c r="BK79" s="151">
        <f>'Marks Entry'!BL81</f>
        <v>0</v>
      </c>
      <c r="BL79" s="150">
        <f>'Marks Entry'!BM81</f>
        <v>0</v>
      </c>
      <c r="BM79" s="150">
        <f>'Marks Entry'!BN81</f>
        <v>0</v>
      </c>
      <c r="BN79" s="151">
        <f>'Marks Entry'!BO81</f>
        <v>0</v>
      </c>
      <c r="BO79" s="256">
        <f>'Marks Entry'!BP81</f>
        <v>0</v>
      </c>
      <c r="BP79" s="518">
        <f>'Marks Entry'!BQ81</f>
        <v>0</v>
      </c>
      <c r="BQ79" s="518" t="str">
        <f>'Marks Entry'!BR81</f>
        <v>E</v>
      </c>
      <c r="BR79" s="152" t="str">
        <f>'Marks Entry'!BS81</f>
        <v>E</v>
      </c>
      <c r="BS79" s="149">
        <f>'Marks Entry'!BT81</f>
        <v>0</v>
      </c>
      <c r="BT79" s="150">
        <f>'Marks Entry'!BU81</f>
        <v>0</v>
      </c>
      <c r="BU79" s="510">
        <f>'Marks Entry'!BV81</f>
        <v>0</v>
      </c>
      <c r="BV79" s="150">
        <f>'Marks Entry'!BW81</f>
        <v>0</v>
      </c>
      <c r="BW79" s="150">
        <f>'Marks Entry'!BX81</f>
        <v>0</v>
      </c>
      <c r="BX79" s="508">
        <f>'Marks Entry'!BY81</f>
        <v>0</v>
      </c>
      <c r="BY79" s="150">
        <f>'Marks Entry'!BZ81</f>
        <v>0</v>
      </c>
      <c r="BZ79" s="150">
        <f>'Marks Entry'!CA81</f>
        <v>0</v>
      </c>
      <c r="CA79" s="508">
        <f>'Marks Entry'!CB81</f>
        <v>0</v>
      </c>
      <c r="CB79" s="151">
        <f>'Marks Entry'!CC81</f>
        <v>0</v>
      </c>
      <c r="CC79" s="150">
        <f>'Marks Entry'!CD81</f>
        <v>0</v>
      </c>
      <c r="CD79" s="150">
        <f>'Marks Entry'!CE81</f>
        <v>0</v>
      </c>
      <c r="CE79" s="151">
        <f>'Marks Entry'!CF81</f>
        <v>0</v>
      </c>
      <c r="CF79" s="150">
        <f>'Marks Entry'!CG81</f>
        <v>0</v>
      </c>
      <c r="CG79" s="150">
        <f>'Marks Entry'!CH81</f>
        <v>0</v>
      </c>
      <c r="CH79" s="151">
        <f>'Marks Entry'!CI81</f>
        <v>0</v>
      </c>
      <c r="CI79" s="256">
        <f>'Marks Entry'!CJ81</f>
        <v>0</v>
      </c>
      <c r="CJ79" s="518">
        <f>'Marks Entry'!CK81</f>
        <v>0</v>
      </c>
      <c r="CK79" s="518" t="str">
        <f>'Marks Entry'!CL81</f>
        <v>E</v>
      </c>
      <c r="CL79" s="152" t="str">
        <f>'Marks Entry'!CM81</f>
        <v>E</v>
      </c>
      <c r="CM79" s="149">
        <f>'Marks Entry'!CN81</f>
        <v>0</v>
      </c>
      <c r="CN79" s="150">
        <f>'Marks Entry'!CO81</f>
        <v>0</v>
      </c>
      <c r="CO79" s="510">
        <f>'Marks Entry'!CP81</f>
        <v>0</v>
      </c>
      <c r="CP79" s="150">
        <f>'Marks Entry'!CQ81</f>
        <v>0</v>
      </c>
      <c r="CQ79" s="150">
        <f>'Marks Entry'!CR81</f>
        <v>0</v>
      </c>
      <c r="CR79" s="508">
        <f>'Marks Entry'!CS81</f>
        <v>0</v>
      </c>
      <c r="CS79" s="150">
        <f>'Marks Entry'!CT81</f>
        <v>0</v>
      </c>
      <c r="CT79" s="150">
        <f>'Marks Entry'!CU81</f>
        <v>0</v>
      </c>
      <c r="CU79" s="508">
        <f>'Marks Entry'!CV81</f>
        <v>0</v>
      </c>
      <c r="CV79" s="151">
        <f>'Marks Entry'!CW81</f>
        <v>0</v>
      </c>
      <c r="CW79" s="150">
        <f>'Marks Entry'!CX81</f>
        <v>0</v>
      </c>
      <c r="CX79" s="150">
        <f>'Marks Entry'!CY81</f>
        <v>0</v>
      </c>
      <c r="CY79" s="151">
        <f>'Marks Entry'!CZ81</f>
        <v>0</v>
      </c>
      <c r="CZ79" s="150">
        <f>'Marks Entry'!DA81</f>
        <v>0</v>
      </c>
      <c r="DA79" s="150">
        <f>'Marks Entry'!DB81</f>
        <v>0</v>
      </c>
      <c r="DB79" s="151">
        <f>'Marks Entry'!DC81</f>
        <v>0</v>
      </c>
      <c r="DC79" s="256">
        <f>'Marks Entry'!DD81</f>
        <v>0</v>
      </c>
      <c r="DD79" s="518">
        <f>'Marks Entry'!DE81</f>
        <v>0</v>
      </c>
      <c r="DE79" s="518" t="str">
        <f>'Marks Entry'!DF81</f>
        <v>E</v>
      </c>
      <c r="DF79" s="152" t="str">
        <f>'Marks Entry'!DG81</f>
        <v>E</v>
      </c>
      <c r="DG79" s="149">
        <f>'Marks Entry'!DH81</f>
        <v>0</v>
      </c>
      <c r="DH79" s="150">
        <f>'Marks Entry'!DI81</f>
        <v>0</v>
      </c>
      <c r="DI79" s="510">
        <f>'Marks Entry'!DJ81</f>
        <v>0</v>
      </c>
      <c r="DJ79" s="150">
        <f>'Marks Entry'!DK81</f>
        <v>0</v>
      </c>
      <c r="DK79" s="150">
        <f>'Marks Entry'!DL81</f>
        <v>0</v>
      </c>
      <c r="DL79" s="508">
        <f>'Marks Entry'!DM81</f>
        <v>0</v>
      </c>
      <c r="DM79" s="150">
        <f>'Marks Entry'!DN81</f>
        <v>0</v>
      </c>
      <c r="DN79" s="150">
        <f>'Marks Entry'!DO81</f>
        <v>0</v>
      </c>
      <c r="DO79" s="508">
        <f>'Marks Entry'!DP81</f>
        <v>0</v>
      </c>
      <c r="DP79" s="151">
        <f>'Marks Entry'!DQ81</f>
        <v>0</v>
      </c>
      <c r="DQ79" s="150">
        <f>'Marks Entry'!DR81</f>
        <v>0</v>
      </c>
      <c r="DR79" s="150">
        <f>'Marks Entry'!DS81</f>
        <v>0</v>
      </c>
      <c r="DS79" s="151">
        <f>'Marks Entry'!DT81</f>
        <v>0</v>
      </c>
      <c r="DT79" s="150">
        <f>'Marks Entry'!DU81</f>
        <v>0</v>
      </c>
      <c r="DU79" s="150">
        <f>'Marks Entry'!DV81</f>
        <v>0</v>
      </c>
      <c r="DV79" s="151">
        <f>'Marks Entry'!DW81</f>
        <v>0</v>
      </c>
      <c r="DW79" s="256">
        <f>'Marks Entry'!DX81</f>
        <v>0</v>
      </c>
      <c r="DX79" s="518">
        <f>'Marks Entry'!DY81</f>
        <v>0</v>
      </c>
      <c r="DY79" s="518" t="str">
        <f>'Marks Entry'!DZ81</f>
        <v>E</v>
      </c>
      <c r="DZ79" s="152" t="str">
        <f>'Marks Entry'!EA81</f>
        <v>E</v>
      </c>
      <c r="EA79" s="149">
        <f>'Marks Entry'!EB81</f>
        <v>0</v>
      </c>
      <c r="EB79" s="150">
        <f>'Marks Entry'!EC81</f>
        <v>0</v>
      </c>
      <c r="EC79" s="150">
        <f>'Marks Entry'!ED81</f>
        <v>0</v>
      </c>
      <c r="ED79" s="150">
        <f>'Marks Entry'!EE81</f>
        <v>0</v>
      </c>
      <c r="EE79" s="150">
        <f>'Marks Entry'!EF81</f>
        <v>0</v>
      </c>
      <c r="EF79" s="209">
        <f>'Marks Entry'!EG81</f>
        <v>0</v>
      </c>
      <c r="EG79" s="153" t="str">
        <f>'Marks Entry'!EJ81</f>
        <v>E</v>
      </c>
      <c r="EH79" s="149">
        <f>'Marks Entry'!EK81</f>
        <v>0</v>
      </c>
      <c r="EI79" s="150">
        <f>'Marks Entry'!EL81</f>
        <v>0</v>
      </c>
      <c r="EJ79" s="150">
        <f>'Marks Entry'!EM81</f>
        <v>0</v>
      </c>
      <c r="EK79" s="150">
        <f>'Marks Entry'!EN81</f>
        <v>0</v>
      </c>
      <c r="EL79" s="150">
        <f>'Marks Entry'!EO81</f>
        <v>0</v>
      </c>
      <c r="EM79" s="151">
        <f>'Marks Entry'!EP81</f>
        <v>0</v>
      </c>
      <c r="EN79" s="153" t="str">
        <f>'Marks Entry'!ES81</f>
        <v>E</v>
      </c>
      <c r="EO79" s="149">
        <f>'Marks Entry'!ET81</f>
        <v>0</v>
      </c>
      <c r="EP79" s="150">
        <f>'Marks Entry'!EU81</f>
        <v>0</v>
      </c>
      <c r="EQ79" s="150">
        <f>'Marks Entry'!EV81</f>
        <v>0</v>
      </c>
      <c r="ER79" s="150">
        <f>'Marks Entry'!EW81</f>
        <v>0</v>
      </c>
      <c r="ES79" s="150">
        <f>'Marks Entry'!EX81</f>
        <v>0</v>
      </c>
      <c r="ET79" s="151">
        <f>'Marks Entry'!EY81</f>
        <v>0</v>
      </c>
      <c r="EU79" s="153" t="str">
        <f>'Marks Entry'!FB81</f>
        <v>E</v>
      </c>
      <c r="EV79" s="222">
        <f>'Marks Entry'!FC81</f>
        <v>0</v>
      </c>
      <c r="EW79" s="223">
        <f>'Marks Entry'!FD81</f>
        <v>0</v>
      </c>
      <c r="EX79" s="226" t="str">
        <f>'Marks Entry'!FE81</f>
        <v/>
      </c>
      <c r="EY79" s="222">
        <f>'Marks Entry'!FF81</f>
        <v>1200</v>
      </c>
      <c r="EZ79" s="223">
        <f>'Marks Entry'!FG81</f>
        <v>0</v>
      </c>
      <c r="FA79" s="223">
        <f>'Marks Entry'!FH81</f>
        <v>0</v>
      </c>
      <c r="FB79" s="223" t="str">
        <f>IF(OR('Marks Entry'!FI81="First",'Marks Entry'!FI81="Second",'Marks Entry'!FI81="Third"),'Marks Entry'!FI81,"")</f>
        <v/>
      </c>
      <c r="FC79" s="223" t="str">
        <f>'Marks Entry'!FJ81</f>
        <v/>
      </c>
      <c r="FD79" s="540" t="str">
        <f>'Marks Entry'!FK81</f>
        <v>PROMOTED</v>
      </c>
      <c r="FE79" s="113" t="str">
        <f>'Marks Entry'!FL81</f>
        <v/>
      </c>
      <c r="FF79" s="115" t="str">
        <f>'Marks Entry'!FM81</f>
        <v/>
      </c>
      <c r="FG79" s="116" t="str">
        <f>'Marks Entry'!FO81</f>
        <v>E</v>
      </c>
    </row>
    <row r="80" spans="1:163" s="117" customFormat="1" ht="17.25" customHeight="1">
      <c r="A80" s="1065"/>
      <c r="B80" s="112">
        <f t="shared" si="2"/>
        <v>74</v>
      </c>
      <c r="C80" s="113">
        <f>'Marks Entry'!D82</f>
        <v>0</v>
      </c>
      <c r="D80" s="113">
        <f>'Marks Entry'!E82</f>
        <v>0</v>
      </c>
      <c r="E80" s="113">
        <f>'Marks Entry'!F82</f>
        <v>0</v>
      </c>
      <c r="F80" s="113">
        <f>'Marks Entry'!G82</f>
        <v>974</v>
      </c>
      <c r="G80" s="113">
        <f>'Marks Entry'!H82</f>
        <v>0</v>
      </c>
      <c r="H80" s="113">
        <f>'Marks Entry'!I82</f>
        <v>0</v>
      </c>
      <c r="I80" s="113">
        <f>'Marks Entry'!J82</f>
        <v>0</v>
      </c>
      <c r="J80" s="114">
        <f>'Marks Entry'!K82</f>
        <v>0</v>
      </c>
      <c r="K80" s="149">
        <f>'Marks Entry'!L82</f>
        <v>0</v>
      </c>
      <c r="L80" s="150">
        <f>'Marks Entry'!M82</f>
        <v>0</v>
      </c>
      <c r="M80" s="510">
        <f>'Marks Entry'!N82</f>
        <v>0</v>
      </c>
      <c r="N80" s="150">
        <f>'Marks Entry'!O82</f>
        <v>0</v>
      </c>
      <c r="O80" s="150">
        <f>'Marks Entry'!P82</f>
        <v>0</v>
      </c>
      <c r="P80" s="508">
        <f>'Marks Entry'!Q82</f>
        <v>0</v>
      </c>
      <c r="Q80" s="150">
        <f>'Marks Entry'!R82</f>
        <v>0</v>
      </c>
      <c r="R80" s="150">
        <f>'Marks Entry'!S82</f>
        <v>0</v>
      </c>
      <c r="S80" s="508">
        <f>'Marks Entry'!T82</f>
        <v>0</v>
      </c>
      <c r="T80" s="151">
        <f>'Marks Entry'!U82</f>
        <v>0</v>
      </c>
      <c r="U80" s="150">
        <f>'Marks Entry'!V82</f>
        <v>0</v>
      </c>
      <c r="V80" s="150">
        <f>'Marks Entry'!W82</f>
        <v>0</v>
      </c>
      <c r="W80" s="151">
        <f>'Marks Entry'!X82</f>
        <v>0</v>
      </c>
      <c r="X80" s="150">
        <f>'Marks Entry'!Y82</f>
        <v>0</v>
      </c>
      <c r="Y80" s="150">
        <f>'Marks Entry'!Z82</f>
        <v>0</v>
      </c>
      <c r="Z80" s="151">
        <f>'Marks Entry'!AA82</f>
        <v>0</v>
      </c>
      <c r="AA80" s="256">
        <f>'Marks Entry'!AB82</f>
        <v>0</v>
      </c>
      <c r="AB80" s="518">
        <f>'Marks Entry'!AC82</f>
        <v>0</v>
      </c>
      <c r="AC80" s="518" t="str">
        <f>'Marks Entry'!AD82</f>
        <v>E</v>
      </c>
      <c r="AD80" s="152" t="str">
        <f>'Marks Entry'!AE82</f>
        <v>E</v>
      </c>
      <c r="AE80" s="149">
        <f>'Marks Entry'!AF82</f>
        <v>0</v>
      </c>
      <c r="AF80" s="150">
        <f>'Marks Entry'!AG82</f>
        <v>0</v>
      </c>
      <c r="AG80" s="510">
        <f>'Marks Entry'!AH82</f>
        <v>0</v>
      </c>
      <c r="AH80" s="150">
        <f>'Marks Entry'!AI82</f>
        <v>0</v>
      </c>
      <c r="AI80" s="150">
        <f>'Marks Entry'!AJ82</f>
        <v>0</v>
      </c>
      <c r="AJ80" s="508">
        <f>'Marks Entry'!AK82</f>
        <v>0</v>
      </c>
      <c r="AK80" s="150">
        <f>'Marks Entry'!AL82</f>
        <v>0</v>
      </c>
      <c r="AL80" s="150">
        <f>'Marks Entry'!AM82</f>
        <v>0</v>
      </c>
      <c r="AM80" s="508">
        <f>'Marks Entry'!AN82</f>
        <v>0</v>
      </c>
      <c r="AN80" s="151">
        <f>'Marks Entry'!AO82</f>
        <v>0</v>
      </c>
      <c r="AO80" s="150">
        <f>'Marks Entry'!AP82</f>
        <v>0</v>
      </c>
      <c r="AP80" s="150">
        <f>'Marks Entry'!AQ82</f>
        <v>0</v>
      </c>
      <c r="AQ80" s="151">
        <f>'Marks Entry'!AR82</f>
        <v>0</v>
      </c>
      <c r="AR80" s="150">
        <f>'Marks Entry'!AS82</f>
        <v>0</v>
      </c>
      <c r="AS80" s="150">
        <f>'Marks Entry'!AT82</f>
        <v>0</v>
      </c>
      <c r="AT80" s="151">
        <f>'Marks Entry'!AU82</f>
        <v>0</v>
      </c>
      <c r="AU80" s="256">
        <f>'Marks Entry'!AV82</f>
        <v>0</v>
      </c>
      <c r="AV80" s="518">
        <f>'Marks Entry'!AW82</f>
        <v>0</v>
      </c>
      <c r="AW80" s="518" t="str">
        <f>'Marks Entry'!AX82</f>
        <v>E</v>
      </c>
      <c r="AX80" s="152" t="str">
        <f>'Marks Entry'!AY82</f>
        <v>E</v>
      </c>
      <c r="AY80" s="149">
        <f>'Marks Entry'!AZ82</f>
        <v>0</v>
      </c>
      <c r="AZ80" s="150">
        <f>'Marks Entry'!BA82</f>
        <v>0</v>
      </c>
      <c r="BA80" s="510">
        <f>'Marks Entry'!BB82</f>
        <v>0</v>
      </c>
      <c r="BB80" s="150">
        <f>'Marks Entry'!BC82</f>
        <v>0</v>
      </c>
      <c r="BC80" s="150">
        <f>'Marks Entry'!BD82</f>
        <v>0</v>
      </c>
      <c r="BD80" s="508">
        <f>'Marks Entry'!BE82</f>
        <v>0</v>
      </c>
      <c r="BE80" s="150">
        <f>'Marks Entry'!BF82</f>
        <v>0</v>
      </c>
      <c r="BF80" s="150">
        <f>'Marks Entry'!BG82</f>
        <v>0</v>
      </c>
      <c r="BG80" s="508">
        <f>'Marks Entry'!BH82</f>
        <v>0</v>
      </c>
      <c r="BH80" s="151">
        <f>'Marks Entry'!BI82</f>
        <v>0</v>
      </c>
      <c r="BI80" s="150">
        <f>'Marks Entry'!BJ82</f>
        <v>0</v>
      </c>
      <c r="BJ80" s="150">
        <f>'Marks Entry'!BK82</f>
        <v>0</v>
      </c>
      <c r="BK80" s="151">
        <f>'Marks Entry'!BL82</f>
        <v>0</v>
      </c>
      <c r="BL80" s="150">
        <f>'Marks Entry'!BM82</f>
        <v>0</v>
      </c>
      <c r="BM80" s="150">
        <f>'Marks Entry'!BN82</f>
        <v>0</v>
      </c>
      <c r="BN80" s="151">
        <f>'Marks Entry'!BO82</f>
        <v>0</v>
      </c>
      <c r="BO80" s="256">
        <f>'Marks Entry'!BP82</f>
        <v>0</v>
      </c>
      <c r="BP80" s="518">
        <f>'Marks Entry'!BQ82</f>
        <v>0</v>
      </c>
      <c r="BQ80" s="518" t="str">
        <f>'Marks Entry'!BR82</f>
        <v>E</v>
      </c>
      <c r="BR80" s="152" t="str">
        <f>'Marks Entry'!BS82</f>
        <v>E</v>
      </c>
      <c r="BS80" s="149">
        <f>'Marks Entry'!BT82</f>
        <v>0</v>
      </c>
      <c r="BT80" s="150">
        <f>'Marks Entry'!BU82</f>
        <v>0</v>
      </c>
      <c r="BU80" s="510">
        <f>'Marks Entry'!BV82</f>
        <v>0</v>
      </c>
      <c r="BV80" s="150">
        <f>'Marks Entry'!BW82</f>
        <v>0</v>
      </c>
      <c r="BW80" s="150">
        <f>'Marks Entry'!BX82</f>
        <v>0</v>
      </c>
      <c r="BX80" s="508">
        <f>'Marks Entry'!BY82</f>
        <v>0</v>
      </c>
      <c r="BY80" s="150">
        <f>'Marks Entry'!BZ82</f>
        <v>0</v>
      </c>
      <c r="BZ80" s="150">
        <f>'Marks Entry'!CA82</f>
        <v>0</v>
      </c>
      <c r="CA80" s="508">
        <f>'Marks Entry'!CB82</f>
        <v>0</v>
      </c>
      <c r="CB80" s="151">
        <f>'Marks Entry'!CC82</f>
        <v>0</v>
      </c>
      <c r="CC80" s="150">
        <f>'Marks Entry'!CD82</f>
        <v>0</v>
      </c>
      <c r="CD80" s="150">
        <f>'Marks Entry'!CE82</f>
        <v>0</v>
      </c>
      <c r="CE80" s="151">
        <f>'Marks Entry'!CF82</f>
        <v>0</v>
      </c>
      <c r="CF80" s="150">
        <f>'Marks Entry'!CG82</f>
        <v>0</v>
      </c>
      <c r="CG80" s="150">
        <f>'Marks Entry'!CH82</f>
        <v>0</v>
      </c>
      <c r="CH80" s="151">
        <f>'Marks Entry'!CI82</f>
        <v>0</v>
      </c>
      <c r="CI80" s="256">
        <f>'Marks Entry'!CJ82</f>
        <v>0</v>
      </c>
      <c r="CJ80" s="518">
        <f>'Marks Entry'!CK82</f>
        <v>0</v>
      </c>
      <c r="CK80" s="518" t="str">
        <f>'Marks Entry'!CL82</f>
        <v>E</v>
      </c>
      <c r="CL80" s="152" t="str">
        <f>'Marks Entry'!CM82</f>
        <v>E</v>
      </c>
      <c r="CM80" s="149">
        <f>'Marks Entry'!CN82</f>
        <v>0</v>
      </c>
      <c r="CN80" s="150">
        <f>'Marks Entry'!CO82</f>
        <v>0</v>
      </c>
      <c r="CO80" s="510">
        <f>'Marks Entry'!CP82</f>
        <v>0</v>
      </c>
      <c r="CP80" s="150">
        <f>'Marks Entry'!CQ82</f>
        <v>0</v>
      </c>
      <c r="CQ80" s="150">
        <f>'Marks Entry'!CR82</f>
        <v>0</v>
      </c>
      <c r="CR80" s="508">
        <f>'Marks Entry'!CS82</f>
        <v>0</v>
      </c>
      <c r="CS80" s="150">
        <f>'Marks Entry'!CT82</f>
        <v>0</v>
      </c>
      <c r="CT80" s="150">
        <f>'Marks Entry'!CU82</f>
        <v>0</v>
      </c>
      <c r="CU80" s="508">
        <f>'Marks Entry'!CV82</f>
        <v>0</v>
      </c>
      <c r="CV80" s="151">
        <f>'Marks Entry'!CW82</f>
        <v>0</v>
      </c>
      <c r="CW80" s="150">
        <f>'Marks Entry'!CX82</f>
        <v>0</v>
      </c>
      <c r="CX80" s="150">
        <f>'Marks Entry'!CY82</f>
        <v>0</v>
      </c>
      <c r="CY80" s="151">
        <f>'Marks Entry'!CZ82</f>
        <v>0</v>
      </c>
      <c r="CZ80" s="150">
        <f>'Marks Entry'!DA82</f>
        <v>0</v>
      </c>
      <c r="DA80" s="150">
        <f>'Marks Entry'!DB82</f>
        <v>0</v>
      </c>
      <c r="DB80" s="151">
        <f>'Marks Entry'!DC82</f>
        <v>0</v>
      </c>
      <c r="DC80" s="256">
        <f>'Marks Entry'!DD82</f>
        <v>0</v>
      </c>
      <c r="DD80" s="518">
        <f>'Marks Entry'!DE82</f>
        <v>0</v>
      </c>
      <c r="DE80" s="518" t="str">
        <f>'Marks Entry'!DF82</f>
        <v>E</v>
      </c>
      <c r="DF80" s="152" t="str">
        <f>'Marks Entry'!DG82</f>
        <v>E</v>
      </c>
      <c r="DG80" s="149">
        <f>'Marks Entry'!DH82</f>
        <v>0</v>
      </c>
      <c r="DH80" s="150">
        <f>'Marks Entry'!DI82</f>
        <v>0</v>
      </c>
      <c r="DI80" s="510">
        <f>'Marks Entry'!DJ82</f>
        <v>0</v>
      </c>
      <c r="DJ80" s="150">
        <f>'Marks Entry'!DK82</f>
        <v>0</v>
      </c>
      <c r="DK80" s="150">
        <f>'Marks Entry'!DL82</f>
        <v>0</v>
      </c>
      <c r="DL80" s="508">
        <f>'Marks Entry'!DM82</f>
        <v>0</v>
      </c>
      <c r="DM80" s="150">
        <f>'Marks Entry'!DN82</f>
        <v>0</v>
      </c>
      <c r="DN80" s="150">
        <f>'Marks Entry'!DO82</f>
        <v>0</v>
      </c>
      <c r="DO80" s="508">
        <f>'Marks Entry'!DP82</f>
        <v>0</v>
      </c>
      <c r="DP80" s="151">
        <f>'Marks Entry'!DQ82</f>
        <v>0</v>
      </c>
      <c r="DQ80" s="150">
        <f>'Marks Entry'!DR82</f>
        <v>0</v>
      </c>
      <c r="DR80" s="150">
        <f>'Marks Entry'!DS82</f>
        <v>0</v>
      </c>
      <c r="DS80" s="151">
        <f>'Marks Entry'!DT82</f>
        <v>0</v>
      </c>
      <c r="DT80" s="150">
        <f>'Marks Entry'!DU82</f>
        <v>0</v>
      </c>
      <c r="DU80" s="150">
        <f>'Marks Entry'!DV82</f>
        <v>0</v>
      </c>
      <c r="DV80" s="151">
        <f>'Marks Entry'!DW82</f>
        <v>0</v>
      </c>
      <c r="DW80" s="256">
        <f>'Marks Entry'!DX82</f>
        <v>0</v>
      </c>
      <c r="DX80" s="518">
        <f>'Marks Entry'!DY82</f>
        <v>0</v>
      </c>
      <c r="DY80" s="518" t="str">
        <f>'Marks Entry'!DZ82</f>
        <v>E</v>
      </c>
      <c r="DZ80" s="152" t="str">
        <f>'Marks Entry'!EA82</f>
        <v>E</v>
      </c>
      <c r="EA80" s="149">
        <f>'Marks Entry'!EB82</f>
        <v>0</v>
      </c>
      <c r="EB80" s="150">
        <f>'Marks Entry'!EC82</f>
        <v>0</v>
      </c>
      <c r="EC80" s="150">
        <f>'Marks Entry'!ED82</f>
        <v>0</v>
      </c>
      <c r="ED80" s="150">
        <f>'Marks Entry'!EE82</f>
        <v>0</v>
      </c>
      <c r="EE80" s="150">
        <f>'Marks Entry'!EF82</f>
        <v>0</v>
      </c>
      <c r="EF80" s="209">
        <f>'Marks Entry'!EG82</f>
        <v>0</v>
      </c>
      <c r="EG80" s="153" t="str">
        <f>'Marks Entry'!EJ82</f>
        <v>E</v>
      </c>
      <c r="EH80" s="149">
        <f>'Marks Entry'!EK82</f>
        <v>0</v>
      </c>
      <c r="EI80" s="150">
        <f>'Marks Entry'!EL82</f>
        <v>0</v>
      </c>
      <c r="EJ80" s="150">
        <f>'Marks Entry'!EM82</f>
        <v>0</v>
      </c>
      <c r="EK80" s="150">
        <f>'Marks Entry'!EN82</f>
        <v>0</v>
      </c>
      <c r="EL80" s="150">
        <f>'Marks Entry'!EO82</f>
        <v>0</v>
      </c>
      <c r="EM80" s="151">
        <f>'Marks Entry'!EP82</f>
        <v>0</v>
      </c>
      <c r="EN80" s="153" t="str">
        <f>'Marks Entry'!ES82</f>
        <v>E</v>
      </c>
      <c r="EO80" s="149">
        <f>'Marks Entry'!ET82</f>
        <v>0</v>
      </c>
      <c r="EP80" s="150">
        <f>'Marks Entry'!EU82</f>
        <v>0</v>
      </c>
      <c r="EQ80" s="150">
        <f>'Marks Entry'!EV82</f>
        <v>0</v>
      </c>
      <c r="ER80" s="150">
        <f>'Marks Entry'!EW82</f>
        <v>0</v>
      </c>
      <c r="ES80" s="150">
        <f>'Marks Entry'!EX82</f>
        <v>0</v>
      </c>
      <c r="ET80" s="151">
        <f>'Marks Entry'!EY82</f>
        <v>0</v>
      </c>
      <c r="EU80" s="153" t="str">
        <f>'Marks Entry'!FB82</f>
        <v>E</v>
      </c>
      <c r="EV80" s="222">
        <f>'Marks Entry'!FC82</f>
        <v>0</v>
      </c>
      <c r="EW80" s="223">
        <f>'Marks Entry'!FD82</f>
        <v>0</v>
      </c>
      <c r="EX80" s="226" t="str">
        <f>'Marks Entry'!FE82</f>
        <v/>
      </c>
      <c r="EY80" s="222">
        <f>'Marks Entry'!FF82</f>
        <v>1200</v>
      </c>
      <c r="EZ80" s="223">
        <f>'Marks Entry'!FG82</f>
        <v>0</v>
      </c>
      <c r="FA80" s="223">
        <f>'Marks Entry'!FH82</f>
        <v>0</v>
      </c>
      <c r="FB80" s="223" t="str">
        <f>IF(OR('Marks Entry'!FI82="First",'Marks Entry'!FI82="Second",'Marks Entry'!FI82="Third"),'Marks Entry'!FI82,"")</f>
        <v/>
      </c>
      <c r="FC80" s="223" t="str">
        <f>'Marks Entry'!FJ82</f>
        <v/>
      </c>
      <c r="FD80" s="540" t="str">
        <f>'Marks Entry'!FK82</f>
        <v>PROMOTED</v>
      </c>
      <c r="FE80" s="113" t="str">
        <f>'Marks Entry'!FL82</f>
        <v/>
      </c>
      <c r="FF80" s="115" t="str">
        <f>'Marks Entry'!FM82</f>
        <v/>
      </c>
      <c r="FG80" s="116" t="str">
        <f>'Marks Entry'!FO82</f>
        <v>E</v>
      </c>
    </row>
    <row r="81" spans="1:163" s="117" customFormat="1" ht="17.25" customHeight="1">
      <c r="A81" s="1065"/>
      <c r="B81" s="112">
        <f t="shared" si="2"/>
        <v>75</v>
      </c>
      <c r="C81" s="113">
        <f>'Marks Entry'!D83</f>
        <v>0</v>
      </c>
      <c r="D81" s="113">
        <f>'Marks Entry'!E83</f>
        <v>0</v>
      </c>
      <c r="E81" s="113">
        <f>'Marks Entry'!F83</f>
        <v>0</v>
      </c>
      <c r="F81" s="113">
        <f>'Marks Entry'!G83</f>
        <v>975</v>
      </c>
      <c r="G81" s="113">
        <f>'Marks Entry'!H83</f>
        <v>0</v>
      </c>
      <c r="H81" s="113">
        <f>'Marks Entry'!I83</f>
        <v>0</v>
      </c>
      <c r="I81" s="113">
        <f>'Marks Entry'!J83</f>
        <v>0</v>
      </c>
      <c r="J81" s="114">
        <f>'Marks Entry'!K83</f>
        <v>0</v>
      </c>
      <c r="K81" s="149">
        <f>'Marks Entry'!L83</f>
        <v>0</v>
      </c>
      <c r="L81" s="150">
        <f>'Marks Entry'!M83</f>
        <v>0</v>
      </c>
      <c r="M81" s="510">
        <f>'Marks Entry'!N83</f>
        <v>0</v>
      </c>
      <c r="N81" s="150">
        <f>'Marks Entry'!O83</f>
        <v>0</v>
      </c>
      <c r="O81" s="150">
        <f>'Marks Entry'!P83</f>
        <v>0</v>
      </c>
      <c r="P81" s="508">
        <f>'Marks Entry'!Q83</f>
        <v>0</v>
      </c>
      <c r="Q81" s="150">
        <f>'Marks Entry'!R83</f>
        <v>0</v>
      </c>
      <c r="R81" s="150">
        <f>'Marks Entry'!S83</f>
        <v>0</v>
      </c>
      <c r="S81" s="508">
        <f>'Marks Entry'!T83</f>
        <v>0</v>
      </c>
      <c r="T81" s="151">
        <f>'Marks Entry'!U83</f>
        <v>0</v>
      </c>
      <c r="U81" s="150">
        <f>'Marks Entry'!V83</f>
        <v>0</v>
      </c>
      <c r="V81" s="150">
        <f>'Marks Entry'!W83</f>
        <v>0</v>
      </c>
      <c r="W81" s="151">
        <f>'Marks Entry'!X83</f>
        <v>0</v>
      </c>
      <c r="X81" s="150">
        <f>'Marks Entry'!Y83</f>
        <v>0</v>
      </c>
      <c r="Y81" s="150">
        <f>'Marks Entry'!Z83</f>
        <v>0</v>
      </c>
      <c r="Z81" s="151">
        <f>'Marks Entry'!AA83</f>
        <v>0</v>
      </c>
      <c r="AA81" s="256">
        <f>'Marks Entry'!AB83</f>
        <v>0</v>
      </c>
      <c r="AB81" s="518">
        <f>'Marks Entry'!AC83</f>
        <v>0</v>
      </c>
      <c r="AC81" s="518" t="str">
        <f>'Marks Entry'!AD83</f>
        <v>E</v>
      </c>
      <c r="AD81" s="152" t="str">
        <f>'Marks Entry'!AE83</f>
        <v>E</v>
      </c>
      <c r="AE81" s="149">
        <f>'Marks Entry'!AF83</f>
        <v>0</v>
      </c>
      <c r="AF81" s="150">
        <f>'Marks Entry'!AG83</f>
        <v>0</v>
      </c>
      <c r="AG81" s="510">
        <f>'Marks Entry'!AH83</f>
        <v>0</v>
      </c>
      <c r="AH81" s="150">
        <f>'Marks Entry'!AI83</f>
        <v>0</v>
      </c>
      <c r="AI81" s="150">
        <f>'Marks Entry'!AJ83</f>
        <v>0</v>
      </c>
      <c r="AJ81" s="508">
        <f>'Marks Entry'!AK83</f>
        <v>0</v>
      </c>
      <c r="AK81" s="150">
        <f>'Marks Entry'!AL83</f>
        <v>0</v>
      </c>
      <c r="AL81" s="150">
        <f>'Marks Entry'!AM83</f>
        <v>0</v>
      </c>
      <c r="AM81" s="508">
        <f>'Marks Entry'!AN83</f>
        <v>0</v>
      </c>
      <c r="AN81" s="151">
        <f>'Marks Entry'!AO83</f>
        <v>0</v>
      </c>
      <c r="AO81" s="150">
        <f>'Marks Entry'!AP83</f>
        <v>0</v>
      </c>
      <c r="AP81" s="150">
        <f>'Marks Entry'!AQ83</f>
        <v>0</v>
      </c>
      <c r="AQ81" s="151">
        <f>'Marks Entry'!AR83</f>
        <v>0</v>
      </c>
      <c r="AR81" s="150">
        <f>'Marks Entry'!AS83</f>
        <v>0</v>
      </c>
      <c r="AS81" s="150">
        <f>'Marks Entry'!AT83</f>
        <v>0</v>
      </c>
      <c r="AT81" s="151">
        <f>'Marks Entry'!AU83</f>
        <v>0</v>
      </c>
      <c r="AU81" s="256">
        <f>'Marks Entry'!AV83</f>
        <v>0</v>
      </c>
      <c r="AV81" s="518">
        <f>'Marks Entry'!AW83</f>
        <v>0</v>
      </c>
      <c r="AW81" s="518" t="str">
        <f>'Marks Entry'!AX83</f>
        <v>E</v>
      </c>
      <c r="AX81" s="152" t="str">
        <f>'Marks Entry'!AY83</f>
        <v>E</v>
      </c>
      <c r="AY81" s="149">
        <f>'Marks Entry'!AZ83</f>
        <v>0</v>
      </c>
      <c r="AZ81" s="150">
        <f>'Marks Entry'!BA83</f>
        <v>0</v>
      </c>
      <c r="BA81" s="510">
        <f>'Marks Entry'!BB83</f>
        <v>0</v>
      </c>
      <c r="BB81" s="150">
        <f>'Marks Entry'!BC83</f>
        <v>0</v>
      </c>
      <c r="BC81" s="150">
        <f>'Marks Entry'!BD83</f>
        <v>0</v>
      </c>
      <c r="BD81" s="508">
        <f>'Marks Entry'!BE83</f>
        <v>0</v>
      </c>
      <c r="BE81" s="150">
        <f>'Marks Entry'!BF83</f>
        <v>0</v>
      </c>
      <c r="BF81" s="150">
        <f>'Marks Entry'!BG83</f>
        <v>0</v>
      </c>
      <c r="BG81" s="508">
        <f>'Marks Entry'!BH83</f>
        <v>0</v>
      </c>
      <c r="BH81" s="151">
        <f>'Marks Entry'!BI83</f>
        <v>0</v>
      </c>
      <c r="BI81" s="150">
        <f>'Marks Entry'!BJ83</f>
        <v>0</v>
      </c>
      <c r="BJ81" s="150">
        <f>'Marks Entry'!BK83</f>
        <v>0</v>
      </c>
      <c r="BK81" s="151">
        <f>'Marks Entry'!BL83</f>
        <v>0</v>
      </c>
      <c r="BL81" s="150">
        <f>'Marks Entry'!BM83</f>
        <v>0</v>
      </c>
      <c r="BM81" s="150">
        <f>'Marks Entry'!BN83</f>
        <v>0</v>
      </c>
      <c r="BN81" s="151">
        <f>'Marks Entry'!BO83</f>
        <v>0</v>
      </c>
      <c r="BO81" s="256">
        <f>'Marks Entry'!BP83</f>
        <v>0</v>
      </c>
      <c r="BP81" s="518">
        <f>'Marks Entry'!BQ83</f>
        <v>0</v>
      </c>
      <c r="BQ81" s="518" t="str">
        <f>'Marks Entry'!BR83</f>
        <v>E</v>
      </c>
      <c r="BR81" s="152" t="str">
        <f>'Marks Entry'!BS83</f>
        <v>E</v>
      </c>
      <c r="BS81" s="149">
        <f>'Marks Entry'!BT83</f>
        <v>0</v>
      </c>
      <c r="BT81" s="150">
        <f>'Marks Entry'!BU83</f>
        <v>0</v>
      </c>
      <c r="BU81" s="510">
        <f>'Marks Entry'!BV83</f>
        <v>0</v>
      </c>
      <c r="BV81" s="150">
        <f>'Marks Entry'!BW83</f>
        <v>0</v>
      </c>
      <c r="BW81" s="150">
        <f>'Marks Entry'!BX83</f>
        <v>0</v>
      </c>
      <c r="BX81" s="508">
        <f>'Marks Entry'!BY83</f>
        <v>0</v>
      </c>
      <c r="BY81" s="150">
        <f>'Marks Entry'!BZ83</f>
        <v>0</v>
      </c>
      <c r="BZ81" s="150">
        <f>'Marks Entry'!CA83</f>
        <v>0</v>
      </c>
      <c r="CA81" s="508">
        <f>'Marks Entry'!CB83</f>
        <v>0</v>
      </c>
      <c r="CB81" s="151">
        <f>'Marks Entry'!CC83</f>
        <v>0</v>
      </c>
      <c r="CC81" s="150">
        <f>'Marks Entry'!CD83</f>
        <v>0</v>
      </c>
      <c r="CD81" s="150">
        <f>'Marks Entry'!CE83</f>
        <v>0</v>
      </c>
      <c r="CE81" s="151">
        <f>'Marks Entry'!CF83</f>
        <v>0</v>
      </c>
      <c r="CF81" s="150">
        <f>'Marks Entry'!CG83</f>
        <v>0</v>
      </c>
      <c r="CG81" s="150">
        <f>'Marks Entry'!CH83</f>
        <v>0</v>
      </c>
      <c r="CH81" s="151">
        <f>'Marks Entry'!CI83</f>
        <v>0</v>
      </c>
      <c r="CI81" s="256">
        <f>'Marks Entry'!CJ83</f>
        <v>0</v>
      </c>
      <c r="CJ81" s="518">
        <f>'Marks Entry'!CK83</f>
        <v>0</v>
      </c>
      <c r="CK81" s="518" t="str">
        <f>'Marks Entry'!CL83</f>
        <v>E</v>
      </c>
      <c r="CL81" s="152" t="str">
        <f>'Marks Entry'!CM83</f>
        <v>E</v>
      </c>
      <c r="CM81" s="149">
        <f>'Marks Entry'!CN83</f>
        <v>0</v>
      </c>
      <c r="CN81" s="150">
        <f>'Marks Entry'!CO83</f>
        <v>0</v>
      </c>
      <c r="CO81" s="510">
        <f>'Marks Entry'!CP83</f>
        <v>0</v>
      </c>
      <c r="CP81" s="150">
        <f>'Marks Entry'!CQ83</f>
        <v>0</v>
      </c>
      <c r="CQ81" s="150">
        <f>'Marks Entry'!CR83</f>
        <v>0</v>
      </c>
      <c r="CR81" s="508">
        <f>'Marks Entry'!CS83</f>
        <v>0</v>
      </c>
      <c r="CS81" s="150">
        <f>'Marks Entry'!CT83</f>
        <v>0</v>
      </c>
      <c r="CT81" s="150">
        <f>'Marks Entry'!CU83</f>
        <v>0</v>
      </c>
      <c r="CU81" s="508">
        <f>'Marks Entry'!CV83</f>
        <v>0</v>
      </c>
      <c r="CV81" s="151">
        <f>'Marks Entry'!CW83</f>
        <v>0</v>
      </c>
      <c r="CW81" s="150">
        <f>'Marks Entry'!CX83</f>
        <v>0</v>
      </c>
      <c r="CX81" s="150">
        <f>'Marks Entry'!CY83</f>
        <v>0</v>
      </c>
      <c r="CY81" s="151">
        <f>'Marks Entry'!CZ83</f>
        <v>0</v>
      </c>
      <c r="CZ81" s="150">
        <f>'Marks Entry'!DA83</f>
        <v>0</v>
      </c>
      <c r="DA81" s="150">
        <f>'Marks Entry'!DB83</f>
        <v>0</v>
      </c>
      <c r="DB81" s="151">
        <f>'Marks Entry'!DC83</f>
        <v>0</v>
      </c>
      <c r="DC81" s="256">
        <f>'Marks Entry'!DD83</f>
        <v>0</v>
      </c>
      <c r="DD81" s="518">
        <f>'Marks Entry'!DE83</f>
        <v>0</v>
      </c>
      <c r="DE81" s="518" t="str">
        <f>'Marks Entry'!DF83</f>
        <v>E</v>
      </c>
      <c r="DF81" s="152" t="str">
        <f>'Marks Entry'!DG83</f>
        <v>E</v>
      </c>
      <c r="DG81" s="149">
        <f>'Marks Entry'!DH83</f>
        <v>0</v>
      </c>
      <c r="DH81" s="150">
        <f>'Marks Entry'!DI83</f>
        <v>0</v>
      </c>
      <c r="DI81" s="510">
        <f>'Marks Entry'!DJ83</f>
        <v>0</v>
      </c>
      <c r="DJ81" s="150">
        <f>'Marks Entry'!DK83</f>
        <v>0</v>
      </c>
      <c r="DK81" s="150">
        <f>'Marks Entry'!DL83</f>
        <v>0</v>
      </c>
      <c r="DL81" s="508">
        <f>'Marks Entry'!DM83</f>
        <v>0</v>
      </c>
      <c r="DM81" s="150">
        <f>'Marks Entry'!DN83</f>
        <v>0</v>
      </c>
      <c r="DN81" s="150">
        <f>'Marks Entry'!DO83</f>
        <v>0</v>
      </c>
      <c r="DO81" s="508">
        <f>'Marks Entry'!DP83</f>
        <v>0</v>
      </c>
      <c r="DP81" s="151">
        <f>'Marks Entry'!DQ83</f>
        <v>0</v>
      </c>
      <c r="DQ81" s="150">
        <f>'Marks Entry'!DR83</f>
        <v>0</v>
      </c>
      <c r="DR81" s="150">
        <f>'Marks Entry'!DS83</f>
        <v>0</v>
      </c>
      <c r="DS81" s="151">
        <f>'Marks Entry'!DT83</f>
        <v>0</v>
      </c>
      <c r="DT81" s="150">
        <f>'Marks Entry'!DU83</f>
        <v>0</v>
      </c>
      <c r="DU81" s="150">
        <f>'Marks Entry'!DV83</f>
        <v>0</v>
      </c>
      <c r="DV81" s="151">
        <f>'Marks Entry'!DW83</f>
        <v>0</v>
      </c>
      <c r="DW81" s="256">
        <f>'Marks Entry'!DX83</f>
        <v>0</v>
      </c>
      <c r="DX81" s="518">
        <f>'Marks Entry'!DY83</f>
        <v>0</v>
      </c>
      <c r="DY81" s="518" t="str">
        <f>'Marks Entry'!DZ83</f>
        <v>E</v>
      </c>
      <c r="DZ81" s="152" t="str">
        <f>'Marks Entry'!EA83</f>
        <v>E</v>
      </c>
      <c r="EA81" s="149">
        <f>'Marks Entry'!EB83</f>
        <v>0</v>
      </c>
      <c r="EB81" s="150">
        <f>'Marks Entry'!EC83</f>
        <v>0</v>
      </c>
      <c r="EC81" s="150">
        <f>'Marks Entry'!ED83</f>
        <v>0</v>
      </c>
      <c r="ED81" s="150">
        <f>'Marks Entry'!EE83</f>
        <v>0</v>
      </c>
      <c r="EE81" s="150">
        <f>'Marks Entry'!EF83</f>
        <v>0</v>
      </c>
      <c r="EF81" s="209">
        <f>'Marks Entry'!EG83</f>
        <v>0</v>
      </c>
      <c r="EG81" s="153" t="str">
        <f>'Marks Entry'!EJ83</f>
        <v>E</v>
      </c>
      <c r="EH81" s="149">
        <f>'Marks Entry'!EK83</f>
        <v>0</v>
      </c>
      <c r="EI81" s="150">
        <f>'Marks Entry'!EL83</f>
        <v>0</v>
      </c>
      <c r="EJ81" s="150">
        <f>'Marks Entry'!EM83</f>
        <v>0</v>
      </c>
      <c r="EK81" s="150">
        <f>'Marks Entry'!EN83</f>
        <v>0</v>
      </c>
      <c r="EL81" s="150">
        <f>'Marks Entry'!EO83</f>
        <v>0</v>
      </c>
      <c r="EM81" s="151">
        <f>'Marks Entry'!EP83</f>
        <v>0</v>
      </c>
      <c r="EN81" s="153" t="str">
        <f>'Marks Entry'!ES83</f>
        <v>E</v>
      </c>
      <c r="EO81" s="149">
        <f>'Marks Entry'!ET83</f>
        <v>0</v>
      </c>
      <c r="EP81" s="150">
        <f>'Marks Entry'!EU83</f>
        <v>0</v>
      </c>
      <c r="EQ81" s="150">
        <f>'Marks Entry'!EV83</f>
        <v>0</v>
      </c>
      <c r="ER81" s="150">
        <f>'Marks Entry'!EW83</f>
        <v>0</v>
      </c>
      <c r="ES81" s="150">
        <f>'Marks Entry'!EX83</f>
        <v>0</v>
      </c>
      <c r="ET81" s="151">
        <f>'Marks Entry'!EY83</f>
        <v>0</v>
      </c>
      <c r="EU81" s="153" t="str">
        <f>'Marks Entry'!FB83</f>
        <v>E</v>
      </c>
      <c r="EV81" s="222">
        <f>'Marks Entry'!FC83</f>
        <v>0</v>
      </c>
      <c r="EW81" s="223">
        <f>'Marks Entry'!FD83</f>
        <v>0</v>
      </c>
      <c r="EX81" s="226" t="str">
        <f>'Marks Entry'!FE83</f>
        <v/>
      </c>
      <c r="EY81" s="222">
        <f>'Marks Entry'!FF83</f>
        <v>1200</v>
      </c>
      <c r="EZ81" s="223">
        <f>'Marks Entry'!FG83</f>
        <v>0</v>
      </c>
      <c r="FA81" s="223">
        <f>'Marks Entry'!FH83</f>
        <v>0</v>
      </c>
      <c r="FB81" s="223" t="str">
        <f>IF(OR('Marks Entry'!FI83="First",'Marks Entry'!FI83="Second",'Marks Entry'!FI83="Third"),'Marks Entry'!FI83,"")</f>
        <v/>
      </c>
      <c r="FC81" s="223" t="str">
        <f>'Marks Entry'!FJ83</f>
        <v/>
      </c>
      <c r="FD81" s="540" t="str">
        <f>'Marks Entry'!FK83</f>
        <v>PROMOTED</v>
      </c>
      <c r="FE81" s="113" t="str">
        <f>'Marks Entry'!FL83</f>
        <v/>
      </c>
      <c r="FF81" s="115" t="str">
        <f>'Marks Entry'!FM83</f>
        <v/>
      </c>
      <c r="FG81" s="116" t="str">
        <f>'Marks Entry'!FO83</f>
        <v>E</v>
      </c>
    </row>
    <row r="82" spans="1:163" s="117" customFormat="1" ht="17.25" customHeight="1">
      <c r="A82" s="1065"/>
      <c r="B82" s="112">
        <f t="shared" si="2"/>
        <v>76</v>
      </c>
      <c r="C82" s="113">
        <f>'Marks Entry'!D84</f>
        <v>0</v>
      </c>
      <c r="D82" s="113">
        <f>'Marks Entry'!E84</f>
        <v>0</v>
      </c>
      <c r="E82" s="113">
        <f>'Marks Entry'!F84</f>
        <v>0</v>
      </c>
      <c r="F82" s="113">
        <f>'Marks Entry'!G84</f>
        <v>976</v>
      </c>
      <c r="G82" s="113">
        <f>'Marks Entry'!H84</f>
        <v>0</v>
      </c>
      <c r="H82" s="113">
        <f>'Marks Entry'!I84</f>
        <v>0</v>
      </c>
      <c r="I82" s="113">
        <f>'Marks Entry'!J84</f>
        <v>0</v>
      </c>
      <c r="J82" s="114">
        <f>'Marks Entry'!K84</f>
        <v>0</v>
      </c>
      <c r="K82" s="149">
        <f>'Marks Entry'!L84</f>
        <v>0</v>
      </c>
      <c r="L82" s="150">
        <f>'Marks Entry'!M84</f>
        <v>0</v>
      </c>
      <c r="M82" s="510">
        <f>'Marks Entry'!N84</f>
        <v>0</v>
      </c>
      <c r="N82" s="150">
        <f>'Marks Entry'!O84</f>
        <v>0</v>
      </c>
      <c r="O82" s="150">
        <f>'Marks Entry'!P84</f>
        <v>0</v>
      </c>
      <c r="P82" s="508">
        <f>'Marks Entry'!Q84</f>
        <v>0</v>
      </c>
      <c r="Q82" s="150">
        <f>'Marks Entry'!R84</f>
        <v>0</v>
      </c>
      <c r="R82" s="150">
        <f>'Marks Entry'!S84</f>
        <v>0</v>
      </c>
      <c r="S82" s="508">
        <f>'Marks Entry'!T84</f>
        <v>0</v>
      </c>
      <c r="T82" s="151">
        <f>'Marks Entry'!U84</f>
        <v>0</v>
      </c>
      <c r="U82" s="150">
        <f>'Marks Entry'!V84</f>
        <v>0</v>
      </c>
      <c r="V82" s="150">
        <f>'Marks Entry'!W84</f>
        <v>0</v>
      </c>
      <c r="W82" s="151">
        <f>'Marks Entry'!X84</f>
        <v>0</v>
      </c>
      <c r="X82" s="150">
        <f>'Marks Entry'!Y84</f>
        <v>0</v>
      </c>
      <c r="Y82" s="150">
        <f>'Marks Entry'!Z84</f>
        <v>0</v>
      </c>
      <c r="Z82" s="151">
        <f>'Marks Entry'!AA84</f>
        <v>0</v>
      </c>
      <c r="AA82" s="256">
        <f>'Marks Entry'!AB84</f>
        <v>0</v>
      </c>
      <c r="AB82" s="518">
        <f>'Marks Entry'!AC84</f>
        <v>0</v>
      </c>
      <c r="AC82" s="518" t="str">
        <f>'Marks Entry'!AD84</f>
        <v>E</v>
      </c>
      <c r="AD82" s="152" t="str">
        <f>'Marks Entry'!AE84</f>
        <v>E</v>
      </c>
      <c r="AE82" s="149">
        <f>'Marks Entry'!AF84</f>
        <v>0</v>
      </c>
      <c r="AF82" s="150">
        <f>'Marks Entry'!AG84</f>
        <v>0</v>
      </c>
      <c r="AG82" s="510">
        <f>'Marks Entry'!AH84</f>
        <v>0</v>
      </c>
      <c r="AH82" s="150">
        <f>'Marks Entry'!AI84</f>
        <v>0</v>
      </c>
      <c r="AI82" s="150">
        <f>'Marks Entry'!AJ84</f>
        <v>0</v>
      </c>
      <c r="AJ82" s="508">
        <f>'Marks Entry'!AK84</f>
        <v>0</v>
      </c>
      <c r="AK82" s="150">
        <f>'Marks Entry'!AL84</f>
        <v>0</v>
      </c>
      <c r="AL82" s="150">
        <f>'Marks Entry'!AM84</f>
        <v>0</v>
      </c>
      <c r="AM82" s="508">
        <f>'Marks Entry'!AN84</f>
        <v>0</v>
      </c>
      <c r="AN82" s="151">
        <f>'Marks Entry'!AO84</f>
        <v>0</v>
      </c>
      <c r="AO82" s="150">
        <f>'Marks Entry'!AP84</f>
        <v>0</v>
      </c>
      <c r="AP82" s="150">
        <f>'Marks Entry'!AQ84</f>
        <v>0</v>
      </c>
      <c r="AQ82" s="151">
        <f>'Marks Entry'!AR84</f>
        <v>0</v>
      </c>
      <c r="AR82" s="150">
        <f>'Marks Entry'!AS84</f>
        <v>0</v>
      </c>
      <c r="AS82" s="150">
        <f>'Marks Entry'!AT84</f>
        <v>0</v>
      </c>
      <c r="AT82" s="151">
        <f>'Marks Entry'!AU84</f>
        <v>0</v>
      </c>
      <c r="AU82" s="256">
        <f>'Marks Entry'!AV84</f>
        <v>0</v>
      </c>
      <c r="AV82" s="518">
        <f>'Marks Entry'!AW84</f>
        <v>0</v>
      </c>
      <c r="AW82" s="518" t="str">
        <f>'Marks Entry'!AX84</f>
        <v>E</v>
      </c>
      <c r="AX82" s="152" t="str">
        <f>'Marks Entry'!AY84</f>
        <v>E</v>
      </c>
      <c r="AY82" s="149">
        <f>'Marks Entry'!AZ84</f>
        <v>0</v>
      </c>
      <c r="AZ82" s="150">
        <f>'Marks Entry'!BA84</f>
        <v>0</v>
      </c>
      <c r="BA82" s="510">
        <f>'Marks Entry'!BB84</f>
        <v>0</v>
      </c>
      <c r="BB82" s="150">
        <f>'Marks Entry'!BC84</f>
        <v>0</v>
      </c>
      <c r="BC82" s="150">
        <f>'Marks Entry'!BD84</f>
        <v>0</v>
      </c>
      <c r="BD82" s="508">
        <f>'Marks Entry'!BE84</f>
        <v>0</v>
      </c>
      <c r="BE82" s="150">
        <f>'Marks Entry'!BF84</f>
        <v>0</v>
      </c>
      <c r="BF82" s="150">
        <f>'Marks Entry'!BG84</f>
        <v>0</v>
      </c>
      <c r="BG82" s="508">
        <f>'Marks Entry'!BH84</f>
        <v>0</v>
      </c>
      <c r="BH82" s="151">
        <f>'Marks Entry'!BI84</f>
        <v>0</v>
      </c>
      <c r="BI82" s="150">
        <f>'Marks Entry'!BJ84</f>
        <v>0</v>
      </c>
      <c r="BJ82" s="150">
        <f>'Marks Entry'!BK84</f>
        <v>0</v>
      </c>
      <c r="BK82" s="151">
        <f>'Marks Entry'!BL84</f>
        <v>0</v>
      </c>
      <c r="BL82" s="150">
        <f>'Marks Entry'!BM84</f>
        <v>0</v>
      </c>
      <c r="BM82" s="150">
        <f>'Marks Entry'!BN84</f>
        <v>0</v>
      </c>
      <c r="BN82" s="151">
        <f>'Marks Entry'!BO84</f>
        <v>0</v>
      </c>
      <c r="BO82" s="256">
        <f>'Marks Entry'!BP84</f>
        <v>0</v>
      </c>
      <c r="BP82" s="518">
        <f>'Marks Entry'!BQ84</f>
        <v>0</v>
      </c>
      <c r="BQ82" s="518" t="str">
        <f>'Marks Entry'!BR84</f>
        <v>E</v>
      </c>
      <c r="BR82" s="152" t="str">
        <f>'Marks Entry'!BS84</f>
        <v>E</v>
      </c>
      <c r="BS82" s="149">
        <f>'Marks Entry'!BT84</f>
        <v>0</v>
      </c>
      <c r="BT82" s="150">
        <f>'Marks Entry'!BU84</f>
        <v>0</v>
      </c>
      <c r="BU82" s="510">
        <f>'Marks Entry'!BV84</f>
        <v>0</v>
      </c>
      <c r="BV82" s="150">
        <f>'Marks Entry'!BW84</f>
        <v>0</v>
      </c>
      <c r="BW82" s="150">
        <f>'Marks Entry'!BX84</f>
        <v>0</v>
      </c>
      <c r="BX82" s="508">
        <f>'Marks Entry'!BY84</f>
        <v>0</v>
      </c>
      <c r="BY82" s="150">
        <f>'Marks Entry'!BZ84</f>
        <v>0</v>
      </c>
      <c r="BZ82" s="150">
        <f>'Marks Entry'!CA84</f>
        <v>0</v>
      </c>
      <c r="CA82" s="508">
        <f>'Marks Entry'!CB84</f>
        <v>0</v>
      </c>
      <c r="CB82" s="151">
        <f>'Marks Entry'!CC84</f>
        <v>0</v>
      </c>
      <c r="CC82" s="150">
        <f>'Marks Entry'!CD84</f>
        <v>0</v>
      </c>
      <c r="CD82" s="150">
        <f>'Marks Entry'!CE84</f>
        <v>0</v>
      </c>
      <c r="CE82" s="151">
        <f>'Marks Entry'!CF84</f>
        <v>0</v>
      </c>
      <c r="CF82" s="150">
        <f>'Marks Entry'!CG84</f>
        <v>0</v>
      </c>
      <c r="CG82" s="150">
        <f>'Marks Entry'!CH84</f>
        <v>0</v>
      </c>
      <c r="CH82" s="151">
        <f>'Marks Entry'!CI84</f>
        <v>0</v>
      </c>
      <c r="CI82" s="256">
        <f>'Marks Entry'!CJ84</f>
        <v>0</v>
      </c>
      <c r="CJ82" s="518">
        <f>'Marks Entry'!CK84</f>
        <v>0</v>
      </c>
      <c r="CK82" s="518" t="str">
        <f>'Marks Entry'!CL84</f>
        <v>E</v>
      </c>
      <c r="CL82" s="152" t="str">
        <f>'Marks Entry'!CM84</f>
        <v>E</v>
      </c>
      <c r="CM82" s="149">
        <f>'Marks Entry'!CN84</f>
        <v>0</v>
      </c>
      <c r="CN82" s="150">
        <f>'Marks Entry'!CO84</f>
        <v>0</v>
      </c>
      <c r="CO82" s="510">
        <f>'Marks Entry'!CP84</f>
        <v>0</v>
      </c>
      <c r="CP82" s="150">
        <f>'Marks Entry'!CQ84</f>
        <v>0</v>
      </c>
      <c r="CQ82" s="150">
        <f>'Marks Entry'!CR84</f>
        <v>0</v>
      </c>
      <c r="CR82" s="508">
        <f>'Marks Entry'!CS84</f>
        <v>0</v>
      </c>
      <c r="CS82" s="150">
        <f>'Marks Entry'!CT84</f>
        <v>0</v>
      </c>
      <c r="CT82" s="150">
        <f>'Marks Entry'!CU84</f>
        <v>0</v>
      </c>
      <c r="CU82" s="508">
        <f>'Marks Entry'!CV84</f>
        <v>0</v>
      </c>
      <c r="CV82" s="151">
        <f>'Marks Entry'!CW84</f>
        <v>0</v>
      </c>
      <c r="CW82" s="150">
        <f>'Marks Entry'!CX84</f>
        <v>0</v>
      </c>
      <c r="CX82" s="150">
        <f>'Marks Entry'!CY84</f>
        <v>0</v>
      </c>
      <c r="CY82" s="151">
        <f>'Marks Entry'!CZ84</f>
        <v>0</v>
      </c>
      <c r="CZ82" s="150">
        <f>'Marks Entry'!DA84</f>
        <v>0</v>
      </c>
      <c r="DA82" s="150">
        <f>'Marks Entry'!DB84</f>
        <v>0</v>
      </c>
      <c r="DB82" s="151">
        <f>'Marks Entry'!DC84</f>
        <v>0</v>
      </c>
      <c r="DC82" s="256">
        <f>'Marks Entry'!DD84</f>
        <v>0</v>
      </c>
      <c r="DD82" s="518">
        <f>'Marks Entry'!DE84</f>
        <v>0</v>
      </c>
      <c r="DE82" s="518" t="str">
        <f>'Marks Entry'!DF84</f>
        <v>E</v>
      </c>
      <c r="DF82" s="152" t="str">
        <f>'Marks Entry'!DG84</f>
        <v>E</v>
      </c>
      <c r="DG82" s="149">
        <f>'Marks Entry'!DH84</f>
        <v>0</v>
      </c>
      <c r="DH82" s="150">
        <f>'Marks Entry'!DI84</f>
        <v>0</v>
      </c>
      <c r="DI82" s="510">
        <f>'Marks Entry'!DJ84</f>
        <v>0</v>
      </c>
      <c r="DJ82" s="150">
        <f>'Marks Entry'!DK84</f>
        <v>0</v>
      </c>
      <c r="DK82" s="150">
        <f>'Marks Entry'!DL84</f>
        <v>0</v>
      </c>
      <c r="DL82" s="508">
        <f>'Marks Entry'!DM84</f>
        <v>0</v>
      </c>
      <c r="DM82" s="150">
        <f>'Marks Entry'!DN84</f>
        <v>0</v>
      </c>
      <c r="DN82" s="150">
        <f>'Marks Entry'!DO84</f>
        <v>0</v>
      </c>
      <c r="DO82" s="508">
        <f>'Marks Entry'!DP84</f>
        <v>0</v>
      </c>
      <c r="DP82" s="151">
        <f>'Marks Entry'!DQ84</f>
        <v>0</v>
      </c>
      <c r="DQ82" s="150">
        <f>'Marks Entry'!DR84</f>
        <v>0</v>
      </c>
      <c r="DR82" s="150">
        <f>'Marks Entry'!DS84</f>
        <v>0</v>
      </c>
      <c r="DS82" s="151">
        <f>'Marks Entry'!DT84</f>
        <v>0</v>
      </c>
      <c r="DT82" s="150">
        <f>'Marks Entry'!DU84</f>
        <v>0</v>
      </c>
      <c r="DU82" s="150">
        <f>'Marks Entry'!DV84</f>
        <v>0</v>
      </c>
      <c r="DV82" s="151">
        <f>'Marks Entry'!DW84</f>
        <v>0</v>
      </c>
      <c r="DW82" s="256">
        <f>'Marks Entry'!DX84</f>
        <v>0</v>
      </c>
      <c r="DX82" s="518">
        <f>'Marks Entry'!DY84</f>
        <v>0</v>
      </c>
      <c r="DY82" s="518" t="str">
        <f>'Marks Entry'!DZ84</f>
        <v>E</v>
      </c>
      <c r="DZ82" s="152" t="str">
        <f>'Marks Entry'!EA84</f>
        <v>E</v>
      </c>
      <c r="EA82" s="149">
        <f>'Marks Entry'!EB84</f>
        <v>0</v>
      </c>
      <c r="EB82" s="150">
        <f>'Marks Entry'!EC84</f>
        <v>0</v>
      </c>
      <c r="EC82" s="150">
        <f>'Marks Entry'!ED84</f>
        <v>0</v>
      </c>
      <c r="ED82" s="150">
        <f>'Marks Entry'!EE84</f>
        <v>0</v>
      </c>
      <c r="EE82" s="150">
        <f>'Marks Entry'!EF84</f>
        <v>0</v>
      </c>
      <c r="EF82" s="209">
        <f>'Marks Entry'!EG84</f>
        <v>0</v>
      </c>
      <c r="EG82" s="153" t="str">
        <f>'Marks Entry'!EJ84</f>
        <v>E</v>
      </c>
      <c r="EH82" s="149">
        <f>'Marks Entry'!EK84</f>
        <v>0</v>
      </c>
      <c r="EI82" s="150">
        <f>'Marks Entry'!EL84</f>
        <v>0</v>
      </c>
      <c r="EJ82" s="150">
        <f>'Marks Entry'!EM84</f>
        <v>0</v>
      </c>
      <c r="EK82" s="150">
        <f>'Marks Entry'!EN84</f>
        <v>0</v>
      </c>
      <c r="EL82" s="150">
        <f>'Marks Entry'!EO84</f>
        <v>0</v>
      </c>
      <c r="EM82" s="151">
        <f>'Marks Entry'!EP84</f>
        <v>0</v>
      </c>
      <c r="EN82" s="153" t="str">
        <f>'Marks Entry'!ES84</f>
        <v>E</v>
      </c>
      <c r="EO82" s="149">
        <f>'Marks Entry'!ET84</f>
        <v>0</v>
      </c>
      <c r="EP82" s="150">
        <f>'Marks Entry'!EU84</f>
        <v>0</v>
      </c>
      <c r="EQ82" s="150">
        <f>'Marks Entry'!EV84</f>
        <v>0</v>
      </c>
      <c r="ER82" s="150">
        <f>'Marks Entry'!EW84</f>
        <v>0</v>
      </c>
      <c r="ES82" s="150">
        <f>'Marks Entry'!EX84</f>
        <v>0</v>
      </c>
      <c r="ET82" s="151">
        <f>'Marks Entry'!EY84</f>
        <v>0</v>
      </c>
      <c r="EU82" s="153" t="str">
        <f>'Marks Entry'!FB84</f>
        <v>E</v>
      </c>
      <c r="EV82" s="222">
        <f>'Marks Entry'!FC84</f>
        <v>0</v>
      </c>
      <c r="EW82" s="223">
        <f>'Marks Entry'!FD84</f>
        <v>0</v>
      </c>
      <c r="EX82" s="226" t="str">
        <f>'Marks Entry'!FE84</f>
        <v/>
      </c>
      <c r="EY82" s="222">
        <f>'Marks Entry'!FF84</f>
        <v>1200</v>
      </c>
      <c r="EZ82" s="223">
        <f>'Marks Entry'!FG84</f>
        <v>0</v>
      </c>
      <c r="FA82" s="223">
        <f>'Marks Entry'!FH84</f>
        <v>0</v>
      </c>
      <c r="FB82" s="223" t="str">
        <f>IF(OR('Marks Entry'!FI84="First",'Marks Entry'!FI84="Second",'Marks Entry'!FI84="Third"),'Marks Entry'!FI84,"")</f>
        <v/>
      </c>
      <c r="FC82" s="223" t="str">
        <f>'Marks Entry'!FJ84</f>
        <v/>
      </c>
      <c r="FD82" s="540" t="str">
        <f>'Marks Entry'!FK84</f>
        <v>PROMOTED</v>
      </c>
      <c r="FE82" s="113" t="str">
        <f>'Marks Entry'!FL84</f>
        <v/>
      </c>
      <c r="FF82" s="115" t="str">
        <f>'Marks Entry'!FM84</f>
        <v/>
      </c>
      <c r="FG82" s="116" t="str">
        <f>'Marks Entry'!FO84</f>
        <v>E</v>
      </c>
    </row>
    <row r="83" spans="1:163" s="117" customFormat="1" ht="17.25" customHeight="1">
      <c r="A83" s="1065"/>
      <c r="B83" s="112">
        <f t="shared" si="2"/>
        <v>77</v>
      </c>
      <c r="C83" s="113">
        <f>'Marks Entry'!D85</f>
        <v>0</v>
      </c>
      <c r="D83" s="113">
        <f>'Marks Entry'!E85</f>
        <v>0</v>
      </c>
      <c r="E83" s="113">
        <f>'Marks Entry'!F85</f>
        <v>0</v>
      </c>
      <c r="F83" s="113">
        <f>'Marks Entry'!G85</f>
        <v>977</v>
      </c>
      <c r="G83" s="113">
        <f>'Marks Entry'!H85</f>
        <v>0</v>
      </c>
      <c r="H83" s="113">
        <f>'Marks Entry'!I85</f>
        <v>0</v>
      </c>
      <c r="I83" s="113">
        <f>'Marks Entry'!J85</f>
        <v>0</v>
      </c>
      <c r="J83" s="114">
        <f>'Marks Entry'!K85</f>
        <v>0</v>
      </c>
      <c r="K83" s="149">
        <f>'Marks Entry'!L85</f>
        <v>0</v>
      </c>
      <c r="L83" s="150">
        <f>'Marks Entry'!M85</f>
        <v>0</v>
      </c>
      <c r="M83" s="510">
        <f>'Marks Entry'!N85</f>
        <v>0</v>
      </c>
      <c r="N83" s="150">
        <f>'Marks Entry'!O85</f>
        <v>0</v>
      </c>
      <c r="O83" s="150">
        <f>'Marks Entry'!P85</f>
        <v>0</v>
      </c>
      <c r="P83" s="508">
        <f>'Marks Entry'!Q85</f>
        <v>0</v>
      </c>
      <c r="Q83" s="150">
        <f>'Marks Entry'!R85</f>
        <v>0</v>
      </c>
      <c r="R83" s="150">
        <f>'Marks Entry'!S85</f>
        <v>0</v>
      </c>
      <c r="S83" s="508">
        <f>'Marks Entry'!T85</f>
        <v>0</v>
      </c>
      <c r="T83" s="151">
        <f>'Marks Entry'!U85</f>
        <v>0</v>
      </c>
      <c r="U83" s="150">
        <f>'Marks Entry'!V85</f>
        <v>0</v>
      </c>
      <c r="V83" s="150">
        <f>'Marks Entry'!W85</f>
        <v>0</v>
      </c>
      <c r="W83" s="151">
        <f>'Marks Entry'!X85</f>
        <v>0</v>
      </c>
      <c r="X83" s="150">
        <f>'Marks Entry'!Y85</f>
        <v>0</v>
      </c>
      <c r="Y83" s="150">
        <f>'Marks Entry'!Z85</f>
        <v>0</v>
      </c>
      <c r="Z83" s="151">
        <f>'Marks Entry'!AA85</f>
        <v>0</v>
      </c>
      <c r="AA83" s="256">
        <f>'Marks Entry'!AB85</f>
        <v>0</v>
      </c>
      <c r="AB83" s="518">
        <f>'Marks Entry'!AC85</f>
        <v>0</v>
      </c>
      <c r="AC83" s="518" t="str">
        <f>'Marks Entry'!AD85</f>
        <v>E</v>
      </c>
      <c r="AD83" s="152" t="str">
        <f>'Marks Entry'!AE85</f>
        <v>E</v>
      </c>
      <c r="AE83" s="149">
        <f>'Marks Entry'!AF85</f>
        <v>0</v>
      </c>
      <c r="AF83" s="150">
        <f>'Marks Entry'!AG85</f>
        <v>0</v>
      </c>
      <c r="AG83" s="510">
        <f>'Marks Entry'!AH85</f>
        <v>0</v>
      </c>
      <c r="AH83" s="150">
        <f>'Marks Entry'!AI85</f>
        <v>0</v>
      </c>
      <c r="AI83" s="150">
        <f>'Marks Entry'!AJ85</f>
        <v>0</v>
      </c>
      <c r="AJ83" s="508">
        <f>'Marks Entry'!AK85</f>
        <v>0</v>
      </c>
      <c r="AK83" s="150">
        <f>'Marks Entry'!AL85</f>
        <v>0</v>
      </c>
      <c r="AL83" s="150">
        <f>'Marks Entry'!AM85</f>
        <v>0</v>
      </c>
      <c r="AM83" s="508">
        <f>'Marks Entry'!AN85</f>
        <v>0</v>
      </c>
      <c r="AN83" s="151">
        <f>'Marks Entry'!AO85</f>
        <v>0</v>
      </c>
      <c r="AO83" s="150">
        <f>'Marks Entry'!AP85</f>
        <v>0</v>
      </c>
      <c r="AP83" s="150">
        <f>'Marks Entry'!AQ85</f>
        <v>0</v>
      </c>
      <c r="AQ83" s="151">
        <f>'Marks Entry'!AR85</f>
        <v>0</v>
      </c>
      <c r="AR83" s="150">
        <f>'Marks Entry'!AS85</f>
        <v>0</v>
      </c>
      <c r="AS83" s="150">
        <f>'Marks Entry'!AT85</f>
        <v>0</v>
      </c>
      <c r="AT83" s="151">
        <f>'Marks Entry'!AU85</f>
        <v>0</v>
      </c>
      <c r="AU83" s="256">
        <f>'Marks Entry'!AV85</f>
        <v>0</v>
      </c>
      <c r="AV83" s="518">
        <f>'Marks Entry'!AW85</f>
        <v>0</v>
      </c>
      <c r="AW83" s="518" t="str">
        <f>'Marks Entry'!AX85</f>
        <v>E</v>
      </c>
      <c r="AX83" s="152" t="str">
        <f>'Marks Entry'!AY85</f>
        <v>E</v>
      </c>
      <c r="AY83" s="149">
        <f>'Marks Entry'!AZ85</f>
        <v>0</v>
      </c>
      <c r="AZ83" s="150">
        <f>'Marks Entry'!BA85</f>
        <v>0</v>
      </c>
      <c r="BA83" s="510">
        <f>'Marks Entry'!BB85</f>
        <v>0</v>
      </c>
      <c r="BB83" s="150">
        <f>'Marks Entry'!BC85</f>
        <v>0</v>
      </c>
      <c r="BC83" s="150">
        <f>'Marks Entry'!BD85</f>
        <v>0</v>
      </c>
      <c r="BD83" s="508">
        <f>'Marks Entry'!BE85</f>
        <v>0</v>
      </c>
      <c r="BE83" s="150">
        <f>'Marks Entry'!BF85</f>
        <v>0</v>
      </c>
      <c r="BF83" s="150">
        <f>'Marks Entry'!BG85</f>
        <v>0</v>
      </c>
      <c r="BG83" s="508">
        <f>'Marks Entry'!BH85</f>
        <v>0</v>
      </c>
      <c r="BH83" s="151">
        <f>'Marks Entry'!BI85</f>
        <v>0</v>
      </c>
      <c r="BI83" s="150">
        <f>'Marks Entry'!BJ85</f>
        <v>0</v>
      </c>
      <c r="BJ83" s="150">
        <f>'Marks Entry'!BK85</f>
        <v>0</v>
      </c>
      <c r="BK83" s="151">
        <f>'Marks Entry'!BL85</f>
        <v>0</v>
      </c>
      <c r="BL83" s="150">
        <f>'Marks Entry'!BM85</f>
        <v>0</v>
      </c>
      <c r="BM83" s="150">
        <f>'Marks Entry'!BN85</f>
        <v>0</v>
      </c>
      <c r="BN83" s="151">
        <f>'Marks Entry'!BO85</f>
        <v>0</v>
      </c>
      <c r="BO83" s="256">
        <f>'Marks Entry'!BP85</f>
        <v>0</v>
      </c>
      <c r="BP83" s="518">
        <f>'Marks Entry'!BQ85</f>
        <v>0</v>
      </c>
      <c r="BQ83" s="518" t="str">
        <f>'Marks Entry'!BR85</f>
        <v>E</v>
      </c>
      <c r="BR83" s="152" t="str">
        <f>'Marks Entry'!BS85</f>
        <v>E</v>
      </c>
      <c r="BS83" s="149">
        <f>'Marks Entry'!BT85</f>
        <v>0</v>
      </c>
      <c r="BT83" s="150">
        <f>'Marks Entry'!BU85</f>
        <v>0</v>
      </c>
      <c r="BU83" s="510">
        <f>'Marks Entry'!BV85</f>
        <v>0</v>
      </c>
      <c r="BV83" s="150">
        <f>'Marks Entry'!BW85</f>
        <v>0</v>
      </c>
      <c r="BW83" s="150">
        <f>'Marks Entry'!BX85</f>
        <v>0</v>
      </c>
      <c r="BX83" s="508">
        <f>'Marks Entry'!BY85</f>
        <v>0</v>
      </c>
      <c r="BY83" s="150">
        <f>'Marks Entry'!BZ85</f>
        <v>0</v>
      </c>
      <c r="BZ83" s="150">
        <f>'Marks Entry'!CA85</f>
        <v>0</v>
      </c>
      <c r="CA83" s="508">
        <f>'Marks Entry'!CB85</f>
        <v>0</v>
      </c>
      <c r="CB83" s="151">
        <f>'Marks Entry'!CC85</f>
        <v>0</v>
      </c>
      <c r="CC83" s="150">
        <f>'Marks Entry'!CD85</f>
        <v>0</v>
      </c>
      <c r="CD83" s="150">
        <f>'Marks Entry'!CE85</f>
        <v>0</v>
      </c>
      <c r="CE83" s="151">
        <f>'Marks Entry'!CF85</f>
        <v>0</v>
      </c>
      <c r="CF83" s="150">
        <f>'Marks Entry'!CG85</f>
        <v>0</v>
      </c>
      <c r="CG83" s="150">
        <f>'Marks Entry'!CH85</f>
        <v>0</v>
      </c>
      <c r="CH83" s="151">
        <f>'Marks Entry'!CI85</f>
        <v>0</v>
      </c>
      <c r="CI83" s="256">
        <f>'Marks Entry'!CJ85</f>
        <v>0</v>
      </c>
      <c r="CJ83" s="518">
        <f>'Marks Entry'!CK85</f>
        <v>0</v>
      </c>
      <c r="CK83" s="518" t="str">
        <f>'Marks Entry'!CL85</f>
        <v>E</v>
      </c>
      <c r="CL83" s="152" t="str">
        <f>'Marks Entry'!CM85</f>
        <v>E</v>
      </c>
      <c r="CM83" s="149">
        <f>'Marks Entry'!CN85</f>
        <v>0</v>
      </c>
      <c r="CN83" s="150">
        <f>'Marks Entry'!CO85</f>
        <v>0</v>
      </c>
      <c r="CO83" s="510">
        <f>'Marks Entry'!CP85</f>
        <v>0</v>
      </c>
      <c r="CP83" s="150">
        <f>'Marks Entry'!CQ85</f>
        <v>0</v>
      </c>
      <c r="CQ83" s="150">
        <f>'Marks Entry'!CR85</f>
        <v>0</v>
      </c>
      <c r="CR83" s="508">
        <f>'Marks Entry'!CS85</f>
        <v>0</v>
      </c>
      <c r="CS83" s="150">
        <f>'Marks Entry'!CT85</f>
        <v>0</v>
      </c>
      <c r="CT83" s="150">
        <f>'Marks Entry'!CU85</f>
        <v>0</v>
      </c>
      <c r="CU83" s="508">
        <f>'Marks Entry'!CV85</f>
        <v>0</v>
      </c>
      <c r="CV83" s="151">
        <f>'Marks Entry'!CW85</f>
        <v>0</v>
      </c>
      <c r="CW83" s="150">
        <f>'Marks Entry'!CX85</f>
        <v>0</v>
      </c>
      <c r="CX83" s="150">
        <f>'Marks Entry'!CY85</f>
        <v>0</v>
      </c>
      <c r="CY83" s="151">
        <f>'Marks Entry'!CZ85</f>
        <v>0</v>
      </c>
      <c r="CZ83" s="150">
        <f>'Marks Entry'!DA85</f>
        <v>0</v>
      </c>
      <c r="DA83" s="150">
        <f>'Marks Entry'!DB85</f>
        <v>0</v>
      </c>
      <c r="DB83" s="151">
        <f>'Marks Entry'!DC85</f>
        <v>0</v>
      </c>
      <c r="DC83" s="256">
        <f>'Marks Entry'!DD85</f>
        <v>0</v>
      </c>
      <c r="DD83" s="518">
        <f>'Marks Entry'!DE85</f>
        <v>0</v>
      </c>
      <c r="DE83" s="518" t="str">
        <f>'Marks Entry'!DF85</f>
        <v>E</v>
      </c>
      <c r="DF83" s="152" t="str">
        <f>'Marks Entry'!DG85</f>
        <v>E</v>
      </c>
      <c r="DG83" s="149">
        <f>'Marks Entry'!DH85</f>
        <v>0</v>
      </c>
      <c r="DH83" s="150">
        <f>'Marks Entry'!DI85</f>
        <v>0</v>
      </c>
      <c r="DI83" s="510">
        <f>'Marks Entry'!DJ85</f>
        <v>0</v>
      </c>
      <c r="DJ83" s="150">
        <f>'Marks Entry'!DK85</f>
        <v>0</v>
      </c>
      <c r="DK83" s="150">
        <f>'Marks Entry'!DL85</f>
        <v>0</v>
      </c>
      <c r="DL83" s="508">
        <f>'Marks Entry'!DM85</f>
        <v>0</v>
      </c>
      <c r="DM83" s="150">
        <f>'Marks Entry'!DN85</f>
        <v>0</v>
      </c>
      <c r="DN83" s="150">
        <f>'Marks Entry'!DO85</f>
        <v>0</v>
      </c>
      <c r="DO83" s="508">
        <f>'Marks Entry'!DP85</f>
        <v>0</v>
      </c>
      <c r="DP83" s="151">
        <f>'Marks Entry'!DQ85</f>
        <v>0</v>
      </c>
      <c r="DQ83" s="150">
        <f>'Marks Entry'!DR85</f>
        <v>0</v>
      </c>
      <c r="DR83" s="150">
        <f>'Marks Entry'!DS85</f>
        <v>0</v>
      </c>
      <c r="DS83" s="151">
        <f>'Marks Entry'!DT85</f>
        <v>0</v>
      </c>
      <c r="DT83" s="150">
        <f>'Marks Entry'!DU85</f>
        <v>0</v>
      </c>
      <c r="DU83" s="150">
        <f>'Marks Entry'!DV85</f>
        <v>0</v>
      </c>
      <c r="DV83" s="151">
        <f>'Marks Entry'!DW85</f>
        <v>0</v>
      </c>
      <c r="DW83" s="256">
        <f>'Marks Entry'!DX85</f>
        <v>0</v>
      </c>
      <c r="DX83" s="518">
        <f>'Marks Entry'!DY85</f>
        <v>0</v>
      </c>
      <c r="DY83" s="518" t="str">
        <f>'Marks Entry'!DZ85</f>
        <v>E</v>
      </c>
      <c r="DZ83" s="152" t="str">
        <f>'Marks Entry'!EA85</f>
        <v>E</v>
      </c>
      <c r="EA83" s="149">
        <f>'Marks Entry'!EB85</f>
        <v>0</v>
      </c>
      <c r="EB83" s="150">
        <f>'Marks Entry'!EC85</f>
        <v>0</v>
      </c>
      <c r="EC83" s="150">
        <f>'Marks Entry'!ED85</f>
        <v>0</v>
      </c>
      <c r="ED83" s="150">
        <f>'Marks Entry'!EE85</f>
        <v>0</v>
      </c>
      <c r="EE83" s="150">
        <f>'Marks Entry'!EF85</f>
        <v>0</v>
      </c>
      <c r="EF83" s="209">
        <f>'Marks Entry'!EG85</f>
        <v>0</v>
      </c>
      <c r="EG83" s="153" t="str">
        <f>'Marks Entry'!EJ85</f>
        <v>E</v>
      </c>
      <c r="EH83" s="149">
        <f>'Marks Entry'!EK85</f>
        <v>0</v>
      </c>
      <c r="EI83" s="150">
        <f>'Marks Entry'!EL85</f>
        <v>0</v>
      </c>
      <c r="EJ83" s="150">
        <f>'Marks Entry'!EM85</f>
        <v>0</v>
      </c>
      <c r="EK83" s="150">
        <f>'Marks Entry'!EN85</f>
        <v>0</v>
      </c>
      <c r="EL83" s="150">
        <f>'Marks Entry'!EO85</f>
        <v>0</v>
      </c>
      <c r="EM83" s="151">
        <f>'Marks Entry'!EP85</f>
        <v>0</v>
      </c>
      <c r="EN83" s="153" t="str">
        <f>'Marks Entry'!ES85</f>
        <v>E</v>
      </c>
      <c r="EO83" s="149">
        <f>'Marks Entry'!ET85</f>
        <v>0</v>
      </c>
      <c r="EP83" s="150">
        <f>'Marks Entry'!EU85</f>
        <v>0</v>
      </c>
      <c r="EQ83" s="150">
        <f>'Marks Entry'!EV85</f>
        <v>0</v>
      </c>
      <c r="ER83" s="150">
        <f>'Marks Entry'!EW85</f>
        <v>0</v>
      </c>
      <c r="ES83" s="150">
        <f>'Marks Entry'!EX85</f>
        <v>0</v>
      </c>
      <c r="ET83" s="151">
        <f>'Marks Entry'!EY85</f>
        <v>0</v>
      </c>
      <c r="EU83" s="153" t="str">
        <f>'Marks Entry'!FB85</f>
        <v>E</v>
      </c>
      <c r="EV83" s="222">
        <f>'Marks Entry'!FC85</f>
        <v>0</v>
      </c>
      <c r="EW83" s="223">
        <f>'Marks Entry'!FD85</f>
        <v>0</v>
      </c>
      <c r="EX83" s="226" t="str">
        <f>'Marks Entry'!FE85</f>
        <v/>
      </c>
      <c r="EY83" s="222">
        <f>'Marks Entry'!FF85</f>
        <v>1200</v>
      </c>
      <c r="EZ83" s="223">
        <f>'Marks Entry'!FG85</f>
        <v>0</v>
      </c>
      <c r="FA83" s="223">
        <f>'Marks Entry'!FH85</f>
        <v>0</v>
      </c>
      <c r="FB83" s="223" t="str">
        <f>IF(OR('Marks Entry'!FI85="First",'Marks Entry'!FI85="Second",'Marks Entry'!FI85="Third"),'Marks Entry'!FI85,"")</f>
        <v/>
      </c>
      <c r="FC83" s="223" t="str">
        <f>'Marks Entry'!FJ85</f>
        <v/>
      </c>
      <c r="FD83" s="540" t="str">
        <f>'Marks Entry'!FK85</f>
        <v>PROMOTED</v>
      </c>
      <c r="FE83" s="113" t="str">
        <f>'Marks Entry'!FL85</f>
        <v/>
      </c>
      <c r="FF83" s="115" t="str">
        <f>'Marks Entry'!FM85</f>
        <v/>
      </c>
      <c r="FG83" s="116" t="str">
        <f>'Marks Entry'!FO85</f>
        <v>E</v>
      </c>
    </row>
    <row r="84" spans="1:163" s="117" customFormat="1" ht="17.25" customHeight="1">
      <c r="A84" s="1065"/>
      <c r="B84" s="112">
        <f t="shared" si="2"/>
        <v>78</v>
      </c>
      <c r="C84" s="113">
        <f>'Marks Entry'!D86</f>
        <v>0</v>
      </c>
      <c r="D84" s="113">
        <f>'Marks Entry'!E86</f>
        <v>0</v>
      </c>
      <c r="E84" s="113">
        <f>'Marks Entry'!F86</f>
        <v>0</v>
      </c>
      <c r="F84" s="113">
        <f>'Marks Entry'!G86</f>
        <v>978</v>
      </c>
      <c r="G84" s="113">
        <f>'Marks Entry'!H86</f>
        <v>0</v>
      </c>
      <c r="H84" s="113">
        <f>'Marks Entry'!I86</f>
        <v>0</v>
      </c>
      <c r="I84" s="113">
        <f>'Marks Entry'!J86</f>
        <v>0</v>
      </c>
      <c r="J84" s="114">
        <f>'Marks Entry'!K86</f>
        <v>0</v>
      </c>
      <c r="K84" s="149">
        <f>'Marks Entry'!L86</f>
        <v>0</v>
      </c>
      <c r="L84" s="150">
        <f>'Marks Entry'!M86</f>
        <v>0</v>
      </c>
      <c r="M84" s="510">
        <f>'Marks Entry'!N86</f>
        <v>0</v>
      </c>
      <c r="N84" s="150">
        <f>'Marks Entry'!O86</f>
        <v>0</v>
      </c>
      <c r="O84" s="150">
        <f>'Marks Entry'!P86</f>
        <v>0</v>
      </c>
      <c r="P84" s="508">
        <f>'Marks Entry'!Q86</f>
        <v>0</v>
      </c>
      <c r="Q84" s="150">
        <f>'Marks Entry'!R86</f>
        <v>0</v>
      </c>
      <c r="R84" s="150">
        <f>'Marks Entry'!S86</f>
        <v>0</v>
      </c>
      <c r="S84" s="508">
        <f>'Marks Entry'!T86</f>
        <v>0</v>
      </c>
      <c r="T84" s="151">
        <f>'Marks Entry'!U86</f>
        <v>0</v>
      </c>
      <c r="U84" s="150">
        <f>'Marks Entry'!V86</f>
        <v>0</v>
      </c>
      <c r="V84" s="150">
        <f>'Marks Entry'!W86</f>
        <v>0</v>
      </c>
      <c r="W84" s="151">
        <f>'Marks Entry'!X86</f>
        <v>0</v>
      </c>
      <c r="X84" s="150">
        <f>'Marks Entry'!Y86</f>
        <v>0</v>
      </c>
      <c r="Y84" s="150">
        <f>'Marks Entry'!Z86</f>
        <v>0</v>
      </c>
      <c r="Z84" s="151">
        <f>'Marks Entry'!AA86</f>
        <v>0</v>
      </c>
      <c r="AA84" s="256">
        <f>'Marks Entry'!AB86</f>
        <v>0</v>
      </c>
      <c r="AB84" s="518">
        <f>'Marks Entry'!AC86</f>
        <v>0</v>
      </c>
      <c r="AC84" s="518" t="str">
        <f>'Marks Entry'!AD86</f>
        <v>E</v>
      </c>
      <c r="AD84" s="152" t="str">
        <f>'Marks Entry'!AE86</f>
        <v>E</v>
      </c>
      <c r="AE84" s="149">
        <f>'Marks Entry'!AF86</f>
        <v>0</v>
      </c>
      <c r="AF84" s="150">
        <f>'Marks Entry'!AG86</f>
        <v>0</v>
      </c>
      <c r="AG84" s="510">
        <f>'Marks Entry'!AH86</f>
        <v>0</v>
      </c>
      <c r="AH84" s="150">
        <f>'Marks Entry'!AI86</f>
        <v>0</v>
      </c>
      <c r="AI84" s="150">
        <f>'Marks Entry'!AJ86</f>
        <v>0</v>
      </c>
      <c r="AJ84" s="508">
        <f>'Marks Entry'!AK86</f>
        <v>0</v>
      </c>
      <c r="AK84" s="150">
        <f>'Marks Entry'!AL86</f>
        <v>0</v>
      </c>
      <c r="AL84" s="150">
        <f>'Marks Entry'!AM86</f>
        <v>0</v>
      </c>
      <c r="AM84" s="508">
        <f>'Marks Entry'!AN86</f>
        <v>0</v>
      </c>
      <c r="AN84" s="151">
        <f>'Marks Entry'!AO86</f>
        <v>0</v>
      </c>
      <c r="AO84" s="150">
        <f>'Marks Entry'!AP86</f>
        <v>0</v>
      </c>
      <c r="AP84" s="150">
        <f>'Marks Entry'!AQ86</f>
        <v>0</v>
      </c>
      <c r="AQ84" s="151">
        <f>'Marks Entry'!AR86</f>
        <v>0</v>
      </c>
      <c r="AR84" s="150">
        <f>'Marks Entry'!AS86</f>
        <v>0</v>
      </c>
      <c r="AS84" s="150">
        <f>'Marks Entry'!AT86</f>
        <v>0</v>
      </c>
      <c r="AT84" s="151">
        <f>'Marks Entry'!AU86</f>
        <v>0</v>
      </c>
      <c r="AU84" s="256">
        <f>'Marks Entry'!AV86</f>
        <v>0</v>
      </c>
      <c r="AV84" s="518">
        <f>'Marks Entry'!AW86</f>
        <v>0</v>
      </c>
      <c r="AW84" s="518" t="str">
        <f>'Marks Entry'!AX86</f>
        <v>E</v>
      </c>
      <c r="AX84" s="152" t="str">
        <f>'Marks Entry'!AY86</f>
        <v>E</v>
      </c>
      <c r="AY84" s="149">
        <f>'Marks Entry'!AZ86</f>
        <v>0</v>
      </c>
      <c r="AZ84" s="150">
        <f>'Marks Entry'!BA86</f>
        <v>0</v>
      </c>
      <c r="BA84" s="510">
        <f>'Marks Entry'!BB86</f>
        <v>0</v>
      </c>
      <c r="BB84" s="150">
        <f>'Marks Entry'!BC86</f>
        <v>0</v>
      </c>
      <c r="BC84" s="150">
        <f>'Marks Entry'!BD86</f>
        <v>0</v>
      </c>
      <c r="BD84" s="508">
        <f>'Marks Entry'!BE86</f>
        <v>0</v>
      </c>
      <c r="BE84" s="150">
        <f>'Marks Entry'!BF86</f>
        <v>0</v>
      </c>
      <c r="BF84" s="150">
        <f>'Marks Entry'!BG86</f>
        <v>0</v>
      </c>
      <c r="BG84" s="508">
        <f>'Marks Entry'!BH86</f>
        <v>0</v>
      </c>
      <c r="BH84" s="151">
        <f>'Marks Entry'!BI86</f>
        <v>0</v>
      </c>
      <c r="BI84" s="150">
        <f>'Marks Entry'!BJ86</f>
        <v>0</v>
      </c>
      <c r="BJ84" s="150">
        <f>'Marks Entry'!BK86</f>
        <v>0</v>
      </c>
      <c r="BK84" s="151">
        <f>'Marks Entry'!BL86</f>
        <v>0</v>
      </c>
      <c r="BL84" s="150">
        <f>'Marks Entry'!BM86</f>
        <v>0</v>
      </c>
      <c r="BM84" s="150">
        <f>'Marks Entry'!BN86</f>
        <v>0</v>
      </c>
      <c r="BN84" s="151">
        <f>'Marks Entry'!BO86</f>
        <v>0</v>
      </c>
      <c r="BO84" s="256">
        <f>'Marks Entry'!BP86</f>
        <v>0</v>
      </c>
      <c r="BP84" s="518">
        <f>'Marks Entry'!BQ86</f>
        <v>0</v>
      </c>
      <c r="BQ84" s="518" t="str">
        <f>'Marks Entry'!BR86</f>
        <v>E</v>
      </c>
      <c r="BR84" s="152" t="str">
        <f>'Marks Entry'!BS86</f>
        <v>E</v>
      </c>
      <c r="BS84" s="149">
        <f>'Marks Entry'!BT86</f>
        <v>0</v>
      </c>
      <c r="BT84" s="150">
        <f>'Marks Entry'!BU86</f>
        <v>0</v>
      </c>
      <c r="BU84" s="510">
        <f>'Marks Entry'!BV86</f>
        <v>0</v>
      </c>
      <c r="BV84" s="150">
        <f>'Marks Entry'!BW86</f>
        <v>0</v>
      </c>
      <c r="BW84" s="150">
        <f>'Marks Entry'!BX86</f>
        <v>0</v>
      </c>
      <c r="BX84" s="508">
        <f>'Marks Entry'!BY86</f>
        <v>0</v>
      </c>
      <c r="BY84" s="150">
        <f>'Marks Entry'!BZ86</f>
        <v>0</v>
      </c>
      <c r="BZ84" s="150">
        <f>'Marks Entry'!CA86</f>
        <v>0</v>
      </c>
      <c r="CA84" s="508">
        <f>'Marks Entry'!CB86</f>
        <v>0</v>
      </c>
      <c r="CB84" s="151">
        <f>'Marks Entry'!CC86</f>
        <v>0</v>
      </c>
      <c r="CC84" s="150">
        <f>'Marks Entry'!CD86</f>
        <v>0</v>
      </c>
      <c r="CD84" s="150">
        <f>'Marks Entry'!CE86</f>
        <v>0</v>
      </c>
      <c r="CE84" s="151">
        <f>'Marks Entry'!CF86</f>
        <v>0</v>
      </c>
      <c r="CF84" s="150">
        <f>'Marks Entry'!CG86</f>
        <v>0</v>
      </c>
      <c r="CG84" s="150">
        <f>'Marks Entry'!CH86</f>
        <v>0</v>
      </c>
      <c r="CH84" s="151">
        <f>'Marks Entry'!CI86</f>
        <v>0</v>
      </c>
      <c r="CI84" s="256">
        <f>'Marks Entry'!CJ86</f>
        <v>0</v>
      </c>
      <c r="CJ84" s="518">
        <f>'Marks Entry'!CK86</f>
        <v>0</v>
      </c>
      <c r="CK84" s="518" t="str">
        <f>'Marks Entry'!CL86</f>
        <v>E</v>
      </c>
      <c r="CL84" s="152" t="str">
        <f>'Marks Entry'!CM86</f>
        <v>E</v>
      </c>
      <c r="CM84" s="149">
        <f>'Marks Entry'!CN86</f>
        <v>0</v>
      </c>
      <c r="CN84" s="150">
        <f>'Marks Entry'!CO86</f>
        <v>0</v>
      </c>
      <c r="CO84" s="510">
        <f>'Marks Entry'!CP86</f>
        <v>0</v>
      </c>
      <c r="CP84" s="150">
        <f>'Marks Entry'!CQ86</f>
        <v>0</v>
      </c>
      <c r="CQ84" s="150">
        <f>'Marks Entry'!CR86</f>
        <v>0</v>
      </c>
      <c r="CR84" s="508">
        <f>'Marks Entry'!CS86</f>
        <v>0</v>
      </c>
      <c r="CS84" s="150">
        <f>'Marks Entry'!CT86</f>
        <v>0</v>
      </c>
      <c r="CT84" s="150">
        <f>'Marks Entry'!CU86</f>
        <v>0</v>
      </c>
      <c r="CU84" s="508">
        <f>'Marks Entry'!CV86</f>
        <v>0</v>
      </c>
      <c r="CV84" s="151">
        <f>'Marks Entry'!CW86</f>
        <v>0</v>
      </c>
      <c r="CW84" s="150">
        <f>'Marks Entry'!CX86</f>
        <v>0</v>
      </c>
      <c r="CX84" s="150">
        <f>'Marks Entry'!CY86</f>
        <v>0</v>
      </c>
      <c r="CY84" s="151">
        <f>'Marks Entry'!CZ86</f>
        <v>0</v>
      </c>
      <c r="CZ84" s="150">
        <f>'Marks Entry'!DA86</f>
        <v>0</v>
      </c>
      <c r="DA84" s="150">
        <f>'Marks Entry'!DB86</f>
        <v>0</v>
      </c>
      <c r="DB84" s="151">
        <f>'Marks Entry'!DC86</f>
        <v>0</v>
      </c>
      <c r="DC84" s="256">
        <f>'Marks Entry'!DD86</f>
        <v>0</v>
      </c>
      <c r="DD84" s="518">
        <f>'Marks Entry'!DE86</f>
        <v>0</v>
      </c>
      <c r="DE84" s="518" t="str">
        <f>'Marks Entry'!DF86</f>
        <v>E</v>
      </c>
      <c r="DF84" s="152" t="str">
        <f>'Marks Entry'!DG86</f>
        <v>E</v>
      </c>
      <c r="DG84" s="149">
        <f>'Marks Entry'!DH86</f>
        <v>0</v>
      </c>
      <c r="DH84" s="150">
        <f>'Marks Entry'!DI86</f>
        <v>0</v>
      </c>
      <c r="DI84" s="510">
        <f>'Marks Entry'!DJ86</f>
        <v>0</v>
      </c>
      <c r="DJ84" s="150">
        <f>'Marks Entry'!DK86</f>
        <v>0</v>
      </c>
      <c r="DK84" s="150">
        <f>'Marks Entry'!DL86</f>
        <v>0</v>
      </c>
      <c r="DL84" s="508">
        <f>'Marks Entry'!DM86</f>
        <v>0</v>
      </c>
      <c r="DM84" s="150">
        <f>'Marks Entry'!DN86</f>
        <v>0</v>
      </c>
      <c r="DN84" s="150">
        <f>'Marks Entry'!DO86</f>
        <v>0</v>
      </c>
      <c r="DO84" s="508">
        <f>'Marks Entry'!DP86</f>
        <v>0</v>
      </c>
      <c r="DP84" s="151">
        <f>'Marks Entry'!DQ86</f>
        <v>0</v>
      </c>
      <c r="DQ84" s="150">
        <f>'Marks Entry'!DR86</f>
        <v>0</v>
      </c>
      <c r="DR84" s="150">
        <f>'Marks Entry'!DS86</f>
        <v>0</v>
      </c>
      <c r="DS84" s="151">
        <f>'Marks Entry'!DT86</f>
        <v>0</v>
      </c>
      <c r="DT84" s="150">
        <f>'Marks Entry'!DU86</f>
        <v>0</v>
      </c>
      <c r="DU84" s="150">
        <f>'Marks Entry'!DV86</f>
        <v>0</v>
      </c>
      <c r="DV84" s="151">
        <f>'Marks Entry'!DW86</f>
        <v>0</v>
      </c>
      <c r="DW84" s="256">
        <f>'Marks Entry'!DX86</f>
        <v>0</v>
      </c>
      <c r="DX84" s="518">
        <f>'Marks Entry'!DY86</f>
        <v>0</v>
      </c>
      <c r="DY84" s="518" t="str">
        <f>'Marks Entry'!DZ86</f>
        <v>E</v>
      </c>
      <c r="DZ84" s="152" t="str">
        <f>'Marks Entry'!EA86</f>
        <v>E</v>
      </c>
      <c r="EA84" s="149">
        <f>'Marks Entry'!EB86</f>
        <v>0</v>
      </c>
      <c r="EB84" s="150">
        <f>'Marks Entry'!EC86</f>
        <v>0</v>
      </c>
      <c r="EC84" s="150">
        <f>'Marks Entry'!ED86</f>
        <v>0</v>
      </c>
      <c r="ED84" s="150">
        <f>'Marks Entry'!EE86</f>
        <v>0</v>
      </c>
      <c r="EE84" s="150">
        <f>'Marks Entry'!EF86</f>
        <v>0</v>
      </c>
      <c r="EF84" s="209">
        <f>'Marks Entry'!EG86</f>
        <v>0</v>
      </c>
      <c r="EG84" s="153" t="str">
        <f>'Marks Entry'!EJ86</f>
        <v>E</v>
      </c>
      <c r="EH84" s="149">
        <f>'Marks Entry'!EK86</f>
        <v>0</v>
      </c>
      <c r="EI84" s="150">
        <f>'Marks Entry'!EL86</f>
        <v>0</v>
      </c>
      <c r="EJ84" s="150">
        <f>'Marks Entry'!EM86</f>
        <v>0</v>
      </c>
      <c r="EK84" s="150">
        <f>'Marks Entry'!EN86</f>
        <v>0</v>
      </c>
      <c r="EL84" s="150">
        <f>'Marks Entry'!EO86</f>
        <v>0</v>
      </c>
      <c r="EM84" s="151">
        <f>'Marks Entry'!EP86</f>
        <v>0</v>
      </c>
      <c r="EN84" s="153" t="str">
        <f>'Marks Entry'!ES86</f>
        <v>E</v>
      </c>
      <c r="EO84" s="149">
        <f>'Marks Entry'!ET86</f>
        <v>0</v>
      </c>
      <c r="EP84" s="150">
        <f>'Marks Entry'!EU86</f>
        <v>0</v>
      </c>
      <c r="EQ84" s="150">
        <f>'Marks Entry'!EV86</f>
        <v>0</v>
      </c>
      <c r="ER84" s="150">
        <f>'Marks Entry'!EW86</f>
        <v>0</v>
      </c>
      <c r="ES84" s="150">
        <f>'Marks Entry'!EX86</f>
        <v>0</v>
      </c>
      <c r="ET84" s="151">
        <f>'Marks Entry'!EY86</f>
        <v>0</v>
      </c>
      <c r="EU84" s="153" t="str">
        <f>'Marks Entry'!FB86</f>
        <v>E</v>
      </c>
      <c r="EV84" s="222">
        <f>'Marks Entry'!FC86</f>
        <v>0</v>
      </c>
      <c r="EW84" s="223">
        <f>'Marks Entry'!FD86</f>
        <v>0</v>
      </c>
      <c r="EX84" s="226" t="str">
        <f>'Marks Entry'!FE86</f>
        <v/>
      </c>
      <c r="EY84" s="222">
        <f>'Marks Entry'!FF86</f>
        <v>1200</v>
      </c>
      <c r="EZ84" s="223">
        <f>'Marks Entry'!FG86</f>
        <v>0</v>
      </c>
      <c r="FA84" s="223">
        <f>'Marks Entry'!FH86</f>
        <v>0</v>
      </c>
      <c r="FB84" s="223" t="str">
        <f>IF(OR('Marks Entry'!FI86="First",'Marks Entry'!FI86="Second",'Marks Entry'!FI86="Third"),'Marks Entry'!FI86,"")</f>
        <v/>
      </c>
      <c r="FC84" s="223" t="str">
        <f>'Marks Entry'!FJ86</f>
        <v/>
      </c>
      <c r="FD84" s="540" t="str">
        <f>'Marks Entry'!FK86</f>
        <v>PROMOTED</v>
      </c>
      <c r="FE84" s="113" t="str">
        <f>'Marks Entry'!FL86</f>
        <v/>
      </c>
      <c r="FF84" s="115" t="str">
        <f>'Marks Entry'!FM86</f>
        <v/>
      </c>
      <c r="FG84" s="116" t="str">
        <f>'Marks Entry'!FO86</f>
        <v>E</v>
      </c>
    </row>
    <row r="85" spans="1:163" s="117" customFormat="1" ht="17.25" customHeight="1">
      <c r="A85" s="1065"/>
      <c r="B85" s="112">
        <f t="shared" si="2"/>
        <v>79</v>
      </c>
      <c r="C85" s="113">
        <f>'Marks Entry'!D87</f>
        <v>0</v>
      </c>
      <c r="D85" s="113">
        <f>'Marks Entry'!E87</f>
        <v>0</v>
      </c>
      <c r="E85" s="113">
        <f>'Marks Entry'!F87</f>
        <v>0</v>
      </c>
      <c r="F85" s="113">
        <f>'Marks Entry'!G87</f>
        <v>979</v>
      </c>
      <c r="G85" s="113">
        <f>'Marks Entry'!H87</f>
        <v>0</v>
      </c>
      <c r="H85" s="113">
        <f>'Marks Entry'!I87</f>
        <v>0</v>
      </c>
      <c r="I85" s="113">
        <f>'Marks Entry'!J87</f>
        <v>0</v>
      </c>
      <c r="J85" s="114">
        <f>'Marks Entry'!K87</f>
        <v>0</v>
      </c>
      <c r="K85" s="149">
        <f>'Marks Entry'!L87</f>
        <v>0</v>
      </c>
      <c r="L85" s="150">
        <f>'Marks Entry'!M87</f>
        <v>0</v>
      </c>
      <c r="M85" s="510">
        <f>'Marks Entry'!N87</f>
        <v>0</v>
      </c>
      <c r="N85" s="150">
        <f>'Marks Entry'!O87</f>
        <v>0</v>
      </c>
      <c r="O85" s="150">
        <f>'Marks Entry'!P87</f>
        <v>0</v>
      </c>
      <c r="P85" s="508">
        <f>'Marks Entry'!Q87</f>
        <v>0</v>
      </c>
      <c r="Q85" s="150">
        <f>'Marks Entry'!R87</f>
        <v>0</v>
      </c>
      <c r="R85" s="150">
        <f>'Marks Entry'!S87</f>
        <v>0</v>
      </c>
      <c r="S85" s="508">
        <f>'Marks Entry'!T87</f>
        <v>0</v>
      </c>
      <c r="T85" s="151">
        <f>'Marks Entry'!U87</f>
        <v>0</v>
      </c>
      <c r="U85" s="150">
        <f>'Marks Entry'!V87</f>
        <v>0</v>
      </c>
      <c r="V85" s="150">
        <f>'Marks Entry'!W87</f>
        <v>0</v>
      </c>
      <c r="W85" s="151">
        <f>'Marks Entry'!X87</f>
        <v>0</v>
      </c>
      <c r="X85" s="150">
        <f>'Marks Entry'!Y87</f>
        <v>0</v>
      </c>
      <c r="Y85" s="150">
        <f>'Marks Entry'!Z87</f>
        <v>0</v>
      </c>
      <c r="Z85" s="151">
        <f>'Marks Entry'!AA87</f>
        <v>0</v>
      </c>
      <c r="AA85" s="256">
        <f>'Marks Entry'!AB87</f>
        <v>0</v>
      </c>
      <c r="AB85" s="518">
        <f>'Marks Entry'!AC87</f>
        <v>0</v>
      </c>
      <c r="AC85" s="518" t="str">
        <f>'Marks Entry'!AD87</f>
        <v>E</v>
      </c>
      <c r="AD85" s="152" t="str">
        <f>'Marks Entry'!AE87</f>
        <v>E</v>
      </c>
      <c r="AE85" s="149">
        <f>'Marks Entry'!AF87</f>
        <v>0</v>
      </c>
      <c r="AF85" s="150">
        <f>'Marks Entry'!AG87</f>
        <v>0</v>
      </c>
      <c r="AG85" s="510">
        <f>'Marks Entry'!AH87</f>
        <v>0</v>
      </c>
      <c r="AH85" s="150">
        <f>'Marks Entry'!AI87</f>
        <v>0</v>
      </c>
      <c r="AI85" s="150">
        <f>'Marks Entry'!AJ87</f>
        <v>0</v>
      </c>
      <c r="AJ85" s="508">
        <f>'Marks Entry'!AK87</f>
        <v>0</v>
      </c>
      <c r="AK85" s="150">
        <f>'Marks Entry'!AL87</f>
        <v>0</v>
      </c>
      <c r="AL85" s="150">
        <f>'Marks Entry'!AM87</f>
        <v>0</v>
      </c>
      <c r="AM85" s="508">
        <f>'Marks Entry'!AN87</f>
        <v>0</v>
      </c>
      <c r="AN85" s="151">
        <f>'Marks Entry'!AO87</f>
        <v>0</v>
      </c>
      <c r="AO85" s="150">
        <f>'Marks Entry'!AP87</f>
        <v>0</v>
      </c>
      <c r="AP85" s="150">
        <f>'Marks Entry'!AQ87</f>
        <v>0</v>
      </c>
      <c r="AQ85" s="151">
        <f>'Marks Entry'!AR87</f>
        <v>0</v>
      </c>
      <c r="AR85" s="150">
        <f>'Marks Entry'!AS87</f>
        <v>0</v>
      </c>
      <c r="AS85" s="150">
        <f>'Marks Entry'!AT87</f>
        <v>0</v>
      </c>
      <c r="AT85" s="151">
        <f>'Marks Entry'!AU87</f>
        <v>0</v>
      </c>
      <c r="AU85" s="256">
        <f>'Marks Entry'!AV87</f>
        <v>0</v>
      </c>
      <c r="AV85" s="518">
        <f>'Marks Entry'!AW87</f>
        <v>0</v>
      </c>
      <c r="AW85" s="518" t="str">
        <f>'Marks Entry'!AX87</f>
        <v>E</v>
      </c>
      <c r="AX85" s="152" t="str">
        <f>'Marks Entry'!AY87</f>
        <v>E</v>
      </c>
      <c r="AY85" s="149">
        <f>'Marks Entry'!AZ87</f>
        <v>0</v>
      </c>
      <c r="AZ85" s="150">
        <f>'Marks Entry'!BA87</f>
        <v>0</v>
      </c>
      <c r="BA85" s="510">
        <f>'Marks Entry'!BB87</f>
        <v>0</v>
      </c>
      <c r="BB85" s="150">
        <f>'Marks Entry'!BC87</f>
        <v>0</v>
      </c>
      <c r="BC85" s="150">
        <f>'Marks Entry'!BD87</f>
        <v>0</v>
      </c>
      <c r="BD85" s="508">
        <f>'Marks Entry'!BE87</f>
        <v>0</v>
      </c>
      <c r="BE85" s="150">
        <f>'Marks Entry'!BF87</f>
        <v>0</v>
      </c>
      <c r="BF85" s="150">
        <f>'Marks Entry'!BG87</f>
        <v>0</v>
      </c>
      <c r="BG85" s="508">
        <f>'Marks Entry'!BH87</f>
        <v>0</v>
      </c>
      <c r="BH85" s="151">
        <f>'Marks Entry'!BI87</f>
        <v>0</v>
      </c>
      <c r="BI85" s="150">
        <f>'Marks Entry'!BJ87</f>
        <v>0</v>
      </c>
      <c r="BJ85" s="150">
        <f>'Marks Entry'!BK87</f>
        <v>0</v>
      </c>
      <c r="BK85" s="151">
        <f>'Marks Entry'!BL87</f>
        <v>0</v>
      </c>
      <c r="BL85" s="150">
        <f>'Marks Entry'!BM87</f>
        <v>0</v>
      </c>
      <c r="BM85" s="150">
        <f>'Marks Entry'!BN87</f>
        <v>0</v>
      </c>
      <c r="BN85" s="151">
        <f>'Marks Entry'!BO87</f>
        <v>0</v>
      </c>
      <c r="BO85" s="256">
        <f>'Marks Entry'!BP87</f>
        <v>0</v>
      </c>
      <c r="BP85" s="518">
        <f>'Marks Entry'!BQ87</f>
        <v>0</v>
      </c>
      <c r="BQ85" s="518" t="str">
        <f>'Marks Entry'!BR87</f>
        <v>E</v>
      </c>
      <c r="BR85" s="152" t="str">
        <f>'Marks Entry'!BS87</f>
        <v>E</v>
      </c>
      <c r="BS85" s="149">
        <f>'Marks Entry'!BT87</f>
        <v>0</v>
      </c>
      <c r="BT85" s="150">
        <f>'Marks Entry'!BU87</f>
        <v>0</v>
      </c>
      <c r="BU85" s="510">
        <f>'Marks Entry'!BV87</f>
        <v>0</v>
      </c>
      <c r="BV85" s="150">
        <f>'Marks Entry'!BW87</f>
        <v>0</v>
      </c>
      <c r="BW85" s="150">
        <f>'Marks Entry'!BX87</f>
        <v>0</v>
      </c>
      <c r="BX85" s="508">
        <f>'Marks Entry'!BY87</f>
        <v>0</v>
      </c>
      <c r="BY85" s="150">
        <f>'Marks Entry'!BZ87</f>
        <v>0</v>
      </c>
      <c r="BZ85" s="150">
        <f>'Marks Entry'!CA87</f>
        <v>0</v>
      </c>
      <c r="CA85" s="508">
        <f>'Marks Entry'!CB87</f>
        <v>0</v>
      </c>
      <c r="CB85" s="151">
        <f>'Marks Entry'!CC87</f>
        <v>0</v>
      </c>
      <c r="CC85" s="150">
        <f>'Marks Entry'!CD87</f>
        <v>0</v>
      </c>
      <c r="CD85" s="150">
        <f>'Marks Entry'!CE87</f>
        <v>0</v>
      </c>
      <c r="CE85" s="151">
        <f>'Marks Entry'!CF87</f>
        <v>0</v>
      </c>
      <c r="CF85" s="150">
        <f>'Marks Entry'!CG87</f>
        <v>0</v>
      </c>
      <c r="CG85" s="150">
        <f>'Marks Entry'!CH87</f>
        <v>0</v>
      </c>
      <c r="CH85" s="151">
        <f>'Marks Entry'!CI87</f>
        <v>0</v>
      </c>
      <c r="CI85" s="256">
        <f>'Marks Entry'!CJ87</f>
        <v>0</v>
      </c>
      <c r="CJ85" s="518">
        <f>'Marks Entry'!CK87</f>
        <v>0</v>
      </c>
      <c r="CK85" s="518" t="str">
        <f>'Marks Entry'!CL87</f>
        <v>E</v>
      </c>
      <c r="CL85" s="152" t="str">
        <f>'Marks Entry'!CM87</f>
        <v>E</v>
      </c>
      <c r="CM85" s="149">
        <f>'Marks Entry'!CN87</f>
        <v>0</v>
      </c>
      <c r="CN85" s="150">
        <f>'Marks Entry'!CO87</f>
        <v>0</v>
      </c>
      <c r="CO85" s="510">
        <f>'Marks Entry'!CP87</f>
        <v>0</v>
      </c>
      <c r="CP85" s="150">
        <f>'Marks Entry'!CQ87</f>
        <v>0</v>
      </c>
      <c r="CQ85" s="150">
        <f>'Marks Entry'!CR87</f>
        <v>0</v>
      </c>
      <c r="CR85" s="508">
        <f>'Marks Entry'!CS87</f>
        <v>0</v>
      </c>
      <c r="CS85" s="150">
        <f>'Marks Entry'!CT87</f>
        <v>0</v>
      </c>
      <c r="CT85" s="150">
        <f>'Marks Entry'!CU87</f>
        <v>0</v>
      </c>
      <c r="CU85" s="508">
        <f>'Marks Entry'!CV87</f>
        <v>0</v>
      </c>
      <c r="CV85" s="151">
        <f>'Marks Entry'!CW87</f>
        <v>0</v>
      </c>
      <c r="CW85" s="150">
        <f>'Marks Entry'!CX87</f>
        <v>0</v>
      </c>
      <c r="CX85" s="150">
        <f>'Marks Entry'!CY87</f>
        <v>0</v>
      </c>
      <c r="CY85" s="151">
        <f>'Marks Entry'!CZ87</f>
        <v>0</v>
      </c>
      <c r="CZ85" s="150">
        <f>'Marks Entry'!DA87</f>
        <v>0</v>
      </c>
      <c r="DA85" s="150">
        <f>'Marks Entry'!DB87</f>
        <v>0</v>
      </c>
      <c r="DB85" s="151">
        <f>'Marks Entry'!DC87</f>
        <v>0</v>
      </c>
      <c r="DC85" s="256">
        <f>'Marks Entry'!DD87</f>
        <v>0</v>
      </c>
      <c r="DD85" s="518">
        <f>'Marks Entry'!DE87</f>
        <v>0</v>
      </c>
      <c r="DE85" s="518" t="str">
        <f>'Marks Entry'!DF87</f>
        <v>E</v>
      </c>
      <c r="DF85" s="152" t="str">
        <f>'Marks Entry'!DG87</f>
        <v>E</v>
      </c>
      <c r="DG85" s="149">
        <f>'Marks Entry'!DH87</f>
        <v>0</v>
      </c>
      <c r="DH85" s="150">
        <f>'Marks Entry'!DI87</f>
        <v>0</v>
      </c>
      <c r="DI85" s="510">
        <f>'Marks Entry'!DJ87</f>
        <v>0</v>
      </c>
      <c r="DJ85" s="150">
        <f>'Marks Entry'!DK87</f>
        <v>0</v>
      </c>
      <c r="DK85" s="150">
        <f>'Marks Entry'!DL87</f>
        <v>0</v>
      </c>
      <c r="DL85" s="508">
        <f>'Marks Entry'!DM87</f>
        <v>0</v>
      </c>
      <c r="DM85" s="150">
        <f>'Marks Entry'!DN87</f>
        <v>0</v>
      </c>
      <c r="DN85" s="150">
        <f>'Marks Entry'!DO87</f>
        <v>0</v>
      </c>
      <c r="DO85" s="508">
        <f>'Marks Entry'!DP87</f>
        <v>0</v>
      </c>
      <c r="DP85" s="151">
        <f>'Marks Entry'!DQ87</f>
        <v>0</v>
      </c>
      <c r="DQ85" s="150">
        <f>'Marks Entry'!DR87</f>
        <v>0</v>
      </c>
      <c r="DR85" s="150">
        <f>'Marks Entry'!DS87</f>
        <v>0</v>
      </c>
      <c r="DS85" s="151">
        <f>'Marks Entry'!DT87</f>
        <v>0</v>
      </c>
      <c r="DT85" s="150">
        <f>'Marks Entry'!DU87</f>
        <v>0</v>
      </c>
      <c r="DU85" s="150">
        <f>'Marks Entry'!DV87</f>
        <v>0</v>
      </c>
      <c r="DV85" s="151">
        <f>'Marks Entry'!DW87</f>
        <v>0</v>
      </c>
      <c r="DW85" s="256">
        <f>'Marks Entry'!DX87</f>
        <v>0</v>
      </c>
      <c r="DX85" s="518">
        <f>'Marks Entry'!DY87</f>
        <v>0</v>
      </c>
      <c r="DY85" s="518" t="str">
        <f>'Marks Entry'!DZ87</f>
        <v>E</v>
      </c>
      <c r="DZ85" s="152" t="str">
        <f>'Marks Entry'!EA87</f>
        <v>E</v>
      </c>
      <c r="EA85" s="149">
        <f>'Marks Entry'!EB87</f>
        <v>0</v>
      </c>
      <c r="EB85" s="150">
        <f>'Marks Entry'!EC87</f>
        <v>0</v>
      </c>
      <c r="EC85" s="150">
        <f>'Marks Entry'!ED87</f>
        <v>0</v>
      </c>
      <c r="ED85" s="150">
        <f>'Marks Entry'!EE87</f>
        <v>0</v>
      </c>
      <c r="EE85" s="150">
        <f>'Marks Entry'!EF87</f>
        <v>0</v>
      </c>
      <c r="EF85" s="209">
        <f>'Marks Entry'!EG87</f>
        <v>0</v>
      </c>
      <c r="EG85" s="153" t="str">
        <f>'Marks Entry'!EJ87</f>
        <v>E</v>
      </c>
      <c r="EH85" s="149">
        <f>'Marks Entry'!EK87</f>
        <v>0</v>
      </c>
      <c r="EI85" s="150">
        <f>'Marks Entry'!EL87</f>
        <v>0</v>
      </c>
      <c r="EJ85" s="150">
        <f>'Marks Entry'!EM87</f>
        <v>0</v>
      </c>
      <c r="EK85" s="150">
        <f>'Marks Entry'!EN87</f>
        <v>0</v>
      </c>
      <c r="EL85" s="150">
        <f>'Marks Entry'!EO87</f>
        <v>0</v>
      </c>
      <c r="EM85" s="151">
        <f>'Marks Entry'!EP87</f>
        <v>0</v>
      </c>
      <c r="EN85" s="153" t="str">
        <f>'Marks Entry'!ES87</f>
        <v>E</v>
      </c>
      <c r="EO85" s="149">
        <f>'Marks Entry'!ET87</f>
        <v>0</v>
      </c>
      <c r="EP85" s="150">
        <f>'Marks Entry'!EU87</f>
        <v>0</v>
      </c>
      <c r="EQ85" s="150">
        <f>'Marks Entry'!EV87</f>
        <v>0</v>
      </c>
      <c r="ER85" s="150">
        <f>'Marks Entry'!EW87</f>
        <v>0</v>
      </c>
      <c r="ES85" s="150">
        <f>'Marks Entry'!EX87</f>
        <v>0</v>
      </c>
      <c r="ET85" s="151">
        <f>'Marks Entry'!EY87</f>
        <v>0</v>
      </c>
      <c r="EU85" s="153" t="str">
        <f>'Marks Entry'!FB87</f>
        <v>E</v>
      </c>
      <c r="EV85" s="222">
        <f>'Marks Entry'!FC87</f>
        <v>0</v>
      </c>
      <c r="EW85" s="223">
        <f>'Marks Entry'!FD87</f>
        <v>0</v>
      </c>
      <c r="EX85" s="226" t="str">
        <f>'Marks Entry'!FE87</f>
        <v/>
      </c>
      <c r="EY85" s="222">
        <f>'Marks Entry'!FF87</f>
        <v>1200</v>
      </c>
      <c r="EZ85" s="223">
        <f>'Marks Entry'!FG87</f>
        <v>0</v>
      </c>
      <c r="FA85" s="223">
        <f>'Marks Entry'!FH87</f>
        <v>0</v>
      </c>
      <c r="FB85" s="223" t="str">
        <f>IF(OR('Marks Entry'!FI87="First",'Marks Entry'!FI87="Second",'Marks Entry'!FI87="Third"),'Marks Entry'!FI87,"")</f>
        <v/>
      </c>
      <c r="FC85" s="223" t="str">
        <f>'Marks Entry'!FJ87</f>
        <v/>
      </c>
      <c r="FD85" s="540" t="str">
        <f>'Marks Entry'!FK87</f>
        <v>PROMOTED</v>
      </c>
      <c r="FE85" s="113" t="str">
        <f>'Marks Entry'!FL87</f>
        <v/>
      </c>
      <c r="FF85" s="115" t="str">
        <f>'Marks Entry'!FM87</f>
        <v/>
      </c>
      <c r="FG85" s="116" t="str">
        <f>'Marks Entry'!FO87</f>
        <v>E</v>
      </c>
    </row>
    <row r="86" spans="1:163" s="117" customFormat="1" ht="17.25" customHeight="1">
      <c r="A86" s="1065"/>
      <c r="B86" s="112">
        <f t="shared" si="2"/>
        <v>80</v>
      </c>
      <c r="C86" s="113">
        <f>'Marks Entry'!D88</f>
        <v>0</v>
      </c>
      <c r="D86" s="113">
        <f>'Marks Entry'!E88</f>
        <v>0</v>
      </c>
      <c r="E86" s="113">
        <f>'Marks Entry'!F88</f>
        <v>0</v>
      </c>
      <c r="F86" s="113">
        <f>'Marks Entry'!G88</f>
        <v>980</v>
      </c>
      <c r="G86" s="113">
        <f>'Marks Entry'!H88</f>
        <v>0</v>
      </c>
      <c r="H86" s="113">
        <f>'Marks Entry'!I88</f>
        <v>0</v>
      </c>
      <c r="I86" s="113">
        <f>'Marks Entry'!J88</f>
        <v>0</v>
      </c>
      <c r="J86" s="114">
        <f>'Marks Entry'!K88</f>
        <v>0</v>
      </c>
      <c r="K86" s="149">
        <f>'Marks Entry'!L88</f>
        <v>0</v>
      </c>
      <c r="L86" s="150">
        <f>'Marks Entry'!M88</f>
        <v>0</v>
      </c>
      <c r="M86" s="510">
        <f>'Marks Entry'!N88</f>
        <v>0</v>
      </c>
      <c r="N86" s="150">
        <f>'Marks Entry'!O88</f>
        <v>0</v>
      </c>
      <c r="O86" s="150">
        <f>'Marks Entry'!P88</f>
        <v>0</v>
      </c>
      <c r="P86" s="508">
        <f>'Marks Entry'!Q88</f>
        <v>0</v>
      </c>
      <c r="Q86" s="150">
        <f>'Marks Entry'!R88</f>
        <v>0</v>
      </c>
      <c r="R86" s="150">
        <f>'Marks Entry'!S88</f>
        <v>0</v>
      </c>
      <c r="S86" s="508">
        <f>'Marks Entry'!T88</f>
        <v>0</v>
      </c>
      <c r="T86" s="151">
        <f>'Marks Entry'!U88</f>
        <v>0</v>
      </c>
      <c r="U86" s="150">
        <f>'Marks Entry'!V88</f>
        <v>0</v>
      </c>
      <c r="V86" s="150">
        <f>'Marks Entry'!W88</f>
        <v>0</v>
      </c>
      <c r="W86" s="151">
        <f>'Marks Entry'!X88</f>
        <v>0</v>
      </c>
      <c r="X86" s="150">
        <f>'Marks Entry'!Y88</f>
        <v>0</v>
      </c>
      <c r="Y86" s="150">
        <f>'Marks Entry'!Z88</f>
        <v>0</v>
      </c>
      <c r="Z86" s="151">
        <f>'Marks Entry'!AA88</f>
        <v>0</v>
      </c>
      <c r="AA86" s="256">
        <f>'Marks Entry'!AB88</f>
        <v>0</v>
      </c>
      <c r="AB86" s="518">
        <f>'Marks Entry'!AC88</f>
        <v>0</v>
      </c>
      <c r="AC86" s="518" t="str">
        <f>'Marks Entry'!AD88</f>
        <v>E</v>
      </c>
      <c r="AD86" s="152" t="str">
        <f>'Marks Entry'!AE88</f>
        <v>E</v>
      </c>
      <c r="AE86" s="149">
        <f>'Marks Entry'!AF88</f>
        <v>0</v>
      </c>
      <c r="AF86" s="150">
        <f>'Marks Entry'!AG88</f>
        <v>0</v>
      </c>
      <c r="AG86" s="510">
        <f>'Marks Entry'!AH88</f>
        <v>0</v>
      </c>
      <c r="AH86" s="150">
        <f>'Marks Entry'!AI88</f>
        <v>0</v>
      </c>
      <c r="AI86" s="150">
        <f>'Marks Entry'!AJ88</f>
        <v>0</v>
      </c>
      <c r="AJ86" s="508">
        <f>'Marks Entry'!AK88</f>
        <v>0</v>
      </c>
      <c r="AK86" s="150">
        <f>'Marks Entry'!AL88</f>
        <v>0</v>
      </c>
      <c r="AL86" s="150">
        <f>'Marks Entry'!AM88</f>
        <v>0</v>
      </c>
      <c r="AM86" s="508">
        <f>'Marks Entry'!AN88</f>
        <v>0</v>
      </c>
      <c r="AN86" s="151">
        <f>'Marks Entry'!AO88</f>
        <v>0</v>
      </c>
      <c r="AO86" s="150">
        <f>'Marks Entry'!AP88</f>
        <v>0</v>
      </c>
      <c r="AP86" s="150">
        <f>'Marks Entry'!AQ88</f>
        <v>0</v>
      </c>
      <c r="AQ86" s="151">
        <f>'Marks Entry'!AR88</f>
        <v>0</v>
      </c>
      <c r="AR86" s="150">
        <f>'Marks Entry'!AS88</f>
        <v>0</v>
      </c>
      <c r="AS86" s="150">
        <f>'Marks Entry'!AT88</f>
        <v>0</v>
      </c>
      <c r="AT86" s="151">
        <f>'Marks Entry'!AU88</f>
        <v>0</v>
      </c>
      <c r="AU86" s="256">
        <f>'Marks Entry'!AV88</f>
        <v>0</v>
      </c>
      <c r="AV86" s="518">
        <f>'Marks Entry'!AW88</f>
        <v>0</v>
      </c>
      <c r="AW86" s="518" t="str">
        <f>'Marks Entry'!AX88</f>
        <v>E</v>
      </c>
      <c r="AX86" s="152" t="str">
        <f>'Marks Entry'!AY88</f>
        <v>E</v>
      </c>
      <c r="AY86" s="149">
        <f>'Marks Entry'!AZ88</f>
        <v>0</v>
      </c>
      <c r="AZ86" s="150">
        <f>'Marks Entry'!BA88</f>
        <v>0</v>
      </c>
      <c r="BA86" s="510">
        <f>'Marks Entry'!BB88</f>
        <v>0</v>
      </c>
      <c r="BB86" s="150">
        <f>'Marks Entry'!BC88</f>
        <v>0</v>
      </c>
      <c r="BC86" s="150">
        <f>'Marks Entry'!BD88</f>
        <v>0</v>
      </c>
      <c r="BD86" s="508">
        <f>'Marks Entry'!BE88</f>
        <v>0</v>
      </c>
      <c r="BE86" s="150">
        <f>'Marks Entry'!BF88</f>
        <v>0</v>
      </c>
      <c r="BF86" s="150">
        <f>'Marks Entry'!BG88</f>
        <v>0</v>
      </c>
      <c r="BG86" s="508">
        <f>'Marks Entry'!BH88</f>
        <v>0</v>
      </c>
      <c r="BH86" s="151">
        <f>'Marks Entry'!BI88</f>
        <v>0</v>
      </c>
      <c r="BI86" s="150">
        <f>'Marks Entry'!BJ88</f>
        <v>0</v>
      </c>
      <c r="BJ86" s="150">
        <f>'Marks Entry'!BK88</f>
        <v>0</v>
      </c>
      <c r="BK86" s="151">
        <f>'Marks Entry'!BL88</f>
        <v>0</v>
      </c>
      <c r="BL86" s="150">
        <f>'Marks Entry'!BM88</f>
        <v>0</v>
      </c>
      <c r="BM86" s="150">
        <f>'Marks Entry'!BN88</f>
        <v>0</v>
      </c>
      <c r="BN86" s="151">
        <f>'Marks Entry'!BO88</f>
        <v>0</v>
      </c>
      <c r="BO86" s="256">
        <f>'Marks Entry'!BP88</f>
        <v>0</v>
      </c>
      <c r="BP86" s="518">
        <f>'Marks Entry'!BQ88</f>
        <v>0</v>
      </c>
      <c r="BQ86" s="518" t="str">
        <f>'Marks Entry'!BR88</f>
        <v>E</v>
      </c>
      <c r="BR86" s="152" t="str">
        <f>'Marks Entry'!BS88</f>
        <v>E</v>
      </c>
      <c r="BS86" s="149">
        <f>'Marks Entry'!BT88</f>
        <v>0</v>
      </c>
      <c r="BT86" s="150">
        <f>'Marks Entry'!BU88</f>
        <v>0</v>
      </c>
      <c r="BU86" s="510">
        <f>'Marks Entry'!BV88</f>
        <v>0</v>
      </c>
      <c r="BV86" s="150">
        <f>'Marks Entry'!BW88</f>
        <v>0</v>
      </c>
      <c r="BW86" s="150">
        <f>'Marks Entry'!BX88</f>
        <v>0</v>
      </c>
      <c r="BX86" s="508">
        <f>'Marks Entry'!BY88</f>
        <v>0</v>
      </c>
      <c r="BY86" s="150">
        <f>'Marks Entry'!BZ88</f>
        <v>0</v>
      </c>
      <c r="BZ86" s="150">
        <f>'Marks Entry'!CA88</f>
        <v>0</v>
      </c>
      <c r="CA86" s="508">
        <f>'Marks Entry'!CB88</f>
        <v>0</v>
      </c>
      <c r="CB86" s="151">
        <f>'Marks Entry'!CC88</f>
        <v>0</v>
      </c>
      <c r="CC86" s="150">
        <f>'Marks Entry'!CD88</f>
        <v>0</v>
      </c>
      <c r="CD86" s="150">
        <f>'Marks Entry'!CE88</f>
        <v>0</v>
      </c>
      <c r="CE86" s="151">
        <f>'Marks Entry'!CF88</f>
        <v>0</v>
      </c>
      <c r="CF86" s="150">
        <f>'Marks Entry'!CG88</f>
        <v>0</v>
      </c>
      <c r="CG86" s="150">
        <f>'Marks Entry'!CH88</f>
        <v>0</v>
      </c>
      <c r="CH86" s="151">
        <f>'Marks Entry'!CI88</f>
        <v>0</v>
      </c>
      <c r="CI86" s="256">
        <f>'Marks Entry'!CJ88</f>
        <v>0</v>
      </c>
      <c r="CJ86" s="518">
        <f>'Marks Entry'!CK88</f>
        <v>0</v>
      </c>
      <c r="CK86" s="518" t="str">
        <f>'Marks Entry'!CL88</f>
        <v>E</v>
      </c>
      <c r="CL86" s="152" t="str">
        <f>'Marks Entry'!CM88</f>
        <v>E</v>
      </c>
      <c r="CM86" s="149">
        <f>'Marks Entry'!CN88</f>
        <v>0</v>
      </c>
      <c r="CN86" s="150">
        <f>'Marks Entry'!CO88</f>
        <v>0</v>
      </c>
      <c r="CO86" s="510">
        <f>'Marks Entry'!CP88</f>
        <v>0</v>
      </c>
      <c r="CP86" s="150">
        <f>'Marks Entry'!CQ88</f>
        <v>0</v>
      </c>
      <c r="CQ86" s="150">
        <f>'Marks Entry'!CR88</f>
        <v>0</v>
      </c>
      <c r="CR86" s="508">
        <f>'Marks Entry'!CS88</f>
        <v>0</v>
      </c>
      <c r="CS86" s="150">
        <f>'Marks Entry'!CT88</f>
        <v>0</v>
      </c>
      <c r="CT86" s="150">
        <f>'Marks Entry'!CU88</f>
        <v>0</v>
      </c>
      <c r="CU86" s="508">
        <f>'Marks Entry'!CV88</f>
        <v>0</v>
      </c>
      <c r="CV86" s="151">
        <f>'Marks Entry'!CW88</f>
        <v>0</v>
      </c>
      <c r="CW86" s="150">
        <f>'Marks Entry'!CX88</f>
        <v>0</v>
      </c>
      <c r="CX86" s="150">
        <f>'Marks Entry'!CY88</f>
        <v>0</v>
      </c>
      <c r="CY86" s="151">
        <f>'Marks Entry'!CZ88</f>
        <v>0</v>
      </c>
      <c r="CZ86" s="150">
        <f>'Marks Entry'!DA88</f>
        <v>0</v>
      </c>
      <c r="DA86" s="150">
        <f>'Marks Entry'!DB88</f>
        <v>0</v>
      </c>
      <c r="DB86" s="151">
        <f>'Marks Entry'!DC88</f>
        <v>0</v>
      </c>
      <c r="DC86" s="256">
        <f>'Marks Entry'!DD88</f>
        <v>0</v>
      </c>
      <c r="DD86" s="518">
        <f>'Marks Entry'!DE88</f>
        <v>0</v>
      </c>
      <c r="DE86" s="518" t="str">
        <f>'Marks Entry'!DF88</f>
        <v>E</v>
      </c>
      <c r="DF86" s="152" t="str">
        <f>'Marks Entry'!DG88</f>
        <v>E</v>
      </c>
      <c r="DG86" s="149">
        <f>'Marks Entry'!DH88</f>
        <v>0</v>
      </c>
      <c r="DH86" s="150">
        <f>'Marks Entry'!DI88</f>
        <v>0</v>
      </c>
      <c r="DI86" s="510">
        <f>'Marks Entry'!DJ88</f>
        <v>0</v>
      </c>
      <c r="DJ86" s="150">
        <f>'Marks Entry'!DK88</f>
        <v>0</v>
      </c>
      <c r="DK86" s="150">
        <f>'Marks Entry'!DL88</f>
        <v>0</v>
      </c>
      <c r="DL86" s="508">
        <f>'Marks Entry'!DM88</f>
        <v>0</v>
      </c>
      <c r="DM86" s="150">
        <f>'Marks Entry'!DN88</f>
        <v>0</v>
      </c>
      <c r="DN86" s="150">
        <f>'Marks Entry'!DO88</f>
        <v>0</v>
      </c>
      <c r="DO86" s="508">
        <f>'Marks Entry'!DP88</f>
        <v>0</v>
      </c>
      <c r="DP86" s="151">
        <f>'Marks Entry'!DQ88</f>
        <v>0</v>
      </c>
      <c r="DQ86" s="150">
        <f>'Marks Entry'!DR88</f>
        <v>0</v>
      </c>
      <c r="DR86" s="150">
        <f>'Marks Entry'!DS88</f>
        <v>0</v>
      </c>
      <c r="DS86" s="151">
        <f>'Marks Entry'!DT88</f>
        <v>0</v>
      </c>
      <c r="DT86" s="150">
        <f>'Marks Entry'!DU88</f>
        <v>0</v>
      </c>
      <c r="DU86" s="150">
        <f>'Marks Entry'!DV88</f>
        <v>0</v>
      </c>
      <c r="DV86" s="151">
        <f>'Marks Entry'!DW88</f>
        <v>0</v>
      </c>
      <c r="DW86" s="256">
        <f>'Marks Entry'!DX88</f>
        <v>0</v>
      </c>
      <c r="DX86" s="518">
        <f>'Marks Entry'!DY88</f>
        <v>0</v>
      </c>
      <c r="DY86" s="518" t="str">
        <f>'Marks Entry'!DZ88</f>
        <v>E</v>
      </c>
      <c r="DZ86" s="152" t="str">
        <f>'Marks Entry'!EA88</f>
        <v>E</v>
      </c>
      <c r="EA86" s="149">
        <f>'Marks Entry'!EB88</f>
        <v>0</v>
      </c>
      <c r="EB86" s="150">
        <f>'Marks Entry'!EC88</f>
        <v>0</v>
      </c>
      <c r="EC86" s="150">
        <f>'Marks Entry'!ED88</f>
        <v>0</v>
      </c>
      <c r="ED86" s="150">
        <f>'Marks Entry'!EE88</f>
        <v>0</v>
      </c>
      <c r="EE86" s="150">
        <f>'Marks Entry'!EF88</f>
        <v>0</v>
      </c>
      <c r="EF86" s="209">
        <f>'Marks Entry'!EG88</f>
        <v>0</v>
      </c>
      <c r="EG86" s="153" t="str">
        <f>'Marks Entry'!EJ88</f>
        <v>E</v>
      </c>
      <c r="EH86" s="149">
        <f>'Marks Entry'!EK88</f>
        <v>0</v>
      </c>
      <c r="EI86" s="150">
        <f>'Marks Entry'!EL88</f>
        <v>0</v>
      </c>
      <c r="EJ86" s="150">
        <f>'Marks Entry'!EM88</f>
        <v>0</v>
      </c>
      <c r="EK86" s="150">
        <f>'Marks Entry'!EN88</f>
        <v>0</v>
      </c>
      <c r="EL86" s="150">
        <f>'Marks Entry'!EO88</f>
        <v>0</v>
      </c>
      <c r="EM86" s="151">
        <f>'Marks Entry'!EP88</f>
        <v>0</v>
      </c>
      <c r="EN86" s="153" t="str">
        <f>'Marks Entry'!ES88</f>
        <v>E</v>
      </c>
      <c r="EO86" s="149">
        <f>'Marks Entry'!ET88</f>
        <v>0</v>
      </c>
      <c r="EP86" s="150">
        <f>'Marks Entry'!EU88</f>
        <v>0</v>
      </c>
      <c r="EQ86" s="150">
        <f>'Marks Entry'!EV88</f>
        <v>0</v>
      </c>
      <c r="ER86" s="150">
        <f>'Marks Entry'!EW88</f>
        <v>0</v>
      </c>
      <c r="ES86" s="150">
        <f>'Marks Entry'!EX88</f>
        <v>0</v>
      </c>
      <c r="ET86" s="151">
        <f>'Marks Entry'!EY88</f>
        <v>0</v>
      </c>
      <c r="EU86" s="153" t="str">
        <f>'Marks Entry'!FB88</f>
        <v>E</v>
      </c>
      <c r="EV86" s="222">
        <f>'Marks Entry'!FC88</f>
        <v>0</v>
      </c>
      <c r="EW86" s="223">
        <f>'Marks Entry'!FD88</f>
        <v>0</v>
      </c>
      <c r="EX86" s="226" t="str">
        <f>'Marks Entry'!FE88</f>
        <v/>
      </c>
      <c r="EY86" s="222">
        <f>'Marks Entry'!FF88</f>
        <v>1200</v>
      </c>
      <c r="EZ86" s="223">
        <f>'Marks Entry'!FG88</f>
        <v>0</v>
      </c>
      <c r="FA86" s="223">
        <f>'Marks Entry'!FH88</f>
        <v>0</v>
      </c>
      <c r="FB86" s="223" t="str">
        <f>IF(OR('Marks Entry'!FI88="First",'Marks Entry'!FI88="Second",'Marks Entry'!FI88="Third"),'Marks Entry'!FI88,"")</f>
        <v/>
      </c>
      <c r="FC86" s="223" t="str">
        <f>'Marks Entry'!FJ88</f>
        <v/>
      </c>
      <c r="FD86" s="540" t="str">
        <f>'Marks Entry'!FK88</f>
        <v>PROMOTED</v>
      </c>
      <c r="FE86" s="113" t="str">
        <f>'Marks Entry'!FL88</f>
        <v/>
      </c>
      <c r="FF86" s="115" t="str">
        <f>'Marks Entry'!FM88</f>
        <v/>
      </c>
      <c r="FG86" s="116" t="str">
        <f>'Marks Entry'!FO88</f>
        <v>E</v>
      </c>
    </row>
    <row r="87" spans="1:163" s="117" customFormat="1" ht="17.25" customHeight="1">
      <c r="A87" s="1065"/>
      <c r="B87" s="112">
        <f t="shared" si="2"/>
        <v>81</v>
      </c>
      <c r="C87" s="113">
        <f>'Marks Entry'!D89</f>
        <v>0</v>
      </c>
      <c r="D87" s="113">
        <f>'Marks Entry'!E89</f>
        <v>0</v>
      </c>
      <c r="E87" s="113">
        <f>'Marks Entry'!F89</f>
        <v>0</v>
      </c>
      <c r="F87" s="113">
        <f>'Marks Entry'!G89</f>
        <v>981</v>
      </c>
      <c r="G87" s="113">
        <f>'Marks Entry'!H89</f>
        <v>0</v>
      </c>
      <c r="H87" s="113">
        <f>'Marks Entry'!I89</f>
        <v>0</v>
      </c>
      <c r="I87" s="113">
        <f>'Marks Entry'!J89</f>
        <v>0</v>
      </c>
      <c r="J87" s="114">
        <f>'Marks Entry'!K89</f>
        <v>0</v>
      </c>
      <c r="K87" s="149">
        <f>'Marks Entry'!L89</f>
        <v>0</v>
      </c>
      <c r="L87" s="150">
        <f>'Marks Entry'!M89</f>
        <v>0</v>
      </c>
      <c r="M87" s="510">
        <f>'Marks Entry'!N89</f>
        <v>0</v>
      </c>
      <c r="N87" s="150">
        <f>'Marks Entry'!O89</f>
        <v>0</v>
      </c>
      <c r="O87" s="150">
        <f>'Marks Entry'!P89</f>
        <v>0</v>
      </c>
      <c r="P87" s="508">
        <f>'Marks Entry'!Q89</f>
        <v>0</v>
      </c>
      <c r="Q87" s="150">
        <f>'Marks Entry'!R89</f>
        <v>0</v>
      </c>
      <c r="R87" s="150">
        <f>'Marks Entry'!S89</f>
        <v>0</v>
      </c>
      <c r="S87" s="508">
        <f>'Marks Entry'!T89</f>
        <v>0</v>
      </c>
      <c r="T87" s="151">
        <f>'Marks Entry'!U89</f>
        <v>0</v>
      </c>
      <c r="U87" s="150">
        <f>'Marks Entry'!V89</f>
        <v>0</v>
      </c>
      <c r="V87" s="150">
        <f>'Marks Entry'!W89</f>
        <v>0</v>
      </c>
      <c r="W87" s="151">
        <f>'Marks Entry'!X89</f>
        <v>0</v>
      </c>
      <c r="X87" s="150">
        <f>'Marks Entry'!Y89</f>
        <v>0</v>
      </c>
      <c r="Y87" s="150">
        <f>'Marks Entry'!Z89</f>
        <v>0</v>
      </c>
      <c r="Z87" s="151">
        <f>'Marks Entry'!AA89</f>
        <v>0</v>
      </c>
      <c r="AA87" s="256">
        <f>'Marks Entry'!AB89</f>
        <v>0</v>
      </c>
      <c r="AB87" s="518">
        <f>'Marks Entry'!AC89</f>
        <v>0</v>
      </c>
      <c r="AC87" s="518" t="str">
        <f>'Marks Entry'!AD89</f>
        <v>E</v>
      </c>
      <c r="AD87" s="152" t="str">
        <f>'Marks Entry'!AE89</f>
        <v>E</v>
      </c>
      <c r="AE87" s="149">
        <f>'Marks Entry'!AF89</f>
        <v>0</v>
      </c>
      <c r="AF87" s="150">
        <f>'Marks Entry'!AG89</f>
        <v>0</v>
      </c>
      <c r="AG87" s="510">
        <f>'Marks Entry'!AH89</f>
        <v>0</v>
      </c>
      <c r="AH87" s="150">
        <f>'Marks Entry'!AI89</f>
        <v>0</v>
      </c>
      <c r="AI87" s="150">
        <f>'Marks Entry'!AJ89</f>
        <v>0</v>
      </c>
      <c r="AJ87" s="508">
        <f>'Marks Entry'!AK89</f>
        <v>0</v>
      </c>
      <c r="AK87" s="150">
        <f>'Marks Entry'!AL89</f>
        <v>0</v>
      </c>
      <c r="AL87" s="150">
        <f>'Marks Entry'!AM89</f>
        <v>0</v>
      </c>
      <c r="AM87" s="508">
        <f>'Marks Entry'!AN89</f>
        <v>0</v>
      </c>
      <c r="AN87" s="151">
        <f>'Marks Entry'!AO89</f>
        <v>0</v>
      </c>
      <c r="AO87" s="150">
        <f>'Marks Entry'!AP89</f>
        <v>0</v>
      </c>
      <c r="AP87" s="150">
        <f>'Marks Entry'!AQ89</f>
        <v>0</v>
      </c>
      <c r="AQ87" s="151">
        <f>'Marks Entry'!AR89</f>
        <v>0</v>
      </c>
      <c r="AR87" s="150">
        <f>'Marks Entry'!AS89</f>
        <v>0</v>
      </c>
      <c r="AS87" s="150">
        <f>'Marks Entry'!AT89</f>
        <v>0</v>
      </c>
      <c r="AT87" s="151">
        <f>'Marks Entry'!AU89</f>
        <v>0</v>
      </c>
      <c r="AU87" s="256">
        <f>'Marks Entry'!AV89</f>
        <v>0</v>
      </c>
      <c r="AV87" s="518">
        <f>'Marks Entry'!AW89</f>
        <v>0</v>
      </c>
      <c r="AW87" s="518" t="str">
        <f>'Marks Entry'!AX89</f>
        <v>E</v>
      </c>
      <c r="AX87" s="152" t="str">
        <f>'Marks Entry'!AY89</f>
        <v>E</v>
      </c>
      <c r="AY87" s="149">
        <f>'Marks Entry'!AZ89</f>
        <v>0</v>
      </c>
      <c r="AZ87" s="150">
        <f>'Marks Entry'!BA89</f>
        <v>0</v>
      </c>
      <c r="BA87" s="510">
        <f>'Marks Entry'!BB89</f>
        <v>0</v>
      </c>
      <c r="BB87" s="150">
        <f>'Marks Entry'!BC89</f>
        <v>0</v>
      </c>
      <c r="BC87" s="150">
        <f>'Marks Entry'!BD89</f>
        <v>0</v>
      </c>
      <c r="BD87" s="508">
        <f>'Marks Entry'!BE89</f>
        <v>0</v>
      </c>
      <c r="BE87" s="150">
        <f>'Marks Entry'!BF89</f>
        <v>0</v>
      </c>
      <c r="BF87" s="150">
        <f>'Marks Entry'!BG89</f>
        <v>0</v>
      </c>
      <c r="BG87" s="508">
        <f>'Marks Entry'!BH89</f>
        <v>0</v>
      </c>
      <c r="BH87" s="151">
        <f>'Marks Entry'!BI89</f>
        <v>0</v>
      </c>
      <c r="BI87" s="150">
        <f>'Marks Entry'!BJ89</f>
        <v>0</v>
      </c>
      <c r="BJ87" s="150">
        <f>'Marks Entry'!BK89</f>
        <v>0</v>
      </c>
      <c r="BK87" s="151">
        <f>'Marks Entry'!BL89</f>
        <v>0</v>
      </c>
      <c r="BL87" s="150">
        <f>'Marks Entry'!BM89</f>
        <v>0</v>
      </c>
      <c r="BM87" s="150">
        <f>'Marks Entry'!BN89</f>
        <v>0</v>
      </c>
      <c r="BN87" s="151">
        <f>'Marks Entry'!BO89</f>
        <v>0</v>
      </c>
      <c r="BO87" s="256">
        <f>'Marks Entry'!BP89</f>
        <v>0</v>
      </c>
      <c r="BP87" s="518">
        <f>'Marks Entry'!BQ89</f>
        <v>0</v>
      </c>
      <c r="BQ87" s="518" t="str">
        <f>'Marks Entry'!BR89</f>
        <v>E</v>
      </c>
      <c r="BR87" s="152" t="str">
        <f>'Marks Entry'!BS89</f>
        <v>E</v>
      </c>
      <c r="BS87" s="149">
        <f>'Marks Entry'!BT89</f>
        <v>0</v>
      </c>
      <c r="BT87" s="150">
        <f>'Marks Entry'!BU89</f>
        <v>0</v>
      </c>
      <c r="BU87" s="510">
        <f>'Marks Entry'!BV89</f>
        <v>0</v>
      </c>
      <c r="BV87" s="150">
        <f>'Marks Entry'!BW89</f>
        <v>0</v>
      </c>
      <c r="BW87" s="150">
        <f>'Marks Entry'!BX89</f>
        <v>0</v>
      </c>
      <c r="BX87" s="508">
        <f>'Marks Entry'!BY89</f>
        <v>0</v>
      </c>
      <c r="BY87" s="150">
        <f>'Marks Entry'!BZ89</f>
        <v>0</v>
      </c>
      <c r="BZ87" s="150">
        <f>'Marks Entry'!CA89</f>
        <v>0</v>
      </c>
      <c r="CA87" s="508">
        <f>'Marks Entry'!CB89</f>
        <v>0</v>
      </c>
      <c r="CB87" s="151">
        <f>'Marks Entry'!CC89</f>
        <v>0</v>
      </c>
      <c r="CC87" s="150">
        <f>'Marks Entry'!CD89</f>
        <v>0</v>
      </c>
      <c r="CD87" s="150">
        <f>'Marks Entry'!CE89</f>
        <v>0</v>
      </c>
      <c r="CE87" s="151">
        <f>'Marks Entry'!CF89</f>
        <v>0</v>
      </c>
      <c r="CF87" s="150">
        <f>'Marks Entry'!CG89</f>
        <v>0</v>
      </c>
      <c r="CG87" s="150">
        <f>'Marks Entry'!CH89</f>
        <v>0</v>
      </c>
      <c r="CH87" s="151">
        <f>'Marks Entry'!CI89</f>
        <v>0</v>
      </c>
      <c r="CI87" s="256">
        <f>'Marks Entry'!CJ89</f>
        <v>0</v>
      </c>
      <c r="CJ87" s="518">
        <f>'Marks Entry'!CK89</f>
        <v>0</v>
      </c>
      <c r="CK87" s="518" t="str">
        <f>'Marks Entry'!CL89</f>
        <v>E</v>
      </c>
      <c r="CL87" s="152" t="str">
        <f>'Marks Entry'!CM89</f>
        <v>E</v>
      </c>
      <c r="CM87" s="149">
        <f>'Marks Entry'!CN89</f>
        <v>0</v>
      </c>
      <c r="CN87" s="150">
        <f>'Marks Entry'!CO89</f>
        <v>0</v>
      </c>
      <c r="CO87" s="510">
        <f>'Marks Entry'!CP89</f>
        <v>0</v>
      </c>
      <c r="CP87" s="150">
        <f>'Marks Entry'!CQ89</f>
        <v>0</v>
      </c>
      <c r="CQ87" s="150">
        <f>'Marks Entry'!CR89</f>
        <v>0</v>
      </c>
      <c r="CR87" s="508">
        <f>'Marks Entry'!CS89</f>
        <v>0</v>
      </c>
      <c r="CS87" s="150">
        <f>'Marks Entry'!CT89</f>
        <v>0</v>
      </c>
      <c r="CT87" s="150">
        <f>'Marks Entry'!CU89</f>
        <v>0</v>
      </c>
      <c r="CU87" s="508">
        <f>'Marks Entry'!CV89</f>
        <v>0</v>
      </c>
      <c r="CV87" s="151">
        <f>'Marks Entry'!CW89</f>
        <v>0</v>
      </c>
      <c r="CW87" s="150">
        <f>'Marks Entry'!CX89</f>
        <v>0</v>
      </c>
      <c r="CX87" s="150">
        <f>'Marks Entry'!CY89</f>
        <v>0</v>
      </c>
      <c r="CY87" s="151">
        <f>'Marks Entry'!CZ89</f>
        <v>0</v>
      </c>
      <c r="CZ87" s="150">
        <f>'Marks Entry'!DA89</f>
        <v>0</v>
      </c>
      <c r="DA87" s="150">
        <f>'Marks Entry'!DB89</f>
        <v>0</v>
      </c>
      <c r="DB87" s="151">
        <f>'Marks Entry'!DC89</f>
        <v>0</v>
      </c>
      <c r="DC87" s="256">
        <f>'Marks Entry'!DD89</f>
        <v>0</v>
      </c>
      <c r="DD87" s="518">
        <f>'Marks Entry'!DE89</f>
        <v>0</v>
      </c>
      <c r="DE87" s="518" t="str">
        <f>'Marks Entry'!DF89</f>
        <v>E</v>
      </c>
      <c r="DF87" s="152" t="str">
        <f>'Marks Entry'!DG89</f>
        <v>E</v>
      </c>
      <c r="DG87" s="149">
        <f>'Marks Entry'!DH89</f>
        <v>0</v>
      </c>
      <c r="DH87" s="150">
        <f>'Marks Entry'!DI89</f>
        <v>0</v>
      </c>
      <c r="DI87" s="510">
        <f>'Marks Entry'!DJ89</f>
        <v>0</v>
      </c>
      <c r="DJ87" s="150">
        <f>'Marks Entry'!DK89</f>
        <v>0</v>
      </c>
      <c r="DK87" s="150">
        <f>'Marks Entry'!DL89</f>
        <v>0</v>
      </c>
      <c r="DL87" s="508">
        <f>'Marks Entry'!DM89</f>
        <v>0</v>
      </c>
      <c r="DM87" s="150">
        <f>'Marks Entry'!DN89</f>
        <v>0</v>
      </c>
      <c r="DN87" s="150">
        <f>'Marks Entry'!DO89</f>
        <v>0</v>
      </c>
      <c r="DO87" s="508">
        <f>'Marks Entry'!DP89</f>
        <v>0</v>
      </c>
      <c r="DP87" s="151">
        <f>'Marks Entry'!DQ89</f>
        <v>0</v>
      </c>
      <c r="DQ87" s="150">
        <f>'Marks Entry'!DR89</f>
        <v>0</v>
      </c>
      <c r="DR87" s="150">
        <f>'Marks Entry'!DS89</f>
        <v>0</v>
      </c>
      <c r="DS87" s="151">
        <f>'Marks Entry'!DT89</f>
        <v>0</v>
      </c>
      <c r="DT87" s="150">
        <f>'Marks Entry'!DU89</f>
        <v>0</v>
      </c>
      <c r="DU87" s="150">
        <f>'Marks Entry'!DV89</f>
        <v>0</v>
      </c>
      <c r="DV87" s="151">
        <f>'Marks Entry'!DW89</f>
        <v>0</v>
      </c>
      <c r="DW87" s="256">
        <f>'Marks Entry'!DX89</f>
        <v>0</v>
      </c>
      <c r="DX87" s="518">
        <f>'Marks Entry'!DY89</f>
        <v>0</v>
      </c>
      <c r="DY87" s="518" t="str">
        <f>'Marks Entry'!DZ89</f>
        <v>E</v>
      </c>
      <c r="DZ87" s="152" t="str">
        <f>'Marks Entry'!EA89</f>
        <v>E</v>
      </c>
      <c r="EA87" s="149">
        <f>'Marks Entry'!EB89</f>
        <v>0</v>
      </c>
      <c r="EB87" s="150">
        <f>'Marks Entry'!EC89</f>
        <v>0</v>
      </c>
      <c r="EC87" s="150">
        <f>'Marks Entry'!ED89</f>
        <v>0</v>
      </c>
      <c r="ED87" s="150">
        <f>'Marks Entry'!EE89</f>
        <v>0</v>
      </c>
      <c r="EE87" s="150">
        <f>'Marks Entry'!EF89</f>
        <v>0</v>
      </c>
      <c r="EF87" s="209">
        <f>'Marks Entry'!EG89</f>
        <v>0</v>
      </c>
      <c r="EG87" s="153" t="str">
        <f>'Marks Entry'!EJ89</f>
        <v>E</v>
      </c>
      <c r="EH87" s="149">
        <f>'Marks Entry'!EK89</f>
        <v>0</v>
      </c>
      <c r="EI87" s="150">
        <f>'Marks Entry'!EL89</f>
        <v>0</v>
      </c>
      <c r="EJ87" s="150">
        <f>'Marks Entry'!EM89</f>
        <v>0</v>
      </c>
      <c r="EK87" s="150">
        <f>'Marks Entry'!EN89</f>
        <v>0</v>
      </c>
      <c r="EL87" s="150">
        <f>'Marks Entry'!EO89</f>
        <v>0</v>
      </c>
      <c r="EM87" s="151">
        <f>'Marks Entry'!EP89</f>
        <v>0</v>
      </c>
      <c r="EN87" s="153" t="str">
        <f>'Marks Entry'!ES89</f>
        <v>E</v>
      </c>
      <c r="EO87" s="149">
        <f>'Marks Entry'!ET89</f>
        <v>0</v>
      </c>
      <c r="EP87" s="150">
        <f>'Marks Entry'!EU89</f>
        <v>0</v>
      </c>
      <c r="EQ87" s="150">
        <f>'Marks Entry'!EV89</f>
        <v>0</v>
      </c>
      <c r="ER87" s="150">
        <f>'Marks Entry'!EW89</f>
        <v>0</v>
      </c>
      <c r="ES87" s="150">
        <f>'Marks Entry'!EX89</f>
        <v>0</v>
      </c>
      <c r="ET87" s="151">
        <f>'Marks Entry'!EY89</f>
        <v>0</v>
      </c>
      <c r="EU87" s="153" t="str">
        <f>'Marks Entry'!FB89</f>
        <v>E</v>
      </c>
      <c r="EV87" s="222">
        <f>'Marks Entry'!FC89</f>
        <v>0</v>
      </c>
      <c r="EW87" s="223">
        <f>'Marks Entry'!FD89</f>
        <v>0</v>
      </c>
      <c r="EX87" s="226" t="str">
        <f>'Marks Entry'!FE89</f>
        <v/>
      </c>
      <c r="EY87" s="222">
        <f>'Marks Entry'!FF89</f>
        <v>1200</v>
      </c>
      <c r="EZ87" s="223">
        <f>'Marks Entry'!FG89</f>
        <v>0</v>
      </c>
      <c r="FA87" s="223">
        <f>'Marks Entry'!FH89</f>
        <v>0</v>
      </c>
      <c r="FB87" s="223" t="str">
        <f>IF(OR('Marks Entry'!FI89="First",'Marks Entry'!FI89="Second",'Marks Entry'!FI89="Third"),'Marks Entry'!FI89,"")</f>
        <v/>
      </c>
      <c r="FC87" s="223" t="str">
        <f>'Marks Entry'!FJ89</f>
        <v/>
      </c>
      <c r="FD87" s="540" t="str">
        <f>'Marks Entry'!FK89</f>
        <v>PROMOTED</v>
      </c>
      <c r="FE87" s="113" t="str">
        <f>'Marks Entry'!FL89</f>
        <v/>
      </c>
      <c r="FF87" s="115" t="str">
        <f>'Marks Entry'!FM89</f>
        <v/>
      </c>
      <c r="FG87" s="116" t="str">
        <f>'Marks Entry'!FO89</f>
        <v>E</v>
      </c>
    </row>
    <row r="88" spans="1:163" s="117" customFormat="1" ht="17.25" customHeight="1">
      <c r="A88" s="1065"/>
      <c r="B88" s="112">
        <f t="shared" si="2"/>
        <v>82</v>
      </c>
      <c r="C88" s="113">
        <f>'Marks Entry'!D90</f>
        <v>0</v>
      </c>
      <c r="D88" s="113">
        <f>'Marks Entry'!E90</f>
        <v>0</v>
      </c>
      <c r="E88" s="113">
        <f>'Marks Entry'!F90</f>
        <v>0</v>
      </c>
      <c r="F88" s="113">
        <f>'Marks Entry'!G90</f>
        <v>982</v>
      </c>
      <c r="G88" s="113">
        <f>'Marks Entry'!H90</f>
        <v>0</v>
      </c>
      <c r="H88" s="113">
        <f>'Marks Entry'!I90</f>
        <v>0</v>
      </c>
      <c r="I88" s="113">
        <f>'Marks Entry'!J90</f>
        <v>0</v>
      </c>
      <c r="J88" s="114">
        <f>'Marks Entry'!K90</f>
        <v>0</v>
      </c>
      <c r="K88" s="149">
        <f>'Marks Entry'!L90</f>
        <v>0</v>
      </c>
      <c r="L88" s="150">
        <f>'Marks Entry'!M90</f>
        <v>0</v>
      </c>
      <c r="M88" s="510">
        <f>'Marks Entry'!N90</f>
        <v>0</v>
      </c>
      <c r="N88" s="150">
        <f>'Marks Entry'!O90</f>
        <v>0</v>
      </c>
      <c r="O88" s="150">
        <f>'Marks Entry'!P90</f>
        <v>0</v>
      </c>
      <c r="P88" s="508">
        <f>'Marks Entry'!Q90</f>
        <v>0</v>
      </c>
      <c r="Q88" s="150">
        <f>'Marks Entry'!R90</f>
        <v>0</v>
      </c>
      <c r="R88" s="150">
        <f>'Marks Entry'!S90</f>
        <v>0</v>
      </c>
      <c r="S88" s="508">
        <f>'Marks Entry'!T90</f>
        <v>0</v>
      </c>
      <c r="T88" s="151">
        <f>'Marks Entry'!U90</f>
        <v>0</v>
      </c>
      <c r="U88" s="150">
        <f>'Marks Entry'!V90</f>
        <v>0</v>
      </c>
      <c r="V88" s="150">
        <f>'Marks Entry'!W90</f>
        <v>0</v>
      </c>
      <c r="W88" s="151">
        <f>'Marks Entry'!X90</f>
        <v>0</v>
      </c>
      <c r="X88" s="150">
        <f>'Marks Entry'!Y90</f>
        <v>0</v>
      </c>
      <c r="Y88" s="150">
        <f>'Marks Entry'!Z90</f>
        <v>0</v>
      </c>
      <c r="Z88" s="151">
        <f>'Marks Entry'!AA90</f>
        <v>0</v>
      </c>
      <c r="AA88" s="256">
        <f>'Marks Entry'!AB90</f>
        <v>0</v>
      </c>
      <c r="AB88" s="518">
        <f>'Marks Entry'!AC90</f>
        <v>0</v>
      </c>
      <c r="AC88" s="518" t="str">
        <f>'Marks Entry'!AD90</f>
        <v>E</v>
      </c>
      <c r="AD88" s="152" t="str">
        <f>'Marks Entry'!AE90</f>
        <v>E</v>
      </c>
      <c r="AE88" s="149">
        <f>'Marks Entry'!AF90</f>
        <v>0</v>
      </c>
      <c r="AF88" s="150">
        <f>'Marks Entry'!AG90</f>
        <v>0</v>
      </c>
      <c r="AG88" s="510">
        <f>'Marks Entry'!AH90</f>
        <v>0</v>
      </c>
      <c r="AH88" s="150">
        <f>'Marks Entry'!AI90</f>
        <v>0</v>
      </c>
      <c r="AI88" s="150">
        <f>'Marks Entry'!AJ90</f>
        <v>0</v>
      </c>
      <c r="AJ88" s="508">
        <f>'Marks Entry'!AK90</f>
        <v>0</v>
      </c>
      <c r="AK88" s="150">
        <f>'Marks Entry'!AL90</f>
        <v>0</v>
      </c>
      <c r="AL88" s="150">
        <f>'Marks Entry'!AM90</f>
        <v>0</v>
      </c>
      <c r="AM88" s="508">
        <f>'Marks Entry'!AN90</f>
        <v>0</v>
      </c>
      <c r="AN88" s="151">
        <f>'Marks Entry'!AO90</f>
        <v>0</v>
      </c>
      <c r="AO88" s="150">
        <f>'Marks Entry'!AP90</f>
        <v>0</v>
      </c>
      <c r="AP88" s="150">
        <f>'Marks Entry'!AQ90</f>
        <v>0</v>
      </c>
      <c r="AQ88" s="151">
        <f>'Marks Entry'!AR90</f>
        <v>0</v>
      </c>
      <c r="AR88" s="150">
        <f>'Marks Entry'!AS90</f>
        <v>0</v>
      </c>
      <c r="AS88" s="150">
        <f>'Marks Entry'!AT90</f>
        <v>0</v>
      </c>
      <c r="AT88" s="151">
        <f>'Marks Entry'!AU90</f>
        <v>0</v>
      </c>
      <c r="AU88" s="256">
        <f>'Marks Entry'!AV90</f>
        <v>0</v>
      </c>
      <c r="AV88" s="518">
        <f>'Marks Entry'!AW90</f>
        <v>0</v>
      </c>
      <c r="AW88" s="518" t="str">
        <f>'Marks Entry'!AX90</f>
        <v>E</v>
      </c>
      <c r="AX88" s="152" t="str">
        <f>'Marks Entry'!AY90</f>
        <v>E</v>
      </c>
      <c r="AY88" s="149">
        <f>'Marks Entry'!AZ90</f>
        <v>0</v>
      </c>
      <c r="AZ88" s="150">
        <f>'Marks Entry'!BA90</f>
        <v>0</v>
      </c>
      <c r="BA88" s="510">
        <f>'Marks Entry'!BB90</f>
        <v>0</v>
      </c>
      <c r="BB88" s="150">
        <f>'Marks Entry'!BC90</f>
        <v>0</v>
      </c>
      <c r="BC88" s="150">
        <f>'Marks Entry'!BD90</f>
        <v>0</v>
      </c>
      <c r="BD88" s="508">
        <f>'Marks Entry'!BE90</f>
        <v>0</v>
      </c>
      <c r="BE88" s="150">
        <f>'Marks Entry'!BF90</f>
        <v>0</v>
      </c>
      <c r="BF88" s="150">
        <f>'Marks Entry'!BG90</f>
        <v>0</v>
      </c>
      <c r="BG88" s="508">
        <f>'Marks Entry'!BH90</f>
        <v>0</v>
      </c>
      <c r="BH88" s="151">
        <f>'Marks Entry'!BI90</f>
        <v>0</v>
      </c>
      <c r="BI88" s="150">
        <f>'Marks Entry'!BJ90</f>
        <v>0</v>
      </c>
      <c r="BJ88" s="150">
        <f>'Marks Entry'!BK90</f>
        <v>0</v>
      </c>
      <c r="BK88" s="151">
        <f>'Marks Entry'!BL90</f>
        <v>0</v>
      </c>
      <c r="BL88" s="150">
        <f>'Marks Entry'!BM90</f>
        <v>0</v>
      </c>
      <c r="BM88" s="150">
        <f>'Marks Entry'!BN90</f>
        <v>0</v>
      </c>
      <c r="BN88" s="151">
        <f>'Marks Entry'!BO90</f>
        <v>0</v>
      </c>
      <c r="BO88" s="256">
        <f>'Marks Entry'!BP90</f>
        <v>0</v>
      </c>
      <c r="BP88" s="518">
        <f>'Marks Entry'!BQ90</f>
        <v>0</v>
      </c>
      <c r="BQ88" s="518" t="str">
        <f>'Marks Entry'!BR90</f>
        <v>E</v>
      </c>
      <c r="BR88" s="152" t="str">
        <f>'Marks Entry'!BS90</f>
        <v>E</v>
      </c>
      <c r="BS88" s="149">
        <f>'Marks Entry'!BT90</f>
        <v>0</v>
      </c>
      <c r="BT88" s="150">
        <f>'Marks Entry'!BU90</f>
        <v>0</v>
      </c>
      <c r="BU88" s="510">
        <f>'Marks Entry'!BV90</f>
        <v>0</v>
      </c>
      <c r="BV88" s="150">
        <f>'Marks Entry'!BW90</f>
        <v>0</v>
      </c>
      <c r="BW88" s="150">
        <f>'Marks Entry'!BX90</f>
        <v>0</v>
      </c>
      <c r="BX88" s="508">
        <f>'Marks Entry'!BY90</f>
        <v>0</v>
      </c>
      <c r="BY88" s="150">
        <f>'Marks Entry'!BZ90</f>
        <v>0</v>
      </c>
      <c r="BZ88" s="150">
        <f>'Marks Entry'!CA90</f>
        <v>0</v>
      </c>
      <c r="CA88" s="508">
        <f>'Marks Entry'!CB90</f>
        <v>0</v>
      </c>
      <c r="CB88" s="151">
        <f>'Marks Entry'!CC90</f>
        <v>0</v>
      </c>
      <c r="CC88" s="150">
        <f>'Marks Entry'!CD90</f>
        <v>0</v>
      </c>
      <c r="CD88" s="150">
        <f>'Marks Entry'!CE90</f>
        <v>0</v>
      </c>
      <c r="CE88" s="151">
        <f>'Marks Entry'!CF90</f>
        <v>0</v>
      </c>
      <c r="CF88" s="150">
        <f>'Marks Entry'!CG90</f>
        <v>0</v>
      </c>
      <c r="CG88" s="150">
        <f>'Marks Entry'!CH90</f>
        <v>0</v>
      </c>
      <c r="CH88" s="151">
        <f>'Marks Entry'!CI90</f>
        <v>0</v>
      </c>
      <c r="CI88" s="256">
        <f>'Marks Entry'!CJ90</f>
        <v>0</v>
      </c>
      <c r="CJ88" s="518">
        <f>'Marks Entry'!CK90</f>
        <v>0</v>
      </c>
      <c r="CK88" s="518" t="str">
        <f>'Marks Entry'!CL90</f>
        <v>E</v>
      </c>
      <c r="CL88" s="152" t="str">
        <f>'Marks Entry'!CM90</f>
        <v>E</v>
      </c>
      <c r="CM88" s="149">
        <f>'Marks Entry'!CN90</f>
        <v>0</v>
      </c>
      <c r="CN88" s="150">
        <f>'Marks Entry'!CO90</f>
        <v>0</v>
      </c>
      <c r="CO88" s="510">
        <f>'Marks Entry'!CP90</f>
        <v>0</v>
      </c>
      <c r="CP88" s="150">
        <f>'Marks Entry'!CQ90</f>
        <v>0</v>
      </c>
      <c r="CQ88" s="150">
        <f>'Marks Entry'!CR90</f>
        <v>0</v>
      </c>
      <c r="CR88" s="508">
        <f>'Marks Entry'!CS90</f>
        <v>0</v>
      </c>
      <c r="CS88" s="150">
        <f>'Marks Entry'!CT90</f>
        <v>0</v>
      </c>
      <c r="CT88" s="150">
        <f>'Marks Entry'!CU90</f>
        <v>0</v>
      </c>
      <c r="CU88" s="508">
        <f>'Marks Entry'!CV90</f>
        <v>0</v>
      </c>
      <c r="CV88" s="151">
        <f>'Marks Entry'!CW90</f>
        <v>0</v>
      </c>
      <c r="CW88" s="150">
        <f>'Marks Entry'!CX90</f>
        <v>0</v>
      </c>
      <c r="CX88" s="150">
        <f>'Marks Entry'!CY90</f>
        <v>0</v>
      </c>
      <c r="CY88" s="151">
        <f>'Marks Entry'!CZ90</f>
        <v>0</v>
      </c>
      <c r="CZ88" s="150">
        <f>'Marks Entry'!DA90</f>
        <v>0</v>
      </c>
      <c r="DA88" s="150">
        <f>'Marks Entry'!DB90</f>
        <v>0</v>
      </c>
      <c r="DB88" s="151">
        <f>'Marks Entry'!DC90</f>
        <v>0</v>
      </c>
      <c r="DC88" s="256">
        <f>'Marks Entry'!DD90</f>
        <v>0</v>
      </c>
      <c r="DD88" s="518">
        <f>'Marks Entry'!DE90</f>
        <v>0</v>
      </c>
      <c r="DE88" s="518" t="str">
        <f>'Marks Entry'!DF90</f>
        <v>E</v>
      </c>
      <c r="DF88" s="152" t="str">
        <f>'Marks Entry'!DG90</f>
        <v>E</v>
      </c>
      <c r="DG88" s="149">
        <f>'Marks Entry'!DH90</f>
        <v>0</v>
      </c>
      <c r="DH88" s="150">
        <f>'Marks Entry'!DI90</f>
        <v>0</v>
      </c>
      <c r="DI88" s="510">
        <f>'Marks Entry'!DJ90</f>
        <v>0</v>
      </c>
      <c r="DJ88" s="150">
        <f>'Marks Entry'!DK90</f>
        <v>0</v>
      </c>
      <c r="DK88" s="150">
        <f>'Marks Entry'!DL90</f>
        <v>0</v>
      </c>
      <c r="DL88" s="508">
        <f>'Marks Entry'!DM90</f>
        <v>0</v>
      </c>
      <c r="DM88" s="150">
        <f>'Marks Entry'!DN90</f>
        <v>0</v>
      </c>
      <c r="DN88" s="150">
        <f>'Marks Entry'!DO90</f>
        <v>0</v>
      </c>
      <c r="DO88" s="508">
        <f>'Marks Entry'!DP90</f>
        <v>0</v>
      </c>
      <c r="DP88" s="151">
        <f>'Marks Entry'!DQ90</f>
        <v>0</v>
      </c>
      <c r="DQ88" s="150">
        <f>'Marks Entry'!DR90</f>
        <v>0</v>
      </c>
      <c r="DR88" s="150">
        <f>'Marks Entry'!DS90</f>
        <v>0</v>
      </c>
      <c r="DS88" s="151">
        <f>'Marks Entry'!DT90</f>
        <v>0</v>
      </c>
      <c r="DT88" s="150">
        <f>'Marks Entry'!DU90</f>
        <v>0</v>
      </c>
      <c r="DU88" s="150">
        <f>'Marks Entry'!DV90</f>
        <v>0</v>
      </c>
      <c r="DV88" s="151">
        <f>'Marks Entry'!DW90</f>
        <v>0</v>
      </c>
      <c r="DW88" s="256">
        <f>'Marks Entry'!DX90</f>
        <v>0</v>
      </c>
      <c r="DX88" s="518">
        <f>'Marks Entry'!DY90</f>
        <v>0</v>
      </c>
      <c r="DY88" s="518" t="str">
        <f>'Marks Entry'!DZ90</f>
        <v>E</v>
      </c>
      <c r="DZ88" s="152" t="str">
        <f>'Marks Entry'!EA90</f>
        <v>E</v>
      </c>
      <c r="EA88" s="149">
        <f>'Marks Entry'!EB90</f>
        <v>0</v>
      </c>
      <c r="EB88" s="150">
        <f>'Marks Entry'!EC90</f>
        <v>0</v>
      </c>
      <c r="EC88" s="150">
        <f>'Marks Entry'!ED90</f>
        <v>0</v>
      </c>
      <c r="ED88" s="150">
        <f>'Marks Entry'!EE90</f>
        <v>0</v>
      </c>
      <c r="EE88" s="150">
        <f>'Marks Entry'!EF90</f>
        <v>0</v>
      </c>
      <c r="EF88" s="209">
        <f>'Marks Entry'!EG90</f>
        <v>0</v>
      </c>
      <c r="EG88" s="153" t="str">
        <f>'Marks Entry'!EJ90</f>
        <v>E</v>
      </c>
      <c r="EH88" s="149">
        <f>'Marks Entry'!EK90</f>
        <v>0</v>
      </c>
      <c r="EI88" s="150">
        <f>'Marks Entry'!EL90</f>
        <v>0</v>
      </c>
      <c r="EJ88" s="150">
        <f>'Marks Entry'!EM90</f>
        <v>0</v>
      </c>
      <c r="EK88" s="150">
        <f>'Marks Entry'!EN90</f>
        <v>0</v>
      </c>
      <c r="EL88" s="150">
        <f>'Marks Entry'!EO90</f>
        <v>0</v>
      </c>
      <c r="EM88" s="151">
        <f>'Marks Entry'!EP90</f>
        <v>0</v>
      </c>
      <c r="EN88" s="153" t="str">
        <f>'Marks Entry'!ES90</f>
        <v>E</v>
      </c>
      <c r="EO88" s="149">
        <f>'Marks Entry'!ET90</f>
        <v>0</v>
      </c>
      <c r="EP88" s="150">
        <f>'Marks Entry'!EU90</f>
        <v>0</v>
      </c>
      <c r="EQ88" s="150">
        <f>'Marks Entry'!EV90</f>
        <v>0</v>
      </c>
      <c r="ER88" s="150">
        <f>'Marks Entry'!EW90</f>
        <v>0</v>
      </c>
      <c r="ES88" s="150">
        <f>'Marks Entry'!EX90</f>
        <v>0</v>
      </c>
      <c r="ET88" s="151">
        <f>'Marks Entry'!EY90</f>
        <v>0</v>
      </c>
      <c r="EU88" s="153" t="str">
        <f>'Marks Entry'!FB90</f>
        <v>E</v>
      </c>
      <c r="EV88" s="222">
        <f>'Marks Entry'!FC90</f>
        <v>0</v>
      </c>
      <c r="EW88" s="223">
        <f>'Marks Entry'!FD90</f>
        <v>0</v>
      </c>
      <c r="EX88" s="226" t="str">
        <f>'Marks Entry'!FE90</f>
        <v/>
      </c>
      <c r="EY88" s="222">
        <f>'Marks Entry'!FF90</f>
        <v>1200</v>
      </c>
      <c r="EZ88" s="223">
        <f>'Marks Entry'!FG90</f>
        <v>0</v>
      </c>
      <c r="FA88" s="223">
        <f>'Marks Entry'!FH90</f>
        <v>0</v>
      </c>
      <c r="FB88" s="223" t="str">
        <f>IF(OR('Marks Entry'!FI90="First",'Marks Entry'!FI90="Second",'Marks Entry'!FI90="Third"),'Marks Entry'!FI90,"")</f>
        <v/>
      </c>
      <c r="FC88" s="223" t="str">
        <f>'Marks Entry'!FJ90</f>
        <v/>
      </c>
      <c r="FD88" s="540" t="str">
        <f>'Marks Entry'!FK90</f>
        <v>PROMOTED</v>
      </c>
      <c r="FE88" s="113" t="str">
        <f>'Marks Entry'!FL90</f>
        <v/>
      </c>
      <c r="FF88" s="115" t="str">
        <f>'Marks Entry'!FM90</f>
        <v/>
      </c>
      <c r="FG88" s="116" t="str">
        <f>'Marks Entry'!FO90</f>
        <v>E</v>
      </c>
    </row>
    <row r="89" spans="1:163" s="117" customFormat="1" ht="17.25" customHeight="1">
      <c r="A89" s="1065"/>
      <c r="B89" s="112">
        <f t="shared" si="2"/>
        <v>83</v>
      </c>
      <c r="C89" s="113">
        <f>'Marks Entry'!D91</f>
        <v>0</v>
      </c>
      <c r="D89" s="113">
        <f>'Marks Entry'!E91</f>
        <v>0</v>
      </c>
      <c r="E89" s="113">
        <f>'Marks Entry'!F91</f>
        <v>0</v>
      </c>
      <c r="F89" s="113">
        <f>'Marks Entry'!G91</f>
        <v>983</v>
      </c>
      <c r="G89" s="113">
        <f>'Marks Entry'!H91</f>
        <v>0</v>
      </c>
      <c r="H89" s="113">
        <f>'Marks Entry'!I91</f>
        <v>0</v>
      </c>
      <c r="I89" s="113">
        <f>'Marks Entry'!J91</f>
        <v>0</v>
      </c>
      <c r="J89" s="114">
        <f>'Marks Entry'!K91</f>
        <v>0</v>
      </c>
      <c r="K89" s="149">
        <f>'Marks Entry'!L91</f>
        <v>0</v>
      </c>
      <c r="L89" s="150">
        <f>'Marks Entry'!M91</f>
        <v>0</v>
      </c>
      <c r="M89" s="510">
        <f>'Marks Entry'!N91</f>
        <v>0</v>
      </c>
      <c r="N89" s="150">
        <f>'Marks Entry'!O91</f>
        <v>0</v>
      </c>
      <c r="O89" s="150">
        <f>'Marks Entry'!P91</f>
        <v>0</v>
      </c>
      <c r="P89" s="508">
        <f>'Marks Entry'!Q91</f>
        <v>0</v>
      </c>
      <c r="Q89" s="150">
        <f>'Marks Entry'!R91</f>
        <v>0</v>
      </c>
      <c r="R89" s="150">
        <f>'Marks Entry'!S91</f>
        <v>0</v>
      </c>
      <c r="S89" s="508">
        <f>'Marks Entry'!T91</f>
        <v>0</v>
      </c>
      <c r="T89" s="151">
        <f>'Marks Entry'!U91</f>
        <v>0</v>
      </c>
      <c r="U89" s="150">
        <f>'Marks Entry'!V91</f>
        <v>0</v>
      </c>
      <c r="V89" s="150">
        <f>'Marks Entry'!W91</f>
        <v>0</v>
      </c>
      <c r="W89" s="151">
        <f>'Marks Entry'!X91</f>
        <v>0</v>
      </c>
      <c r="X89" s="150">
        <f>'Marks Entry'!Y91</f>
        <v>0</v>
      </c>
      <c r="Y89" s="150">
        <f>'Marks Entry'!Z91</f>
        <v>0</v>
      </c>
      <c r="Z89" s="151">
        <f>'Marks Entry'!AA91</f>
        <v>0</v>
      </c>
      <c r="AA89" s="256">
        <f>'Marks Entry'!AB91</f>
        <v>0</v>
      </c>
      <c r="AB89" s="518">
        <f>'Marks Entry'!AC91</f>
        <v>0</v>
      </c>
      <c r="AC89" s="518" t="str">
        <f>'Marks Entry'!AD91</f>
        <v>E</v>
      </c>
      <c r="AD89" s="152" t="str">
        <f>'Marks Entry'!AE91</f>
        <v>E</v>
      </c>
      <c r="AE89" s="149">
        <f>'Marks Entry'!AF91</f>
        <v>0</v>
      </c>
      <c r="AF89" s="150">
        <f>'Marks Entry'!AG91</f>
        <v>0</v>
      </c>
      <c r="AG89" s="510">
        <f>'Marks Entry'!AH91</f>
        <v>0</v>
      </c>
      <c r="AH89" s="150">
        <f>'Marks Entry'!AI91</f>
        <v>0</v>
      </c>
      <c r="AI89" s="150">
        <f>'Marks Entry'!AJ91</f>
        <v>0</v>
      </c>
      <c r="AJ89" s="508">
        <f>'Marks Entry'!AK91</f>
        <v>0</v>
      </c>
      <c r="AK89" s="150">
        <f>'Marks Entry'!AL91</f>
        <v>0</v>
      </c>
      <c r="AL89" s="150">
        <f>'Marks Entry'!AM91</f>
        <v>0</v>
      </c>
      <c r="AM89" s="508">
        <f>'Marks Entry'!AN91</f>
        <v>0</v>
      </c>
      <c r="AN89" s="151">
        <f>'Marks Entry'!AO91</f>
        <v>0</v>
      </c>
      <c r="AO89" s="150">
        <f>'Marks Entry'!AP91</f>
        <v>0</v>
      </c>
      <c r="AP89" s="150">
        <f>'Marks Entry'!AQ91</f>
        <v>0</v>
      </c>
      <c r="AQ89" s="151">
        <f>'Marks Entry'!AR91</f>
        <v>0</v>
      </c>
      <c r="AR89" s="150">
        <f>'Marks Entry'!AS91</f>
        <v>0</v>
      </c>
      <c r="AS89" s="150">
        <f>'Marks Entry'!AT91</f>
        <v>0</v>
      </c>
      <c r="AT89" s="151">
        <f>'Marks Entry'!AU91</f>
        <v>0</v>
      </c>
      <c r="AU89" s="256">
        <f>'Marks Entry'!AV91</f>
        <v>0</v>
      </c>
      <c r="AV89" s="518">
        <f>'Marks Entry'!AW91</f>
        <v>0</v>
      </c>
      <c r="AW89" s="518" t="str">
        <f>'Marks Entry'!AX91</f>
        <v>E</v>
      </c>
      <c r="AX89" s="152" t="str">
        <f>'Marks Entry'!AY91</f>
        <v>E</v>
      </c>
      <c r="AY89" s="149">
        <f>'Marks Entry'!AZ91</f>
        <v>0</v>
      </c>
      <c r="AZ89" s="150">
        <f>'Marks Entry'!BA91</f>
        <v>0</v>
      </c>
      <c r="BA89" s="510">
        <f>'Marks Entry'!BB91</f>
        <v>0</v>
      </c>
      <c r="BB89" s="150">
        <f>'Marks Entry'!BC91</f>
        <v>0</v>
      </c>
      <c r="BC89" s="150">
        <f>'Marks Entry'!BD91</f>
        <v>0</v>
      </c>
      <c r="BD89" s="508">
        <f>'Marks Entry'!BE91</f>
        <v>0</v>
      </c>
      <c r="BE89" s="150">
        <f>'Marks Entry'!BF91</f>
        <v>0</v>
      </c>
      <c r="BF89" s="150">
        <f>'Marks Entry'!BG91</f>
        <v>0</v>
      </c>
      <c r="BG89" s="508">
        <f>'Marks Entry'!BH91</f>
        <v>0</v>
      </c>
      <c r="BH89" s="151">
        <f>'Marks Entry'!BI91</f>
        <v>0</v>
      </c>
      <c r="BI89" s="150">
        <f>'Marks Entry'!BJ91</f>
        <v>0</v>
      </c>
      <c r="BJ89" s="150">
        <f>'Marks Entry'!BK91</f>
        <v>0</v>
      </c>
      <c r="BK89" s="151">
        <f>'Marks Entry'!BL91</f>
        <v>0</v>
      </c>
      <c r="BL89" s="150">
        <f>'Marks Entry'!BM91</f>
        <v>0</v>
      </c>
      <c r="BM89" s="150">
        <f>'Marks Entry'!BN91</f>
        <v>0</v>
      </c>
      <c r="BN89" s="151">
        <f>'Marks Entry'!BO91</f>
        <v>0</v>
      </c>
      <c r="BO89" s="256">
        <f>'Marks Entry'!BP91</f>
        <v>0</v>
      </c>
      <c r="BP89" s="518">
        <f>'Marks Entry'!BQ91</f>
        <v>0</v>
      </c>
      <c r="BQ89" s="518" t="str">
        <f>'Marks Entry'!BR91</f>
        <v>E</v>
      </c>
      <c r="BR89" s="152" t="str">
        <f>'Marks Entry'!BS91</f>
        <v>E</v>
      </c>
      <c r="BS89" s="149">
        <f>'Marks Entry'!BT91</f>
        <v>0</v>
      </c>
      <c r="BT89" s="150">
        <f>'Marks Entry'!BU91</f>
        <v>0</v>
      </c>
      <c r="BU89" s="510">
        <f>'Marks Entry'!BV91</f>
        <v>0</v>
      </c>
      <c r="BV89" s="150">
        <f>'Marks Entry'!BW91</f>
        <v>0</v>
      </c>
      <c r="BW89" s="150">
        <f>'Marks Entry'!BX91</f>
        <v>0</v>
      </c>
      <c r="BX89" s="508">
        <f>'Marks Entry'!BY91</f>
        <v>0</v>
      </c>
      <c r="BY89" s="150">
        <f>'Marks Entry'!BZ91</f>
        <v>0</v>
      </c>
      <c r="BZ89" s="150">
        <f>'Marks Entry'!CA91</f>
        <v>0</v>
      </c>
      <c r="CA89" s="508">
        <f>'Marks Entry'!CB91</f>
        <v>0</v>
      </c>
      <c r="CB89" s="151">
        <f>'Marks Entry'!CC91</f>
        <v>0</v>
      </c>
      <c r="CC89" s="150">
        <f>'Marks Entry'!CD91</f>
        <v>0</v>
      </c>
      <c r="CD89" s="150">
        <f>'Marks Entry'!CE91</f>
        <v>0</v>
      </c>
      <c r="CE89" s="151">
        <f>'Marks Entry'!CF91</f>
        <v>0</v>
      </c>
      <c r="CF89" s="150">
        <f>'Marks Entry'!CG91</f>
        <v>0</v>
      </c>
      <c r="CG89" s="150">
        <f>'Marks Entry'!CH91</f>
        <v>0</v>
      </c>
      <c r="CH89" s="151">
        <f>'Marks Entry'!CI91</f>
        <v>0</v>
      </c>
      <c r="CI89" s="256">
        <f>'Marks Entry'!CJ91</f>
        <v>0</v>
      </c>
      <c r="CJ89" s="518">
        <f>'Marks Entry'!CK91</f>
        <v>0</v>
      </c>
      <c r="CK89" s="518" t="str">
        <f>'Marks Entry'!CL91</f>
        <v>E</v>
      </c>
      <c r="CL89" s="152" t="str">
        <f>'Marks Entry'!CM91</f>
        <v>E</v>
      </c>
      <c r="CM89" s="149">
        <f>'Marks Entry'!CN91</f>
        <v>0</v>
      </c>
      <c r="CN89" s="150">
        <f>'Marks Entry'!CO91</f>
        <v>0</v>
      </c>
      <c r="CO89" s="510">
        <f>'Marks Entry'!CP91</f>
        <v>0</v>
      </c>
      <c r="CP89" s="150">
        <f>'Marks Entry'!CQ91</f>
        <v>0</v>
      </c>
      <c r="CQ89" s="150">
        <f>'Marks Entry'!CR91</f>
        <v>0</v>
      </c>
      <c r="CR89" s="508">
        <f>'Marks Entry'!CS91</f>
        <v>0</v>
      </c>
      <c r="CS89" s="150">
        <f>'Marks Entry'!CT91</f>
        <v>0</v>
      </c>
      <c r="CT89" s="150">
        <f>'Marks Entry'!CU91</f>
        <v>0</v>
      </c>
      <c r="CU89" s="508">
        <f>'Marks Entry'!CV91</f>
        <v>0</v>
      </c>
      <c r="CV89" s="151">
        <f>'Marks Entry'!CW91</f>
        <v>0</v>
      </c>
      <c r="CW89" s="150">
        <f>'Marks Entry'!CX91</f>
        <v>0</v>
      </c>
      <c r="CX89" s="150">
        <f>'Marks Entry'!CY91</f>
        <v>0</v>
      </c>
      <c r="CY89" s="151">
        <f>'Marks Entry'!CZ91</f>
        <v>0</v>
      </c>
      <c r="CZ89" s="150">
        <f>'Marks Entry'!DA91</f>
        <v>0</v>
      </c>
      <c r="DA89" s="150">
        <f>'Marks Entry'!DB91</f>
        <v>0</v>
      </c>
      <c r="DB89" s="151">
        <f>'Marks Entry'!DC91</f>
        <v>0</v>
      </c>
      <c r="DC89" s="256">
        <f>'Marks Entry'!DD91</f>
        <v>0</v>
      </c>
      <c r="DD89" s="518">
        <f>'Marks Entry'!DE91</f>
        <v>0</v>
      </c>
      <c r="DE89" s="518" t="str">
        <f>'Marks Entry'!DF91</f>
        <v>E</v>
      </c>
      <c r="DF89" s="152" t="str">
        <f>'Marks Entry'!DG91</f>
        <v>E</v>
      </c>
      <c r="DG89" s="149">
        <f>'Marks Entry'!DH91</f>
        <v>0</v>
      </c>
      <c r="DH89" s="150">
        <f>'Marks Entry'!DI91</f>
        <v>0</v>
      </c>
      <c r="DI89" s="510">
        <f>'Marks Entry'!DJ91</f>
        <v>0</v>
      </c>
      <c r="DJ89" s="150">
        <f>'Marks Entry'!DK91</f>
        <v>0</v>
      </c>
      <c r="DK89" s="150">
        <f>'Marks Entry'!DL91</f>
        <v>0</v>
      </c>
      <c r="DL89" s="508">
        <f>'Marks Entry'!DM91</f>
        <v>0</v>
      </c>
      <c r="DM89" s="150">
        <f>'Marks Entry'!DN91</f>
        <v>0</v>
      </c>
      <c r="DN89" s="150">
        <f>'Marks Entry'!DO91</f>
        <v>0</v>
      </c>
      <c r="DO89" s="508">
        <f>'Marks Entry'!DP91</f>
        <v>0</v>
      </c>
      <c r="DP89" s="151">
        <f>'Marks Entry'!DQ91</f>
        <v>0</v>
      </c>
      <c r="DQ89" s="150">
        <f>'Marks Entry'!DR91</f>
        <v>0</v>
      </c>
      <c r="DR89" s="150">
        <f>'Marks Entry'!DS91</f>
        <v>0</v>
      </c>
      <c r="DS89" s="151">
        <f>'Marks Entry'!DT91</f>
        <v>0</v>
      </c>
      <c r="DT89" s="150">
        <f>'Marks Entry'!DU91</f>
        <v>0</v>
      </c>
      <c r="DU89" s="150">
        <f>'Marks Entry'!DV91</f>
        <v>0</v>
      </c>
      <c r="DV89" s="151">
        <f>'Marks Entry'!DW91</f>
        <v>0</v>
      </c>
      <c r="DW89" s="256">
        <f>'Marks Entry'!DX91</f>
        <v>0</v>
      </c>
      <c r="DX89" s="518">
        <f>'Marks Entry'!DY91</f>
        <v>0</v>
      </c>
      <c r="DY89" s="518" t="str">
        <f>'Marks Entry'!DZ91</f>
        <v>E</v>
      </c>
      <c r="DZ89" s="152" t="str">
        <f>'Marks Entry'!EA91</f>
        <v>E</v>
      </c>
      <c r="EA89" s="149">
        <f>'Marks Entry'!EB91</f>
        <v>0</v>
      </c>
      <c r="EB89" s="150">
        <f>'Marks Entry'!EC91</f>
        <v>0</v>
      </c>
      <c r="EC89" s="150">
        <f>'Marks Entry'!ED91</f>
        <v>0</v>
      </c>
      <c r="ED89" s="150">
        <f>'Marks Entry'!EE91</f>
        <v>0</v>
      </c>
      <c r="EE89" s="150">
        <f>'Marks Entry'!EF91</f>
        <v>0</v>
      </c>
      <c r="EF89" s="209">
        <f>'Marks Entry'!EG91</f>
        <v>0</v>
      </c>
      <c r="EG89" s="153" t="str">
        <f>'Marks Entry'!EJ91</f>
        <v>E</v>
      </c>
      <c r="EH89" s="149">
        <f>'Marks Entry'!EK91</f>
        <v>0</v>
      </c>
      <c r="EI89" s="150">
        <f>'Marks Entry'!EL91</f>
        <v>0</v>
      </c>
      <c r="EJ89" s="150">
        <f>'Marks Entry'!EM91</f>
        <v>0</v>
      </c>
      <c r="EK89" s="150">
        <f>'Marks Entry'!EN91</f>
        <v>0</v>
      </c>
      <c r="EL89" s="150">
        <f>'Marks Entry'!EO91</f>
        <v>0</v>
      </c>
      <c r="EM89" s="151">
        <f>'Marks Entry'!EP91</f>
        <v>0</v>
      </c>
      <c r="EN89" s="153" t="str">
        <f>'Marks Entry'!ES91</f>
        <v>E</v>
      </c>
      <c r="EO89" s="149">
        <f>'Marks Entry'!ET91</f>
        <v>0</v>
      </c>
      <c r="EP89" s="150">
        <f>'Marks Entry'!EU91</f>
        <v>0</v>
      </c>
      <c r="EQ89" s="150">
        <f>'Marks Entry'!EV91</f>
        <v>0</v>
      </c>
      <c r="ER89" s="150">
        <f>'Marks Entry'!EW91</f>
        <v>0</v>
      </c>
      <c r="ES89" s="150">
        <f>'Marks Entry'!EX91</f>
        <v>0</v>
      </c>
      <c r="ET89" s="151">
        <f>'Marks Entry'!EY91</f>
        <v>0</v>
      </c>
      <c r="EU89" s="153" t="str">
        <f>'Marks Entry'!FB91</f>
        <v>E</v>
      </c>
      <c r="EV89" s="222">
        <f>'Marks Entry'!FC91</f>
        <v>0</v>
      </c>
      <c r="EW89" s="223">
        <f>'Marks Entry'!FD91</f>
        <v>0</v>
      </c>
      <c r="EX89" s="226" t="str">
        <f>'Marks Entry'!FE91</f>
        <v/>
      </c>
      <c r="EY89" s="222">
        <f>'Marks Entry'!FF91</f>
        <v>1200</v>
      </c>
      <c r="EZ89" s="223">
        <f>'Marks Entry'!FG91</f>
        <v>0</v>
      </c>
      <c r="FA89" s="223">
        <f>'Marks Entry'!FH91</f>
        <v>0</v>
      </c>
      <c r="FB89" s="223" t="str">
        <f>IF(OR('Marks Entry'!FI91="First",'Marks Entry'!FI91="Second",'Marks Entry'!FI91="Third"),'Marks Entry'!FI91,"")</f>
        <v/>
      </c>
      <c r="FC89" s="223" t="str">
        <f>'Marks Entry'!FJ91</f>
        <v/>
      </c>
      <c r="FD89" s="540" t="str">
        <f>'Marks Entry'!FK91</f>
        <v>PROMOTED</v>
      </c>
      <c r="FE89" s="113" t="str">
        <f>'Marks Entry'!FL91</f>
        <v/>
      </c>
      <c r="FF89" s="115" t="str">
        <f>'Marks Entry'!FM91</f>
        <v/>
      </c>
      <c r="FG89" s="116" t="str">
        <f>'Marks Entry'!FO91</f>
        <v>E</v>
      </c>
    </row>
    <row r="90" spans="1:163" s="117" customFormat="1" ht="17.25" customHeight="1">
      <c r="A90" s="1065"/>
      <c r="B90" s="112">
        <f t="shared" si="2"/>
        <v>84</v>
      </c>
      <c r="C90" s="113">
        <f>'Marks Entry'!D92</f>
        <v>0</v>
      </c>
      <c r="D90" s="113">
        <f>'Marks Entry'!E92</f>
        <v>0</v>
      </c>
      <c r="E90" s="113">
        <f>'Marks Entry'!F92</f>
        <v>0</v>
      </c>
      <c r="F90" s="113">
        <f>'Marks Entry'!G92</f>
        <v>984</v>
      </c>
      <c r="G90" s="113">
        <f>'Marks Entry'!H92</f>
        <v>0</v>
      </c>
      <c r="H90" s="113">
        <f>'Marks Entry'!I92</f>
        <v>0</v>
      </c>
      <c r="I90" s="113">
        <f>'Marks Entry'!J92</f>
        <v>0</v>
      </c>
      <c r="J90" s="114">
        <f>'Marks Entry'!K92</f>
        <v>0</v>
      </c>
      <c r="K90" s="149">
        <f>'Marks Entry'!L92</f>
        <v>0</v>
      </c>
      <c r="L90" s="150">
        <f>'Marks Entry'!M92</f>
        <v>0</v>
      </c>
      <c r="M90" s="510">
        <f>'Marks Entry'!N92</f>
        <v>0</v>
      </c>
      <c r="N90" s="150">
        <f>'Marks Entry'!O92</f>
        <v>0</v>
      </c>
      <c r="O90" s="150">
        <f>'Marks Entry'!P92</f>
        <v>0</v>
      </c>
      <c r="P90" s="508">
        <f>'Marks Entry'!Q92</f>
        <v>0</v>
      </c>
      <c r="Q90" s="150">
        <f>'Marks Entry'!R92</f>
        <v>0</v>
      </c>
      <c r="R90" s="150">
        <f>'Marks Entry'!S92</f>
        <v>0</v>
      </c>
      <c r="S90" s="508">
        <f>'Marks Entry'!T92</f>
        <v>0</v>
      </c>
      <c r="T90" s="151">
        <f>'Marks Entry'!U92</f>
        <v>0</v>
      </c>
      <c r="U90" s="150">
        <f>'Marks Entry'!V92</f>
        <v>0</v>
      </c>
      <c r="V90" s="150">
        <f>'Marks Entry'!W92</f>
        <v>0</v>
      </c>
      <c r="W90" s="151">
        <f>'Marks Entry'!X92</f>
        <v>0</v>
      </c>
      <c r="X90" s="150">
        <f>'Marks Entry'!Y92</f>
        <v>0</v>
      </c>
      <c r="Y90" s="150">
        <f>'Marks Entry'!Z92</f>
        <v>0</v>
      </c>
      <c r="Z90" s="151">
        <f>'Marks Entry'!AA92</f>
        <v>0</v>
      </c>
      <c r="AA90" s="256">
        <f>'Marks Entry'!AB92</f>
        <v>0</v>
      </c>
      <c r="AB90" s="518">
        <f>'Marks Entry'!AC92</f>
        <v>0</v>
      </c>
      <c r="AC90" s="518" t="str">
        <f>'Marks Entry'!AD92</f>
        <v>E</v>
      </c>
      <c r="AD90" s="152" t="str">
        <f>'Marks Entry'!AE92</f>
        <v>E</v>
      </c>
      <c r="AE90" s="149">
        <f>'Marks Entry'!AF92</f>
        <v>0</v>
      </c>
      <c r="AF90" s="150">
        <f>'Marks Entry'!AG92</f>
        <v>0</v>
      </c>
      <c r="AG90" s="510">
        <f>'Marks Entry'!AH92</f>
        <v>0</v>
      </c>
      <c r="AH90" s="150">
        <f>'Marks Entry'!AI92</f>
        <v>0</v>
      </c>
      <c r="AI90" s="150">
        <f>'Marks Entry'!AJ92</f>
        <v>0</v>
      </c>
      <c r="AJ90" s="508">
        <f>'Marks Entry'!AK92</f>
        <v>0</v>
      </c>
      <c r="AK90" s="150">
        <f>'Marks Entry'!AL92</f>
        <v>0</v>
      </c>
      <c r="AL90" s="150">
        <f>'Marks Entry'!AM92</f>
        <v>0</v>
      </c>
      <c r="AM90" s="508">
        <f>'Marks Entry'!AN92</f>
        <v>0</v>
      </c>
      <c r="AN90" s="151">
        <f>'Marks Entry'!AO92</f>
        <v>0</v>
      </c>
      <c r="AO90" s="150">
        <f>'Marks Entry'!AP92</f>
        <v>0</v>
      </c>
      <c r="AP90" s="150">
        <f>'Marks Entry'!AQ92</f>
        <v>0</v>
      </c>
      <c r="AQ90" s="151">
        <f>'Marks Entry'!AR92</f>
        <v>0</v>
      </c>
      <c r="AR90" s="150">
        <f>'Marks Entry'!AS92</f>
        <v>0</v>
      </c>
      <c r="AS90" s="150">
        <f>'Marks Entry'!AT92</f>
        <v>0</v>
      </c>
      <c r="AT90" s="151">
        <f>'Marks Entry'!AU92</f>
        <v>0</v>
      </c>
      <c r="AU90" s="256">
        <f>'Marks Entry'!AV92</f>
        <v>0</v>
      </c>
      <c r="AV90" s="518">
        <f>'Marks Entry'!AW92</f>
        <v>0</v>
      </c>
      <c r="AW90" s="518" t="str">
        <f>'Marks Entry'!AX92</f>
        <v>E</v>
      </c>
      <c r="AX90" s="152" t="str">
        <f>'Marks Entry'!AY92</f>
        <v>E</v>
      </c>
      <c r="AY90" s="149">
        <f>'Marks Entry'!AZ92</f>
        <v>0</v>
      </c>
      <c r="AZ90" s="150">
        <f>'Marks Entry'!BA92</f>
        <v>0</v>
      </c>
      <c r="BA90" s="510">
        <f>'Marks Entry'!BB92</f>
        <v>0</v>
      </c>
      <c r="BB90" s="150">
        <f>'Marks Entry'!BC92</f>
        <v>0</v>
      </c>
      <c r="BC90" s="150">
        <f>'Marks Entry'!BD92</f>
        <v>0</v>
      </c>
      <c r="BD90" s="508">
        <f>'Marks Entry'!BE92</f>
        <v>0</v>
      </c>
      <c r="BE90" s="150">
        <f>'Marks Entry'!BF92</f>
        <v>0</v>
      </c>
      <c r="BF90" s="150">
        <f>'Marks Entry'!BG92</f>
        <v>0</v>
      </c>
      <c r="BG90" s="508">
        <f>'Marks Entry'!BH92</f>
        <v>0</v>
      </c>
      <c r="BH90" s="151">
        <f>'Marks Entry'!BI92</f>
        <v>0</v>
      </c>
      <c r="BI90" s="150">
        <f>'Marks Entry'!BJ92</f>
        <v>0</v>
      </c>
      <c r="BJ90" s="150">
        <f>'Marks Entry'!BK92</f>
        <v>0</v>
      </c>
      <c r="BK90" s="151">
        <f>'Marks Entry'!BL92</f>
        <v>0</v>
      </c>
      <c r="BL90" s="150">
        <f>'Marks Entry'!BM92</f>
        <v>0</v>
      </c>
      <c r="BM90" s="150">
        <f>'Marks Entry'!BN92</f>
        <v>0</v>
      </c>
      <c r="BN90" s="151">
        <f>'Marks Entry'!BO92</f>
        <v>0</v>
      </c>
      <c r="BO90" s="256">
        <f>'Marks Entry'!BP92</f>
        <v>0</v>
      </c>
      <c r="BP90" s="518">
        <f>'Marks Entry'!BQ92</f>
        <v>0</v>
      </c>
      <c r="BQ90" s="518" t="str">
        <f>'Marks Entry'!BR92</f>
        <v>E</v>
      </c>
      <c r="BR90" s="152" t="str">
        <f>'Marks Entry'!BS92</f>
        <v>E</v>
      </c>
      <c r="BS90" s="149">
        <f>'Marks Entry'!BT92</f>
        <v>0</v>
      </c>
      <c r="BT90" s="150">
        <f>'Marks Entry'!BU92</f>
        <v>0</v>
      </c>
      <c r="BU90" s="510">
        <f>'Marks Entry'!BV92</f>
        <v>0</v>
      </c>
      <c r="BV90" s="150">
        <f>'Marks Entry'!BW92</f>
        <v>0</v>
      </c>
      <c r="BW90" s="150">
        <f>'Marks Entry'!BX92</f>
        <v>0</v>
      </c>
      <c r="BX90" s="508">
        <f>'Marks Entry'!BY92</f>
        <v>0</v>
      </c>
      <c r="BY90" s="150">
        <f>'Marks Entry'!BZ92</f>
        <v>0</v>
      </c>
      <c r="BZ90" s="150">
        <f>'Marks Entry'!CA92</f>
        <v>0</v>
      </c>
      <c r="CA90" s="508">
        <f>'Marks Entry'!CB92</f>
        <v>0</v>
      </c>
      <c r="CB90" s="151">
        <f>'Marks Entry'!CC92</f>
        <v>0</v>
      </c>
      <c r="CC90" s="150">
        <f>'Marks Entry'!CD92</f>
        <v>0</v>
      </c>
      <c r="CD90" s="150">
        <f>'Marks Entry'!CE92</f>
        <v>0</v>
      </c>
      <c r="CE90" s="151">
        <f>'Marks Entry'!CF92</f>
        <v>0</v>
      </c>
      <c r="CF90" s="150">
        <f>'Marks Entry'!CG92</f>
        <v>0</v>
      </c>
      <c r="CG90" s="150">
        <f>'Marks Entry'!CH92</f>
        <v>0</v>
      </c>
      <c r="CH90" s="151">
        <f>'Marks Entry'!CI92</f>
        <v>0</v>
      </c>
      <c r="CI90" s="256">
        <f>'Marks Entry'!CJ92</f>
        <v>0</v>
      </c>
      <c r="CJ90" s="518">
        <f>'Marks Entry'!CK92</f>
        <v>0</v>
      </c>
      <c r="CK90" s="518" t="str">
        <f>'Marks Entry'!CL92</f>
        <v>E</v>
      </c>
      <c r="CL90" s="152" t="str">
        <f>'Marks Entry'!CM92</f>
        <v>E</v>
      </c>
      <c r="CM90" s="149">
        <f>'Marks Entry'!CN92</f>
        <v>0</v>
      </c>
      <c r="CN90" s="150">
        <f>'Marks Entry'!CO92</f>
        <v>0</v>
      </c>
      <c r="CO90" s="510">
        <f>'Marks Entry'!CP92</f>
        <v>0</v>
      </c>
      <c r="CP90" s="150">
        <f>'Marks Entry'!CQ92</f>
        <v>0</v>
      </c>
      <c r="CQ90" s="150">
        <f>'Marks Entry'!CR92</f>
        <v>0</v>
      </c>
      <c r="CR90" s="508">
        <f>'Marks Entry'!CS92</f>
        <v>0</v>
      </c>
      <c r="CS90" s="150">
        <f>'Marks Entry'!CT92</f>
        <v>0</v>
      </c>
      <c r="CT90" s="150">
        <f>'Marks Entry'!CU92</f>
        <v>0</v>
      </c>
      <c r="CU90" s="508">
        <f>'Marks Entry'!CV92</f>
        <v>0</v>
      </c>
      <c r="CV90" s="151">
        <f>'Marks Entry'!CW92</f>
        <v>0</v>
      </c>
      <c r="CW90" s="150">
        <f>'Marks Entry'!CX92</f>
        <v>0</v>
      </c>
      <c r="CX90" s="150">
        <f>'Marks Entry'!CY92</f>
        <v>0</v>
      </c>
      <c r="CY90" s="151">
        <f>'Marks Entry'!CZ92</f>
        <v>0</v>
      </c>
      <c r="CZ90" s="150">
        <f>'Marks Entry'!DA92</f>
        <v>0</v>
      </c>
      <c r="DA90" s="150">
        <f>'Marks Entry'!DB92</f>
        <v>0</v>
      </c>
      <c r="DB90" s="151">
        <f>'Marks Entry'!DC92</f>
        <v>0</v>
      </c>
      <c r="DC90" s="256">
        <f>'Marks Entry'!DD92</f>
        <v>0</v>
      </c>
      <c r="DD90" s="518">
        <f>'Marks Entry'!DE92</f>
        <v>0</v>
      </c>
      <c r="DE90" s="518" t="str">
        <f>'Marks Entry'!DF92</f>
        <v>E</v>
      </c>
      <c r="DF90" s="152" t="str">
        <f>'Marks Entry'!DG92</f>
        <v>E</v>
      </c>
      <c r="DG90" s="149">
        <f>'Marks Entry'!DH92</f>
        <v>0</v>
      </c>
      <c r="DH90" s="150">
        <f>'Marks Entry'!DI92</f>
        <v>0</v>
      </c>
      <c r="DI90" s="510">
        <f>'Marks Entry'!DJ92</f>
        <v>0</v>
      </c>
      <c r="DJ90" s="150">
        <f>'Marks Entry'!DK92</f>
        <v>0</v>
      </c>
      <c r="DK90" s="150">
        <f>'Marks Entry'!DL92</f>
        <v>0</v>
      </c>
      <c r="DL90" s="508">
        <f>'Marks Entry'!DM92</f>
        <v>0</v>
      </c>
      <c r="DM90" s="150">
        <f>'Marks Entry'!DN92</f>
        <v>0</v>
      </c>
      <c r="DN90" s="150">
        <f>'Marks Entry'!DO92</f>
        <v>0</v>
      </c>
      <c r="DO90" s="508">
        <f>'Marks Entry'!DP92</f>
        <v>0</v>
      </c>
      <c r="DP90" s="151">
        <f>'Marks Entry'!DQ92</f>
        <v>0</v>
      </c>
      <c r="DQ90" s="150">
        <f>'Marks Entry'!DR92</f>
        <v>0</v>
      </c>
      <c r="DR90" s="150">
        <f>'Marks Entry'!DS92</f>
        <v>0</v>
      </c>
      <c r="DS90" s="151">
        <f>'Marks Entry'!DT92</f>
        <v>0</v>
      </c>
      <c r="DT90" s="150">
        <f>'Marks Entry'!DU92</f>
        <v>0</v>
      </c>
      <c r="DU90" s="150">
        <f>'Marks Entry'!DV92</f>
        <v>0</v>
      </c>
      <c r="DV90" s="151">
        <f>'Marks Entry'!DW92</f>
        <v>0</v>
      </c>
      <c r="DW90" s="256">
        <f>'Marks Entry'!DX92</f>
        <v>0</v>
      </c>
      <c r="DX90" s="518">
        <f>'Marks Entry'!DY92</f>
        <v>0</v>
      </c>
      <c r="DY90" s="518" t="str">
        <f>'Marks Entry'!DZ92</f>
        <v>E</v>
      </c>
      <c r="DZ90" s="152" t="str">
        <f>'Marks Entry'!EA92</f>
        <v>E</v>
      </c>
      <c r="EA90" s="149">
        <f>'Marks Entry'!EB92</f>
        <v>0</v>
      </c>
      <c r="EB90" s="150">
        <f>'Marks Entry'!EC92</f>
        <v>0</v>
      </c>
      <c r="EC90" s="150">
        <f>'Marks Entry'!ED92</f>
        <v>0</v>
      </c>
      <c r="ED90" s="150">
        <f>'Marks Entry'!EE92</f>
        <v>0</v>
      </c>
      <c r="EE90" s="150">
        <f>'Marks Entry'!EF92</f>
        <v>0</v>
      </c>
      <c r="EF90" s="209">
        <f>'Marks Entry'!EG92</f>
        <v>0</v>
      </c>
      <c r="EG90" s="153" t="str">
        <f>'Marks Entry'!EJ92</f>
        <v>E</v>
      </c>
      <c r="EH90" s="149">
        <f>'Marks Entry'!EK92</f>
        <v>0</v>
      </c>
      <c r="EI90" s="150">
        <f>'Marks Entry'!EL92</f>
        <v>0</v>
      </c>
      <c r="EJ90" s="150">
        <f>'Marks Entry'!EM92</f>
        <v>0</v>
      </c>
      <c r="EK90" s="150">
        <f>'Marks Entry'!EN92</f>
        <v>0</v>
      </c>
      <c r="EL90" s="150">
        <f>'Marks Entry'!EO92</f>
        <v>0</v>
      </c>
      <c r="EM90" s="151">
        <f>'Marks Entry'!EP92</f>
        <v>0</v>
      </c>
      <c r="EN90" s="153" t="str">
        <f>'Marks Entry'!ES92</f>
        <v>E</v>
      </c>
      <c r="EO90" s="149">
        <f>'Marks Entry'!ET92</f>
        <v>0</v>
      </c>
      <c r="EP90" s="150">
        <f>'Marks Entry'!EU92</f>
        <v>0</v>
      </c>
      <c r="EQ90" s="150">
        <f>'Marks Entry'!EV92</f>
        <v>0</v>
      </c>
      <c r="ER90" s="150">
        <f>'Marks Entry'!EW92</f>
        <v>0</v>
      </c>
      <c r="ES90" s="150">
        <f>'Marks Entry'!EX92</f>
        <v>0</v>
      </c>
      <c r="ET90" s="151">
        <f>'Marks Entry'!EY92</f>
        <v>0</v>
      </c>
      <c r="EU90" s="153" t="str">
        <f>'Marks Entry'!FB92</f>
        <v>E</v>
      </c>
      <c r="EV90" s="222">
        <f>'Marks Entry'!FC92</f>
        <v>0</v>
      </c>
      <c r="EW90" s="223">
        <f>'Marks Entry'!FD92</f>
        <v>0</v>
      </c>
      <c r="EX90" s="226" t="str">
        <f>'Marks Entry'!FE92</f>
        <v/>
      </c>
      <c r="EY90" s="222">
        <f>'Marks Entry'!FF92</f>
        <v>1200</v>
      </c>
      <c r="EZ90" s="223">
        <f>'Marks Entry'!FG92</f>
        <v>0</v>
      </c>
      <c r="FA90" s="223">
        <f>'Marks Entry'!FH92</f>
        <v>0</v>
      </c>
      <c r="FB90" s="223" t="str">
        <f>IF(OR('Marks Entry'!FI92="First",'Marks Entry'!FI92="Second",'Marks Entry'!FI92="Third"),'Marks Entry'!FI92,"")</f>
        <v/>
      </c>
      <c r="FC90" s="223" t="str">
        <f>'Marks Entry'!FJ92</f>
        <v/>
      </c>
      <c r="FD90" s="540" t="str">
        <f>'Marks Entry'!FK92</f>
        <v>PROMOTED</v>
      </c>
      <c r="FE90" s="113" t="str">
        <f>'Marks Entry'!FL92</f>
        <v/>
      </c>
      <c r="FF90" s="115" t="str">
        <f>'Marks Entry'!FM92</f>
        <v/>
      </c>
      <c r="FG90" s="116" t="str">
        <f>'Marks Entry'!FO92</f>
        <v>E</v>
      </c>
    </row>
    <row r="91" spans="1:163" s="117" customFormat="1" ht="17.25" customHeight="1">
      <c r="A91" s="1065"/>
      <c r="B91" s="112">
        <f t="shared" si="2"/>
        <v>85</v>
      </c>
      <c r="C91" s="113">
        <f>'Marks Entry'!D93</f>
        <v>0</v>
      </c>
      <c r="D91" s="113">
        <f>'Marks Entry'!E93</f>
        <v>0</v>
      </c>
      <c r="E91" s="113">
        <f>'Marks Entry'!F93</f>
        <v>0</v>
      </c>
      <c r="F91" s="113">
        <f>'Marks Entry'!G93</f>
        <v>985</v>
      </c>
      <c r="G91" s="113">
        <f>'Marks Entry'!H93</f>
        <v>0</v>
      </c>
      <c r="H91" s="113">
        <f>'Marks Entry'!I93</f>
        <v>0</v>
      </c>
      <c r="I91" s="113">
        <f>'Marks Entry'!J93</f>
        <v>0</v>
      </c>
      <c r="J91" s="114">
        <f>'Marks Entry'!K93</f>
        <v>0</v>
      </c>
      <c r="K91" s="149">
        <f>'Marks Entry'!L93</f>
        <v>0</v>
      </c>
      <c r="L91" s="150">
        <f>'Marks Entry'!M93</f>
        <v>0</v>
      </c>
      <c r="M91" s="510">
        <f>'Marks Entry'!N93</f>
        <v>0</v>
      </c>
      <c r="N91" s="150">
        <f>'Marks Entry'!O93</f>
        <v>0</v>
      </c>
      <c r="O91" s="150">
        <f>'Marks Entry'!P93</f>
        <v>0</v>
      </c>
      <c r="P91" s="508">
        <f>'Marks Entry'!Q93</f>
        <v>0</v>
      </c>
      <c r="Q91" s="150">
        <f>'Marks Entry'!R93</f>
        <v>0</v>
      </c>
      <c r="R91" s="150">
        <f>'Marks Entry'!S93</f>
        <v>0</v>
      </c>
      <c r="S91" s="508">
        <f>'Marks Entry'!T93</f>
        <v>0</v>
      </c>
      <c r="T91" s="151">
        <f>'Marks Entry'!U93</f>
        <v>0</v>
      </c>
      <c r="U91" s="150">
        <f>'Marks Entry'!V93</f>
        <v>0</v>
      </c>
      <c r="V91" s="150">
        <f>'Marks Entry'!W93</f>
        <v>0</v>
      </c>
      <c r="W91" s="151">
        <f>'Marks Entry'!X93</f>
        <v>0</v>
      </c>
      <c r="X91" s="150">
        <f>'Marks Entry'!Y93</f>
        <v>0</v>
      </c>
      <c r="Y91" s="150">
        <f>'Marks Entry'!Z93</f>
        <v>0</v>
      </c>
      <c r="Z91" s="151">
        <f>'Marks Entry'!AA93</f>
        <v>0</v>
      </c>
      <c r="AA91" s="256">
        <f>'Marks Entry'!AB93</f>
        <v>0</v>
      </c>
      <c r="AB91" s="518">
        <f>'Marks Entry'!AC93</f>
        <v>0</v>
      </c>
      <c r="AC91" s="518" t="str">
        <f>'Marks Entry'!AD93</f>
        <v>E</v>
      </c>
      <c r="AD91" s="152" t="str">
        <f>'Marks Entry'!AE93</f>
        <v>E</v>
      </c>
      <c r="AE91" s="149">
        <f>'Marks Entry'!AF93</f>
        <v>0</v>
      </c>
      <c r="AF91" s="150">
        <f>'Marks Entry'!AG93</f>
        <v>0</v>
      </c>
      <c r="AG91" s="510">
        <f>'Marks Entry'!AH93</f>
        <v>0</v>
      </c>
      <c r="AH91" s="150">
        <f>'Marks Entry'!AI93</f>
        <v>0</v>
      </c>
      <c r="AI91" s="150">
        <f>'Marks Entry'!AJ93</f>
        <v>0</v>
      </c>
      <c r="AJ91" s="508">
        <f>'Marks Entry'!AK93</f>
        <v>0</v>
      </c>
      <c r="AK91" s="150">
        <f>'Marks Entry'!AL93</f>
        <v>0</v>
      </c>
      <c r="AL91" s="150">
        <f>'Marks Entry'!AM93</f>
        <v>0</v>
      </c>
      <c r="AM91" s="508">
        <f>'Marks Entry'!AN93</f>
        <v>0</v>
      </c>
      <c r="AN91" s="151">
        <f>'Marks Entry'!AO93</f>
        <v>0</v>
      </c>
      <c r="AO91" s="150">
        <f>'Marks Entry'!AP93</f>
        <v>0</v>
      </c>
      <c r="AP91" s="150">
        <f>'Marks Entry'!AQ93</f>
        <v>0</v>
      </c>
      <c r="AQ91" s="151">
        <f>'Marks Entry'!AR93</f>
        <v>0</v>
      </c>
      <c r="AR91" s="150">
        <f>'Marks Entry'!AS93</f>
        <v>0</v>
      </c>
      <c r="AS91" s="150">
        <f>'Marks Entry'!AT93</f>
        <v>0</v>
      </c>
      <c r="AT91" s="151">
        <f>'Marks Entry'!AU93</f>
        <v>0</v>
      </c>
      <c r="AU91" s="256">
        <f>'Marks Entry'!AV93</f>
        <v>0</v>
      </c>
      <c r="AV91" s="518">
        <f>'Marks Entry'!AW93</f>
        <v>0</v>
      </c>
      <c r="AW91" s="518" t="str">
        <f>'Marks Entry'!AX93</f>
        <v>E</v>
      </c>
      <c r="AX91" s="152" t="str">
        <f>'Marks Entry'!AY93</f>
        <v>E</v>
      </c>
      <c r="AY91" s="149">
        <f>'Marks Entry'!AZ93</f>
        <v>0</v>
      </c>
      <c r="AZ91" s="150">
        <f>'Marks Entry'!BA93</f>
        <v>0</v>
      </c>
      <c r="BA91" s="510">
        <f>'Marks Entry'!BB93</f>
        <v>0</v>
      </c>
      <c r="BB91" s="150">
        <f>'Marks Entry'!BC93</f>
        <v>0</v>
      </c>
      <c r="BC91" s="150">
        <f>'Marks Entry'!BD93</f>
        <v>0</v>
      </c>
      <c r="BD91" s="508">
        <f>'Marks Entry'!BE93</f>
        <v>0</v>
      </c>
      <c r="BE91" s="150">
        <f>'Marks Entry'!BF93</f>
        <v>0</v>
      </c>
      <c r="BF91" s="150">
        <f>'Marks Entry'!BG93</f>
        <v>0</v>
      </c>
      <c r="BG91" s="508">
        <f>'Marks Entry'!BH93</f>
        <v>0</v>
      </c>
      <c r="BH91" s="151">
        <f>'Marks Entry'!BI93</f>
        <v>0</v>
      </c>
      <c r="BI91" s="150">
        <f>'Marks Entry'!BJ93</f>
        <v>0</v>
      </c>
      <c r="BJ91" s="150">
        <f>'Marks Entry'!BK93</f>
        <v>0</v>
      </c>
      <c r="BK91" s="151">
        <f>'Marks Entry'!BL93</f>
        <v>0</v>
      </c>
      <c r="BL91" s="150">
        <f>'Marks Entry'!BM93</f>
        <v>0</v>
      </c>
      <c r="BM91" s="150">
        <f>'Marks Entry'!BN93</f>
        <v>0</v>
      </c>
      <c r="BN91" s="151">
        <f>'Marks Entry'!BO93</f>
        <v>0</v>
      </c>
      <c r="BO91" s="256">
        <f>'Marks Entry'!BP93</f>
        <v>0</v>
      </c>
      <c r="BP91" s="518">
        <f>'Marks Entry'!BQ93</f>
        <v>0</v>
      </c>
      <c r="BQ91" s="518" t="str">
        <f>'Marks Entry'!BR93</f>
        <v>E</v>
      </c>
      <c r="BR91" s="152" t="str">
        <f>'Marks Entry'!BS93</f>
        <v>E</v>
      </c>
      <c r="BS91" s="149">
        <f>'Marks Entry'!BT93</f>
        <v>0</v>
      </c>
      <c r="BT91" s="150">
        <f>'Marks Entry'!BU93</f>
        <v>0</v>
      </c>
      <c r="BU91" s="510">
        <f>'Marks Entry'!BV93</f>
        <v>0</v>
      </c>
      <c r="BV91" s="150">
        <f>'Marks Entry'!BW93</f>
        <v>0</v>
      </c>
      <c r="BW91" s="150">
        <f>'Marks Entry'!BX93</f>
        <v>0</v>
      </c>
      <c r="BX91" s="508">
        <f>'Marks Entry'!BY93</f>
        <v>0</v>
      </c>
      <c r="BY91" s="150">
        <f>'Marks Entry'!BZ93</f>
        <v>0</v>
      </c>
      <c r="BZ91" s="150">
        <f>'Marks Entry'!CA93</f>
        <v>0</v>
      </c>
      <c r="CA91" s="508">
        <f>'Marks Entry'!CB93</f>
        <v>0</v>
      </c>
      <c r="CB91" s="151">
        <f>'Marks Entry'!CC93</f>
        <v>0</v>
      </c>
      <c r="CC91" s="150">
        <f>'Marks Entry'!CD93</f>
        <v>0</v>
      </c>
      <c r="CD91" s="150">
        <f>'Marks Entry'!CE93</f>
        <v>0</v>
      </c>
      <c r="CE91" s="151">
        <f>'Marks Entry'!CF93</f>
        <v>0</v>
      </c>
      <c r="CF91" s="150">
        <f>'Marks Entry'!CG93</f>
        <v>0</v>
      </c>
      <c r="CG91" s="150">
        <f>'Marks Entry'!CH93</f>
        <v>0</v>
      </c>
      <c r="CH91" s="151">
        <f>'Marks Entry'!CI93</f>
        <v>0</v>
      </c>
      <c r="CI91" s="256">
        <f>'Marks Entry'!CJ93</f>
        <v>0</v>
      </c>
      <c r="CJ91" s="518">
        <f>'Marks Entry'!CK93</f>
        <v>0</v>
      </c>
      <c r="CK91" s="518" t="str">
        <f>'Marks Entry'!CL93</f>
        <v>E</v>
      </c>
      <c r="CL91" s="152" t="str">
        <f>'Marks Entry'!CM93</f>
        <v>E</v>
      </c>
      <c r="CM91" s="149">
        <f>'Marks Entry'!CN93</f>
        <v>0</v>
      </c>
      <c r="CN91" s="150">
        <f>'Marks Entry'!CO93</f>
        <v>0</v>
      </c>
      <c r="CO91" s="510">
        <f>'Marks Entry'!CP93</f>
        <v>0</v>
      </c>
      <c r="CP91" s="150">
        <f>'Marks Entry'!CQ93</f>
        <v>0</v>
      </c>
      <c r="CQ91" s="150">
        <f>'Marks Entry'!CR93</f>
        <v>0</v>
      </c>
      <c r="CR91" s="508">
        <f>'Marks Entry'!CS93</f>
        <v>0</v>
      </c>
      <c r="CS91" s="150">
        <f>'Marks Entry'!CT93</f>
        <v>0</v>
      </c>
      <c r="CT91" s="150">
        <f>'Marks Entry'!CU93</f>
        <v>0</v>
      </c>
      <c r="CU91" s="508">
        <f>'Marks Entry'!CV93</f>
        <v>0</v>
      </c>
      <c r="CV91" s="151">
        <f>'Marks Entry'!CW93</f>
        <v>0</v>
      </c>
      <c r="CW91" s="150">
        <f>'Marks Entry'!CX93</f>
        <v>0</v>
      </c>
      <c r="CX91" s="150">
        <f>'Marks Entry'!CY93</f>
        <v>0</v>
      </c>
      <c r="CY91" s="151">
        <f>'Marks Entry'!CZ93</f>
        <v>0</v>
      </c>
      <c r="CZ91" s="150">
        <f>'Marks Entry'!DA93</f>
        <v>0</v>
      </c>
      <c r="DA91" s="150">
        <f>'Marks Entry'!DB93</f>
        <v>0</v>
      </c>
      <c r="DB91" s="151">
        <f>'Marks Entry'!DC93</f>
        <v>0</v>
      </c>
      <c r="DC91" s="256">
        <f>'Marks Entry'!DD93</f>
        <v>0</v>
      </c>
      <c r="DD91" s="518">
        <f>'Marks Entry'!DE93</f>
        <v>0</v>
      </c>
      <c r="DE91" s="518" t="str">
        <f>'Marks Entry'!DF93</f>
        <v>E</v>
      </c>
      <c r="DF91" s="152" t="str">
        <f>'Marks Entry'!DG93</f>
        <v>E</v>
      </c>
      <c r="DG91" s="149">
        <f>'Marks Entry'!DH93</f>
        <v>0</v>
      </c>
      <c r="DH91" s="150">
        <f>'Marks Entry'!DI93</f>
        <v>0</v>
      </c>
      <c r="DI91" s="510">
        <f>'Marks Entry'!DJ93</f>
        <v>0</v>
      </c>
      <c r="DJ91" s="150">
        <f>'Marks Entry'!DK93</f>
        <v>0</v>
      </c>
      <c r="DK91" s="150">
        <f>'Marks Entry'!DL93</f>
        <v>0</v>
      </c>
      <c r="DL91" s="508">
        <f>'Marks Entry'!DM93</f>
        <v>0</v>
      </c>
      <c r="DM91" s="150">
        <f>'Marks Entry'!DN93</f>
        <v>0</v>
      </c>
      <c r="DN91" s="150">
        <f>'Marks Entry'!DO93</f>
        <v>0</v>
      </c>
      <c r="DO91" s="508">
        <f>'Marks Entry'!DP93</f>
        <v>0</v>
      </c>
      <c r="DP91" s="151">
        <f>'Marks Entry'!DQ93</f>
        <v>0</v>
      </c>
      <c r="DQ91" s="150">
        <f>'Marks Entry'!DR93</f>
        <v>0</v>
      </c>
      <c r="DR91" s="150">
        <f>'Marks Entry'!DS93</f>
        <v>0</v>
      </c>
      <c r="DS91" s="151">
        <f>'Marks Entry'!DT93</f>
        <v>0</v>
      </c>
      <c r="DT91" s="150">
        <f>'Marks Entry'!DU93</f>
        <v>0</v>
      </c>
      <c r="DU91" s="150">
        <f>'Marks Entry'!DV93</f>
        <v>0</v>
      </c>
      <c r="DV91" s="151">
        <f>'Marks Entry'!DW93</f>
        <v>0</v>
      </c>
      <c r="DW91" s="256">
        <f>'Marks Entry'!DX93</f>
        <v>0</v>
      </c>
      <c r="DX91" s="518">
        <f>'Marks Entry'!DY93</f>
        <v>0</v>
      </c>
      <c r="DY91" s="518" t="str">
        <f>'Marks Entry'!DZ93</f>
        <v>E</v>
      </c>
      <c r="DZ91" s="152" t="str">
        <f>'Marks Entry'!EA93</f>
        <v>E</v>
      </c>
      <c r="EA91" s="149">
        <f>'Marks Entry'!EB93</f>
        <v>0</v>
      </c>
      <c r="EB91" s="150">
        <f>'Marks Entry'!EC93</f>
        <v>0</v>
      </c>
      <c r="EC91" s="150">
        <f>'Marks Entry'!ED93</f>
        <v>0</v>
      </c>
      <c r="ED91" s="150">
        <f>'Marks Entry'!EE93</f>
        <v>0</v>
      </c>
      <c r="EE91" s="150">
        <f>'Marks Entry'!EF93</f>
        <v>0</v>
      </c>
      <c r="EF91" s="209">
        <f>'Marks Entry'!EG93</f>
        <v>0</v>
      </c>
      <c r="EG91" s="153" t="str">
        <f>'Marks Entry'!EJ93</f>
        <v>E</v>
      </c>
      <c r="EH91" s="149">
        <f>'Marks Entry'!EK93</f>
        <v>0</v>
      </c>
      <c r="EI91" s="150">
        <f>'Marks Entry'!EL93</f>
        <v>0</v>
      </c>
      <c r="EJ91" s="150">
        <f>'Marks Entry'!EM93</f>
        <v>0</v>
      </c>
      <c r="EK91" s="150">
        <f>'Marks Entry'!EN93</f>
        <v>0</v>
      </c>
      <c r="EL91" s="150">
        <f>'Marks Entry'!EO93</f>
        <v>0</v>
      </c>
      <c r="EM91" s="151">
        <f>'Marks Entry'!EP93</f>
        <v>0</v>
      </c>
      <c r="EN91" s="153" t="str">
        <f>'Marks Entry'!ES93</f>
        <v>E</v>
      </c>
      <c r="EO91" s="149">
        <f>'Marks Entry'!ET93</f>
        <v>0</v>
      </c>
      <c r="EP91" s="150">
        <f>'Marks Entry'!EU93</f>
        <v>0</v>
      </c>
      <c r="EQ91" s="150">
        <f>'Marks Entry'!EV93</f>
        <v>0</v>
      </c>
      <c r="ER91" s="150">
        <f>'Marks Entry'!EW93</f>
        <v>0</v>
      </c>
      <c r="ES91" s="150">
        <f>'Marks Entry'!EX93</f>
        <v>0</v>
      </c>
      <c r="ET91" s="151">
        <f>'Marks Entry'!EY93</f>
        <v>0</v>
      </c>
      <c r="EU91" s="153" t="str">
        <f>'Marks Entry'!FB93</f>
        <v>E</v>
      </c>
      <c r="EV91" s="222">
        <f>'Marks Entry'!FC93</f>
        <v>0</v>
      </c>
      <c r="EW91" s="223">
        <f>'Marks Entry'!FD93</f>
        <v>0</v>
      </c>
      <c r="EX91" s="226" t="str">
        <f>'Marks Entry'!FE93</f>
        <v/>
      </c>
      <c r="EY91" s="222">
        <f>'Marks Entry'!FF93</f>
        <v>1200</v>
      </c>
      <c r="EZ91" s="223">
        <f>'Marks Entry'!FG93</f>
        <v>0</v>
      </c>
      <c r="FA91" s="223">
        <f>'Marks Entry'!FH93</f>
        <v>0</v>
      </c>
      <c r="FB91" s="223" t="str">
        <f>IF(OR('Marks Entry'!FI93="First",'Marks Entry'!FI93="Second",'Marks Entry'!FI93="Third"),'Marks Entry'!FI93,"")</f>
        <v/>
      </c>
      <c r="FC91" s="223" t="str">
        <f>'Marks Entry'!FJ93</f>
        <v/>
      </c>
      <c r="FD91" s="540" t="str">
        <f>'Marks Entry'!FK93</f>
        <v>PROMOTED</v>
      </c>
      <c r="FE91" s="113" t="str">
        <f>'Marks Entry'!FL93</f>
        <v/>
      </c>
      <c r="FF91" s="115" t="str">
        <f>'Marks Entry'!FM93</f>
        <v/>
      </c>
      <c r="FG91" s="116" t="str">
        <f>'Marks Entry'!FO93</f>
        <v>E</v>
      </c>
    </row>
    <row r="92" spans="1:163" s="117" customFormat="1" ht="17.25" customHeight="1">
      <c r="A92" s="1065"/>
      <c r="B92" s="112">
        <f t="shared" si="2"/>
        <v>86</v>
      </c>
      <c r="C92" s="113">
        <f>'Marks Entry'!D94</f>
        <v>0</v>
      </c>
      <c r="D92" s="113">
        <f>'Marks Entry'!E94</f>
        <v>0</v>
      </c>
      <c r="E92" s="113">
        <f>'Marks Entry'!F94</f>
        <v>0</v>
      </c>
      <c r="F92" s="113">
        <f>'Marks Entry'!G94</f>
        <v>986</v>
      </c>
      <c r="G92" s="113">
        <f>'Marks Entry'!H94</f>
        <v>0</v>
      </c>
      <c r="H92" s="113">
        <f>'Marks Entry'!I94</f>
        <v>0</v>
      </c>
      <c r="I92" s="113">
        <f>'Marks Entry'!J94</f>
        <v>0</v>
      </c>
      <c r="J92" s="114">
        <f>'Marks Entry'!K94</f>
        <v>0</v>
      </c>
      <c r="K92" s="149">
        <f>'Marks Entry'!L94</f>
        <v>0</v>
      </c>
      <c r="L92" s="150">
        <f>'Marks Entry'!M94</f>
        <v>0</v>
      </c>
      <c r="M92" s="510">
        <f>'Marks Entry'!N94</f>
        <v>0</v>
      </c>
      <c r="N92" s="150">
        <f>'Marks Entry'!O94</f>
        <v>0</v>
      </c>
      <c r="O92" s="150">
        <f>'Marks Entry'!P94</f>
        <v>0</v>
      </c>
      <c r="P92" s="508">
        <f>'Marks Entry'!Q94</f>
        <v>0</v>
      </c>
      <c r="Q92" s="150">
        <f>'Marks Entry'!R94</f>
        <v>0</v>
      </c>
      <c r="R92" s="150">
        <f>'Marks Entry'!S94</f>
        <v>0</v>
      </c>
      <c r="S92" s="508">
        <f>'Marks Entry'!T94</f>
        <v>0</v>
      </c>
      <c r="T92" s="151">
        <f>'Marks Entry'!U94</f>
        <v>0</v>
      </c>
      <c r="U92" s="150">
        <f>'Marks Entry'!V94</f>
        <v>0</v>
      </c>
      <c r="V92" s="150">
        <f>'Marks Entry'!W94</f>
        <v>0</v>
      </c>
      <c r="W92" s="151">
        <f>'Marks Entry'!X94</f>
        <v>0</v>
      </c>
      <c r="X92" s="150">
        <f>'Marks Entry'!Y94</f>
        <v>0</v>
      </c>
      <c r="Y92" s="150">
        <f>'Marks Entry'!Z94</f>
        <v>0</v>
      </c>
      <c r="Z92" s="151">
        <f>'Marks Entry'!AA94</f>
        <v>0</v>
      </c>
      <c r="AA92" s="256">
        <f>'Marks Entry'!AB94</f>
        <v>0</v>
      </c>
      <c r="AB92" s="518">
        <f>'Marks Entry'!AC94</f>
        <v>0</v>
      </c>
      <c r="AC92" s="518" t="str">
        <f>'Marks Entry'!AD94</f>
        <v>E</v>
      </c>
      <c r="AD92" s="152" t="str">
        <f>'Marks Entry'!AE94</f>
        <v>E</v>
      </c>
      <c r="AE92" s="149">
        <f>'Marks Entry'!AF94</f>
        <v>0</v>
      </c>
      <c r="AF92" s="150">
        <f>'Marks Entry'!AG94</f>
        <v>0</v>
      </c>
      <c r="AG92" s="510">
        <f>'Marks Entry'!AH94</f>
        <v>0</v>
      </c>
      <c r="AH92" s="150">
        <f>'Marks Entry'!AI94</f>
        <v>0</v>
      </c>
      <c r="AI92" s="150">
        <f>'Marks Entry'!AJ94</f>
        <v>0</v>
      </c>
      <c r="AJ92" s="508">
        <f>'Marks Entry'!AK94</f>
        <v>0</v>
      </c>
      <c r="AK92" s="150">
        <f>'Marks Entry'!AL94</f>
        <v>0</v>
      </c>
      <c r="AL92" s="150">
        <f>'Marks Entry'!AM94</f>
        <v>0</v>
      </c>
      <c r="AM92" s="508">
        <f>'Marks Entry'!AN94</f>
        <v>0</v>
      </c>
      <c r="AN92" s="151">
        <f>'Marks Entry'!AO94</f>
        <v>0</v>
      </c>
      <c r="AO92" s="150">
        <f>'Marks Entry'!AP94</f>
        <v>0</v>
      </c>
      <c r="AP92" s="150">
        <f>'Marks Entry'!AQ94</f>
        <v>0</v>
      </c>
      <c r="AQ92" s="151">
        <f>'Marks Entry'!AR94</f>
        <v>0</v>
      </c>
      <c r="AR92" s="150">
        <f>'Marks Entry'!AS94</f>
        <v>0</v>
      </c>
      <c r="AS92" s="150">
        <f>'Marks Entry'!AT94</f>
        <v>0</v>
      </c>
      <c r="AT92" s="151">
        <f>'Marks Entry'!AU94</f>
        <v>0</v>
      </c>
      <c r="AU92" s="256">
        <f>'Marks Entry'!AV94</f>
        <v>0</v>
      </c>
      <c r="AV92" s="518">
        <f>'Marks Entry'!AW94</f>
        <v>0</v>
      </c>
      <c r="AW92" s="518" t="str">
        <f>'Marks Entry'!AX94</f>
        <v>E</v>
      </c>
      <c r="AX92" s="152" t="str">
        <f>'Marks Entry'!AY94</f>
        <v>E</v>
      </c>
      <c r="AY92" s="149">
        <f>'Marks Entry'!AZ94</f>
        <v>0</v>
      </c>
      <c r="AZ92" s="150">
        <f>'Marks Entry'!BA94</f>
        <v>0</v>
      </c>
      <c r="BA92" s="510">
        <f>'Marks Entry'!BB94</f>
        <v>0</v>
      </c>
      <c r="BB92" s="150">
        <f>'Marks Entry'!BC94</f>
        <v>0</v>
      </c>
      <c r="BC92" s="150">
        <f>'Marks Entry'!BD94</f>
        <v>0</v>
      </c>
      <c r="BD92" s="508">
        <f>'Marks Entry'!BE94</f>
        <v>0</v>
      </c>
      <c r="BE92" s="150">
        <f>'Marks Entry'!BF94</f>
        <v>0</v>
      </c>
      <c r="BF92" s="150">
        <f>'Marks Entry'!BG94</f>
        <v>0</v>
      </c>
      <c r="BG92" s="508">
        <f>'Marks Entry'!BH94</f>
        <v>0</v>
      </c>
      <c r="BH92" s="151">
        <f>'Marks Entry'!BI94</f>
        <v>0</v>
      </c>
      <c r="BI92" s="150">
        <f>'Marks Entry'!BJ94</f>
        <v>0</v>
      </c>
      <c r="BJ92" s="150">
        <f>'Marks Entry'!BK94</f>
        <v>0</v>
      </c>
      <c r="BK92" s="151">
        <f>'Marks Entry'!BL94</f>
        <v>0</v>
      </c>
      <c r="BL92" s="150">
        <f>'Marks Entry'!BM94</f>
        <v>0</v>
      </c>
      <c r="BM92" s="150">
        <f>'Marks Entry'!BN94</f>
        <v>0</v>
      </c>
      <c r="BN92" s="151">
        <f>'Marks Entry'!BO94</f>
        <v>0</v>
      </c>
      <c r="BO92" s="256">
        <f>'Marks Entry'!BP94</f>
        <v>0</v>
      </c>
      <c r="BP92" s="518">
        <f>'Marks Entry'!BQ94</f>
        <v>0</v>
      </c>
      <c r="BQ92" s="518" t="str">
        <f>'Marks Entry'!BR94</f>
        <v>E</v>
      </c>
      <c r="BR92" s="152" t="str">
        <f>'Marks Entry'!BS94</f>
        <v>E</v>
      </c>
      <c r="BS92" s="149">
        <f>'Marks Entry'!BT94</f>
        <v>0</v>
      </c>
      <c r="BT92" s="150">
        <f>'Marks Entry'!BU94</f>
        <v>0</v>
      </c>
      <c r="BU92" s="510">
        <f>'Marks Entry'!BV94</f>
        <v>0</v>
      </c>
      <c r="BV92" s="150">
        <f>'Marks Entry'!BW94</f>
        <v>0</v>
      </c>
      <c r="BW92" s="150">
        <f>'Marks Entry'!BX94</f>
        <v>0</v>
      </c>
      <c r="BX92" s="508">
        <f>'Marks Entry'!BY94</f>
        <v>0</v>
      </c>
      <c r="BY92" s="150">
        <f>'Marks Entry'!BZ94</f>
        <v>0</v>
      </c>
      <c r="BZ92" s="150">
        <f>'Marks Entry'!CA94</f>
        <v>0</v>
      </c>
      <c r="CA92" s="508">
        <f>'Marks Entry'!CB94</f>
        <v>0</v>
      </c>
      <c r="CB92" s="151">
        <f>'Marks Entry'!CC94</f>
        <v>0</v>
      </c>
      <c r="CC92" s="150">
        <f>'Marks Entry'!CD94</f>
        <v>0</v>
      </c>
      <c r="CD92" s="150">
        <f>'Marks Entry'!CE94</f>
        <v>0</v>
      </c>
      <c r="CE92" s="151">
        <f>'Marks Entry'!CF94</f>
        <v>0</v>
      </c>
      <c r="CF92" s="150">
        <f>'Marks Entry'!CG94</f>
        <v>0</v>
      </c>
      <c r="CG92" s="150">
        <f>'Marks Entry'!CH94</f>
        <v>0</v>
      </c>
      <c r="CH92" s="151">
        <f>'Marks Entry'!CI94</f>
        <v>0</v>
      </c>
      <c r="CI92" s="256">
        <f>'Marks Entry'!CJ94</f>
        <v>0</v>
      </c>
      <c r="CJ92" s="518">
        <f>'Marks Entry'!CK94</f>
        <v>0</v>
      </c>
      <c r="CK92" s="518" t="str">
        <f>'Marks Entry'!CL94</f>
        <v>E</v>
      </c>
      <c r="CL92" s="152" t="str">
        <f>'Marks Entry'!CM94</f>
        <v>E</v>
      </c>
      <c r="CM92" s="149">
        <f>'Marks Entry'!CN94</f>
        <v>0</v>
      </c>
      <c r="CN92" s="150">
        <f>'Marks Entry'!CO94</f>
        <v>0</v>
      </c>
      <c r="CO92" s="510">
        <f>'Marks Entry'!CP94</f>
        <v>0</v>
      </c>
      <c r="CP92" s="150">
        <f>'Marks Entry'!CQ94</f>
        <v>0</v>
      </c>
      <c r="CQ92" s="150">
        <f>'Marks Entry'!CR94</f>
        <v>0</v>
      </c>
      <c r="CR92" s="508">
        <f>'Marks Entry'!CS94</f>
        <v>0</v>
      </c>
      <c r="CS92" s="150">
        <f>'Marks Entry'!CT94</f>
        <v>0</v>
      </c>
      <c r="CT92" s="150">
        <f>'Marks Entry'!CU94</f>
        <v>0</v>
      </c>
      <c r="CU92" s="508">
        <f>'Marks Entry'!CV94</f>
        <v>0</v>
      </c>
      <c r="CV92" s="151">
        <f>'Marks Entry'!CW94</f>
        <v>0</v>
      </c>
      <c r="CW92" s="150">
        <f>'Marks Entry'!CX94</f>
        <v>0</v>
      </c>
      <c r="CX92" s="150">
        <f>'Marks Entry'!CY94</f>
        <v>0</v>
      </c>
      <c r="CY92" s="151">
        <f>'Marks Entry'!CZ94</f>
        <v>0</v>
      </c>
      <c r="CZ92" s="150">
        <f>'Marks Entry'!DA94</f>
        <v>0</v>
      </c>
      <c r="DA92" s="150">
        <f>'Marks Entry'!DB94</f>
        <v>0</v>
      </c>
      <c r="DB92" s="151">
        <f>'Marks Entry'!DC94</f>
        <v>0</v>
      </c>
      <c r="DC92" s="256">
        <f>'Marks Entry'!DD94</f>
        <v>0</v>
      </c>
      <c r="DD92" s="518">
        <f>'Marks Entry'!DE94</f>
        <v>0</v>
      </c>
      <c r="DE92" s="518" t="str">
        <f>'Marks Entry'!DF94</f>
        <v>E</v>
      </c>
      <c r="DF92" s="152" t="str">
        <f>'Marks Entry'!DG94</f>
        <v>E</v>
      </c>
      <c r="DG92" s="149">
        <f>'Marks Entry'!DH94</f>
        <v>0</v>
      </c>
      <c r="DH92" s="150">
        <f>'Marks Entry'!DI94</f>
        <v>0</v>
      </c>
      <c r="DI92" s="510">
        <f>'Marks Entry'!DJ94</f>
        <v>0</v>
      </c>
      <c r="DJ92" s="150">
        <f>'Marks Entry'!DK94</f>
        <v>0</v>
      </c>
      <c r="DK92" s="150">
        <f>'Marks Entry'!DL94</f>
        <v>0</v>
      </c>
      <c r="DL92" s="508">
        <f>'Marks Entry'!DM94</f>
        <v>0</v>
      </c>
      <c r="DM92" s="150">
        <f>'Marks Entry'!DN94</f>
        <v>0</v>
      </c>
      <c r="DN92" s="150">
        <f>'Marks Entry'!DO94</f>
        <v>0</v>
      </c>
      <c r="DO92" s="508">
        <f>'Marks Entry'!DP94</f>
        <v>0</v>
      </c>
      <c r="DP92" s="151">
        <f>'Marks Entry'!DQ94</f>
        <v>0</v>
      </c>
      <c r="DQ92" s="150">
        <f>'Marks Entry'!DR94</f>
        <v>0</v>
      </c>
      <c r="DR92" s="150">
        <f>'Marks Entry'!DS94</f>
        <v>0</v>
      </c>
      <c r="DS92" s="151">
        <f>'Marks Entry'!DT94</f>
        <v>0</v>
      </c>
      <c r="DT92" s="150">
        <f>'Marks Entry'!DU94</f>
        <v>0</v>
      </c>
      <c r="DU92" s="150">
        <f>'Marks Entry'!DV94</f>
        <v>0</v>
      </c>
      <c r="DV92" s="151">
        <f>'Marks Entry'!DW94</f>
        <v>0</v>
      </c>
      <c r="DW92" s="256">
        <f>'Marks Entry'!DX94</f>
        <v>0</v>
      </c>
      <c r="DX92" s="518">
        <f>'Marks Entry'!DY94</f>
        <v>0</v>
      </c>
      <c r="DY92" s="518" t="str">
        <f>'Marks Entry'!DZ94</f>
        <v>E</v>
      </c>
      <c r="DZ92" s="152" t="str">
        <f>'Marks Entry'!EA94</f>
        <v>E</v>
      </c>
      <c r="EA92" s="149">
        <f>'Marks Entry'!EB94</f>
        <v>0</v>
      </c>
      <c r="EB92" s="150">
        <f>'Marks Entry'!EC94</f>
        <v>0</v>
      </c>
      <c r="EC92" s="150">
        <f>'Marks Entry'!ED94</f>
        <v>0</v>
      </c>
      <c r="ED92" s="150">
        <f>'Marks Entry'!EE94</f>
        <v>0</v>
      </c>
      <c r="EE92" s="150">
        <f>'Marks Entry'!EF94</f>
        <v>0</v>
      </c>
      <c r="EF92" s="209">
        <f>'Marks Entry'!EG94</f>
        <v>0</v>
      </c>
      <c r="EG92" s="153" t="str">
        <f>'Marks Entry'!EJ94</f>
        <v>E</v>
      </c>
      <c r="EH92" s="149">
        <f>'Marks Entry'!EK94</f>
        <v>0</v>
      </c>
      <c r="EI92" s="150">
        <f>'Marks Entry'!EL94</f>
        <v>0</v>
      </c>
      <c r="EJ92" s="150">
        <f>'Marks Entry'!EM94</f>
        <v>0</v>
      </c>
      <c r="EK92" s="150">
        <f>'Marks Entry'!EN94</f>
        <v>0</v>
      </c>
      <c r="EL92" s="150">
        <f>'Marks Entry'!EO94</f>
        <v>0</v>
      </c>
      <c r="EM92" s="151">
        <f>'Marks Entry'!EP94</f>
        <v>0</v>
      </c>
      <c r="EN92" s="153" t="str">
        <f>'Marks Entry'!ES94</f>
        <v>E</v>
      </c>
      <c r="EO92" s="149">
        <f>'Marks Entry'!ET94</f>
        <v>0</v>
      </c>
      <c r="EP92" s="150">
        <f>'Marks Entry'!EU94</f>
        <v>0</v>
      </c>
      <c r="EQ92" s="150">
        <f>'Marks Entry'!EV94</f>
        <v>0</v>
      </c>
      <c r="ER92" s="150">
        <f>'Marks Entry'!EW94</f>
        <v>0</v>
      </c>
      <c r="ES92" s="150">
        <f>'Marks Entry'!EX94</f>
        <v>0</v>
      </c>
      <c r="ET92" s="151">
        <f>'Marks Entry'!EY94</f>
        <v>0</v>
      </c>
      <c r="EU92" s="153" t="str">
        <f>'Marks Entry'!FB94</f>
        <v>E</v>
      </c>
      <c r="EV92" s="222">
        <f>'Marks Entry'!FC94</f>
        <v>0</v>
      </c>
      <c r="EW92" s="223">
        <f>'Marks Entry'!FD94</f>
        <v>0</v>
      </c>
      <c r="EX92" s="226" t="str">
        <f>'Marks Entry'!FE94</f>
        <v/>
      </c>
      <c r="EY92" s="222">
        <f>'Marks Entry'!FF94</f>
        <v>1200</v>
      </c>
      <c r="EZ92" s="223">
        <f>'Marks Entry'!FG94</f>
        <v>0</v>
      </c>
      <c r="FA92" s="223">
        <f>'Marks Entry'!FH94</f>
        <v>0</v>
      </c>
      <c r="FB92" s="223" t="str">
        <f>IF(OR('Marks Entry'!FI94="First",'Marks Entry'!FI94="Second",'Marks Entry'!FI94="Third"),'Marks Entry'!FI94,"")</f>
        <v/>
      </c>
      <c r="FC92" s="223" t="str">
        <f>'Marks Entry'!FJ94</f>
        <v/>
      </c>
      <c r="FD92" s="540" t="str">
        <f>'Marks Entry'!FK94</f>
        <v>PROMOTED</v>
      </c>
      <c r="FE92" s="113" t="str">
        <f>'Marks Entry'!FL94</f>
        <v/>
      </c>
      <c r="FF92" s="115" t="str">
        <f>'Marks Entry'!FM94</f>
        <v/>
      </c>
      <c r="FG92" s="116" t="str">
        <f>'Marks Entry'!FO94</f>
        <v>E</v>
      </c>
    </row>
    <row r="93" spans="1:163" s="117" customFormat="1" ht="17.25" customHeight="1">
      <c r="A93" s="1065"/>
      <c r="B93" s="112">
        <f t="shared" si="2"/>
        <v>87</v>
      </c>
      <c r="C93" s="113">
        <f>'Marks Entry'!D95</f>
        <v>0</v>
      </c>
      <c r="D93" s="113">
        <f>'Marks Entry'!E95</f>
        <v>0</v>
      </c>
      <c r="E93" s="113">
        <f>'Marks Entry'!F95</f>
        <v>0</v>
      </c>
      <c r="F93" s="113">
        <f>'Marks Entry'!G95</f>
        <v>987</v>
      </c>
      <c r="G93" s="113">
        <f>'Marks Entry'!H95</f>
        <v>0</v>
      </c>
      <c r="H93" s="113">
        <f>'Marks Entry'!I95</f>
        <v>0</v>
      </c>
      <c r="I93" s="113">
        <f>'Marks Entry'!J95</f>
        <v>0</v>
      </c>
      <c r="J93" s="114">
        <f>'Marks Entry'!K95</f>
        <v>0</v>
      </c>
      <c r="K93" s="149">
        <f>'Marks Entry'!L95</f>
        <v>0</v>
      </c>
      <c r="L93" s="150">
        <f>'Marks Entry'!M95</f>
        <v>0</v>
      </c>
      <c r="M93" s="510">
        <f>'Marks Entry'!N95</f>
        <v>0</v>
      </c>
      <c r="N93" s="150">
        <f>'Marks Entry'!O95</f>
        <v>0</v>
      </c>
      <c r="O93" s="150">
        <f>'Marks Entry'!P95</f>
        <v>0</v>
      </c>
      <c r="P93" s="508">
        <f>'Marks Entry'!Q95</f>
        <v>0</v>
      </c>
      <c r="Q93" s="150">
        <f>'Marks Entry'!R95</f>
        <v>0</v>
      </c>
      <c r="R93" s="150">
        <f>'Marks Entry'!S95</f>
        <v>0</v>
      </c>
      <c r="S93" s="508">
        <f>'Marks Entry'!T95</f>
        <v>0</v>
      </c>
      <c r="T93" s="151">
        <f>'Marks Entry'!U95</f>
        <v>0</v>
      </c>
      <c r="U93" s="150">
        <f>'Marks Entry'!V95</f>
        <v>0</v>
      </c>
      <c r="V93" s="150">
        <f>'Marks Entry'!W95</f>
        <v>0</v>
      </c>
      <c r="W93" s="151">
        <f>'Marks Entry'!X95</f>
        <v>0</v>
      </c>
      <c r="X93" s="150">
        <f>'Marks Entry'!Y95</f>
        <v>0</v>
      </c>
      <c r="Y93" s="150">
        <f>'Marks Entry'!Z95</f>
        <v>0</v>
      </c>
      <c r="Z93" s="151">
        <f>'Marks Entry'!AA95</f>
        <v>0</v>
      </c>
      <c r="AA93" s="256">
        <f>'Marks Entry'!AB95</f>
        <v>0</v>
      </c>
      <c r="AB93" s="518">
        <f>'Marks Entry'!AC95</f>
        <v>0</v>
      </c>
      <c r="AC93" s="518" t="str">
        <f>'Marks Entry'!AD95</f>
        <v>E</v>
      </c>
      <c r="AD93" s="152" t="str">
        <f>'Marks Entry'!AE95</f>
        <v>E</v>
      </c>
      <c r="AE93" s="149">
        <f>'Marks Entry'!AF95</f>
        <v>0</v>
      </c>
      <c r="AF93" s="150">
        <f>'Marks Entry'!AG95</f>
        <v>0</v>
      </c>
      <c r="AG93" s="510">
        <f>'Marks Entry'!AH95</f>
        <v>0</v>
      </c>
      <c r="AH93" s="150">
        <f>'Marks Entry'!AI95</f>
        <v>0</v>
      </c>
      <c r="AI93" s="150">
        <f>'Marks Entry'!AJ95</f>
        <v>0</v>
      </c>
      <c r="AJ93" s="508">
        <f>'Marks Entry'!AK95</f>
        <v>0</v>
      </c>
      <c r="AK93" s="150">
        <f>'Marks Entry'!AL95</f>
        <v>0</v>
      </c>
      <c r="AL93" s="150">
        <f>'Marks Entry'!AM95</f>
        <v>0</v>
      </c>
      <c r="AM93" s="508">
        <f>'Marks Entry'!AN95</f>
        <v>0</v>
      </c>
      <c r="AN93" s="151">
        <f>'Marks Entry'!AO95</f>
        <v>0</v>
      </c>
      <c r="AO93" s="150">
        <f>'Marks Entry'!AP95</f>
        <v>0</v>
      </c>
      <c r="AP93" s="150">
        <f>'Marks Entry'!AQ95</f>
        <v>0</v>
      </c>
      <c r="AQ93" s="151">
        <f>'Marks Entry'!AR95</f>
        <v>0</v>
      </c>
      <c r="AR93" s="150">
        <f>'Marks Entry'!AS95</f>
        <v>0</v>
      </c>
      <c r="AS93" s="150">
        <f>'Marks Entry'!AT95</f>
        <v>0</v>
      </c>
      <c r="AT93" s="151">
        <f>'Marks Entry'!AU95</f>
        <v>0</v>
      </c>
      <c r="AU93" s="256">
        <f>'Marks Entry'!AV95</f>
        <v>0</v>
      </c>
      <c r="AV93" s="518">
        <f>'Marks Entry'!AW95</f>
        <v>0</v>
      </c>
      <c r="AW93" s="518" t="str">
        <f>'Marks Entry'!AX95</f>
        <v>E</v>
      </c>
      <c r="AX93" s="152" t="str">
        <f>'Marks Entry'!AY95</f>
        <v>E</v>
      </c>
      <c r="AY93" s="149">
        <f>'Marks Entry'!AZ95</f>
        <v>0</v>
      </c>
      <c r="AZ93" s="150">
        <f>'Marks Entry'!BA95</f>
        <v>0</v>
      </c>
      <c r="BA93" s="510">
        <f>'Marks Entry'!BB95</f>
        <v>0</v>
      </c>
      <c r="BB93" s="150">
        <f>'Marks Entry'!BC95</f>
        <v>0</v>
      </c>
      <c r="BC93" s="150">
        <f>'Marks Entry'!BD95</f>
        <v>0</v>
      </c>
      <c r="BD93" s="508">
        <f>'Marks Entry'!BE95</f>
        <v>0</v>
      </c>
      <c r="BE93" s="150">
        <f>'Marks Entry'!BF95</f>
        <v>0</v>
      </c>
      <c r="BF93" s="150">
        <f>'Marks Entry'!BG95</f>
        <v>0</v>
      </c>
      <c r="BG93" s="508">
        <f>'Marks Entry'!BH95</f>
        <v>0</v>
      </c>
      <c r="BH93" s="151">
        <f>'Marks Entry'!BI95</f>
        <v>0</v>
      </c>
      <c r="BI93" s="150">
        <f>'Marks Entry'!BJ95</f>
        <v>0</v>
      </c>
      <c r="BJ93" s="150">
        <f>'Marks Entry'!BK95</f>
        <v>0</v>
      </c>
      <c r="BK93" s="151">
        <f>'Marks Entry'!BL95</f>
        <v>0</v>
      </c>
      <c r="BL93" s="150">
        <f>'Marks Entry'!BM95</f>
        <v>0</v>
      </c>
      <c r="BM93" s="150">
        <f>'Marks Entry'!BN95</f>
        <v>0</v>
      </c>
      <c r="BN93" s="151">
        <f>'Marks Entry'!BO95</f>
        <v>0</v>
      </c>
      <c r="BO93" s="256">
        <f>'Marks Entry'!BP95</f>
        <v>0</v>
      </c>
      <c r="BP93" s="518">
        <f>'Marks Entry'!BQ95</f>
        <v>0</v>
      </c>
      <c r="BQ93" s="518" t="str">
        <f>'Marks Entry'!BR95</f>
        <v>E</v>
      </c>
      <c r="BR93" s="152" t="str">
        <f>'Marks Entry'!BS95</f>
        <v>E</v>
      </c>
      <c r="BS93" s="149">
        <f>'Marks Entry'!BT95</f>
        <v>0</v>
      </c>
      <c r="BT93" s="150">
        <f>'Marks Entry'!BU95</f>
        <v>0</v>
      </c>
      <c r="BU93" s="510">
        <f>'Marks Entry'!BV95</f>
        <v>0</v>
      </c>
      <c r="BV93" s="150">
        <f>'Marks Entry'!BW95</f>
        <v>0</v>
      </c>
      <c r="BW93" s="150">
        <f>'Marks Entry'!BX95</f>
        <v>0</v>
      </c>
      <c r="BX93" s="508">
        <f>'Marks Entry'!BY95</f>
        <v>0</v>
      </c>
      <c r="BY93" s="150">
        <f>'Marks Entry'!BZ95</f>
        <v>0</v>
      </c>
      <c r="BZ93" s="150">
        <f>'Marks Entry'!CA95</f>
        <v>0</v>
      </c>
      <c r="CA93" s="508">
        <f>'Marks Entry'!CB95</f>
        <v>0</v>
      </c>
      <c r="CB93" s="151">
        <f>'Marks Entry'!CC95</f>
        <v>0</v>
      </c>
      <c r="CC93" s="150">
        <f>'Marks Entry'!CD95</f>
        <v>0</v>
      </c>
      <c r="CD93" s="150">
        <f>'Marks Entry'!CE95</f>
        <v>0</v>
      </c>
      <c r="CE93" s="151">
        <f>'Marks Entry'!CF95</f>
        <v>0</v>
      </c>
      <c r="CF93" s="150">
        <f>'Marks Entry'!CG95</f>
        <v>0</v>
      </c>
      <c r="CG93" s="150">
        <f>'Marks Entry'!CH95</f>
        <v>0</v>
      </c>
      <c r="CH93" s="151">
        <f>'Marks Entry'!CI95</f>
        <v>0</v>
      </c>
      <c r="CI93" s="256">
        <f>'Marks Entry'!CJ95</f>
        <v>0</v>
      </c>
      <c r="CJ93" s="518">
        <f>'Marks Entry'!CK95</f>
        <v>0</v>
      </c>
      <c r="CK93" s="518" t="str">
        <f>'Marks Entry'!CL95</f>
        <v>E</v>
      </c>
      <c r="CL93" s="152" t="str">
        <f>'Marks Entry'!CM95</f>
        <v>E</v>
      </c>
      <c r="CM93" s="149">
        <f>'Marks Entry'!CN95</f>
        <v>0</v>
      </c>
      <c r="CN93" s="150">
        <f>'Marks Entry'!CO95</f>
        <v>0</v>
      </c>
      <c r="CO93" s="510">
        <f>'Marks Entry'!CP95</f>
        <v>0</v>
      </c>
      <c r="CP93" s="150">
        <f>'Marks Entry'!CQ95</f>
        <v>0</v>
      </c>
      <c r="CQ93" s="150">
        <f>'Marks Entry'!CR95</f>
        <v>0</v>
      </c>
      <c r="CR93" s="508">
        <f>'Marks Entry'!CS95</f>
        <v>0</v>
      </c>
      <c r="CS93" s="150">
        <f>'Marks Entry'!CT95</f>
        <v>0</v>
      </c>
      <c r="CT93" s="150">
        <f>'Marks Entry'!CU95</f>
        <v>0</v>
      </c>
      <c r="CU93" s="508">
        <f>'Marks Entry'!CV95</f>
        <v>0</v>
      </c>
      <c r="CV93" s="151">
        <f>'Marks Entry'!CW95</f>
        <v>0</v>
      </c>
      <c r="CW93" s="150">
        <f>'Marks Entry'!CX95</f>
        <v>0</v>
      </c>
      <c r="CX93" s="150">
        <f>'Marks Entry'!CY95</f>
        <v>0</v>
      </c>
      <c r="CY93" s="151">
        <f>'Marks Entry'!CZ95</f>
        <v>0</v>
      </c>
      <c r="CZ93" s="150">
        <f>'Marks Entry'!DA95</f>
        <v>0</v>
      </c>
      <c r="DA93" s="150">
        <f>'Marks Entry'!DB95</f>
        <v>0</v>
      </c>
      <c r="DB93" s="151">
        <f>'Marks Entry'!DC95</f>
        <v>0</v>
      </c>
      <c r="DC93" s="256">
        <f>'Marks Entry'!DD95</f>
        <v>0</v>
      </c>
      <c r="DD93" s="518">
        <f>'Marks Entry'!DE95</f>
        <v>0</v>
      </c>
      <c r="DE93" s="518" t="str">
        <f>'Marks Entry'!DF95</f>
        <v>E</v>
      </c>
      <c r="DF93" s="152" t="str">
        <f>'Marks Entry'!DG95</f>
        <v>E</v>
      </c>
      <c r="DG93" s="149">
        <f>'Marks Entry'!DH95</f>
        <v>0</v>
      </c>
      <c r="DH93" s="150">
        <f>'Marks Entry'!DI95</f>
        <v>0</v>
      </c>
      <c r="DI93" s="510">
        <f>'Marks Entry'!DJ95</f>
        <v>0</v>
      </c>
      <c r="DJ93" s="150">
        <f>'Marks Entry'!DK95</f>
        <v>0</v>
      </c>
      <c r="DK93" s="150">
        <f>'Marks Entry'!DL95</f>
        <v>0</v>
      </c>
      <c r="DL93" s="508">
        <f>'Marks Entry'!DM95</f>
        <v>0</v>
      </c>
      <c r="DM93" s="150">
        <f>'Marks Entry'!DN95</f>
        <v>0</v>
      </c>
      <c r="DN93" s="150">
        <f>'Marks Entry'!DO95</f>
        <v>0</v>
      </c>
      <c r="DO93" s="508">
        <f>'Marks Entry'!DP95</f>
        <v>0</v>
      </c>
      <c r="DP93" s="151">
        <f>'Marks Entry'!DQ95</f>
        <v>0</v>
      </c>
      <c r="DQ93" s="150">
        <f>'Marks Entry'!DR95</f>
        <v>0</v>
      </c>
      <c r="DR93" s="150">
        <f>'Marks Entry'!DS95</f>
        <v>0</v>
      </c>
      <c r="DS93" s="151">
        <f>'Marks Entry'!DT95</f>
        <v>0</v>
      </c>
      <c r="DT93" s="150">
        <f>'Marks Entry'!DU95</f>
        <v>0</v>
      </c>
      <c r="DU93" s="150">
        <f>'Marks Entry'!DV95</f>
        <v>0</v>
      </c>
      <c r="DV93" s="151">
        <f>'Marks Entry'!DW95</f>
        <v>0</v>
      </c>
      <c r="DW93" s="256">
        <f>'Marks Entry'!DX95</f>
        <v>0</v>
      </c>
      <c r="DX93" s="518">
        <f>'Marks Entry'!DY95</f>
        <v>0</v>
      </c>
      <c r="DY93" s="518" t="str">
        <f>'Marks Entry'!DZ95</f>
        <v>E</v>
      </c>
      <c r="DZ93" s="152" t="str">
        <f>'Marks Entry'!EA95</f>
        <v>E</v>
      </c>
      <c r="EA93" s="149">
        <f>'Marks Entry'!EB95</f>
        <v>0</v>
      </c>
      <c r="EB93" s="150">
        <f>'Marks Entry'!EC95</f>
        <v>0</v>
      </c>
      <c r="EC93" s="150">
        <f>'Marks Entry'!ED95</f>
        <v>0</v>
      </c>
      <c r="ED93" s="150">
        <f>'Marks Entry'!EE95</f>
        <v>0</v>
      </c>
      <c r="EE93" s="150">
        <f>'Marks Entry'!EF95</f>
        <v>0</v>
      </c>
      <c r="EF93" s="209">
        <f>'Marks Entry'!EG95</f>
        <v>0</v>
      </c>
      <c r="EG93" s="153" t="str">
        <f>'Marks Entry'!EJ95</f>
        <v>E</v>
      </c>
      <c r="EH93" s="149">
        <f>'Marks Entry'!EK95</f>
        <v>0</v>
      </c>
      <c r="EI93" s="150">
        <f>'Marks Entry'!EL95</f>
        <v>0</v>
      </c>
      <c r="EJ93" s="150">
        <f>'Marks Entry'!EM95</f>
        <v>0</v>
      </c>
      <c r="EK93" s="150">
        <f>'Marks Entry'!EN95</f>
        <v>0</v>
      </c>
      <c r="EL93" s="150">
        <f>'Marks Entry'!EO95</f>
        <v>0</v>
      </c>
      <c r="EM93" s="151">
        <f>'Marks Entry'!EP95</f>
        <v>0</v>
      </c>
      <c r="EN93" s="153" t="str">
        <f>'Marks Entry'!ES95</f>
        <v>E</v>
      </c>
      <c r="EO93" s="149">
        <f>'Marks Entry'!ET95</f>
        <v>0</v>
      </c>
      <c r="EP93" s="150">
        <f>'Marks Entry'!EU95</f>
        <v>0</v>
      </c>
      <c r="EQ93" s="150">
        <f>'Marks Entry'!EV95</f>
        <v>0</v>
      </c>
      <c r="ER93" s="150">
        <f>'Marks Entry'!EW95</f>
        <v>0</v>
      </c>
      <c r="ES93" s="150">
        <f>'Marks Entry'!EX95</f>
        <v>0</v>
      </c>
      <c r="ET93" s="151">
        <f>'Marks Entry'!EY95</f>
        <v>0</v>
      </c>
      <c r="EU93" s="153" t="str">
        <f>'Marks Entry'!FB95</f>
        <v>E</v>
      </c>
      <c r="EV93" s="222">
        <f>'Marks Entry'!FC95</f>
        <v>0</v>
      </c>
      <c r="EW93" s="223">
        <f>'Marks Entry'!FD95</f>
        <v>0</v>
      </c>
      <c r="EX93" s="226" t="str">
        <f>'Marks Entry'!FE95</f>
        <v/>
      </c>
      <c r="EY93" s="222">
        <f>'Marks Entry'!FF95</f>
        <v>1200</v>
      </c>
      <c r="EZ93" s="223">
        <f>'Marks Entry'!FG95</f>
        <v>0</v>
      </c>
      <c r="FA93" s="223">
        <f>'Marks Entry'!FH95</f>
        <v>0</v>
      </c>
      <c r="FB93" s="223" t="str">
        <f>IF(OR('Marks Entry'!FI95="First",'Marks Entry'!FI95="Second",'Marks Entry'!FI95="Third"),'Marks Entry'!FI95,"")</f>
        <v/>
      </c>
      <c r="FC93" s="223" t="str">
        <f>'Marks Entry'!FJ95</f>
        <v/>
      </c>
      <c r="FD93" s="540" t="str">
        <f>'Marks Entry'!FK95</f>
        <v>PROMOTED</v>
      </c>
      <c r="FE93" s="113" t="str">
        <f>'Marks Entry'!FL95</f>
        <v/>
      </c>
      <c r="FF93" s="115" t="str">
        <f>'Marks Entry'!FM95</f>
        <v/>
      </c>
      <c r="FG93" s="116" t="str">
        <f>'Marks Entry'!FO95</f>
        <v>E</v>
      </c>
    </row>
    <row r="94" spans="1:163" s="117" customFormat="1" ht="17.25" customHeight="1">
      <c r="A94" s="1065"/>
      <c r="B94" s="112">
        <f t="shared" si="2"/>
        <v>88</v>
      </c>
      <c r="C94" s="113">
        <f>'Marks Entry'!D96</f>
        <v>0</v>
      </c>
      <c r="D94" s="113">
        <f>'Marks Entry'!E96</f>
        <v>0</v>
      </c>
      <c r="E94" s="113">
        <f>'Marks Entry'!F96</f>
        <v>0</v>
      </c>
      <c r="F94" s="113">
        <f>'Marks Entry'!G96</f>
        <v>988</v>
      </c>
      <c r="G94" s="113">
        <f>'Marks Entry'!H96</f>
        <v>0</v>
      </c>
      <c r="H94" s="113">
        <f>'Marks Entry'!I96</f>
        <v>0</v>
      </c>
      <c r="I94" s="113">
        <f>'Marks Entry'!J96</f>
        <v>0</v>
      </c>
      <c r="J94" s="114">
        <f>'Marks Entry'!K96</f>
        <v>0</v>
      </c>
      <c r="K94" s="149">
        <f>'Marks Entry'!L96</f>
        <v>0</v>
      </c>
      <c r="L94" s="150">
        <f>'Marks Entry'!M96</f>
        <v>0</v>
      </c>
      <c r="M94" s="510">
        <f>'Marks Entry'!N96</f>
        <v>0</v>
      </c>
      <c r="N94" s="150">
        <f>'Marks Entry'!O96</f>
        <v>0</v>
      </c>
      <c r="O94" s="150">
        <f>'Marks Entry'!P96</f>
        <v>0</v>
      </c>
      <c r="P94" s="508">
        <f>'Marks Entry'!Q96</f>
        <v>0</v>
      </c>
      <c r="Q94" s="150">
        <f>'Marks Entry'!R96</f>
        <v>0</v>
      </c>
      <c r="R94" s="150">
        <f>'Marks Entry'!S96</f>
        <v>0</v>
      </c>
      <c r="S94" s="508">
        <f>'Marks Entry'!T96</f>
        <v>0</v>
      </c>
      <c r="T94" s="151">
        <f>'Marks Entry'!U96</f>
        <v>0</v>
      </c>
      <c r="U94" s="150">
        <f>'Marks Entry'!V96</f>
        <v>0</v>
      </c>
      <c r="V94" s="150">
        <f>'Marks Entry'!W96</f>
        <v>0</v>
      </c>
      <c r="W94" s="151">
        <f>'Marks Entry'!X96</f>
        <v>0</v>
      </c>
      <c r="X94" s="150">
        <f>'Marks Entry'!Y96</f>
        <v>0</v>
      </c>
      <c r="Y94" s="150">
        <f>'Marks Entry'!Z96</f>
        <v>0</v>
      </c>
      <c r="Z94" s="151">
        <f>'Marks Entry'!AA96</f>
        <v>0</v>
      </c>
      <c r="AA94" s="256">
        <f>'Marks Entry'!AB96</f>
        <v>0</v>
      </c>
      <c r="AB94" s="518">
        <f>'Marks Entry'!AC96</f>
        <v>0</v>
      </c>
      <c r="AC94" s="518" t="str">
        <f>'Marks Entry'!AD96</f>
        <v>E</v>
      </c>
      <c r="AD94" s="152" t="str">
        <f>'Marks Entry'!AE96</f>
        <v>E</v>
      </c>
      <c r="AE94" s="149">
        <f>'Marks Entry'!AF96</f>
        <v>0</v>
      </c>
      <c r="AF94" s="150">
        <f>'Marks Entry'!AG96</f>
        <v>0</v>
      </c>
      <c r="AG94" s="510">
        <f>'Marks Entry'!AH96</f>
        <v>0</v>
      </c>
      <c r="AH94" s="150">
        <f>'Marks Entry'!AI96</f>
        <v>0</v>
      </c>
      <c r="AI94" s="150">
        <f>'Marks Entry'!AJ96</f>
        <v>0</v>
      </c>
      <c r="AJ94" s="508">
        <f>'Marks Entry'!AK96</f>
        <v>0</v>
      </c>
      <c r="AK94" s="150">
        <f>'Marks Entry'!AL96</f>
        <v>0</v>
      </c>
      <c r="AL94" s="150">
        <f>'Marks Entry'!AM96</f>
        <v>0</v>
      </c>
      <c r="AM94" s="508">
        <f>'Marks Entry'!AN96</f>
        <v>0</v>
      </c>
      <c r="AN94" s="151">
        <f>'Marks Entry'!AO96</f>
        <v>0</v>
      </c>
      <c r="AO94" s="150">
        <f>'Marks Entry'!AP96</f>
        <v>0</v>
      </c>
      <c r="AP94" s="150">
        <f>'Marks Entry'!AQ96</f>
        <v>0</v>
      </c>
      <c r="AQ94" s="151">
        <f>'Marks Entry'!AR96</f>
        <v>0</v>
      </c>
      <c r="AR94" s="150">
        <f>'Marks Entry'!AS96</f>
        <v>0</v>
      </c>
      <c r="AS94" s="150">
        <f>'Marks Entry'!AT96</f>
        <v>0</v>
      </c>
      <c r="AT94" s="151">
        <f>'Marks Entry'!AU96</f>
        <v>0</v>
      </c>
      <c r="AU94" s="256">
        <f>'Marks Entry'!AV96</f>
        <v>0</v>
      </c>
      <c r="AV94" s="518">
        <f>'Marks Entry'!AW96</f>
        <v>0</v>
      </c>
      <c r="AW94" s="518" t="str">
        <f>'Marks Entry'!AX96</f>
        <v>E</v>
      </c>
      <c r="AX94" s="152" t="str">
        <f>'Marks Entry'!AY96</f>
        <v>E</v>
      </c>
      <c r="AY94" s="149">
        <f>'Marks Entry'!AZ96</f>
        <v>0</v>
      </c>
      <c r="AZ94" s="150">
        <f>'Marks Entry'!BA96</f>
        <v>0</v>
      </c>
      <c r="BA94" s="510">
        <f>'Marks Entry'!BB96</f>
        <v>0</v>
      </c>
      <c r="BB94" s="150">
        <f>'Marks Entry'!BC96</f>
        <v>0</v>
      </c>
      <c r="BC94" s="150">
        <f>'Marks Entry'!BD96</f>
        <v>0</v>
      </c>
      <c r="BD94" s="508">
        <f>'Marks Entry'!BE96</f>
        <v>0</v>
      </c>
      <c r="BE94" s="150">
        <f>'Marks Entry'!BF96</f>
        <v>0</v>
      </c>
      <c r="BF94" s="150">
        <f>'Marks Entry'!BG96</f>
        <v>0</v>
      </c>
      <c r="BG94" s="508">
        <f>'Marks Entry'!BH96</f>
        <v>0</v>
      </c>
      <c r="BH94" s="151">
        <f>'Marks Entry'!BI96</f>
        <v>0</v>
      </c>
      <c r="BI94" s="150">
        <f>'Marks Entry'!BJ96</f>
        <v>0</v>
      </c>
      <c r="BJ94" s="150">
        <f>'Marks Entry'!BK96</f>
        <v>0</v>
      </c>
      <c r="BK94" s="151">
        <f>'Marks Entry'!BL96</f>
        <v>0</v>
      </c>
      <c r="BL94" s="150">
        <f>'Marks Entry'!BM96</f>
        <v>0</v>
      </c>
      <c r="BM94" s="150">
        <f>'Marks Entry'!BN96</f>
        <v>0</v>
      </c>
      <c r="BN94" s="151">
        <f>'Marks Entry'!BO96</f>
        <v>0</v>
      </c>
      <c r="BO94" s="256">
        <f>'Marks Entry'!BP96</f>
        <v>0</v>
      </c>
      <c r="BP94" s="518">
        <f>'Marks Entry'!BQ96</f>
        <v>0</v>
      </c>
      <c r="BQ94" s="518" t="str">
        <f>'Marks Entry'!BR96</f>
        <v>E</v>
      </c>
      <c r="BR94" s="152" t="str">
        <f>'Marks Entry'!BS96</f>
        <v>E</v>
      </c>
      <c r="BS94" s="149">
        <f>'Marks Entry'!BT96</f>
        <v>0</v>
      </c>
      <c r="BT94" s="150">
        <f>'Marks Entry'!BU96</f>
        <v>0</v>
      </c>
      <c r="BU94" s="510">
        <f>'Marks Entry'!BV96</f>
        <v>0</v>
      </c>
      <c r="BV94" s="150">
        <f>'Marks Entry'!BW96</f>
        <v>0</v>
      </c>
      <c r="BW94" s="150">
        <f>'Marks Entry'!BX96</f>
        <v>0</v>
      </c>
      <c r="BX94" s="508">
        <f>'Marks Entry'!BY96</f>
        <v>0</v>
      </c>
      <c r="BY94" s="150">
        <f>'Marks Entry'!BZ96</f>
        <v>0</v>
      </c>
      <c r="BZ94" s="150">
        <f>'Marks Entry'!CA96</f>
        <v>0</v>
      </c>
      <c r="CA94" s="508">
        <f>'Marks Entry'!CB96</f>
        <v>0</v>
      </c>
      <c r="CB94" s="151">
        <f>'Marks Entry'!CC96</f>
        <v>0</v>
      </c>
      <c r="CC94" s="150">
        <f>'Marks Entry'!CD96</f>
        <v>0</v>
      </c>
      <c r="CD94" s="150">
        <f>'Marks Entry'!CE96</f>
        <v>0</v>
      </c>
      <c r="CE94" s="151">
        <f>'Marks Entry'!CF96</f>
        <v>0</v>
      </c>
      <c r="CF94" s="150">
        <f>'Marks Entry'!CG96</f>
        <v>0</v>
      </c>
      <c r="CG94" s="150">
        <f>'Marks Entry'!CH96</f>
        <v>0</v>
      </c>
      <c r="CH94" s="151">
        <f>'Marks Entry'!CI96</f>
        <v>0</v>
      </c>
      <c r="CI94" s="256">
        <f>'Marks Entry'!CJ96</f>
        <v>0</v>
      </c>
      <c r="CJ94" s="518">
        <f>'Marks Entry'!CK96</f>
        <v>0</v>
      </c>
      <c r="CK94" s="518" t="str">
        <f>'Marks Entry'!CL96</f>
        <v>E</v>
      </c>
      <c r="CL94" s="152" t="str">
        <f>'Marks Entry'!CM96</f>
        <v>E</v>
      </c>
      <c r="CM94" s="149">
        <f>'Marks Entry'!CN96</f>
        <v>0</v>
      </c>
      <c r="CN94" s="150">
        <f>'Marks Entry'!CO96</f>
        <v>0</v>
      </c>
      <c r="CO94" s="510">
        <f>'Marks Entry'!CP96</f>
        <v>0</v>
      </c>
      <c r="CP94" s="150">
        <f>'Marks Entry'!CQ96</f>
        <v>0</v>
      </c>
      <c r="CQ94" s="150">
        <f>'Marks Entry'!CR96</f>
        <v>0</v>
      </c>
      <c r="CR94" s="508">
        <f>'Marks Entry'!CS96</f>
        <v>0</v>
      </c>
      <c r="CS94" s="150">
        <f>'Marks Entry'!CT96</f>
        <v>0</v>
      </c>
      <c r="CT94" s="150">
        <f>'Marks Entry'!CU96</f>
        <v>0</v>
      </c>
      <c r="CU94" s="508">
        <f>'Marks Entry'!CV96</f>
        <v>0</v>
      </c>
      <c r="CV94" s="151">
        <f>'Marks Entry'!CW96</f>
        <v>0</v>
      </c>
      <c r="CW94" s="150">
        <f>'Marks Entry'!CX96</f>
        <v>0</v>
      </c>
      <c r="CX94" s="150">
        <f>'Marks Entry'!CY96</f>
        <v>0</v>
      </c>
      <c r="CY94" s="151">
        <f>'Marks Entry'!CZ96</f>
        <v>0</v>
      </c>
      <c r="CZ94" s="150">
        <f>'Marks Entry'!DA96</f>
        <v>0</v>
      </c>
      <c r="DA94" s="150">
        <f>'Marks Entry'!DB96</f>
        <v>0</v>
      </c>
      <c r="DB94" s="151">
        <f>'Marks Entry'!DC96</f>
        <v>0</v>
      </c>
      <c r="DC94" s="256">
        <f>'Marks Entry'!DD96</f>
        <v>0</v>
      </c>
      <c r="DD94" s="518">
        <f>'Marks Entry'!DE96</f>
        <v>0</v>
      </c>
      <c r="DE94" s="518" t="str">
        <f>'Marks Entry'!DF96</f>
        <v>E</v>
      </c>
      <c r="DF94" s="152" t="str">
        <f>'Marks Entry'!DG96</f>
        <v>E</v>
      </c>
      <c r="DG94" s="149">
        <f>'Marks Entry'!DH96</f>
        <v>0</v>
      </c>
      <c r="DH94" s="150">
        <f>'Marks Entry'!DI96</f>
        <v>0</v>
      </c>
      <c r="DI94" s="510">
        <f>'Marks Entry'!DJ96</f>
        <v>0</v>
      </c>
      <c r="DJ94" s="150">
        <f>'Marks Entry'!DK96</f>
        <v>0</v>
      </c>
      <c r="DK94" s="150">
        <f>'Marks Entry'!DL96</f>
        <v>0</v>
      </c>
      <c r="DL94" s="508">
        <f>'Marks Entry'!DM96</f>
        <v>0</v>
      </c>
      <c r="DM94" s="150">
        <f>'Marks Entry'!DN96</f>
        <v>0</v>
      </c>
      <c r="DN94" s="150">
        <f>'Marks Entry'!DO96</f>
        <v>0</v>
      </c>
      <c r="DO94" s="508">
        <f>'Marks Entry'!DP96</f>
        <v>0</v>
      </c>
      <c r="DP94" s="151">
        <f>'Marks Entry'!DQ96</f>
        <v>0</v>
      </c>
      <c r="DQ94" s="150">
        <f>'Marks Entry'!DR96</f>
        <v>0</v>
      </c>
      <c r="DR94" s="150">
        <f>'Marks Entry'!DS96</f>
        <v>0</v>
      </c>
      <c r="DS94" s="151">
        <f>'Marks Entry'!DT96</f>
        <v>0</v>
      </c>
      <c r="DT94" s="150">
        <f>'Marks Entry'!DU96</f>
        <v>0</v>
      </c>
      <c r="DU94" s="150">
        <f>'Marks Entry'!DV96</f>
        <v>0</v>
      </c>
      <c r="DV94" s="151">
        <f>'Marks Entry'!DW96</f>
        <v>0</v>
      </c>
      <c r="DW94" s="256">
        <f>'Marks Entry'!DX96</f>
        <v>0</v>
      </c>
      <c r="DX94" s="518">
        <f>'Marks Entry'!DY96</f>
        <v>0</v>
      </c>
      <c r="DY94" s="518" t="str">
        <f>'Marks Entry'!DZ96</f>
        <v>E</v>
      </c>
      <c r="DZ94" s="152" t="str">
        <f>'Marks Entry'!EA96</f>
        <v>E</v>
      </c>
      <c r="EA94" s="149">
        <f>'Marks Entry'!EB96</f>
        <v>0</v>
      </c>
      <c r="EB94" s="150">
        <f>'Marks Entry'!EC96</f>
        <v>0</v>
      </c>
      <c r="EC94" s="150">
        <f>'Marks Entry'!ED96</f>
        <v>0</v>
      </c>
      <c r="ED94" s="150">
        <f>'Marks Entry'!EE96</f>
        <v>0</v>
      </c>
      <c r="EE94" s="150">
        <f>'Marks Entry'!EF96</f>
        <v>0</v>
      </c>
      <c r="EF94" s="209">
        <f>'Marks Entry'!EG96</f>
        <v>0</v>
      </c>
      <c r="EG94" s="153" t="str">
        <f>'Marks Entry'!EJ96</f>
        <v>E</v>
      </c>
      <c r="EH94" s="149">
        <f>'Marks Entry'!EK96</f>
        <v>0</v>
      </c>
      <c r="EI94" s="150">
        <f>'Marks Entry'!EL96</f>
        <v>0</v>
      </c>
      <c r="EJ94" s="150">
        <f>'Marks Entry'!EM96</f>
        <v>0</v>
      </c>
      <c r="EK94" s="150">
        <f>'Marks Entry'!EN96</f>
        <v>0</v>
      </c>
      <c r="EL94" s="150">
        <f>'Marks Entry'!EO96</f>
        <v>0</v>
      </c>
      <c r="EM94" s="151">
        <f>'Marks Entry'!EP96</f>
        <v>0</v>
      </c>
      <c r="EN94" s="153" t="str">
        <f>'Marks Entry'!ES96</f>
        <v>E</v>
      </c>
      <c r="EO94" s="149">
        <f>'Marks Entry'!ET96</f>
        <v>0</v>
      </c>
      <c r="EP94" s="150">
        <f>'Marks Entry'!EU96</f>
        <v>0</v>
      </c>
      <c r="EQ94" s="150">
        <f>'Marks Entry'!EV96</f>
        <v>0</v>
      </c>
      <c r="ER94" s="150">
        <f>'Marks Entry'!EW96</f>
        <v>0</v>
      </c>
      <c r="ES94" s="150">
        <f>'Marks Entry'!EX96</f>
        <v>0</v>
      </c>
      <c r="ET94" s="151">
        <f>'Marks Entry'!EY96</f>
        <v>0</v>
      </c>
      <c r="EU94" s="153" t="str">
        <f>'Marks Entry'!FB96</f>
        <v>E</v>
      </c>
      <c r="EV94" s="222">
        <f>'Marks Entry'!FC96</f>
        <v>0</v>
      </c>
      <c r="EW94" s="223">
        <f>'Marks Entry'!FD96</f>
        <v>0</v>
      </c>
      <c r="EX94" s="226" t="str">
        <f>'Marks Entry'!FE96</f>
        <v/>
      </c>
      <c r="EY94" s="222">
        <f>'Marks Entry'!FF96</f>
        <v>1200</v>
      </c>
      <c r="EZ94" s="223">
        <f>'Marks Entry'!FG96</f>
        <v>0</v>
      </c>
      <c r="FA94" s="223">
        <f>'Marks Entry'!FH96</f>
        <v>0</v>
      </c>
      <c r="FB94" s="223" t="str">
        <f>IF(OR('Marks Entry'!FI96="First",'Marks Entry'!FI96="Second",'Marks Entry'!FI96="Third"),'Marks Entry'!FI96,"")</f>
        <v/>
      </c>
      <c r="FC94" s="223" t="str">
        <f>'Marks Entry'!FJ96</f>
        <v/>
      </c>
      <c r="FD94" s="540" t="str">
        <f>'Marks Entry'!FK96</f>
        <v>PROMOTED</v>
      </c>
      <c r="FE94" s="113" t="str">
        <f>'Marks Entry'!FL96</f>
        <v/>
      </c>
      <c r="FF94" s="115" t="str">
        <f>'Marks Entry'!FM96</f>
        <v/>
      </c>
      <c r="FG94" s="116" t="str">
        <f>'Marks Entry'!FO96</f>
        <v>E</v>
      </c>
    </row>
    <row r="95" spans="1:163" s="117" customFormat="1" ht="17.25" customHeight="1">
      <c r="A95" s="1065"/>
      <c r="B95" s="112">
        <f t="shared" si="2"/>
        <v>89</v>
      </c>
      <c r="C95" s="113">
        <f>'Marks Entry'!D97</f>
        <v>0</v>
      </c>
      <c r="D95" s="113">
        <f>'Marks Entry'!E97</f>
        <v>0</v>
      </c>
      <c r="E95" s="113">
        <f>'Marks Entry'!F97</f>
        <v>0</v>
      </c>
      <c r="F95" s="113">
        <f>'Marks Entry'!G97</f>
        <v>989</v>
      </c>
      <c r="G95" s="113">
        <f>'Marks Entry'!H97</f>
        <v>0</v>
      </c>
      <c r="H95" s="113">
        <f>'Marks Entry'!I97</f>
        <v>0</v>
      </c>
      <c r="I95" s="113">
        <f>'Marks Entry'!J97</f>
        <v>0</v>
      </c>
      <c r="J95" s="114">
        <f>'Marks Entry'!K97</f>
        <v>0</v>
      </c>
      <c r="K95" s="149">
        <f>'Marks Entry'!L97</f>
        <v>0</v>
      </c>
      <c r="L95" s="150">
        <f>'Marks Entry'!M97</f>
        <v>0</v>
      </c>
      <c r="M95" s="510">
        <f>'Marks Entry'!N97</f>
        <v>0</v>
      </c>
      <c r="N95" s="150">
        <f>'Marks Entry'!O97</f>
        <v>0</v>
      </c>
      <c r="O95" s="150">
        <f>'Marks Entry'!P97</f>
        <v>0</v>
      </c>
      <c r="P95" s="508">
        <f>'Marks Entry'!Q97</f>
        <v>0</v>
      </c>
      <c r="Q95" s="150">
        <f>'Marks Entry'!R97</f>
        <v>0</v>
      </c>
      <c r="R95" s="150">
        <f>'Marks Entry'!S97</f>
        <v>0</v>
      </c>
      <c r="S95" s="508">
        <f>'Marks Entry'!T97</f>
        <v>0</v>
      </c>
      <c r="T95" s="151">
        <f>'Marks Entry'!U97</f>
        <v>0</v>
      </c>
      <c r="U95" s="150">
        <f>'Marks Entry'!V97</f>
        <v>0</v>
      </c>
      <c r="V95" s="150">
        <f>'Marks Entry'!W97</f>
        <v>0</v>
      </c>
      <c r="W95" s="151">
        <f>'Marks Entry'!X97</f>
        <v>0</v>
      </c>
      <c r="X95" s="150">
        <f>'Marks Entry'!Y97</f>
        <v>0</v>
      </c>
      <c r="Y95" s="150">
        <f>'Marks Entry'!Z97</f>
        <v>0</v>
      </c>
      <c r="Z95" s="151">
        <f>'Marks Entry'!AA97</f>
        <v>0</v>
      </c>
      <c r="AA95" s="256">
        <f>'Marks Entry'!AB97</f>
        <v>0</v>
      </c>
      <c r="AB95" s="518">
        <f>'Marks Entry'!AC97</f>
        <v>0</v>
      </c>
      <c r="AC95" s="518" t="str">
        <f>'Marks Entry'!AD97</f>
        <v>E</v>
      </c>
      <c r="AD95" s="152" t="str">
        <f>'Marks Entry'!AE97</f>
        <v>E</v>
      </c>
      <c r="AE95" s="149">
        <f>'Marks Entry'!AF97</f>
        <v>0</v>
      </c>
      <c r="AF95" s="150">
        <f>'Marks Entry'!AG97</f>
        <v>0</v>
      </c>
      <c r="AG95" s="510">
        <f>'Marks Entry'!AH97</f>
        <v>0</v>
      </c>
      <c r="AH95" s="150">
        <f>'Marks Entry'!AI97</f>
        <v>0</v>
      </c>
      <c r="AI95" s="150">
        <f>'Marks Entry'!AJ97</f>
        <v>0</v>
      </c>
      <c r="AJ95" s="508">
        <f>'Marks Entry'!AK97</f>
        <v>0</v>
      </c>
      <c r="AK95" s="150">
        <f>'Marks Entry'!AL97</f>
        <v>0</v>
      </c>
      <c r="AL95" s="150">
        <f>'Marks Entry'!AM97</f>
        <v>0</v>
      </c>
      <c r="AM95" s="508">
        <f>'Marks Entry'!AN97</f>
        <v>0</v>
      </c>
      <c r="AN95" s="151">
        <f>'Marks Entry'!AO97</f>
        <v>0</v>
      </c>
      <c r="AO95" s="150">
        <f>'Marks Entry'!AP97</f>
        <v>0</v>
      </c>
      <c r="AP95" s="150">
        <f>'Marks Entry'!AQ97</f>
        <v>0</v>
      </c>
      <c r="AQ95" s="151">
        <f>'Marks Entry'!AR97</f>
        <v>0</v>
      </c>
      <c r="AR95" s="150">
        <f>'Marks Entry'!AS97</f>
        <v>0</v>
      </c>
      <c r="AS95" s="150">
        <f>'Marks Entry'!AT97</f>
        <v>0</v>
      </c>
      <c r="AT95" s="151">
        <f>'Marks Entry'!AU97</f>
        <v>0</v>
      </c>
      <c r="AU95" s="256">
        <f>'Marks Entry'!AV97</f>
        <v>0</v>
      </c>
      <c r="AV95" s="518">
        <f>'Marks Entry'!AW97</f>
        <v>0</v>
      </c>
      <c r="AW95" s="518" t="str">
        <f>'Marks Entry'!AX97</f>
        <v>E</v>
      </c>
      <c r="AX95" s="152" t="str">
        <f>'Marks Entry'!AY97</f>
        <v>E</v>
      </c>
      <c r="AY95" s="149">
        <f>'Marks Entry'!AZ97</f>
        <v>0</v>
      </c>
      <c r="AZ95" s="150">
        <f>'Marks Entry'!BA97</f>
        <v>0</v>
      </c>
      <c r="BA95" s="510">
        <f>'Marks Entry'!BB97</f>
        <v>0</v>
      </c>
      <c r="BB95" s="150">
        <f>'Marks Entry'!BC97</f>
        <v>0</v>
      </c>
      <c r="BC95" s="150">
        <f>'Marks Entry'!BD97</f>
        <v>0</v>
      </c>
      <c r="BD95" s="508">
        <f>'Marks Entry'!BE97</f>
        <v>0</v>
      </c>
      <c r="BE95" s="150">
        <f>'Marks Entry'!BF97</f>
        <v>0</v>
      </c>
      <c r="BF95" s="150">
        <f>'Marks Entry'!BG97</f>
        <v>0</v>
      </c>
      <c r="BG95" s="508">
        <f>'Marks Entry'!BH97</f>
        <v>0</v>
      </c>
      <c r="BH95" s="151">
        <f>'Marks Entry'!BI97</f>
        <v>0</v>
      </c>
      <c r="BI95" s="150">
        <f>'Marks Entry'!BJ97</f>
        <v>0</v>
      </c>
      <c r="BJ95" s="150">
        <f>'Marks Entry'!BK97</f>
        <v>0</v>
      </c>
      <c r="BK95" s="151">
        <f>'Marks Entry'!BL97</f>
        <v>0</v>
      </c>
      <c r="BL95" s="150">
        <f>'Marks Entry'!BM97</f>
        <v>0</v>
      </c>
      <c r="BM95" s="150">
        <f>'Marks Entry'!BN97</f>
        <v>0</v>
      </c>
      <c r="BN95" s="151">
        <f>'Marks Entry'!BO97</f>
        <v>0</v>
      </c>
      <c r="BO95" s="256">
        <f>'Marks Entry'!BP97</f>
        <v>0</v>
      </c>
      <c r="BP95" s="518">
        <f>'Marks Entry'!BQ97</f>
        <v>0</v>
      </c>
      <c r="BQ95" s="518" t="str">
        <f>'Marks Entry'!BR97</f>
        <v>E</v>
      </c>
      <c r="BR95" s="152" t="str">
        <f>'Marks Entry'!BS97</f>
        <v>E</v>
      </c>
      <c r="BS95" s="149">
        <f>'Marks Entry'!BT97</f>
        <v>0</v>
      </c>
      <c r="BT95" s="150">
        <f>'Marks Entry'!BU97</f>
        <v>0</v>
      </c>
      <c r="BU95" s="510">
        <f>'Marks Entry'!BV97</f>
        <v>0</v>
      </c>
      <c r="BV95" s="150">
        <f>'Marks Entry'!BW97</f>
        <v>0</v>
      </c>
      <c r="BW95" s="150">
        <f>'Marks Entry'!BX97</f>
        <v>0</v>
      </c>
      <c r="BX95" s="508">
        <f>'Marks Entry'!BY97</f>
        <v>0</v>
      </c>
      <c r="BY95" s="150">
        <f>'Marks Entry'!BZ97</f>
        <v>0</v>
      </c>
      <c r="BZ95" s="150">
        <f>'Marks Entry'!CA97</f>
        <v>0</v>
      </c>
      <c r="CA95" s="508">
        <f>'Marks Entry'!CB97</f>
        <v>0</v>
      </c>
      <c r="CB95" s="151">
        <f>'Marks Entry'!CC97</f>
        <v>0</v>
      </c>
      <c r="CC95" s="150">
        <f>'Marks Entry'!CD97</f>
        <v>0</v>
      </c>
      <c r="CD95" s="150">
        <f>'Marks Entry'!CE97</f>
        <v>0</v>
      </c>
      <c r="CE95" s="151">
        <f>'Marks Entry'!CF97</f>
        <v>0</v>
      </c>
      <c r="CF95" s="150">
        <f>'Marks Entry'!CG97</f>
        <v>0</v>
      </c>
      <c r="CG95" s="150">
        <f>'Marks Entry'!CH97</f>
        <v>0</v>
      </c>
      <c r="CH95" s="151">
        <f>'Marks Entry'!CI97</f>
        <v>0</v>
      </c>
      <c r="CI95" s="256">
        <f>'Marks Entry'!CJ97</f>
        <v>0</v>
      </c>
      <c r="CJ95" s="518">
        <f>'Marks Entry'!CK97</f>
        <v>0</v>
      </c>
      <c r="CK95" s="518" t="str">
        <f>'Marks Entry'!CL97</f>
        <v>E</v>
      </c>
      <c r="CL95" s="152" t="str">
        <f>'Marks Entry'!CM97</f>
        <v>E</v>
      </c>
      <c r="CM95" s="149">
        <f>'Marks Entry'!CN97</f>
        <v>0</v>
      </c>
      <c r="CN95" s="150">
        <f>'Marks Entry'!CO97</f>
        <v>0</v>
      </c>
      <c r="CO95" s="510">
        <f>'Marks Entry'!CP97</f>
        <v>0</v>
      </c>
      <c r="CP95" s="150">
        <f>'Marks Entry'!CQ97</f>
        <v>0</v>
      </c>
      <c r="CQ95" s="150">
        <f>'Marks Entry'!CR97</f>
        <v>0</v>
      </c>
      <c r="CR95" s="508">
        <f>'Marks Entry'!CS97</f>
        <v>0</v>
      </c>
      <c r="CS95" s="150">
        <f>'Marks Entry'!CT97</f>
        <v>0</v>
      </c>
      <c r="CT95" s="150">
        <f>'Marks Entry'!CU97</f>
        <v>0</v>
      </c>
      <c r="CU95" s="508">
        <f>'Marks Entry'!CV97</f>
        <v>0</v>
      </c>
      <c r="CV95" s="151">
        <f>'Marks Entry'!CW97</f>
        <v>0</v>
      </c>
      <c r="CW95" s="150">
        <f>'Marks Entry'!CX97</f>
        <v>0</v>
      </c>
      <c r="CX95" s="150">
        <f>'Marks Entry'!CY97</f>
        <v>0</v>
      </c>
      <c r="CY95" s="151">
        <f>'Marks Entry'!CZ97</f>
        <v>0</v>
      </c>
      <c r="CZ95" s="150">
        <f>'Marks Entry'!DA97</f>
        <v>0</v>
      </c>
      <c r="DA95" s="150">
        <f>'Marks Entry'!DB97</f>
        <v>0</v>
      </c>
      <c r="DB95" s="151">
        <f>'Marks Entry'!DC97</f>
        <v>0</v>
      </c>
      <c r="DC95" s="256">
        <f>'Marks Entry'!DD97</f>
        <v>0</v>
      </c>
      <c r="DD95" s="518">
        <f>'Marks Entry'!DE97</f>
        <v>0</v>
      </c>
      <c r="DE95" s="518" t="str">
        <f>'Marks Entry'!DF97</f>
        <v>E</v>
      </c>
      <c r="DF95" s="152" t="str">
        <f>'Marks Entry'!DG97</f>
        <v>E</v>
      </c>
      <c r="DG95" s="149">
        <f>'Marks Entry'!DH97</f>
        <v>0</v>
      </c>
      <c r="DH95" s="150">
        <f>'Marks Entry'!DI97</f>
        <v>0</v>
      </c>
      <c r="DI95" s="510">
        <f>'Marks Entry'!DJ97</f>
        <v>0</v>
      </c>
      <c r="DJ95" s="150">
        <f>'Marks Entry'!DK97</f>
        <v>0</v>
      </c>
      <c r="DK95" s="150">
        <f>'Marks Entry'!DL97</f>
        <v>0</v>
      </c>
      <c r="DL95" s="508">
        <f>'Marks Entry'!DM97</f>
        <v>0</v>
      </c>
      <c r="DM95" s="150">
        <f>'Marks Entry'!DN97</f>
        <v>0</v>
      </c>
      <c r="DN95" s="150">
        <f>'Marks Entry'!DO97</f>
        <v>0</v>
      </c>
      <c r="DO95" s="508">
        <f>'Marks Entry'!DP97</f>
        <v>0</v>
      </c>
      <c r="DP95" s="151">
        <f>'Marks Entry'!DQ97</f>
        <v>0</v>
      </c>
      <c r="DQ95" s="150">
        <f>'Marks Entry'!DR97</f>
        <v>0</v>
      </c>
      <c r="DR95" s="150">
        <f>'Marks Entry'!DS97</f>
        <v>0</v>
      </c>
      <c r="DS95" s="151">
        <f>'Marks Entry'!DT97</f>
        <v>0</v>
      </c>
      <c r="DT95" s="150">
        <f>'Marks Entry'!DU97</f>
        <v>0</v>
      </c>
      <c r="DU95" s="150">
        <f>'Marks Entry'!DV97</f>
        <v>0</v>
      </c>
      <c r="DV95" s="151">
        <f>'Marks Entry'!DW97</f>
        <v>0</v>
      </c>
      <c r="DW95" s="256">
        <f>'Marks Entry'!DX97</f>
        <v>0</v>
      </c>
      <c r="DX95" s="518">
        <f>'Marks Entry'!DY97</f>
        <v>0</v>
      </c>
      <c r="DY95" s="518" t="str">
        <f>'Marks Entry'!DZ97</f>
        <v>E</v>
      </c>
      <c r="DZ95" s="152" t="str">
        <f>'Marks Entry'!EA97</f>
        <v>E</v>
      </c>
      <c r="EA95" s="149">
        <f>'Marks Entry'!EB97</f>
        <v>0</v>
      </c>
      <c r="EB95" s="150">
        <f>'Marks Entry'!EC97</f>
        <v>0</v>
      </c>
      <c r="EC95" s="150">
        <f>'Marks Entry'!ED97</f>
        <v>0</v>
      </c>
      <c r="ED95" s="150">
        <f>'Marks Entry'!EE97</f>
        <v>0</v>
      </c>
      <c r="EE95" s="150">
        <f>'Marks Entry'!EF97</f>
        <v>0</v>
      </c>
      <c r="EF95" s="209">
        <f>'Marks Entry'!EG97</f>
        <v>0</v>
      </c>
      <c r="EG95" s="153" t="str">
        <f>'Marks Entry'!EJ97</f>
        <v>E</v>
      </c>
      <c r="EH95" s="149">
        <f>'Marks Entry'!EK97</f>
        <v>0</v>
      </c>
      <c r="EI95" s="150">
        <f>'Marks Entry'!EL97</f>
        <v>0</v>
      </c>
      <c r="EJ95" s="150">
        <f>'Marks Entry'!EM97</f>
        <v>0</v>
      </c>
      <c r="EK95" s="150">
        <f>'Marks Entry'!EN97</f>
        <v>0</v>
      </c>
      <c r="EL95" s="150">
        <f>'Marks Entry'!EO97</f>
        <v>0</v>
      </c>
      <c r="EM95" s="151">
        <f>'Marks Entry'!EP97</f>
        <v>0</v>
      </c>
      <c r="EN95" s="153" t="str">
        <f>'Marks Entry'!ES97</f>
        <v>E</v>
      </c>
      <c r="EO95" s="149">
        <f>'Marks Entry'!ET97</f>
        <v>0</v>
      </c>
      <c r="EP95" s="150">
        <f>'Marks Entry'!EU97</f>
        <v>0</v>
      </c>
      <c r="EQ95" s="150">
        <f>'Marks Entry'!EV97</f>
        <v>0</v>
      </c>
      <c r="ER95" s="150">
        <f>'Marks Entry'!EW97</f>
        <v>0</v>
      </c>
      <c r="ES95" s="150">
        <f>'Marks Entry'!EX97</f>
        <v>0</v>
      </c>
      <c r="ET95" s="151">
        <f>'Marks Entry'!EY97</f>
        <v>0</v>
      </c>
      <c r="EU95" s="153" t="str">
        <f>'Marks Entry'!FB97</f>
        <v>E</v>
      </c>
      <c r="EV95" s="222">
        <f>'Marks Entry'!FC97</f>
        <v>0</v>
      </c>
      <c r="EW95" s="223">
        <f>'Marks Entry'!FD97</f>
        <v>0</v>
      </c>
      <c r="EX95" s="226" t="str">
        <f>'Marks Entry'!FE97</f>
        <v/>
      </c>
      <c r="EY95" s="222">
        <f>'Marks Entry'!FF97</f>
        <v>1200</v>
      </c>
      <c r="EZ95" s="223">
        <f>'Marks Entry'!FG97</f>
        <v>0</v>
      </c>
      <c r="FA95" s="223">
        <f>'Marks Entry'!FH97</f>
        <v>0</v>
      </c>
      <c r="FB95" s="223" t="str">
        <f>IF(OR('Marks Entry'!FI97="First",'Marks Entry'!FI97="Second",'Marks Entry'!FI97="Third"),'Marks Entry'!FI97,"")</f>
        <v/>
      </c>
      <c r="FC95" s="223" t="str">
        <f>'Marks Entry'!FJ97</f>
        <v/>
      </c>
      <c r="FD95" s="540" t="str">
        <f>'Marks Entry'!FK97</f>
        <v>PROMOTED</v>
      </c>
      <c r="FE95" s="113" t="str">
        <f>'Marks Entry'!FL97</f>
        <v/>
      </c>
      <c r="FF95" s="115" t="str">
        <f>'Marks Entry'!FM97</f>
        <v/>
      </c>
      <c r="FG95" s="116" t="str">
        <f>'Marks Entry'!FO97</f>
        <v>E</v>
      </c>
    </row>
    <row r="96" spans="1:163" s="117" customFormat="1" ht="17.25" customHeight="1">
      <c r="A96" s="1065"/>
      <c r="B96" s="112">
        <f t="shared" si="2"/>
        <v>90</v>
      </c>
      <c r="C96" s="113">
        <f>'Marks Entry'!D98</f>
        <v>0</v>
      </c>
      <c r="D96" s="113">
        <f>'Marks Entry'!E98</f>
        <v>0</v>
      </c>
      <c r="E96" s="113">
        <f>'Marks Entry'!F98</f>
        <v>0</v>
      </c>
      <c r="F96" s="113">
        <f>'Marks Entry'!G98</f>
        <v>990</v>
      </c>
      <c r="G96" s="113">
        <f>'Marks Entry'!H98</f>
        <v>0</v>
      </c>
      <c r="H96" s="113">
        <f>'Marks Entry'!I98</f>
        <v>0</v>
      </c>
      <c r="I96" s="113">
        <f>'Marks Entry'!J98</f>
        <v>0</v>
      </c>
      <c r="J96" s="114">
        <f>'Marks Entry'!K98</f>
        <v>0</v>
      </c>
      <c r="K96" s="149">
        <f>'Marks Entry'!L98</f>
        <v>0</v>
      </c>
      <c r="L96" s="150">
        <f>'Marks Entry'!M98</f>
        <v>0</v>
      </c>
      <c r="M96" s="510">
        <f>'Marks Entry'!N98</f>
        <v>0</v>
      </c>
      <c r="N96" s="150">
        <f>'Marks Entry'!O98</f>
        <v>0</v>
      </c>
      <c r="O96" s="150">
        <f>'Marks Entry'!P98</f>
        <v>0</v>
      </c>
      <c r="P96" s="508">
        <f>'Marks Entry'!Q98</f>
        <v>0</v>
      </c>
      <c r="Q96" s="150">
        <f>'Marks Entry'!R98</f>
        <v>0</v>
      </c>
      <c r="R96" s="150">
        <f>'Marks Entry'!S98</f>
        <v>0</v>
      </c>
      <c r="S96" s="508">
        <f>'Marks Entry'!T98</f>
        <v>0</v>
      </c>
      <c r="T96" s="151">
        <f>'Marks Entry'!U98</f>
        <v>0</v>
      </c>
      <c r="U96" s="150">
        <f>'Marks Entry'!V98</f>
        <v>0</v>
      </c>
      <c r="V96" s="150">
        <f>'Marks Entry'!W98</f>
        <v>0</v>
      </c>
      <c r="W96" s="151">
        <f>'Marks Entry'!X98</f>
        <v>0</v>
      </c>
      <c r="X96" s="150">
        <f>'Marks Entry'!Y98</f>
        <v>0</v>
      </c>
      <c r="Y96" s="150">
        <f>'Marks Entry'!Z98</f>
        <v>0</v>
      </c>
      <c r="Z96" s="151">
        <f>'Marks Entry'!AA98</f>
        <v>0</v>
      </c>
      <c r="AA96" s="256">
        <f>'Marks Entry'!AB98</f>
        <v>0</v>
      </c>
      <c r="AB96" s="518">
        <f>'Marks Entry'!AC98</f>
        <v>0</v>
      </c>
      <c r="AC96" s="518" t="str">
        <f>'Marks Entry'!AD98</f>
        <v>E</v>
      </c>
      <c r="AD96" s="152" t="str">
        <f>'Marks Entry'!AE98</f>
        <v>E</v>
      </c>
      <c r="AE96" s="149">
        <f>'Marks Entry'!AF98</f>
        <v>0</v>
      </c>
      <c r="AF96" s="150">
        <f>'Marks Entry'!AG98</f>
        <v>0</v>
      </c>
      <c r="AG96" s="510">
        <f>'Marks Entry'!AH98</f>
        <v>0</v>
      </c>
      <c r="AH96" s="150">
        <f>'Marks Entry'!AI98</f>
        <v>0</v>
      </c>
      <c r="AI96" s="150">
        <f>'Marks Entry'!AJ98</f>
        <v>0</v>
      </c>
      <c r="AJ96" s="508">
        <f>'Marks Entry'!AK98</f>
        <v>0</v>
      </c>
      <c r="AK96" s="150">
        <f>'Marks Entry'!AL98</f>
        <v>0</v>
      </c>
      <c r="AL96" s="150">
        <f>'Marks Entry'!AM98</f>
        <v>0</v>
      </c>
      <c r="AM96" s="508">
        <f>'Marks Entry'!AN98</f>
        <v>0</v>
      </c>
      <c r="AN96" s="151">
        <f>'Marks Entry'!AO98</f>
        <v>0</v>
      </c>
      <c r="AO96" s="150">
        <f>'Marks Entry'!AP98</f>
        <v>0</v>
      </c>
      <c r="AP96" s="150">
        <f>'Marks Entry'!AQ98</f>
        <v>0</v>
      </c>
      <c r="AQ96" s="151">
        <f>'Marks Entry'!AR98</f>
        <v>0</v>
      </c>
      <c r="AR96" s="150">
        <f>'Marks Entry'!AS98</f>
        <v>0</v>
      </c>
      <c r="AS96" s="150">
        <f>'Marks Entry'!AT98</f>
        <v>0</v>
      </c>
      <c r="AT96" s="151">
        <f>'Marks Entry'!AU98</f>
        <v>0</v>
      </c>
      <c r="AU96" s="256">
        <f>'Marks Entry'!AV98</f>
        <v>0</v>
      </c>
      <c r="AV96" s="518">
        <f>'Marks Entry'!AW98</f>
        <v>0</v>
      </c>
      <c r="AW96" s="518" t="str">
        <f>'Marks Entry'!AX98</f>
        <v>E</v>
      </c>
      <c r="AX96" s="152" t="str">
        <f>'Marks Entry'!AY98</f>
        <v>E</v>
      </c>
      <c r="AY96" s="149">
        <f>'Marks Entry'!AZ98</f>
        <v>0</v>
      </c>
      <c r="AZ96" s="150">
        <f>'Marks Entry'!BA98</f>
        <v>0</v>
      </c>
      <c r="BA96" s="510">
        <f>'Marks Entry'!BB98</f>
        <v>0</v>
      </c>
      <c r="BB96" s="150">
        <f>'Marks Entry'!BC98</f>
        <v>0</v>
      </c>
      <c r="BC96" s="150">
        <f>'Marks Entry'!BD98</f>
        <v>0</v>
      </c>
      <c r="BD96" s="508">
        <f>'Marks Entry'!BE98</f>
        <v>0</v>
      </c>
      <c r="BE96" s="150">
        <f>'Marks Entry'!BF98</f>
        <v>0</v>
      </c>
      <c r="BF96" s="150">
        <f>'Marks Entry'!BG98</f>
        <v>0</v>
      </c>
      <c r="BG96" s="508">
        <f>'Marks Entry'!BH98</f>
        <v>0</v>
      </c>
      <c r="BH96" s="151">
        <f>'Marks Entry'!BI98</f>
        <v>0</v>
      </c>
      <c r="BI96" s="150">
        <f>'Marks Entry'!BJ98</f>
        <v>0</v>
      </c>
      <c r="BJ96" s="150">
        <f>'Marks Entry'!BK98</f>
        <v>0</v>
      </c>
      <c r="BK96" s="151">
        <f>'Marks Entry'!BL98</f>
        <v>0</v>
      </c>
      <c r="BL96" s="150">
        <f>'Marks Entry'!BM98</f>
        <v>0</v>
      </c>
      <c r="BM96" s="150">
        <f>'Marks Entry'!BN98</f>
        <v>0</v>
      </c>
      <c r="BN96" s="151">
        <f>'Marks Entry'!BO98</f>
        <v>0</v>
      </c>
      <c r="BO96" s="256">
        <f>'Marks Entry'!BP98</f>
        <v>0</v>
      </c>
      <c r="BP96" s="518">
        <f>'Marks Entry'!BQ98</f>
        <v>0</v>
      </c>
      <c r="BQ96" s="518" t="str">
        <f>'Marks Entry'!BR98</f>
        <v>E</v>
      </c>
      <c r="BR96" s="152" t="str">
        <f>'Marks Entry'!BS98</f>
        <v>E</v>
      </c>
      <c r="BS96" s="149">
        <f>'Marks Entry'!BT98</f>
        <v>0</v>
      </c>
      <c r="BT96" s="150">
        <f>'Marks Entry'!BU98</f>
        <v>0</v>
      </c>
      <c r="BU96" s="510">
        <f>'Marks Entry'!BV98</f>
        <v>0</v>
      </c>
      <c r="BV96" s="150">
        <f>'Marks Entry'!BW98</f>
        <v>0</v>
      </c>
      <c r="BW96" s="150">
        <f>'Marks Entry'!BX98</f>
        <v>0</v>
      </c>
      <c r="BX96" s="508">
        <f>'Marks Entry'!BY98</f>
        <v>0</v>
      </c>
      <c r="BY96" s="150">
        <f>'Marks Entry'!BZ98</f>
        <v>0</v>
      </c>
      <c r="BZ96" s="150">
        <f>'Marks Entry'!CA98</f>
        <v>0</v>
      </c>
      <c r="CA96" s="508">
        <f>'Marks Entry'!CB98</f>
        <v>0</v>
      </c>
      <c r="CB96" s="151">
        <f>'Marks Entry'!CC98</f>
        <v>0</v>
      </c>
      <c r="CC96" s="150">
        <f>'Marks Entry'!CD98</f>
        <v>0</v>
      </c>
      <c r="CD96" s="150">
        <f>'Marks Entry'!CE98</f>
        <v>0</v>
      </c>
      <c r="CE96" s="151">
        <f>'Marks Entry'!CF98</f>
        <v>0</v>
      </c>
      <c r="CF96" s="150">
        <f>'Marks Entry'!CG98</f>
        <v>0</v>
      </c>
      <c r="CG96" s="150">
        <f>'Marks Entry'!CH98</f>
        <v>0</v>
      </c>
      <c r="CH96" s="151">
        <f>'Marks Entry'!CI98</f>
        <v>0</v>
      </c>
      <c r="CI96" s="256">
        <f>'Marks Entry'!CJ98</f>
        <v>0</v>
      </c>
      <c r="CJ96" s="518">
        <f>'Marks Entry'!CK98</f>
        <v>0</v>
      </c>
      <c r="CK96" s="518" t="str">
        <f>'Marks Entry'!CL98</f>
        <v>E</v>
      </c>
      <c r="CL96" s="152" t="str">
        <f>'Marks Entry'!CM98</f>
        <v>E</v>
      </c>
      <c r="CM96" s="149">
        <f>'Marks Entry'!CN98</f>
        <v>0</v>
      </c>
      <c r="CN96" s="150">
        <f>'Marks Entry'!CO98</f>
        <v>0</v>
      </c>
      <c r="CO96" s="510">
        <f>'Marks Entry'!CP98</f>
        <v>0</v>
      </c>
      <c r="CP96" s="150">
        <f>'Marks Entry'!CQ98</f>
        <v>0</v>
      </c>
      <c r="CQ96" s="150">
        <f>'Marks Entry'!CR98</f>
        <v>0</v>
      </c>
      <c r="CR96" s="508">
        <f>'Marks Entry'!CS98</f>
        <v>0</v>
      </c>
      <c r="CS96" s="150">
        <f>'Marks Entry'!CT98</f>
        <v>0</v>
      </c>
      <c r="CT96" s="150">
        <f>'Marks Entry'!CU98</f>
        <v>0</v>
      </c>
      <c r="CU96" s="508">
        <f>'Marks Entry'!CV98</f>
        <v>0</v>
      </c>
      <c r="CV96" s="151">
        <f>'Marks Entry'!CW98</f>
        <v>0</v>
      </c>
      <c r="CW96" s="150">
        <f>'Marks Entry'!CX98</f>
        <v>0</v>
      </c>
      <c r="CX96" s="150">
        <f>'Marks Entry'!CY98</f>
        <v>0</v>
      </c>
      <c r="CY96" s="151">
        <f>'Marks Entry'!CZ98</f>
        <v>0</v>
      </c>
      <c r="CZ96" s="150">
        <f>'Marks Entry'!DA98</f>
        <v>0</v>
      </c>
      <c r="DA96" s="150">
        <f>'Marks Entry'!DB98</f>
        <v>0</v>
      </c>
      <c r="DB96" s="151">
        <f>'Marks Entry'!DC98</f>
        <v>0</v>
      </c>
      <c r="DC96" s="256">
        <f>'Marks Entry'!DD98</f>
        <v>0</v>
      </c>
      <c r="DD96" s="518">
        <f>'Marks Entry'!DE98</f>
        <v>0</v>
      </c>
      <c r="DE96" s="518" t="str">
        <f>'Marks Entry'!DF98</f>
        <v>E</v>
      </c>
      <c r="DF96" s="152" t="str">
        <f>'Marks Entry'!DG98</f>
        <v>E</v>
      </c>
      <c r="DG96" s="149">
        <f>'Marks Entry'!DH98</f>
        <v>0</v>
      </c>
      <c r="DH96" s="150">
        <f>'Marks Entry'!DI98</f>
        <v>0</v>
      </c>
      <c r="DI96" s="510">
        <f>'Marks Entry'!DJ98</f>
        <v>0</v>
      </c>
      <c r="DJ96" s="150">
        <f>'Marks Entry'!DK98</f>
        <v>0</v>
      </c>
      <c r="DK96" s="150">
        <f>'Marks Entry'!DL98</f>
        <v>0</v>
      </c>
      <c r="DL96" s="508">
        <f>'Marks Entry'!DM98</f>
        <v>0</v>
      </c>
      <c r="DM96" s="150">
        <f>'Marks Entry'!DN98</f>
        <v>0</v>
      </c>
      <c r="DN96" s="150">
        <f>'Marks Entry'!DO98</f>
        <v>0</v>
      </c>
      <c r="DO96" s="508">
        <f>'Marks Entry'!DP98</f>
        <v>0</v>
      </c>
      <c r="DP96" s="151">
        <f>'Marks Entry'!DQ98</f>
        <v>0</v>
      </c>
      <c r="DQ96" s="150">
        <f>'Marks Entry'!DR98</f>
        <v>0</v>
      </c>
      <c r="DR96" s="150">
        <f>'Marks Entry'!DS98</f>
        <v>0</v>
      </c>
      <c r="DS96" s="151">
        <f>'Marks Entry'!DT98</f>
        <v>0</v>
      </c>
      <c r="DT96" s="150">
        <f>'Marks Entry'!DU98</f>
        <v>0</v>
      </c>
      <c r="DU96" s="150">
        <f>'Marks Entry'!DV98</f>
        <v>0</v>
      </c>
      <c r="DV96" s="151">
        <f>'Marks Entry'!DW98</f>
        <v>0</v>
      </c>
      <c r="DW96" s="256">
        <f>'Marks Entry'!DX98</f>
        <v>0</v>
      </c>
      <c r="DX96" s="518">
        <f>'Marks Entry'!DY98</f>
        <v>0</v>
      </c>
      <c r="DY96" s="518" t="str">
        <f>'Marks Entry'!DZ98</f>
        <v>E</v>
      </c>
      <c r="DZ96" s="152" t="str">
        <f>'Marks Entry'!EA98</f>
        <v>E</v>
      </c>
      <c r="EA96" s="149">
        <f>'Marks Entry'!EB98</f>
        <v>0</v>
      </c>
      <c r="EB96" s="150">
        <f>'Marks Entry'!EC98</f>
        <v>0</v>
      </c>
      <c r="EC96" s="150">
        <f>'Marks Entry'!ED98</f>
        <v>0</v>
      </c>
      <c r="ED96" s="150">
        <f>'Marks Entry'!EE98</f>
        <v>0</v>
      </c>
      <c r="EE96" s="150">
        <f>'Marks Entry'!EF98</f>
        <v>0</v>
      </c>
      <c r="EF96" s="209">
        <f>'Marks Entry'!EG98</f>
        <v>0</v>
      </c>
      <c r="EG96" s="153" t="str">
        <f>'Marks Entry'!EJ98</f>
        <v>E</v>
      </c>
      <c r="EH96" s="149">
        <f>'Marks Entry'!EK98</f>
        <v>0</v>
      </c>
      <c r="EI96" s="150">
        <f>'Marks Entry'!EL98</f>
        <v>0</v>
      </c>
      <c r="EJ96" s="150">
        <f>'Marks Entry'!EM98</f>
        <v>0</v>
      </c>
      <c r="EK96" s="150">
        <f>'Marks Entry'!EN98</f>
        <v>0</v>
      </c>
      <c r="EL96" s="150">
        <f>'Marks Entry'!EO98</f>
        <v>0</v>
      </c>
      <c r="EM96" s="151">
        <f>'Marks Entry'!EP98</f>
        <v>0</v>
      </c>
      <c r="EN96" s="153" t="str">
        <f>'Marks Entry'!ES98</f>
        <v>E</v>
      </c>
      <c r="EO96" s="149">
        <f>'Marks Entry'!ET98</f>
        <v>0</v>
      </c>
      <c r="EP96" s="150">
        <f>'Marks Entry'!EU98</f>
        <v>0</v>
      </c>
      <c r="EQ96" s="150">
        <f>'Marks Entry'!EV98</f>
        <v>0</v>
      </c>
      <c r="ER96" s="150">
        <f>'Marks Entry'!EW98</f>
        <v>0</v>
      </c>
      <c r="ES96" s="150">
        <f>'Marks Entry'!EX98</f>
        <v>0</v>
      </c>
      <c r="ET96" s="151">
        <f>'Marks Entry'!EY98</f>
        <v>0</v>
      </c>
      <c r="EU96" s="153" t="str">
        <f>'Marks Entry'!FB98</f>
        <v>E</v>
      </c>
      <c r="EV96" s="222">
        <f>'Marks Entry'!FC98</f>
        <v>0</v>
      </c>
      <c r="EW96" s="223">
        <f>'Marks Entry'!FD98</f>
        <v>0</v>
      </c>
      <c r="EX96" s="226" t="str">
        <f>'Marks Entry'!FE98</f>
        <v/>
      </c>
      <c r="EY96" s="222">
        <f>'Marks Entry'!FF98</f>
        <v>1200</v>
      </c>
      <c r="EZ96" s="223">
        <f>'Marks Entry'!FG98</f>
        <v>0</v>
      </c>
      <c r="FA96" s="223">
        <f>'Marks Entry'!FH98</f>
        <v>0</v>
      </c>
      <c r="FB96" s="223" t="str">
        <f>IF(OR('Marks Entry'!FI98="First",'Marks Entry'!FI98="Second",'Marks Entry'!FI98="Third"),'Marks Entry'!FI98,"")</f>
        <v/>
      </c>
      <c r="FC96" s="223" t="str">
        <f>'Marks Entry'!FJ98</f>
        <v/>
      </c>
      <c r="FD96" s="540" t="str">
        <f>'Marks Entry'!FK98</f>
        <v>PROMOTED</v>
      </c>
      <c r="FE96" s="113" t="str">
        <f>'Marks Entry'!FL98</f>
        <v/>
      </c>
      <c r="FF96" s="115" t="str">
        <f>'Marks Entry'!FM98</f>
        <v/>
      </c>
      <c r="FG96" s="116" t="str">
        <f>'Marks Entry'!FO98</f>
        <v>E</v>
      </c>
    </row>
    <row r="97" spans="1:163" s="117" customFormat="1" ht="17.25" customHeight="1">
      <c r="A97" s="1065"/>
      <c r="B97" s="112">
        <f t="shared" si="2"/>
        <v>91</v>
      </c>
      <c r="C97" s="113">
        <f>'Marks Entry'!D99</f>
        <v>0</v>
      </c>
      <c r="D97" s="113">
        <f>'Marks Entry'!E99</f>
        <v>0</v>
      </c>
      <c r="E97" s="113">
        <f>'Marks Entry'!F99</f>
        <v>0</v>
      </c>
      <c r="F97" s="113">
        <f>'Marks Entry'!G99</f>
        <v>991</v>
      </c>
      <c r="G97" s="113">
        <f>'Marks Entry'!H99</f>
        <v>0</v>
      </c>
      <c r="H97" s="113">
        <f>'Marks Entry'!I99</f>
        <v>0</v>
      </c>
      <c r="I97" s="113">
        <f>'Marks Entry'!J99</f>
        <v>0</v>
      </c>
      <c r="J97" s="114">
        <f>'Marks Entry'!K99</f>
        <v>0</v>
      </c>
      <c r="K97" s="149">
        <f>'Marks Entry'!L99</f>
        <v>0</v>
      </c>
      <c r="L97" s="150">
        <f>'Marks Entry'!M99</f>
        <v>0</v>
      </c>
      <c r="M97" s="510">
        <f>'Marks Entry'!N99</f>
        <v>0</v>
      </c>
      <c r="N97" s="150">
        <f>'Marks Entry'!O99</f>
        <v>0</v>
      </c>
      <c r="O97" s="150">
        <f>'Marks Entry'!P99</f>
        <v>0</v>
      </c>
      <c r="P97" s="508">
        <f>'Marks Entry'!Q99</f>
        <v>0</v>
      </c>
      <c r="Q97" s="150">
        <f>'Marks Entry'!R99</f>
        <v>0</v>
      </c>
      <c r="R97" s="150">
        <f>'Marks Entry'!S99</f>
        <v>0</v>
      </c>
      <c r="S97" s="508">
        <f>'Marks Entry'!T99</f>
        <v>0</v>
      </c>
      <c r="T97" s="151">
        <f>'Marks Entry'!U99</f>
        <v>0</v>
      </c>
      <c r="U97" s="150">
        <f>'Marks Entry'!V99</f>
        <v>0</v>
      </c>
      <c r="V97" s="150">
        <f>'Marks Entry'!W99</f>
        <v>0</v>
      </c>
      <c r="W97" s="151">
        <f>'Marks Entry'!X99</f>
        <v>0</v>
      </c>
      <c r="X97" s="150">
        <f>'Marks Entry'!Y99</f>
        <v>0</v>
      </c>
      <c r="Y97" s="150">
        <f>'Marks Entry'!Z99</f>
        <v>0</v>
      </c>
      <c r="Z97" s="151">
        <f>'Marks Entry'!AA99</f>
        <v>0</v>
      </c>
      <c r="AA97" s="256">
        <f>'Marks Entry'!AB99</f>
        <v>0</v>
      </c>
      <c r="AB97" s="518">
        <f>'Marks Entry'!AC99</f>
        <v>0</v>
      </c>
      <c r="AC97" s="518" t="str">
        <f>'Marks Entry'!AD99</f>
        <v>E</v>
      </c>
      <c r="AD97" s="152" t="str">
        <f>'Marks Entry'!AE99</f>
        <v>E</v>
      </c>
      <c r="AE97" s="149">
        <f>'Marks Entry'!AF99</f>
        <v>0</v>
      </c>
      <c r="AF97" s="150">
        <f>'Marks Entry'!AG99</f>
        <v>0</v>
      </c>
      <c r="AG97" s="510">
        <f>'Marks Entry'!AH99</f>
        <v>0</v>
      </c>
      <c r="AH97" s="150">
        <f>'Marks Entry'!AI99</f>
        <v>0</v>
      </c>
      <c r="AI97" s="150">
        <f>'Marks Entry'!AJ99</f>
        <v>0</v>
      </c>
      <c r="AJ97" s="508">
        <f>'Marks Entry'!AK99</f>
        <v>0</v>
      </c>
      <c r="AK97" s="150">
        <f>'Marks Entry'!AL99</f>
        <v>0</v>
      </c>
      <c r="AL97" s="150">
        <f>'Marks Entry'!AM99</f>
        <v>0</v>
      </c>
      <c r="AM97" s="508">
        <f>'Marks Entry'!AN99</f>
        <v>0</v>
      </c>
      <c r="AN97" s="151">
        <f>'Marks Entry'!AO99</f>
        <v>0</v>
      </c>
      <c r="AO97" s="150">
        <f>'Marks Entry'!AP99</f>
        <v>0</v>
      </c>
      <c r="AP97" s="150">
        <f>'Marks Entry'!AQ99</f>
        <v>0</v>
      </c>
      <c r="AQ97" s="151">
        <f>'Marks Entry'!AR99</f>
        <v>0</v>
      </c>
      <c r="AR97" s="150">
        <f>'Marks Entry'!AS99</f>
        <v>0</v>
      </c>
      <c r="AS97" s="150">
        <f>'Marks Entry'!AT99</f>
        <v>0</v>
      </c>
      <c r="AT97" s="151">
        <f>'Marks Entry'!AU99</f>
        <v>0</v>
      </c>
      <c r="AU97" s="256">
        <f>'Marks Entry'!AV99</f>
        <v>0</v>
      </c>
      <c r="AV97" s="518">
        <f>'Marks Entry'!AW99</f>
        <v>0</v>
      </c>
      <c r="AW97" s="518" t="str">
        <f>'Marks Entry'!AX99</f>
        <v>E</v>
      </c>
      <c r="AX97" s="152" t="str">
        <f>'Marks Entry'!AY99</f>
        <v>E</v>
      </c>
      <c r="AY97" s="149">
        <f>'Marks Entry'!AZ99</f>
        <v>0</v>
      </c>
      <c r="AZ97" s="150">
        <f>'Marks Entry'!BA99</f>
        <v>0</v>
      </c>
      <c r="BA97" s="510">
        <f>'Marks Entry'!BB99</f>
        <v>0</v>
      </c>
      <c r="BB97" s="150">
        <f>'Marks Entry'!BC99</f>
        <v>0</v>
      </c>
      <c r="BC97" s="150">
        <f>'Marks Entry'!BD99</f>
        <v>0</v>
      </c>
      <c r="BD97" s="508">
        <f>'Marks Entry'!BE99</f>
        <v>0</v>
      </c>
      <c r="BE97" s="150">
        <f>'Marks Entry'!BF99</f>
        <v>0</v>
      </c>
      <c r="BF97" s="150">
        <f>'Marks Entry'!BG99</f>
        <v>0</v>
      </c>
      <c r="BG97" s="508">
        <f>'Marks Entry'!BH99</f>
        <v>0</v>
      </c>
      <c r="BH97" s="151">
        <f>'Marks Entry'!BI99</f>
        <v>0</v>
      </c>
      <c r="BI97" s="150">
        <f>'Marks Entry'!BJ99</f>
        <v>0</v>
      </c>
      <c r="BJ97" s="150">
        <f>'Marks Entry'!BK99</f>
        <v>0</v>
      </c>
      <c r="BK97" s="151">
        <f>'Marks Entry'!BL99</f>
        <v>0</v>
      </c>
      <c r="BL97" s="150">
        <f>'Marks Entry'!BM99</f>
        <v>0</v>
      </c>
      <c r="BM97" s="150">
        <f>'Marks Entry'!BN99</f>
        <v>0</v>
      </c>
      <c r="BN97" s="151">
        <f>'Marks Entry'!BO99</f>
        <v>0</v>
      </c>
      <c r="BO97" s="256">
        <f>'Marks Entry'!BP99</f>
        <v>0</v>
      </c>
      <c r="BP97" s="518">
        <f>'Marks Entry'!BQ99</f>
        <v>0</v>
      </c>
      <c r="BQ97" s="518" t="str">
        <f>'Marks Entry'!BR99</f>
        <v>E</v>
      </c>
      <c r="BR97" s="152" t="str">
        <f>'Marks Entry'!BS99</f>
        <v>E</v>
      </c>
      <c r="BS97" s="149">
        <f>'Marks Entry'!BT99</f>
        <v>0</v>
      </c>
      <c r="BT97" s="150">
        <f>'Marks Entry'!BU99</f>
        <v>0</v>
      </c>
      <c r="BU97" s="510">
        <f>'Marks Entry'!BV99</f>
        <v>0</v>
      </c>
      <c r="BV97" s="150">
        <f>'Marks Entry'!BW99</f>
        <v>0</v>
      </c>
      <c r="BW97" s="150">
        <f>'Marks Entry'!BX99</f>
        <v>0</v>
      </c>
      <c r="BX97" s="508">
        <f>'Marks Entry'!BY99</f>
        <v>0</v>
      </c>
      <c r="BY97" s="150">
        <f>'Marks Entry'!BZ99</f>
        <v>0</v>
      </c>
      <c r="BZ97" s="150">
        <f>'Marks Entry'!CA99</f>
        <v>0</v>
      </c>
      <c r="CA97" s="508">
        <f>'Marks Entry'!CB99</f>
        <v>0</v>
      </c>
      <c r="CB97" s="151">
        <f>'Marks Entry'!CC99</f>
        <v>0</v>
      </c>
      <c r="CC97" s="150">
        <f>'Marks Entry'!CD99</f>
        <v>0</v>
      </c>
      <c r="CD97" s="150">
        <f>'Marks Entry'!CE99</f>
        <v>0</v>
      </c>
      <c r="CE97" s="151">
        <f>'Marks Entry'!CF99</f>
        <v>0</v>
      </c>
      <c r="CF97" s="150">
        <f>'Marks Entry'!CG99</f>
        <v>0</v>
      </c>
      <c r="CG97" s="150">
        <f>'Marks Entry'!CH99</f>
        <v>0</v>
      </c>
      <c r="CH97" s="151">
        <f>'Marks Entry'!CI99</f>
        <v>0</v>
      </c>
      <c r="CI97" s="256">
        <f>'Marks Entry'!CJ99</f>
        <v>0</v>
      </c>
      <c r="CJ97" s="518">
        <f>'Marks Entry'!CK99</f>
        <v>0</v>
      </c>
      <c r="CK97" s="518" t="str">
        <f>'Marks Entry'!CL99</f>
        <v>E</v>
      </c>
      <c r="CL97" s="152" t="str">
        <f>'Marks Entry'!CM99</f>
        <v>E</v>
      </c>
      <c r="CM97" s="149">
        <f>'Marks Entry'!CN99</f>
        <v>0</v>
      </c>
      <c r="CN97" s="150">
        <f>'Marks Entry'!CO99</f>
        <v>0</v>
      </c>
      <c r="CO97" s="510">
        <f>'Marks Entry'!CP99</f>
        <v>0</v>
      </c>
      <c r="CP97" s="150">
        <f>'Marks Entry'!CQ99</f>
        <v>0</v>
      </c>
      <c r="CQ97" s="150">
        <f>'Marks Entry'!CR99</f>
        <v>0</v>
      </c>
      <c r="CR97" s="508">
        <f>'Marks Entry'!CS99</f>
        <v>0</v>
      </c>
      <c r="CS97" s="150">
        <f>'Marks Entry'!CT99</f>
        <v>0</v>
      </c>
      <c r="CT97" s="150">
        <f>'Marks Entry'!CU99</f>
        <v>0</v>
      </c>
      <c r="CU97" s="508">
        <f>'Marks Entry'!CV99</f>
        <v>0</v>
      </c>
      <c r="CV97" s="151">
        <f>'Marks Entry'!CW99</f>
        <v>0</v>
      </c>
      <c r="CW97" s="150">
        <f>'Marks Entry'!CX99</f>
        <v>0</v>
      </c>
      <c r="CX97" s="150">
        <f>'Marks Entry'!CY99</f>
        <v>0</v>
      </c>
      <c r="CY97" s="151">
        <f>'Marks Entry'!CZ99</f>
        <v>0</v>
      </c>
      <c r="CZ97" s="150">
        <f>'Marks Entry'!DA99</f>
        <v>0</v>
      </c>
      <c r="DA97" s="150">
        <f>'Marks Entry'!DB99</f>
        <v>0</v>
      </c>
      <c r="DB97" s="151">
        <f>'Marks Entry'!DC99</f>
        <v>0</v>
      </c>
      <c r="DC97" s="256">
        <f>'Marks Entry'!DD99</f>
        <v>0</v>
      </c>
      <c r="DD97" s="518">
        <f>'Marks Entry'!DE99</f>
        <v>0</v>
      </c>
      <c r="DE97" s="518" t="str">
        <f>'Marks Entry'!DF99</f>
        <v>E</v>
      </c>
      <c r="DF97" s="152" t="str">
        <f>'Marks Entry'!DG99</f>
        <v>E</v>
      </c>
      <c r="DG97" s="149">
        <f>'Marks Entry'!DH99</f>
        <v>0</v>
      </c>
      <c r="DH97" s="150">
        <f>'Marks Entry'!DI99</f>
        <v>0</v>
      </c>
      <c r="DI97" s="510">
        <f>'Marks Entry'!DJ99</f>
        <v>0</v>
      </c>
      <c r="DJ97" s="150">
        <f>'Marks Entry'!DK99</f>
        <v>0</v>
      </c>
      <c r="DK97" s="150">
        <f>'Marks Entry'!DL99</f>
        <v>0</v>
      </c>
      <c r="DL97" s="508">
        <f>'Marks Entry'!DM99</f>
        <v>0</v>
      </c>
      <c r="DM97" s="150">
        <f>'Marks Entry'!DN99</f>
        <v>0</v>
      </c>
      <c r="DN97" s="150">
        <f>'Marks Entry'!DO99</f>
        <v>0</v>
      </c>
      <c r="DO97" s="508">
        <f>'Marks Entry'!DP99</f>
        <v>0</v>
      </c>
      <c r="DP97" s="151">
        <f>'Marks Entry'!DQ99</f>
        <v>0</v>
      </c>
      <c r="DQ97" s="150">
        <f>'Marks Entry'!DR99</f>
        <v>0</v>
      </c>
      <c r="DR97" s="150">
        <f>'Marks Entry'!DS99</f>
        <v>0</v>
      </c>
      <c r="DS97" s="151">
        <f>'Marks Entry'!DT99</f>
        <v>0</v>
      </c>
      <c r="DT97" s="150">
        <f>'Marks Entry'!DU99</f>
        <v>0</v>
      </c>
      <c r="DU97" s="150">
        <f>'Marks Entry'!DV99</f>
        <v>0</v>
      </c>
      <c r="DV97" s="151">
        <f>'Marks Entry'!DW99</f>
        <v>0</v>
      </c>
      <c r="DW97" s="256">
        <f>'Marks Entry'!DX99</f>
        <v>0</v>
      </c>
      <c r="DX97" s="518">
        <f>'Marks Entry'!DY99</f>
        <v>0</v>
      </c>
      <c r="DY97" s="518" t="str">
        <f>'Marks Entry'!DZ99</f>
        <v>E</v>
      </c>
      <c r="DZ97" s="152" t="str">
        <f>'Marks Entry'!EA99</f>
        <v>E</v>
      </c>
      <c r="EA97" s="149">
        <f>'Marks Entry'!EB99</f>
        <v>0</v>
      </c>
      <c r="EB97" s="150">
        <f>'Marks Entry'!EC99</f>
        <v>0</v>
      </c>
      <c r="EC97" s="150">
        <f>'Marks Entry'!ED99</f>
        <v>0</v>
      </c>
      <c r="ED97" s="150">
        <f>'Marks Entry'!EE99</f>
        <v>0</v>
      </c>
      <c r="EE97" s="150">
        <f>'Marks Entry'!EF99</f>
        <v>0</v>
      </c>
      <c r="EF97" s="209">
        <f>'Marks Entry'!EG99</f>
        <v>0</v>
      </c>
      <c r="EG97" s="153" t="str">
        <f>'Marks Entry'!EJ99</f>
        <v>E</v>
      </c>
      <c r="EH97" s="149">
        <f>'Marks Entry'!EK99</f>
        <v>0</v>
      </c>
      <c r="EI97" s="150">
        <f>'Marks Entry'!EL99</f>
        <v>0</v>
      </c>
      <c r="EJ97" s="150">
        <f>'Marks Entry'!EM99</f>
        <v>0</v>
      </c>
      <c r="EK97" s="150">
        <f>'Marks Entry'!EN99</f>
        <v>0</v>
      </c>
      <c r="EL97" s="150">
        <f>'Marks Entry'!EO99</f>
        <v>0</v>
      </c>
      <c r="EM97" s="151">
        <f>'Marks Entry'!EP99</f>
        <v>0</v>
      </c>
      <c r="EN97" s="153" t="str">
        <f>'Marks Entry'!ES99</f>
        <v>E</v>
      </c>
      <c r="EO97" s="149">
        <f>'Marks Entry'!ET99</f>
        <v>0</v>
      </c>
      <c r="EP97" s="150">
        <f>'Marks Entry'!EU99</f>
        <v>0</v>
      </c>
      <c r="EQ97" s="150">
        <f>'Marks Entry'!EV99</f>
        <v>0</v>
      </c>
      <c r="ER97" s="150">
        <f>'Marks Entry'!EW99</f>
        <v>0</v>
      </c>
      <c r="ES97" s="150">
        <f>'Marks Entry'!EX99</f>
        <v>0</v>
      </c>
      <c r="ET97" s="151">
        <f>'Marks Entry'!EY99</f>
        <v>0</v>
      </c>
      <c r="EU97" s="153" t="str">
        <f>'Marks Entry'!FB99</f>
        <v>E</v>
      </c>
      <c r="EV97" s="222">
        <f>'Marks Entry'!FC99</f>
        <v>0</v>
      </c>
      <c r="EW97" s="223">
        <f>'Marks Entry'!FD99</f>
        <v>0</v>
      </c>
      <c r="EX97" s="226" t="str">
        <f>'Marks Entry'!FE99</f>
        <v/>
      </c>
      <c r="EY97" s="222">
        <f>'Marks Entry'!FF99</f>
        <v>1200</v>
      </c>
      <c r="EZ97" s="223">
        <f>'Marks Entry'!FG99</f>
        <v>0</v>
      </c>
      <c r="FA97" s="223">
        <f>'Marks Entry'!FH99</f>
        <v>0</v>
      </c>
      <c r="FB97" s="223" t="str">
        <f>IF(OR('Marks Entry'!FI99="First",'Marks Entry'!FI99="Second",'Marks Entry'!FI99="Third"),'Marks Entry'!FI99,"")</f>
        <v/>
      </c>
      <c r="FC97" s="223" t="str">
        <f>'Marks Entry'!FJ99</f>
        <v/>
      </c>
      <c r="FD97" s="540" t="str">
        <f>'Marks Entry'!FK99</f>
        <v>PROMOTED</v>
      </c>
      <c r="FE97" s="113" t="str">
        <f>'Marks Entry'!FL99</f>
        <v/>
      </c>
      <c r="FF97" s="115" t="str">
        <f>'Marks Entry'!FM99</f>
        <v/>
      </c>
      <c r="FG97" s="116" t="str">
        <f>'Marks Entry'!FO99</f>
        <v>E</v>
      </c>
    </row>
    <row r="98" spans="1:163" s="117" customFormat="1" ht="17.25" customHeight="1">
      <c r="A98" s="1065"/>
      <c r="B98" s="112">
        <f t="shared" si="2"/>
        <v>92</v>
      </c>
      <c r="C98" s="113">
        <f>'Marks Entry'!D100</f>
        <v>0</v>
      </c>
      <c r="D98" s="113">
        <f>'Marks Entry'!E100</f>
        <v>0</v>
      </c>
      <c r="E98" s="113">
        <f>'Marks Entry'!F100</f>
        <v>0</v>
      </c>
      <c r="F98" s="113">
        <f>'Marks Entry'!G100</f>
        <v>992</v>
      </c>
      <c r="G98" s="113">
        <f>'Marks Entry'!H100</f>
        <v>0</v>
      </c>
      <c r="H98" s="113">
        <f>'Marks Entry'!I100</f>
        <v>0</v>
      </c>
      <c r="I98" s="113">
        <f>'Marks Entry'!J100</f>
        <v>0</v>
      </c>
      <c r="J98" s="114">
        <f>'Marks Entry'!K100</f>
        <v>0</v>
      </c>
      <c r="K98" s="149">
        <f>'Marks Entry'!L100</f>
        <v>0</v>
      </c>
      <c r="L98" s="150">
        <f>'Marks Entry'!M100</f>
        <v>0</v>
      </c>
      <c r="M98" s="510">
        <f>'Marks Entry'!N100</f>
        <v>0</v>
      </c>
      <c r="N98" s="150">
        <f>'Marks Entry'!O100</f>
        <v>0</v>
      </c>
      <c r="O98" s="150">
        <f>'Marks Entry'!P100</f>
        <v>0</v>
      </c>
      <c r="P98" s="508">
        <f>'Marks Entry'!Q100</f>
        <v>0</v>
      </c>
      <c r="Q98" s="150">
        <f>'Marks Entry'!R100</f>
        <v>0</v>
      </c>
      <c r="R98" s="150">
        <f>'Marks Entry'!S100</f>
        <v>0</v>
      </c>
      <c r="S98" s="508">
        <f>'Marks Entry'!T100</f>
        <v>0</v>
      </c>
      <c r="T98" s="151">
        <f>'Marks Entry'!U100</f>
        <v>0</v>
      </c>
      <c r="U98" s="150">
        <f>'Marks Entry'!V100</f>
        <v>0</v>
      </c>
      <c r="V98" s="150">
        <f>'Marks Entry'!W100</f>
        <v>0</v>
      </c>
      <c r="W98" s="151">
        <f>'Marks Entry'!X100</f>
        <v>0</v>
      </c>
      <c r="X98" s="150">
        <f>'Marks Entry'!Y100</f>
        <v>0</v>
      </c>
      <c r="Y98" s="150">
        <f>'Marks Entry'!Z100</f>
        <v>0</v>
      </c>
      <c r="Z98" s="151">
        <f>'Marks Entry'!AA100</f>
        <v>0</v>
      </c>
      <c r="AA98" s="256">
        <f>'Marks Entry'!AB100</f>
        <v>0</v>
      </c>
      <c r="AB98" s="518">
        <f>'Marks Entry'!AC100</f>
        <v>0</v>
      </c>
      <c r="AC98" s="518" t="str">
        <f>'Marks Entry'!AD100</f>
        <v>E</v>
      </c>
      <c r="AD98" s="152" t="str">
        <f>'Marks Entry'!AE100</f>
        <v>E</v>
      </c>
      <c r="AE98" s="149">
        <f>'Marks Entry'!AF100</f>
        <v>0</v>
      </c>
      <c r="AF98" s="150">
        <f>'Marks Entry'!AG100</f>
        <v>0</v>
      </c>
      <c r="AG98" s="510">
        <f>'Marks Entry'!AH100</f>
        <v>0</v>
      </c>
      <c r="AH98" s="150">
        <f>'Marks Entry'!AI100</f>
        <v>0</v>
      </c>
      <c r="AI98" s="150">
        <f>'Marks Entry'!AJ100</f>
        <v>0</v>
      </c>
      <c r="AJ98" s="508">
        <f>'Marks Entry'!AK100</f>
        <v>0</v>
      </c>
      <c r="AK98" s="150">
        <f>'Marks Entry'!AL100</f>
        <v>0</v>
      </c>
      <c r="AL98" s="150">
        <f>'Marks Entry'!AM100</f>
        <v>0</v>
      </c>
      <c r="AM98" s="508">
        <f>'Marks Entry'!AN100</f>
        <v>0</v>
      </c>
      <c r="AN98" s="151">
        <f>'Marks Entry'!AO100</f>
        <v>0</v>
      </c>
      <c r="AO98" s="150">
        <f>'Marks Entry'!AP100</f>
        <v>0</v>
      </c>
      <c r="AP98" s="150">
        <f>'Marks Entry'!AQ100</f>
        <v>0</v>
      </c>
      <c r="AQ98" s="151">
        <f>'Marks Entry'!AR100</f>
        <v>0</v>
      </c>
      <c r="AR98" s="150">
        <f>'Marks Entry'!AS100</f>
        <v>0</v>
      </c>
      <c r="AS98" s="150">
        <f>'Marks Entry'!AT100</f>
        <v>0</v>
      </c>
      <c r="AT98" s="151">
        <f>'Marks Entry'!AU100</f>
        <v>0</v>
      </c>
      <c r="AU98" s="256">
        <f>'Marks Entry'!AV100</f>
        <v>0</v>
      </c>
      <c r="AV98" s="518">
        <f>'Marks Entry'!AW100</f>
        <v>0</v>
      </c>
      <c r="AW98" s="518" t="str">
        <f>'Marks Entry'!AX100</f>
        <v>E</v>
      </c>
      <c r="AX98" s="152" t="str">
        <f>'Marks Entry'!AY100</f>
        <v>E</v>
      </c>
      <c r="AY98" s="149">
        <f>'Marks Entry'!AZ100</f>
        <v>0</v>
      </c>
      <c r="AZ98" s="150">
        <f>'Marks Entry'!BA100</f>
        <v>0</v>
      </c>
      <c r="BA98" s="510">
        <f>'Marks Entry'!BB100</f>
        <v>0</v>
      </c>
      <c r="BB98" s="150">
        <f>'Marks Entry'!BC100</f>
        <v>0</v>
      </c>
      <c r="BC98" s="150">
        <f>'Marks Entry'!BD100</f>
        <v>0</v>
      </c>
      <c r="BD98" s="508">
        <f>'Marks Entry'!BE100</f>
        <v>0</v>
      </c>
      <c r="BE98" s="150">
        <f>'Marks Entry'!BF100</f>
        <v>0</v>
      </c>
      <c r="BF98" s="150">
        <f>'Marks Entry'!BG100</f>
        <v>0</v>
      </c>
      <c r="BG98" s="508">
        <f>'Marks Entry'!BH100</f>
        <v>0</v>
      </c>
      <c r="BH98" s="151">
        <f>'Marks Entry'!BI100</f>
        <v>0</v>
      </c>
      <c r="BI98" s="150">
        <f>'Marks Entry'!BJ100</f>
        <v>0</v>
      </c>
      <c r="BJ98" s="150">
        <f>'Marks Entry'!BK100</f>
        <v>0</v>
      </c>
      <c r="BK98" s="151">
        <f>'Marks Entry'!BL100</f>
        <v>0</v>
      </c>
      <c r="BL98" s="150">
        <f>'Marks Entry'!BM100</f>
        <v>0</v>
      </c>
      <c r="BM98" s="150">
        <f>'Marks Entry'!BN100</f>
        <v>0</v>
      </c>
      <c r="BN98" s="151">
        <f>'Marks Entry'!BO100</f>
        <v>0</v>
      </c>
      <c r="BO98" s="256">
        <f>'Marks Entry'!BP100</f>
        <v>0</v>
      </c>
      <c r="BP98" s="518">
        <f>'Marks Entry'!BQ100</f>
        <v>0</v>
      </c>
      <c r="BQ98" s="518" t="str">
        <f>'Marks Entry'!BR100</f>
        <v>E</v>
      </c>
      <c r="BR98" s="152" t="str">
        <f>'Marks Entry'!BS100</f>
        <v>E</v>
      </c>
      <c r="BS98" s="149">
        <f>'Marks Entry'!BT100</f>
        <v>0</v>
      </c>
      <c r="BT98" s="150">
        <f>'Marks Entry'!BU100</f>
        <v>0</v>
      </c>
      <c r="BU98" s="510">
        <f>'Marks Entry'!BV100</f>
        <v>0</v>
      </c>
      <c r="BV98" s="150">
        <f>'Marks Entry'!BW100</f>
        <v>0</v>
      </c>
      <c r="BW98" s="150">
        <f>'Marks Entry'!BX100</f>
        <v>0</v>
      </c>
      <c r="BX98" s="508">
        <f>'Marks Entry'!BY100</f>
        <v>0</v>
      </c>
      <c r="BY98" s="150">
        <f>'Marks Entry'!BZ100</f>
        <v>0</v>
      </c>
      <c r="BZ98" s="150">
        <f>'Marks Entry'!CA100</f>
        <v>0</v>
      </c>
      <c r="CA98" s="508">
        <f>'Marks Entry'!CB100</f>
        <v>0</v>
      </c>
      <c r="CB98" s="151">
        <f>'Marks Entry'!CC100</f>
        <v>0</v>
      </c>
      <c r="CC98" s="150">
        <f>'Marks Entry'!CD100</f>
        <v>0</v>
      </c>
      <c r="CD98" s="150">
        <f>'Marks Entry'!CE100</f>
        <v>0</v>
      </c>
      <c r="CE98" s="151">
        <f>'Marks Entry'!CF100</f>
        <v>0</v>
      </c>
      <c r="CF98" s="150">
        <f>'Marks Entry'!CG100</f>
        <v>0</v>
      </c>
      <c r="CG98" s="150">
        <f>'Marks Entry'!CH100</f>
        <v>0</v>
      </c>
      <c r="CH98" s="151">
        <f>'Marks Entry'!CI100</f>
        <v>0</v>
      </c>
      <c r="CI98" s="256">
        <f>'Marks Entry'!CJ100</f>
        <v>0</v>
      </c>
      <c r="CJ98" s="518">
        <f>'Marks Entry'!CK100</f>
        <v>0</v>
      </c>
      <c r="CK98" s="518" t="str">
        <f>'Marks Entry'!CL100</f>
        <v>E</v>
      </c>
      <c r="CL98" s="152" t="str">
        <f>'Marks Entry'!CM100</f>
        <v>E</v>
      </c>
      <c r="CM98" s="149">
        <f>'Marks Entry'!CN100</f>
        <v>0</v>
      </c>
      <c r="CN98" s="150">
        <f>'Marks Entry'!CO100</f>
        <v>0</v>
      </c>
      <c r="CO98" s="510">
        <f>'Marks Entry'!CP100</f>
        <v>0</v>
      </c>
      <c r="CP98" s="150">
        <f>'Marks Entry'!CQ100</f>
        <v>0</v>
      </c>
      <c r="CQ98" s="150">
        <f>'Marks Entry'!CR100</f>
        <v>0</v>
      </c>
      <c r="CR98" s="508">
        <f>'Marks Entry'!CS100</f>
        <v>0</v>
      </c>
      <c r="CS98" s="150">
        <f>'Marks Entry'!CT100</f>
        <v>0</v>
      </c>
      <c r="CT98" s="150">
        <f>'Marks Entry'!CU100</f>
        <v>0</v>
      </c>
      <c r="CU98" s="508">
        <f>'Marks Entry'!CV100</f>
        <v>0</v>
      </c>
      <c r="CV98" s="151">
        <f>'Marks Entry'!CW100</f>
        <v>0</v>
      </c>
      <c r="CW98" s="150">
        <f>'Marks Entry'!CX100</f>
        <v>0</v>
      </c>
      <c r="CX98" s="150">
        <f>'Marks Entry'!CY100</f>
        <v>0</v>
      </c>
      <c r="CY98" s="151">
        <f>'Marks Entry'!CZ100</f>
        <v>0</v>
      </c>
      <c r="CZ98" s="150">
        <f>'Marks Entry'!DA100</f>
        <v>0</v>
      </c>
      <c r="DA98" s="150">
        <f>'Marks Entry'!DB100</f>
        <v>0</v>
      </c>
      <c r="DB98" s="151">
        <f>'Marks Entry'!DC100</f>
        <v>0</v>
      </c>
      <c r="DC98" s="256">
        <f>'Marks Entry'!DD100</f>
        <v>0</v>
      </c>
      <c r="DD98" s="518">
        <f>'Marks Entry'!DE100</f>
        <v>0</v>
      </c>
      <c r="DE98" s="518" t="str">
        <f>'Marks Entry'!DF100</f>
        <v>E</v>
      </c>
      <c r="DF98" s="152" t="str">
        <f>'Marks Entry'!DG100</f>
        <v>E</v>
      </c>
      <c r="DG98" s="149">
        <f>'Marks Entry'!DH100</f>
        <v>0</v>
      </c>
      <c r="DH98" s="150">
        <f>'Marks Entry'!DI100</f>
        <v>0</v>
      </c>
      <c r="DI98" s="510">
        <f>'Marks Entry'!DJ100</f>
        <v>0</v>
      </c>
      <c r="DJ98" s="150">
        <f>'Marks Entry'!DK100</f>
        <v>0</v>
      </c>
      <c r="DK98" s="150">
        <f>'Marks Entry'!DL100</f>
        <v>0</v>
      </c>
      <c r="DL98" s="508">
        <f>'Marks Entry'!DM100</f>
        <v>0</v>
      </c>
      <c r="DM98" s="150">
        <f>'Marks Entry'!DN100</f>
        <v>0</v>
      </c>
      <c r="DN98" s="150">
        <f>'Marks Entry'!DO100</f>
        <v>0</v>
      </c>
      <c r="DO98" s="508">
        <f>'Marks Entry'!DP100</f>
        <v>0</v>
      </c>
      <c r="DP98" s="151">
        <f>'Marks Entry'!DQ100</f>
        <v>0</v>
      </c>
      <c r="DQ98" s="150">
        <f>'Marks Entry'!DR100</f>
        <v>0</v>
      </c>
      <c r="DR98" s="150">
        <f>'Marks Entry'!DS100</f>
        <v>0</v>
      </c>
      <c r="DS98" s="151">
        <f>'Marks Entry'!DT100</f>
        <v>0</v>
      </c>
      <c r="DT98" s="150">
        <f>'Marks Entry'!DU100</f>
        <v>0</v>
      </c>
      <c r="DU98" s="150">
        <f>'Marks Entry'!DV100</f>
        <v>0</v>
      </c>
      <c r="DV98" s="151">
        <f>'Marks Entry'!DW100</f>
        <v>0</v>
      </c>
      <c r="DW98" s="256">
        <f>'Marks Entry'!DX100</f>
        <v>0</v>
      </c>
      <c r="DX98" s="518">
        <f>'Marks Entry'!DY100</f>
        <v>0</v>
      </c>
      <c r="DY98" s="518" t="str">
        <f>'Marks Entry'!DZ100</f>
        <v>E</v>
      </c>
      <c r="DZ98" s="152" t="str">
        <f>'Marks Entry'!EA100</f>
        <v>E</v>
      </c>
      <c r="EA98" s="149">
        <f>'Marks Entry'!EB100</f>
        <v>0</v>
      </c>
      <c r="EB98" s="150">
        <f>'Marks Entry'!EC100</f>
        <v>0</v>
      </c>
      <c r="EC98" s="150">
        <f>'Marks Entry'!ED100</f>
        <v>0</v>
      </c>
      <c r="ED98" s="150">
        <f>'Marks Entry'!EE100</f>
        <v>0</v>
      </c>
      <c r="EE98" s="150">
        <f>'Marks Entry'!EF100</f>
        <v>0</v>
      </c>
      <c r="EF98" s="209">
        <f>'Marks Entry'!EG100</f>
        <v>0</v>
      </c>
      <c r="EG98" s="153" t="str">
        <f>'Marks Entry'!EJ100</f>
        <v>E</v>
      </c>
      <c r="EH98" s="149">
        <f>'Marks Entry'!EK100</f>
        <v>0</v>
      </c>
      <c r="EI98" s="150">
        <f>'Marks Entry'!EL100</f>
        <v>0</v>
      </c>
      <c r="EJ98" s="150">
        <f>'Marks Entry'!EM100</f>
        <v>0</v>
      </c>
      <c r="EK98" s="150">
        <f>'Marks Entry'!EN100</f>
        <v>0</v>
      </c>
      <c r="EL98" s="150">
        <f>'Marks Entry'!EO100</f>
        <v>0</v>
      </c>
      <c r="EM98" s="151">
        <f>'Marks Entry'!EP100</f>
        <v>0</v>
      </c>
      <c r="EN98" s="153" t="str">
        <f>'Marks Entry'!ES100</f>
        <v>E</v>
      </c>
      <c r="EO98" s="149">
        <f>'Marks Entry'!ET100</f>
        <v>0</v>
      </c>
      <c r="EP98" s="150">
        <f>'Marks Entry'!EU100</f>
        <v>0</v>
      </c>
      <c r="EQ98" s="150">
        <f>'Marks Entry'!EV100</f>
        <v>0</v>
      </c>
      <c r="ER98" s="150">
        <f>'Marks Entry'!EW100</f>
        <v>0</v>
      </c>
      <c r="ES98" s="150">
        <f>'Marks Entry'!EX100</f>
        <v>0</v>
      </c>
      <c r="ET98" s="151">
        <f>'Marks Entry'!EY100</f>
        <v>0</v>
      </c>
      <c r="EU98" s="153" t="str">
        <f>'Marks Entry'!FB100</f>
        <v>E</v>
      </c>
      <c r="EV98" s="222">
        <f>'Marks Entry'!FC100</f>
        <v>0</v>
      </c>
      <c r="EW98" s="223">
        <f>'Marks Entry'!FD100</f>
        <v>0</v>
      </c>
      <c r="EX98" s="226" t="str">
        <f>'Marks Entry'!FE100</f>
        <v/>
      </c>
      <c r="EY98" s="222">
        <f>'Marks Entry'!FF100</f>
        <v>1200</v>
      </c>
      <c r="EZ98" s="223">
        <f>'Marks Entry'!FG100</f>
        <v>0</v>
      </c>
      <c r="FA98" s="223">
        <f>'Marks Entry'!FH100</f>
        <v>0</v>
      </c>
      <c r="FB98" s="223" t="str">
        <f>IF(OR('Marks Entry'!FI100="First",'Marks Entry'!FI100="Second",'Marks Entry'!FI100="Third"),'Marks Entry'!FI100,"")</f>
        <v/>
      </c>
      <c r="FC98" s="223" t="str">
        <f>'Marks Entry'!FJ100</f>
        <v/>
      </c>
      <c r="FD98" s="540" t="str">
        <f>'Marks Entry'!FK100</f>
        <v>PROMOTED</v>
      </c>
      <c r="FE98" s="113" t="str">
        <f>'Marks Entry'!FL100</f>
        <v/>
      </c>
      <c r="FF98" s="115" t="str">
        <f>'Marks Entry'!FM100</f>
        <v/>
      </c>
      <c r="FG98" s="116" t="str">
        <f>'Marks Entry'!FO100</f>
        <v>E</v>
      </c>
    </row>
    <row r="99" spans="1:163" s="117" customFormat="1" ht="17.25" customHeight="1">
      <c r="A99" s="1065"/>
      <c r="B99" s="112">
        <f t="shared" si="2"/>
        <v>93</v>
      </c>
      <c r="C99" s="113">
        <f>'Marks Entry'!D101</f>
        <v>0</v>
      </c>
      <c r="D99" s="113">
        <f>'Marks Entry'!E101</f>
        <v>0</v>
      </c>
      <c r="E99" s="113">
        <f>'Marks Entry'!F101</f>
        <v>0</v>
      </c>
      <c r="F99" s="113">
        <f>'Marks Entry'!G101</f>
        <v>993</v>
      </c>
      <c r="G99" s="113">
        <f>'Marks Entry'!H101</f>
        <v>0</v>
      </c>
      <c r="H99" s="113">
        <f>'Marks Entry'!I101</f>
        <v>0</v>
      </c>
      <c r="I99" s="113">
        <f>'Marks Entry'!J101</f>
        <v>0</v>
      </c>
      <c r="J99" s="114">
        <f>'Marks Entry'!K101</f>
        <v>0</v>
      </c>
      <c r="K99" s="149">
        <f>'Marks Entry'!L101</f>
        <v>0</v>
      </c>
      <c r="L99" s="150">
        <f>'Marks Entry'!M101</f>
        <v>0</v>
      </c>
      <c r="M99" s="510">
        <f>'Marks Entry'!N101</f>
        <v>0</v>
      </c>
      <c r="N99" s="150">
        <f>'Marks Entry'!O101</f>
        <v>0</v>
      </c>
      <c r="O99" s="150">
        <f>'Marks Entry'!P101</f>
        <v>0</v>
      </c>
      <c r="P99" s="508">
        <f>'Marks Entry'!Q101</f>
        <v>0</v>
      </c>
      <c r="Q99" s="150">
        <f>'Marks Entry'!R101</f>
        <v>0</v>
      </c>
      <c r="R99" s="150">
        <f>'Marks Entry'!S101</f>
        <v>0</v>
      </c>
      <c r="S99" s="508">
        <f>'Marks Entry'!T101</f>
        <v>0</v>
      </c>
      <c r="T99" s="151">
        <f>'Marks Entry'!U101</f>
        <v>0</v>
      </c>
      <c r="U99" s="150">
        <f>'Marks Entry'!V101</f>
        <v>0</v>
      </c>
      <c r="V99" s="150">
        <f>'Marks Entry'!W101</f>
        <v>0</v>
      </c>
      <c r="W99" s="151">
        <f>'Marks Entry'!X101</f>
        <v>0</v>
      </c>
      <c r="X99" s="150">
        <f>'Marks Entry'!Y101</f>
        <v>0</v>
      </c>
      <c r="Y99" s="150">
        <f>'Marks Entry'!Z101</f>
        <v>0</v>
      </c>
      <c r="Z99" s="151">
        <f>'Marks Entry'!AA101</f>
        <v>0</v>
      </c>
      <c r="AA99" s="256">
        <f>'Marks Entry'!AB101</f>
        <v>0</v>
      </c>
      <c r="AB99" s="518">
        <f>'Marks Entry'!AC101</f>
        <v>0</v>
      </c>
      <c r="AC99" s="518" t="str">
        <f>'Marks Entry'!AD101</f>
        <v>E</v>
      </c>
      <c r="AD99" s="152" t="str">
        <f>'Marks Entry'!AE101</f>
        <v>E</v>
      </c>
      <c r="AE99" s="149">
        <f>'Marks Entry'!AF101</f>
        <v>0</v>
      </c>
      <c r="AF99" s="150">
        <f>'Marks Entry'!AG101</f>
        <v>0</v>
      </c>
      <c r="AG99" s="510">
        <f>'Marks Entry'!AH101</f>
        <v>0</v>
      </c>
      <c r="AH99" s="150">
        <f>'Marks Entry'!AI101</f>
        <v>0</v>
      </c>
      <c r="AI99" s="150">
        <f>'Marks Entry'!AJ101</f>
        <v>0</v>
      </c>
      <c r="AJ99" s="508">
        <f>'Marks Entry'!AK101</f>
        <v>0</v>
      </c>
      <c r="AK99" s="150">
        <f>'Marks Entry'!AL101</f>
        <v>0</v>
      </c>
      <c r="AL99" s="150">
        <f>'Marks Entry'!AM101</f>
        <v>0</v>
      </c>
      <c r="AM99" s="508">
        <f>'Marks Entry'!AN101</f>
        <v>0</v>
      </c>
      <c r="AN99" s="151">
        <f>'Marks Entry'!AO101</f>
        <v>0</v>
      </c>
      <c r="AO99" s="150">
        <f>'Marks Entry'!AP101</f>
        <v>0</v>
      </c>
      <c r="AP99" s="150">
        <f>'Marks Entry'!AQ101</f>
        <v>0</v>
      </c>
      <c r="AQ99" s="151">
        <f>'Marks Entry'!AR101</f>
        <v>0</v>
      </c>
      <c r="AR99" s="150">
        <f>'Marks Entry'!AS101</f>
        <v>0</v>
      </c>
      <c r="AS99" s="150">
        <f>'Marks Entry'!AT101</f>
        <v>0</v>
      </c>
      <c r="AT99" s="151">
        <f>'Marks Entry'!AU101</f>
        <v>0</v>
      </c>
      <c r="AU99" s="256">
        <f>'Marks Entry'!AV101</f>
        <v>0</v>
      </c>
      <c r="AV99" s="518">
        <f>'Marks Entry'!AW101</f>
        <v>0</v>
      </c>
      <c r="AW99" s="518" t="str">
        <f>'Marks Entry'!AX101</f>
        <v>E</v>
      </c>
      <c r="AX99" s="152" t="str">
        <f>'Marks Entry'!AY101</f>
        <v>E</v>
      </c>
      <c r="AY99" s="149">
        <f>'Marks Entry'!AZ101</f>
        <v>0</v>
      </c>
      <c r="AZ99" s="150">
        <f>'Marks Entry'!BA101</f>
        <v>0</v>
      </c>
      <c r="BA99" s="510">
        <f>'Marks Entry'!BB101</f>
        <v>0</v>
      </c>
      <c r="BB99" s="150">
        <f>'Marks Entry'!BC101</f>
        <v>0</v>
      </c>
      <c r="BC99" s="150">
        <f>'Marks Entry'!BD101</f>
        <v>0</v>
      </c>
      <c r="BD99" s="508">
        <f>'Marks Entry'!BE101</f>
        <v>0</v>
      </c>
      <c r="BE99" s="150">
        <f>'Marks Entry'!BF101</f>
        <v>0</v>
      </c>
      <c r="BF99" s="150">
        <f>'Marks Entry'!BG101</f>
        <v>0</v>
      </c>
      <c r="BG99" s="508">
        <f>'Marks Entry'!BH101</f>
        <v>0</v>
      </c>
      <c r="BH99" s="151">
        <f>'Marks Entry'!BI101</f>
        <v>0</v>
      </c>
      <c r="BI99" s="150">
        <f>'Marks Entry'!BJ101</f>
        <v>0</v>
      </c>
      <c r="BJ99" s="150">
        <f>'Marks Entry'!BK101</f>
        <v>0</v>
      </c>
      <c r="BK99" s="151">
        <f>'Marks Entry'!BL101</f>
        <v>0</v>
      </c>
      <c r="BL99" s="150">
        <f>'Marks Entry'!BM101</f>
        <v>0</v>
      </c>
      <c r="BM99" s="150">
        <f>'Marks Entry'!BN101</f>
        <v>0</v>
      </c>
      <c r="BN99" s="151">
        <f>'Marks Entry'!BO101</f>
        <v>0</v>
      </c>
      <c r="BO99" s="256">
        <f>'Marks Entry'!BP101</f>
        <v>0</v>
      </c>
      <c r="BP99" s="518">
        <f>'Marks Entry'!BQ101</f>
        <v>0</v>
      </c>
      <c r="BQ99" s="518" t="str">
        <f>'Marks Entry'!BR101</f>
        <v>E</v>
      </c>
      <c r="BR99" s="152" t="str">
        <f>'Marks Entry'!BS101</f>
        <v>E</v>
      </c>
      <c r="BS99" s="149">
        <f>'Marks Entry'!BT101</f>
        <v>0</v>
      </c>
      <c r="BT99" s="150">
        <f>'Marks Entry'!BU101</f>
        <v>0</v>
      </c>
      <c r="BU99" s="510">
        <f>'Marks Entry'!BV101</f>
        <v>0</v>
      </c>
      <c r="BV99" s="150">
        <f>'Marks Entry'!BW101</f>
        <v>0</v>
      </c>
      <c r="BW99" s="150">
        <f>'Marks Entry'!BX101</f>
        <v>0</v>
      </c>
      <c r="BX99" s="508">
        <f>'Marks Entry'!BY101</f>
        <v>0</v>
      </c>
      <c r="BY99" s="150">
        <f>'Marks Entry'!BZ101</f>
        <v>0</v>
      </c>
      <c r="BZ99" s="150">
        <f>'Marks Entry'!CA101</f>
        <v>0</v>
      </c>
      <c r="CA99" s="508">
        <f>'Marks Entry'!CB101</f>
        <v>0</v>
      </c>
      <c r="CB99" s="151">
        <f>'Marks Entry'!CC101</f>
        <v>0</v>
      </c>
      <c r="CC99" s="150">
        <f>'Marks Entry'!CD101</f>
        <v>0</v>
      </c>
      <c r="CD99" s="150">
        <f>'Marks Entry'!CE101</f>
        <v>0</v>
      </c>
      <c r="CE99" s="151">
        <f>'Marks Entry'!CF101</f>
        <v>0</v>
      </c>
      <c r="CF99" s="150">
        <f>'Marks Entry'!CG101</f>
        <v>0</v>
      </c>
      <c r="CG99" s="150">
        <f>'Marks Entry'!CH101</f>
        <v>0</v>
      </c>
      <c r="CH99" s="151">
        <f>'Marks Entry'!CI101</f>
        <v>0</v>
      </c>
      <c r="CI99" s="256">
        <f>'Marks Entry'!CJ101</f>
        <v>0</v>
      </c>
      <c r="CJ99" s="518">
        <f>'Marks Entry'!CK101</f>
        <v>0</v>
      </c>
      <c r="CK99" s="518" t="str">
        <f>'Marks Entry'!CL101</f>
        <v>E</v>
      </c>
      <c r="CL99" s="152" t="str">
        <f>'Marks Entry'!CM101</f>
        <v>E</v>
      </c>
      <c r="CM99" s="149">
        <f>'Marks Entry'!CN101</f>
        <v>0</v>
      </c>
      <c r="CN99" s="150">
        <f>'Marks Entry'!CO101</f>
        <v>0</v>
      </c>
      <c r="CO99" s="510">
        <f>'Marks Entry'!CP101</f>
        <v>0</v>
      </c>
      <c r="CP99" s="150">
        <f>'Marks Entry'!CQ101</f>
        <v>0</v>
      </c>
      <c r="CQ99" s="150">
        <f>'Marks Entry'!CR101</f>
        <v>0</v>
      </c>
      <c r="CR99" s="508">
        <f>'Marks Entry'!CS101</f>
        <v>0</v>
      </c>
      <c r="CS99" s="150">
        <f>'Marks Entry'!CT101</f>
        <v>0</v>
      </c>
      <c r="CT99" s="150">
        <f>'Marks Entry'!CU101</f>
        <v>0</v>
      </c>
      <c r="CU99" s="508">
        <f>'Marks Entry'!CV101</f>
        <v>0</v>
      </c>
      <c r="CV99" s="151">
        <f>'Marks Entry'!CW101</f>
        <v>0</v>
      </c>
      <c r="CW99" s="150">
        <f>'Marks Entry'!CX101</f>
        <v>0</v>
      </c>
      <c r="CX99" s="150">
        <f>'Marks Entry'!CY101</f>
        <v>0</v>
      </c>
      <c r="CY99" s="151">
        <f>'Marks Entry'!CZ101</f>
        <v>0</v>
      </c>
      <c r="CZ99" s="150">
        <f>'Marks Entry'!DA101</f>
        <v>0</v>
      </c>
      <c r="DA99" s="150">
        <f>'Marks Entry'!DB101</f>
        <v>0</v>
      </c>
      <c r="DB99" s="151">
        <f>'Marks Entry'!DC101</f>
        <v>0</v>
      </c>
      <c r="DC99" s="256">
        <f>'Marks Entry'!DD101</f>
        <v>0</v>
      </c>
      <c r="DD99" s="518">
        <f>'Marks Entry'!DE101</f>
        <v>0</v>
      </c>
      <c r="DE99" s="518" t="str">
        <f>'Marks Entry'!DF101</f>
        <v>E</v>
      </c>
      <c r="DF99" s="152" t="str">
        <f>'Marks Entry'!DG101</f>
        <v>E</v>
      </c>
      <c r="DG99" s="149">
        <f>'Marks Entry'!DH101</f>
        <v>0</v>
      </c>
      <c r="DH99" s="150">
        <f>'Marks Entry'!DI101</f>
        <v>0</v>
      </c>
      <c r="DI99" s="510">
        <f>'Marks Entry'!DJ101</f>
        <v>0</v>
      </c>
      <c r="DJ99" s="150">
        <f>'Marks Entry'!DK101</f>
        <v>0</v>
      </c>
      <c r="DK99" s="150">
        <f>'Marks Entry'!DL101</f>
        <v>0</v>
      </c>
      <c r="DL99" s="508">
        <f>'Marks Entry'!DM101</f>
        <v>0</v>
      </c>
      <c r="DM99" s="150">
        <f>'Marks Entry'!DN101</f>
        <v>0</v>
      </c>
      <c r="DN99" s="150">
        <f>'Marks Entry'!DO101</f>
        <v>0</v>
      </c>
      <c r="DO99" s="508">
        <f>'Marks Entry'!DP101</f>
        <v>0</v>
      </c>
      <c r="DP99" s="151">
        <f>'Marks Entry'!DQ101</f>
        <v>0</v>
      </c>
      <c r="DQ99" s="150">
        <f>'Marks Entry'!DR101</f>
        <v>0</v>
      </c>
      <c r="DR99" s="150">
        <f>'Marks Entry'!DS101</f>
        <v>0</v>
      </c>
      <c r="DS99" s="151">
        <f>'Marks Entry'!DT101</f>
        <v>0</v>
      </c>
      <c r="DT99" s="150">
        <f>'Marks Entry'!DU101</f>
        <v>0</v>
      </c>
      <c r="DU99" s="150">
        <f>'Marks Entry'!DV101</f>
        <v>0</v>
      </c>
      <c r="DV99" s="151">
        <f>'Marks Entry'!DW101</f>
        <v>0</v>
      </c>
      <c r="DW99" s="256">
        <f>'Marks Entry'!DX101</f>
        <v>0</v>
      </c>
      <c r="DX99" s="518">
        <f>'Marks Entry'!DY101</f>
        <v>0</v>
      </c>
      <c r="DY99" s="518" t="str">
        <f>'Marks Entry'!DZ101</f>
        <v>E</v>
      </c>
      <c r="DZ99" s="152" t="str">
        <f>'Marks Entry'!EA101</f>
        <v>E</v>
      </c>
      <c r="EA99" s="149">
        <f>'Marks Entry'!EB101</f>
        <v>0</v>
      </c>
      <c r="EB99" s="150">
        <f>'Marks Entry'!EC101</f>
        <v>0</v>
      </c>
      <c r="EC99" s="150">
        <f>'Marks Entry'!ED101</f>
        <v>0</v>
      </c>
      <c r="ED99" s="150">
        <f>'Marks Entry'!EE101</f>
        <v>0</v>
      </c>
      <c r="EE99" s="150">
        <f>'Marks Entry'!EF101</f>
        <v>0</v>
      </c>
      <c r="EF99" s="209">
        <f>'Marks Entry'!EG101</f>
        <v>0</v>
      </c>
      <c r="EG99" s="153" t="str">
        <f>'Marks Entry'!EJ101</f>
        <v>E</v>
      </c>
      <c r="EH99" s="149">
        <f>'Marks Entry'!EK101</f>
        <v>0</v>
      </c>
      <c r="EI99" s="150">
        <f>'Marks Entry'!EL101</f>
        <v>0</v>
      </c>
      <c r="EJ99" s="150">
        <f>'Marks Entry'!EM101</f>
        <v>0</v>
      </c>
      <c r="EK99" s="150">
        <f>'Marks Entry'!EN101</f>
        <v>0</v>
      </c>
      <c r="EL99" s="150">
        <f>'Marks Entry'!EO101</f>
        <v>0</v>
      </c>
      <c r="EM99" s="151">
        <f>'Marks Entry'!EP101</f>
        <v>0</v>
      </c>
      <c r="EN99" s="153" t="str">
        <f>'Marks Entry'!ES101</f>
        <v>E</v>
      </c>
      <c r="EO99" s="149">
        <f>'Marks Entry'!ET101</f>
        <v>0</v>
      </c>
      <c r="EP99" s="150">
        <f>'Marks Entry'!EU101</f>
        <v>0</v>
      </c>
      <c r="EQ99" s="150">
        <f>'Marks Entry'!EV101</f>
        <v>0</v>
      </c>
      <c r="ER99" s="150">
        <f>'Marks Entry'!EW101</f>
        <v>0</v>
      </c>
      <c r="ES99" s="150">
        <f>'Marks Entry'!EX101</f>
        <v>0</v>
      </c>
      <c r="ET99" s="151">
        <f>'Marks Entry'!EY101</f>
        <v>0</v>
      </c>
      <c r="EU99" s="153" t="str">
        <f>'Marks Entry'!FB101</f>
        <v>E</v>
      </c>
      <c r="EV99" s="222">
        <f>'Marks Entry'!FC101</f>
        <v>0</v>
      </c>
      <c r="EW99" s="223">
        <f>'Marks Entry'!FD101</f>
        <v>0</v>
      </c>
      <c r="EX99" s="226" t="str">
        <f>'Marks Entry'!FE101</f>
        <v/>
      </c>
      <c r="EY99" s="222">
        <f>'Marks Entry'!FF101</f>
        <v>1200</v>
      </c>
      <c r="EZ99" s="223">
        <f>'Marks Entry'!FG101</f>
        <v>0</v>
      </c>
      <c r="FA99" s="223">
        <f>'Marks Entry'!FH101</f>
        <v>0</v>
      </c>
      <c r="FB99" s="223" t="str">
        <f>IF(OR('Marks Entry'!FI101="First",'Marks Entry'!FI101="Second",'Marks Entry'!FI101="Third"),'Marks Entry'!FI101,"")</f>
        <v/>
      </c>
      <c r="FC99" s="223" t="str">
        <f>'Marks Entry'!FJ101</f>
        <v/>
      </c>
      <c r="FD99" s="540" t="str">
        <f>'Marks Entry'!FK101</f>
        <v>PROMOTED</v>
      </c>
      <c r="FE99" s="113" t="str">
        <f>'Marks Entry'!FL101</f>
        <v/>
      </c>
      <c r="FF99" s="115" t="str">
        <f>'Marks Entry'!FM101</f>
        <v/>
      </c>
      <c r="FG99" s="116" t="str">
        <f>'Marks Entry'!FO101</f>
        <v>E</v>
      </c>
    </row>
    <row r="100" spans="1:163" s="117" customFormat="1" ht="17.25" customHeight="1">
      <c r="A100" s="1065"/>
      <c r="B100" s="112">
        <f t="shared" si="2"/>
        <v>94</v>
      </c>
      <c r="C100" s="113">
        <f>'Marks Entry'!D102</f>
        <v>0</v>
      </c>
      <c r="D100" s="113">
        <f>'Marks Entry'!E102</f>
        <v>0</v>
      </c>
      <c r="E100" s="113">
        <f>'Marks Entry'!F102</f>
        <v>0</v>
      </c>
      <c r="F100" s="113">
        <f>'Marks Entry'!G102</f>
        <v>994</v>
      </c>
      <c r="G100" s="113">
        <f>'Marks Entry'!H102</f>
        <v>0</v>
      </c>
      <c r="H100" s="113">
        <f>'Marks Entry'!I102</f>
        <v>0</v>
      </c>
      <c r="I100" s="113">
        <f>'Marks Entry'!J102</f>
        <v>0</v>
      </c>
      <c r="J100" s="114">
        <f>'Marks Entry'!K102</f>
        <v>0</v>
      </c>
      <c r="K100" s="149">
        <f>'Marks Entry'!L102</f>
        <v>0</v>
      </c>
      <c r="L100" s="150">
        <f>'Marks Entry'!M102</f>
        <v>0</v>
      </c>
      <c r="M100" s="510">
        <f>'Marks Entry'!N102</f>
        <v>0</v>
      </c>
      <c r="N100" s="150">
        <f>'Marks Entry'!O102</f>
        <v>0</v>
      </c>
      <c r="O100" s="150">
        <f>'Marks Entry'!P102</f>
        <v>0</v>
      </c>
      <c r="P100" s="508">
        <f>'Marks Entry'!Q102</f>
        <v>0</v>
      </c>
      <c r="Q100" s="150">
        <f>'Marks Entry'!R102</f>
        <v>0</v>
      </c>
      <c r="R100" s="150">
        <f>'Marks Entry'!S102</f>
        <v>0</v>
      </c>
      <c r="S100" s="508">
        <f>'Marks Entry'!T102</f>
        <v>0</v>
      </c>
      <c r="T100" s="151">
        <f>'Marks Entry'!U102</f>
        <v>0</v>
      </c>
      <c r="U100" s="150">
        <f>'Marks Entry'!V102</f>
        <v>0</v>
      </c>
      <c r="V100" s="150">
        <f>'Marks Entry'!W102</f>
        <v>0</v>
      </c>
      <c r="W100" s="151">
        <f>'Marks Entry'!X102</f>
        <v>0</v>
      </c>
      <c r="X100" s="150">
        <f>'Marks Entry'!Y102</f>
        <v>0</v>
      </c>
      <c r="Y100" s="150">
        <f>'Marks Entry'!Z102</f>
        <v>0</v>
      </c>
      <c r="Z100" s="151">
        <f>'Marks Entry'!AA102</f>
        <v>0</v>
      </c>
      <c r="AA100" s="256">
        <f>'Marks Entry'!AB102</f>
        <v>0</v>
      </c>
      <c r="AB100" s="518">
        <f>'Marks Entry'!AC102</f>
        <v>0</v>
      </c>
      <c r="AC100" s="518" t="str">
        <f>'Marks Entry'!AD102</f>
        <v>E</v>
      </c>
      <c r="AD100" s="152" t="str">
        <f>'Marks Entry'!AE102</f>
        <v>E</v>
      </c>
      <c r="AE100" s="149">
        <f>'Marks Entry'!AF102</f>
        <v>0</v>
      </c>
      <c r="AF100" s="150">
        <f>'Marks Entry'!AG102</f>
        <v>0</v>
      </c>
      <c r="AG100" s="510">
        <f>'Marks Entry'!AH102</f>
        <v>0</v>
      </c>
      <c r="AH100" s="150">
        <f>'Marks Entry'!AI102</f>
        <v>0</v>
      </c>
      <c r="AI100" s="150">
        <f>'Marks Entry'!AJ102</f>
        <v>0</v>
      </c>
      <c r="AJ100" s="508">
        <f>'Marks Entry'!AK102</f>
        <v>0</v>
      </c>
      <c r="AK100" s="150">
        <f>'Marks Entry'!AL102</f>
        <v>0</v>
      </c>
      <c r="AL100" s="150">
        <f>'Marks Entry'!AM102</f>
        <v>0</v>
      </c>
      <c r="AM100" s="508">
        <f>'Marks Entry'!AN102</f>
        <v>0</v>
      </c>
      <c r="AN100" s="151">
        <f>'Marks Entry'!AO102</f>
        <v>0</v>
      </c>
      <c r="AO100" s="150">
        <f>'Marks Entry'!AP102</f>
        <v>0</v>
      </c>
      <c r="AP100" s="150">
        <f>'Marks Entry'!AQ102</f>
        <v>0</v>
      </c>
      <c r="AQ100" s="151">
        <f>'Marks Entry'!AR102</f>
        <v>0</v>
      </c>
      <c r="AR100" s="150">
        <f>'Marks Entry'!AS102</f>
        <v>0</v>
      </c>
      <c r="AS100" s="150">
        <f>'Marks Entry'!AT102</f>
        <v>0</v>
      </c>
      <c r="AT100" s="151">
        <f>'Marks Entry'!AU102</f>
        <v>0</v>
      </c>
      <c r="AU100" s="256">
        <f>'Marks Entry'!AV102</f>
        <v>0</v>
      </c>
      <c r="AV100" s="518">
        <f>'Marks Entry'!AW102</f>
        <v>0</v>
      </c>
      <c r="AW100" s="518" t="str">
        <f>'Marks Entry'!AX102</f>
        <v>E</v>
      </c>
      <c r="AX100" s="152" t="str">
        <f>'Marks Entry'!AY102</f>
        <v>E</v>
      </c>
      <c r="AY100" s="149">
        <f>'Marks Entry'!AZ102</f>
        <v>0</v>
      </c>
      <c r="AZ100" s="150">
        <f>'Marks Entry'!BA102</f>
        <v>0</v>
      </c>
      <c r="BA100" s="510">
        <f>'Marks Entry'!BB102</f>
        <v>0</v>
      </c>
      <c r="BB100" s="150">
        <f>'Marks Entry'!BC102</f>
        <v>0</v>
      </c>
      <c r="BC100" s="150">
        <f>'Marks Entry'!BD102</f>
        <v>0</v>
      </c>
      <c r="BD100" s="508">
        <f>'Marks Entry'!BE102</f>
        <v>0</v>
      </c>
      <c r="BE100" s="150">
        <f>'Marks Entry'!BF102</f>
        <v>0</v>
      </c>
      <c r="BF100" s="150">
        <f>'Marks Entry'!BG102</f>
        <v>0</v>
      </c>
      <c r="BG100" s="508">
        <f>'Marks Entry'!BH102</f>
        <v>0</v>
      </c>
      <c r="BH100" s="151">
        <f>'Marks Entry'!BI102</f>
        <v>0</v>
      </c>
      <c r="BI100" s="150">
        <f>'Marks Entry'!BJ102</f>
        <v>0</v>
      </c>
      <c r="BJ100" s="150">
        <f>'Marks Entry'!BK102</f>
        <v>0</v>
      </c>
      <c r="BK100" s="151">
        <f>'Marks Entry'!BL102</f>
        <v>0</v>
      </c>
      <c r="BL100" s="150">
        <f>'Marks Entry'!BM102</f>
        <v>0</v>
      </c>
      <c r="BM100" s="150">
        <f>'Marks Entry'!BN102</f>
        <v>0</v>
      </c>
      <c r="BN100" s="151">
        <f>'Marks Entry'!BO102</f>
        <v>0</v>
      </c>
      <c r="BO100" s="256">
        <f>'Marks Entry'!BP102</f>
        <v>0</v>
      </c>
      <c r="BP100" s="518">
        <f>'Marks Entry'!BQ102</f>
        <v>0</v>
      </c>
      <c r="BQ100" s="518" t="str">
        <f>'Marks Entry'!BR102</f>
        <v>E</v>
      </c>
      <c r="BR100" s="152" t="str">
        <f>'Marks Entry'!BS102</f>
        <v>E</v>
      </c>
      <c r="BS100" s="149">
        <f>'Marks Entry'!BT102</f>
        <v>0</v>
      </c>
      <c r="BT100" s="150">
        <f>'Marks Entry'!BU102</f>
        <v>0</v>
      </c>
      <c r="BU100" s="510">
        <f>'Marks Entry'!BV102</f>
        <v>0</v>
      </c>
      <c r="BV100" s="150">
        <f>'Marks Entry'!BW102</f>
        <v>0</v>
      </c>
      <c r="BW100" s="150">
        <f>'Marks Entry'!BX102</f>
        <v>0</v>
      </c>
      <c r="BX100" s="508">
        <f>'Marks Entry'!BY102</f>
        <v>0</v>
      </c>
      <c r="BY100" s="150">
        <f>'Marks Entry'!BZ102</f>
        <v>0</v>
      </c>
      <c r="BZ100" s="150">
        <f>'Marks Entry'!CA102</f>
        <v>0</v>
      </c>
      <c r="CA100" s="508">
        <f>'Marks Entry'!CB102</f>
        <v>0</v>
      </c>
      <c r="CB100" s="151">
        <f>'Marks Entry'!CC102</f>
        <v>0</v>
      </c>
      <c r="CC100" s="150">
        <f>'Marks Entry'!CD102</f>
        <v>0</v>
      </c>
      <c r="CD100" s="150">
        <f>'Marks Entry'!CE102</f>
        <v>0</v>
      </c>
      <c r="CE100" s="151">
        <f>'Marks Entry'!CF102</f>
        <v>0</v>
      </c>
      <c r="CF100" s="150">
        <f>'Marks Entry'!CG102</f>
        <v>0</v>
      </c>
      <c r="CG100" s="150">
        <f>'Marks Entry'!CH102</f>
        <v>0</v>
      </c>
      <c r="CH100" s="151">
        <f>'Marks Entry'!CI102</f>
        <v>0</v>
      </c>
      <c r="CI100" s="256">
        <f>'Marks Entry'!CJ102</f>
        <v>0</v>
      </c>
      <c r="CJ100" s="518">
        <f>'Marks Entry'!CK102</f>
        <v>0</v>
      </c>
      <c r="CK100" s="518" t="str">
        <f>'Marks Entry'!CL102</f>
        <v>E</v>
      </c>
      <c r="CL100" s="152" t="str">
        <f>'Marks Entry'!CM102</f>
        <v>E</v>
      </c>
      <c r="CM100" s="149">
        <f>'Marks Entry'!CN102</f>
        <v>0</v>
      </c>
      <c r="CN100" s="150">
        <f>'Marks Entry'!CO102</f>
        <v>0</v>
      </c>
      <c r="CO100" s="510">
        <f>'Marks Entry'!CP102</f>
        <v>0</v>
      </c>
      <c r="CP100" s="150">
        <f>'Marks Entry'!CQ102</f>
        <v>0</v>
      </c>
      <c r="CQ100" s="150">
        <f>'Marks Entry'!CR102</f>
        <v>0</v>
      </c>
      <c r="CR100" s="508">
        <f>'Marks Entry'!CS102</f>
        <v>0</v>
      </c>
      <c r="CS100" s="150">
        <f>'Marks Entry'!CT102</f>
        <v>0</v>
      </c>
      <c r="CT100" s="150">
        <f>'Marks Entry'!CU102</f>
        <v>0</v>
      </c>
      <c r="CU100" s="508">
        <f>'Marks Entry'!CV102</f>
        <v>0</v>
      </c>
      <c r="CV100" s="151">
        <f>'Marks Entry'!CW102</f>
        <v>0</v>
      </c>
      <c r="CW100" s="150">
        <f>'Marks Entry'!CX102</f>
        <v>0</v>
      </c>
      <c r="CX100" s="150">
        <f>'Marks Entry'!CY102</f>
        <v>0</v>
      </c>
      <c r="CY100" s="151">
        <f>'Marks Entry'!CZ102</f>
        <v>0</v>
      </c>
      <c r="CZ100" s="150">
        <f>'Marks Entry'!DA102</f>
        <v>0</v>
      </c>
      <c r="DA100" s="150">
        <f>'Marks Entry'!DB102</f>
        <v>0</v>
      </c>
      <c r="DB100" s="151">
        <f>'Marks Entry'!DC102</f>
        <v>0</v>
      </c>
      <c r="DC100" s="256">
        <f>'Marks Entry'!DD102</f>
        <v>0</v>
      </c>
      <c r="DD100" s="518">
        <f>'Marks Entry'!DE102</f>
        <v>0</v>
      </c>
      <c r="DE100" s="518" t="str">
        <f>'Marks Entry'!DF102</f>
        <v>E</v>
      </c>
      <c r="DF100" s="152" t="str">
        <f>'Marks Entry'!DG102</f>
        <v>E</v>
      </c>
      <c r="DG100" s="149">
        <f>'Marks Entry'!DH102</f>
        <v>0</v>
      </c>
      <c r="DH100" s="150">
        <f>'Marks Entry'!DI102</f>
        <v>0</v>
      </c>
      <c r="DI100" s="510">
        <f>'Marks Entry'!DJ102</f>
        <v>0</v>
      </c>
      <c r="DJ100" s="150">
        <f>'Marks Entry'!DK102</f>
        <v>0</v>
      </c>
      <c r="DK100" s="150">
        <f>'Marks Entry'!DL102</f>
        <v>0</v>
      </c>
      <c r="DL100" s="508">
        <f>'Marks Entry'!DM102</f>
        <v>0</v>
      </c>
      <c r="DM100" s="150">
        <f>'Marks Entry'!DN102</f>
        <v>0</v>
      </c>
      <c r="DN100" s="150">
        <f>'Marks Entry'!DO102</f>
        <v>0</v>
      </c>
      <c r="DO100" s="508">
        <f>'Marks Entry'!DP102</f>
        <v>0</v>
      </c>
      <c r="DP100" s="151">
        <f>'Marks Entry'!DQ102</f>
        <v>0</v>
      </c>
      <c r="DQ100" s="150">
        <f>'Marks Entry'!DR102</f>
        <v>0</v>
      </c>
      <c r="DR100" s="150">
        <f>'Marks Entry'!DS102</f>
        <v>0</v>
      </c>
      <c r="DS100" s="151">
        <f>'Marks Entry'!DT102</f>
        <v>0</v>
      </c>
      <c r="DT100" s="150">
        <f>'Marks Entry'!DU102</f>
        <v>0</v>
      </c>
      <c r="DU100" s="150">
        <f>'Marks Entry'!DV102</f>
        <v>0</v>
      </c>
      <c r="DV100" s="151">
        <f>'Marks Entry'!DW102</f>
        <v>0</v>
      </c>
      <c r="DW100" s="256">
        <f>'Marks Entry'!DX102</f>
        <v>0</v>
      </c>
      <c r="DX100" s="518">
        <f>'Marks Entry'!DY102</f>
        <v>0</v>
      </c>
      <c r="DY100" s="518" t="str">
        <f>'Marks Entry'!DZ102</f>
        <v>E</v>
      </c>
      <c r="DZ100" s="152" t="str">
        <f>'Marks Entry'!EA102</f>
        <v>E</v>
      </c>
      <c r="EA100" s="149">
        <f>'Marks Entry'!EB102</f>
        <v>0</v>
      </c>
      <c r="EB100" s="150">
        <f>'Marks Entry'!EC102</f>
        <v>0</v>
      </c>
      <c r="EC100" s="150">
        <f>'Marks Entry'!ED102</f>
        <v>0</v>
      </c>
      <c r="ED100" s="150">
        <f>'Marks Entry'!EE102</f>
        <v>0</v>
      </c>
      <c r="EE100" s="150">
        <f>'Marks Entry'!EF102</f>
        <v>0</v>
      </c>
      <c r="EF100" s="209">
        <f>'Marks Entry'!EG102</f>
        <v>0</v>
      </c>
      <c r="EG100" s="153" t="str">
        <f>'Marks Entry'!EJ102</f>
        <v>E</v>
      </c>
      <c r="EH100" s="149">
        <f>'Marks Entry'!EK102</f>
        <v>0</v>
      </c>
      <c r="EI100" s="150">
        <f>'Marks Entry'!EL102</f>
        <v>0</v>
      </c>
      <c r="EJ100" s="150">
        <f>'Marks Entry'!EM102</f>
        <v>0</v>
      </c>
      <c r="EK100" s="150">
        <f>'Marks Entry'!EN102</f>
        <v>0</v>
      </c>
      <c r="EL100" s="150">
        <f>'Marks Entry'!EO102</f>
        <v>0</v>
      </c>
      <c r="EM100" s="151">
        <f>'Marks Entry'!EP102</f>
        <v>0</v>
      </c>
      <c r="EN100" s="153" t="str">
        <f>'Marks Entry'!ES102</f>
        <v>E</v>
      </c>
      <c r="EO100" s="149">
        <f>'Marks Entry'!ET102</f>
        <v>0</v>
      </c>
      <c r="EP100" s="150">
        <f>'Marks Entry'!EU102</f>
        <v>0</v>
      </c>
      <c r="EQ100" s="150">
        <f>'Marks Entry'!EV102</f>
        <v>0</v>
      </c>
      <c r="ER100" s="150">
        <f>'Marks Entry'!EW102</f>
        <v>0</v>
      </c>
      <c r="ES100" s="150">
        <f>'Marks Entry'!EX102</f>
        <v>0</v>
      </c>
      <c r="ET100" s="151">
        <f>'Marks Entry'!EY102</f>
        <v>0</v>
      </c>
      <c r="EU100" s="153" t="str">
        <f>'Marks Entry'!FB102</f>
        <v>E</v>
      </c>
      <c r="EV100" s="222">
        <f>'Marks Entry'!FC102</f>
        <v>0</v>
      </c>
      <c r="EW100" s="223">
        <f>'Marks Entry'!FD102</f>
        <v>0</v>
      </c>
      <c r="EX100" s="226" t="str">
        <f>'Marks Entry'!FE102</f>
        <v/>
      </c>
      <c r="EY100" s="222">
        <f>'Marks Entry'!FF102</f>
        <v>1200</v>
      </c>
      <c r="EZ100" s="223">
        <f>'Marks Entry'!FG102</f>
        <v>0</v>
      </c>
      <c r="FA100" s="223">
        <f>'Marks Entry'!FH102</f>
        <v>0</v>
      </c>
      <c r="FB100" s="223" t="str">
        <f>IF(OR('Marks Entry'!FI102="First",'Marks Entry'!FI102="Second",'Marks Entry'!FI102="Third"),'Marks Entry'!FI102,"")</f>
        <v/>
      </c>
      <c r="FC100" s="223" t="str">
        <f>'Marks Entry'!FJ102</f>
        <v/>
      </c>
      <c r="FD100" s="540" t="str">
        <f>'Marks Entry'!FK102</f>
        <v>PROMOTED</v>
      </c>
      <c r="FE100" s="113" t="str">
        <f>'Marks Entry'!FL102</f>
        <v/>
      </c>
      <c r="FF100" s="115" t="str">
        <f>'Marks Entry'!FM102</f>
        <v/>
      </c>
      <c r="FG100" s="116" t="str">
        <f>'Marks Entry'!FO102</f>
        <v>E</v>
      </c>
    </row>
    <row r="101" spans="1:163" s="117" customFormat="1" ht="17.25" customHeight="1">
      <c r="A101" s="1065"/>
      <c r="B101" s="112">
        <f t="shared" si="2"/>
        <v>95</v>
      </c>
      <c r="C101" s="113">
        <f>'Marks Entry'!D103</f>
        <v>0</v>
      </c>
      <c r="D101" s="113">
        <f>'Marks Entry'!E103</f>
        <v>0</v>
      </c>
      <c r="E101" s="113">
        <f>'Marks Entry'!F103</f>
        <v>0</v>
      </c>
      <c r="F101" s="113">
        <f>'Marks Entry'!G103</f>
        <v>995</v>
      </c>
      <c r="G101" s="113">
        <f>'Marks Entry'!H103</f>
        <v>0</v>
      </c>
      <c r="H101" s="113">
        <f>'Marks Entry'!I103</f>
        <v>0</v>
      </c>
      <c r="I101" s="113">
        <f>'Marks Entry'!J103</f>
        <v>0</v>
      </c>
      <c r="J101" s="114">
        <f>'Marks Entry'!K103</f>
        <v>0</v>
      </c>
      <c r="K101" s="149">
        <f>'Marks Entry'!L103</f>
        <v>0</v>
      </c>
      <c r="L101" s="150">
        <f>'Marks Entry'!M103</f>
        <v>0</v>
      </c>
      <c r="M101" s="510">
        <f>'Marks Entry'!N103</f>
        <v>0</v>
      </c>
      <c r="N101" s="150">
        <f>'Marks Entry'!O103</f>
        <v>0</v>
      </c>
      <c r="O101" s="150">
        <f>'Marks Entry'!P103</f>
        <v>0</v>
      </c>
      <c r="P101" s="508">
        <f>'Marks Entry'!Q103</f>
        <v>0</v>
      </c>
      <c r="Q101" s="150">
        <f>'Marks Entry'!R103</f>
        <v>0</v>
      </c>
      <c r="R101" s="150">
        <f>'Marks Entry'!S103</f>
        <v>0</v>
      </c>
      <c r="S101" s="508">
        <f>'Marks Entry'!T103</f>
        <v>0</v>
      </c>
      <c r="T101" s="151">
        <f>'Marks Entry'!U103</f>
        <v>0</v>
      </c>
      <c r="U101" s="150">
        <f>'Marks Entry'!V103</f>
        <v>0</v>
      </c>
      <c r="V101" s="150">
        <f>'Marks Entry'!W103</f>
        <v>0</v>
      </c>
      <c r="W101" s="151">
        <f>'Marks Entry'!X103</f>
        <v>0</v>
      </c>
      <c r="X101" s="150">
        <f>'Marks Entry'!Y103</f>
        <v>0</v>
      </c>
      <c r="Y101" s="150">
        <f>'Marks Entry'!Z103</f>
        <v>0</v>
      </c>
      <c r="Z101" s="151">
        <f>'Marks Entry'!AA103</f>
        <v>0</v>
      </c>
      <c r="AA101" s="256">
        <f>'Marks Entry'!AB103</f>
        <v>0</v>
      </c>
      <c r="AB101" s="518">
        <f>'Marks Entry'!AC103</f>
        <v>0</v>
      </c>
      <c r="AC101" s="518" t="str">
        <f>'Marks Entry'!AD103</f>
        <v>E</v>
      </c>
      <c r="AD101" s="152" t="str">
        <f>'Marks Entry'!AE103</f>
        <v>E</v>
      </c>
      <c r="AE101" s="149">
        <f>'Marks Entry'!AF103</f>
        <v>0</v>
      </c>
      <c r="AF101" s="150">
        <f>'Marks Entry'!AG103</f>
        <v>0</v>
      </c>
      <c r="AG101" s="510">
        <f>'Marks Entry'!AH103</f>
        <v>0</v>
      </c>
      <c r="AH101" s="150">
        <f>'Marks Entry'!AI103</f>
        <v>0</v>
      </c>
      <c r="AI101" s="150">
        <f>'Marks Entry'!AJ103</f>
        <v>0</v>
      </c>
      <c r="AJ101" s="508">
        <f>'Marks Entry'!AK103</f>
        <v>0</v>
      </c>
      <c r="AK101" s="150">
        <f>'Marks Entry'!AL103</f>
        <v>0</v>
      </c>
      <c r="AL101" s="150">
        <f>'Marks Entry'!AM103</f>
        <v>0</v>
      </c>
      <c r="AM101" s="508">
        <f>'Marks Entry'!AN103</f>
        <v>0</v>
      </c>
      <c r="AN101" s="151">
        <f>'Marks Entry'!AO103</f>
        <v>0</v>
      </c>
      <c r="AO101" s="150">
        <f>'Marks Entry'!AP103</f>
        <v>0</v>
      </c>
      <c r="AP101" s="150">
        <f>'Marks Entry'!AQ103</f>
        <v>0</v>
      </c>
      <c r="AQ101" s="151">
        <f>'Marks Entry'!AR103</f>
        <v>0</v>
      </c>
      <c r="AR101" s="150">
        <f>'Marks Entry'!AS103</f>
        <v>0</v>
      </c>
      <c r="AS101" s="150">
        <f>'Marks Entry'!AT103</f>
        <v>0</v>
      </c>
      <c r="AT101" s="151">
        <f>'Marks Entry'!AU103</f>
        <v>0</v>
      </c>
      <c r="AU101" s="256">
        <f>'Marks Entry'!AV103</f>
        <v>0</v>
      </c>
      <c r="AV101" s="518">
        <f>'Marks Entry'!AW103</f>
        <v>0</v>
      </c>
      <c r="AW101" s="518" t="str">
        <f>'Marks Entry'!AX103</f>
        <v>E</v>
      </c>
      <c r="AX101" s="152" t="str">
        <f>'Marks Entry'!AY103</f>
        <v>E</v>
      </c>
      <c r="AY101" s="149">
        <f>'Marks Entry'!AZ103</f>
        <v>0</v>
      </c>
      <c r="AZ101" s="150">
        <f>'Marks Entry'!BA103</f>
        <v>0</v>
      </c>
      <c r="BA101" s="510">
        <f>'Marks Entry'!BB103</f>
        <v>0</v>
      </c>
      <c r="BB101" s="150">
        <f>'Marks Entry'!BC103</f>
        <v>0</v>
      </c>
      <c r="BC101" s="150">
        <f>'Marks Entry'!BD103</f>
        <v>0</v>
      </c>
      <c r="BD101" s="508">
        <f>'Marks Entry'!BE103</f>
        <v>0</v>
      </c>
      <c r="BE101" s="150">
        <f>'Marks Entry'!BF103</f>
        <v>0</v>
      </c>
      <c r="BF101" s="150">
        <f>'Marks Entry'!BG103</f>
        <v>0</v>
      </c>
      <c r="BG101" s="508">
        <f>'Marks Entry'!BH103</f>
        <v>0</v>
      </c>
      <c r="BH101" s="151">
        <f>'Marks Entry'!BI103</f>
        <v>0</v>
      </c>
      <c r="BI101" s="150">
        <f>'Marks Entry'!BJ103</f>
        <v>0</v>
      </c>
      <c r="BJ101" s="150">
        <f>'Marks Entry'!BK103</f>
        <v>0</v>
      </c>
      <c r="BK101" s="151">
        <f>'Marks Entry'!BL103</f>
        <v>0</v>
      </c>
      <c r="BL101" s="150">
        <f>'Marks Entry'!BM103</f>
        <v>0</v>
      </c>
      <c r="BM101" s="150">
        <f>'Marks Entry'!BN103</f>
        <v>0</v>
      </c>
      <c r="BN101" s="151">
        <f>'Marks Entry'!BO103</f>
        <v>0</v>
      </c>
      <c r="BO101" s="256">
        <f>'Marks Entry'!BP103</f>
        <v>0</v>
      </c>
      <c r="BP101" s="518">
        <f>'Marks Entry'!BQ103</f>
        <v>0</v>
      </c>
      <c r="BQ101" s="518" t="str">
        <f>'Marks Entry'!BR103</f>
        <v>E</v>
      </c>
      <c r="BR101" s="152" t="str">
        <f>'Marks Entry'!BS103</f>
        <v>E</v>
      </c>
      <c r="BS101" s="149">
        <f>'Marks Entry'!BT103</f>
        <v>0</v>
      </c>
      <c r="BT101" s="150">
        <f>'Marks Entry'!BU103</f>
        <v>0</v>
      </c>
      <c r="BU101" s="510">
        <f>'Marks Entry'!BV103</f>
        <v>0</v>
      </c>
      <c r="BV101" s="150">
        <f>'Marks Entry'!BW103</f>
        <v>0</v>
      </c>
      <c r="BW101" s="150">
        <f>'Marks Entry'!BX103</f>
        <v>0</v>
      </c>
      <c r="BX101" s="508">
        <f>'Marks Entry'!BY103</f>
        <v>0</v>
      </c>
      <c r="BY101" s="150">
        <f>'Marks Entry'!BZ103</f>
        <v>0</v>
      </c>
      <c r="BZ101" s="150">
        <f>'Marks Entry'!CA103</f>
        <v>0</v>
      </c>
      <c r="CA101" s="508">
        <f>'Marks Entry'!CB103</f>
        <v>0</v>
      </c>
      <c r="CB101" s="151">
        <f>'Marks Entry'!CC103</f>
        <v>0</v>
      </c>
      <c r="CC101" s="150">
        <f>'Marks Entry'!CD103</f>
        <v>0</v>
      </c>
      <c r="CD101" s="150">
        <f>'Marks Entry'!CE103</f>
        <v>0</v>
      </c>
      <c r="CE101" s="151">
        <f>'Marks Entry'!CF103</f>
        <v>0</v>
      </c>
      <c r="CF101" s="150">
        <f>'Marks Entry'!CG103</f>
        <v>0</v>
      </c>
      <c r="CG101" s="150">
        <f>'Marks Entry'!CH103</f>
        <v>0</v>
      </c>
      <c r="CH101" s="151">
        <f>'Marks Entry'!CI103</f>
        <v>0</v>
      </c>
      <c r="CI101" s="256">
        <f>'Marks Entry'!CJ103</f>
        <v>0</v>
      </c>
      <c r="CJ101" s="518">
        <f>'Marks Entry'!CK103</f>
        <v>0</v>
      </c>
      <c r="CK101" s="518" t="str">
        <f>'Marks Entry'!CL103</f>
        <v>E</v>
      </c>
      <c r="CL101" s="152" t="str">
        <f>'Marks Entry'!CM103</f>
        <v>E</v>
      </c>
      <c r="CM101" s="149">
        <f>'Marks Entry'!CN103</f>
        <v>0</v>
      </c>
      <c r="CN101" s="150">
        <f>'Marks Entry'!CO103</f>
        <v>0</v>
      </c>
      <c r="CO101" s="510">
        <f>'Marks Entry'!CP103</f>
        <v>0</v>
      </c>
      <c r="CP101" s="150">
        <f>'Marks Entry'!CQ103</f>
        <v>0</v>
      </c>
      <c r="CQ101" s="150">
        <f>'Marks Entry'!CR103</f>
        <v>0</v>
      </c>
      <c r="CR101" s="508">
        <f>'Marks Entry'!CS103</f>
        <v>0</v>
      </c>
      <c r="CS101" s="150">
        <f>'Marks Entry'!CT103</f>
        <v>0</v>
      </c>
      <c r="CT101" s="150">
        <f>'Marks Entry'!CU103</f>
        <v>0</v>
      </c>
      <c r="CU101" s="508">
        <f>'Marks Entry'!CV103</f>
        <v>0</v>
      </c>
      <c r="CV101" s="151">
        <f>'Marks Entry'!CW103</f>
        <v>0</v>
      </c>
      <c r="CW101" s="150">
        <f>'Marks Entry'!CX103</f>
        <v>0</v>
      </c>
      <c r="CX101" s="150">
        <f>'Marks Entry'!CY103</f>
        <v>0</v>
      </c>
      <c r="CY101" s="151">
        <f>'Marks Entry'!CZ103</f>
        <v>0</v>
      </c>
      <c r="CZ101" s="150">
        <f>'Marks Entry'!DA103</f>
        <v>0</v>
      </c>
      <c r="DA101" s="150">
        <f>'Marks Entry'!DB103</f>
        <v>0</v>
      </c>
      <c r="DB101" s="151">
        <f>'Marks Entry'!DC103</f>
        <v>0</v>
      </c>
      <c r="DC101" s="256">
        <f>'Marks Entry'!DD103</f>
        <v>0</v>
      </c>
      <c r="DD101" s="518">
        <f>'Marks Entry'!DE103</f>
        <v>0</v>
      </c>
      <c r="DE101" s="518" t="str">
        <f>'Marks Entry'!DF103</f>
        <v>E</v>
      </c>
      <c r="DF101" s="152" t="str">
        <f>'Marks Entry'!DG103</f>
        <v>E</v>
      </c>
      <c r="DG101" s="149">
        <f>'Marks Entry'!DH103</f>
        <v>0</v>
      </c>
      <c r="DH101" s="150">
        <f>'Marks Entry'!DI103</f>
        <v>0</v>
      </c>
      <c r="DI101" s="510">
        <f>'Marks Entry'!DJ103</f>
        <v>0</v>
      </c>
      <c r="DJ101" s="150">
        <f>'Marks Entry'!DK103</f>
        <v>0</v>
      </c>
      <c r="DK101" s="150">
        <f>'Marks Entry'!DL103</f>
        <v>0</v>
      </c>
      <c r="DL101" s="508">
        <f>'Marks Entry'!DM103</f>
        <v>0</v>
      </c>
      <c r="DM101" s="150">
        <f>'Marks Entry'!DN103</f>
        <v>0</v>
      </c>
      <c r="DN101" s="150">
        <f>'Marks Entry'!DO103</f>
        <v>0</v>
      </c>
      <c r="DO101" s="508">
        <f>'Marks Entry'!DP103</f>
        <v>0</v>
      </c>
      <c r="DP101" s="151">
        <f>'Marks Entry'!DQ103</f>
        <v>0</v>
      </c>
      <c r="DQ101" s="150">
        <f>'Marks Entry'!DR103</f>
        <v>0</v>
      </c>
      <c r="DR101" s="150">
        <f>'Marks Entry'!DS103</f>
        <v>0</v>
      </c>
      <c r="DS101" s="151">
        <f>'Marks Entry'!DT103</f>
        <v>0</v>
      </c>
      <c r="DT101" s="150">
        <f>'Marks Entry'!DU103</f>
        <v>0</v>
      </c>
      <c r="DU101" s="150">
        <f>'Marks Entry'!DV103</f>
        <v>0</v>
      </c>
      <c r="DV101" s="151">
        <f>'Marks Entry'!DW103</f>
        <v>0</v>
      </c>
      <c r="DW101" s="256">
        <f>'Marks Entry'!DX103</f>
        <v>0</v>
      </c>
      <c r="DX101" s="518">
        <f>'Marks Entry'!DY103</f>
        <v>0</v>
      </c>
      <c r="DY101" s="518" t="str">
        <f>'Marks Entry'!DZ103</f>
        <v>E</v>
      </c>
      <c r="DZ101" s="152" t="str">
        <f>'Marks Entry'!EA103</f>
        <v>E</v>
      </c>
      <c r="EA101" s="149">
        <f>'Marks Entry'!EB103</f>
        <v>0</v>
      </c>
      <c r="EB101" s="150">
        <f>'Marks Entry'!EC103</f>
        <v>0</v>
      </c>
      <c r="EC101" s="150">
        <f>'Marks Entry'!ED103</f>
        <v>0</v>
      </c>
      <c r="ED101" s="150">
        <f>'Marks Entry'!EE103</f>
        <v>0</v>
      </c>
      <c r="EE101" s="150">
        <f>'Marks Entry'!EF103</f>
        <v>0</v>
      </c>
      <c r="EF101" s="209">
        <f>'Marks Entry'!EG103</f>
        <v>0</v>
      </c>
      <c r="EG101" s="153" t="str">
        <f>'Marks Entry'!EJ103</f>
        <v>E</v>
      </c>
      <c r="EH101" s="149">
        <f>'Marks Entry'!EK103</f>
        <v>0</v>
      </c>
      <c r="EI101" s="150">
        <f>'Marks Entry'!EL103</f>
        <v>0</v>
      </c>
      <c r="EJ101" s="150">
        <f>'Marks Entry'!EM103</f>
        <v>0</v>
      </c>
      <c r="EK101" s="150">
        <f>'Marks Entry'!EN103</f>
        <v>0</v>
      </c>
      <c r="EL101" s="150">
        <f>'Marks Entry'!EO103</f>
        <v>0</v>
      </c>
      <c r="EM101" s="151">
        <f>'Marks Entry'!EP103</f>
        <v>0</v>
      </c>
      <c r="EN101" s="153" t="str">
        <f>'Marks Entry'!ES103</f>
        <v>E</v>
      </c>
      <c r="EO101" s="149">
        <f>'Marks Entry'!ET103</f>
        <v>0</v>
      </c>
      <c r="EP101" s="150">
        <f>'Marks Entry'!EU103</f>
        <v>0</v>
      </c>
      <c r="EQ101" s="150">
        <f>'Marks Entry'!EV103</f>
        <v>0</v>
      </c>
      <c r="ER101" s="150">
        <f>'Marks Entry'!EW103</f>
        <v>0</v>
      </c>
      <c r="ES101" s="150">
        <f>'Marks Entry'!EX103</f>
        <v>0</v>
      </c>
      <c r="ET101" s="151">
        <f>'Marks Entry'!EY103</f>
        <v>0</v>
      </c>
      <c r="EU101" s="153" t="str">
        <f>'Marks Entry'!FB103</f>
        <v>E</v>
      </c>
      <c r="EV101" s="222">
        <f>'Marks Entry'!FC103</f>
        <v>0</v>
      </c>
      <c r="EW101" s="223">
        <f>'Marks Entry'!FD103</f>
        <v>0</v>
      </c>
      <c r="EX101" s="226" t="str">
        <f>'Marks Entry'!FE103</f>
        <v/>
      </c>
      <c r="EY101" s="222">
        <f>'Marks Entry'!FF103</f>
        <v>1200</v>
      </c>
      <c r="EZ101" s="223">
        <f>'Marks Entry'!FG103</f>
        <v>0</v>
      </c>
      <c r="FA101" s="223">
        <f>'Marks Entry'!FH103</f>
        <v>0</v>
      </c>
      <c r="FB101" s="223" t="str">
        <f>IF(OR('Marks Entry'!FI103="First",'Marks Entry'!FI103="Second",'Marks Entry'!FI103="Third"),'Marks Entry'!FI103,"")</f>
        <v/>
      </c>
      <c r="FC101" s="223" t="str">
        <f>'Marks Entry'!FJ103</f>
        <v/>
      </c>
      <c r="FD101" s="540" t="str">
        <f>'Marks Entry'!FK103</f>
        <v>PROMOTED</v>
      </c>
      <c r="FE101" s="113" t="str">
        <f>'Marks Entry'!FL103</f>
        <v/>
      </c>
      <c r="FF101" s="115" t="str">
        <f>'Marks Entry'!FM103</f>
        <v/>
      </c>
      <c r="FG101" s="116" t="str">
        <f>'Marks Entry'!FO103</f>
        <v>E</v>
      </c>
    </row>
    <row r="102" spans="1:163" s="117" customFormat="1" ht="17.25" customHeight="1">
      <c r="A102" s="1065"/>
      <c r="B102" s="112">
        <f t="shared" si="2"/>
        <v>96</v>
      </c>
      <c r="C102" s="113">
        <f>'Marks Entry'!D104</f>
        <v>0</v>
      </c>
      <c r="D102" s="113">
        <f>'Marks Entry'!E104</f>
        <v>0</v>
      </c>
      <c r="E102" s="113">
        <f>'Marks Entry'!F104</f>
        <v>0</v>
      </c>
      <c r="F102" s="113">
        <f>'Marks Entry'!G104</f>
        <v>996</v>
      </c>
      <c r="G102" s="113">
        <f>'Marks Entry'!H104</f>
        <v>0</v>
      </c>
      <c r="H102" s="113">
        <f>'Marks Entry'!I104</f>
        <v>0</v>
      </c>
      <c r="I102" s="113">
        <f>'Marks Entry'!J104</f>
        <v>0</v>
      </c>
      <c r="J102" s="114">
        <f>'Marks Entry'!K104</f>
        <v>0</v>
      </c>
      <c r="K102" s="149">
        <f>'Marks Entry'!L104</f>
        <v>0</v>
      </c>
      <c r="L102" s="150">
        <f>'Marks Entry'!M104</f>
        <v>0</v>
      </c>
      <c r="M102" s="510">
        <f>'Marks Entry'!N104</f>
        <v>0</v>
      </c>
      <c r="N102" s="150">
        <f>'Marks Entry'!O104</f>
        <v>0</v>
      </c>
      <c r="O102" s="150">
        <f>'Marks Entry'!P104</f>
        <v>0</v>
      </c>
      <c r="P102" s="508">
        <f>'Marks Entry'!Q104</f>
        <v>0</v>
      </c>
      <c r="Q102" s="150">
        <f>'Marks Entry'!R104</f>
        <v>0</v>
      </c>
      <c r="R102" s="150">
        <f>'Marks Entry'!S104</f>
        <v>0</v>
      </c>
      <c r="S102" s="508">
        <f>'Marks Entry'!T104</f>
        <v>0</v>
      </c>
      <c r="T102" s="151">
        <f>'Marks Entry'!U104</f>
        <v>0</v>
      </c>
      <c r="U102" s="150">
        <f>'Marks Entry'!V104</f>
        <v>0</v>
      </c>
      <c r="V102" s="150">
        <f>'Marks Entry'!W104</f>
        <v>0</v>
      </c>
      <c r="W102" s="151">
        <f>'Marks Entry'!X104</f>
        <v>0</v>
      </c>
      <c r="X102" s="150">
        <f>'Marks Entry'!Y104</f>
        <v>0</v>
      </c>
      <c r="Y102" s="150">
        <f>'Marks Entry'!Z104</f>
        <v>0</v>
      </c>
      <c r="Z102" s="151">
        <f>'Marks Entry'!AA104</f>
        <v>0</v>
      </c>
      <c r="AA102" s="256">
        <f>'Marks Entry'!AB104</f>
        <v>0</v>
      </c>
      <c r="AB102" s="518">
        <f>'Marks Entry'!AC104</f>
        <v>0</v>
      </c>
      <c r="AC102" s="518" t="str">
        <f>'Marks Entry'!AD104</f>
        <v>E</v>
      </c>
      <c r="AD102" s="152" t="str">
        <f>'Marks Entry'!AE104</f>
        <v>E</v>
      </c>
      <c r="AE102" s="149">
        <f>'Marks Entry'!AF104</f>
        <v>0</v>
      </c>
      <c r="AF102" s="150">
        <f>'Marks Entry'!AG104</f>
        <v>0</v>
      </c>
      <c r="AG102" s="510">
        <f>'Marks Entry'!AH104</f>
        <v>0</v>
      </c>
      <c r="AH102" s="150">
        <f>'Marks Entry'!AI104</f>
        <v>0</v>
      </c>
      <c r="AI102" s="150">
        <f>'Marks Entry'!AJ104</f>
        <v>0</v>
      </c>
      <c r="AJ102" s="508">
        <f>'Marks Entry'!AK104</f>
        <v>0</v>
      </c>
      <c r="AK102" s="150">
        <f>'Marks Entry'!AL104</f>
        <v>0</v>
      </c>
      <c r="AL102" s="150">
        <f>'Marks Entry'!AM104</f>
        <v>0</v>
      </c>
      <c r="AM102" s="508">
        <f>'Marks Entry'!AN104</f>
        <v>0</v>
      </c>
      <c r="AN102" s="151">
        <f>'Marks Entry'!AO104</f>
        <v>0</v>
      </c>
      <c r="AO102" s="150">
        <f>'Marks Entry'!AP104</f>
        <v>0</v>
      </c>
      <c r="AP102" s="150">
        <f>'Marks Entry'!AQ104</f>
        <v>0</v>
      </c>
      <c r="AQ102" s="151">
        <f>'Marks Entry'!AR104</f>
        <v>0</v>
      </c>
      <c r="AR102" s="150">
        <f>'Marks Entry'!AS104</f>
        <v>0</v>
      </c>
      <c r="AS102" s="150">
        <f>'Marks Entry'!AT104</f>
        <v>0</v>
      </c>
      <c r="AT102" s="151">
        <f>'Marks Entry'!AU104</f>
        <v>0</v>
      </c>
      <c r="AU102" s="256">
        <f>'Marks Entry'!AV104</f>
        <v>0</v>
      </c>
      <c r="AV102" s="518">
        <f>'Marks Entry'!AW104</f>
        <v>0</v>
      </c>
      <c r="AW102" s="518" t="str">
        <f>'Marks Entry'!AX104</f>
        <v>E</v>
      </c>
      <c r="AX102" s="152" t="str">
        <f>'Marks Entry'!AY104</f>
        <v>E</v>
      </c>
      <c r="AY102" s="149">
        <f>'Marks Entry'!AZ104</f>
        <v>0</v>
      </c>
      <c r="AZ102" s="150">
        <f>'Marks Entry'!BA104</f>
        <v>0</v>
      </c>
      <c r="BA102" s="510">
        <f>'Marks Entry'!BB104</f>
        <v>0</v>
      </c>
      <c r="BB102" s="150">
        <f>'Marks Entry'!BC104</f>
        <v>0</v>
      </c>
      <c r="BC102" s="150">
        <f>'Marks Entry'!BD104</f>
        <v>0</v>
      </c>
      <c r="BD102" s="508">
        <f>'Marks Entry'!BE104</f>
        <v>0</v>
      </c>
      <c r="BE102" s="150">
        <f>'Marks Entry'!BF104</f>
        <v>0</v>
      </c>
      <c r="BF102" s="150">
        <f>'Marks Entry'!BG104</f>
        <v>0</v>
      </c>
      <c r="BG102" s="508">
        <f>'Marks Entry'!BH104</f>
        <v>0</v>
      </c>
      <c r="BH102" s="151">
        <f>'Marks Entry'!BI104</f>
        <v>0</v>
      </c>
      <c r="BI102" s="150">
        <f>'Marks Entry'!BJ104</f>
        <v>0</v>
      </c>
      <c r="BJ102" s="150">
        <f>'Marks Entry'!BK104</f>
        <v>0</v>
      </c>
      <c r="BK102" s="151">
        <f>'Marks Entry'!BL104</f>
        <v>0</v>
      </c>
      <c r="BL102" s="150">
        <f>'Marks Entry'!BM104</f>
        <v>0</v>
      </c>
      <c r="BM102" s="150">
        <f>'Marks Entry'!BN104</f>
        <v>0</v>
      </c>
      <c r="BN102" s="151">
        <f>'Marks Entry'!BO104</f>
        <v>0</v>
      </c>
      <c r="BO102" s="256">
        <f>'Marks Entry'!BP104</f>
        <v>0</v>
      </c>
      <c r="BP102" s="518">
        <f>'Marks Entry'!BQ104</f>
        <v>0</v>
      </c>
      <c r="BQ102" s="518" t="str">
        <f>'Marks Entry'!BR104</f>
        <v>E</v>
      </c>
      <c r="BR102" s="152" t="str">
        <f>'Marks Entry'!BS104</f>
        <v>E</v>
      </c>
      <c r="BS102" s="149">
        <f>'Marks Entry'!BT104</f>
        <v>0</v>
      </c>
      <c r="BT102" s="150">
        <f>'Marks Entry'!BU104</f>
        <v>0</v>
      </c>
      <c r="BU102" s="510">
        <f>'Marks Entry'!BV104</f>
        <v>0</v>
      </c>
      <c r="BV102" s="150">
        <f>'Marks Entry'!BW104</f>
        <v>0</v>
      </c>
      <c r="BW102" s="150">
        <f>'Marks Entry'!BX104</f>
        <v>0</v>
      </c>
      <c r="BX102" s="508">
        <f>'Marks Entry'!BY104</f>
        <v>0</v>
      </c>
      <c r="BY102" s="150">
        <f>'Marks Entry'!BZ104</f>
        <v>0</v>
      </c>
      <c r="BZ102" s="150">
        <f>'Marks Entry'!CA104</f>
        <v>0</v>
      </c>
      <c r="CA102" s="508">
        <f>'Marks Entry'!CB104</f>
        <v>0</v>
      </c>
      <c r="CB102" s="151">
        <f>'Marks Entry'!CC104</f>
        <v>0</v>
      </c>
      <c r="CC102" s="150">
        <f>'Marks Entry'!CD104</f>
        <v>0</v>
      </c>
      <c r="CD102" s="150">
        <f>'Marks Entry'!CE104</f>
        <v>0</v>
      </c>
      <c r="CE102" s="151">
        <f>'Marks Entry'!CF104</f>
        <v>0</v>
      </c>
      <c r="CF102" s="150">
        <f>'Marks Entry'!CG104</f>
        <v>0</v>
      </c>
      <c r="CG102" s="150">
        <f>'Marks Entry'!CH104</f>
        <v>0</v>
      </c>
      <c r="CH102" s="151">
        <f>'Marks Entry'!CI104</f>
        <v>0</v>
      </c>
      <c r="CI102" s="256">
        <f>'Marks Entry'!CJ104</f>
        <v>0</v>
      </c>
      <c r="CJ102" s="518">
        <f>'Marks Entry'!CK104</f>
        <v>0</v>
      </c>
      <c r="CK102" s="518" t="str">
        <f>'Marks Entry'!CL104</f>
        <v>E</v>
      </c>
      <c r="CL102" s="152" t="str">
        <f>'Marks Entry'!CM104</f>
        <v>E</v>
      </c>
      <c r="CM102" s="149">
        <f>'Marks Entry'!CN104</f>
        <v>0</v>
      </c>
      <c r="CN102" s="150">
        <f>'Marks Entry'!CO104</f>
        <v>0</v>
      </c>
      <c r="CO102" s="510">
        <f>'Marks Entry'!CP104</f>
        <v>0</v>
      </c>
      <c r="CP102" s="150">
        <f>'Marks Entry'!CQ104</f>
        <v>0</v>
      </c>
      <c r="CQ102" s="150">
        <f>'Marks Entry'!CR104</f>
        <v>0</v>
      </c>
      <c r="CR102" s="508">
        <f>'Marks Entry'!CS104</f>
        <v>0</v>
      </c>
      <c r="CS102" s="150">
        <f>'Marks Entry'!CT104</f>
        <v>0</v>
      </c>
      <c r="CT102" s="150">
        <f>'Marks Entry'!CU104</f>
        <v>0</v>
      </c>
      <c r="CU102" s="508">
        <f>'Marks Entry'!CV104</f>
        <v>0</v>
      </c>
      <c r="CV102" s="151">
        <f>'Marks Entry'!CW104</f>
        <v>0</v>
      </c>
      <c r="CW102" s="150">
        <f>'Marks Entry'!CX104</f>
        <v>0</v>
      </c>
      <c r="CX102" s="150">
        <f>'Marks Entry'!CY104</f>
        <v>0</v>
      </c>
      <c r="CY102" s="151">
        <f>'Marks Entry'!CZ104</f>
        <v>0</v>
      </c>
      <c r="CZ102" s="150">
        <f>'Marks Entry'!DA104</f>
        <v>0</v>
      </c>
      <c r="DA102" s="150">
        <f>'Marks Entry'!DB104</f>
        <v>0</v>
      </c>
      <c r="DB102" s="151">
        <f>'Marks Entry'!DC104</f>
        <v>0</v>
      </c>
      <c r="DC102" s="256">
        <f>'Marks Entry'!DD104</f>
        <v>0</v>
      </c>
      <c r="DD102" s="518">
        <f>'Marks Entry'!DE104</f>
        <v>0</v>
      </c>
      <c r="DE102" s="518" t="str">
        <f>'Marks Entry'!DF104</f>
        <v>E</v>
      </c>
      <c r="DF102" s="152" t="str">
        <f>'Marks Entry'!DG104</f>
        <v>E</v>
      </c>
      <c r="DG102" s="149">
        <f>'Marks Entry'!DH104</f>
        <v>0</v>
      </c>
      <c r="DH102" s="150">
        <f>'Marks Entry'!DI104</f>
        <v>0</v>
      </c>
      <c r="DI102" s="510">
        <f>'Marks Entry'!DJ104</f>
        <v>0</v>
      </c>
      <c r="DJ102" s="150">
        <f>'Marks Entry'!DK104</f>
        <v>0</v>
      </c>
      <c r="DK102" s="150">
        <f>'Marks Entry'!DL104</f>
        <v>0</v>
      </c>
      <c r="DL102" s="508">
        <f>'Marks Entry'!DM104</f>
        <v>0</v>
      </c>
      <c r="DM102" s="150">
        <f>'Marks Entry'!DN104</f>
        <v>0</v>
      </c>
      <c r="DN102" s="150">
        <f>'Marks Entry'!DO104</f>
        <v>0</v>
      </c>
      <c r="DO102" s="508">
        <f>'Marks Entry'!DP104</f>
        <v>0</v>
      </c>
      <c r="DP102" s="151">
        <f>'Marks Entry'!DQ104</f>
        <v>0</v>
      </c>
      <c r="DQ102" s="150">
        <f>'Marks Entry'!DR104</f>
        <v>0</v>
      </c>
      <c r="DR102" s="150">
        <f>'Marks Entry'!DS104</f>
        <v>0</v>
      </c>
      <c r="DS102" s="151">
        <f>'Marks Entry'!DT104</f>
        <v>0</v>
      </c>
      <c r="DT102" s="150">
        <f>'Marks Entry'!DU104</f>
        <v>0</v>
      </c>
      <c r="DU102" s="150">
        <f>'Marks Entry'!DV104</f>
        <v>0</v>
      </c>
      <c r="DV102" s="151">
        <f>'Marks Entry'!DW104</f>
        <v>0</v>
      </c>
      <c r="DW102" s="256">
        <f>'Marks Entry'!DX104</f>
        <v>0</v>
      </c>
      <c r="DX102" s="518">
        <f>'Marks Entry'!DY104</f>
        <v>0</v>
      </c>
      <c r="DY102" s="518" t="str">
        <f>'Marks Entry'!DZ104</f>
        <v>E</v>
      </c>
      <c r="DZ102" s="152" t="str">
        <f>'Marks Entry'!EA104</f>
        <v>E</v>
      </c>
      <c r="EA102" s="149">
        <f>'Marks Entry'!EB104</f>
        <v>0</v>
      </c>
      <c r="EB102" s="150">
        <f>'Marks Entry'!EC104</f>
        <v>0</v>
      </c>
      <c r="EC102" s="150">
        <f>'Marks Entry'!ED104</f>
        <v>0</v>
      </c>
      <c r="ED102" s="150">
        <f>'Marks Entry'!EE104</f>
        <v>0</v>
      </c>
      <c r="EE102" s="150">
        <f>'Marks Entry'!EF104</f>
        <v>0</v>
      </c>
      <c r="EF102" s="209">
        <f>'Marks Entry'!EG104</f>
        <v>0</v>
      </c>
      <c r="EG102" s="153" t="str">
        <f>'Marks Entry'!EJ104</f>
        <v>E</v>
      </c>
      <c r="EH102" s="149">
        <f>'Marks Entry'!EK104</f>
        <v>0</v>
      </c>
      <c r="EI102" s="150">
        <f>'Marks Entry'!EL104</f>
        <v>0</v>
      </c>
      <c r="EJ102" s="150">
        <f>'Marks Entry'!EM104</f>
        <v>0</v>
      </c>
      <c r="EK102" s="150">
        <f>'Marks Entry'!EN104</f>
        <v>0</v>
      </c>
      <c r="EL102" s="150">
        <f>'Marks Entry'!EO104</f>
        <v>0</v>
      </c>
      <c r="EM102" s="151">
        <f>'Marks Entry'!EP104</f>
        <v>0</v>
      </c>
      <c r="EN102" s="153" t="str">
        <f>'Marks Entry'!ES104</f>
        <v>E</v>
      </c>
      <c r="EO102" s="149">
        <f>'Marks Entry'!ET104</f>
        <v>0</v>
      </c>
      <c r="EP102" s="150">
        <f>'Marks Entry'!EU104</f>
        <v>0</v>
      </c>
      <c r="EQ102" s="150">
        <f>'Marks Entry'!EV104</f>
        <v>0</v>
      </c>
      <c r="ER102" s="150">
        <f>'Marks Entry'!EW104</f>
        <v>0</v>
      </c>
      <c r="ES102" s="150">
        <f>'Marks Entry'!EX104</f>
        <v>0</v>
      </c>
      <c r="ET102" s="151">
        <f>'Marks Entry'!EY104</f>
        <v>0</v>
      </c>
      <c r="EU102" s="153" t="str">
        <f>'Marks Entry'!FB104</f>
        <v>E</v>
      </c>
      <c r="EV102" s="222">
        <f>'Marks Entry'!FC104</f>
        <v>0</v>
      </c>
      <c r="EW102" s="223">
        <f>'Marks Entry'!FD104</f>
        <v>0</v>
      </c>
      <c r="EX102" s="226" t="str">
        <f>'Marks Entry'!FE104</f>
        <v/>
      </c>
      <c r="EY102" s="222">
        <f>'Marks Entry'!FF104</f>
        <v>1200</v>
      </c>
      <c r="EZ102" s="223">
        <f>'Marks Entry'!FG104</f>
        <v>0</v>
      </c>
      <c r="FA102" s="223">
        <f>'Marks Entry'!FH104</f>
        <v>0</v>
      </c>
      <c r="FB102" s="223" t="str">
        <f>IF(OR('Marks Entry'!FI104="First",'Marks Entry'!FI104="Second",'Marks Entry'!FI104="Third"),'Marks Entry'!FI104,"")</f>
        <v/>
      </c>
      <c r="FC102" s="223" t="str">
        <f>'Marks Entry'!FJ104</f>
        <v/>
      </c>
      <c r="FD102" s="540" t="str">
        <f>'Marks Entry'!FK104</f>
        <v>PROMOTED</v>
      </c>
      <c r="FE102" s="113" t="str">
        <f>'Marks Entry'!FL104</f>
        <v/>
      </c>
      <c r="FF102" s="115" t="str">
        <f>'Marks Entry'!FM104</f>
        <v/>
      </c>
      <c r="FG102" s="116" t="str">
        <f>'Marks Entry'!FO104</f>
        <v>E</v>
      </c>
    </row>
    <row r="103" spans="1:163" s="117" customFormat="1" ht="17.25" customHeight="1">
      <c r="A103" s="1065"/>
      <c r="B103" s="112">
        <f t="shared" si="2"/>
        <v>97</v>
      </c>
      <c r="C103" s="113">
        <f>'Marks Entry'!D105</f>
        <v>0</v>
      </c>
      <c r="D103" s="113">
        <f>'Marks Entry'!E105</f>
        <v>0</v>
      </c>
      <c r="E103" s="113">
        <f>'Marks Entry'!F105</f>
        <v>0</v>
      </c>
      <c r="F103" s="113">
        <f>'Marks Entry'!G105</f>
        <v>997</v>
      </c>
      <c r="G103" s="113">
        <f>'Marks Entry'!H105</f>
        <v>0</v>
      </c>
      <c r="H103" s="113">
        <f>'Marks Entry'!I105</f>
        <v>0</v>
      </c>
      <c r="I103" s="113">
        <f>'Marks Entry'!J105</f>
        <v>0</v>
      </c>
      <c r="J103" s="114">
        <f>'Marks Entry'!K105</f>
        <v>0</v>
      </c>
      <c r="K103" s="149">
        <f>'Marks Entry'!L105</f>
        <v>0</v>
      </c>
      <c r="L103" s="150">
        <f>'Marks Entry'!M105</f>
        <v>0</v>
      </c>
      <c r="M103" s="510">
        <f>'Marks Entry'!N105</f>
        <v>0</v>
      </c>
      <c r="N103" s="150">
        <f>'Marks Entry'!O105</f>
        <v>0</v>
      </c>
      <c r="O103" s="150">
        <f>'Marks Entry'!P105</f>
        <v>0</v>
      </c>
      <c r="P103" s="508">
        <f>'Marks Entry'!Q105</f>
        <v>0</v>
      </c>
      <c r="Q103" s="150">
        <f>'Marks Entry'!R105</f>
        <v>0</v>
      </c>
      <c r="R103" s="150">
        <f>'Marks Entry'!S105</f>
        <v>0</v>
      </c>
      <c r="S103" s="508">
        <f>'Marks Entry'!T105</f>
        <v>0</v>
      </c>
      <c r="T103" s="151">
        <f>'Marks Entry'!U105</f>
        <v>0</v>
      </c>
      <c r="U103" s="150">
        <f>'Marks Entry'!V105</f>
        <v>0</v>
      </c>
      <c r="V103" s="150">
        <f>'Marks Entry'!W105</f>
        <v>0</v>
      </c>
      <c r="W103" s="151">
        <f>'Marks Entry'!X105</f>
        <v>0</v>
      </c>
      <c r="X103" s="150">
        <f>'Marks Entry'!Y105</f>
        <v>0</v>
      </c>
      <c r="Y103" s="150">
        <f>'Marks Entry'!Z105</f>
        <v>0</v>
      </c>
      <c r="Z103" s="151">
        <f>'Marks Entry'!AA105</f>
        <v>0</v>
      </c>
      <c r="AA103" s="256">
        <f>'Marks Entry'!AB105</f>
        <v>0</v>
      </c>
      <c r="AB103" s="518">
        <f>'Marks Entry'!AC105</f>
        <v>0</v>
      </c>
      <c r="AC103" s="518" t="str">
        <f>'Marks Entry'!AD105</f>
        <v>E</v>
      </c>
      <c r="AD103" s="152" t="str">
        <f>'Marks Entry'!AE105</f>
        <v>E</v>
      </c>
      <c r="AE103" s="149">
        <f>'Marks Entry'!AF105</f>
        <v>0</v>
      </c>
      <c r="AF103" s="150">
        <f>'Marks Entry'!AG105</f>
        <v>0</v>
      </c>
      <c r="AG103" s="510">
        <f>'Marks Entry'!AH105</f>
        <v>0</v>
      </c>
      <c r="AH103" s="150">
        <f>'Marks Entry'!AI105</f>
        <v>0</v>
      </c>
      <c r="AI103" s="150">
        <f>'Marks Entry'!AJ105</f>
        <v>0</v>
      </c>
      <c r="AJ103" s="508">
        <f>'Marks Entry'!AK105</f>
        <v>0</v>
      </c>
      <c r="AK103" s="150">
        <f>'Marks Entry'!AL105</f>
        <v>0</v>
      </c>
      <c r="AL103" s="150">
        <f>'Marks Entry'!AM105</f>
        <v>0</v>
      </c>
      <c r="AM103" s="508">
        <f>'Marks Entry'!AN105</f>
        <v>0</v>
      </c>
      <c r="AN103" s="151">
        <f>'Marks Entry'!AO105</f>
        <v>0</v>
      </c>
      <c r="AO103" s="150">
        <f>'Marks Entry'!AP105</f>
        <v>0</v>
      </c>
      <c r="AP103" s="150">
        <f>'Marks Entry'!AQ105</f>
        <v>0</v>
      </c>
      <c r="AQ103" s="151">
        <f>'Marks Entry'!AR105</f>
        <v>0</v>
      </c>
      <c r="AR103" s="150">
        <f>'Marks Entry'!AS105</f>
        <v>0</v>
      </c>
      <c r="AS103" s="150">
        <f>'Marks Entry'!AT105</f>
        <v>0</v>
      </c>
      <c r="AT103" s="151">
        <f>'Marks Entry'!AU105</f>
        <v>0</v>
      </c>
      <c r="AU103" s="256">
        <f>'Marks Entry'!AV105</f>
        <v>0</v>
      </c>
      <c r="AV103" s="518">
        <f>'Marks Entry'!AW105</f>
        <v>0</v>
      </c>
      <c r="AW103" s="518" t="str">
        <f>'Marks Entry'!AX105</f>
        <v>E</v>
      </c>
      <c r="AX103" s="152" t="str">
        <f>'Marks Entry'!AY105</f>
        <v>E</v>
      </c>
      <c r="AY103" s="149">
        <f>'Marks Entry'!AZ105</f>
        <v>0</v>
      </c>
      <c r="AZ103" s="150">
        <f>'Marks Entry'!BA105</f>
        <v>0</v>
      </c>
      <c r="BA103" s="510">
        <f>'Marks Entry'!BB105</f>
        <v>0</v>
      </c>
      <c r="BB103" s="150">
        <f>'Marks Entry'!BC105</f>
        <v>0</v>
      </c>
      <c r="BC103" s="150">
        <f>'Marks Entry'!BD105</f>
        <v>0</v>
      </c>
      <c r="BD103" s="508">
        <f>'Marks Entry'!BE105</f>
        <v>0</v>
      </c>
      <c r="BE103" s="150">
        <f>'Marks Entry'!BF105</f>
        <v>0</v>
      </c>
      <c r="BF103" s="150">
        <f>'Marks Entry'!BG105</f>
        <v>0</v>
      </c>
      <c r="BG103" s="508">
        <f>'Marks Entry'!BH105</f>
        <v>0</v>
      </c>
      <c r="BH103" s="151">
        <f>'Marks Entry'!BI105</f>
        <v>0</v>
      </c>
      <c r="BI103" s="150">
        <f>'Marks Entry'!BJ105</f>
        <v>0</v>
      </c>
      <c r="BJ103" s="150">
        <f>'Marks Entry'!BK105</f>
        <v>0</v>
      </c>
      <c r="BK103" s="151">
        <f>'Marks Entry'!BL105</f>
        <v>0</v>
      </c>
      <c r="BL103" s="150">
        <f>'Marks Entry'!BM105</f>
        <v>0</v>
      </c>
      <c r="BM103" s="150">
        <f>'Marks Entry'!BN105</f>
        <v>0</v>
      </c>
      <c r="BN103" s="151">
        <f>'Marks Entry'!BO105</f>
        <v>0</v>
      </c>
      <c r="BO103" s="256">
        <f>'Marks Entry'!BP105</f>
        <v>0</v>
      </c>
      <c r="BP103" s="518">
        <f>'Marks Entry'!BQ105</f>
        <v>0</v>
      </c>
      <c r="BQ103" s="518" t="str">
        <f>'Marks Entry'!BR105</f>
        <v>E</v>
      </c>
      <c r="BR103" s="152" t="str">
        <f>'Marks Entry'!BS105</f>
        <v>E</v>
      </c>
      <c r="BS103" s="149">
        <f>'Marks Entry'!BT105</f>
        <v>0</v>
      </c>
      <c r="BT103" s="150">
        <f>'Marks Entry'!BU105</f>
        <v>0</v>
      </c>
      <c r="BU103" s="510">
        <f>'Marks Entry'!BV105</f>
        <v>0</v>
      </c>
      <c r="BV103" s="150">
        <f>'Marks Entry'!BW105</f>
        <v>0</v>
      </c>
      <c r="BW103" s="150">
        <f>'Marks Entry'!BX105</f>
        <v>0</v>
      </c>
      <c r="BX103" s="508">
        <f>'Marks Entry'!BY105</f>
        <v>0</v>
      </c>
      <c r="BY103" s="150">
        <f>'Marks Entry'!BZ105</f>
        <v>0</v>
      </c>
      <c r="BZ103" s="150">
        <f>'Marks Entry'!CA105</f>
        <v>0</v>
      </c>
      <c r="CA103" s="508">
        <f>'Marks Entry'!CB105</f>
        <v>0</v>
      </c>
      <c r="CB103" s="151">
        <f>'Marks Entry'!CC105</f>
        <v>0</v>
      </c>
      <c r="CC103" s="150">
        <f>'Marks Entry'!CD105</f>
        <v>0</v>
      </c>
      <c r="CD103" s="150">
        <f>'Marks Entry'!CE105</f>
        <v>0</v>
      </c>
      <c r="CE103" s="151">
        <f>'Marks Entry'!CF105</f>
        <v>0</v>
      </c>
      <c r="CF103" s="150">
        <f>'Marks Entry'!CG105</f>
        <v>0</v>
      </c>
      <c r="CG103" s="150">
        <f>'Marks Entry'!CH105</f>
        <v>0</v>
      </c>
      <c r="CH103" s="151">
        <f>'Marks Entry'!CI105</f>
        <v>0</v>
      </c>
      <c r="CI103" s="256">
        <f>'Marks Entry'!CJ105</f>
        <v>0</v>
      </c>
      <c r="CJ103" s="518">
        <f>'Marks Entry'!CK105</f>
        <v>0</v>
      </c>
      <c r="CK103" s="518" t="str">
        <f>'Marks Entry'!CL105</f>
        <v>E</v>
      </c>
      <c r="CL103" s="152" t="str">
        <f>'Marks Entry'!CM105</f>
        <v>E</v>
      </c>
      <c r="CM103" s="149">
        <f>'Marks Entry'!CN105</f>
        <v>0</v>
      </c>
      <c r="CN103" s="150">
        <f>'Marks Entry'!CO105</f>
        <v>0</v>
      </c>
      <c r="CO103" s="510">
        <f>'Marks Entry'!CP105</f>
        <v>0</v>
      </c>
      <c r="CP103" s="150">
        <f>'Marks Entry'!CQ105</f>
        <v>0</v>
      </c>
      <c r="CQ103" s="150">
        <f>'Marks Entry'!CR105</f>
        <v>0</v>
      </c>
      <c r="CR103" s="508">
        <f>'Marks Entry'!CS105</f>
        <v>0</v>
      </c>
      <c r="CS103" s="150">
        <f>'Marks Entry'!CT105</f>
        <v>0</v>
      </c>
      <c r="CT103" s="150">
        <f>'Marks Entry'!CU105</f>
        <v>0</v>
      </c>
      <c r="CU103" s="508">
        <f>'Marks Entry'!CV105</f>
        <v>0</v>
      </c>
      <c r="CV103" s="151">
        <f>'Marks Entry'!CW105</f>
        <v>0</v>
      </c>
      <c r="CW103" s="150">
        <f>'Marks Entry'!CX105</f>
        <v>0</v>
      </c>
      <c r="CX103" s="150">
        <f>'Marks Entry'!CY105</f>
        <v>0</v>
      </c>
      <c r="CY103" s="151">
        <f>'Marks Entry'!CZ105</f>
        <v>0</v>
      </c>
      <c r="CZ103" s="150">
        <f>'Marks Entry'!DA105</f>
        <v>0</v>
      </c>
      <c r="DA103" s="150">
        <f>'Marks Entry'!DB105</f>
        <v>0</v>
      </c>
      <c r="DB103" s="151">
        <f>'Marks Entry'!DC105</f>
        <v>0</v>
      </c>
      <c r="DC103" s="256">
        <f>'Marks Entry'!DD105</f>
        <v>0</v>
      </c>
      <c r="DD103" s="518">
        <f>'Marks Entry'!DE105</f>
        <v>0</v>
      </c>
      <c r="DE103" s="518" t="str">
        <f>'Marks Entry'!DF105</f>
        <v>E</v>
      </c>
      <c r="DF103" s="152" t="str">
        <f>'Marks Entry'!DG105</f>
        <v>E</v>
      </c>
      <c r="DG103" s="149">
        <f>'Marks Entry'!DH105</f>
        <v>0</v>
      </c>
      <c r="DH103" s="150">
        <f>'Marks Entry'!DI105</f>
        <v>0</v>
      </c>
      <c r="DI103" s="510">
        <f>'Marks Entry'!DJ105</f>
        <v>0</v>
      </c>
      <c r="DJ103" s="150">
        <f>'Marks Entry'!DK105</f>
        <v>0</v>
      </c>
      <c r="DK103" s="150">
        <f>'Marks Entry'!DL105</f>
        <v>0</v>
      </c>
      <c r="DL103" s="508">
        <f>'Marks Entry'!DM105</f>
        <v>0</v>
      </c>
      <c r="DM103" s="150">
        <f>'Marks Entry'!DN105</f>
        <v>0</v>
      </c>
      <c r="DN103" s="150">
        <f>'Marks Entry'!DO105</f>
        <v>0</v>
      </c>
      <c r="DO103" s="508">
        <f>'Marks Entry'!DP105</f>
        <v>0</v>
      </c>
      <c r="DP103" s="151">
        <f>'Marks Entry'!DQ105</f>
        <v>0</v>
      </c>
      <c r="DQ103" s="150">
        <f>'Marks Entry'!DR105</f>
        <v>0</v>
      </c>
      <c r="DR103" s="150">
        <f>'Marks Entry'!DS105</f>
        <v>0</v>
      </c>
      <c r="DS103" s="151">
        <f>'Marks Entry'!DT105</f>
        <v>0</v>
      </c>
      <c r="DT103" s="150">
        <f>'Marks Entry'!DU105</f>
        <v>0</v>
      </c>
      <c r="DU103" s="150">
        <f>'Marks Entry'!DV105</f>
        <v>0</v>
      </c>
      <c r="DV103" s="151">
        <f>'Marks Entry'!DW105</f>
        <v>0</v>
      </c>
      <c r="DW103" s="256">
        <f>'Marks Entry'!DX105</f>
        <v>0</v>
      </c>
      <c r="DX103" s="518">
        <f>'Marks Entry'!DY105</f>
        <v>0</v>
      </c>
      <c r="DY103" s="518" t="str">
        <f>'Marks Entry'!DZ105</f>
        <v>E</v>
      </c>
      <c r="DZ103" s="152" t="str">
        <f>'Marks Entry'!EA105</f>
        <v>E</v>
      </c>
      <c r="EA103" s="149">
        <f>'Marks Entry'!EB105</f>
        <v>0</v>
      </c>
      <c r="EB103" s="150">
        <f>'Marks Entry'!EC105</f>
        <v>0</v>
      </c>
      <c r="EC103" s="150">
        <f>'Marks Entry'!ED105</f>
        <v>0</v>
      </c>
      <c r="ED103" s="150">
        <f>'Marks Entry'!EE105</f>
        <v>0</v>
      </c>
      <c r="EE103" s="150">
        <f>'Marks Entry'!EF105</f>
        <v>0</v>
      </c>
      <c r="EF103" s="209">
        <f>'Marks Entry'!EG105</f>
        <v>0</v>
      </c>
      <c r="EG103" s="153" t="str">
        <f>'Marks Entry'!EJ105</f>
        <v>E</v>
      </c>
      <c r="EH103" s="149">
        <f>'Marks Entry'!EK105</f>
        <v>0</v>
      </c>
      <c r="EI103" s="150">
        <f>'Marks Entry'!EL105</f>
        <v>0</v>
      </c>
      <c r="EJ103" s="150">
        <f>'Marks Entry'!EM105</f>
        <v>0</v>
      </c>
      <c r="EK103" s="150">
        <f>'Marks Entry'!EN105</f>
        <v>0</v>
      </c>
      <c r="EL103" s="150">
        <f>'Marks Entry'!EO105</f>
        <v>0</v>
      </c>
      <c r="EM103" s="151">
        <f>'Marks Entry'!EP105</f>
        <v>0</v>
      </c>
      <c r="EN103" s="153" t="str">
        <f>'Marks Entry'!ES105</f>
        <v>E</v>
      </c>
      <c r="EO103" s="149">
        <f>'Marks Entry'!ET105</f>
        <v>0</v>
      </c>
      <c r="EP103" s="150">
        <f>'Marks Entry'!EU105</f>
        <v>0</v>
      </c>
      <c r="EQ103" s="150">
        <f>'Marks Entry'!EV105</f>
        <v>0</v>
      </c>
      <c r="ER103" s="150">
        <f>'Marks Entry'!EW105</f>
        <v>0</v>
      </c>
      <c r="ES103" s="150">
        <f>'Marks Entry'!EX105</f>
        <v>0</v>
      </c>
      <c r="ET103" s="151">
        <f>'Marks Entry'!EY105</f>
        <v>0</v>
      </c>
      <c r="EU103" s="153" t="str">
        <f>'Marks Entry'!FB105</f>
        <v>E</v>
      </c>
      <c r="EV103" s="222">
        <f>'Marks Entry'!FC105</f>
        <v>0</v>
      </c>
      <c r="EW103" s="223">
        <f>'Marks Entry'!FD105</f>
        <v>0</v>
      </c>
      <c r="EX103" s="226" t="str">
        <f>'Marks Entry'!FE105</f>
        <v/>
      </c>
      <c r="EY103" s="222">
        <f>'Marks Entry'!FF105</f>
        <v>1200</v>
      </c>
      <c r="EZ103" s="223">
        <f>'Marks Entry'!FG105</f>
        <v>0</v>
      </c>
      <c r="FA103" s="223">
        <f>'Marks Entry'!FH105</f>
        <v>0</v>
      </c>
      <c r="FB103" s="223" t="str">
        <f>IF(OR('Marks Entry'!FI105="First",'Marks Entry'!FI105="Second",'Marks Entry'!FI105="Third"),'Marks Entry'!FI105,"")</f>
        <v/>
      </c>
      <c r="FC103" s="223" t="str">
        <f>'Marks Entry'!FJ105</f>
        <v/>
      </c>
      <c r="FD103" s="540" t="str">
        <f>'Marks Entry'!FK105</f>
        <v>PROMOTED</v>
      </c>
      <c r="FE103" s="113" t="str">
        <f>'Marks Entry'!FL105</f>
        <v/>
      </c>
      <c r="FF103" s="115" t="str">
        <f>'Marks Entry'!FM105</f>
        <v/>
      </c>
      <c r="FG103" s="116" t="str">
        <f>'Marks Entry'!FO105</f>
        <v>E</v>
      </c>
    </row>
    <row r="104" spans="1:163" s="117" customFormat="1" ht="17.25" customHeight="1">
      <c r="A104" s="1065"/>
      <c r="B104" s="112">
        <f t="shared" si="2"/>
        <v>98</v>
      </c>
      <c r="C104" s="113">
        <f>'Marks Entry'!D106</f>
        <v>0</v>
      </c>
      <c r="D104" s="113">
        <f>'Marks Entry'!E106</f>
        <v>0</v>
      </c>
      <c r="E104" s="113">
        <f>'Marks Entry'!F106</f>
        <v>0</v>
      </c>
      <c r="F104" s="113">
        <f>'Marks Entry'!G106</f>
        <v>998</v>
      </c>
      <c r="G104" s="113">
        <f>'Marks Entry'!H106</f>
        <v>0</v>
      </c>
      <c r="H104" s="113">
        <f>'Marks Entry'!I106</f>
        <v>0</v>
      </c>
      <c r="I104" s="113">
        <f>'Marks Entry'!J106</f>
        <v>0</v>
      </c>
      <c r="J104" s="114">
        <f>'Marks Entry'!K106</f>
        <v>0</v>
      </c>
      <c r="K104" s="149">
        <f>'Marks Entry'!L106</f>
        <v>0</v>
      </c>
      <c r="L104" s="150">
        <f>'Marks Entry'!M106</f>
        <v>0</v>
      </c>
      <c r="M104" s="510">
        <f>'Marks Entry'!N106</f>
        <v>0</v>
      </c>
      <c r="N104" s="150">
        <f>'Marks Entry'!O106</f>
        <v>0</v>
      </c>
      <c r="O104" s="150">
        <f>'Marks Entry'!P106</f>
        <v>0</v>
      </c>
      <c r="P104" s="508">
        <f>'Marks Entry'!Q106</f>
        <v>0</v>
      </c>
      <c r="Q104" s="150">
        <f>'Marks Entry'!R106</f>
        <v>0</v>
      </c>
      <c r="R104" s="150">
        <f>'Marks Entry'!S106</f>
        <v>0</v>
      </c>
      <c r="S104" s="508">
        <f>'Marks Entry'!T106</f>
        <v>0</v>
      </c>
      <c r="T104" s="151">
        <f>'Marks Entry'!U106</f>
        <v>0</v>
      </c>
      <c r="U104" s="150">
        <f>'Marks Entry'!V106</f>
        <v>0</v>
      </c>
      <c r="V104" s="150">
        <f>'Marks Entry'!W106</f>
        <v>0</v>
      </c>
      <c r="W104" s="151">
        <f>'Marks Entry'!X106</f>
        <v>0</v>
      </c>
      <c r="X104" s="150">
        <f>'Marks Entry'!Y106</f>
        <v>0</v>
      </c>
      <c r="Y104" s="150">
        <f>'Marks Entry'!Z106</f>
        <v>0</v>
      </c>
      <c r="Z104" s="151">
        <f>'Marks Entry'!AA106</f>
        <v>0</v>
      </c>
      <c r="AA104" s="256">
        <f>'Marks Entry'!AB106</f>
        <v>0</v>
      </c>
      <c r="AB104" s="518">
        <f>'Marks Entry'!AC106</f>
        <v>0</v>
      </c>
      <c r="AC104" s="518" t="str">
        <f>'Marks Entry'!AD106</f>
        <v>E</v>
      </c>
      <c r="AD104" s="152" t="str">
        <f>'Marks Entry'!AE106</f>
        <v>E</v>
      </c>
      <c r="AE104" s="149">
        <f>'Marks Entry'!AF106</f>
        <v>0</v>
      </c>
      <c r="AF104" s="150">
        <f>'Marks Entry'!AG106</f>
        <v>0</v>
      </c>
      <c r="AG104" s="510">
        <f>'Marks Entry'!AH106</f>
        <v>0</v>
      </c>
      <c r="AH104" s="150">
        <f>'Marks Entry'!AI106</f>
        <v>0</v>
      </c>
      <c r="AI104" s="150">
        <f>'Marks Entry'!AJ106</f>
        <v>0</v>
      </c>
      <c r="AJ104" s="508">
        <f>'Marks Entry'!AK106</f>
        <v>0</v>
      </c>
      <c r="AK104" s="150">
        <f>'Marks Entry'!AL106</f>
        <v>0</v>
      </c>
      <c r="AL104" s="150">
        <f>'Marks Entry'!AM106</f>
        <v>0</v>
      </c>
      <c r="AM104" s="508">
        <f>'Marks Entry'!AN106</f>
        <v>0</v>
      </c>
      <c r="AN104" s="151">
        <f>'Marks Entry'!AO106</f>
        <v>0</v>
      </c>
      <c r="AO104" s="150">
        <f>'Marks Entry'!AP106</f>
        <v>0</v>
      </c>
      <c r="AP104" s="150">
        <f>'Marks Entry'!AQ106</f>
        <v>0</v>
      </c>
      <c r="AQ104" s="151">
        <f>'Marks Entry'!AR106</f>
        <v>0</v>
      </c>
      <c r="AR104" s="150">
        <f>'Marks Entry'!AS106</f>
        <v>0</v>
      </c>
      <c r="AS104" s="150">
        <f>'Marks Entry'!AT106</f>
        <v>0</v>
      </c>
      <c r="AT104" s="151">
        <f>'Marks Entry'!AU106</f>
        <v>0</v>
      </c>
      <c r="AU104" s="256">
        <f>'Marks Entry'!AV106</f>
        <v>0</v>
      </c>
      <c r="AV104" s="518">
        <f>'Marks Entry'!AW106</f>
        <v>0</v>
      </c>
      <c r="AW104" s="518" t="str">
        <f>'Marks Entry'!AX106</f>
        <v>E</v>
      </c>
      <c r="AX104" s="152" t="str">
        <f>'Marks Entry'!AY106</f>
        <v>E</v>
      </c>
      <c r="AY104" s="149">
        <f>'Marks Entry'!AZ106</f>
        <v>0</v>
      </c>
      <c r="AZ104" s="150">
        <f>'Marks Entry'!BA106</f>
        <v>0</v>
      </c>
      <c r="BA104" s="510">
        <f>'Marks Entry'!BB106</f>
        <v>0</v>
      </c>
      <c r="BB104" s="150">
        <f>'Marks Entry'!BC106</f>
        <v>0</v>
      </c>
      <c r="BC104" s="150">
        <f>'Marks Entry'!BD106</f>
        <v>0</v>
      </c>
      <c r="BD104" s="508">
        <f>'Marks Entry'!BE106</f>
        <v>0</v>
      </c>
      <c r="BE104" s="150">
        <f>'Marks Entry'!BF106</f>
        <v>0</v>
      </c>
      <c r="BF104" s="150">
        <f>'Marks Entry'!BG106</f>
        <v>0</v>
      </c>
      <c r="BG104" s="508">
        <f>'Marks Entry'!BH106</f>
        <v>0</v>
      </c>
      <c r="BH104" s="151">
        <f>'Marks Entry'!BI106</f>
        <v>0</v>
      </c>
      <c r="BI104" s="150">
        <f>'Marks Entry'!BJ106</f>
        <v>0</v>
      </c>
      <c r="BJ104" s="150">
        <f>'Marks Entry'!BK106</f>
        <v>0</v>
      </c>
      <c r="BK104" s="151">
        <f>'Marks Entry'!BL106</f>
        <v>0</v>
      </c>
      <c r="BL104" s="150">
        <f>'Marks Entry'!BM106</f>
        <v>0</v>
      </c>
      <c r="BM104" s="150">
        <f>'Marks Entry'!BN106</f>
        <v>0</v>
      </c>
      <c r="BN104" s="151">
        <f>'Marks Entry'!BO106</f>
        <v>0</v>
      </c>
      <c r="BO104" s="256">
        <f>'Marks Entry'!BP106</f>
        <v>0</v>
      </c>
      <c r="BP104" s="518">
        <f>'Marks Entry'!BQ106</f>
        <v>0</v>
      </c>
      <c r="BQ104" s="518" t="str">
        <f>'Marks Entry'!BR106</f>
        <v>E</v>
      </c>
      <c r="BR104" s="152" t="str">
        <f>'Marks Entry'!BS106</f>
        <v>E</v>
      </c>
      <c r="BS104" s="149">
        <f>'Marks Entry'!BT106</f>
        <v>0</v>
      </c>
      <c r="BT104" s="150">
        <f>'Marks Entry'!BU106</f>
        <v>0</v>
      </c>
      <c r="BU104" s="510">
        <f>'Marks Entry'!BV106</f>
        <v>0</v>
      </c>
      <c r="BV104" s="150">
        <f>'Marks Entry'!BW106</f>
        <v>0</v>
      </c>
      <c r="BW104" s="150">
        <f>'Marks Entry'!BX106</f>
        <v>0</v>
      </c>
      <c r="BX104" s="508">
        <f>'Marks Entry'!BY106</f>
        <v>0</v>
      </c>
      <c r="BY104" s="150">
        <f>'Marks Entry'!BZ106</f>
        <v>0</v>
      </c>
      <c r="BZ104" s="150">
        <f>'Marks Entry'!CA106</f>
        <v>0</v>
      </c>
      <c r="CA104" s="508">
        <f>'Marks Entry'!CB106</f>
        <v>0</v>
      </c>
      <c r="CB104" s="151">
        <f>'Marks Entry'!CC106</f>
        <v>0</v>
      </c>
      <c r="CC104" s="150">
        <f>'Marks Entry'!CD106</f>
        <v>0</v>
      </c>
      <c r="CD104" s="150">
        <f>'Marks Entry'!CE106</f>
        <v>0</v>
      </c>
      <c r="CE104" s="151">
        <f>'Marks Entry'!CF106</f>
        <v>0</v>
      </c>
      <c r="CF104" s="150">
        <f>'Marks Entry'!CG106</f>
        <v>0</v>
      </c>
      <c r="CG104" s="150">
        <f>'Marks Entry'!CH106</f>
        <v>0</v>
      </c>
      <c r="CH104" s="151">
        <f>'Marks Entry'!CI106</f>
        <v>0</v>
      </c>
      <c r="CI104" s="256">
        <f>'Marks Entry'!CJ106</f>
        <v>0</v>
      </c>
      <c r="CJ104" s="518">
        <f>'Marks Entry'!CK106</f>
        <v>0</v>
      </c>
      <c r="CK104" s="518" t="str">
        <f>'Marks Entry'!CL106</f>
        <v>E</v>
      </c>
      <c r="CL104" s="152" t="str">
        <f>'Marks Entry'!CM106</f>
        <v>E</v>
      </c>
      <c r="CM104" s="149">
        <f>'Marks Entry'!CN106</f>
        <v>0</v>
      </c>
      <c r="CN104" s="150">
        <f>'Marks Entry'!CO106</f>
        <v>0</v>
      </c>
      <c r="CO104" s="510">
        <f>'Marks Entry'!CP106</f>
        <v>0</v>
      </c>
      <c r="CP104" s="150">
        <f>'Marks Entry'!CQ106</f>
        <v>0</v>
      </c>
      <c r="CQ104" s="150">
        <f>'Marks Entry'!CR106</f>
        <v>0</v>
      </c>
      <c r="CR104" s="508">
        <f>'Marks Entry'!CS106</f>
        <v>0</v>
      </c>
      <c r="CS104" s="150">
        <f>'Marks Entry'!CT106</f>
        <v>0</v>
      </c>
      <c r="CT104" s="150">
        <f>'Marks Entry'!CU106</f>
        <v>0</v>
      </c>
      <c r="CU104" s="508">
        <f>'Marks Entry'!CV106</f>
        <v>0</v>
      </c>
      <c r="CV104" s="151">
        <f>'Marks Entry'!CW106</f>
        <v>0</v>
      </c>
      <c r="CW104" s="150">
        <f>'Marks Entry'!CX106</f>
        <v>0</v>
      </c>
      <c r="CX104" s="150">
        <f>'Marks Entry'!CY106</f>
        <v>0</v>
      </c>
      <c r="CY104" s="151">
        <f>'Marks Entry'!CZ106</f>
        <v>0</v>
      </c>
      <c r="CZ104" s="150">
        <f>'Marks Entry'!DA106</f>
        <v>0</v>
      </c>
      <c r="DA104" s="150">
        <f>'Marks Entry'!DB106</f>
        <v>0</v>
      </c>
      <c r="DB104" s="151">
        <f>'Marks Entry'!DC106</f>
        <v>0</v>
      </c>
      <c r="DC104" s="256">
        <f>'Marks Entry'!DD106</f>
        <v>0</v>
      </c>
      <c r="DD104" s="518">
        <f>'Marks Entry'!DE106</f>
        <v>0</v>
      </c>
      <c r="DE104" s="518" t="str">
        <f>'Marks Entry'!DF106</f>
        <v>E</v>
      </c>
      <c r="DF104" s="152" t="str">
        <f>'Marks Entry'!DG106</f>
        <v>E</v>
      </c>
      <c r="DG104" s="149">
        <f>'Marks Entry'!DH106</f>
        <v>0</v>
      </c>
      <c r="DH104" s="150">
        <f>'Marks Entry'!DI106</f>
        <v>0</v>
      </c>
      <c r="DI104" s="510">
        <f>'Marks Entry'!DJ106</f>
        <v>0</v>
      </c>
      <c r="DJ104" s="150">
        <f>'Marks Entry'!DK106</f>
        <v>0</v>
      </c>
      <c r="DK104" s="150">
        <f>'Marks Entry'!DL106</f>
        <v>0</v>
      </c>
      <c r="DL104" s="508">
        <f>'Marks Entry'!DM106</f>
        <v>0</v>
      </c>
      <c r="DM104" s="150">
        <f>'Marks Entry'!DN106</f>
        <v>0</v>
      </c>
      <c r="DN104" s="150">
        <f>'Marks Entry'!DO106</f>
        <v>0</v>
      </c>
      <c r="DO104" s="508">
        <f>'Marks Entry'!DP106</f>
        <v>0</v>
      </c>
      <c r="DP104" s="151">
        <f>'Marks Entry'!DQ106</f>
        <v>0</v>
      </c>
      <c r="DQ104" s="150">
        <f>'Marks Entry'!DR106</f>
        <v>0</v>
      </c>
      <c r="DR104" s="150">
        <f>'Marks Entry'!DS106</f>
        <v>0</v>
      </c>
      <c r="DS104" s="151">
        <f>'Marks Entry'!DT106</f>
        <v>0</v>
      </c>
      <c r="DT104" s="150">
        <f>'Marks Entry'!DU106</f>
        <v>0</v>
      </c>
      <c r="DU104" s="150">
        <f>'Marks Entry'!DV106</f>
        <v>0</v>
      </c>
      <c r="DV104" s="151">
        <f>'Marks Entry'!DW106</f>
        <v>0</v>
      </c>
      <c r="DW104" s="256">
        <f>'Marks Entry'!DX106</f>
        <v>0</v>
      </c>
      <c r="DX104" s="518">
        <f>'Marks Entry'!DY106</f>
        <v>0</v>
      </c>
      <c r="DY104" s="518" t="str">
        <f>'Marks Entry'!DZ106</f>
        <v>E</v>
      </c>
      <c r="DZ104" s="152" t="str">
        <f>'Marks Entry'!EA106</f>
        <v>E</v>
      </c>
      <c r="EA104" s="149">
        <f>'Marks Entry'!EB106</f>
        <v>0</v>
      </c>
      <c r="EB104" s="150">
        <f>'Marks Entry'!EC106</f>
        <v>0</v>
      </c>
      <c r="EC104" s="150">
        <f>'Marks Entry'!ED106</f>
        <v>0</v>
      </c>
      <c r="ED104" s="150">
        <f>'Marks Entry'!EE106</f>
        <v>0</v>
      </c>
      <c r="EE104" s="150">
        <f>'Marks Entry'!EF106</f>
        <v>0</v>
      </c>
      <c r="EF104" s="209">
        <f>'Marks Entry'!EG106</f>
        <v>0</v>
      </c>
      <c r="EG104" s="153" t="str">
        <f>'Marks Entry'!EJ106</f>
        <v>E</v>
      </c>
      <c r="EH104" s="149">
        <f>'Marks Entry'!EK106</f>
        <v>0</v>
      </c>
      <c r="EI104" s="150">
        <f>'Marks Entry'!EL106</f>
        <v>0</v>
      </c>
      <c r="EJ104" s="150">
        <f>'Marks Entry'!EM106</f>
        <v>0</v>
      </c>
      <c r="EK104" s="150">
        <f>'Marks Entry'!EN106</f>
        <v>0</v>
      </c>
      <c r="EL104" s="150">
        <f>'Marks Entry'!EO106</f>
        <v>0</v>
      </c>
      <c r="EM104" s="151">
        <f>'Marks Entry'!EP106</f>
        <v>0</v>
      </c>
      <c r="EN104" s="153" t="str">
        <f>'Marks Entry'!ES106</f>
        <v>E</v>
      </c>
      <c r="EO104" s="149">
        <f>'Marks Entry'!ET106</f>
        <v>0</v>
      </c>
      <c r="EP104" s="150">
        <f>'Marks Entry'!EU106</f>
        <v>0</v>
      </c>
      <c r="EQ104" s="150">
        <f>'Marks Entry'!EV106</f>
        <v>0</v>
      </c>
      <c r="ER104" s="150">
        <f>'Marks Entry'!EW106</f>
        <v>0</v>
      </c>
      <c r="ES104" s="150">
        <f>'Marks Entry'!EX106</f>
        <v>0</v>
      </c>
      <c r="ET104" s="151">
        <f>'Marks Entry'!EY106</f>
        <v>0</v>
      </c>
      <c r="EU104" s="153" t="str">
        <f>'Marks Entry'!FB106</f>
        <v>E</v>
      </c>
      <c r="EV104" s="222">
        <f>'Marks Entry'!FC106</f>
        <v>0</v>
      </c>
      <c r="EW104" s="223">
        <f>'Marks Entry'!FD106</f>
        <v>0</v>
      </c>
      <c r="EX104" s="226" t="str">
        <f>'Marks Entry'!FE106</f>
        <v/>
      </c>
      <c r="EY104" s="222">
        <f>'Marks Entry'!FF106</f>
        <v>1200</v>
      </c>
      <c r="EZ104" s="223">
        <f>'Marks Entry'!FG106</f>
        <v>0</v>
      </c>
      <c r="FA104" s="223">
        <f>'Marks Entry'!FH106</f>
        <v>0</v>
      </c>
      <c r="FB104" s="223" t="str">
        <f>IF(OR('Marks Entry'!FI106="First",'Marks Entry'!FI106="Second",'Marks Entry'!FI106="Third"),'Marks Entry'!FI106,"")</f>
        <v/>
      </c>
      <c r="FC104" s="223" t="str">
        <f>'Marks Entry'!FJ106</f>
        <v/>
      </c>
      <c r="FD104" s="540" t="str">
        <f>'Marks Entry'!FK106</f>
        <v>PROMOTED</v>
      </c>
      <c r="FE104" s="113" t="str">
        <f>'Marks Entry'!FL106</f>
        <v/>
      </c>
      <c r="FF104" s="115" t="str">
        <f>'Marks Entry'!FM106</f>
        <v/>
      </c>
      <c r="FG104" s="116" t="str">
        <f>'Marks Entry'!FO106</f>
        <v>E</v>
      </c>
    </row>
    <row r="105" spans="1:163" s="117" customFormat="1" ht="17.25" customHeight="1">
      <c r="A105" s="1065"/>
      <c r="B105" s="112">
        <f t="shared" si="2"/>
        <v>99</v>
      </c>
      <c r="C105" s="113">
        <f>'Marks Entry'!D107</f>
        <v>0</v>
      </c>
      <c r="D105" s="113">
        <f>'Marks Entry'!E107</f>
        <v>0</v>
      </c>
      <c r="E105" s="113">
        <f>'Marks Entry'!F107</f>
        <v>0</v>
      </c>
      <c r="F105" s="113">
        <f>'Marks Entry'!G107</f>
        <v>999</v>
      </c>
      <c r="G105" s="113">
        <f>'Marks Entry'!H107</f>
        <v>0</v>
      </c>
      <c r="H105" s="113">
        <f>'Marks Entry'!I107</f>
        <v>0</v>
      </c>
      <c r="I105" s="113">
        <f>'Marks Entry'!J107</f>
        <v>0</v>
      </c>
      <c r="J105" s="114">
        <f>'Marks Entry'!K107</f>
        <v>0</v>
      </c>
      <c r="K105" s="149">
        <f>'Marks Entry'!L107</f>
        <v>0</v>
      </c>
      <c r="L105" s="150">
        <f>'Marks Entry'!M107</f>
        <v>0</v>
      </c>
      <c r="M105" s="510">
        <f>'Marks Entry'!N107</f>
        <v>0</v>
      </c>
      <c r="N105" s="150">
        <f>'Marks Entry'!O107</f>
        <v>0</v>
      </c>
      <c r="O105" s="150">
        <f>'Marks Entry'!P107</f>
        <v>0</v>
      </c>
      <c r="P105" s="508">
        <f>'Marks Entry'!Q107</f>
        <v>0</v>
      </c>
      <c r="Q105" s="150">
        <f>'Marks Entry'!R107</f>
        <v>0</v>
      </c>
      <c r="R105" s="150">
        <f>'Marks Entry'!S107</f>
        <v>0</v>
      </c>
      <c r="S105" s="508">
        <f>'Marks Entry'!T107</f>
        <v>0</v>
      </c>
      <c r="T105" s="151">
        <f>'Marks Entry'!U107</f>
        <v>0</v>
      </c>
      <c r="U105" s="150">
        <f>'Marks Entry'!V107</f>
        <v>0</v>
      </c>
      <c r="V105" s="150">
        <f>'Marks Entry'!W107</f>
        <v>0</v>
      </c>
      <c r="W105" s="151">
        <f>'Marks Entry'!X107</f>
        <v>0</v>
      </c>
      <c r="X105" s="150">
        <f>'Marks Entry'!Y107</f>
        <v>0</v>
      </c>
      <c r="Y105" s="150">
        <f>'Marks Entry'!Z107</f>
        <v>0</v>
      </c>
      <c r="Z105" s="151">
        <f>'Marks Entry'!AA107</f>
        <v>0</v>
      </c>
      <c r="AA105" s="256">
        <f>'Marks Entry'!AB107</f>
        <v>0</v>
      </c>
      <c r="AB105" s="518">
        <f>'Marks Entry'!AC107</f>
        <v>0</v>
      </c>
      <c r="AC105" s="518" t="str">
        <f>'Marks Entry'!AD107</f>
        <v>E</v>
      </c>
      <c r="AD105" s="152" t="str">
        <f>'Marks Entry'!AE107</f>
        <v>E</v>
      </c>
      <c r="AE105" s="149">
        <f>'Marks Entry'!AF107</f>
        <v>0</v>
      </c>
      <c r="AF105" s="150">
        <f>'Marks Entry'!AG107</f>
        <v>0</v>
      </c>
      <c r="AG105" s="510">
        <f>'Marks Entry'!AH107</f>
        <v>0</v>
      </c>
      <c r="AH105" s="150">
        <f>'Marks Entry'!AI107</f>
        <v>0</v>
      </c>
      <c r="AI105" s="150">
        <f>'Marks Entry'!AJ107</f>
        <v>0</v>
      </c>
      <c r="AJ105" s="508">
        <f>'Marks Entry'!AK107</f>
        <v>0</v>
      </c>
      <c r="AK105" s="150">
        <f>'Marks Entry'!AL107</f>
        <v>0</v>
      </c>
      <c r="AL105" s="150">
        <f>'Marks Entry'!AM107</f>
        <v>0</v>
      </c>
      <c r="AM105" s="508">
        <f>'Marks Entry'!AN107</f>
        <v>0</v>
      </c>
      <c r="AN105" s="151">
        <f>'Marks Entry'!AO107</f>
        <v>0</v>
      </c>
      <c r="AO105" s="150">
        <f>'Marks Entry'!AP107</f>
        <v>0</v>
      </c>
      <c r="AP105" s="150">
        <f>'Marks Entry'!AQ107</f>
        <v>0</v>
      </c>
      <c r="AQ105" s="151">
        <f>'Marks Entry'!AR107</f>
        <v>0</v>
      </c>
      <c r="AR105" s="150">
        <f>'Marks Entry'!AS107</f>
        <v>0</v>
      </c>
      <c r="AS105" s="150">
        <f>'Marks Entry'!AT107</f>
        <v>0</v>
      </c>
      <c r="AT105" s="151">
        <f>'Marks Entry'!AU107</f>
        <v>0</v>
      </c>
      <c r="AU105" s="256">
        <f>'Marks Entry'!AV107</f>
        <v>0</v>
      </c>
      <c r="AV105" s="518">
        <f>'Marks Entry'!AW107</f>
        <v>0</v>
      </c>
      <c r="AW105" s="518" t="str">
        <f>'Marks Entry'!AX107</f>
        <v>E</v>
      </c>
      <c r="AX105" s="152" t="str">
        <f>'Marks Entry'!AY107</f>
        <v>E</v>
      </c>
      <c r="AY105" s="149">
        <f>'Marks Entry'!AZ107</f>
        <v>0</v>
      </c>
      <c r="AZ105" s="150">
        <f>'Marks Entry'!BA107</f>
        <v>0</v>
      </c>
      <c r="BA105" s="510">
        <f>'Marks Entry'!BB107</f>
        <v>0</v>
      </c>
      <c r="BB105" s="150">
        <f>'Marks Entry'!BC107</f>
        <v>0</v>
      </c>
      <c r="BC105" s="150">
        <f>'Marks Entry'!BD107</f>
        <v>0</v>
      </c>
      <c r="BD105" s="508">
        <f>'Marks Entry'!BE107</f>
        <v>0</v>
      </c>
      <c r="BE105" s="150">
        <f>'Marks Entry'!BF107</f>
        <v>0</v>
      </c>
      <c r="BF105" s="150">
        <f>'Marks Entry'!BG107</f>
        <v>0</v>
      </c>
      <c r="BG105" s="508">
        <f>'Marks Entry'!BH107</f>
        <v>0</v>
      </c>
      <c r="BH105" s="151">
        <f>'Marks Entry'!BI107</f>
        <v>0</v>
      </c>
      <c r="BI105" s="150">
        <f>'Marks Entry'!BJ107</f>
        <v>0</v>
      </c>
      <c r="BJ105" s="150">
        <f>'Marks Entry'!BK107</f>
        <v>0</v>
      </c>
      <c r="BK105" s="151">
        <f>'Marks Entry'!BL107</f>
        <v>0</v>
      </c>
      <c r="BL105" s="150">
        <f>'Marks Entry'!BM107</f>
        <v>0</v>
      </c>
      <c r="BM105" s="150">
        <f>'Marks Entry'!BN107</f>
        <v>0</v>
      </c>
      <c r="BN105" s="151">
        <f>'Marks Entry'!BO107</f>
        <v>0</v>
      </c>
      <c r="BO105" s="256">
        <f>'Marks Entry'!BP107</f>
        <v>0</v>
      </c>
      <c r="BP105" s="518">
        <f>'Marks Entry'!BQ107</f>
        <v>0</v>
      </c>
      <c r="BQ105" s="518" t="str">
        <f>'Marks Entry'!BR107</f>
        <v>E</v>
      </c>
      <c r="BR105" s="152" t="str">
        <f>'Marks Entry'!BS107</f>
        <v>E</v>
      </c>
      <c r="BS105" s="149">
        <f>'Marks Entry'!BT107</f>
        <v>0</v>
      </c>
      <c r="BT105" s="150">
        <f>'Marks Entry'!BU107</f>
        <v>0</v>
      </c>
      <c r="BU105" s="510">
        <f>'Marks Entry'!BV107</f>
        <v>0</v>
      </c>
      <c r="BV105" s="150">
        <f>'Marks Entry'!BW107</f>
        <v>0</v>
      </c>
      <c r="BW105" s="150">
        <f>'Marks Entry'!BX107</f>
        <v>0</v>
      </c>
      <c r="BX105" s="508">
        <f>'Marks Entry'!BY107</f>
        <v>0</v>
      </c>
      <c r="BY105" s="150">
        <f>'Marks Entry'!BZ107</f>
        <v>0</v>
      </c>
      <c r="BZ105" s="150">
        <f>'Marks Entry'!CA107</f>
        <v>0</v>
      </c>
      <c r="CA105" s="508">
        <f>'Marks Entry'!CB107</f>
        <v>0</v>
      </c>
      <c r="CB105" s="151">
        <f>'Marks Entry'!CC107</f>
        <v>0</v>
      </c>
      <c r="CC105" s="150">
        <f>'Marks Entry'!CD107</f>
        <v>0</v>
      </c>
      <c r="CD105" s="150">
        <f>'Marks Entry'!CE107</f>
        <v>0</v>
      </c>
      <c r="CE105" s="151">
        <f>'Marks Entry'!CF107</f>
        <v>0</v>
      </c>
      <c r="CF105" s="150">
        <f>'Marks Entry'!CG107</f>
        <v>0</v>
      </c>
      <c r="CG105" s="150">
        <f>'Marks Entry'!CH107</f>
        <v>0</v>
      </c>
      <c r="CH105" s="151">
        <f>'Marks Entry'!CI107</f>
        <v>0</v>
      </c>
      <c r="CI105" s="256">
        <f>'Marks Entry'!CJ107</f>
        <v>0</v>
      </c>
      <c r="CJ105" s="518">
        <f>'Marks Entry'!CK107</f>
        <v>0</v>
      </c>
      <c r="CK105" s="518" t="str">
        <f>'Marks Entry'!CL107</f>
        <v>E</v>
      </c>
      <c r="CL105" s="152" t="str">
        <f>'Marks Entry'!CM107</f>
        <v>E</v>
      </c>
      <c r="CM105" s="149">
        <f>'Marks Entry'!CN107</f>
        <v>0</v>
      </c>
      <c r="CN105" s="150">
        <f>'Marks Entry'!CO107</f>
        <v>0</v>
      </c>
      <c r="CO105" s="510">
        <f>'Marks Entry'!CP107</f>
        <v>0</v>
      </c>
      <c r="CP105" s="150">
        <f>'Marks Entry'!CQ107</f>
        <v>0</v>
      </c>
      <c r="CQ105" s="150">
        <f>'Marks Entry'!CR107</f>
        <v>0</v>
      </c>
      <c r="CR105" s="508">
        <f>'Marks Entry'!CS107</f>
        <v>0</v>
      </c>
      <c r="CS105" s="150">
        <f>'Marks Entry'!CT107</f>
        <v>0</v>
      </c>
      <c r="CT105" s="150">
        <f>'Marks Entry'!CU107</f>
        <v>0</v>
      </c>
      <c r="CU105" s="508">
        <f>'Marks Entry'!CV107</f>
        <v>0</v>
      </c>
      <c r="CV105" s="151">
        <f>'Marks Entry'!CW107</f>
        <v>0</v>
      </c>
      <c r="CW105" s="150">
        <f>'Marks Entry'!CX107</f>
        <v>0</v>
      </c>
      <c r="CX105" s="150">
        <f>'Marks Entry'!CY107</f>
        <v>0</v>
      </c>
      <c r="CY105" s="151">
        <f>'Marks Entry'!CZ107</f>
        <v>0</v>
      </c>
      <c r="CZ105" s="150">
        <f>'Marks Entry'!DA107</f>
        <v>0</v>
      </c>
      <c r="DA105" s="150">
        <f>'Marks Entry'!DB107</f>
        <v>0</v>
      </c>
      <c r="DB105" s="151">
        <f>'Marks Entry'!DC107</f>
        <v>0</v>
      </c>
      <c r="DC105" s="256">
        <f>'Marks Entry'!DD107</f>
        <v>0</v>
      </c>
      <c r="DD105" s="518">
        <f>'Marks Entry'!DE107</f>
        <v>0</v>
      </c>
      <c r="DE105" s="518" t="str">
        <f>'Marks Entry'!DF107</f>
        <v>E</v>
      </c>
      <c r="DF105" s="152" t="str">
        <f>'Marks Entry'!DG107</f>
        <v>E</v>
      </c>
      <c r="DG105" s="149">
        <f>'Marks Entry'!DH107</f>
        <v>0</v>
      </c>
      <c r="DH105" s="150">
        <f>'Marks Entry'!DI107</f>
        <v>0</v>
      </c>
      <c r="DI105" s="510">
        <f>'Marks Entry'!DJ107</f>
        <v>0</v>
      </c>
      <c r="DJ105" s="150">
        <f>'Marks Entry'!DK107</f>
        <v>0</v>
      </c>
      <c r="DK105" s="150">
        <f>'Marks Entry'!DL107</f>
        <v>0</v>
      </c>
      <c r="DL105" s="508">
        <f>'Marks Entry'!DM107</f>
        <v>0</v>
      </c>
      <c r="DM105" s="150">
        <f>'Marks Entry'!DN107</f>
        <v>0</v>
      </c>
      <c r="DN105" s="150">
        <f>'Marks Entry'!DO107</f>
        <v>0</v>
      </c>
      <c r="DO105" s="508">
        <f>'Marks Entry'!DP107</f>
        <v>0</v>
      </c>
      <c r="DP105" s="151">
        <f>'Marks Entry'!DQ107</f>
        <v>0</v>
      </c>
      <c r="DQ105" s="150">
        <f>'Marks Entry'!DR107</f>
        <v>0</v>
      </c>
      <c r="DR105" s="150">
        <f>'Marks Entry'!DS107</f>
        <v>0</v>
      </c>
      <c r="DS105" s="151">
        <f>'Marks Entry'!DT107</f>
        <v>0</v>
      </c>
      <c r="DT105" s="150">
        <f>'Marks Entry'!DU107</f>
        <v>0</v>
      </c>
      <c r="DU105" s="150">
        <f>'Marks Entry'!DV107</f>
        <v>0</v>
      </c>
      <c r="DV105" s="151">
        <f>'Marks Entry'!DW107</f>
        <v>0</v>
      </c>
      <c r="DW105" s="256">
        <f>'Marks Entry'!DX107</f>
        <v>0</v>
      </c>
      <c r="DX105" s="518">
        <f>'Marks Entry'!DY107</f>
        <v>0</v>
      </c>
      <c r="DY105" s="518" t="str">
        <f>'Marks Entry'!DZ107</f>
        <v>E</v>
      </c>
      <c r="DZ105" s="152" t="str">
        <f>'Marks Entry'!EA107</f>
        <v>E</v>
      </c>
      <c r="EA105" s="149">
        <f>'Marks Entry'!EB107</f>
        <v>0</v>
      </c>
      <c r="EB105" s="150">
        <f>'Marks Entry'!EC107</f>
        <v>0</v>
      </c>
      <c r="EC105" s="150">
        <f>'Marks Entry'!ED107</f>
        <v>0</v>
      </c>
      <c r="ED105" s="150">
        <f>'Marks Entry'!EE107</f>
        <v>0</v>
      </c>
      <c r="EE105" s="150">
        <f>'Marks Entry'!EF107</f>
        <v>0</v>
      </c>
      <c r="EF105" s="209">
        <f>'Marks Entry'!EG107</f>
        <v>0</v>
      </c>
      <c r="EG105" s="153" t="str">
        <f>'Marks Entry'!EJ107</f>
        <v>E</v>
      </c>
      <c r="EH105" s="149">
        <f>'Marks Entry'!EK107</f>
        <v>0</v>
      </c>
      <c r="EI105" s="150">
        <f>'Marks Entry'!EL107</f>
        <v>0</v>
      </c>
      <c r="EJ105" s="150">
        <f>'Marks Entry'!EM107</f>
        <v>0</v>
      </c>
      <c r="EK105" s="150">
        <f>'Marks Entry'!EN107</f>
        <v>0</v>
      </c>
      <c r="EL105" s="150">
        <f>'Marks Entry'!EO107</f>
        <v>0</v>
      </c>
      <c r="EM105" s="151">
        <f>'Marks Entry'!EP107</f>
        <v>0</v>
      </c>
      <c r="EN105" s="153" t="str">
        <f>'Marks Entry'!ES107</f>
        <v>E</v>
      </c>
      <c r="EO105" s="149">
        <f>'Marks Entry'!ET107</f>
        <v>0</v>
      </c>
      <c r="EP105" s="150">
        <f>'Marks Entry'!EU107</f>
        <v>0</v>
      </c>
      <c r="EQ105" s="150">
        <f>'Marks Entry'!EV107</f>
        <v>0</v>
      </c>
      <c r="ER105" s="150">
        <f>'Marks Entry'!EW107</f>
        <v>0</v>
      </c>
      <c r="ES105" s="150">
        <f>'Marks Entry'!EX107</f>
        <v>0</v>
      </c>
      <c r="ET105" s="151">
        <f>'Marks Entry'!EY107</f>
        <v>0</v>
      </c>
      <c r="EU105" s="153" t="str">
        <f>'Marks Entry'!FB107</f>
        <v>E</v>
      </c>
      <c r="EV105" s="222">
        <f>'Marks Entry'!FC107</f>
        <v>0</v>
      </c>
      <c r="EW105" s="223">
        <f>'Marks Entry'!FD107</f>
        <v>0</v>
      </c>
      <c r="EX105" s="226" t="str">
        <f>'Marks Entry'!FE107</f>
        <v/>
      </c>
      <c r="EY105" s="222">
        <f>'Marks Entry'!FF107</f>
        <v>1200</v>
      </c>
      <c r="EZ105" s="223">
        <f>'Marks Entry'!FG107</f>
        <v>0</v>
      </c>
      <c r="FA105" s="223">
        <f>'Marks Entry'!FH107</f>
        <v>0</v>
      </c>
      <c r="FB105" s="223" t="str">
        <f>IF(OR('Marks Entry'!FI107="First",'Marks Entry'!FI107="Second",'Marks Entry'!FI107="Third"),'Marks Entry'!FI107,"")</f>
        <v/>
      </c>
      <c r="FC105" s="223" t="str">
        <f>'Marks Entry'!FJ107</f>
        <v/>
      </c>
      <c r="FD105" s="540" t="str">
        <f>'Marks Entry'!FK107</f>
        <v>PROMOTED</v>
      </c>
      <c r="FE105" s="113" t="str">
        <f>'Marks Entry'!FL107</f>
        <v/>
      </c>
      <c r="FF105" s="115" t="str">
        <f>'Marks Entry'!FM107</f>
        <v/>
      </c>
      <c r="FG105" s="116" t="str">
        <f>'Marks Entry'!FO107</f>
        <v>E</v>
      </c>
    </row>
    <row r="106" spans="1:163" s="117" customFormat="1" ht="17.25" customHeight="1" thickBot="1">
      <c r="A106" s="1065"/>
      <c r="B106" s="112">
        <f t="shared" si="2"/>
        <v>100</v>
      </c>
      <c r="C106" s="118">
        <f>'Marks Entry'!D108</f>
        <v>0</v>
      </c>
      <c r="D106" s="118">
        <f>'Marks Entry'!E108</f>
        <v>0</v>
      </c>
      <c r="E106" s="118">
        <f>'Marks Entry'!F108</f>
        <v>0</v>
      </c>
      <c r="F106" s="118">
        <f>'Marks Entry'!G108</f>
        <v>1000</v>
      </c>
      <c r="G106" s="118">
        <f>'Marks Entry'!H108</f>
        <v>0</v>
      </c>
      <c r="H106" s="118">
        <f>'Marks Entry'!I108</f>
        <v>0</v>
      </c>
      <c r="I106" s="118">
        <f>'Marks Entry'!J108</f>
        <v>0</v>
      </c>
      <c r="J106" s="119">
        <f>'Marks Entry'!K108</f>
        <v>0</v>
      </c>
      <c r="K106" s="149">
        <f>'Marks Entry'!L108</f>
        <v>0</v>
      </c>
      <c r="L106" s="150">
        <f>'Marks Entry'!M108</f>
        <v>0</v>
      </c>
      <c r="M106" s="510">
        <f>'Marks Entry'!N108</f>
        <v>0</v>
      </c>
      <c r="N106" s="150">
        <f>'Marks Entry'!O108</f>
        <v>0</v>
      </c>
      <c r="O106" s="150">
        <f>'Marks Entry'!P108</f>
        <v>0</v>
      </c>
      <c r="P106" s="508">
        <f>'Marks Entry'!Q108</f>
        <v>0</v>
      </c>
      <c r="Q106" s="150">
        <f>'Marks Entry'!R108</f>
        <v>0</v>
      </c>
      <c r="R106" s="150">
        <f>'Marks Entry'!S108</f>
        <v>0</v>
      </c>
      <c r="S106" s="508">
        <f>'Marks Entry'!T108</f>
        <v>0</v>
      </c>
      <c r="T106" s="151">
        <f>'Marks Entry'!U108</f>
        <v>0</v>
      </c>
      <c r="U106" s="150">
        <f>'Marks Entry'!V108</f>
        <v>0</v>
      </c>
      <c r="V106" s="150">
        <f>'Marks Entry'!W108</f>
        <v>0</v>
      </c>
      <c r="W106" s="151">
        <f>'Marks Entry'!X108</f>
        <v>0</v>
      </c>
      <c r="X106" s="150">
        <f>'Marks Entry'!Y108</f>
        <v>0</v>
      </c>
      <c r="Y106" s="150">
        <f>'Marks Entry'!Z108</f>
        <v>0</v>
      </c>
      <c r="Z106" s="151">
        <f>'Marks Entry'!AA108</f>
        <v>0</v>
      </c>
      <c r="AA106" s="259">
        <f>'Marks Entry'!AB108</f>
        <v>0</v>
      </c>
      <c r="AB106" s="519">
        <f>'Marks Entry'!AC108</f>
        <v>0</v>
      </c>
      <c r="AC106" s="519" t="str">
        <f>'Marks Entry'!AD108</f>
        <v>E</v>
      </c>
      <c r="AD106" s="152" t="str">
        <f>'Marks Entry'!AE108</f>
        <v>E</v>
      </c>
      <c r="AE106" s="149">
        <f>'Marks Entry'!AF108</f>
        <v>0</v>
      </c>
      <c r="AF106" s="150">
        <f>'Marks Entry'!AG108</f>
        <v>0</v>
      </c>
      <c r="AG106" s="510">
        <f>'Marks Entry'!AH108</f>
        <v>0</v>
      </c>
      <c r="AH106" s="150">
        <f>'Marks Entry'!AI108</f>
        <v>0</v>
      </c>
      <c r="AI106" s="150">
        <f>'Marks Entry'!AJ108</f>
        <v>0</v>
      </c>
      <c r="AJ106" s="508">
        <f>'Marks Entry'!AK108</f>
        <v>0</v>
      </c>
      <c r="AK106" s="150">
        <f>'Marks Entry'!AL108</f>
        <v>0</v>
      </c>
      <c r="AL106" s="150">
        <f>'Marks Entry'!AM108</f>
        <v>0</v>
      </c>
      <c r="AM106" s="508">
        <f>'Marks Entry'!AN108</f>
        <v>0</v>
      </c>
      <c r="AN106" s="151">
        <f>'Marks Entry'!AO108</f>
        <v>0</v>
      </c>
      <c r="AO106" s="150">
        <f>'Marks Entry'!AP108</f>
        <v>0</v>
      </c>
      <c r="AP106" s="150">
        <f>'Marks Entry'!AQ108</f>
        <v>0</v>
      </c>
      <c r="AQ106" s="151">
        <f>'Marks Entry'!AR108</f>
        <v>0</v>
      </c>
      <c r="AR106" s="150">
        <f>'Marks Entry'!AS108</f>
        <v>0</v>
      </c>
      <c r="AS106" s="150">
        <f>'Marks Entry'!AT108</f>
        <v>0</v>
      </c>
      <c r="AT106" s="151">
        <f>'Marks Entry'!AU108</f>
        <v>0</v>
      </c>
      <c r="AU106" s="259">
        <f>'Marks Entry'!AV108</f>
        <v>0</v>
      </c>
      <c r="AV106" s="519">
        <f>'Marks Entry'!AW108</f>
        <v>0</v>
      </c>
      <c r="AW106" s="519" t="str">
        <f>'Marks Entry'!AX108</f>
        <v>E</v>
      </c>
      <c r="AX106" s="152" t="str">
        <f>'Marks Entry'!AY108</f>
        <v>E</v>
      </c>
      <c r="AY106" s="149">
        <f>'Marks Entry'!AZ108</f>
        <v>0</v>
      </c>
      <c r="AZ106" s="150">
        <f>'Marks Entry'!BA108</f>
        <v>0</v>
      </c>
      <c r="BA106" s="510">
        <f>'Marks Entry'!BB108</f>
        <v>0</v>
      </c>
      <c r="BB106" s="150">
        <f>'Marks Entry'!BC108</f>
        <v>0</v>
      </c>
      <c r="BC106" s="150">
        <f>'Marks Entry'!BD108</f>
        <v>0</v>
      </c>
      <c r="BD106" s="508">
        <f>'Marks Entry'!BE108</f>
        <v>0</v>
      </c>
      <c r="BE106" s="150">
        <f>'Marks Entry'!BF108</f>
        <v>0</v>
      </c>
      <c r="BF106" s="150">
        <f>'Marks Entry'!BG108</f>
        <v>0</v>
      </c>
      <c r="BG106" s="508">
        <f>'Marks Entry'!BH108</f>
        <v>0</v>
      </c>
      <c r="BH106" s="151">
        <f>'Marks Entry'!BI108</f>
        <v>0</v>
      </c>
      <c r="BI106" s="150">
        <f>'Marks Entry'!BJ108</f>
        <v>0</v>
      </c>
      <c r="BJ106" s="150">
        <f>'Marks Entry'!BK108</f>
        <v>0</v>
      </c>
      <c r="BK106" s="151">
        <f>'Marks Entry'!BL108</f>
        <v>0</v>
      </c>
      <c r="BL106" s="150">
        <f>'Marks Entry'!BM108</f>
        <v>0</v>
      </c>
      <c r="BM106" s="150">
        <f>'Marks Entry'!BN108</f>
        <v>0</v>
      </c>
      <c r="BN106" s="151">
        <f>'Marks Entry'!BO108</f>
        <v>0</v>
      </c>
      <c r="BO106" s="259">
        <f>'Marks Entry'!BP108</f>
        <v>0</v>
      </c>
      <c r="BP106" s="519">
        <f>'Marks Entry'!BQ108</f>
        <v>0</v>
      </c>
      <c r="BQ106" s="519" t="str">
        <f>'Marks Entry'!BR108</f>
        <v>E</v>
      </c>
      <c r="BR106" s="152" t="str">
        <f>'Marks Entry'!BS108</f>
        <v>E</v>
      </c>
      <c r="BS106" s="149">
        <f>'Marks Entry'!BT108</f>
        <v>0</v>
      </c>
      <c r="BT106" s="150">
        <f>'Marks Entry'!BU108</f>
        <v>0</v>
      </c>
      <c r="BU106" s="510">
        <f>'Marks Entry'!BV108</f>
        <v>0</v>
      </c>
      <c r="BV106" s="150">
        <f>'Marks Entry'!BW108</f>
        <v>0</v>
      </c>
      <c r="BW106" s="150">
        <f>'Marks Entry'!BX108</f>
        <v>0</v>
      </c>
      <c r="BX106" s="508">
        <f>'Marks Entry'!BY108</f>
        <v>0</v>
      </c>
      <c r="BY106" s="150">
        <f>'Marks Entry'!BZ108</f>
        <v>0</v>
      </c>
      <c r="BZ106" s="150">
        <f>'Marks Entry'!CA108</f>
        <v>0</v>
      </c>
      <c r="CA106" s="508">
        <f>'Marks Entry'!CB108</f>
        <v>0</v>
      </c>
      <c r="CB106" s="151">
        <f>'Marks Entry'!CC108</f>
        <v>0</v>
      </c>
      <c r="CC106" s="150">
        <f>'Marks Entry'!CD108</f>
        <v>0</v>
      </c>
      <c r="CD106" s="150">
        <f>'Marks Entry'!CE108</f>
        <v>0</v>
      </c>
      <c r="CE106" s="151">
        <f>'Marks Entry'!CF108</f>
        <v>0</v>
      </c>
      <c r="CF106" s="150">
        <f>'Marks Entry'!CG108</f>
        <v>0</v>
      </c>
      <c r="CG106" s="150">
        <f>'Marks Entry'!CH108</f>
        <v>0</v>
      </c>
      <c r="CH106" s="151">
        <f>'Marks Entry'!CI108</f>
        <v>0</v>
      </c>
      <c r="CI106" s="259">
        <f>'Marks Entry'!CJ108</f>
        <v>0</v>
      </c>
      <c r="CJ106" s="519">
        <f>'Marks Entry'!CK108</f>
        <v>0</v>
      </c>
      <c r="CK106" s="519" t="str">
        <f>'Marks Entry'!CL108</f>
        <v>E</v>
      </c>
      <c r="CL106" s="152" t="str">
        <f>'Marks Entry'!CM108</f>
        <v>E</v>
      </c>
      <c r="CM106" s="149">
        <f>'Marks Entry'!CN108</f>
        <v>0</v>
      </c>
      <c r="CN106" s="150">
        <f>'Marks Entry'!CO108</f>
        <v>0</v>
      </c>
      <c r="CO106" s="510">
        <f>'Marks Entry'!CP108</f>
        <v>0</v>
      </c>
      <c r="CP106" s="150">
        <f>'Marks Entry'!CQ108</f>
        <v>0</v>
      </c>
      <c r="CQ106" s="150">
        <f>'Marks Entry'!CR108</f>
        <v>0</v>
      </c>
      <c r="CR106" s="508">
        <f>'Marks Entry'!CS108</f>
        <v>0</v>
      </c>
      <c r="CS106" s="150">
        <f>'Marks Entry'!CT108</f>
        <v>0</v>
      </c>
      <c r="CT106" s="150">
        <f>'Marks Entry'!CU108</f>
        <v>0</v>
      </c>
      <c r="CU106" s="508">
        <f>'Marks Entry'!CV108</f>
        <v>0</v>
      </c>
      <c r="CV106" s="151">
        <f>'Marks Entry'!CW108</f>
        <v>0</v>
      </c>
      <c r="CW106" s="150">
        <f>'Marks Entry'!CX108</f>
        <v>0</v>
      </c>
      <c r="CX106" s="150">
        <f>'Marks Entry'!CY108</f>
        <v>0</v>
      </c>
      <c r="CY106" s="151">
        <f>'Marks Entry'!CZ108</f>
        <v>0</v>
      </c>
      <c r="CZ106" s="150">
        <f>'Marks Entry'!DA108</f>
        <v>0</v>
      </c>
      <c r="DA106" s="150">
        <f>'Marks Entry'!DB108</f>
        <v>0</v>
      </c>
      <c r="DB106" s="151">
        <f>'Marks Entry'!DC108</f>
        <v>0</v>
      </c>
      <c r="DC106" s="259">
        <f>'Marks Entry'!DD108</f>
        <v>0</v>
      </c>
      <c r="DD106" s="519">
        <f>'Marks Entry'!DE108</f>
        <v>0</v>
      </c>
      <c r="DE106" s="519" t="str">
        <f>'Marks Entry'!DF108</f>
        <v>E</v>
      </c>
      <c r="DF106" s="152" t="str">
        <f>'Marks Entry'!DG108</f>
        <v>E</v>
      </c>
      <c r="DG106" s="149">
        <f>'Marks Entry'!DH108</f>
        <v>0</v>
      </c>
      <c r="DH106" s="150">
        <f>'Marks Entry'!DI108</f>
        <v>0</v>
      </c>
      <c r="DI106" s="510">
        <f>'Marks Entry'!DJ108</f>
        <v>0</v>
      </c>
      <c r="DJ106" s="150">
        <f>'Marks Entry'!DK108</f>
        <v>0</v>
      </c>
      <c r="DK106" s="150">
        <f>'Marks Entry'!DL108</f>
        <v>0</v>
      </c>
      <c r="DL106" s="508">
        <f>'Marks Entry'!DM108</f>
        <v>0</v>
      </c>
      <c r="DM106" s="150">
        <f>'Marks Entry'!DN108</f>
        <v>0</v>
      </c>
      <c r="DN106" s="150">
        <f>'Marks Entry'!DO108</f>
        <v>0</v>
      </c>
      <c r="DO106" s="508">
        <f>'Marks Entry'!DP108</f>
        <v>0</v>
      </c>
      <c r="DP106" s="151">
        <f>'Marks Entry'!DQ108</f>
        <v>0</v>
      </c>
      <c r="DQ106" s="150">
        <f>'Marks Entry'!DR108</f>
        <v>0</v>
      </c>
      <c r="DR106" s="150">
        <f>'Marks Entry'!DS108</f>
        <v>0</v>
      </c>
      <c r="DS106" s="151">
        <f>'Marks Entry'!DT108</f>
        <v>0</v>
      </c>
      <c r="DT106" s="150">
        <f>'Marks Entry'!DU108</f>
        <v>0</v>
      </c>
      <c r="DU106" s="150">
        <f>'Marks Entry'!DV108</f>
        <v>0</v>
      </c>
      <c r="DV106" s="151">
        <f>'Marks Entry'!DW108</f>
        <v>0</v>
      </c>
      <c r="DW106" s="259">
        <f>'Marks Entry'!DX108</f>
        <v>0</v>
      </c>
      <c r="DX106" s="519">
        <f>'Marks Entry'!DY108</f>
        <v>0</v>
      </c>
      <c r="DY106" s="519" t="str">
        <f>'Marks Entry'!DZ108</f>
        <v>E</v>
      </c>
      <c r="DZ106" s="152" t="str">
        <f>'Marks Entry'!EA108</f>
        <v>E</v>
      </c>
      <c r="EA106" s="149">
        <f>'Marks Entry'!EB108</f>
        <v>0</v>
      </c>
      <c r="EB106" s="150">
        <f>'Marks Entry'!EC108</f>
        <v>0</v>
      </c>
      <c r="EC106" s="150">
        <f>'Marks Entry'!ED108</f>
        <v>0</v>
      </c>
      <c r="ED106" s="150">
        <f>'Marks Entry'!EE108</f>
        <v>0</v>
      </c>
      <c r="EE106" s="150">
        <f>'Marks Entry'!EF108</f>
        <v>0</v>
      </c>
      <c r="EF106" s="209">
        <f>'Marks Entry'!EG108</f>
        <v>0</v>
      </c>
      <c r="EG106" s="153" t="str">
        <f>'Marks Entry'!EJ108</f>
        <v>E</v>
      </c>
      <c r="EH106" s="149">
        <f>'Marks Entry'!EK108</f>
        <v>0</v>
      </c>
      <c r="EI106" s="150">
        <f>'Marks Entry'!EL108</f>
        <v>0</v>
      </c>
      <c r="EJ106" s="150">
        <f>'Marks Entry'!EM108</f>
        <v>0</v>
      </c>
      <c r="EK106" s="150">
        <f>'Marks Entry'!EN108</f>
        <v>0</v>
      </c>
      <c r="EL106" s="150">
        <f>'Marks Entry'!EO108</f>
        <v>0</v>
      </c>
      <c r="EM106" s="151">
        <f>'Marks Entry'!EP108</f>
        <v>0</v>
      </c>
      <c r="EN106" s="153" t="str">
        <f>'Marks Entry'!ES108</f>
        <v>E</v>
      </c>
      <c r="EO106" s="149">
        <f>'Marks Entry'!ET108</f>
        <v>0</v>
      </c>
      <c r="EP106" s="150">
        <f>'Marks Entry'!EU108</f>
        <v>0</v>
      </c>
      <c r="EQ106" s="150">
        <f>'Marks Entry'!EV108</f>
        <v>0</v>
      </c>
      <c r="ER106" s="150">
        <f>'Marks Entry'!EW108</f>
        <v>0</v>
      </c>
      <c r="ES106" s="150">
        <f>'Marks Entry'!EX108</f>
        <v>0</v>
      </c>
      <c r="ET106" s="151">
        <f>'Marks Entry'!EY108</f>
        <v>0</v>
      </c>
      <c r="EU106" s="153" t="str">
        <f>'Marks Entry'!FB108</f>
        <v>E</v>
      </c>
      <c r="EV106" s="227">
        <f>'Marks Entry'!FC108</f>
        <v>0</v>
      </c>
      <c r="EW106" s="228">
        <f>'Marks Entry'!FD108</f>
        <v>0</v>
      </c>
      <c r="EX106" s="229" t="str">
        <f>'Marks Entry'!FE108</f>
        <v/>
      </c>
      <c r="EY106" s="227">
        <f>'Marks Entry'!FF108</f>
        <v>1200</v>
      </c>
      <c r="EZ106" s="228">
        <f>'Marks Entry'!FG108</f>
        <v>0</v>
      </c>
      <c r="FA106" s="228">
        <f>'Marks Entry'!FH108</f>
        <v>0</v>
      </c>
      <c r="FB106" s="228" t="str">
        <f>IF(OR('Marks Entry'!FI108="First",'Marks Entry'!FI108="Second",'Marks Entry'!FI108="Third"),'Marks Entry'!FI108,"")</f>
        <v/>
      </c>
      <c r="FC106" s="228" t="str">
        <f>'Marks Entry'!FJ108</f>
        <v/>
      </c>
      <c r="FD106" s="541" t="str">
        <f>'Marks Entry'!FK108</f>
        <v>PROMOTED</v>
      </c>
      <c r="FE106" s="118" t="str">
        <f>'Marks Entry'!FL108</f>
        <v/>
      </c>
      <c r="FF106" s="120" t="str">
        <f>'Marks Entry'!FM108</f>
        <v/>
      </c>
      <c r="FG106" s="121" t="str">
        <f>'Marks Entry'!FO108</f>
        <v>E</v>
      </c>
    </row>
    <row r="107" spans="1:163" ht="21.75" customHeight="1">
      <c r="A107" s="1065"/>
      <c r="B107" s="1081" t="s">
        <v>147</v>
      </c>
      <c r="C107" s="1082"/>
      <c r="D107" s="1082"/>
      <c r="E107" s="1082"/>
      <c r="F107" s="1082"/>
      <c r="G107" s="1082"/>
      <c r="H107" s="1082"/>
      <c r="I107" s="1082"/>
      <c r="J107" s="1083"/>
      <c r="K107" s="1034" t="str">
        <f>K2</f>
        <v>HINDI</v>
      </c>
      <c r="L107" s="1035"/>
      <c r="M107" s="1035"/>
      <c r="N107" s="1035"/>
      <c r="O107" s="1035"/>
      <c r="P107" s="1035"/>
      <c r="Q107" s="1035"/>
      <c r="R107" s="1035"/>
      <c r="S107" s="1035"/>
      <c r="T107" s="1035"/>
      <c r="U107" s="1035"/>
      <c r="V107" s="1035"/>
      <c r="W107" s="1035"/>
      <c r="X107" s="1035"/>
      <c r="Y107" s="1035"/>
      <c r="Z107" s="1035"/>
      <c r="AA107" s="1035"/>
      <c r="AB107" s="1036"/>
      <c r="AC107" s="1036"/>
      <c r="AD107" s="1037"/>
      <c r="AE107" s="1034" t="str">
        <f>AE2</f>
        <v>ENGLISH</v>
      </c>
      <c r="AF107" s="1035"/>
      <c r="AG107" s="1035"/>
      <c r="AH107" s="1035"/>
      <c r="AI107" s="1035"/>
      <c r="AJ107" s="1035"/>
      <c r="AK107" s="1035"/>
      <c r="AL107" s="1035"/>
      <c r="AM107" s="1035"/>
      <c r="AN107" s="1035"/>
      <c r="AO107" s="1035"/>
      <c r="AP107" s="1035"/>
      <c r="AQ107" s="1035"/>
      <c r="AR107" s="1035"/>
      <c r="AS107" s="1035"/>
      <c r="AT107" s="1035"/>
      <c r="AU107" s="1035"/>
      <c r="AV107" s="1036"/>
      <c r="AW107" s="1036"/>
      <c r="AX107" s="1037"/>
      <c r="AY107" s="1034" t="str">
        <f>AY2</f>
        <v>SANSKRIT</v>
      </c>
      <c r="AZ107" s="1035"/>
      <c r="BA107" s="1035"/>
      <c r="BB107" s="1035"/>
      <c r="BC107" s="1035"/>
      <c r="BD107" s="1035"/>
      <c r="BE107" s="1035"/>
      <c r="BF107" s="1035"/>
      <c r="BG107" s="1035"/>
      <c r="BH107" s="1035"/>
      <c r="BI107" s="1035"/>
      <c r="BJ107" s="1035"/>
      <c r="BK107" s="1035"/>
      <c r="BL107" s="1035"/>
      <c r="BM107" s="1035"/>
      <c r="BN107" s="1035"/>
      <c r="BO107" s="1035"/>
      <c r="BP107" s="1036"/>
      <c r="BQ107" s="1036"/>
      <c r="BR107" s="1037"/>
      <c r="BS107" s="1034" t="str">
        <f>BS2</f>
        <v>SCIENCE</v>
      </c>
      <c r="BT107" s="1035"/>
      <c r="BU107" s="1035"/>
      <c r="BV107" s="1035"/>
      <c r="BW107" s="1035"/>
      <c r="BX107" s="1035"/>
      <c r="BY107" s="1035"/>
      <c r="BZ107" s="1035"/>
      <c r="CA107" s="1035"/>
      <c r="CB107" s="1035"/>
      <c r="CC107" s="1035"/>
      <c r="CD107" s="1035"/>
      <c r="CE107" s="1035"/>
      <c r="CF107" s="1035"/>
      <c r="CG107" s="1035"/>
      <c r="CH107" s="1035"/>
      <c r="CI107" s="1035"/>
      <c r="CJ107" s="1036"/>
      <c r="CK107" s="1036"/>
      <c r="CL107" s="1037"/>
      <c r="CM107" s="1034" t="str">
        <f>CM2</f>
        <v>MATHEMATICS</v>
      </c>
      <c r="CN107" s="1035"/>
      <c r="CO107" s="1035"/>
      <c r="CP107" s="1035"/>
      <c r="CQ107" s="1035"/>
      <c r="CR107" s="1035"/>
      <c r="CS107" s="1035"/>
      <c r="CT107" s="1035"/>
      <c r="CU107" s="1035"/>
      <c r="CV107" s="1035"/>
      <c r="CW107" s="1035"/>
      <c r="CX107" s="1035"/>
      <c r="CY107" s="1035"/>
      <c r="CZ107" s="1035"/>
      <c r="DA107" s="1035"/>
      <c r="DB107" s="1035"/>
      <c r="DC107" s="1035"/>
      <c r="DD107" s="1036"/>
      <c r="DE107" s="1036"/>
      <c r="DF107" s="1037"/>
      <c r="DG107" s="1034" t="str">
        <f>DG2</f>
        <v>SOCIAL SCIENCE</v>
      </c>
      <c r="DH107" s="1035"/>
      <c r="DI107" s="1035"/>
      <c r="DJ107" s="1035"/>
      <c r="DK107" s="1035"/>
      <c r="DL107" s="1035"/>
      <c r="DM107" s="1035"/>
      <c r="DN107" s="1035"/>
      <c r="DO107" s="1035"/>
      <c r="DP107" s="1035"/>
      <c r="DQ107" s="1035"/>
      <c r="DR107" s="1035"/>
      <c r="DS107" s="1035"/>
      <c r="DT107" s="1035"/>
      <c r="DU107" s="1035"/>
      <c r="DV107" s="1035"/>
      <c r="DW107" s="1035"/>
      <c r="DX107" s="1036"/>
      <c r="DY107" s="1036"/>
      <c r="DZ107" s="1037"/>
      <c r="EA107" s="1038" t="str">
        <f>EA2</f>
        <v>Work Exp.</v>
      </c>
      <c r="EB107" s="1039"/>
      <c r="EC107" s="1039"/>
      <c r="ED107" s="1039"/>
      <c r="EE107" s="1039"/>
      <c r="EF107" s="1153"/>
      <c r="EG107" s="1040"/>
      <c r="EH107" s="1038" t="str">
        <f>EH2</f>
        <v>Art Edu.</v>
      </c>
      <c r="EI107" s="1039"/>
      <c r="EJ107" s="1039"/>
      <c r="EK107" s="1039"/>
      <c r="EL107" s="1039"/>
      <c r="EM107" s="1039"/>
      <c r="EN107" s="1040"/>
      <c r="EO107" s="1038" t="str">
        <f>EO2</f>
        <v>HEALTH &amp; PHY. EDU.</v>
      </c>
      <c r="EP107" s="1039"/>
      <c r="EQ107" s="1039"/>
      <c r="ER107" s="1039"/>
      <c r="ES107" s="1039"/>
      <c r="ET107" s="1039"/>
      <c r="EU107" s="1040"/>
      <c r="EV107" s="1138" t="s">
        <v>154</v>
      </c>
      <c r="EW107" s="1139"/>
      <c r="EX107" s="1139"/>
      <c r="EY107" s="1139"/>
      <c r="EZ107" s="1139"/>
      <c r="FA107" s="1139"/>
      <c r="FB107" s="1139"/>
      <c r="FC107" s="1139"/>
      <c r="FD107" s="1139"/>
      <c r="FE107" s="1139"/>
      <c r="FF107" s="1140"/>
    </row>
    <row r="108" spans="1:163" ht="21.75" customHeight="1">
      <c r="A108" s="1065"/>
      <c r="B108" s="1084" t="s">
        <v>148</v>
      </c>
      <c r="C108" s="1085"/>
      <c r="D108" s="1085"/>
      <c r="E108" s="1085"/>
      <c r="F108" s="1085"/>
      <c r="G108" s="1085"/>
      <c r="H108" s="1085"/>
      <c r="I108" s="1085"/>
      <c r="J108" s="1086"/>
      <c r="K108" s="1027">
        <f>K3</f>
        <v>0</v>
      </c>
      <c r="L108" s="1028"/>
      <c r="M108" s="1028"/>
      <c r="N108" s="1028"/>
      <c r="O108" s="1029"/>
      <c r="P108" s="1029"/>
      <c r="Q108" s="1029"/>
      <c r="R108" s="1029"/>
      <c r="S108" s="1029"/>
      <c r="T108" s="1029"/>
      <c r="U108" s="1029"/>
      <c r="V108" s="1029"/>
      <c r="W108" s="1029"/>
      <c r="X108" s="1029"/>
      <c r="Y108" s="1029"/>
      <c r="Z108" s="1029"/>
      <c r="AA108" s="1028"/>
      <c r="AB108" s="1030"/>
      <c r="AC108" s="1030"/>
      <c r="AD108" s="1031"/>
      <c r="AE108" s="1027">
        <f>AE3</f>
        <v>0</v>
      </c>
      <c r="AF108" s="1028"/>
      <c r="AG108" s="1028"/>
      <c r="AH108" s="1028"/>
      <c r="AI108" s="1029"/>
      <c r="AJ108" s="1029"/>
      <c r="AK108" s="1029"/>
      <c r="AL108" s="1029"/>
      <c r="AM108" s="1029"/>
      <c r="AN108" s="1029"/>
      <c r="AO108" s="1029"/>
      <c r="AP108" s="1029"/>
      <c r="AQ108" s="1029"/>
      <c r="AR108" s="1029"/>
      <c r="AS108" s="1029"/>
      <c r="AT108" s="1029"/>
      <c r="AU108" s="1028"/>
      <c r="AV108" s="1030"/>
      <c r="AW108" s="1030"/>
      <c r="AX108" s="1031"/>
      <c r="AY108" s="1027">
        <f>AY3</f>
        <v>0</v>
      </c>
      <c r="AZ108" s="1028"/>
      <c r="BA108" s="1028"/>
      <c r="BB108" s="1028"/>
      <c r="BC108" s="1029"/>
      <c r="BD108" s="1029"/>
      <c r="BE108" s="1029"/>
      <c r="BF108" s="1029"/>
      <c r="BG108" s="1029"/>
      <c r="BH108" s="1029"/>
      <c r="BI108" s="1029"/>
      <c r="BJ108" s="1029"/>
      <c r="BK108" s="1029"/>
      <c r="BL108" s="1029"/>
      <c r="BM108" s="1029"/>
      <c r="BN108" s="1029"/>
      <c r="BO108" s="1028"/>
      <c r="BP108" s="1030"/>
      <c r="BQ108" s="1030"/>
      <c r="BR108" s="1031"/>
      <c r="BS108" s="1027">
        <f>BS3</f>
        <v>0</v>
      </c>
      <c r="BT108" s="1028"/>
      <c r="BU108" s="1028"/>
      <c r="BV108" s="1028"/>
      <c r="BW108" s="1029"/>
      <c r="BX108" s="1029"/>
      <c r="BY108" s="1029"/>
      <c r="BZ108" s="1029"/>
      <c r="CA108" s="1029"/>
      <c r="CB108" s="1029"/>
      <c r="CC108" s="1029"/>
      <c r="CD108" s="1029"/>
      <c r="CE108" s="1029"/>
      <c r="CF108" s="1029"/>
      <c r="CG108" s="1029"/>
      <c r="CH108" s="1029"/>
      <c r="CI108" s="1028"/>
      <c r="CJ108" s="1030"/>
      <c r="CK108" s="1030"/>
      <c r="CL108" s="1031"/>
      <c r="CM108" s="1027">
        <f>CM3</f>
        <v>0</v>
      </c>
      <c r="CN108" s="1028"/>
      <c r="CO108" s="1028"/>
      <c r="CP108" s="1028"/>
      <c r="CQ108" s="1029"/>
      <c r="CR108" s="1029"/>
      <c r="CS108" s="1029"/>
      <c r="CT108" s="1029"/>
      <c r="CU108" s="1029"/>
      <c r="CV108" s="1029"/>
      <c r="CW108" s="1029"/>
      <c r="CX108" s="1029"/>
      <c r="CY108" s="1029"/>
      <c r="CZ108" s="1029"/>
      <c r="DA108" s="1029"/>
      <c r="DB108" s="1029"/>
      <c r="DC108" s="1028"/>
      <c r="DD108" s="1030"/>
      <c r="DE108" s="1030"/>
      <c r="DF108" s="1031"/>
      <c r="DG108" s="1027">
        <f>DG3</f>
        <v>0</v>
      </c>
      <c r="DH108" s="1028"/>
      <c r="DI108" s="1028"/>
      <c r="DJ108" s="1028"/>
      <c r="DK108" s="1029"/>
      <c r="DL108" s="1029"/>
      <c r="DM108" s="1029"/>
      <c r="DN108" s="1029"/>
      <c r="DO108" s="1029"/>
      <c r="DP108" s="1029"/>
      <c r="DQ108" s="1029"/>
      <c r="DR108" s="1029"/>
      <c r="DS108" s="1029"/>
      <c r="DT108" s="1029"/>
      <c r="DU108" s="1029"/>
      <c r="DV108" s="1029"/>
      <c r="DW108" s="1028"/>
      <c r="DX108" s="1030"/>
      <c r="DY108" s="1030"/>
      <c r="DZ108" s="1031"/>
      <c r="EA108" s="1135">
        <f>EA3</f>
        <v>0</v>
      </c>
      <c r="EB108" s="1136"/>
      <c r="EC108" s="1136"/>
      <c r="ED108" s="1136"/>
      <c r="EE108" s="1136"/>
      <c r="EF108" s="1154"/>
      <c r="EG108" s="1137"/>
      <c r="EH108" s="1135">
        <f>EH3</f>
        <v>0</v>
      </c>
      <c r="EI108" s="1136"/>
      <c r="EJ108" s="1136"/>
      <c r="EK108" s="1136"/>
      <c r="EL108" s="1136"/>
      <c r="EM108" s="1136"/>
      <c r="EN108" s="1137"/>
      <c r="EO108" s="1135">
        <f>EO3</f>
        <v>0</v>
      </c>
      <c r="EP108" s="1136"/>
      <c r="EQ108" s="1136"/>
      <c r="ER108" s="1136"/>
      <c r="ES108" s="1136"/>
      <c r="ET108" s="1136"/>
      <c r="EU108" s="1137"/>
      <c r="EV108" s="1162" t="s">
        <v>151</v>
      </c>
      <c r="EW108" s="1163"/>
      <c r="EX108" s="86" t="s">
        <v>114</v>
      </c>
      <c r="EY108" s="85" t="s">
        <v>155</v>
      </c>
      <c r="EZ108" s="85" t="s">
        <v>156</v>
      </c>
      <c r="FA108" s="85" t="s">
        <v>157</v>
      </c>
      <c r="FB108" s="85" t="s">
        <v>158</v>
      </c>
      <c r="FC108" s="539"/>
      <c r="FD108" s="1147" t="s">
        <v>32</v>
      </c>
      <c r="FE108" s="1148"/>
      <c r="FF108" s="1149"/>
    </row>
    <row r="109" spans="1:163" ht="21.75" customHeight="1">
      <c r="A109" s="1065"/>
      <c r="B109" s="1087" t="s">
        <v>149</v>
      </c>
      <c r="C109" s="1088"/>
      <c r="D109" s="1088"/>
      <c r="E109" s="1088"/>
      <c r="F109" s="1088"/>
      <c r="G109" s="1088"/>
      <c r="H109" s="1088"/>
      <c r="I109" s="1088"/>
      <c r="J109" s="1089"/>
      <c r="K109" s="1023" t="s">
        <v>151</v>
      </c>
      <c r="L109" s="1024"/>
      <c r="M109" s="1024"/>
      <c r="N109" s="1024"/>
      <c r="O109" s="1025" t="s">
        <v>114</v>
      </c>
      <c r="P109" s="1025"/>
      <c r="Q109" s="1013" t="s">
        <v>68</v>
      </c>
      <c r="R109" s="1013"/>
      <c r="S109" s="1013" t="s">
        <v>69</v>
      </c>
      <c r="T109" s="1013"/>
      <c r="U109" s="1013" t="s">
        <v>71</v>
      </c>
      <c r="V109" s="1013"/>
      <c r="W109" s="1013" t="s">
        <v>70</v>
      </c>
      <c r="X109" s="1013"/>
      <c r="Y109" s="1013" t="s">
        <v>153</v>
      </c>
      <c r="Z109" s="1013"/>
      <c r="AA109" s="1032" t="s">
        <v>152</v>
      </c>
      <c r="AB109" s="1032"/>
      <c r="AC109" s="1032"/>
      <c r="AD109" s="1033"/>
      <c r="AE109" s="1023" t="s">
        <v>151</v>
      </c>
      <c r="AF109" s="1024"/>
      <c r="AG109" s="1024"/>
      <c r="AH109" s="1024"/>
      <c r="AI109" s="1025" t="s">
        <v>114</v>
      </c>
      <c r="AJ109" s="1025"/>
      <c r="AK109" s="1013" t="s">
        <v>68</v>
      </c>
      <c r="AL109" s="1013"/>
      <c r="AM109" s="1013" t="s">
        <v>69</v>
      </c>
      <c r="AN109" s="1013"/>
      <c r="AO109" s="1013" t="s">
        <v>71</v>
      </c>
      <c r="AP109" s="1013"/>
      <c r="AQ109" s="1013" t="s">
        <v>70</v>
      </c>
      <c r="AR109" s="1013"/>
      <c r="AS109" s="1013" t="s">
        <v>153</v>
      </c>
      <c r="AT109" s="1013"/>
      <c r="AU109" s="1032" t="s">
        <v>152</v>
      </c>
      <c r="AV109" s="1032"/>
      <c r="AW109" s="1032"/>
      <c r="AX109" s="1033"/>
      <c r="AY109" s="1023" t="s">
        <v>151</v>
      </c>
      <c r="AZ109" s="1024"/>
      <c r="BA109" s="1024"/>
      <c r="BB109" s="1024"/>
      <c r="BC109" s="1025" t="s">
        <v>114</v>
      </c>
      <c r="BD109" s="1025"/>
      <c r="BE109" s="1013" t="s">
        <v>68</v>
      </c>
      <c r="BF109" s="1013"/>
      <c r="BG109" s="1013" t="s">
        <v>69</v>
      </c>
      <c r="BH109" s="1013"/>
      <c r="BI109" s="1013" t="s">
        <v>71</v>
      </c>
      <c r="BJ109" s="1013"/>
      <c r="BK109" s="1013" t="s">
        <v>70</v>
      </c>
      <c r="BL109" s="1013"/>
      <c r="BM109" s="1013" t="s">
        <v>153</v>
      </c>
      <c r="BN109" s="1013"/>
      <c r="BO109" s="1032" t="s">
        <v>152</v>
      </c>
      <c r="BP109" s="1032"/>
      <c r="BQ109" s="1032"/>
      <c r="BR109" s="1033"/>
      <c r="BS109" s="1023" t="s">
        <v>151</v>
      </c>
      <c r="BT109" s="1024"/>
      <c r="BU109" s="1024"/>
      <c r="BV109" s="1024"/>
      <c r="BW109" s="1025" t="s">
        <v>114</v>
      </c>
      <c r="BX109" s="1025"/>
      <c r="BY109" s="1013" t="s">
        <v>68</v>
      </c>
      <c r="BZ109" s="1013"/>
      <c r="CA109" s="1013" t="s">
        <v>69</v>
      </c>
      <c r="CB109" s="1013"/>
      <c r="CC109" s="1013" t="s">
        <v>71</v>
      </c>
      <c r="CD109" s="1013"/>
      <c r="CE109" s="1013" t="s">
        <v>70</v>
      </c>
      <c r="CF109" s="1013"/>
      <c r="CG109" s="1013" t="s">
        <v>153</v>
      </c>
      <c r="CH109" s="1013"/>
      <c r="CI109" s="1032" t="s">
        <v>152</v>
      </c>
      <c r="CJ109" s="1032"/>
      <c r="CK109" s="1032"/>
      <c r="CL109" s="1033"/>
      <c r="CM109" s="1023" t="s">
        <v>151</v>
      </c>
      <c r="CN109" s="1024"/>
      <c r="CO109" s="1024"/>
      <c r="CP109" s="1024"/>
      <c r="CQ109" s="1025" t="s">
        <v>114</v>
      </c>
      <c r="CR109" s="1025"/>
      <c r="CS109" s="1013" t="s">
        <v>68</v>
      </c>
      <c r="CT109" s="1013"/>
      <c r="CU109" s="1013" t="s">
        <v>69</v>
      </c>
      <c r="CV109" s="1013"/>
      <c r="CW109" s="1013" t="s">
        <v>71</v>
      </c>
      <c r="CX109" s="1013"/>
      <c r="CY109" s="1013" t="s">
        <v>70</v>
      </c>
      <c r="CZ109" s="1013"/>
      <c r="DA109" s="1013" t="s">
        <v>153</v>
      </c>
      <c r="DB109" s="1013"/>
      <c r="DC109" s="1032" t="s">
        <v>152</v>
      </c>
      <c r="DD109" s="1032"/>
      <c r="DE109" s="1032"/>
      <c r="DF109" s="1033"/>
      <c r="DG109" s="1023" t="s">
        <v>151</v>
      </c>
      <c r="DH109" s="1024"/>
      <c r="DI109" s="1024"/>
      <c r="DJ109" s="1024"/>
      <c r="DK109" s="1025" t="s">
        <v>114</v>
      </c>
      <c r="DL109" s="1025"/>
      <c r="DM109" s="1013" t="s">
        <v>68</v>
      </c>
      <c r="DN109" s="1013"/>
      <c r="DO109" s="1013" t="s">
        <v>69</v>
      </c>
      <c r="DP109" s="1013"/>
      <c r="DQ109" s="1013" t="s">
        <v>71</v>
      </c>
      <c r="DR109" s="1013"/>
      <c r="DS109" s="1013" t="s">
        <v>70</v>
      </c>
      <c r="DT109" s="1013"/>
      <c r="DU109" s="1013" t="s">
        <v>153</v>
      </c>
      <c r="DV109" s="1013"/>
      <c r="DW109" s="1032" t="s">
        <v>152</v>
      </c>
      <c r="DX109" s="1032"/>
      <c r="DY109" s="1032"/>
      <c r="DZ109" s="1033"/>
      <c r="EA109" s="87" t="s">
        <v>195</v>
      </c>
      <c r="EB109" s="251" t="s">
        <v>68</v>
      </c>
      <c r="EC109" s="251" t="s">
        <v>69</v>
      </c>
      <c r="ED109" s="251" t="s">
        <v>71</v>
      </c>
      <c r="EE109" s="251" t="s">
        <v>70</v>
      </c>
      <c r="EF109" s="1131" t="s">
        <v>152</v>
      </c>
      <c r="EG109" s="1132"/>
      <c r="EH109" s="87" t="s">
        <v>195</v>
      </c>
      <c r="EI109" s="251" t="s">
        <v>68</v>
      </c>
      <c r="EJ109" s="251" t="s">
        <v>69</v>
      </c>
      <c r="EK109" s="251" t="s">
        <v>71</v>
      </c>
      <c r="EL109" s="251" t="s">
        <v>70</v>
      </c>
      <c r="EM109" s="1131" t="s">
        <v>152</v>
      </c>
      <c r="EN109" s="1132"/>
      <c r="EO109" s="87" t="s">
        <v>195</v>
      </c>
      <c r="EP109" s="251" t="s">
        <v>68</v>
      </c>
      <c r="EQ109" s="251" t="s">
        <v>69</v>
      </c>
      <c r="ER109" s="251" t="s">
        <v>71</v>
      </c>
      <c r="ES109" s="251" t="s">
        <v>70</v>
      </c>
      <c r="ET109" s="1131" t="s">
        <v>152</v>
      </c>
      <c r="EU109" s="1132"/>
      <c r="EV109" s="1164">
        <f>MAX($B$7:$B$106)</f>
        <v>100</v>
      </c>
      <c r="EW109" s="1165"/>
      <c r="EX109" s="88">
        <f>COUNTIF($F$7:$F$106,"NSO")</f>
        <v>0</v>
      </c>
      <c r="EY109" s="88">
        <f>EV109-EX109</f>
        <v>100</v>
      </c>
      <c r="EZ109" s="88">
        <f>COUNTIF($FB$7:$FB$106,"First")</f>
        <v>1</v>
      </c>
      <c r="FA109" s="88">
        <f>COUNTIF($FB$7:$FB$106,"Second")</f>
        <v>2</v>
      </c>
      <c r="FB109" s="88">
        <f>COUNTIF($FB$7:$FB$106,"tHIRD")</f>
        <v>4</v>
      </c>
      <c r="FC109" s="260"/>
      <c r="FD109" s="1159">
        <f>EZ109+FA109+FB109</f>
        <v>7</v>
      </c>
      <c r="FE109" s="1160"/>
      <c r="FF109" s="1161"/>
    </row>
    <row r="110" spans="1:163" ht="21.75" customHeight="1">
      <c r="A110" s="1065"/>
      <c r="B110" s="1087"/>
      <c r="C110" s="1088"/>
      <c r="D110" s="1088"/>
      <c r="E110" s="1088"/>
      <c r="F110" s="1088"/>
      <c r="G110" s="1088"/>
      <c r="H110" s="1088"/>
      <c r="I110" s="1088"/>
      <c r="J110" s="1089"/>
      <c r="K110" s="1014">
        <f>MAX($B$7:$B$107)</f>
        <v>100</v>
      </c>
      <c r="L110" s="1015"/>
      <c r="M110" s="1015"/>
      <c r="N110" s="1015"/>
      <c r="O110" s="1016">
        <f>COUNTIF($F$7:$F$107,"NSO")</f>
        <v>0</v>
      </c>
      <c r="P110" s="1016"/>
      <c r="Q110" s="1013">
        <f>COUNTIF(AD7:AD106,"A")</f>
        <v>0</v>
      </c>
      <c r="R110" s="1013"/>
      <c r="S110" s="1013">
        <f>COUNTIF(AD7:AD106,"B")</f>
        <v>0</v>
      </c>
      <c r="T110" s="1013"/>
      <c r="U110" s="1013">
        <f>COUNTIF(AD7:AD106,"C")</f>
        <v>1</v>
      </c>
      <c r="V110" s="1013"/>
      <c r="W110" s="1013">
        <f>COUNTIF(AD7:AD106,"D")</f>
        <v>6</v>
      </c>
      <c r="X110" s="1013"/>
      <c r="Y110" s="1013">
        <f>COUNTIF(AD7:AD106,"E")</f>
        <v>93</v>
      </c>
      <c r="Z110" s="1013"/>
      <c r="AA110" s="1032">
        <f>SUM(Q110:Z110)</f>
        <v>100</v>
      </c>
      <c r="AB110" s="1032"/>
      <c r="AC110" s="1032"/>
      <c r="AD110" s="1033"/>
      <c r="AE110" s="1014">
        <f>MAX($B$7:$B$107)</f>
        <v>100</v>
      </c>
      <c r="AF110" s="1015"/>
      <c r="AG110" s="1015"/>
      <c r="AH110" s="1015"/>
      <c r="AI110" s="1016">
        <f>COUNTIF($F$7:$F$107,"NSO")</f>
        <v>0</v>
      </c>
      <c r="AJ110" s="1016"/>
      <c r="AK110" s="1013">
        <f>COUNTIF(AX7:AX106,"A")</f>
        <v>0</v>
      </c>
      <c r="AL110" s="1013"/>
      <c r="AM110" s="1013">
        <f>COUNTIF(AX7:AX106,"B")</f>
        <v>0</v>
      </c>
      <c r="AN110" s="1013"/>
      <c r="AO110" s="1013">
        <f>COUNTIF(AX7:AX106,"C")</f>
        <v>2</v>
      </c>
      <c r="AP110" s="1013"/>
      <c r="AQ110" s="1013">
        <f>COUNTIF(AX7:AX106,"D")</f>
        <v>5</v>
      </c>
      <c r="AR110" s="1013"/>
      <c r="AS110" s="1013">
        <f>COUNTIF(AX7:AX106,"E")</f>
        <v>93</v>
      </c>
      <c r="AT110" s="1013"/>
      <c r="AU110" s="1032">
        <f>SUM(AK110:AT110)</f>
        <v>100</v>
      </c>
      <c r="AV110" s="1032"/>
      <c r="AW110" s="1032"/>
      <c r="AX110" s="1033"/>
      <c r="AY110" s="1014">
        <f>MAX($B$7:$B$107)</f>
        <v>100</v>
      </c>
      <c r="AZ110" s="1015"/>
      <c r="BA110" s="1015"/>
      <c r="BB110" s="1015"/>
      <c r="BC110" s="1016">
        <f>COUNTIF($F$7:$F$107,"NSO")</f>
        <v>0</v>
      </c>
      <c r="BD110" s="1016"/>
      <c r="BE110" s="1013">
        <f>COUNTIF(BR7:BR106,"A")</f>
        <v>0</v>
      </c>
      <c r="BF110" s="1013"/>
      <c r="BG110" s="1013">
        <f>COUNTIF(BR7:BR106,"B")</f>
        <v>1</v>
      </c>
      <c r="BH110" s="1013"/>
      <c r="BI110" s="1013">
        <f>COUNTIF(BR7:BR106,"C")</f>
        <v>1</v>
      </c>
      <c r="BJ110" s="1013"/>
      <c r="BK110" s="1013">
        <f>COUNTIF(BR7:BR106,"D")</f>
        <v>5</v>
      </c>
      <c r="BL110" s="1013"/>
      <c r="BM110" s="1013">
        <f>COUNTIF(BR7:BR106,"E")</f>
        <v>93</v>
      </c>
      <c r="BN110" s="1013"/>
      <c r="BO110" s="1032">
        <f>SUM(BE110:BN110)</f>
        <v>100</v>
      </c>
      <c r="BP110" s="1032"/>
      <c r="BQ110" s="1032"/>
      <c r="BR110" s="1033"/>
      <c r="BS110" s="1014">
        <f>MAX($B$7:$B$107)</f>
        <v>100</v>
      </c>
      <c r="BT110" s="1015"/>
      <c r="BU110" s="1015"/>
      <c r="BV110" s="1015"/>
      <c r="BW110" s="1016">
        <f>COUNTIF($F$7:$F$107,"NSO")</f>
        <v>0</v>
      </c>
      <c r="BX110" s="1016"/>
      <c r="BY110" s="1013">
        <f>COUNTIF(CL7:CL106,"A")</f>
        <v>0</v>
      </c>
      <c r="BZ110" s="1013"/>
      <c r="CA110" s="1013">
        <f>COUNTIF(CL7:CL106,"B")</f>
        <v>0</v>
      </c>
      <c r="CB110" s="1013"/>
      <c r="CC110" s="1013">
        <f>COUNTIF(CL7:CL106,"C")</f>
        <v>1</v>
      </c>
      <c r="CD110" s="1013"/>
      <c r="CE110" s="1013">
        <f>COUNTIF(CL7:CL106,"D")</f>
        <v>6</v>
      </c>
      <c r="CF110" s="1013"/>
      <c r="CG110" s="1013">
        <f>COUNTIF(CL7:CL106,"E")</f>
        <v>93</v>
      </c>
      <c r="CH110" s="1013"/>
      <c r="CI110" s="1032">
        <f>SUM(BY110:CH110)</f>
        <v>100</v>
      </c>
      <c r="CJ110" s="1032"/>
      <c r="CK110" s="1032"/>
      <c r="CL110" s="1033"/>
      <c r="CM110" s="1014">
        <f>MAX($B$7:$B$107)</f>
        <v>100</v>
      </c>
      <c r="CN110" s="1015"/>
      <c r="CO110" s="1015"/>
      <c r="CP110" s="1015"/>
      <c r="CQ110" s="1016">
        <f>COUNTIF($F$7:$F$107,"NSO")</f>
        <v>0</v>
      </c>
      <c r="CR110" s="1016"/>
      <c r="CS110" s="1013">
        <f>COUNTIF(DF7:DF106,"A")</f>
        <v>0</v>
      </c>
      <c r="CT110" s="1013"/>
      <c r="CU110" s="1013">
        <f>COUNTIF(DF7:DF106,"B")</f>
        <v>0</v>
      </c>
      <c r="CV110" s="1013"/>
      <c r="CW110" s="1013">
        <f>COUNTIF(DF7:DF106,"C")</f>
        <v>2</v>
      </c>
      <c r="CX110" s="1013"/>
      <c r="CY110" s="1013">
        <f>COUNTIF(DF7:DF106,"D")</f>
        <v>5</v>
      </c>
      <c r="CZ110" s="1013"/>
      <c r="DA110" s="1013">
        <f>COUNTIF(DF7:DF106,"E")</f>
        <v>93</v>
      </c>
      <c r="DB110" s="1013"/>
      <c r="DC110" s="1032">
        <f>SUM(CS110:DB110)</f>
        <v>100</v>
      </c>
      <c r="DD110" s="1032"/>
      <c r="DE110" s="1032"/>
      <c r="DF110" s="1033"/>
      <c r="DG110" s="1014">
        <f>MAX($B$7:$B$107)</f>
        <v>100</v>
      </c>
      <c r="DH110" s="1015"/>
      <c r="DI110" s="1015"/>
      <c r="DJ110" s="1015"/>
      <c r="DK110" s="1016">
        <f>COUNTIF($F$7:$F$107,"NSO")</f>
        <v>0</v>
      </c>
      <c r="DL110" s="1016"/>
      <c r="DM110" s="1013">
        <f>COUNTIF(DZ7:DZ106,"A")</f>
        <v>0</v>
      </c>
      <c r="DN110" s="1013"/>
      <c r="DO110" s="1013">
        <f>COUNTIF(DZ7:DZ106,"B")</f>
        <v>1</v>
      </c>
      <c r="DP110" s="1013"/>
      <c r="DQ110" s="1013">
        <f>COUNTIF(DZ7:DZ106,"C")</f>
        <v>1</v>
      </c>
      <c r="DR110" s="1013"/>
      <c r="DS110" s="1013">
        <f>COUNTIF(DZ7:DZ106,"D")</f>
        <v>5</v>
      </c>
      <c r="DT110" s="1013"/>
      <c r="DU110" s="1013">
        <f>COUNTIF(DZ7:DZ106,"E")</f>
        <v>93</v>
      </c>
      <c r="DV110" s="1013"/>
      <c r="DW110" s="1032">
        <f>SUM(DM110:DV110)</f>
        <v>100</v>
      </c>
      <c r="DX110" s="1032"/>
      <c r="DY110" s="1032"/>
      <c r="DZ110" s="1033"/>
      <c r="EA110" s="107">
        <f>COUNTIF($EG$7:$EG$106,"a+")</f>
        <v>0</v>
      </c>
      <c r="EB110" s="108">
        <f>COUNTIF($EG$7:$EG$106,"A")</f>
        <v>0</v>
      </c>
      <c r="EC110" s="108">
        <f>COUNTIF($EG$7:$EG$106,"B")</f>
        <v>6</v>
      </c>
      <c r="ED110" s="108">
        <f>COUNTIF($EG$7:$EG$106,"C")</f>
        <v>0</v>
      </c>
      <c r="EE110" s="155">
        <f>COUNTIF($EG$7:$EG$106,"D")</f>
        <v>1</v>
      </c>
      <c r="EF110" s="1133">
        <f>SUM(EA110:EE110)</f>
        <v>7</v>
      </c>
      <c r="EG110" s="1134"/>
      <c r="EH110" s="249">
        <f>COUNTIF($EG$7:$EG$106,"a+")</f>
        <v>0</v>
      </c>
      <c r="EI110" s="250">
        <f>COUNTIF($EG$7:$EG$106,"A")</f>
        <v>0</v>
      </c>
      <c r="EJ110" s="250">
        <f>COUNTIF($EG$7:$EG$106,"B")</f>
        <v>6</v>
      </c>
      <c r="EK110" s="250">
        <f>COUNTIF($EG$7:$EG$106,"C")</f>
        <v>0</v>
      </c>
      <c r="EL110" s="250">
        <f>COUNTIF($EG$7:$EG$106,"D")</f>
        <v>1</v>
      </c>
      <c r="EM110" s="1133">
        <f>SUM(EH110:EL110)</f>
        <v>7</v>
      </c>
      <c r="EN110" s="1134"/>
      <c r="EO110" s="249">
        <f>COUNTIF($EG$7:$EG$106,"a+")</f>
        <v>0</v>
      </c>
      <c r="EP110" s="250">
        <f>COUNTIF($EG$7:$EG$106,"A")</f>
        <v>0</v>
      </c>
      <c r="EQ110" s="250">
        <f>COUNTIF($EG$7:$EG$106,"B")</f>
        <v>6</v>
      </c>
      <c r="ER110" s="250">
        <f>COUNTIF($EG$7:$EG$106,"C")</f>
        <v>0</v>
      </c>
      <c r="ES110" s="250">
        <f>COUNTIF($EG$7:$EG$106,"D")</f>
        <v>1</v>
      </c>
      <c r="ET110" s="1133">
        <f>SUM(EO110:ES110)</f>
        <v>7</v>
      </c>
      <c r="EU110" s="1134"/>
      <c r="EV110" s="1141" t="s">
        <v>160</v>
      </c>
      <c r="EW110" s="1142"/>
      <c r="EX110" s="1142"/>
      <c r="EY110" s="1143"/>
      <c r="EZ110" s="1147"/>
      <c r="FA110" s="1148"/>
      <c r="FB110" s="1148"/>
      <c r="FC110" s="1148"/>
      <c r="FD110" s="1148"/>
      <c r="FE110" s="1148"/>
      <c r="FF110" s="1149"/>
    </row>
    <row r="111" spans="1:163" ht="21.75" customHeight="1" thickBot="1">
      <c r="A111" s="1065"/>
      <c r="B111" s="1090" t="s">
        <v>150</v>
      </c>
      <c r="C111" s="1091"/>
      <c r="D111" s="1091"/>
      <c r="E111" s="1091"/>
      <c r="F111" s="1091"/>
      <c r="G111" s="1091"/>
      <c r="H111" s="1091"/>
      <c r="I111" s="1091"/>
      <c r="J111" s="1092"/>
      <c r="K111" s="1061"/>
      <c r="L111" s="1062"/>
      <c r="M111" s="1062"/>
      <c r="N111" s="1062"/>
      <c r="O111" s="1063"/>
      <c r="P111" s="1063"/>
      <c r="Q111" s="1063"/>
      <c r="R111" s="1063"/>
      <c r="S111" s="1063"/>
      <c r="T111" s="1063"/>
      <c r="U111" s="1063"/>
      <c r="V111" s="1063"/>
      <c r="W111" s="1063"/>
      <c r="X111" s="1063"/>
      <c r="Y111" s="1063"/>
      <c r="Z111" s="1063"/>
      <c r="AA111" s="1062"/>
      <c r="AB111" s="1062"/>
      <c r="AC111" s="1062"/>
      <c r="AD111" s="1064"/>
      <c r="AE111" s="1061"/>
      <c r="AF111" s="1062"/>
      <c r="AG111" s="1062"/>
      <c r="AH111" s="1062"/>
      <c r="AI111" s="1063"/>
      <c r="AJ111" s="1063"/>
      <c r="AK111" s="1063"/>
      <c r="AL111" s="1063"/>
      <c r="AM111" s="1063"/>
      <c r="AN111" s="1063"/>
      <c r="AO111" s="1063"/>
      <c r="AP111" s="1063"/>
      <c r="AQ111" s="1063"/>
      <c r="AR111" s="1063"/>
      <c r="AS111" s="1063"/>
      <c r="AT111" s="1063"/>
      <c r="AU111" s="1062"/>
      <c r="AV111" s="1062"/>
      <c r="AW111" s="1062"/>
      <c r="AX111" s="1064"/>
      <c r="AY111" s="1061"/>
      <c r="AZ111" s="1062"/>
      <c r="BA111" s="1062"/>
      <c r="BB111" s="1062"/>
      <c r="BC111" s="1063"/>
      <c r="BD111" s="1063"/>
      <c r="BE111" s="1063"/>
      <c r="BF111" s="1063"/>
      <c r="BG111" s="1063"/>
      <c r="BH111" s="1063"/>
      <c r="BI111" s="1063"/>
      <c r="BJ111" s="1063"/>
      <c r="BK111" s="1063"/>
      <c r="BL111" s="1063"/>
      <c r="BM111" s="1063"/>
      <c r="BN111" s="1063"/>
      <c r="BO111" s="1062"/>
      <c r="BP111" s="1062"/>
      <c r="BQ111" s="1062"/>
      <c r="BR111" s="1064"/>
      <c r="BS111" s="1061"/>
      <c r="BT111" s="1062"/>
      <c r="BU111" s="1062"/>
      <c r="BV111" s="1062"/>
      <c r="BW111" s="1063"/>
      <c r="BX111" s="1063"/>
      <c r="BY111" s="1063"/>
      <c r="BZ111" s="1063"/>
      <c r="CA111" s="1063"/>
      <c r="CB111" s="1063"/>
      <c r="CC111" s="1063"/>
      <c r="CD111" s="1063"/>
      <c r="CE111" s="1063"/>
      <c r="CF111" s="1063"/>
      <c r="CG111" s="1063"/>
      <c r="CH111" s="1063"/>
      <c r="CI111" s="1062"/>
      <c r="CJ111" s="1062"/>
      <c r="CK111" s="1062"/>
      <c r="CL111" s="1064"/>
      <c r="CM111" s="1061"/>
      <c r="CN111" s="1062"/>
      <c r="CO111" s="1062"/>
      <c r="CP111" s="1062"/>
      <c r="CQ111" s="1063"/>
      <c r="CR111" s="1063"/>
      <c r="CS111" s="1063"/>
      <c r="CT111" s="1063"/>
      <c r="CU111" s="1063"/>
      <c r="CV111" s="1063"/>
      <c r="CW111" s="1063"/>
      <c r="CX111" s="1063"/>
      <c r="CY111" s="1063"/>
      <c r="CZ111" s="1063"/>
      <c r="DA111" s="1063"/>
      <c r="DB111" s="1063"/>
      <c r="DC111" s="1062"/>
      <c r="DD111" s="1062"/>
      <c r="DE111" s="1062"/>
      <c r="DF111" s="1064"/>
      <c r="DG111" s="1061"/>
      <c r="DH111" s="1062"/>
      <c r="DI111" s="1062"/>
      <c r="DJ111" s="1062"/>
      <c r="DK111" s="1063"/>
      <c r="DL111" s="1063"/>
      <c r="DM111" s="1063"/>
      <c r="DN111" s="1063"/>
      <c r="DO111" s="1063"/>
      <c r="DP111" s="1063"/>
      <c r="DQ111" s="1063"/>
      <c r="DR111" s="1063"/>
      <c r="DS111" s="1063"/>
      <c r="DT111" s="1063"/>
      <c r="DU111" s="1063"/>
      <c r="DV111" s="1063"/>
      <c r="DW111" s="1062"/>
      <c r="DX111" s="1062"/>
      <c r="DY111" s="1062"/>
      <c r="DZ111" s="1064"/>
      <c r="EA111" s="1155"/>
      <c r="EB111" s="1156"/>
      <c r="EC111" s="1156"/>
      <c r="ED111" s="1156"/>
      <c r="EE111" s="1156"/>
      <c r="EF111" s="1157"/>
      <c r="EG111" s="1158"/>
      <c r="EH111" s="1155"/>
      <c r="EI111" s="1156"/>
      <c r="EJ111" s="1156"/>
      <c r="EK111" s="1156"/>
      <c r="EL111" s="1156"/>
      <c r="EM111" s="1156"/>
      <c r="EN111" s="1158"/>
      <c r="EO111" s="1155"/>
      <c r="EP111" s="1156"/>
      <c r="EQ111" s="1156"/>
      <c r="ER111" s="1156"/>
      <c r="ES111" s="1156"/>
      <c r="ET111" s="1156"/>
      <c r="EU111" s="1158"/>
      <c r="EV111" s="1144" t="s">
        <v>159</v>
      </c>
      <c r="EW111" s="1145"/>
      <c r="EX111" s="1145"/>
      <c r="EY111" s="1146"/>
      <c r="EZ111" s="1150"/>
      <c r="FA111" s="1151"/>
      <c r="FB111" s="1151"/>
      <c r="FC111" s="1151"/>
      <c r="FD111" s="1151"/>
      <c r="FE111" s="1151"/>
      <c r="FF111" s="1152"/>
    </row>
    <row r="112" spans="1:163" ht="6" hidden="1" customHeight="1"/>
    <row r="113" spans="11:119" hidden="1"/>
    <row r="114" spans="11:119" hidden="1">
      <c r="K114" s="148">
        <f>COUNTIF(AD7:AD107,"G1")</f>
        <v>0</v>
      </c>
      <c r="L114" s="148">
        <f>COUNTIF(AD7:AD107,"G2")</f>
        <v>0</v>
      </c>
      <c r="M114" s="148"/>
      <c r="N114" s="148"/>
      <c r="O114" s="148"/>
      <c r="P114" s="148"/>
      <c r="Q114" s="148"/>
      <c r="R114" s="148"/>
      <c r="S114" s="148"/>
      <c r="AE114" s="148">
        <f>COUNTIF(AX7:AX107,"G1")</f>
        <v>0</v>
      </c>
      <c r="AF114" s="148">
        <f>COUNTIF(AX7:AX107,"G2")</f>
        <v>0</v>
      </c>
      <c r="AG114" s="148"/>
      <c r="AH114" s="148"/>
      <c r="AI114" s="148"/>
      <c r="AJ114" s="148"/>
      <c r="AK114" s="148"/>
      <c r="AL114" s="148"/>
      <c r="AM114" s="148"/>
      <c r="AY114" s="148">
        <f>COUNTIF(BR7:BR107,"G1")</f>
        <v>0</v>
      </c>
      <c r="AZ114" s="148">
        <f>COUNTIF(BR7:BR107,"G2")</f>
        <v>0</v>
      </c>
      <c r="BA114" s="148"/>
      <c r="BB114" s="148"/>
      <c r="BC114" s="148"/>
      <c r="BD114" s="148"/>
      <c r="BE114" s="148"/>
      <c r="BF114" s="148"/>
      <c r="BG114" s="148"/>
      <c r="BS114" s="148">
        <f>COUNTIF(CL7:CL107,"G1")</f>
        <v>0</v>
      </c>
      <c r="BT114" s="148">
        <f>COUNTIF(CL7:CL107,"G2")</f>
        <v>0</v>
      </c>
      <c r="BU114" s="148"/>
      <c r="BV114" s="148"/>
      <c r="BW114" s="148"/>
      <c r="BX114" s="148"/>
      <c r="BY114" s="148"/>
      <c r="BZ114" s="148"/>
      <c r="CA114" s="148"/>
      <c r="CM114" s="148">
        <f>COUNTIF(DF7:DF107,"G1")</f>
        <v>0</v>
      </c>
      <c r="CN114" s="148">
        <f>COUNTIF(DF7:DF107,"G2")</f>
        <v>0</v>
      </c>
      <c r="CO114" s="148"/>
      <c r="CP114" s="148"/>
      <c r="CQ114" s="148"/>
      <c r="CR114" s="148"/>
      <c r="CS114" s="148"/>
      <c r="CT114" s="148"/>
      <c r="CU114" s="148"/>
      <c r="DG114" s="148">
        <f>COUNTIF(DZ7:DZ107,"G1")</f>
        <v>0</v>
      </c>
      <c r="DH114" s="148">
        <f>COUNTIF(DZ7:DZ107,"G2")</f>
        <v>0</v>
      </c>
      <c r="DI114" s="148"/>
      <c r="DJ114" s="148"/>
      <c r="DK114" s="148"/>
      <c r="DL114" s="148"/>
      <c r="DM114" s="148"/>
      <c r="DN114" s="148"/>
      <c r="DO114" s="148"/>
    </row>
  </sheetData>
  <sheetProtection password="E8FA" sheet="1" objects="1" scenarios="1" formatCells="0" formatColumns="0" formatRows="0" insertColumns="0" insertRows="0"/>
  <mergeCells count="270">
    <mergeCell ref="EO108:EU108"/>
    <mergeCell ref="ET109:EU109"/>
    <mergeCell ref="FC3:FC6"/>
    <mergeCell ref="DG111:DZ111"/>
    <mergeCell ref="DW109:DZ109"/>
    <mergeCell ref="DW110:DZ110"/>
    <mergeCell ref="EV107:FF107"/>
    <mergeCell ref="EV110:EY110"/>
    <mergeCell ref="EV111:EY111"/>
    <mergeCell ref="EZ110:FF110"/>
    <mergeCell ref="EZ111:FF111"/>
    <mergeCell ref="EA107:EG107"/>
    <mergeCell ref="EA108:EG108"/>
    <mergeCell ref="EA111:EG111"/>
    <mergeCell ref="EH108:EN108"/>
    <mergeCell ref="EM109:EN109"/>
    <mergeCell ref="FD108:FF108"/>
    <mergeCell ref="FD109:FF109"/>
    <mergeCell ref="EV108:EW108"/>
    <mergeCell ref="EV109:EW109"/>
    <mergeCell ref="EM110:EN110"/>
    <mergeCell ref="EH111:EN111"/>
    <mergeCell ref="ET110:EU110"/>
    <mergeCell ref="EO111:EU111"/>
    <mergeCell ref="EF109:EG109"/>
    <mergeCell ref="EF110:EG110"/>
    <mergeCell ref="EO107:EU107"/>
    <mergeCell ref="K111:AD111"/>
    <mergeCell ref="AA109:AD109"/>
    <mergeCell ref="AA110:AD110"/>
    <mergeCell ref="W110:X110"/>
    <mergeCell ref="Y110:Z110"/>
    <mergeCell ref="AY107:BR107"/>
    <mergeCell ref="AY108:BR108"/>
    <mergeCell ref="AY111:BR111"/>
    <mergeCell ref="CM107:DF107"/>
    <mergeCell ref="CM108:DF108"/>
    <mergeCell ref="CM111:DF111"/>
    <mergeCell ref="BS107:CL107"/>
    <mergeCell ref="BS108:CL108"/>
    <mergeCell ref="BS111:CL111"/>
    <mergeCell ref="CI109:CL109"/>
    <mergeCell ref="CI110:CL110"/>
    <mergeCell ref="DC109:DF109"/>
    <mergeCell ref="DC110:DF110"/>
    <mergeCell ref="BM109:BN109"/>
    <mergeCell ref="AY110:BB110"/>
    <mergeCell ref="BC110:BD110"/>
    <mergeCell ref="FG2:FG6"/>
    <mergeCell ref="K3:AD3"/>
    <mergeCell ref="EA3:EG3"/>
    <mergeCell ref="EV3:EV6"/>
    <mergeCell ref="EA2:EG2"/>
    <mergeCell ref="EV2:EX2"/>
    <mergeCell ref="FD3:FD6"/>
    <mergeCell ref="EK4:EK5"/>
    <mergeCell ref="K2:AD2"/>
    <mergeCell ref="FF3:FF6"/>
    <mergeCell ref="EW3:EW6"/>
    <mergeCell ref="EX3:EX6"/>
    <mergeCell ref="EY3:EY6"/>
    <mergeCell ref="EB4:EB5"/>
    <mergeCell ref="EC4:EC5"/>
    <mergeCell ref="ED4:ED5"/>
    <mergeCell ref="EP4:EP5"/>
    <mergeCell ref="AX5:AX6"/>
    <mergeCell ref="BR5:BR6"/>
    <mergeCell ref="EH2:EN2"/>
    <mergeCell ref="EH3:EN3"/>
    <mergeCell ref="EH4:EH5"/>
    <mergeCell ref="EY2:FF2"/>
    <mergeCell ref="ET4:ET5"/>
    <mergeCell ref="B2:J2"/>
    <mergeCell ref="H4:J4"/>
    <mergeCell ref="F5:F6"/>
    <mergeCell ref="G5:G6"/>
    <mergeCell ref="DZ5:DZ6"/>
    <mergeCell ref="EZ3:EZ6"/>
    <mergeCell ref="FA3:FA6"/>
    <mergeCell ref="FB3:FB6"/>
    <mergeCell ref="T4:T5"/>
    <mergeCell ref="U4:W4"/>
    <mergeCell ref="X4:Z4"/>
    <mergeCell ref="AA4:AA5"/>
    <mergeCell ref="EG5:EG6"/>
    <mergeCell ref="EA4:EA5"/>
    <mergeCell ref="EI4:EI5"/>
    <mergeCell ref="EJ4:EJ5"/>
    <mergeCell ref="EN5:EN6"/>
    <mergeCell ref="EO2:EU2"/>
    <mergeCell ref="EO3:EU3"/>
    <mergeCell ref="EO4:EO5"/>
    <mergeCell ref="EQ4:EQ5"/>
    <mergeCell ref="ER4:ER5"/>
    <mergeCell ref="EU5:EU6"/>
    <mergeCell ref="ES4:ES5"/>
    <mergeCell ref="A11:A111"/>
    <mergeCell ref="CV4:CV5"/>
    <mergeCell ref="DP4:DP5"/>
    <mergeCell ref="AN4:AN5"/>
    <mergeCell ref="A2:A10"/>
    <mergeCell ref="B4:D4"/>
    <mergeCell ref="H5:H6"/>
    <mergeCell ref="AD5:AD6"/>
    <mergeCell ref="CL5:CL6"/>
    <mergeCell ref="DF5:DF6"/>
    <mergeCell ref="I5:I6"/>
    <mergeCell ref="J5:J6"/>
    <mergeCell ref="B5:B6"/>
    <mergeCell ref="C5:C6"/>
    <mergeCell ref="D5:D6"/>
    <mergeCell ref="E5:E6"/>
    <mergeCell ref="B3:E3"/>
    <mergeCell ref="F3:J3"/>
    <mergeCell ref="B107:J107"/>
    <mergeCell ref="B108:J108"/>
    <mergeCell ref="K107:AD107"/>
    <mergeCell ref="K108:AD108"/>
    <mergeCell ref="B109:J110"/>
    <mergeCell ref="B111:J111"/>
    <mergeCell ref="AE111:AX111"/>
    <mergeCell ref="AY2:BR2"/>
    <mergeCell ref="AY3:BR3"/>
    <mergeCell ref="BH4:BH5"/>
    <mergeCell ref="BI4:BK4"/>
    <mergeCell ref="BL4:BN4"/>
    <mergeCell ref="BO4:BO5"/>
    <mergeCell ref="AE2:AX2"/>
    <mergeCell ref="AE3:AX3"/>
    <mergeCell ref="AO4:AQ4"/>
    <mergeCell ref="AR4:AT4"/>
    <mergeCell ref="AU4:AU5"/>
    <mergeCell ref="AU110:AX110"/>
    <mergeCell ref="AS109:AT109"/>
    <mergeCell ref="BO109:BR109"/>
    <mergeCell ref="AS110:AT110"/>
    <mergeCell ref="BO110:BR110"/>
    <mergeCell ref="AE110:AH110"/>
    <mergeCell ref="AI110:AJ110"/>
    <mergeCell ref="AK110:AL110"/>
    <mergeCell ref="AM110:AN110"/>
    <mergeCell ref="AO110:AP110"/>
    <mergeCell ref="AQ110:AR110"/>
    <mergeCell ref="AY109:BB109"/>
    <mergeCell ref="EH107:EN107"/>
    <mergeCell ref="EE4:EE5"/>
    <mergeCell ref="EF4:EF5"/>
    <mergeCell ref="EL4:EL5"/>
    <mergeCell ref="BS2:CL2"/>
    <mergeCell ref="BS3:CL3"/>
    <mergeCell ref="CB4:CB5"/>
    <mergeCell ref="CC4:CE4"/>
    <mergeCell ref="CF4:CH4"/>
    <mergeCell ref="CI4:CI5"/>
    <mergeCell ref="CM2:DF2"/>
    <mergeCell ref="DG2:DZ2"/>
    <mergeCell ref="CM3:DF3"/>
    <mergeCell ref="DG3:DZ3"/>
    <mergeCell ref="CW4:CY4"/>
    <mergeCell ref="CZ4:DB4"/>
    <mergeCell ref="DC4:DC5"/>
    <mergeCell ref="DQ4:DS4"/>
    <mergeCell ref="DT4:DV4"/>
    <mergeCell ref="DW4:DW5"/>
    <mergeCell ref="DG107:DZ107"/>
    <mergeCell ref="EM4:EM5"/>
    <mergeCell ref="CP4:CR4"/>
    <mergeCell ref="CS4:CU4"/>
    <mergeCell ref="AB4:AB6"/>
    <mergeCell ref="AC4:AC6"/>
    <mergeCell ref="K109:N109"/>
    <mergeCell ref="K110:N110"/>
    <mergeCell ref="O109:P109"/>
    <mergeCell ref="O110:P110"/>
    <mergeCell ref="Q109:R109"/>
    <mergeCell ref="S109:T109"/>
    <mergeCell ref="U109:V109"/>
    <mergeCell ref="W109:X109"/>
    <mergeCell ref="Y109:Z109"/>
    <mergeCell ref="Q110:R110"/>
    <mergeCell ref="S110:T110"/>
    <mergeCell ref="U110:V110"/>
    <mergeCell ref="K4:M4"/>
    <mergeCell ref="N4:P4"/>
    <mergeCell ref="Q4:S4"/>
    <mergeCell ref="DJ4:DL4"/>
    <mergeCell ref="AE4:AG4"/>
    <mergeCell ref="AH4:AJ4"/>
    <mergeCell ref="AK4:AM4"/>
    <mergeCell ref="BB4:BD4"/>
    <mergeCell ref="BE4:BG4"/>
    <mergeCell ref="BV4:BX4"/>
    <mergeCell ref="BY4:CA4"/>
    <mergeCell ref="AV4:AV6"/>
    <mergeCell ref="AW4:AW6"/>
    <mergeCell ref="AY4:BA4"/>
    <mergeCell ref="BP4:BP6"/>
    <mergeCell ref="BQ4:BQ6"/>
    <mergeCell ref="AU109:AX109"/>
    <mergeCell ref="AE107:AX107"/>
    <mergeCell ref="AE108:AX108"/>
    <mergeCell ref="BC109:BD109"/>
    <mergeCell ref="BE109:BF109"/>
    <mergeCell ref="BE110:BF110"/>
    <mergeCell ref="BG110:BH110"/>
    <mergeCell ref="BI110:BJ110"/>
    <mergeCell ref="BK110:BL110"/>
    <mergeCell ref="BG109:BH109"/>
    <mergeCell ref="BI109:BJ109"/>
    <mergeCell ref="BK109:BL109"/>
    <mergeCell ref="AE109:AH109"/>
    <mergeCell ref="AI109:AJ109"/>
    <mergeCell ref="AK109:AL109"/>
    <mergeCell ref="AM109:AN109"/>
    <mergeCell ref="AO109:AP109"/>
    <mergeCell ref="AQ109:AR109"/>
    <mergeCell ref="BM110:BN110"/>
    <mergeCell ref="BS4:BU4"/>
    <mergeCell ref="CJ4:CJ6"/>
    <mergeCell ref="CK4:CK6"/>
    <mergeCell ref="BS109:BV109"/>
    <mergeCell ref="BW109:BX109"/>
    <mergeCell ref="BY109:BZ109"/>
    <mergeCell ref="CA109:CB109"/>
    <mergeCell ref="CC109:CD109"/>
    <mergeCell ref="CE109:CF109"/>
    <mergeCell ref="CG109:CH109"/>
    <mergeCell ref="BS110:BV110"/>
    <mergeCell ref="BW110:BX110"/>
    <mergeCell ref="BY110:BZ110"/>
    <mergeCell ref="CA110:CB110"/>
    <mergeCell ref="CC110:CD110"/>
    <mergeCell ref="CE110:CF110"/>
    <mergeCell ref="CG110:CH110"/>
    <mergeCell ref="CM110:CP110"/>
    <mergeCell ref="CQ110:CR110"/>
    <mergeCell ref="CS110:CT110"/>
    <mergeCell ref="CU110:CV110"/>
    <mergeCell ref="CW110:CX110"/>
    <mergeCell ref="CY110:CZ110"/>
    <mergeCell ref="DA110:DB110"/>
    <mergeCell ref="DG4:DI4"/>
    <mergeCell ref="DX4:DX6"/>
    <mergeCell ref="CM4:CO4"/>
    <mergeCell ref="DD4:DD6"/>
    <mergeCell ref="DE4:DE6"/>
    <mergeCell ref="CM109:CP109"/>
    <mergeCell ref="CQ109:CR109"/>
    <mergeCell ref="CS109:CT109"/>
    <mergeCell ref="CU109:CV109"/>
    <mergeCell ref="CW109:CX109"/>
    <mergeCell ref="CY109:CZ109"/>
    <mergeCell ref="DA109:DB109"/>
    <mergeCell ref="DM4:DO4"/>
    <mergeCell ref="DG108:DZ108"/>
    <mergeCell ref="DY4:DY6"/>
    <mergeCell ref="DG109:DJ109"/>
    <mergeCell ref="DK109:DL109"/>
    <mergeCell ref="DM109:DN109"/>
    <mergeCell ref="DO109:DP109"/>
    <mergeCell ref="DQ109:DR109"/>
    <mergeCell ref="DS109:DT109"/>
    <mergeCell ref="DU109:DV109"/>
    <mergeCell ref="DG110:DJ110"/>
    <mergeCell ref="DK110:DL110"/>
    <mergeCell ref="DM110:DN110"/>
    <mergeCell ref="DO110:DP110"/>
    <mergeCell ref="DQ110:DR110"/>
    <mergeCell ref="DS110:DT110"/>
    <mergeCell ref="DU110:DV110"/>
  </mergeCells>
  <conditionalFormatting sqref="F7:AA106 AV7:AW13 AV24:AW24 AV43:AW106 AV34:AW36 AD7:AU106 AX7:FF106">
    <cfRule type="expression" dxfId="565" priority="16">
      <formula>$F7="NSO"</formula>
    </cfRule>
  </conditionalFormatting>
  <conditionalFormatting sqref="DS5:DT5 CY5:CZ5 CE5:CF5 Z5:Z6 AA4 AA6 W5:W6 X4:X5 T4:U6 K4 K6:S6 V6:Y6 N4 Q4 AT5:AT6 AU4 AQ5:AQ6 AR4:AR5 AN4:AO6 AE4 AE6:AU6 AH4 AK4 BN5:BN6 BO4 BK5:BK6 BL4:BL5 BH4:BI6 AY4 AY6:BG6 BI6:BO6 BB4 BE4 CH5:CH6 CI4 CE5:CE6 CF4:CF5 CB4:CC6 BS4 BS6:CA6 CC6:CI6 BV4 BY4 DB5:DB6 DC4 CY5:CY6 CZ4:CZ5 CV4:CW6 CM4 CM6:CU6 CW6:DC6 CP4 CS4 DV5:DV6 DW4 DS5:DS6 DT4:DT5 DP4:DQ6 DG4 DG6:DO6 DQ6:DW6 DJ4 DM4">
    <cfRule type="cellIs" dxfId="564" priority="15" operator="equal">
      <formula>0</formula>
    </cfRule>
  </conditionalFormatting>
  <conditionalFormatting sqref="D7:AA106 AB7:AC7 AV24:AW24 AV43:AW106 AV34:AW36 AD7:AU106 AV7:AW13 AX7:XFD106">
    <cfRule type="expression" dxfId="563" priority="7">
      <formula>$D7=0</formula>
    </cfRule>
  </conditionalFormatting>
  <conditionalFormatting sqref="FD7:FD106">
    <cfRule type="cellIs" dxfId="562" priority="5" operator="equal">
      <formula>"PROMOTED"</formula>
    </cfRule>
    <cfRule type="cellIs" dxfId="561" priority="6" operator="equal">
      <formula>"PASSED"</formula>
    </cfRule>
  </conditionalFormatting>
  <conditionalFormatting sqref="FF7:FF106">
    <cfRule type="cellIs" dxfId="560" priority="2" operator="equal">
      <formula>3</formula>
    </cfRule>
    <cfRule type="cellIs" dxfId="559" priority="3" operator="equal">
      <formula>2</formula>
    </cfRule>
    <cfRule type="cellIs" dxfId="558" priority="4" operator="equal">
      <formula>1</formula>
    </cfRule>
  </conditionalFormatting>
  <conditionalFormatting sqref="B14:B106">
    <cfRule type="cellIs" dxfId="557" priority="1" operator="equal">
      <formula>0</formula>
    </cfRule>
  </conditionalFormatting>
  <pageMargins left="0.15748031496062992" right="0.15748031496062992" top="0.19685039370078741" bottom="0.19685039370078741" header="0.15748031496062992" footer="0.15748031496062992"/>
  <pageSetup paperSize="9" scale="41" orientation="portrait" r:id="rId1"/>
</worksheet>
</file>

<file path=xl/worksheets/sheet5.xml><?xml version="1.0" encoding="utf-8"?>
<worksheet xmlns="http://schemas.openxmlformats.org/spreadsheetml/2006/main" xmlns:r="http://schemas.openxmlformats.org/officeDocument/2006/relationships">
  <sheetPr>
    <tabColor rgb="FFFFFF00"/>
  </sheetPr>
  <dimension ref="A1:XFC16"/>
  <sheetViews>
    <sheetView showGridLines="0" workbookViewId="0">
      <selection activeCell="V5" sqref="V1:AB1048576"/>
    </sheetView>
  </sheetViews>
  <sheetFormatPr defaultColWidth="0" defaultRowHeight="15" zeroHeight="1"/>
  <cols>
    <col min="1" max="1" width="1.85546875" style="73" customWidth="1"/>
    <col min="2" max="2" width="3.5703125" style="73" customWidth="1"/>
    <col min="3" max="3" width="4.42578125" style="73" customWidth="1"/>
    <col min="4" max="4" width="4.42578125" style="79" customWidth="1"/>
    <col min="5" max="6" width="4.42578125" style="79" hidden="1" customWidth="1"/>
    <col min="7" max="7" width="5.140625" style="79" customWidth="1"/>
    <col min="8" max="9" width="4.42578125" style="79" customWidth="1"/>
    <col min="10" max="11" width="4.42578125" style="79" hidden="1" customWidth="1"/>
    <col min="12" max="12" width="4.42578125" style="79" customWidth="1"/>
    <col min="13" max="13" width="4.85546875" style="79" customWidth="1"/>
    <col min="14" max="18" width="4.42578125" style="79" customWidth="1"/>
    <col min="19" max="19" width="4.7109375" style="79" hidden="1" customWidth="1"/>
    <col min="20" max="20" width="4.5703125" style="79" hidden="1" customWidth="1"/>
    <col min="21" max="23" width="4.42578125" style="79" customWidth="1"/>
    <col min="24" max="25" width="4.42578125" style="79" hidden="1" customWidth="1"/>
    <col min="26" max="30" width="4.42578125" style="79" customWidth="1"/>
    <col min="31" max="31" width="6" style="79" bestFit="1" customWidth="1"/>
    <col min="32" max="32" width="5.5703125" style="79" customWidth="1"/>
    <col min="33" max="33" width="5" style="79" hidden="1" customWidth="1"/>
    <col min="34" max="34" width="5.140625" style="79" hidden="1" customWidth="1"/>
    <col min="35" max="37" width="4.42578125" style="79" customWidth="1"/>
    <col min="38" max="39" width="4.42578125" style="79" hidden="1" customWidth="1"/>
    <col min="40" max="45" width="4.42578125" style="79" customWidth="1"/>
    <col min="46" max="46" width="1.7109375" style="73" customWidth="1"/>
    <col min="47" max="49" width="9.140625" style="73" hidden="1"/>
    <col min="50" max="51" width="4.42578125" style="73" hidden="1"/>
    <col min="52" max="54" width="9.140625" style="73" hidden="1"/>
    <col min="55" max="56" width="4.42578125" style="73" hidden="1"/>
    <col min="57" max="63" width="9.140625" style="73" hidden="1"/>
    <col min="64" max="65" width="4.42578125" style="73" hidden="1"/>
    <col min="66" max="68" width="9.140625" style="73" hidden="1"/>
    <col min="69" max="70" width="4.42578125" style="73" hidden="1"/>
    <col min="71" max="77" width="9.140625" style="73" hidden="1"/>
    <col min="78" max="79" width="4.42578125" style="73" hidden="1"/>
    <col min="80" max="82" width="9.140625" style="73" hidden="1"/>
    <col min="83" max="84" width="4.42578125" style="73" hidden="1"/>
    <col min="85" max="16383" width="9.140625" style="73" hidden="1"/>
    <col min="16384" max="16384" width="2.28515625" style="73" hidden="1"/>
  </cols>
  <sheetData>
    <row r="1" spans="2:45" ht="27" customHeight="1">
      <c r="B1" s="1166" t="str">
        <f>CONCATENATE(Master!B8,Master!D8,Master!E8,Master!E11)</f>
        <v>SCHOOL'S FULL NAME:-Govt. Sr. Secondary School RaimalwadaP.S.-Bapini (Jodhpur)</v>
      </c>
      <c r="C1" s="1167"/>
      <c r="D1" s="1167"/>
      <c r="E1" s="1167"/>
      <c r="F1" s="1167"/>
      <c r="G1" s="1167"/>
      <c r="H1" s="1167"/>
      <c r="I1" s="1167"/>
      <c r="J1" s="1167"/>
      <c r="K1" s="1167"/>
      <c r="L1" s="1167"/>
      <c r="M1" s="1167"/>
      <c r="N1" s="1167"/>
      <c r="O1" s="1167"/>
      <c r="P1" s="1167"/>
      <c r="Q1" s="1167"/>
      <c r="R1" s="1167"/>
      <c r="S1" s="1167"/>
      <c r="T1" s="1167"/>
      <c r="U1" s="1167"/>
      <c r="V1" s="1167"/>
      <c r="W1" s="1167"/>
      <c r="X1" s="1167"/>
      <c r="Y1" s="1167"/>
      <c r="Z1" s="1167"/>
      <c r="AA1" s="1167"/>
      <c r="AB1" s="1167"/>
      <c r="AC1" s="1167"/>
      <c r="AD1" s="1167"/>
      <c r="AE1" s="1167"/>
      <c r="AF1" s="1167"/>
      <c r="AG1" s="1167"/>
      <c r="AH1" s="1167"/>
      <c r="AI1" s="1167"/>
      <c r="AJ1" s="1167"/>
      <c r="AK1" s="1167"/>
      <c r="AL1" s="1167"/>
      <c r="AM1" s="1167"/>
      <c r="AN1" s="1167"/>
      <c r="AO1" s="1167"/>
      <c r="AP1" s="1167"/>
      <c r="AQ1" s="1167"/>
      <c r="AR1" s="1167"/>
      <c r="AS1" s="1168"/>
    </row>
    <row r="2" spans="2:45" ht="22.5">
      <c r="B2" s="1169" t="str">
        <f>CONCATENATE(,Master!B14,Master!D14,"0",Master!E14)</f>
        <v>U-DISE CODE:-08151106901</v>
      </c>
      <c r="C2" s="1170"/>
      <c r="D2" s="1170"/>
      <c r="E2" s="1170"/>
      <c r="F2" s="1170"/>
      <c r="G2" s="1170"/>
      <c r="H2" s="1170"/>
      <c r="I2" s="1170"/>
      <c r="J2" s="1170"/>
      <c r="K2" s="1170"/>
      <c r="L2" s="1170"/>
      <c r="M2" s="1170"/>
      <c r="N2" s="1170"/>
      <c r="O2" s="1170"/>
      <c r="P2" s="1170"/>
      <c r="Q2" s="1170"/>
      <c r="R2" s="1170"/>
      <c r="S2" s="1170"/>
      <c r="T2" s="1170"/>
      <c r="U2" s="1170"/>
      <c r="V2" s="1170"/>
      <c r="W2" s="1170"/>
      <c r="X2" s="1170"/>
      <c r="Y2" s="1170"/>
      <c r="Z2" s="1170"/>
      <c r="AA2" s="1170"/>
      <c r="AB2" s="1170"/>
      <c r="AC2" s="1170"/>
      <c r="AD2" s="1170"/>
      <c r="AE2" s="1170"/>
      <c r="AF2" s="1170"/>
      <c r="AG2" s="1170"/>
      <c r="AH2" s="1170"/>
      <c r="AI2" s="1170"/>
      <c r="AJ2" s="1170"/>
      <c r="AK2" s="1170"/>
      <c r="AL2" s="1170"/>
      <c r="AM2" s="1170"/>
      <c r="AN2" s="1170"/>
      <c r="AO2" s="1170"/>
      <c r="AP2" s="1170"/>
      <c r="AQ2" s="1170"/>
      <c r="AR2" s="1170"/>
      <c r="AS2" s="1171"/>
    </row>
    <row r="3" spans="2:45" ht="25.5" customHeight="1" thickBot="1">
      <c r="B3" s="1240" t="s">
        <v>187</v>
      </c>
      <c r="C3" s="1241"/>
      <c r="D3" s="1241"/>
      <c r="E3" s="1241"/>
      <c r="F3" s="1241"/>
      <c r="G3" s="1241"/>
      <c r="H3" s="1241"/>
      <c r="I3" s="1241"/>
      <c r="J3" s="1241"/>
      <c r="K3" s="1241"/>
      <c r="L3" s="1241"/>
      <c r="M3" s="1241"/>
      <c r="N3" s="1241"/>
      <c r="O3" s="1241"/>
      <c r="P3" s="1241"/>
      <c r="Q3" s="1241"/>
      <c r="R3" s="1242" t="str">
        <f>CONCATENATE(P12,U12)</f>
        <v>Class:-6(A)</v>
      </c>
      <c r="S3" s="1242"/>
      <c r="T3" s="1242"/>
      <c r="U3" s="1242"/>
      <c r="V3" s="1242"/>
      <c r="W3" s="1242"/>
      <c r="X3" s="1242"/>
      <c r="Y3" s="1242"/>
      <c r="Z3" s="1242"/>
      <c r="AA3" s="231"/>
      <c r="AB3" s="231"/>
      <c r="AC3" s="231"/>
      <c r="AD3" s="231"/>
      <c r="AE3" s="231"/>
      <c r="AF3" s="1172" t="str">
        <f>CONCATENATE(Master!B6,Master!D6,Master!E6)</f>
        <v>SESSION:-2022-23</v>
      </c>
      <c r="AG3" s="1172"/>
      <c r="AH3" s="1172"/>
      <c r="AI3" s="1172"/>
      <c r="AJ3" s="1172"/>
      <c r="AK3" s="1172"/>
      <c r="AL3" s="1172"/>
      <c r="AM3" s="1172"/>
      <c r="AN3" s="1172"/>
      <c r="AO3" s="1172"/>
      <c r="AP3" s="1172"/>
      <c r="AQ3" s="1172"/>
      <c r="AR3" s="1172"/>
      <c r="AS3" s="1173"/>
    </row>
    <row r="4" spans="2:45" ht="46.5" customHeight="1">
      <c r="B4" s="1174" t="s">
        <v>34</v>
      </c>
      <c r="C4" s="1176" t="s">
        <v>27</v>
      </c>
      <c r="D4" s="1178" t="str">
        <f>'Marks Entry'!L3</f>
        <v>HINDI</v>
      </c>
      <c r="E4" s="1179"/>
      <c r="F4" s="1179"/>
      <c r="G4" s="1180"/>
      <c r="H4" s="1180"/>
      <c r="I4" s="1180"/>
      <c r="J4" s="1180"/>
      <c r="K4" s="1180"/>
      <c r="L4" s="1180"/>
      <c r="M4" s="1180"/>
      <c r="N4" s="1180"/>
      <c r="O4" s="1180"/>
      <c r="P4" s="1180"/>
      <c r="Q4" s="1183"/>
      <c r="R4" s="1178" t="str">
        <f>'Result Sheet'!AE107</f>
        <v>ENGLISH</v>
      </c>
      <c r="S4" s="1179"/>
      <c r="T4" s="1179"/>
      <c r="U4" s="1180"/>
      <c r="V4" s="1180"/>
      <c r="W4" s="1180"/>
      <c r="X4" s="1180"/>
      <c r="Y4" s="1180"/>
      <c r="Z4" s="1180"/>
      <c r="AA4" s="1180"/>
      <c r="AB4" s="1180"/>
      <c r="AC4" s="1180"/>
      <c r="AD4" s="1180"/>
      <c r="AE4" s="1183"/>
      <c r="AF4" s="1178" t="str">
        <f>'Result Sheet'!AY107</f>
        <v>SANSKRIT</v>
      </c>
      <c r="AG4" s="1179"/>
      <c r="AH4" s="1179"/>
      <c r="AI4" s="1180"/>
      <c r="AJ4" s="1180"/>
      <c r="AK4" s="1180"/>
      <c r="AL4" s="1180"/>
      <c r="AM4" s="1180"/>
      <c r="AN4" s="1180"/>
      <c r="AO4" s="1180"/>
      <c r="AP4" s="1180"/>
      <c r="AQ4" s="1181"/>
      <c r="AR4" s="1181"/>
      <c r="AS4" s="1182"/>
    </row>
    <row r="5" spans="2:45" ht="62.25" customHeight="1">
      <c r="B5" s="1175"/>
      <c r="C5" s="1177"/>
      <c r="D5" s="74" t="s">
        <v>116</v>
      </c>
      <c r="E5" s="75" t="s">
        <v>70</v>
      </c>
      <c r="F5" s="75" t="s">
        <v>119</v>
      </c>
      <c r="G5" s="232" t="s">
        <v>68</v>
      </c>
      <c r="H5" s="232" t="s">
        <v>69</v>
      </c>
      <c r="I5" s="232" t="s">
        <v>71</v>
      </c>
      <c r="J5" s="232" t="s">
        <v>117</v>
      </c>
      <c r="K5" s="232" t="s">
        <v>118</v>
      </c>
      <c r="L5" s="232" t="s">
        <v>70</v>
      </c>
      <c r="M5" s="232" t="s">
        <v>153</v>
      </c>
      <c r="N5" s="1228" t="s">
        <v>114</v>
      </c>
      <c r="O5" s="1229"/>
      <c r="P5" s="1230" t="s">
        <v>32</v>
      </c>
      <c r="Q5" s="1231"/>
      <c r="R5" s="74" t="s">
        <v>116</v>
      </c>
      <c r="S5" s="75" t="s">
        <v>70</v>
      </c>
      <c r="T5" s="75" t="s">
        <v>119</v>
      </c>
      <c r="U5" s="232" t="s">
        <v>68</v>
      </c>
      <c r="V5" s="232" t="s">
        <v>69</v>
      </c>
      <c r="W5" s="232" t="s">
        <v>71</v>
      </c>
      <c r="X5" s="232" t="s">
        <v>117</v>
      </c>
      <c r="Y5" s="232" t="s">
        <v>118</v>
      </c>
      <c r="Z5" s="232" t="s">
        <v>70</v>
      </c>
      <c r="AA5" s="232" t="s">
        <v>153</v>
      </c>
      <c r="AB5" s="1228" t="s">
        <v>114</v>
      </c>
      <c r="AC5" s="1229"/>
      <c r="AD5" s="1230" t="s">
        <v>32</v>
      </c>
      <c r="AE5" s="1231"/>
      <c r="AF5" s="74" t="s">
        <v>116</v>
      </c>
      <c r="AG5" s="75" t="s">
        <v>70</v>
      </c>
      <c r="AH5" s="75" t="s">
        <v>119</v>
      </c>
      <c r="AI5" s="232" t="s">
        <v>68</v>
      </c>
      <c r="AJ5" s="232" t="s">
        <v>69</v>
      </c>
      <c r="AK5" s="232" t="s">
        <v>71</v>
      </c>
      <c r="AL5" s="232" t="s">
        <v>117</v>
      </c>
      <c r="AM5" s="232" t="s">
        <v>118</v>
      </c>
      <c r="AN5" s="232" t="s">
        <v>70</v>
      </c>
      <c r="AO5" s="232" t="s">
        <v>153</v>
      </c>
      <c r="AP5" s="1228" t="s">
        <v>114</v>
      </c>
      <c r="AQ5" s="1229"/>
      <c r="AR5" s="1230" t="s">
        <v>32</v>
      </c>
      <c r="AS5" s="1231"/>
    </row>
    <row r="6" spans="2:45" ht="33.75" customHeight="1">
      <c r="B6" s="1221">
        <v>1</v>
      </c>
      <c r="C6" s="1224" t="str">
        <f>CONCATENATE(P12,U12)</f>
        <v>Class:-6(A)</v>
      </c>
      <c r="D6" s="1184">
        <f>'Result Sheet'!K110</f>
        <v>100</v>
      </c>
      <c r="E6" s="1186">
        <f>COUNTIF('Marks Entry'!$AE$9:$AE$108,"D")</f>
        <v>6</v>
      </c>
      <c r="F6" s="1186">
        <f>COUNTIF('Marks Entry'!$AE$9:$AE$108,"I")</f>
        <v>0</v>
      </c>
      <c r="G6" s="1186">
        <f>'Result Sheet'!Q110</f>
        <v>0</v>
      </c>
      <c r="H6" s="1186">
        <f>'Result Sheet'!S110</f>
        <v>0</v>
      </c>
      <c r="I6" s="1186">
        <f>'Result Sheet'!U110</f>
        <v>1</v>
      </c>
      <c r="J6" s="1186">
        <f>COUNTIF('Marks Entry'!$AE$9:$AE$108,"G1")</f>
        <v>0</v>
      </c>
      <c r="K6" s="1186">
        <f>COUNTIF('Marks Entry'!$AE$9:$AE$108,"G2")</f>
        <v>0</v>
      </c>
      <c r="L6" s="1186">
        <f>'Result Sheet'!W110</f>
        <v>6</v>
      </c>
      <c r="M6" s="1186">
        <f>'Result Sheet'!Y110</f>
        <v>93</v>
      </c>
      <c r="N6" s="1232">
        <f>'Result Sheet'!O110</f>
        <v>0</v>
      </c>
      <c r="O6" s="1233"/>
      <c r="P6" s="1236">
        <f>SUM(G6:O7)</f>
        <v>100</v>
      </c>
      <c r="Q6" s="1237"/>
      <c r="R6" s="1184">
        <f>'Result Sheet'!AE110</f>
        <v>100</v>
      </c>
      <c r="S6" s="1186">
        <f>COUNTIF('Marks Entry'!$AY$9:$AY$108,"D")</f>
        <v>5</v>
      </c>
      <c r="T6" s="1186">
        <f>COUNTIF('Marks Entry'!$AY$9:$AY$108,"I")</f>
        <v>0</v>
      </c>
      <c r="U6" s="1186">
        <f>'Result Sheet'!AK110</f>
        <v>0</v>
      </c>
      <c r="V6" s="1186">
        <f>'Result Sheet'!AM110</f>
        <v>0</v>
      </c>
      <c r="W6" s="1186">
        <f>'Result Sheet'!AO110</f>
        <v>2</v>
      </c>
      <c r="X6" s="1186">
        <f>COUNTIF('Marks Entry'!$AE$9:$AE$108,"G1")</f>
        <v>0</v>
      </c>
      <c r="Y6" s="1186">
        <f>COUNTIF('Marks Entry'!$AE$9:$AE$108,"G2")</f>
        <v>0</v>
      </c>
      <c r="Z6" s="1186">
        <f>'Result Sheet'!AQ110</f>
        <v>5</v>
      </c>
      <c r="AA6" s="1186">
        <f>'Result Sheet'!AS110</f>
        <v>93</v>
      </c>
      <c r="AB6" s="1232">
        <f>'Result Sheet'!AI110</f>
        <v>0</v>
      </c>
      <c r="AC6" s="1233"/>
      <c r="AD6" s="1236">
        <f>SUM(U6:AC7)</f>
        <v>100</v>
      </c>
      <c r="AE6" s="1237"/>
      <c r="AF6" s="1184">
        <f>'Result Sheet'!AY110</f>
        <v>100</v>
      </c>
      <c r="AG6" s="1186">
        <f>COUNTIF('Marks Entry'!$BS$9:$BS$108,"D")</f>
        <v>5</v>
      </c>
      <c r="AH6" s="1186">
        <f>COUNTIF('Marks Entry'!$BS$9:$BS$108,"I")</f>
        <v>0</v>
      </c>
      <c r="AI6" s="1186">
        <f>'Result Sheet'!BE110</f>
        <v>0</v>
      </c>
      <c r="AJ6" s="1186">
        <f>'Result Sheet'!BG110</f>
        <v>1</v>
      </c>
      <c r="AK6" s="1186">
        <f>'Result Sheet'!BI110</f>
        <v>1</v>
      </c>
      <c r="AL6" s="1186">
        <f>COUNTIF('Marks Entry'!$AE$9:$AE$108,"G1")</f>
        <v>0</v>
      </c>
      <c r="AM6" s="1186">
        <f>COUNTIF('Marks Entry'!$AE$9:$AE$108,"G2")</f>
        <v>0</v>
      </c>
      <c r="AN6" s="1186">
        <f>'Result Sheet'!BK110</f>
        <v>5</v>
      </c>
      <c r="AO6" s="1186">
        <f>'Result Sheet'!BM110</f>
        <v>93</v>
      </c>
      <c r="AP6" s="1232">
        <f>'Result Sheet'!BC110</f>
        <v>0</v>
      </c>
      <c r="AQ6" s="1233"/>
      <c r="AR6" s="1236">
        <f>SUM(AI6:AQ7)</f>
        <v>100</v>
      </c>
      <c r="AS6" s="1237"/>
    </row>
    <row r="7" spans="2:45" ht="33.75" customHeight="1" thickBot="1">
      <c r="B7" s="1222"/>
      <c r="C7" s="1225"/>
      <c r="D7" s="1185"/>
      <c r="E7" s="1187"/>
      <c r="F7" s="1187"/>
      <c r="G7" s="1187"/>
      <c r="H7" s="1187"/>
      <c r="I7" s="1187"/>
      <c r="J7" s="1187"/>
      <c r="K7" s="1187"/>
      <c r="L7" s="1187"/>
      <c r="M7" s="1187"/>
      <c r="N7" s="1234"/>
      <c r="O7" s="1235"/>
      <c r="P7" s="1238"/>
      <c r="Q7" s="1239"/>
      <c r="R7" s="1185"/>
      <c r="S7" s="1187"/>
      <c r="T7" s="1187"/>
      <c r="U7" s="1187"/>
      <c r="V7" s="1187"/>
      <c r="W7" s="1187"/>
      <c r="X7" s="1187"/>
      <c r="Y7" s="1187"/>
      <c r="Z7" s="1187"/>
      <c r="AA7" s="1187"/>
      <c r="AB7" s="1234"/>
      <c r="AC7" s="1235"/>
      <c r="AD7" s="1238"/>
      <c r="AE7" s="1239"/>
      <c r="AF7" s="1185"/>
      <c r="AG7" s="1187"/>
      <c r="AH7" s="1187"/>
      <c r="AI7" s="1187"/>
      <c r="AJ7" s="1187"/>
      <c r="AK7" s="1187"/>
      <c r="AL7" s="1187"/>
      <c r="AM7" s="1187"/>
      <c r="AN7" s="1187"/>
      <c r="AO7" s="1187"/>
      <c r="AP7" s="1234"/>
      <c r="AQ7" s="1235"/>
      <c r="AR7" s="1238"/>
      <c r="AS7" s="1239"/>
    </row>
    <row r="8" spans="2:45" ht="52.5" customHeight="1">
      <c r="B8" s="1222"/>
      <c r="C8" s="1225"/>
      <c r="D8" s="1178" t="str">
        <f>'Result Sheet'!BS107</f>
        <v>SCIENCE</v>
      </c>
      <c r="E8" s="1179"/>
      <c r="F8" s="1179"/>
      <c r="G8" s="1180"/>
      <c r="H8" s="1180"/>
      <c r="I8" s="1180"/>
      <c r="J8" s="1180"/>
      <c r="K8" s="1180"/>
      <c r="L8" s="1180"/>
      <c r="M8" s="1180"/>
      <c r="N8" s="1180"/>
      <c r="O8" s="1180"/>
      <c r="P8" s="1180"/>
      <c r="Q8" s="1183"/>
      <c r="R8" s="1178" t="str">
        <f>'Result Sheet'!CM107</f>
        <v>MATHEMATICS</v>
      </c>
      <c r="S8" s="1179"/>
      <c r="T8" s="1179"/>
      <c r="U8" s="1180"/>
      <c r="V8" s="1180"/>
      <c r="W8" s="1180"/>
      <c r="X8" s="1180"/>
      <c r="Y8" s="1180"/>
      <c r="Z8" s="1180"/>
      <c r="AA8" s="1180"/>
      <c r="AB8" s="1180"/>
      <c r="AC8" s="1180"/>
      <c r="AD8" s="1180"/>
      <c r="AE8" s="1183"/>
      <c r="AF8" s="1178" t="str">
        <f>'Result Sheet'!DG107</f>
        <v>SOCIAL SCIENCE</v>
      </c>
      <c r="AG8" s="1179"/>
      <c r="AH8" s="1179"/>
      <c r="AI8" s="1180"/>
      <c r="AJ8" s="1180"/>
      <c r="AK8" s="1180"/>
      <c r="AL8" s="1180"/>
      <c r="AM8" s="1180"/>
      <c r="AN8" s="1180"/>
      <c r="AO8" s="1180"/>
      <c r="AP8" s="1180"/>
      <c r="AQ8" s="1181"/>
      <c r="AR8" s="1181"/>
      <c r="AS8" s="1182"/>
    </row>
    <row r="9" spans="2:45" ht="62.25" customHeight="1">
      <c r="B9" s="1222"/>
      <c r="C9" s="1225"/>
      <c r="D9" s="74" t="s">
        <v>116</v>
      </c>
      <c r="E9" s="75" t="s">
        <v>70</v>
      </c>
      <c r="F9" s="75" t="s">
        <v>119</v>
      </c>
      <c r="G9" s="232" t="s">
        <v>68</v>
      </c>
      <c r="H9" s="232" t="s">
        <v>69</v>
      </c>
      <c r="I9" s="232" t="s">
        <v>71</v>
      </c>
      <c r="J9" s="232" t="s">
        <v>117</v>
      </c>
      <c r="K9" s="232" t="s">
        <v>118</v>
      </c>
      <c r="L9" s="232" t="s">
        <v>70</v>
      </c>
      <c r="M9" s="232" t="s">
        <v>153</v>
      </c>
      <c r="N9" s="1228" t="s">
        <v>114</v>
      </c>
      <c r="O9" s="1229"/>
      <c r="P9" s="1230" t="s">
        <v>32</v>
      </c>
      <c r="Q9" s="1231"/>
      <c r="R9" s="74" t="s">
        <v>116</v>
      </c>
      <c r="S9" s="75" t="s">
        <v>70</v>
      </c>
      <c r="T9" s="75" t="s">
        <v>119</v>
      </c>
      <c r="U9" s="232" t="s">
        <v>68</v>
      </c>
      <c r="V9" s="232" t="s">
        <v>69</v>
      </c>
      <c r="W9" s="232" t="s">
        <v>71</v>
      </c>
      <c r="X9" s="232" t="s">
        <v>117</v>
      </c>
      <c r="Y9" s="232" t="s">
        <v>118</v>
      </c>
      <c r="Z9" s="232" t="s">
        <v>70</v>
      </c>
      <c r="AA9" s="232" t="s">
        <v>153</v>
      </c>
      <c r="AB9" s="1228" t="s">
        <v>114</v>
      </c>
      <c r="AC9" s="1229"/>
      <c r="AD9" s="1230" t="s">
        <v>32</v>
      </c>
      <c r="AE9" s="1231"/>
      <c r="AF9" s="74" t="s">
        <v>116</v>
      </c>
      <c r="AG9" s="75" t="s">
        <v>70</v>
      </c>
      <c r="AH9" s="75" t="s">
        <v>119</v>
      </c>
      <c r="AI9" s="232" t="s">
        <v>68</v>
      </c>
      <c r="AJ9" s="232" t="s">
        <v>69</v>
      </c>
      <c r="AK9" s="232" t="s">
        <v>71</v>
      </c>
      <c r="AL9" s="232" t="s">
        <v>117</v>
      </c>
      <c r="AM9" s="232" t="s">
        <v>118</v>
      </c>
      <c r="AN9" s="232" t="s">
        <v>70</v>
      </c>
      <c r="AO9" s="232" t="s">
        <v>153</v>
      </c>
      <c r="AP9" s="1228" t="s">
        <v>114</v>
      </c>
      <c r="AQ9" s="1229"/>
      <c r="AR9" s="1230" t="s">
        <v>32</v>
      </c>
      <c r="AS9" s="1231"/>
    </row>
    <row r="10" spans="2:45" ht="55.5" customHeight="1" thickBot="1">
      <c r="B10" s="1223"/>
      <c r="C10" s="1226"/>
      <c r="D10" s="76">
        <f>'Result Sheet'!BS110</f>
        <v>100</v>
      </c>
      <c r="E10" s="77">
        <f>COUNTIF('Marks Entry'!$CM$9:$CM$108,"D")</f>
        <v>6</v>
      </c>
      <c r="F10" s="77">
        <f>COUNTIF('Marks Entry'!$CM$9:$CM$108,"I")</f>
        <v>0</v>
      </c>
      <c r="G10" s="77">
        <f>'Result Sheet'!BW110</f>
        <v>0</v>
      </c>
      <c r="H10" s="77">
        <f>'Result Sheet'!CA110</f>
        <v>0</v>
      </c>
      <c r="I10" s="77">
        <f>'Result Sheet'!CC110</f>
        <v>1</v>
      </c>
      <c r="J10" s="77">
        <f>COUNTIF('Marks Entry'!$CM$9:$CM$108,"G1")</f>
        <v>0</v>
      </c>
      <c r="K10" s="77">
        <f>COUNTIF('Marks Entry'!$CM$9:$CM$108,"G2")</f>
        <v>0</v>
      </c>
      <c r="L10" s="77">
        <f>'Result Sheet'!CE110</f>
        <v>6</v>
      </c>
      <c r="M10" s="77">
        <f>'Result Sheet'!CG110</f>
        <v>93</v>
      </c>
      <c r="N10" s="1213">
        <f>'Result Sheet'!BY110</f>
        <v>0</v>
      </c>
      <c r="O10" s="1214"/>
      <c r="P10" s="1197">
        <f>SUM(G10:O10)</f>
        <v>100</v>
      </c>
      <c r="Q10" s="1198"/>
      <c r="R10" s="110">
        <f>'Result Sheet'!CM110</f>
        <v>100</v>
      </c>
      <c r="S10" s="77">
        <f>COUNTIF('Marks Entry'!$DG$9:$DG$108,"D")</f>
        <v>5</v>
      </c>
      <c r="T10" s="77">
        <f>COUNTIF('Marks Entry'!$DG$9:$DG$108,"I")</f>
        <v>0</v>
      </c>
      <c r="U10" s="77">
        <f>'Result Sheet'!CS110</f>
        <v>0</v>
      </c>
      <c r="V10" s="77">
        <f>'Result Sheet'!CU110</f>
        <v>0</v>
      </c>
      <c r="W10" s="77">
        <f>'Result Sheet'!CW110</f>
        <v>2</v>
      </c>
      <c r="X10" s="77">
        <f>COUNTIF('Marks Entry'!$CM$9:$CM$108,"G1")</f>
        <v>0</v>
      </c>
      <c r="Y10" s="77">
        <f>COUNTIF('Marks Entry'!$CM$9:$CM$108,"G2")</f>
        <v>0</v>
      </c>
      <c r="Z10" s="77">
        <f>'Result Sheet'!CY110</f>
        <v>5</v>
      </c>
      <c r="AA10" s="77">
        <f>'Result Sheet'!DA110</f>
        <v>93</v>
      </c>
      <c r="AB10" s="1213">
        <f>'Result Sheet'!CQ110</f>
        <v>0</v>
      </c>
      <c r="AC10" s="1214"/>
      <c r="AD10" s="1197">
        <f>SUM(U10:AC10)</f>
        <v>100</v>
      </c>
      <c r="AE10" s="1198"/>
      <c r="AF10" s="110">
        <f>'Result Sheet'!DG110</f>
        <v>100</v>
      </c>
      <c r="AG10" s="77">
        <f>COUNTIF('Marks Entry'!$EA$9:$EA$108,"D")</f>
        <v>5</v>
      </c>
      <c r="AH10" s="77">
        <f>COUNTIF('Marks Entry'!$EA$9:$EA$108,"I")</f>
        <v>0</v>
      </c>
      <c r="AI10" s="77">
        <f>'Result Sheet'!DM110</f>
        <v>0</v>
      </c>
      <c r="AJ10" s="77">
        <f>'Result Sheet'!DO110</f>
        <v>1</v>
      </c>
      <c r="AK10" s="77">
        <f>'Result Sheet'!DQ110</f>
        <v>1</v>
      </c>
      <c r="AL10" s="77">
        <f>COUNTIF('Marks Entry'!$CM$9:$CM$108,"G1")</f>
        <v>0</v>
      </c>
      <c r="AM10" s="77">
        <f>COUNTIF('Marks Entry'!$CM$9:$CM$108,"G2")</f>
        <v>0</v>
      </c>
      <c r="AN10" s="77">
        <f>'Result Sheet'!DS110</f>
        <v>5</v>
      </c>
      <c r="AO10" s="77">
        <f>'Result Sheet'!DU110</f>
        <v>93</v>
      </c>
      <c r="AP10" s="1213">
        <f>'Result Sheet'!DK110</f>
        <v>0</v>
      </c>
      <c r="AQ10" s="1214"/>
      <c r="AR10" s="1197">
        <f>SUM(AI10:AQ10)</f>
        <v>100</v>
      </c>
      <c r="AS10" s="1198"/>
    </row>
    <row r="11" spans="2:45" ht="15.75" thickBot="1">
      <c r="B11" s="1199"/>
      <c r="C11" s="1200"/>
      <c r="D11" s="1200"/>
      <c r="E11" s="1200"/>
      <c r="F11" s="1200"/>
      <c r="G11" s="1200"/>
      <c r="H11" s="1200"/>
      <c r="I11" s="1200"/>
      <c r="J11" s="1200"/>
      <c r="K11" s="1200"/>
      <c r="L11" s="1200"/>
      <c r="M11" s="1200"/>
      <c r="N11" s="1200"/>
      <c r="O11" s="1200"/>
      <c r="P11" s="1200"/>
      <c r="Q11" s="1200"/>
      <c r="R11" s="1200"/>
      <c r="S11" s="1200"/>
      <c r="T11" s="1200"/>
      <c r="U11" s="1200"/>
      <c r="V11" s="1200"/>
      <c r="W11" s="1200"/>
      <c r="X11" s="1200"/>
      <c r="Y11" s="1200"/>
      <c r="Z11" s="1200"/>
      <c r="AA11" s="1200"/>
      <c r="AB11" s="1200"/>
      <c r="AC11" s="1200"/>
      <c r="AD11" s="1200"/>
      <c r="AE11" s="1200"/>
      <c r="AF11" s="1200"/>
      <c r="AG11" s="1200"/>
      <c r="AH11" s="1200"/>
      <c r="AI11" s="1200"/>
      <c r="AJ11" s="1200"/>
      <c r="AK11" s="1200"/>
      <c r="AL11" s="1200"/>
      <c r="AM11" s="1200"/>
      <c r="AN11" s="1200"/>
      <c r="AO11" s="1200"/>
      <c r="AP11" s="1200"/>
      <c r="AQ11" s="1200"/>
      <c r="AR11" s="1200"/>
      <c r="AS11" s="1201"/>
    </row>
    <row r="12" spans="2:45" ht="26.25" thickBot="1">
      <c r="B12" s="1206" t="s">
        <v>186</v>
      </c>
      <c r="C12" s="1207"/>
      <c r="D12" s="1207"/>
      <c r="E12" s="1207"/>
      <c r="F12" s="1207"/>
      <c r="G12" s="1207"/>
      <c r="H12" s="1207"/>
      <c r="I12" s="1207"/>
      <c r="J12" s="1207"/>
      <c r="K12" s="1207"/>
      <c r="L12" s="1207"/>
      <c r="M12" s="1207"/>
      <c r="N12" s="1207"/>
      <c r="O12" s="1207"/>
      <c r="P12" s="1208" t="s">
        <v>108</v>
      </c>
      <c r="Q12" s="1208"/>
      <c r="R12" s="1208"/>
      <c r="S12" s="230"/>
      <c r="T12" s="230"/>
      <c r="U12" s="1209" t="str">
        <f>CONCATENATE('Marks Entry'!G4,'Marks Entry'!J4)</f>
        <v>6(A)</v>
      </c>
      <c r="V12" s="1209"/>
      <c r="W12" s="230"/>
      <c r="X12" s="78"/>
      <c r="Y12" s="78"/>
      <c r="Z12" s="1202" t="str">
        <f>CONCATENATE(Master!B6,Master!D6,Master!E6)</f>
        <v>SESSION:-2022-23</v>
      </c>
      <c r="AA12" s="1202"/>
      <c r="AB12" s="1202"/>
      <c r="AC12" s="1202"/>
      <c r="AD12" s="1202"/>
      <c r="AE12" s="1202"/>
      <c r="AF12" s="1202"/>
      <c r="AG12" s="1202"/>
      <c r="AH12" s="1202"/>
      <c r="AI12" s="1202"/>
      <c r="AJ12" s="1202"/>
      <c r="AK12" s="1202"/>
      <c r="AL12" s="1202"/>
      <c r="AM12" s="1202"/>
      <c r="AN12" s="1202"/>
      <c r="AO12" s="1202"/>
      <c r="AP12" s="1202"/>
      <c r="AQ12" s="1202"/>
      <c r="AR12" s="1202"/>
      <c r="AS12" s="1203"/>
    </row>
    <row r="13" spans="2:45" ht="41.25" customHeight="1">
      <c r="B13" s="1204" t="s">
        <v>34</v>
      </c>
      <c r="C13" s="1205"/>
      <c r="D13" s="1188" t="s">
        <v>27</v>
      </c>
      <c r="E13" s="1189"/>
      <c r="F13" s="1189"/>
      <c r="G13" s="1190"/>
      <c r="H13" s="1210" t="s">
        <v>190</v>
      </c>
      <c r="I13" s="1211"/>
      <c r="J13" s="233"/>
      <c r="K13" s="233"/>
      <c r="L13" s="1188" t="s">
        <v>113</v>
      </c>
      <c r="M13" s="1189"/>
      <c r="N13" s="1190"/>
      <c r="O13" s="1188" t="s">
        <v>120</v>
      </c>
      <c r="P13" s="1189"/>
      <c r="Q13" s="1190"/>
      <c r="R13" s="1189" t="s">
        <v>121</v>
      </c>
      <c r="S13" s="1189"/>
      <c r="T13" s="1189"/>
      <c r="U13" s="1189"/>
      <c r="V13" s="1190"/>
      <c r="W13" s="1210" t="s">
        <v>122</v>
      </c>
      <c r="X13" s="1211"/>
      <c r="Y13" s="1211"/>
      <c r="Z13" s="1211"/>
      <c r="AA13" s="1211"/>
      <c r="AB13" s="1212"/>
      <c r="AC13" s="1188" t="s">
        <v>115</v>
      </c>
      <c r="AD13" s="1189"/>
      <c r="AE13" s="1190"/>
      <c r="AF13" s="1205" t="s">
        <v>114</v>
      </c>
      <c r="AG13" s="1205"/>
      <c r="AH13" s="1205"/>
      <c r="AI13" s="1205"/>
      <c r="AJ13" s="1205"/>
      <c r="AK13" s="1210" t="s">
        <v>188</v>
      </c>
      <c r="AL13" s="1211"/>
      <c r="AM13" s="1211"/>
      <c r="AN13" s="1211"/>
      <c r="AO13" s="1211"/>
      <c r="AP13" s="1212"/>
      <c r="AQ13" s="1211" t="s">
        <v>189</v>
      </c>
      <c r="AR13" s="1211"/>
      <c r="AS13" s="1220"/>
    </row>
    <row r="14" spans="2:45" ht="15.75" customHeight="1">
      <c r="B14" s="1194">
        <v>1</v>
      </c>
      <c r="C14" s="1195"/>
      <c r="D14" s="1196">
        <v>2</v>
      </c>
      <c r="E14" s="1196"/>
      <c r="F14" s="1196"/>
      <c r="G14" s="1196"/>
      <c r="H14" s="1246">
        <v>3</v>
      </c>
      <c r="I14" s="1217"/>
      <c r="J14" s="235"/>
      <c r="K14" s="235"/>
      <c r="L14" s="1246">
        <v>4</v>
      </c>
      <c r="M14" s="1217"/>
      <c r="N14" s="1247"/>
      <c r="O14" s="1246">
        <v>5</v>
      </c>
      <c r="P14" s="1217"/>
      <c r="Q14" s="1247"/>
      <c r="R14" s="1217">
        <v>6</v>
      </c>
      <c r="S14" s="1217"/>
      <c r="T14" s="1217"/>
      <c r="U14" s="1217"/>
      <c r="V14" s="1247"/>
      <c r="W14" s="1246">
        <v>7</v>
      </c>
      <c r="X14" s="1217"/>
      <c r="Y14" s="1217"/>
      <c r="Z14" s="1217"/>
      <c r="AA14" s="1217"/>
      <c r="AB14" s="1247"/>
      <c r="AC14" s="1196">
        <v>8</v>
      </c>
      <c r="AD14" s="1196"/>
      <c r="AE14" s="1196"/>
      <c r="AF14" s="1196">
        <v>9</v>
      </c>
      <c r="AG14" s="1196"/>
      <c r="AH14" s="1196"/>
      <c r="AI14" s="1196"/>
      <c r="AJ14" s="1196"/>
      <c r="AK14" s="1246">
        <v>10</v>
      </c>
      <c r="AL14" s="1217"/>
      <c r="AM14" s="1217"/>
      <c r="AN14" s="1217"/>
      <c r="AO14" s="1217"/>
      <c r="AP14" s="1247"/>
      <c r="AQ14" s="1217">
        <v>11</v>
      </c>
      <c r="AR14" s="1217"/>
      <c r="AS14" s="1218"/>
    </row>
    <row r="15" spans="2:45" ht="45.75" customHeight="1" thickBot="1">
      <c r="B15" s="1227">
        <v>1</v>
      </c>
      <c r="C15" s="1219"/>
      <c r="D15" s="1191" t="str">
        <f>U12</f>
        <v>6(A)</v>
      </c>
      <c r="E15" s="1192"/>
      <c r="F15" s="1192"/>
      <c r="G15" s="1193"/>
      <c r="H15" s="1191">
        <f>'Result Sheet'!EV109</f>
        <v>100</v>
      </c>
      <c r="I15" s="1192"/>
      <c r="J15" s="234"/>
      <c r="K15" s="234"/>
      <c r="L15" s="1191">
        <f>'Result Sheet'!EZ109</f>
        <v>1</v>
      </c>
      <c r="M15" s="1192"/>
      <c r="N15" s="1193"/>
      <c r="O15" s="1191">
        <f>'Result Sheet'!FA109</f>
        <v>2</v>
      </c>
      <c r="P15" s="1192"/>
      <c r="Q15" s="1193"/>
      <c r="R15" s="1192">
        <f>'Result Sheet'!FB109</f>
        <v>4</v>
      </c>
      <c r="S15" s="1192"/>
      <c r="T15" s="1192"/>
      <c r="U15" s="1192"/>
      <c r="V15" s="1193"/>
      <c r="W15" s="1248">
        <f>SUM(L15:V15)</f>
        <v>7</v>
      </c>
      <c r="X15" s="1249"/>
      <c r="Y15" s="1249"/>
      <c r="Z15" s="1249"/>
      <c r="AA15" s="1249"/>
      <c r="AB15" s="1250"/>
      <c r="AC15" s="1219">
        <f>COUNTIF('Marks Entry'!$FI$9:$FI$108,"AB")</f>
        <v>0</v>
      </c>
      <c r="AD15" s="1219"/>
      <c r="AE15" s="1219"/>
      <c r="AF15" s="1219">
        <f>COUNTIF('Marks Entry'!$FI$9:$FI$108,"NSO")</f>
        <v>0</v>
      </c>
      <c r="AG15" s="1219"/>
      <c r="AH15" s="1219"/>
      <c r="AI15" s="1219"/>
      <c r="AJ15" s="1219"/>
      <c r="AK15" s="1243">
        <f>AC15+AF15</f>
        <v>0</v>
      </c>
      <c r="AL15" s="1244"/>
      <c r="AM15" s="1244"/>
      <c r="AN15" s="1244"/>
      <c r="AO15" s="1244"/>
      <c r="AP15" s="1245"/>
      <c r="AQ15" s="1215">
        <f>W15+AK15</f>
        <v>7</v>
      </c>
      <c r="AR15" s="1215"/>
      <c r="AS15" s="1216"/>
    </row>
    <row r="16" spans="2:45">
      <c r="B16" s="1007"/>
      <c r="C16" s="1007"/>
      <c r="D16" s="1007"/>
      <c r="E16" s="1007"/>
      <c r="F16" s="1007"/>
      <c r="G16" s="1007"/>
      <c r="H16" s="1007"/>
      <c r="I16" s="1007"/>
      <c r="J16" s="1007"/>
      <c r="K16" s="1007"/>
      <c r="L16" s="1007"/>
      <c r="M16" s="1007"/>
      <c r="N16" s="1007"/>
      <c r="O16" s="1007"/>
      <c r="P16" s="1007"/>
      <c r="Q16" s="1007"/>
      <c r="R16" s="1007"/>
      <c r="S16" s="1007"/>
      <c r="T16" s="1007"/>
      <c r="U16" s="1007"/>
      <c r="V16" s="1007"/>
      <c r="W16" s="1007"/>
      <c r="X16" s="1007"/>
      <c r="Y16" s="1007"/>
      <c r="Z16" s="1007"/>
      <c r="AA16" s="1007"/>
      <c r="AB16" s="1007"/>
      <c r="AC16" s="1007"/>
      <c r="AD16" s="1007"/>
      <c r="AE16" s="1007"/>
      <c r="AF16" s="1007"/>
      <c r="AG16" s="1007"/>
      <c r="AH16" s="1007"/>
      <c r="AI16" s="1007"/>
      <c r="AJ16" s="1007"/>
      <c r="AK16" s="1007"/>
      <c r="AL16" s="1007"/>
      <c r="AM16" s="1007"/>
      <c r="AN16" s="1007"/>
      <c r="AO16" s="1007"/>
      <c r="AP16" s="1007"/>
      <c r="AQ16" s="1007"/>
      <c r="AR16" s="1007"/>
      <c r="AS16" s="1007"/>
    </row>
  </sheetData>
  <sheetProtection password="E8FA" sheet="1" objects="1" scenarios="1" formatColumns="0" formatRows="0"/>
  <mergeCells count="108">
    <mergeCell ref="AK15:AP15"/>
    <mergeCell ref="W13:AB13"/>
    <mergeCell ref="W14:AB14"/>
    <mergeCell ref="W15:AB15"/>
    <mergeCell ref="AK14:AP14"/>
    <mergeCell ref="R13:V13"/>
    <mergeCell ref="R14:V14"/>
    <mergeCell ref="R15:V15"/>
    <mergeCell ref="H13:I13"/>
    <mergeCell ref="H15:I15"/>
    <mergeCell ref="H14:I14"/>
    <mergeCell ref="L13:N13"/>
    <mergeCell ref="L14:N14"/>
    <mergeCell ref="L15:N15"/>
    <mergeCell ref="O13:Q13"/>
    <mergeCell ref="O14:Q14"/>
    <mergeCell ref="O15:Q15"/>
    <mergeCell ref="AB10:AC10"/>
    <mergeCell ref="AD10:AE10"/>
    <mergeCell ref="AP10:AQ10"/>
    <mergeCell ref="AR10:AS10"/>
    <mergeCell ref="AB9:AC9"/>
    <mergeCell ref="AD9:AE9"/>
    <mergeCell ref="AP9:AQ9"/>
    <mergeCell ref="AR9:AS9"/>
    <mergeCell ref="AR5:AS5"/>
    <mergeCell ref="AP6:AQ7"/>
    <mergeCell ref="AR6:AS7"/>
    <mergeCell ref="N9:O9"/>
    <mergeCell ref="P9:Q9"/>
    <mergeCell ref="AB5:AC5"/>
    <mergeCell ref="AD5:AE5"/>
    <mergeCell ref="AB6:AC7"/>
    <mergeCell ref="AD6:AE7"/>
    <mergeCell ref="AP5:AQ5"/>
    <mergeCell ref="B3:Q3"/>
    <mergeCell ref="R3:Z3"/>
    <mergeCell ref="N5:O5"/>
    <mergeCell ref="P5:Q5"/>
    <mergeCell ref="P6:Q7"/>
    <mergeCell ref="N6:O7"/>
    <mergeCell ref="AO6:AO7"/>
    <mergeCell ref="AI6:AI7"/>
    <mergeCell ref="AH6:AH7"/>
    <mergeCell ref="AG6:AG7"/>
    <mergeCell ref="AF8:AS8"/>
    <mergeCell ref="AL6:AL7"/>
    <mergeCell ref="AN6:AN7"/>
    <mergeCell ref="B16:AS16"/>
    <mergeCell ref="AQ15:AS15"/>
    <mergeCell ref="AQ14:AS14"/>
    <mergeCell ref="AC15:AE15"/>
    <mergeCell ref="AF15:AJ15"/>
    <mergeCell ref="AF14:AJ14"/>
    <mergeCell ref="AA6:AA7"/>
    <mergeCell ref="J6:J7"/>
    <mergeCell ref="AQ13:AS13"/>
    <mergeCell ref="AC13:AE13"/>
    <mergeCell ref="AF13:AJ13"/>
    <mergeCell ref="X6:X7"/>
    <mergeCell ref="Y6:Y7"/>
    <mergeCell ref="V6:V7"/>
    <mergeCell ref="R6:R7"/>
    <mergeCell ref="E6:E7"/>
    <mergeCell ref="F6:F7"/>
    <mergeCell ref="B6:B10"/>
    <mergeCell ref="C6:C10"/>
    <mergeCell ref="M6:M7"/>
    <mergeCell ref="D8:Q8"/>
    <mergeCell ref="K6:K7"/>
    <mergeCell ref="D6:D7"/>
    <mergeCell ref="B15:C15"/>
    <mergeCell ref="D13:G13"/>
    <mergeCell ref="D15:G15"/>
    <mergeCell ref="B14:C14"/>
    <mergeCell ref="D14:G14"/>
    <mergeCell ref="W6:W7"/>
    <mergeCell ref="U6:U7"/>
    <mergeCell ref="G6:G7"/>
    <mergeCell ref="H6:H7"/>
    <mergeCell ref="I6:I7"/>
    <mergeCell ref="L6:L7"/>
    <mergeCell ref="R8:AE8"/>
    <mergeCell ref="S6:S7"/>
    <mergeCell ref="T6:T7"/>
    <mergeCell ref="Z6:Z7"/>
    <mergeCell ref="P10:Q10"/>
    <mergeCell ref="AC14:AE14"/>
    <mergeCell ref="B11:AS11"/>
    <mergeCell ref="Z12:AS12"/>
    <mergeCell ref="B13:C13"/>
    <mergeCell ref="B12:O12"/>
    <mergeCell ref="P12:R12"/>
    <mergeCell ref="U12:V12"/>
    <mergeCell ref="AK13:AP13"/>
    <mergeCell ref="N10:O10"/>
    <mergeCell ref="B1:AS1"/>
    <mergeCell ref="B2:AS2"/>
    <mergeCell ref="AF3:AS3"/>
    <mergeCell ref="B4:B5"/>
    <mergeCell ref="C4:C5"/>
    <mergeCell ref="AF4:AS4"/>
    <mergeCell ref="D4:Q4"/>
    <mergeCell ref="R4:AE4"/>
    <mergeCell ref="AF6:AF7"/>
    <mergeCell ref="AM6:AM7"/>
    <mergeCell ref="AJ6:AJ7"/>
    <mergeCell ref="AK6:AK7"/>
  </mergeCells>
  <pageMargins left="0.24" right="0.19" top="0.23" bottom="0.21" header="0.21" footer="0.19"/>
  <pageSetup paperSize="9" scale="99" orientation="landscape" r:id="rId1"/>
</worksheet>
</file>

<file path=xl/worksheets/sheet6.xml><?xml version="1.0" encoding="utf-8"?>
<worksheet xmlns="http://schemas.openxmlformats.org/spreadsheetml/2006/main" xmlns:r="http://schemas.openxmlformats.org/officeDocument/2006/relationships">
  <sheetPr>
    <tabColor rgb="FF00B050"/>
  </sheetPr>
  <dimension ref="A1:P7200"/>
  <sheetViews>
    <sheetView topLeftCell="A3566" workbookViewId="0">
      <selection activeCell="G3577" activeCellId="38" sqref="G2209 G2245 G2281 G2317 G2353 G2389 G2425 G2461 G2497 G2533 G2569 G2605 G2641 G2677 G2713 G2749 G2785 G2821 G2857 G2893 G2929 G2965 G3001 G3037 G3073 G3109 G3145 G3181 G3217 G3253 G3289 G3325 G3361 G3397 G3433 G3469 G3505 G3541 G3577"/>
    </sheetView>
  </sheetViews>
  <sheetFormatPr defaultColWidth="0" defaultRowHeight="15" zeroHeight="1"/>
  <cols>
    <col min="1" max="1" width="3" customWidth="1"/>
    <col min="2" max="2" width="4.85546875" customWidth="1"/>
    <col min="3" max="3" width="16.42578125" customWidth="1"/>
    <col min="4" max="11" width="12.140625" customWidth="1"/>
    <col min="12" max="12" width="13.85546875" customWidth="1"/>
    <col min="13" max="13" width="9.7109375" customWidth="1"/>
    <col min="14" max="15" width="17.42578125" customWidth="1"/>
    <col min="16" max="16" width="2.85546875" customWidth="1"/>
    <col min="17" max="16384" width="9.140625" hidden="1"/>
  </cols>
  <sheetData>
    <row r="1" spans="1:16" s="73" customFormat="1" ht="17.25" customHeight="1" thickBot="1">
      <c r="A1" s="241">
        <v>1</v>
      </c>
      <c r="B1" s="1302" t="s">
        <v>53</v>
      </c>
      <c r="C1" s="1302"/>
      <c r="D1" s="1302"/>
      <c r="E1" s="1302"/>
      <c r="F1" s="1302"/>
      <c r="G1" s="1302"/>
      <c r="H1" s="1302"/>
      <c r="I1" s="1302"/>
      <c r="J1" s="1302"/>
      <c r="K1" s="1302"/>
      <c r="L1" s="1302"/>
      <c r="M1" s="1302"/>
      <c r="N1" s="1302"/>
      <c r="O1" s="1302"/>
      <c r="P1" s="1007"/>
    </row>
    <row r="2" spans="1:16" s="73" customFormat="1" ht="44.25" customHeight="1">
      <c r="A2" s="1303"/>
      <c r="B2" s="1304" t="str">
        <f>IF(L4&gt;0,CONCATENATE(I4,L4),0)</f>
        <v>Roll No.:-901</v>
      </c>
      <c r="C2" s="1306"/>
      <c r="D2" s="1308" t="str">
        <f>Master!$E$8</f>
        <v>Govt. Sr. Secondary School Raimalwada</v>
      </c>
      <c r="E2" s="1309"/>
      <c r="F2" s="1309"/>
      <c r="G2" s="1309"/>
      <c r="H2" s="1309"/>
      <c r="I2" s="1309"/>
      <c r="J2" s="1309"/>
      <c r="K2" s="1309"/>
      <c r="L2" s="1309"/>
      <c r="M2" s="1309"/>
      <c r="N2" s="1309"/>
      <c r="O2" s="1310"/>
      <c r="P2" s="1007"/>
    </row>
    <row r="3" spans="1:16" s="73" customFormat="1" ht="26.25" customHeight="1" thickBot="1">
      <c r="A3" s="1303"/>
      <c r="B3" s="1305"/>
      <c r="C3" s="1307"/>
      <c r="D3" s="1311" t="str">
        <f>Master!$E$11</f>
        <v>P.S.-Bapini (Jodhpur)</v>
      </c>
      <c r="E3" s="1311"/>
      <c r="F3" s="1311"/>
      <c r="G3" s="1311"/>
      <c r="H3" s="1311"/>
      <c r="I3" s="1311"/>
      <c r="J3" s="1311"/>
      <c r="K3" s="1311"/>
      <c r="L3" s="1311"/>
      <c r="M3" s="1311"/>
      <c r="N3" s="1311"/>
      <c r="O3" s="1312"/>
      <c r="P3" s="1007"/>
    </row>
    <row r="4" spans="1:16" s="73" customFormat="1" ht="15" customHeight="1">
      <c r="A4" s="1303"/>
      <c r="B4" s="1313"/>
      <c r="C4" s="1314" t="s">
        <v>163</v>
      </c>
      <c r="D4" s="1315"/>
      <c r="E4" s="1315"/>
      <c r="F4" s="1315"/>
      <c r="G4" s="1315"/>
      <c r="H4" s="1316"/>
      <c r="I4" s="1320" t="s">
        <v>125</v>
      </c>
      <c r="J4" s="1321"/>
      <c r="K4" s="1321"/>
      <c r="L4" s="1286">
        <f>VLOOKUP(A1,'Marks Entry'!$B$9:$G$108,6)</f>
        <v>901</v>
      </c>
      <c r="M4" s="1288" t="str">
        <f>CONCATENATE('Marks Entry'!$C$3,"0",'Marks Entry'!$G$3)</f>
        <v>School U-Dise Code :-08151106901</v>
      </c>
      <c r="N4" s="1289"/>
      <c r="O4" s="1290"/>
      <c r="P4" s="1007"/>
    </row>
    <row r="5" spans="1:16" s="73" customFormat="1" ht="15" customHeight="1">
      <c r="A5" s="1303"/>
      <c r="B5" s="1313"/>
      <c r="C5" s="1314"/>
      <c r="D5" s="1315"/>
      <c r="E5" s="1315"/>
      <c r="F5" s="1315"/>
      <c r="G5" s="1315"/>
      <c r="H5" s="1316"/>
      <c r="I5" s="1320"/>
      <c r="J5" s="1321"/>
      <c r="K5" s="1321"/>
      <c r="L5" s="1286"/>
      <c r="M5" s="1291" t="str">
        <f>CONCATENATE('Marks Entry'!$I$3,'Marks Entry'!$J$3)</f>
        <v>Session :-2022-23</v>
      </c>
      <c r="N5" s="1292"/>
      <c r="O5" s="1293"/>
      <c r="P5" s="1007"/>
    </row>
    <row r="6" spans="1:16" s="73" customFormat="1" ht="15" customHeight="1" thickBot="1">
      <c r="A6" s="1303"/>
      <c r="B6" s="1313"/>
      <c r="C6" s="1317"/>
      <c r="D6" s="1318"/>
      <c r="E6" s="1318"/>
      <c r="F6" s="1318"/>
      <c r="G6" s="1318"/>
      <c r="H6" s="1319"/>
      <c r="I6" s="1322"/>
      <c r="J6" s="1323"/>
      <c r="K6" s="1323"/>
      <c r="L6" s="1287"/>
      <c r="M6" s="1294"/>
      <c r="N6" s="1295"/>
      <c r="O6" s="1296"/>
      <c r="P6" s="1007"/>
    </row>
    <row r="7" spans="1:16" s="73" customFormat="1" ht="19.5" customHeight="1">
      <c r="A7" s="1303"/>
      <c r="B7" s="543" t="s">
        <v>210</v>
      </c>
      <c r="C7" s="1297" t="s">
        <v>21</v>
      </c>
      <c r="D7" s="1298"/>
      <c r="E7" s="1298"/>
      <c r="F7" s="1298"/>
      <c r="G7" s="1299"/>
      <c r="H7" s="13" t="s">
        <v>161</v>
      </c>
      <c r="I7" s="1300">
        <f>VLOOKUP($A1,'Marks Entry'!$B$9:$FN$108,4,0)</f>
        <v>793</v>
      </c>
      <c r="J7" s="1300"/>
      <c r="K7" s="1300"/>
      <c r="L7" s="1300"/>
      <c r="M7" s="1300"/>
      <c r="N7" s="1300"/>
      <c r="O7" s="1301"/>
      <c r="P7" s="1007"/>
    </row>
    <row r="8" spans="1:16" s="73" customFormat="1" ht="19.5" customHeight="1">
      <c r="A8" s="1303"/>
      <c r="B8" s="543" t="s">
        <v>210</v>
      </c>
      <c r="C8" s="1283" t="s">
        <v>23</v>
      </c>
      <c r="D8" s="1284"/>
      <c r="E8" s="1284"/>
      <c r="F8" s="1284"/>
      <c r="G8" s="1285"/>
      <c r="H8" s="25" t="s">
        <v>161</v>
      </c>
      <c r="I8" s="1252" t="str">
        <f>VLOOKUP($A1,'Marks Entry'!$B$9:$FN$108,7,0)</f>
        <v>ABHISHEK</v>
      </c>
      <c r="J8" s="1252"/>
      <c r="K8" s="1252"/>
      <c r="L8" s="1252"/>
      <c r="M8" s="1252"/>
      <c r="N8" s="1252"/>
      <c r="O8" s="1253"/>
      <c r="P8" s="1007"/>
    </row>
    <row r="9" spans="1:16" s="73" customFormat="1" ht="19.5" customHeight="1">
      <c r="A9" s="1303"/>
      <c r="B9" s="543" t="s">
        <v>210</v>
      </c>
      <c r="C9" s="1283" t="s">
        <v>24</v>
      </c>
      <c r="D9" s="1284"/>
      <c r="E9" s="1284"/>
      <c r="F9" s="1284"/>
      <c r="G9" s="1285"/>
      <c r="H9" s="25" t="s">
        <v>161</v>
      </c>
      <c r="I9" s="1252" t="str">
        <f>VLOOKUP($A1,'Marks Entry'!$B$9:$FN$108,8,0)</f>
        <v>RAMU KHAN</v>
      </c>
      <c r="J9" s="1252"/>
      <c r="K9" s="1252"/>
      <c r="L9" s="1252"/>
      <c r="M9" s="1252"/>
      <c r="N9" s="1252"/>
      <c r="O9" s="1253"/>
      <c r="P9" s="1007"/>
    </row>
    <row r="10" spans="1:16" s="73" customFormat="1" ht="19.5" customHeight="1">
      <c r="A10" s="1303"/>
      <c r="B10" s="543" t="s">
        <v>210</v>
      </c>
      <c r="C10" s="1283" t="s">
        <v>55</v>
      </c>
      <c r="D10" s="1284"/>
      <c r="E10" s="1284"/>
      <c r="F10" s="1284"/>
      <c r="G10" s="1285"/>
      <c r="H10" s="25" t="s">
        <v>161</v>
      </c>
      <c r="I10" s="1252" t="str">
        <f>VLOOKUP($A1,'Marks Entry'!$B$9:$FN$108,9,0)</f>
        <v>SEEPA DEVI</v>
      </c>
      <c r="J10" s="1252"/>
      <c r="K10" s="1252"/>
      <c r="L10" s="1252"/>
      <c r="M10" s="1252"/>
      <c r="N10" s="1252"/>
      <c r="O10" s="1253"/>
      <c r="P10" s="1007"/>
    </row>
    <row r="11" spans="1:16" s="73" customFormat="1" ht="19.5" customHeight="1">
      <c r="A11" s="1303"/>
      <c r="B11" s="543" t="s">
        <v>210</v>
      </c>
      <c r="C11" s="1283" t="s">
        <v>56</v>
      </c>
      <c r="D11" s="1284"/>
      <c r="E11" s="1284"/>
      <c r="F11" s="1284"/>
      <c r="G11" s="1285"/>
      <c r="H11" s="25" t="s">
        <v>161</v>
      </c>
      <c r="I11" s="1251" t="str">
        <f>CONCATENATE('Marks Entry'!$G$4,'Marks Entry'!$J$4)</f>
        <v>6(A)</v>
      </c>
      <c r="J11" s="1252"/>
      <c r="K11" s="1252"/>
      <c r="L11" s="1252"/>
      <c r="M11" s="1252"/>
      <c r="N11" s="1252"/>
      <c r="O11" s="1253"/>
      <c r="P11" s="1007"/>
    </row>
    <row r="12" spans="1:16" s="73" customFormat="1" ht="19.5" customHeight="1" thickBot="1">
      <c r="A12" s="1303"/>
      <c r="B12" s="543" t="s">
        <v>210</v>
      </c>
      <c r="C12" s="1254" t="s">
        <v>26</v>
      </c>
      <c r="D12" s="1255"/>
      <c r="E12" s="1255"/>
      <c r="F12" s="1255"/>
      <c r="G12" s="1256"/>
      <c r="H12" s="61" t="s">
        <v>161</v>
      </c>
      <c r="I12" s="1257">
        <f>VLOOKUP($A1,'Marks Entry'!$B$9:$FN$108,10,0)</f>
        <v>38555</v>
      </c>
      <c r="J12" s="1257"/>
      <c r="K12" s="1257"/>
      <c r="L12" s="1257"/>
      <c r="M12" s="1257"/>
      <c r="N12" s="1257"/>
      <c r="O12" s="1258"/>
      <c r="P12" s="1007"/>
    </row>
    <row r="13" spans="1:16" s="73" customFormat="1" ht="34.5" customHeight="1">
      <c r="A13" s="1303"/>
      <c r="B13" s="543" t="s">
        <v>210</v>
      </c>
      <c r="C13" s="1259" t="s">
        <v>57</v>
      </c>
      <c r="D13" s="1260"/>
      <c r="E13" s="525" t="s">
        <v>82</v>
      </c>
      <c r="F13" s="525" t="s">
        <v>83</v>
      </c>
      <c r="G13" s="697" t="str">
        <f>'Marks Entry'!$R$5</f>
        <v>No Bag Day Activity</v>
      </c>
      <c r="H13" s="521" t="s">
        <v>32</v>
      </c>
      <c r="I13" s="1261" t="s">
        <v>58</v>
      </c>
      <c r="J13" s="1262"/>
      <c r="K13" s="522" t="s">
        <v>203</v>
      </c>
      <c r="L13" s="1263" t="s">
        <v>94</v>
      </c>
      <c r="M13" s="1264"/>
      <c r="N13" s="535" t="s">
        <v>86</v>
      </c>
      <c r="O13" s="1265" t="s">
        <v>101</v>
      </c>
      <c r="P13" s="1007"/>
    </row>
    <row r="14" spans="1:16" s="73" customFormat="1" ht="25.5" customHeight="1" thickBot="1">
      <c r="A14" s="1303"/>
      <c r="B14" s="543" t="s">
        <v>210</v>
      </c>
      <c r="C14" s="1267" t="s">
        <v>59</v>
      </c>
      <c r="D14" s="1268"/>
      <c r="E14" s="549">
        <f>'Marks Entry'!$N$7</f>
        <v>10</v>
      </c>
      <c r="F14" s="549">
        <f>'Marks Entry'!$Q$7</f>
        <v>10</v>
      </c>
      <c r="G14" s="549">
        <f>'Marks Entry'!$T$7</f>
        <v>10</v>
      </c>
      <c r="H14" s="111">
        <f>SUM(E14:G14)</f>
        <v>30</v>
      </c>
      <c r="I14" s="1269">
        <f>'Marks Entry'!$X$7</f>
        <v>70</v>
      </c>
      <c r="J14" s="1270"/>
      <c r="K14" s="531">
        <f>SUM(H14,I14)</f>
        <v>100</v>
      </c>
      <c r="L14" s="1330">
        <f>'Marks Entry'!$AA$7</f>
        <v>100</v>
      </c>
      <c r="M14" s="1331"/>
      <c r="N14" s="536">
        <f>H14+I14+L14</f>
        <v>200</v>
      </c>
      <c r="O14" s="1266"/>
      <c r="P14" s="1007"/>
    </row>
    <row r="15" spans="1:16" s="73" customFormat="1" ht="18.600000000000001" customHeight="1">
      <c r="A15" s="1303"/>
      <c r="B15" s="543" t="s">
        <v>210</v>
      </c>
      <c r="C15" s="1324" t="str">
        <f>'Marks Entry'!$L$3</f>
        <v>HINDI</v>
      </c>
      <c r="D15" s="1325"/>
      <c r="E15" s="527" t="str">
        <f>IF($L4="TC",0,IF($L4="Nso",0,VLOOKUP($A1,'Marks Entry'!$B$9:$FN$108,13,0)))</f>
        <v>ML</v>
      </c>
      <c r="F15" s="527">
        <f>IF($L4="TC",0,IF($L4="Nso",0,VLOOKUP($A1,'Marks Entry'!$B$9:$FN$108,16,0)))</f>
        <v>7</v>
      </c>
      <c r="G15" s="527">
        <f>IF($L4="TC",0,IF($L4="Nso",0,VLOOKUP($A1,'Marks Entry'!$B$9:$FN$108,19,0)))</f>
        <v>2</v>
      </c>
      <c r="H15" s="528">
        <f>SUM(E15:G15)</f>
        <v>9</v>
      </c>
      <c r="I15" s="1326">
        <f>IF($L4="TC",0,IF($L4="Nso",0,VLOOKUP($A1,'Marks Entry'!$B$9:$FN$108,23,0)))</f>
        <v>35</v>
      </c>
      <c r="J15" s="1327"/>
      <c r="K15" s="532">
        <f>SUM(H15,I15)</f>
        <v>44</v>
      </c>
      <c r="L15" s="1328">
        <f>IF($L4="TC",0,IF($L4="Nso",0,VLOOKUP($A1,'Marks Entry'!$B$9:$FN$108,26,0)))</f>
        <v>55</v>
      </c>
      <c r="M15" s="1329"/>
      <c r="N15" s="537">
        <f>SUM(H15,I15,L15)</f>
        <v>99</v>
      </c>
      <c r="O15" s="544" t="str">
        <f>IF($L4="TC",0,IF($L4="Nso",0,VLOOKUP($A1,'Marks Entry'!$B$9:$FN$108,30,0)))</f>
        <v>D</v>
      </c>
      <c r="P15" s="1007"/>
    </row>
    <row r="16" spans="1:16" s="73" customFormat="1" ht="18.600000000000001" customHeight="1">
      <c r="A16" s="1303"/>
      <c r="B16" s="543" t="s">
        <v>210</v>
      </c>
      <c r="C16" s="1271" t="str">
        <f>'Marks Entry'!$AF$3</f>
        <v>ENGLISH</v>
      </c>
      <c r="D16" s="1272"/>
      <c r="E16" s="527">
        <f>IF($L4="TC",0,IF($L4="Nso",0,VLOOKUP($A1,'Marks Entry'!$B$9:$FN$108,33,0)))</f>
        <v>4</v>
      </c>
      <c r="F16" s="527">
        <f>IF($L4="TC",0,IF($L4="Nso",0,VLOOKUP($A1,'Marks Entry'!$B$9:$FN$108,36,0)))</f>
        <v>4</v>
      </c>
      <c r="G16" s="527">
        <f>IF($L4="TC",0,IF($L4="Nso",0,VLOOKUP($A1,'Marks Entry'!$B$9:$FN$108,39,0)))</f>
        <v>2</v>
      </c>
      <c r="H16" s="529">
        <f t="shared" ref="H16:H20" si="0">SUM(E16:G16)</f>
        <v>10</v>
      </c>
      <c r="I16" s="1273">
        <f>IF($L4="TC",0,IF($L4="Nso",0,VLOOKUP($A1,'Marks Entry'!$B$9:$FN$108,43,0)))</f>
        <v>35</v>
      </c>
      <c r="J16" s="1274"/>
      <c r="K16" s="533">
        <f t="shared" ref="K16:K20" si="1">SUM(H16,I16)</f>
        <v>45</v>
      </c>
      <c r="L16" s="1275">
        <f>IF($L4="TC",0,IF($L4="Nso",0,VLOOKUP($A1,'Marks Entry'!$B$9:$FN$108,46,0)))</f>
        <v>53</v>
      </c>
      <c r="M16" s="1276"/>
      <c r="N16" s="537">
        <f t="shared" ref="N16:N20" si="2">SUM(H16,I16,L16)</f>
        <v>98</v>
      </c>
      <c r="O16" s="544" t="str">
        <f>IF($L4="TC",0,IF($L4="Nso",0,VLOOKUP($A1,'Marks Entry'!$B$9:$FN$108,50,0)))</f>
        <v>D</v>
      </c>
      <c r="P16" s="1007"/>
    </row>
    <row r="17" spans="1:16" s="73" customFormat="1" ht="18.600000000000001" customHeight="1">
      <c r="A17" s="1303"/>
      <c r="B17" s="543" t="s">
        <v>210</v>
      </c>
      <c r="C17" s="1271" t="str">
        <f>'Marks Entry'!$AZ$3</f>
        <v>SANSKRIT</v>
      </c>
      <c r="D17" s="1272"/>
      <c r="E17" s="527">
        <f>IF($L4="TC",0,IF($L4="Nso",0,VLOOKUP($A1,'Marks Entry'!$B$9:$FN$108,53,0)))</f>
        <v>4</v>
      </c>
      <c r="F17" s="527">
        <f>IF($L4="TC",0,IF($L4="TC",0,IF($L4="Nso",0,VLOOKUP($A1,'Marks Entry'!$B$9:$FN$108,56,0))))</f>
        <v>4</v>
      </c>
      <c r="G17" s="527">
        <f>IF($L4="TC",0,IF($L4="TC",0,IF($L4="Nso",0,VLOOKUP($A1,'Marks Entry'!$B$9:$FN$108,59,0))))</f>
        <v>2</v>
      </c>
      <c r="H17" s="529">
        <f t="shared" si="0"/>
        <v>10</v>
      </c>
      <c r="I17" s="1273">
        <f>IF($L4="TC",0,IF($L4="Nso",0,VLOOKUP($A1,'Marks Entry'!$B$9:$FN$108,63,0)))</f>
        <v>35</v>
      </c>
      <c r="J17" s="1274"/>
      <c r="K17" s="533">
        <f t="shared" si="1"/>
        <v>45</v>
      </c>
      <c r="L17" s="1275">
        <f>IF($L4="TC",0,IF($L4="Nso",0,VLOOKUP($A1,'Marks Entry'!$B$9:$FN$108,66,0)))</f>
        <v>53</v>
      </c>
      <c r="M17" s="1276"/>
      <c r="N17" s="537">
        <f t="shared" si="2"/>
        <v>98</v>
      </c>
      <c r="O17" s="544" t="str">
        <f>IF($L4="TC",0,IF($L4="Nso",0,VLOOKUP($A1,'Marks Entry'!$B$9:$FN$108,70,0)))</f>
        <v>D</v>
      </c>
      <c r="P17" s="1007"/>
    </row>
    <row r="18" spans="1:16" s="73" customFormat="1" ht="18.600000000000001" customHeight="1">
      <c r="A18" s="1303"/>
      <c r="B18" s="543" t="s">
        <v>210</v>
      </c>
      <c r="C18" s="1271" t="str">
        <f>'Marks Entry'!$BT$3</f>
        <v>SCIENCE</v>
      </c>
      <c r="D18" s="1272"/>
      <c r="E18" s="527">
        <f>IF($L4="TC",0,IF($L4="Nso",0,VLOOKUP($A1,'Marks Entry'!$B$9:$FN$108,73,0)))</f>
        <v>7</v>
      </c>
      <c r="F18" s="527">
        <f>IF($L4="TC",0,IF($L4="Nso",0,VLOOKUP($A1,'Marks Entry'!$B$9:$FN$108,76,0)))</f>
        <v>4</v>
      </c>
      <c r="G18" s="527">
        <f>IF($L4="TC",0,IF($L4="Nso",0,VLOOKUP($A1,'Marks Entry'!$B$9:$FN$108,79,0)))</f>
        <v>2</v>
      </c>
      <c r="H18" s="529">
        <f t="shared" si="0"/>
        <v>13</v>
      </c>
      <c r="I18" s="1273">
        <f>IF($L4="TC",0,IF($L4="Nso",0,VLOOKUP($A1,'Marks Entry'!$B$9:$FN$108,83,0)))</f>
        <v>35</v>
      </c>
      <c r="J18" s="1274"/>
      <c r="K18" s="533">
        <f t="shared" si="1"/>
        <v>48</v>
      </c>
      <c r="L18" s="1275">
        <f>IF($L4="TC",0,IF($L4="Nso",0,VLOOKUP($A1,'Marks Entry'!$B$9:$FN$108,86,0)))</f>
        <v>53</v>
      </c>
      <c r="M18" s="1276"/>
      <c r="N18" s="537">
        <f t="shared" si="2"/>
        <v>101</v>
      </c>
      <c r="O18" s="544" t="str">
        <f>IF($L4="TC",0,IF($L4="Nso",0,VLOOKUP($A1,'Marks Entry'!$B$9:$FN$108,90,0)))</f>
        <v>D</v>
      </c>
      <c r="P18" s="1007"/>
    </row>
    <row r="19" spans="1:16" s="73" customFormat="1" ht="18.600000000000001" customHeight="1">
      <c r="A19" s="1303"/>
      <c r="B19" s="543" t="s">
        <v>210</v>
      </c>
      <c r="C19" s="1271" t="str">
        <f>'Marks Entry'!$CN$3</f>
        <v>MATHEMATICS</v>
      </c>
      <c r="D19" s="1272"/>
      <c r="E19" s="527">
        <f>IF($L4="TC",0,IF($L4="Nso",0,VLOOKUP($A1,'Marks Entry'!$B$9:$FN$108,93,0)))</f>
        <v>5</v>
      </c>
      <c r="F19" s="527">
        <f>IF($L4="TC",0,IF($L4="Nso",0,VLOOKUP($A1,'Marks Entry'!$B$9:$FN$108,96,0)))</f>
        <v>4</v>
      </c>
      <c r="G19" s="527">
        <f>IF($L4="TC",0,IF($L4="Nso",0,VLOOKUP($A1,'Marks Entry'!$B$9:$FN$108,99,0)))</f>
        <v>2</v>
      </c>
      <c r="H19" s="529">
        <f t="shared" si="0"/>
        <v>11</v>
      </c>
      <c r="I19" s="1273">
        <f>IF($L4="TC",0,IF($L4="Nso",0,VLOOKUP($A1,'Marks Entry'!$B$9:$FN$108,103,0)))</f>
        <v>35</v>
      </c>
      <c r="J19" s="1274"/>
      <c r="K19" s="533">
        <f t="shared" si="1"/>
        <v>46</v>
      </c>
      <c r="L19" s="1275">
        <f>IF($L4="TC",0,IF($L4="Nso",0,VLOOKUP($A1,'Marks Entry'!$B$9:$FN$108,106,0)))</f>
        <v>53</v>
      </c>
      <c r="M19" s="1276"/>
      <c r="N19" s="537">
        <f t="shared" si="2"/>
        <v>99</v>
      </c>
      <c r="O19" s="544" t="str">
        <f>IF($L4="TC",0,IF($L4="Nso",0,VLOOKUP($A1,'Marks Entry'!$B$9:$FN$108,110,0)))</f>
        <v>D</v>
      </c>
      <c r="P19" s="1007"/>
    </row>
    <row r="20" spans="1:16" s="73" customFormat="1" ht="18.600000000000001" customHeight="1" thickBot="1">
      <c r="A20" s="1303"/>
      <c r="B20" s="543" t="s">
        <v>210</v>
      </c>
      <c r="C20" s="1277" t="str">
        <f>'Marks Entry'!$DH$3</f>
        <v>SOCIAL SCIENCE</v>
      </c>
      <c r="D20" s="1278"/>
      <c r="E20" s="527">
        <f>IF($L4="TC",0,IF($L4="Nso",0,VLOOKUP($A1,'Marks Entry'!$B$9:$FN$108,113,0)))</f>
        <v>4</v>
      </c>
      <c r="F20" s="527">
        <f>IF($L4="TC",0,IF($L4="Nso",0,VLOOKUP($A1,'Marks Entry'!$B$9:$FN$108,116,0)))</f>
        <v>4</v>
      </c>
      <c r="G20" s="527">
        <f>IF($L4="TC",0,IF($L4="Nso",0,VLOOKUP($A1,'Marks Entry'!$B$9:$FN$108,119,0)))</f>
        <v>2</v>
      </c>
      <c r="H20" s="530">
        <f t="shared" si="0"/>
        <v>10</v>
      </c>
      <c r="I20" s="1279">
        <f>IF($L4="TC",0,IF($L4="Nso",0,VLOOKUP($A1,'Marks Entry'!$B$9:$FN$108,123,0)))</f>
        <v>25</v>
      </c>
      <c r="J20" s="1280"/>
      <c r="K20" s="534">
        <f t="shared" si="1"/>
        <v>35</v>
      </c>
      <c r="L20" s="1281">
        <f>IF($L4="TC",0,IF($L4="Nso",0,VLOOKUP($A1,'Marks Entry'!$B$9:$FN$108,126,0)))</f>
        <v>53</v>
      </c>
      <c r="M20" s="1282"/>
      <c r="N20" s="537">
        <f t="shared" si="2"/>
        <v>88</v>
      </c>
      <c r="O20" s="544" t="str">
        <f>IF($L4="TC",0,IF($L4="Nso",0,VLOOKUP($A1,'Marks Entry'!$B$9:$FN$108,130,0)))</f>
        <v>D</v>
      </c>
      <c r="P20" s="1007"/>
    </row>
    <row r="21" spans="1:16" s="73" customFormat="1" ht="18.600000000000001" customHeight="1">
      <c r="A21" s="1303"/>
      <c r="B21" s="543" t="s">
        <v>210</v>
      </c>
      <c r="C21" s="1350" t="s">
        <v>87</v>
      </c>
      <c r="D21" s="1351"/>
      <c r="E21" s="1352"/>
      <c r="F21" s="1356" t="s">
        <v>88</v>
      </c>
      <c r="G21" s="1357"/>
      <c r="H21" s="1358" t="s">
        <v>89</v>
      </c>
      <c r="I21" s="1358"/>
      <c r="J21" s="1359" t="s">
        <v>44</v>
      </c>
      <c r="K21" s="1360"/>
      <c r="L21" s="236" t="s">
        <v>95</v>
      </c>
      <c r="M21" s="236" t="s">
        <v>208</v>
      </c>
      <c r="N21" s="200" t="s">
        <v>42</v>
      </c>
      <c r="O21" s="545" t="s">
        <v>46</v>
      </c>
      <c r="P21" s="1007"/>
    </row>
    <row r="22" spans="1:16" s="73" customFormat="1" ht="18.600000000000001" customHeight="1" thickBot="1">
      <c r="A22" s="1303"/>
      <c r="B22" s="543" t="s">
        <v>210</v>
      </c>
      <c r="C22" s="1353"/>
      <c r="D22" s="1354"/>
      <c r="E22" s="1355"/>
      <c r="F22" s="1361">
        <f>IF($L4="TC",0,IF($L4="Nso",0,VLOOKUP($A1,'Marks Entry'!$B$9:$FN$108,161,0)))</f>
        <v>1200</v>
      </c>
      <c r="G22" s="1362"/>
      <c r="H22" s="1363">
        <f>IF($L4="TC",0,IF($L4="Nso",0,VLOOKUP($A1,'Marks Entry'!$B$9:$FN$108,162,0)))</f>
        <v>583</v>
      </c>
      <c r="I22" s="1363"/>
      <c r="J22" s="1364">
        <f>IF($L4="TC",0,IF($L4="Nso",0,VLOOKUP($A1,'Marks Entry'!$B$9:$FN$108,163,0)))</f>
        <v>48.583333333333336</v>
      </c>
      <c r="K22" s="1365"/>
      <c r="L22" s="237" t="str">
        <f>IF($L4="TC",0,IF($L4="Nso",0,VLOOKUP($A1,'Marks Entry'!$B$9:$FN$108,164,0)))</f>
        <v>Second</v>
      </c>
      <c r="M22" s="237" t="str">
        <f>IF($L4="TC",0,IF($L4="Nso",0,VLOOKUP($A1,'Marks Entry'!$B$9:$FN$108,165,0)))</f>
        <v>D</v>
      </c>
      <c r="N22" s="542" t="str">
        <f>IF($L4="TC","TC",IF($L4="Nso","NSO",VLOOKUP($A1,'Marks Entry'!$B$9:$FN$108,166,0)))</f>
        <v>PASSED</v>
      </c>
      <c r="O22" s="546">
        <f>IF($L4="Nso",0,VLOOKUP($A1,'Marks Entry'!$B$9:$FN$108,168,0))</f>
        <v>2.9999999999999991</v>
      </c>
      <c r="P22" s="1007"/>
    </row>
    <row r="23" spans="1:16" s="73" customFormat="1" ht="18.600000000000001" customHeight="1">
      <c r="A23" s="1303"/>
      <c r="B23" s="543" t="s">
        <v>210</v>
      </c>
      <c r="C23" s="1332" t="s">
        <v>62</v>
      </c>
      <c r="D23" s="1333"/>
      <c r="E23" s="1333"/>
      <c r="F23" s="1333"/>
      <c r="G23" s="1333"/>
      <c r="H23" s="1333"/>
      <c r="I23" s="1334"/>
      <c r="J23" s="1335" t="s">
        <v>63</v>
      </c>
      <c r="K23" s="1335"/>
      <c r="L23" s="1336"/>
      <c r="M23" s="238">
        <f>IF($L4="TC",0,IF($L4="Nso",0,VLOOKUP($A1,'Marks Entry'!$B$9:$FN$108,158,0)))</f>
        <v>362</v>
      </c>
      <c r="N23" s="1337" t="s">
        <v>104</v>
      </c>
      <c r="O23" s="1338"/>
      <c r="P23" s="1007"/>
    </row>
    <row r="24" spans="1:16" s="73" customFormat="1" ht="18.600000000000001" customHeight="1" thickBot="1">
      <c r="A24" s="1303"/>
      <c r="B24" s="543" t="s">
        <v>210</v>
      </c>
      <c r="C24" s="1339" t="s">
        <v>57</v>
      </c>
      <c r="D24" s="1340"/>
      <c r="E24" s="1340"/>
      <c r="F24" s="1341" t="s">
        <v>168</v>
      </c>
      <c r="G24" s="1341"/>
      <c r="H24" s="1341"/>
      <c r="I24" s="523" t="s">
        <v>50</v>
      </c>
      <c r="J24" s="1342" t="s">
        <v>64</v>
      </c>
      <c r="K24" s="1342"/>
      <c r="L24" s="1343"/>
      <c r="M24" s="239">
        <f>IF($L4="TC",0,IF($L4="Nso",0,VLOOKUP($A1,'Marks Entry'!$B$9:$FN$108,159,0)))</f>
        <v>274</v>
      </c>
      <c r="N24" s="1344">
        <f>IF($L4="TC",0,IF($L4="Nso",0,VLOOKUP($A1,'Marks Entry'!$B$9:$FN$108,160,0)))</f>
        <v>75.690607734806619</v>
      </c>
      <c r="O24" s="1345"/>
      <c r="P24" s="1007"/>
    </row>
    <row r="25" spans="1:16" s="73" customFormat="1" ht="18.600000000000001" customHeight="1">
      <c r="A25" s="1303"/>
      <c r="B25" s="543" t="s">
        <v>210</v>
      </c>
      <c r="C25" s="1339"/>
      <c r="D25" s="1340"/>
      <c r="E25" s="1340"/>
      <c r="F25" s="1341"/>
      <c r="G25" s="1341"/>
      <c r="H25" s="1341"/>
      <c r="I25" s="524" t="s">
        <v>102</v>
      </c>
      <c r="J25" s="1346" t="s">
        <v>65</v>
      </c>
      <c r="K25" s="1346"/>
      <c r="L25" s="1347"/>
      <c r="M25" s="1348" t="str">
        <f>IF($L4="TC",0,IF($L4="Nso",0,VLOOKUP($A1,'Marks Entry'!$B$9:$FN$108,169,0)))</f>
        <v>Average</v>
      </c>
      <c r="N25" s="1348"/>
      <c r="O25" s="1349"/>
      <c r="P25" s="1007"/>
    </row>
    <row r="26" spans="1:16" s="73" customFormat="1" ht="18.600000000000001" customHeight="1">
      <c r="A26" s="1303"/>
      <c r="B26" s="543" t="s">
        <v>210</v>
      </c>
      <c r="C26" s="1397" t="str">
        <f>'Marks Entry'!$EB$3</f>
        <v>Work Exp.</v>
      </c>
      <c r="D26" s="1398"/>
      <c r="E26" s="1399"/>
      <c r="F26" s="1400" t="str">
        <f>IF($L4="TC",0,IF($L4="Nso",0,VLOOKUP($A1,'Marks Entry'!$B$9:$GM$108,186,0)))</f>
        <v>71/100</v>
      </c>
      <c r="G26" s="1400"/>
      <c r="H26" s="1400"/>
      <c r="I26" s="59" t="str">
        <f>IF($L4="TC",0,IF($L4="Nso",0,VLOOKUP($A1,'Marks Entry'!$B$9:$GM$108,139,0)))</f>
        <v>B</v>
      </c>
      <c r="J26" s="1401" t="s">
        <v>81</v>
      </c>
      <c r="K26" s="1401"/>
      <c r="L26" s="1402"/>
      <c r="M26" s="1403">
        <f>'Marks Entry'!$AA$2</f>
        <v>45041</v>
      </c>
      <c r="N26" s="1403"/>
      <c r="O26" s="1404"/>
      <c r="P26" s="1007"/>
    </row>
    <row r="27" spans="1:16" s="73" customFormat="1" ht="18.600000000000001" customHeight="1">
      <c r="A27" s="1303"/>
      <c r="B27" s="543" t="s">
        <v>210</v>
      </c>
      <c r="C27" s="1405" t="str">
        <f>'Marks Entry'!$EK$3</f>
        <v>Art Edu.</v>
      </c>
      <c r="D27" s="1400"/>
      <c r="E27" s="1400"/>
      <c r="F27" s="1406" t="str">
        <f>IF($L4="TC",0,IF($L4="Nso",0,VLOOKUP($A1,'Marks Entry'!$B$9:$GM$108,190,0)))</f>
        <v>61/100</v>
      </c>
      <c r="G27" s="1407"/>
      <c r="H27" s="1408"/>
      <c r="I27" s="59" t="str">
        <f>IF($L4="TC",0,IF($L4="Nso",0,VLOOKUP($A1,'Marks Entry'!$B$9:$GM$108,148,0)))</f>
        <v>C</v>
      </c>
      <c r="J27" s="1409"/>
      <c r="K27" s="1409"/>
      <c r="L27" s="1410"/>
      <c r="M27" s="1410"/>
      <c r="N27" s="1410"/>
      <c r="O27" s="1411"/>
      <c r="P27" s="1007"/>
    </row>
    <row r="28" spans="1:16" s="73" customFormat="1" ht="18.600000000000001" customHeight="1">
      <c r="A28" s="1303"/>
      <c r="B28" s="543" t="s">
        <v>210</v>
      </c>
      <c r="C28" s="1366" t="str">
        <f>'Marks Entry'!$ET$3</f>
        <v>HEALTH &amp; PHY. EDU.</v>
      </c>
      <c r="D28" s="1367"/>
      <c r="E28" s="1367"/>
      <c r="F28" s="1368" t="str">
        <f>IF($L4="TC",0,IF($L4="Nso",0,VLOOKUP($A1,'Marks Entry'!$B$9:$GM$108,194,0)))</f>
        <v>61/100</v>
      </c>
      <c r="G28" s="1369"/>
      <c r="H28" s="1370"/>
      <c r="I28" s="59" t="str">
        <f>IF($L4="TC",0,IF($L4="Nso",0,VLOOKUP($A1,'Marks Entry'!$B$9:$GM$108,157,0)))</f>
        <v>C</v>
      </c>
      <c r="J28" s="1371" t="s">
        <v>77</v>
      </c>
      <c r="K28" s="1372"/>
      <c r="L28" s="1373"/>
      <c r="M28" s="1377"/>
      <c r="N28" s="1372"/>
      <c r="O28" s="1378"/>
      <c r="P28" s="1007"/>
    </row>
    <row r="29" spans="1:16" s="73" customFormat="1" ht="18.600000000000001" customHeight="1">
      <c r="A29" s="1303"/>
      <c r="B29" s="543" t="s">
        <v>210</v>
      </c>
      <c r="C29" s="1381" t="s">
        <v>66</v>
      </c>
      <c r="D29" s="1382"/>
      <c r="E29" s="1382"/>
      <c r="F29" s="1382"/>
      <c r="G29" s="1382"/>
      <c r="H29" s="1382"/>
      <c r="I29" s="1383"/>
      <c r="J29" s="1374"/>
      <c r="K29" s="1375"/>
      <c r="L29" s="1376"/>
      <c r="M29" s="1379"/>
      <c r="N29" s="1375"/>
      <c r="O29" s="1380"/>
      <c r="P29" s="1007"/>
    </row>
    <row r="30" spans="1:16" s="73" customFormat="1" ht="18.600000000000001" customHeight="1" thickBot="1">
      <c r="A30" s="1303"/>
      <c r="B30" s="543" t="s">
        <v>210</v>
      </c>
      <c r="C30" s="60" t="s">
        <v>67</v>
      </c>
      <c r="D30" s="1384" t="s">
        <v>72</v>
      </c>
      <c r="E30" s="1385"/>
      <c r="F30" s="1384" t="s">
        <v>73</v>
      </c>
      <c r="G30" s="1386"/>
      <c r="H30" s="1386"/>
      <c r="I30" s="1387"/>
      <c r="J30" s="1388" t="s">
        <v>78</v>
      </c>
      <c r="K30" s="1389"/>
      <c r="L30" s="1389"/>
      <c r="M30" s="1389"/>
      <c r="N30" s="1389"/>
      <c r="O30" s="1390"/>
      <c r="P30" s="1007"/>
    </row>
    <row r="31" spans="1:16" s="73" customFormat="1" ht="18.600000000000001" customHeight="1">
      <c r="A31" s="1303"/>
      <c r="B31" s="543" t="s">
        <v>210</v>
      </c>
      <c r="C31" s="261" t="s">
        <v>68</v>
      </c>
      <c r="D31" s="1328" t="s">
        <v>211</v>
      </c>
      <c r="E31" s="1327"/>
      <c r="F31" s="1394" t="s">
        <v>74</v>
      </c>
      <c r="G31" s="1395"/>
      <c r="H31" s="1395"/>
      <c r="I31" s="1396"/>
      <c r="J31" s="1391"/>
      <c r="K31" s="1392"/>
      <c r="L31" s="1392"/>
      <c r="M31" s="1392"/>
      <c r="N31" s="1392"/>
      <c r="O31" s="1393"/>
      <c r="P31" s="1007"/>
    </row>
    <row r="32" spans="1:16" s="73" customFormat="1" ht="18.600000000000001" customHeight="1">
      <c r="A32" s="1303"/>
      <c r="B32" s="543" t="s">
        <v>210</v>
      </c>
      <c r="C32" s="262" t="s">
        <v>69</v>
      </c>
      <c r="D32" s="1275" t="s">
        <v>212</v>
      </c>
      <c r="E32" s="1274"/>
      <c r="F32" s="1413" t="s">
        <v>75</v>
      </c>
      <c r="G32" s="1414"/>
      <c r="H32" s="1414"/>
      <c r="I32" s="1415"/>
      <c r="J32" s="1391"/>
      <c r="K32" s="1392"/>
      <c r="L32" s="1392"/>
      <c r="M32" s="1392"/>
      <c r="N32" s="1392"/>
      <c r="O32" s="1393"/>
      <c r="P32" s="1007"/>
    </row>
    <row r="33" spans="1:16" s="73" customFormat="1" ht="18.600000000000001" customHeight="1">
      <c r="A33" s="1303"/>
      <c r="B33" s="543" t="s">
        <v>210</v>
      </c>
      <c r="C33" s="262" t="s">
        <v>71</v>
      </c>
      <c r="D33" s="1275" t="s">
        <v>213</v>
      </c>
      <c r="E33" s="1274"/>
      <c r="F33" s="1413" t="s">
        <v>76</v>
      </c>
      <c r="G33" s="1414"/>
      <c r="H33" s="1414"/>
      <c r="I33" s="1415"/>
      <c r="J33" s="1416" t="s">
        <v>90</v>
      </c>
      <c r="K33" s="1417"/>
      <c r="L33" s="1417"/>
      <c r="M33" s="1417"/>
      <c r="N33" s="1417"/>
      <c r="O33" s="1418"/>
      <c r="P33" s="1007"/>
    </row>
    <row r="34" spans="1:16" s="73" customFormat="1" ht="18.600000000000001" customHeight="1">
      <c r="A34" s="1303"/>
      <c r="B34" s="543" t="s">
        <v>210</v>
      </c>
      <c r="C34" s="262" t="s">
        <v>70</v>
      </c>
      <c r="D34" s="1275" t="s">
        <v>214</v>
      </c>
      <c r="E34" s="1274"/>
      <c r="F34" s="1413" t="s">
        <v>103</v>
      </c>
      <c r="G34" s="1414"/>
      <c r="H34" s="1414"/>
      <c r="I34" s="1415"/>
      <c r="J34" s="1416"/>
      <c r="K34" s="1417"/>
      <c r="L34" s="1417"/>
      <c r="M34" s="1417"/>
      <c r="N34" s="1417"/>
      <c r="O34" s="1418"/>
      <c r="P34" s="1007"/>
    </row>
    <row r="35" spans="1:16" s="73" customFormat="1" ht="18.600000000000001" customHeight="1" thickBot="1">
      <c r="A35" s="1303"/>
      <c r="B35" s="547" t="s">
        <v>210</v>
      </c>
      <c r="C35" s="548" t="s">
        <v>153</v>
      </c>
      <c r="D35" s="1281" t="s">
        <v>215</v>
      </c>
      <c r="E35" s="1280"/>
      <c r="F35" s="1422" t="s">
        <v>216</v>
      </c>
      <c r="G35" s="1423"/>
      <c r="H35" s="1423"/>
      <c r="I35" s="1424"/>
      <c r="J35" s="1419"/>
      <c r="K35" s="1420"/>
      <c r="L35" s="1420"/>
      <c r="M35" s="1420"/>
      <c r="N35" s="1420"/>
      <c r="O35" s="1421"/>
      <c r="P35" s="1007"/>
    </row>
    <row r="36" spans="1:16" s="73" customFormat="1" ht="9.75" customHeight="1">
      <c r="A36" s="1412"/>
      <c r="B36" s="1412"/>
      <c r="C36" s="1412"/>
      <c r="D36" s="1412"/>
      <c r="E36" s="1412"/>
      <c r="F36" s="1412"/>
      <c r="G36" s="1412"/>
      <c r="H36" s="1412"/>
      <c r="I36" s="1412"/>
      <c r="J36" s="1412"/>
      <c r="K36" s="1412"/>
      <c r="L36" s="1412"/>
      <c r="M36" s="1412"/>
      <c r="N36" s="1412"/>
      <c r="O36" s="1412"/>
      <c r="P36" s="1412"/>
    </row>
    <row r="37" spans="1:16" s="73" customFormat="1" ht="17.25" customHeight="1" thickBot="1">
      <c r="A37" s="241">
        <f>A1+1</f>
        <v>2</v>
      </c>
      <c r="B37" s="1302" t="s">
        <v>53</v>
      </c>
      <c r="C37" s="1302"/>
      <c r="D37" s="1302"/>
      <c r="E37" s="1302"/>
      <c r="F37" s="1302"/>
      <c r="G37" s="1302"/>
      <c r="H37" s="1302"/>
      <c r="I37" s="1302"/>
      <c r="J37" s="1302"/>
      <c r="K37" s="1302"/>
      <c r="L37" s="1302"/>
      <c r="M37" s="1302"/>
      <c r="N37" s="1302"/>
      <c r="O37" s="1302"/>
      <c r="P37" s="1007"/>
    </row>
    <row r="38" spans="1:16" s="73" customFormat="1" ht="44.25" customHeight="1">
      <c r="A38" s="1303"/>
      <c r="B38" s="1304" t="str">
        <f>IF(L40&gt;0,CONCATENATE(I40,L40),0)</f>
        <v>Roll No.:-902</v>
      </c>
      <c r="C38" s="1306"/>
      <c r="D38" s="1308" t="str">
        <f>Master!$E$8</f>
        <v>Govt. Sr. Secondary School Raimalwada</v>
      </c>
      <c r="E38" s="1309"/>
      <c r="F38" s="1309"/>
      <c r="G38" s="1309"/>
      <c r="H38" s="1309"/>
      <c r="I38" s="1309"/>
      <c r="J38" s="1309"/>
      <c r="K38" s="1309"/>
      <c r="L38" s="1309"/>
      <c r="M38" s="1309"/>
      <c r="N38" s="1309"/>
      <c r="O38" s="1310"/>
      <c r="P38" s="1007"/>
    </row>
    <row r="39" spans="1:16" s="73" customFormat="1" ht="26.25" customHeight="1" thickBot="1">
      <c r="A39" s="1303"/>
      <c r="B39" s="1305"/>
      <c r="C39" s="1307"/>
      <c r="D39" s="1311" t="str">
        <f>Master!$E$11</f>
        <v>P.S.-Bapini (Jodhpur)</v>
      </c>
      <c r="E39" s="1311"/>
      <c r="F39" s="1311"/>
      <c r="G39" s="1311"/>
      <c r="H39" s="1311"/>
      <c r="I39" s="1311"/>
      <c r="J39" s="1311"/>
      <c r="K39" s="1311"/>
      <c r="L39" s="1311"/>
      <c r="M39" s="1311"/>
      <c r="N39" s="1311"/>
      <c r="O39" s="1312"/>
      <c r="P39" s="1007"/>
    </row>
    <row r="40" spans="1:16" s="73" customFormat="1" ht="15" customHeight="1">
      <c r="A40" s="1303"/>
      <c r="B40" s="1313"/>
      <c r="C40" s="1314" t="s">
        <v>163</v>
      </c>
      <c r="D40" s="1315"/>
      <c r="E40" s="1315"/>
      <c r="F40" s="1315"/>
      <c r="G40" s="1315"/>
      <c r="H40" s="1316"/>
      <c r="I40" s="1320" t="s">
        <v>125</v>
      </c>
      <c r="J40" s="1321"/>
      <c r="K40" s="1321"/>
      <c r="L40" s="1286">
        <f>VLOOKUP(A37,'Marks Entry'!$B$9:$G$108,6)</f>
        <v>902</v>
      </c>
      <c r="M40" s="1288" t="str">
        <f>CONCATENATE('Marks Entry'!$C$3,"0",'Marks Entry'!$G$3)</f>
        <v>School U-Dise Code :-08151106901</v>
      </c>
      <c r="N40" s="1289"/>
      <c r="O40" s="1290"/>
      <c r="P40" s="1007"/>
    </row>
    <row r="41" spans="1:16" s="73" customFormat="1" ht="15" customHeight="1">
      <c r="A41" s="1303"/>
      <c r="B41" s="1313"/>
      <c r="C41" s="1314"/>
      <c r="D41" s="1315"/>
      <c r="E41" s="1315"/>
      <c r="F41" s="1315"/>
      <c r="G41" s="1315"/>
      <c r="H41" s="1316"/>
      <c r="I41" s="1320"/>
      <c r="J41" s="1321"/>
      <c r="K41" s="1321"/>
      <c r="L41" s="1286"/>
      <c r="M41" s="1291" t="str">
        <f>CONCATENATE('Marks Entry'!$I$3,'Marks Entry'!$J$3)</f>
        <v>Session :-2022-23</v>
      </c>
      <c r="N41" s="1292"/>
      <c r="O41" s="1293"/>
      <c r="P41" s="1007"/>
    </row>
    <row r="42" spans="1:16" s="73" customFormat="1" ht="15" customHeight="1" thickBot="1">
      <c r="A42" s="1303"/>
      <c r="B42" s="1313"/>
      <c r="C42" s="1317"/>
      <c r="D42" s="1318"/>
      <c r="E42" s="1318"/>
      <c r="F42" s="1318"/>
      <c r="G42" s="1318"/>
      <c r="H42" s="1319"/>
      <c r="I42" s="1322"/>
      <c r="J42" s="1323"/>
      <c r="K42" s="1323"/>
      <c r="L42" s="1287"/>
      <c r="M42" s="1294"/>
      <c r="N42" s="1295"/>
      <c r="O42" s="1296"/>
      <c r="P42" s="1007"/>
    </row>
    <row r="43" spans="1:16" s="73" customFormat="1" ht="19.5" customHeight="1">
      <c r="A43" s="1303"/>
      <c r="B43" s="543" t="s">
        <v>210</v>
      </c>
      <c r="C43" s="1297" t="s">
        <v>21</v>
      </c>
      <c r="D43" s="1298"/>
      <c r="E43" s="1298"/>
      <c r="F43" s="1298"/>
      <c r="G43" s="1299"/>
      <c r="H43" s="13" t="s">
        <v>161</v>
      </c>
      <c r="I43" s="1300">
        <f>VLOOKUP($A37,'Marks Entry'!$B$9:$FN$108,4,0)</f>
        <v>1490</v>
      </c>
      <c r="J43" s="1300"/>
      <c r="K43" s="1300"/>
      <c r="L43" s="1300"/>
      <c r="M43" s="1300"/>
      <c r="N43" s="1300"/>
      <c r="O43" s="1301"/>
      <c r="P43" s="1007"/>
    </row>
    <row r="44" spans="1:16" s="73" customFormat="1" ht="19.5" customHeight="1">
      <c r="A44" s="1303"/>
      <c r="B44" s="543" t="s">
        <v>210</v>
      </c>
      <c r="C44" s="1283" t="s">
        <v>23</v>
      </c>
      <c r="D44" s="1284"/>
      <c r="E44" s="1284"/>
      <c r="F44" s="1284"/>
      <c r="G44" s="1285"/>
      <c r="H44" s="25" t="s">
        <v>161</v>
      </c>
      <c r="I44" s="1252" t="str">
        <f>VLOOKUP($A37,'Marks Entry'!$B$9:$FN$108,7,0)</f>
        <v>ACHALA RAM</v>
      </c>
      <c r="J44" s="1252"/>
      <c r="K44" s="1252"/>
      <c r="L44" s="1252"/>
      <c r="M44" s="1252"/>
      <c r="N44" s="1252"/>
      <c r="O44" s="1253"/>
      <c r="P44" s="1007"/>
    </row>
    <row r="45" spans="1:16" s="73" customFormat="1" ht="19.5" customHeight="1">
      <c r="A45" s="1303"/>
      <c r="B45" s="543" t="s">
        <v>210</v>
      </c>
      <c r="C45" s="1283" t="s">
        <v>24</v>
      </c>
      <c r="D45" s="1284"/>
      <c r="E45" s="1284"/>
      <c r="F45" s="1284"/>
      <c r="G45" s="1285"/>
      <c r="H45" s="25" t="s">
        <v>161</v>
      </c>
      <c r="I45" s="1252" t="str">
        <f>VLOOKUP($A37,'Marks Entry'!$B$9:$FN$108,8,0)</f>
        <v>HEMA RAM</v>
      </c>
      <c r="J45" s="1252"/>
      <c r="K45" s="1252"/>
      <c r="L45" s="1252"/>
      <c r="M45" s="1252"/>
      <c r="N45" s="1252"/>
      <c r="O45" s="1253"/>
      <c r="P45" s="1007"/>
    </row>
    <row r="46" spans="1:16" s="73" customFormat="1" ht="19.5" customHeight="1">
      <c r="A46" s="1303"/>
      <c r="B46" s="543" t="s">
        <v>210</v>
      </c>
      <c r="C46" s="1283" t="s">
        <v>55</v>
      </c>
      <c r="D46" s="1284"/>
      <c r="E46" s="1284"/>
      <c r="F46" s="1284"/>
      <c r="G46" s="1285"/>
      <c r="H46" s="25" t="s">
        <v>161</v>
      </c>
      <c r="I46" s="1252" t="str">
        <f>VLOOKUP($A37,'Marks Entry'!$B$9:$FN$108,9,0)</f>
        <v>TULACHHI DEVI</v>
      </c>
      <c r="J46" s="1252"/>
      <c r="K46" s="1252"/>
      <c r="L46" s="1252"/>
      <c r="M46" s="1252"/>
      <c r="N46" s="1252"/>
      <c r="O46" s="1253"/>
      <c r="P46" s="1007"/>
    </row>
    <row r="47" spans="1:16" s="73" customFormat="1" ht="19.5" customHeight="1">
      <c r="A47" s="1303"/>
      <c r="B47" s="543" t="s">
        <v>210</v>
      </c>
      <c r="C47" s="1283" t="s">
        <v>56</v>
      </c>
      <c r="D47" s="1284"/>
      <c r="E47" s="1284"/>
      <c r="F47" s="1284"/>
      <c r="G47" s="1285"/>
      <c r="H47" s="25" t="s">
        <v>161</v>
      </c>
      <c r="I47" s="1251" t="str">
        <f>CONCATENATE('Marks Entry'!$G$4,'Marks Entry'!$J$4)</f>
        <v>6(A)</v>
      </c>
      <c r="J47" s="1252"/>
      <c r="K47" s="1252"/>
      <c r="L47" s="1252"/>
      <c r="M47" s="1252"/>
      <c r="N47" s="1252"/>
      <c r="O47" s="1253"/>
      <c r="P47" s="1007"/>
    </row>
    <row r="48" spans="1:16" s="73" customFormat="1" ht="19.5" customHeight="1" thickBot="1">
      <c r="A48" s="1303"/>
      <c r="B48" s="543" t="s">
        <v>210</v>
      </c>
      <c r="C48" s="1254" t="s">
        <v>26</v>
      </c>
      <c r="D48" s="1255"/>
      <c r="E48" s="1255"/>
      <c r="F48" s="1255"/>
      <c r="G48" s="1256"/>
      <c r="H48" s="61" t="s">
        <v>161</v>
      </c>
      <c r="I48" s="1257">
        <f>VLOOKUP($A37,'Marks Entry'!$B$9:$FN$108,10,0)</f>
        <v>38535</v>
      </c>
      <c r="J48" s="1257"/>
      <c r="K48" s="1257"/>
      <c r="L48" s="1257"/>
      <c r="M48" s="1257"/>
      <c r="N48" s="1257"/>
      <c r="O48" s="1258"/>
      <c r="P48" s="1007"/>
    </row>
    <row r="49" spans="1:16" s="73" customFormat="1" ht="34.5" customHeight="1">
      <c r="A49" s="1303"/>
      <c r="B49" s="543" t="s">
        <v>210</v>
      </c>
      <c r="C49" s="1259" t="s">
        <v>57</v>
      </c>
      <c r="D49" s="1260"/>
      <c r="E49" s="525" t="s">
        <v>82</v>
      </c>
      <c r="F49" s="525" t="s">
        <v>83</v>
      </c>
      <c r="G49" s="697" t="str">
        <f>'Marks Entry'!$R$5</f>
        <v>No Bag Day Activity</v>
      </c>
      <c r="H49" s="521" t="s">
        <v>32</v>
      </c>
      <c r="I49" s="1261" t="s">
        <v>58</v>
      </c>
      <c r="J49" s="1262"/>
      <c r="K49" s="522" t="s">
        <v>203</v>
      </c>
      <c r="L49" s="1263" t="s">
        <v>94</v>
      </c>
      <c r="M49" s="1264"/>
      <c r="N49" s="535" t="s">
        <v>86</v>
      </c>
      <c r="O49" s="1265" t="s">
        <v>101</v>
      </c>
      <c r="P49" s="1007"/>
    </row>
    <row r="50" spans="1:16" s="73" customFormat="1" ht="25.5" customHeight="1" thickBot="1">
      <c r="A50" s="1303"/>
      <c r="B50" s="543" t="s">
        <v>210</v>
      </c>
      <c r="C50" s="1267" t="s">
        <v>59</v>
      </c>
      <c r="D50" s="1268"/>
      <c r="E50" s="549">
        <f>'Marks Entry'!$N$7</f>
        <v>10</v>
      </c>
      <c r="F50" s="549">
        <f>'Marks Entry'!$Q$7</f>
        <v>10</v>
      </c>
      <c r="G50" s="549">
        <f>'Marks Entry'!$T$7</f>
        <v>10</v>
      </c>
      <c r="H50" s="111">
        <f>SUM(E50:G50)</f>
        <v>30</v>
      </c>
      <c r="I50" s="1269">
        <f>'Marks Entry'!$X$7</f>
        <v>70</v>
      </c>
      <c r="J50" s="1270"/>
      <c r="K50" s="531">
        <f>SUM(H50,I50)</f>
        <v>100</v>
      </c>
      <c r="L50" s="1330">
        <f>'Marks Entry'!$AA$7</f>
        <v>100</v>
      </c>
      <c r="M50" s="1331"/>
      <c r="N50" s="536">
        <f>H50+I50+L50</f>
        <v>200</v>
      </c>
      <c r="O50" s="1266"/>
      <c r="P50" s="1007"/>
    </row>
    <row r="51" spans="1:16" s="73" customFormat="1" ht="18.600000000000001" customHeight="1">
      <c r="A51" s="1303"/>
      <c r="B51" s="543" t="s">
        <v>210</v>
      </c>
      <c r="C51" s="1324" t="str">
        <f>'Marks Entry'!$L$3</f>
        <v>HINDI</v>
      </c>
      <c r="D51" s="1325"/>
      <c r="E51" s="527">
        <f>IF($L40="TC",0,IF($L40="Nso",0,VLOOKUP($A37,'Marks Entry'!$B$9:$FN$108,13,0)))</f>
        <v>4</v>
      </c>
      <c r="F51" s="527">
        <f>IF($L40="TC",0,IF($L40="Nso",0,VLOOKUP($A37,'Marks Entry'!$B$9:$FN$108,16,0)))</f>
        <v>7</v>
      </c>
      <c r="G51" s="527">
        <f>IF($L40="TC",0,IF($L40="Nso",0,VLOOKUP($A37,'Marks Entry'!$B$9:$FN$108,19,0)))</f>
        <v>5</v>
      </c>
      <c r="H51" s="528">
        <f>SUM(E51:G51)</f>
        <v>16</v>
      </c>
      <c r="I51" s="1326">
        <f>IF($L40="TC",0,IF($L40="Nso",0,VLOOKUP($A37,'Marks Entry'!$B$9:$FN$108,23,0)))</f>
        <v>35</v>
      </c>
      <c r="J51" s="1327"/>
      <c r="K51" s="532">
        <f>SUM(H51,I51)</f>
        <v>51</v>
      </c>
      <c r="L51" s="1328">
        <f>IF($L40="TC",0,IF($L40="Nso",0,VLOOKUP($A37,'Marks Entry'!$B$9:$FN$108,26,0)))</f>
        <v>65</v>
      </c>
      <c r="M51" s="1329"/>
      <c r="N51" s="537">
        <f>SUM(H51,I51,L51)</f>
        <v>116</v>
      </c>
      <c r="O51" s="544" t="str">
        <f>IF($L40="TC",0,IF($L40="Nso",0,VLOOKUP($A37,'Marks Entry'!$B$9:$FN$108,30,0)))</f>
        <v>C</v>
      </c>
      <c r="P51" s="1007"/>
    </row>
    <row r="52" spans="1:16" s="73" customFormat="1" ht="18.600000000000001" customHeight="1">
      <c r="A52" s="1303"/>
      <c r="B52" s="543" t="s">
        <v>210</v>
      </c>
      <c r="C52" s="1271" t="str">
        <f>'Marks Entry'!$AF$3</f>
        <v>ENGLISH</v>
      </c>
      <c r="D52" s="1272"/>
      <c r="E52" s="527">
        <f>IF($L40="TC",0,IF($L40="Nso",0,VLOOKUP($A37,'Marks Entry'!$B$9:$FN$108,33,0)))</f>
        <v>9</v>
      </c>
      <c r="F52" s="527">
        <f>IF($L40="TC",0,IF($L40="Nso",0,VLOOKUP($A37,'Marks Entry'!$B$9:$FN$108,36,0)))</f>
        <v>9</v>
      </c>
      <c r="G52" s="527">
        <f>IF($L40="TC",0,IF($L40="Nso",0,VLOOKUP($A37,'Marks Entry'!$B$9:$FN$108,39,0)))</f>
        <v>2</v>
      </c>
      <c r="H52" s="529">
        <f t="shared" ref="H52:H56" si="3">SUM(E52:G52)</f>
        <v>20</v>
      </c>
      <c r="I52" s="1273">
        <f>IF($L40="TC",0,IF($L40="Nso",0,VLOOKUP($A37,'Marks Entry'!$B$9:$FN$108,43,0)))</f>
        <v>53</v>
      </c>
      <c r="J52" s="1274"/>
      <c r="K52" s="533">
        <f t="shared" ref="K52:K56" si="4">SUM(H52,I52)</f>
        <v>73</v>
      </c>
      <c r="L52" s="1275">
        <f>IF($L40="TC",0,IF($L40="Nso",0,VLOOKUP($A37,'Marks Entry'!$B$9:$FN$108,46,0)))</f>
        <v>65</v>
      </c>
      <c r="M52" s="1276"/>
      <c r="N52" s="537">
        <f t="shared" ref="N52:N56" si="5">SUM(H52,I52,L52)</f>
        <v>138</v>
      </c>
      <c r="O52" s="544" t="str">
        <f>IF($L40="TC",0,IF($L40="Nso",0,VLOOKUP($A37,'Marks Entry'!$B$9:$FN$108,50,0)))</f>
        <v>C</v>
      </c>
      <c r="P52" s="1007"/>
    </row>
    <row r="53" spans="1:16" s="73" customFormat="1" ht="18.600000000000001" customHeight="1">
      <c r="A53" s="1303"/>
      <c r="B53" s="543" t="s">
        <v>210</v>
      </c>
      <c r="C53" s="1271" t="str">
        <f>'Marks Entry'!$AZ$3</f>
        <v>SANSKRIT</v>
      </c>
      <c r="D53" s="1272"/>
      <c r="E53" s="527">
        <f>IF($L40="TC",0,IF($L40="Nso",0,VLOOKUP($A37,'Marks Entry'!$B$9:$FN$108,53,0)))</f>
        <v>5</v>
      </c>
      <c r="F53" s="527">
        <f>IF($L40="TC",0,IF($L40="TC",0,IF($L40="Nso",0,VLOOKUP($A37,'Marks Entry'!$B$9:$FN$108,56,0))))</f>
        <v>8</v>
      </c>
      <c r="G53" s="527">
        <f>IF($L40="TC",0,IF($L40="TC",0,IF($L40="Nso",0,VLOOKUP($A37,'Marks Entry'!$B$9:$FN$108,59,0))))</f>
        <v>2</v>
      </c>
      <c r="H53" s="529">
        <f t="shared" si="3"/>
        <v>15</v>
      </c>
      <c r="I53" s="1273">
        <f>IF($L40="TC",0,IF($L40="Nso",0,VLOOKUP($A37,'Marks Entry'!$B$9:$FN$108,63,0)))</f>
        <v>35</v>
      </c>
      <c r="J53" s="1274"/>
      <c r="K53" s="533">
        <f t="shared" si="4"/>
        <v>50</v>
      </c>
      <c r="L53" s="1275">
        <f>IF($L40="TC",0,IF($L40="Nso",0,VLOOKUP($A37,'Marks Entry'!$B$9:$FN$108,66,0)))</f>
        <v>60</v>
      </c>
      <c r="M53" s="1276"/>
      <c r="N53" s="537">
        <f t="shared" si="5"/>
        <v>110</v>
      </c>
      <c r="O53" s="544" t="str">
        <f>IF($L40="TC",0,IF($L40="Nso",0,VLOOKUP($A37,'Marks Entry'!$B$9:$FN$108,70,0)))</f>
        <v>C</v>
      </c>
      <c r="P53" s="1007"/>
    </row>
    <row r="54" spans="1:16" s="73" customFormat="1" ht="18.600000000000001" customHeight="1">
      <c r="A54" s="1303"/>
      <c r="B54" s="543" t="s">
        <v>210</v>
      </c>
      <c r="C54" s="1271" t="str">
        <f>'Marks Entry'!$BT$3</f>
        <v>SCIENCE</v>
      </c>
      <c r="D54" s="1272"/>
      <c r="E54" s="527">
        <f>IF($L40="TC",0,IF($L40="Nso",0,VLOOKUP($A37,'Marks Entry'!$B$9:$FN$108,73,0)))</f>
        <v>2</v>
      </c>
      <c r="F54" s="527">
        <f>IF($L40="TC",0,IF($L40="Nso",0,VLOOKUP($A37,'Marks Entry'!$B$9:$FN$108,76,0)))</f>
        <v>2</v>
      </c>
      <c r="G54" s="527">
        <f>IF($L40="TC",0,IF($L40="Nso",0,VLOOKUP($A37,'Marks Entry'!$B$9:$FN$108,79,0)))</f>
        <v>1</v>
      </c>
      <c r="H54" s="529">
        <f t="shared" si="3"/>
        <v>5</v>
      </c>
      <c r="I54" s="1273">
        <f>IF($L40="TC",0,IF($L40="Nso",0,VLOOKUP($A37,'Marks Entry'!$B$9:$FN$108,83,0)))</f>
        <v>30</v>
      </c>
      <c r="J54" s="1274"/>
      <c r="K54" s="533">
        <f t="shared" si="4"/>
        <v>35</v>
      </c>
      <c r="L54" s="1275">
        <f>IF($L40="TC",0,IF($L40="Nso",0,VLOOKUP($A37,'Marks Entry'!$B$9:$FN$108,86,0)))</f>
        <v>55</v>
      </c>
      <c r="M54" s="1276"/>
      <c r="N54" s="537">
        <f t="shared" si="5"/>
        <v>90</v>
      </c>
      <c r="O54" s="544" t="str">
        <f>IF($L40="TC",0,IF($L40="Nso",0,VLOOKUP($A37,'Marks Entry'!$B$9:$FN$108,90,0)))</f>
        <v>D</v>
      </c>
      <c r="P54" s="1007"/>
    </row>
    <row r="55" spans="1:16" s="73" customFormat="1" ht="18.600000000000001" customHeight="1">
      <c r="A55" s="1303"/>
      <c r="B55" s="543" t="s">
        <v>210</v>
      </c>
      <c r="C55" s="1271" t="str">
        <f>'Marks Entry'!$CN$3</f>
        <v>MATHEMATICS</v>
      </c>
      <c r="D55" s="1272"/>
      <c r="E55" s="527">
        <f>IF($L40="TC",0,IF($L40="Nso",0,VLOOKUP($A37,'Marks Entry'!$B$9:$FN$108,93,0)))</f>
        <v>2</v>
      </c>
      <c r="F55" s="527">
        <f>IF($L40="TC",0,IF($L40="Nso",0,VLOOKUP($A37,'Marks Entry'!$B$9:$FN$108,96,0)))</f>
        <v>4</v>
      </c>
      <c r="G55" s="527">
        <f>IF($L40="TC",0,IF($L40="Nso",0,VLOOKUP($A37,'Marks Entry'!$B$9:$FN$108,99,0)))</f>
        <v>2</v>
      </c>
      <c r="H55" s="529">
        <f t="shared" si="3"/>
        <v>8</v>
      </c>
      <c r="I55" s="1273">
        <f>IF($L40="TC",0,IF($L40="Nso",0,VLOOKUP($A37,'Marks Entry'!$B$9:$FN$108,103,0)))</f>
        <v>45</v>
      </c>
      <c r="J55" s="1274"/>
      <c r="K55" s="533">
        <f t="shared" si="4"/>
        <v>53</v>
      </c>
      <c r="L55" s="1275">
        <f>IF($L40="TC",0,IF($L40="Nso",0,VLOOKUP($A37,'Marks Entry'!$B$9:$FN$108,106,0)))</f>
        <v>50</v>
      </c>
      <c r="M55" s="1276"/>
      <c r="N55" s="537">
        <f t="shared" si="5"/>
        <v>103</v>
      </c>
      <c r="O55" s="544" t="str">
        <f>IF($L40="TC",0,IF($L40="Nso",0,VLOOKUP($A37,'Marks Entry'!$B$9:$FN$108,110,0)))</f>
        <v>C</v>
      </c>
      <c r="P55" s="1007"/>
    </row>
    <row r="56" spans="1:16" s="73" customFormat="1" ht="18.600000000000001" customHeight="1" thickBot="1">
      <c r="A56" s="1303"/>
      <c r="B56" s="543" t="s">
        <v>210</v>
      </c>
      <c r="C56" s="1277" t="str">
        <f>'Marks Entry'!$DH$3</f>
        <v>SOCIAL SCIENCE</v>
      </c>
      <c r="D56" s="1278"/>
      <c r="E56" s="527">
        <f>IF($L40="TC",0,IF($L40="Nso",0,VLOOKUP($A37,'Marks Entry'!$B$9:$FN$108,113,0)))</f>
        <v>6</v>
      </c>
      <c r="F56" s="527">
        <f>IF($L40="TC",0,IF($L40="Nso",0,VLOOKUP($A37,'Marks Entry'!$B$9:$FN$108,116,0)))</f>
        <v>6</v>
      </c>
      <c r="G56" s="527">
        <f>IF($L40="TC",0,IF($L40="Nso",0,VLOOKUP($A37,'Marks Entry'!$B$9:$FN$108,119,0)))</f>
        <v>3</v>
      </c>
      <c r="H56" s="530">
        <f t="shared" si="3"/>
        <v>15</v>
      </c>
      <c r="I56" s="1279">
        <f>IF($L40="TC",0,IF($L40="Nso",0,VLOOKUP($A37,'Marks Entry'!$B$9:$FN$108,123,0)))</f>
        <v>45</v>
      </c>
      <c r="J56" s="1280"/>
      <c r="K56" s="534">
        <f t="shared" si="4"/>
        <v>60</v>
      </c>
      <c r="L56" s="1281">
        <f>IF($L40="TC",0,IF($L40="Nso",0,VLOOKUP($A37,'Marks Entry'!$B$9:$FN$108,126,0)))</f>
        <v>65</v>
      </c>
      <c r="M56" s="1282"/>
      <c r="N56" s="537">
        <f t="shared" si="5"/>
        <v>125</v>
      </c>
      <c r="O56" s="544" t="str">
        <f>IF($L40="TC",0,IF($L40="Nso",0,VLOOKUP($A37,'Marks Entry'!$B$9:$FN$108,130,0)))</f>
        <v>C</v>
      </c>
      <c r="P56" s="1007"/>
    </row>
    <row r="57" spans="1:16" s="73" customFormat="1" ht="18.600000000000001" customHeight="1">
      <c r="A57" s="1303"/>
      <c r="B57" s="543" t="s">
        <v>210</v>
      </c>
      <c r="C57" s="1350" t="s">
        <v>87</v>
      </c>
      <c r="D57" s="1351"/>
      <c r="E57" s="1352"/>
      <c r="F57" s="1356" t="s">
        <v>88</v>
      </c>
      <c r="G57" s="1357"/>
      <c r="H57" s="1358" t="s">
        <v>89</v>
      </c>
      <c r="I57" s="1358"/>
      <c r="J57" s="1359" t="s">
        <v>44</v>
      </c>
      <c r="K57" s="1360"/>
      <c r="L57" s="236" t="s">
        <v>95</v>
      </c>
      <c r="M57" s="236" t="s">
        <v>208</v>
      </c>
      <c r="N57" s="200" t="s">
        <v>42</v>
      </c>
      <c r="O57" s="545" t="s">
        <v>46</v>
      </c>
      <c r="P57" s="1007"/>
    </row>
    <row r="58" spans="1:16" s="73" customFormat="1" ht="18.600000000000001" customHeight="1" thickBot="1">
      <c r="A58" s="1303"/>
      <c r="B58" s="543" t="s">
        <v>210</v>
      </c>
      <c r="C58" s="1353"/>
      <c r="D58" s="1354"/>
      <c r="E58" s="1355"/>
      <c r="F58" s="1361">
        <f>IF($L40="TC",0,IF($L40="Nso",0,VLOOKUP($A37,'Marks Entry'!$B$9:$FN$108,161,0)))</f>
        <v>1200</v>
      </c>
      <c r="G58" s="1362"/>
      <c r="H58" s="1363">
        <f>IF($L40="TC",0,IF($L40="Nso",0,VLOOKUP($A37,'Marks Entry'!$B$9:$FN$108,162,0)))</f>
        <v>682</v>
      </c>
      <c r="I58" s="1363"/>
      <c r="J58" s="1364">
        <f>IF($L40="TC",0,IF($L40="Nso",0,VLOOKUP($A37,'Marks Entry'!$B$9:$FN$108,163,0)))</f>
        <v>56.833333333333336</v>
      </c>
      <c r="K58" s="1365"/>
      <c r="L58" s="237" t="str">
        <f>IF($L40="TC",0,IF($L40="Nso",0,VLOOKUP($A37,'Marks Entry'!$B$9:$FN$108,164,0)))</f>
        <v>Second</v>
      </c>
      <c r="M58" s="237" t="str">
        <f>IF($L40="TC",0,IF($L40="Nso",0,VLOOKUP($A37,'Marks Entry'!$B$9:$FN$108,165,0)))</f>
        <v>C</v>
      </c>
      <c r="N58" s="542" t="str">
        <f>IF($L40="TC","TC",IF($L40="Nso","NSO",VLOOKUP($A37,'Marks Entry'!$B$9:$FN$108,166,0)))</f>
        <v>PASSED</v>
      </c>
      <c r="O58" s="546">
        <f>IF($L40="Nso",0,VLOOKUP($A37,'Marks Entry'!$B$9:$FN$108,168,0))</f>
        <v>1.9999999999999991</v>
      </c>
      <c r="P58" s="1007"/>
    </row>
    <row r="59" spans="1:16" s="73" customFormat="1" ht="18.600000000000001" customHeight="1">
      <c r="A59" s="1303"/>
      <c r="B59" s="543" t="s">
        <v>210</v>
      </c>
      <c r="C59" s="1332" t="s">
        <v>62</v>
      </c>
      <c r="D59" s="1333"/>
      <c r="E59" s="1333"/>
      <c r="F59" s="1333"/>
      <c r="G59" s="1333"/>
      <c r="H59" s="1333"/>
      <c r="I59" s="1334"/>
      <c r="J59" s="1335" t="s">
        <v>63</v>
      </c>
      <c r="K59" s="1335"/>
      <c r="L59" s="1336"/>
      <c r="M59" s="238">
        <f>IF($L40="TC",0,IF($L40="Nso",0,VLOOKUP($A37,'Marks Entry'!$B$9:$FN$108,158,0)))</f>
        <v>0</v>
      </c>
      <c r="N59" s="1337" t="s">
        <v>104</v>
      </c>
      <c r="O59" s="1338"/>
      <c r="P59" s="1007"/>
    </row>
    <row r="60" spans="1:16" s="73" customFormat="1" ht="18.600000000000001" customHeight="1" thickBot="1">
      <c r="A60" s="1303"/>
      <c r="B60" s="543" t="s">
        <v>210</v>
      </c>
      <c r="C60" s="1339" t="s">
        <v>57</v>
      </c>
      <c r="D60" s="1340"/>
      <c r="E60" s="1340"/>
      <c r="F60" s="1341" t="s">
        <v>168</v>
      </c>
      <c r="G60" s="1341"/>
      <c r="H60" s="1341"/>
      <c r="I60" s="523" t="s">
        <v>50</v>
      </c>
      <c r="J60" s="1342" t="s">
        <v>64</v>
      </c>
      <c r="K60" s="1342"/>
      <c r="L60" s="1343"/>
      <c r="M60" s="239">
        <f>IF($L40="TC",0,IF($L40="Nso",0,VLOOKUP($A37,'Marks Entry'!$B$9:$FN$108,159,0)))</f>
        <v>0</v>
      </c>
      <c r="N60" s="1344" t="str">
        <f>IF($L40="TC",0,IF($L40="Nso",0,VLOOKUP($A37,'Marks Entry'!$B$9:$FN$108,160,0)))</f>
        <v/>
      </c>
      <c r="O60" s="1345"/>
      <c r="P60" s="1007"/>
    </row>
    <row r="61" spans="1:16" s="73" customFormat="1" ht="18.600000000000001" customHeight="1">
      <c r="A61" s="1303"/>
      <c r="B61" s="543" t="s">
        <v>210</v>
      </c>
      <c r="C61" s="1339"/>
      <c r="D61" s="1340"/>
      <c r="E61" s="1340"/>
      <c r="F61" s="1341"/>
      <c r="G61" s="1341"/>
      <c r="H61" s="1341"/>
      <c r="I61" s="524" t="s">
        <v>102</v>
      </c>
      <c r="J61" s="1346" t="s">
        <v>65</v>
      </c>
      <c r="K61" s="1346"/>
      <c r="L61" s="1347"/>
      <c r="M61" s="1348" t="str">
        <f>IF($L40="TC",0,IF($L40="Nso",0,VLOOKUP($A37,'Marks Entry'!$B$9:$FN$108,169,0)))</f>
        <v>Good</v>
      </c>
      <c r="N61" s="1348"/>
      <c r="O61" s="1349"/>
      <c r="P61" s="1007"/>
    </row>
    <row r="62" spans="1:16" s="73" customFormat="1" ht="18.600000000000001" customHeight="1">
      <c r="A62" s="1303"/>
      <c r="B62" s="543" t="s">
        <v>210</v>
      </c>
      <c r="C62" s="1397" t="str">
        <f>'Marks Entry'!$EB$3</f>
        <v>Work Exp.</v>
      </c>
      <c r="D62" s="1398"/>
      <c r="E62" s="1399"/>
      <c r="F62" s="1400" t="str">
        <f>IF($L40="TC",0,IF($L40="Nso",0,VLOOKUP($A37,'Marks Entry'!$B$9:$GM$108,186,0)))</f>
        <v>50/100</v>
      </c>
      <c r="G62" s="1400"/>
      <c r="H62" s="1400"/>
      <c r="I62" s="59" t="str">
        <f>IF($L40="TC",0,IF($L40="Nso",0,VLOOKUP($A37,'Marks Entry'!$B$9:$GM$108,139,0)))</f>
        <v>D</v>
      </c>
      <c r="J62" s="1401" t="s">
        <v>81</v>
      </c>
      <c r="K62" s="1401"/>
      <c r="L62" s="1402"/>
      <c r="M62" s="1403">
        <f>'Marks Entry'!$AA$2</f>
        <v>45041</v>
      </c>
      <c r="N62" s="1403"/>
      <c r="O62" s="1404"/>
      <c r="P62" s="1007"/>
    </row>
    <row r="63" spans="1:16" s="73" customFormat="1" ht="18.600000000000001" customHeight="1">
      <c r="A63" s="1303"/>
      <c r="B63" s="543" t="s">
        <v>210</v>
      </c>
      <c r="C63" s="1405" t="str">
        <f>'Marks Entry'!$EK$3</f>
        <v>Art Edu.</v>
      </c>
      <c r="D63" s="1400"/>
      <c r="E63" s="1400"/>
      <c r="F63" s="1406" t="str">
        <f>IF($L40="TC",0,IF($L40="Nso",0,VLOOKUP($A37,'Marks Entry'!$B$9:$GM$108,190,0)))</f>
        <v>80/100</v>
      </c>
      <c r="G63" s="1407"/>
      <c r="H63" s="1408"/>
      <c r="I63" s="59" t="str">
        <f>IF($L40="TC",0,IF($L40="Nso",0,VLOOKUP($A37,'Marks Entry'!$B$9:$GM$108,148,0)))</f>
        <v>B</v>
      </c>
      <c r="J63" s="1409"/>
      <c r="K63" s="1409"/>
      <c r="L63" s="1410"/>
      <c r="M63" s="1410"/>
      <c r="N63" s="1410"/>
      <c r="O63" s="1411"/>
      <c r="P63" s="1007"/>
    </row>
    <row r="64" spans="1:16" s="73" customFormat="1" ht="18.600000000000001" customHeight="1">
      <c r="A64" s="1303"/>
      <c r="B64" s="543" t="s">
        <v>210</v>
      </c>
      <c r="C64" s="1366" t="str">
        <f>'Marks Entry'!$ET$3</f>
        <v>HEALTH &amp; PHY. EDU.</v>
      </c>
      <c r="D64" s="1367"/>
      <c r="E64" s="1367"/>
      <c r="F64" s="1368" t="str">
        <f>IF($L40="TC",0,IF($L40="Nso",0,VLOOKUP($A37,'Marks Entry'!$B$9:$GM$108,194,0)))</f>
        <v>75/100</v>
      </c>
      <c r="G64" s="1369"/>
      <c r="H64" s="1370"/>
      <c r="I64" s="59" t="str">
        <f>IF($L40="TC",0,IF($L40="Nso",0,VLOOKUP($A37,'Marks Entry'!$B$9:$GM$108,157,0)))</f>
        <v>B</v>
      </c>
      <c r="J64" s="1371" t="s">
        <v>77</v>
      </c>
      <c r="K64" s="1372"/>
      <c r="L64" s="1373"/>
      <c r="M64" s="1377"/>
      <c r="N64" s="1372"/>
      <c r="O64" s="1378"/>
      <c r="P64" s="1007"/>
    </row>
    <row r="65" spans="1:16" s="73" customFormat="1" ht="18.600000000000001" customHeight="1">
      <c r="A65" s="1303"/>
      <c r="B65" s="543" t="s">
        <v>210</v>
      </c>
      <c r="C65" s="1381" t="s">
        <v>66</v>
      </c>
      <c r="D65" s="1382"/>
      <c r="E65" s="1382"/>
      <c r="F65" s="1382"/>
      <c r="G65" s="1382"/>
      <c r="H65" s="1382"/>
      <c r="I65" s="1383"/>
      <c r="J65" s="1374"/>
      <c r="K65" s="1375"/>
      <c r="L65" s="1376"/>
      <c r="M65" s="1379"/>
      <c r="N65" s="1375"/>
      <c r="O65" s="1380"/>
      <c r="P65" s="1007"/>
    </row>
    <row r="66" spans="1:16" s="73" customFormat="1" ht="18.600000000000001" customHeight="1" thickBot="1">
      <c r="A66" s="1303"/>
      <c r="B66" s="543" t="s">
        <v>210</v>
      </c>
      <c r="C66" s="60" t="s">
        <v>67</v>
      </c>
      <c r="D66" s="1384" t="s">
        <v>72</v>
      </c>
      <c r="E66" s="1385"/>
      <c r="F66" s="1384" t="s">
        <v>73</v>
      </c>
      <c r="G66" s="1386"/>
      <c r="H66" s="1386"/>
      <c r="I66" s="1387"/>
      <c r="J66" s="1388" t="s">
        <v>78</v>
      </c>
      <c r="K66" s="1389"/>
      <c r="L66" s="1389"/>
      <c r="M66" s="1389"/>
      <c r="N66" s="1389"/>
      <c r="O66" s="1390"/>
      <c r="P66" s="1007"/>
    </row>
    <row r="67" spans="1:16" s="73" customFormat="1" ht="18.600000000000001" customHeight="1">
      <c r="A67" s="1303"/>
      <c r="B67" s="543" t="s">
        <v>210</v>
      </c>
      <c r="C67" s="690" t="s">
        <v>68</v>
      </c>
      <c r="D67" s="1328" t="s">
        <v>211</v>
      </c>
      <c r="E67" s="1327"/>
      <c r="F67" s="1394" t="s">
        <v>74</v>
      </c>
      <c r="G67" s="1395"/>
      <c r="H67" s="1395"/>
      <c r="I67" s="1396"/>
      <c r="J67" s="1391"/>
      <c r="K67" s="1392"/>
      <c r="L67" s="1392"/>
      <c r="M67" s="1392"/>
      <c r="N67" s="1392"/>
      <c r="O67" s="1393"/>
      <c r="P67" s="1007"/>
    </row>
    <row r="68" spans="1:16" s="73" customFormat="1" ht="18.600000000000001" customHeight="1">
      <c r="A68" s="1303"/>
      <c r="B68" s="543" t="s">
        <v>210</v>
      </c>
      <c r="C68" s="689" t="s">
        <v>69</v>
      </c>
      <c r="D68" s="1275" t="s">
        <v>212</v>
      </c>
      <c r="E68" s="1274"/>
      <c r="F68" s="1413" t="s">
        <v>75</v>
      </c>
      <c r="G68" s="1414"/>
      <c r="H68" s="1414"/>
      <c r="I68" s="1415"/>
      <c r="J68" s="1391"/>
      <c r="K68" s="1392"/>
      <c r="L68" s="1392"/>
      <c r="M68" s="1392"/>
      <c r="N68" s="1392"/>
      <c r="O68" s="1393"/>
      <c r="P68" s="1007"/>
    </row>
    <row r="69" spans="1:16" s="73" customFormat="1" ht="18.600000000000001" customHeight="1">
      <c r="A69" s="1303"/>
      <c r="B69" s="543" t="s">
        <v>210</v>
      </c>
      <c r="C69" s="689" t="s">
        <v>71</v>
      </c>
      <c r="D69" s="1275" t="s">
        <v>213</v>
      </c>
      <c r="E69" s="1274"/>
      <c r="F69" s="1413" t="s">
        <v>76</v>
      </c>
      <c r="G69" s="1414"/>
      <c r="H69" s="1414"/>
      <c r="I69" s="1415"/>
      <c r="J69" s="1416" t="s">
        <v>90</v>
      </c>
      <c r="K69" s="1417"/>
      <c r="L69" s="1417"/>
      <c r="M69" s="1417"/>
      <c r="N69" s="1417"/>
      <c r="O69" s="1418"/>
      <c r="P69" s="1007"/>
    </row>
    <row r="70" spans="1:16" s="73" customFormat="1" ht="18.600000000000001" customHeight="1">
      <c r="A70" s="1303"/>
      <c r="B70" s="543" t="s">
        <v>210</v>
      </c>
      <c r="C70" s="689" t="s">
        <v>70</v>
      </c>
      <c r="D70" s="1275" t="s">
        <v>214</v>
      </c>
      <c r="E70" s="1274"/>
      <c r="F70" s="1413" t="s">
        <v>103</v>
      </c>
      <c r="G70" s="1414"/>
      <c r="H70" s="1414"/>
      <c r="I70" s="1415"/>
      <c r="J70" s="1416"/>
      <c r="K70" s="1417"/>
      <c r="L70" s="1417"/>
      <c r="M70" s="1417"/>
      <c r="N70" s="1417"/>
      <c r="O70" s="1418"/>
      <c r="P70" s="1007"/>
    </row>
    <row r="71" spans="1:16" s="73" customFormat="1" ht="18.600000000000001" customHeight="1" thickBot="1">
      <c r="A71" s="1303"/>
      <c r="B71" s="547" t="s">
        <v>210</v>
      </c>
      <c r="C71" s="548" t="s">
        <v>153</v>
      </c>
      <c r="D71" s="1281" t="s">
        <v>215</v>
      </c>
      <c r="E71" s="1280"/>
      <c r="F71" s="1422" t="s">
        <v>216</v>
      </c>
      <c r="G71" s="1423"/>
      <c r="H71" s="1423"/>
      <c r="I71" s="1424"/>
      <c r="J71" s="1419"/>
      <c r="K71" s="1420"/>
      <c r="L71" s="1420"/>
      <c r="M71" s="1420"/>
      <c r="N71" s="1420"/>
      <c r="O71" s="1421"/>
      <c r="P71" s="1007"/>
    </row>
    <row r="72" spans="1:16" s="73" customFormat="1" ht="9.75" customHeight="1">
      <c r="A72" s="1412"/>
      <c r="B72" s="1412"/>
      <c r="C72" s="1412"/>
      <c r="D72" s="1412"/>
      <c r="E72" s="1412"/>
      <c r="F72" s="1412"/>
      <c r="G72" s="1412"/>
      <c r="H72" s="1412"/>
      <c r="I72" s="1412"/>
      <c r="J72" s="1412"/>
      <c r="K72" s="1412"/>
      <c r="L72" s="1412"/>
      <c r="M72" s="1412"/>
      <c r="N72" s="1412"/>
      <c r="O72" s="1412"/>
      <c r="P72" s="1412"/>
    </row>
    <row r="73" spans="1:16" s="73" customFormat="1" ht="17.25" customHeight="1" thickBot="1">
      <c r="A73" s="241">
        <f>A37+1</f>
        <v>3</v>
      </c>
      <c r="B73" s="1302" t="s">
        <v>53</v>
      </c>
      <c r="C73" s="1302"/>
      <c r="D73" s="1302"/>
      <c r="E73" s="1302"/>
      <c r="F73" s="1302"/>
      <c r="G73" s="1302"/>
      <c r="H73" s="1302"/>
      <c r="I73" s="1302"/>
      <c r="J73" s="1302"/>
      <c r="K73" s="1302"/>
      <c r="L73" s="1302"/>
      <c r="M73" s="1302"/>
      <c r="N73" s="1302"/>
      <c r="O73" s="1302"/>
      <c r="P73" s="1007"/>
    </row>
    <row r="74" spans="1:16" s="73" customFormat="1" ht="44.25" customHeight="1">
      <c r="A74" s="1303"/>
      <c r="B74" s="1304" t="str">
        <f>IF(L76&gt;0,CONCATENATE(I76,L76),0)</f>
        <v>Roll No.:-903</v>
      </c>
      <c r="C74" s="1306"/>
      <c r="D74" s="1308" t="str">
        <f>Master!$E$8</f>
        <v>Govt. Sr. Secondary School Raimalwada</v>
      </c>
      <c r="E74" s="1309"/>
      <c r="F74" s="1309"/>
      <c r="G74" s="1309"/>
      <c r="H74" s="1309"/>
      <c r="I74" s="1309"/>
      <c r="J74" s="1309"/>
      <c r="K74" s="1309"/>
      <c r="L74" s="1309"/>
      <c r="M74" s="1309"/>
      <c r="N74" s="1309"/>
      <c r="O74" s="1310"/>
      <c r="P74" s="1007"/>
    </row>
    <row r="75" spans="1:16" s="73" customFormat="1" ht="26.25" customHeight="1" thickBot="1">
      <c r="A75" s="1303"/>
      <c r="B75" s="1305"/>
      <c r="C75" s="1307"/>
      <c r="D75" s="1311" t="str">
        <f>Master!$E$11</f>
        <v>P.S.-Bapini (Jodhpur)</v>
      </c>
      <c r="E75" s="1311"/>
      <c r="F75" s="1311"/>
      <c r="G75" s="1311"/>
      <c r="H75" s="1311"/>
      <c r="I75" s="1311"/>
      <c r="J75" s="1311"/>
      <c r="K75" s="1311"/>
      <c r="L75" s="1311"/>
      <c r="M75" s="1311"/>
      <c r="N75" s="1311"/>
      <c r="O75" s="1312"/>
      <c r="P75" s="1007"/>
    </row>
    <row r="76" spans="1:16" s="73" customFormat="1" ht="15" customHeight="1">
      <c r="A76" s="1303"/>
      <c r="B76" s="1313"/>
      <c r="C76" s="1314" t="s">
        <v>163</v>
      </c>
      <c r="D76" s="1315"/>
      <c r="E76" s="1315"/>
      <c r="F76" s="1315"/>
      <c r="G76" s="1315"/>
      <c r="H76" s="1316"/>
      <c r="I76" s="1320" t="s">
        <v>125</v>
      </c>
      <c r="J76" s="1321"/>
      <c r="K76" s="1321"/>
      <c r="L76" s="1286">
        <f>VLOOKUP(A73,'Marks Entry'!$B$9:$G$108,6)</f>
        <v>903</v>
      </c>
      <c r="M76" s="1288" t="str">
        <f>CONCATENATE('Marks Entry'!$C$3,"0",'Marks Entry'!$G$3)</f>
        <v>School U-Dise Code :-08151106901</v>
      </c>
      <c r="N76" s="1289"/>
      <c r="O76" s="1290"/>
      <c r="P76" s="1007"/>
    </row>
    <row r="77" spans="1:16" s="73" customFormat="1" ht="15" customHeight="1">
      <c r="A77" s="1303"/>
      <c r="B77" s="1313"/>
      <c r="C77" s="1314"/>
      <c r="D77" s="1315"/>
      <c r="E77" s="1315"/>
      <c r="F77" s="1315"/>
      <c r="G77" s="1315"/>
      <c r="H77" s="1316"/>
      <c r="I77" s="1320"/>
      <c r="J77" s="1321"/>
      <c r="K77" s="1321"/>
      <c r="L77" s="1286"/>
      <c r="M77" s="1291" t="str">
        <f>CONCATENATE('Marks Entry'!$I$3,'Marks Entry'!$J$3)</f>
        <v>Session :-2022-23</v>
      </c>
      <c r="N77" s="1292"/>
      <c r="O77" s="1293"/>
      <c r="P77" s="1007"/>
    </row>
    <row r="78" spans="1:16" s="73" customFormat="1" ht="15" customHeight="1" thickBot="1">
      <c r="A78" s="1303"/>
      <c r="B78" s="1313"/>
      <c r="C78" s="1317"/>
      <c r="D78" s="1318"/>
      <c r="E78" s="1318"/>
      <c r="F78" s="1318"/>
      <c r="G78" s="1318"/>
      <c r="H78" s="1319"/>
      <c r="I78" s="1322"/>
      <c r="J78" s="1323"/>
      <c r="K78" s="1323"/>
      <c r="L78" s="1287"/>
      <c r="M78" s="1294"/>
      <c r="N78" s="1295"/>
      <c r="O78" s="1296"/>
      <c r="P78" s="1007"/>
    </row>
    <row r="79" spans="1:16" s="73" customFormat="1" ht="19.5" customHeight="1">
      <c r="A79" s="1303"/>
      <c r="B79" s="543" t="s">
        <v>210</v>
      </c>
      <c r="C79" s="1297" t="s">
        <v>21</v>
      </c>
      <c r="D79" s="1298"/>
      <c r="E79" s="1298"/>
      <c r="F79" s="1298"/>
      <c r="G79" s="1299"/>
      <c r="H79" s="13" t="s">
        <v>161</v>
      </c>
      <c r="I79" s="1300">
        <f>VLOOKUP($A73,'Marks Entry'!$B$9:$FN$108,4,0)</f>
        <v>1458</v>
      </c>
      <c r="J79" s="1300"/>
      <c r="K79" s="1300"/>
      <c r="L79" s="1300"/>
      <c r="M79" s="1300"/>
      <c r="N79" s="1300"/>
      <c r="O79" s="1301"/>
      <c r="P79" s="1007"/>
    </row>
    <row r="80" spans="1:16" s="73" customFormat="1" ht="19.5" customHeight="1">
      <c r="A80" s="1303"/>
      <c r="B80" s="543" t="s">
        <v>210</v>
      </c>
      <c r="C80" s="1283" t="s">
        <v>23</v>
      </c>
      <c r="D80" s="1284"/>
      <c r="E80" s="1284"/>
      <c r="F80" s="1284"/>
      <c r="G80" s="1285"/>
      <c r="H80" s="25" t="s">
        <v>161</v>
      </c>
      <c r="I80" s="1252" t="str">
        <f>VLOOKUP($A73,'Marks Entry'!$B$9:$FN$108,7,0)</f>
        <v xml:space="preserve">ANITA </v>
      </c>
      <c r="J80" s="1252"/>
      <c r="K80" s="1252"/>
      <c r="L80" s="1252"/>
      <c r="M80" s="1252"/>
      <c r="N80" s="1252"/>
      <c r="O80" s="1253"/>
      <c r="P80" s="1007"/>
    </row>
    <row r="81" spans="1:16" s="73" customFormat="1" ht="19.5" customHeight="1">
      <c r="A81" s="1303"/>
      <c r="B81" s="543" t="s">
        <v>210</v>
      </c>
      <c r="C81" s="1283" t="s">
        <v>24</v>
      </c>
      <c r="D81" s="1284"/>
      <c r="E81" s="1284"/>
      <c r="F81" s="1284"/>
      <c r="G81" s="1285"/>
      <c r="H81" s="25" t="s">
        <v>161</v>
      </c>
      <c r="I81" s="1252" t="str">
        <f>VLOOKUP($A73,'Marks Entry'!$B$9:$FN$108,8,0)</f>
        <v xml:space="preserve">DUDA RAM </v>
      </c>
      <c r="J81" s="1252"/>
      <c r="K81" s="1252"/>
      <c r="L81" s="1252"/>
      <c r="M81" s="1252"/>
      <c r="N81" s="1252"/>
      <c r="O81" s="1253"/>
      <c r="P81" s="1007"/>
    </row>
    <row r="82" spans="1:16" s="73" customFormat="1" ht="19.5" customHeight="1">
      <c r="A82" s="1303"/>
      <c r="B82" s="543" t="s">
        <v>210</v>
      </c>
      <c r="C82" s="1283" t="s">
        <v>55</v>
      </c>
      <c r="D82" s="1284"/>
      <c r="E82" s="1284"/>
      <c r="F82" s="1284"/>
      <c r="G82" s="1285"/>
      <c r="H82" s="25" t="s">
        <v>161</v>
      </c>
      <c r="I82" s="1252" t="str">
        <f>VLOOKUP($A73,'Marks Entry'!$B$9:$FN$108,9,0)</f>
        <v>SUKHI</v>
      </c>
      <c r="J82" s="1252"/>
      <c r="K82" s="1252"/>
      <c r="L82" s="1252"/>
      <c r="M82" s="1252"/>
      <c r="N82" s="1252"/>
      <c r="O82" s="1253"/>
      <c r="P82" s="1007"/>
    </row>
    <row r="83" spans="1:16" s="73" customFormat="1" ht="19.5" customHeight="1">
      <c r="A83" s="1303"/>
      <c r="B83" s="543" t="s">
        <v>210</v>
      </c>
      <c r="C83" s="1283" t="s">
        <v>56</v>
      </c>
      <c r="D83" s="1284"/>
      <c r="E83" s="1284"/>
      <c r="F83" s="1284"/>
      <c r="G83" s="1285"/>
      <c r="H83" s="25" t="s">
        <v>161</v>
      </c>
      <c r="I83" s="1251" t="str">
        <f>CONCATENATE('Marks Entry'!$G$4,'Marks Entry'!$J$4)</f>
        <v>6(A)</v>
      </c>
      <c r="J83" s="1252"/>
      <c r="K83" s="1252"/>
      <c r="L83" s="1252"/>
      <c r="M83" s="1252"/>
      <c r="N83" s="1252"/>
      <c r="O83" s="1253"/>
      <c r="P83" s="1007"/>
    </row>
    <row r="84" spans="1:16" s="73" customFormat="1" ht="19.5" customHeight="1" thickBot="1">
      <c r="A84" s="1303"/>
      <c r="B84" s="543" t="s">
        <v>210</v>
      </c>
      <c r="C84" s="1254" t="s">
        <v>26</v>
      </c>
      <c r="D84" s="1255"/>
      <c r="E84" s="1255"/>
      <c r="F84" s="1255"/>
      <c r="G84" s="1256"/>
      <c r="H84" s="61" t="s">
        <v>161</v>
      </c>
      <c r="I84" s="1257">
        <f>VLOOKUP($A73,'Marks Entry'!$B$9:$FN$108,10,0)</f>
        <v>38893</v>
      </c>
      <c r="J84" s="1257"/>
      <c r="K84" s="1257"/>
      <c r="L84" s="1257"/>
      <c r="M84" s="1257"/>
      <c r="N84" s="1257"/>
      <c r="O84" s="1258"/>
      <c r="P84" s="1007"/>
    </row>
    <row r="85" spans="1:16" s="73" customFormat="1" ht="34.5" customHeight="1">
      <c r="A85" s="1303"/>
      <c r="B85" s="543" t="s">
        <v>210</v>
      </c>
      <c r="C85" s="1259" t="s">
        <v>57</v>
      </c>
      <c r="D85" s="1260"/>
      <c r="E85" s="525" t="s">
        <v>82</v>
      </c>
      <c r="F85" s="525" t="s">
        <v>83</v>
      </c>
      <c r="G85" s="697" t="str">
        <f>'Marks Entry'!$R$5</f>
        <v>No Bag Day Activity</v>
      </c>
      <c r="H85" s="521" t="s">
        <v>32</v>
      </c>
      <c r="I85" s="1261" t="s">
        <v>58</v>
      </c>
      <c r="J85" s="1262"/>
      <c r="K85" s="522" t="s">
        <v>203</v>
      </c>
      <c r="L85" s="1263" t="s">
        <v>94</v>
      </c>
      <c r="M85" s="1264"/>
      <c r="N85" s="535" t="s">
        <v>86</v>
      </c>
      <c r="O85" s="1265" t="s">
        <v>101</v>
      </c>
      <c r="P85" s="1007"/>
    </row>
    <row r="86" spans="1:16" s="73" customFormat="1" ht="25.5" customHeight="1" thickBot="1">
      <c r="A86" s="1303"/>
      <c r="B86" s="543" t="s">
        <v>210</v>
      </c>
      <c r="C86" s="1267" t="s">
        <v>59</v>
      </c>
      <c r="D86" s="1268"/>
      <c r="E86" s="549">
        <f>'Marks Entry'!$N$7</f>
        <v>10</v>
      </c>
      <c r="F86" s="549">
        <f>'Marks Entry'!$Q$7</f>
        <v>10</v>
      </c>
      <c r="G86" s="549">
        <f>'Marks Entry'!$T$7</f>
        <v>10</v>
      </c>
      <c r="H86" s="111">
        <f>SUM(E86:G86)</f>
        <v>30</v>
      </c>
      <c r="I86" s="1269">
        <f>'Marks Entry'!$X$7</f>
        <v>70</v>
      </c>
      <c r="J86" s="1270"/>
      <c r="K86" s="531">
        <f>SUM(H86,I86)</f>
        <v>100</v>
      </c>
      <c r="L86" s="1330">
        <f>'Marks Entry'!$AA$7</f>
        <v>100</v>
      </c>
      <c r="M86" s="1331"/>
      <c r="N86" s="536">
        <f>H86+I86+L86</f>
        <v>200</v>
      </c>
      <c r="O86" s="1266"/>
      <c r="P86" s="1007"/>
    </row>
    <row r="87" spans="1:16" s="73" customFormat="1" ht="18.600000000000001" customHeight="1">
      <c r="A87" s="1303"/>
      <c r="B87" s="543" t="s">
        <v>210</v>
      </c>
      <c r="C87" s="1324" t="str">
        <f>'Marks Entry'!$L$3</f>
        <v>HINDI</v>
      </c>
      <c r="D87" s="1325"/>
      <c r="E87" s="527">
        <f>IF($L76="TC",0,IF($L76="Nso",0,VLOOKUP($A73,'Marks Entry'!$B$9:$FN$108,13,0)))</f>
        <v>7</v>
      </c>
      <c r="F87" s="527">
        <f>IF($L76="TC",0,IF($L76="Nso",0,VLOOKUP($A73,'Marks Entry'!$B$9:$FN$108,16,0)))</f>
        <v>7</v>
      </c>
      <c r="G87" s="527">
        <f>IF($L76="TC",0,IF($L76="Nso",0,VLOOKUP($A73,'Marks Entry'!$B$9:$FN$108,19,0)))</f>
        <v>5</v>
      </c>
      <c r="H87" s="528">
        <f>SUM(E87:G87)</f>
        <v>19</v>
      </c>
      <c r="I87" s="1326">
        <f>IF($L76="TC",0,IF($L76="Nso",0,VLOOKUP($A73,'Marks Entry'!$B$9:$FN$108,23,0)))</f>
        <v>27</v>
      </c>
      <c r="J87" s="1327"/>
      <c r="K87" s="532">
        <f>SUM(H87,I87)</f>
        <v>46</v>
      </c>
      <c r="L87" s="1328">
        <f>IF($L76="TC",0,IF($L76="Nso",0,VLOOKUP($A73,'Marks Entry'!$B$9:$FN$108,26,0)))</f>
        <v>27</v>
      </c>
      <c r="M87" s="1329"/>
      <c r="N87" s="537">
        <f>SUM(H87,I87,L87)</f>
        <v>73</v>
      </c>
      <c r="O87" s="544" t="str">
        <f>IF($L76="TC",0,IF($L76="Nso",0,VLOOKUP($A73,'Marks Entry'!$B$9:$FN$108,30,0)))</f>
        <v>D</v>
      </c>
      <c r="P87" s="1007"/>
    </row>
    <row r="88" spans="1:16" s="73" customFormat="1" ht="18.600000000000001" customHeight="1">
      <c r="A88" s="1303"/>
      <c r="B88" s="543" t="s">
        <v>210</v>
      </c>
      <c r="C88" s="1271" t="str">
        <f>'Marks Entry'!$AF$3</f>
        <v>ENGLISH</v>
      </c>
      <c r="D88" s="1272"/>
      <c r="E88" s="527">
        <f>IF($L76="TC",0,IF($L76="Nso",0,VLOOKUP($A73,'Marks Entry'!$B$9:$FN$108,33,0)))</f>
        <v>7</v>
      </c>
      <c r="F88" s="527">
        <f>IF($L76="TC",0,IF($L76="Nso",0,VLOOKUP($A73,'Marks Entry'!$B$9:$FN$108,36,0)))</f>
        <v>7</v>
      </c>
      <c r="G88" s="527">
        <f>IF($L76="TC",0,IF($L76="Nso",0,VLOOKUP($A73,'Marks Entry'!$B$9:$FN$108,39,0)))</f>
        <v>5</v>
      </c>
      <c r="H88" s="529">
        <f t="shared" ref="H88:H92" si="6">SUM(E88:G88)</f>
        <v>19</v>
      </c>
      <c r="I88" s="1273">
        <f>IF($L76="TC",0,IF($L76="Nso",0,VLOOKUP($A73,'Marks Entry'!$B$9:$FN$108,43,0)))</f>
        <v>35</v>
      </c>
      <c r="J88" s="1274"/>
      <c r="K88" s="533">
        <f t="shared" ref="K88:K92" si="7">SUM(H88,I88)</f>
        <v>54</v>
      </c>
      <c r="L88" s="1275">
        <f>IF($L76="TC",0,IF($L76="Nso",0,VLOOKUP($A73,'Marks Entry'!$B$9:$FN$108,46,0)))</f>
        <v>35</v>
      </c>
      <c r="M88" s="1276"/>
      <c r="N88" s="537">
        <f t="shared" ref="N88:N92" si="8">SUM(H88,I88,L88)</f>
        <v>89</v>
      </c>
      <c r="O88" s="544" t="str">
        <f>IF($L76="TC",0,IF($L76="Nso",0,VLOOKUP($A73,'Marks Entry'!$B$9:$FN$108,50,0)))</f>
        <v>D</v>
      </c>
      <c r="P88" s="1007"/>
    </row>
    <row r="89" spans="1:16" s="73" customFormat="1" ht="18.600000000000001" customHeight="1">
      <c r="A89" s="1303"/>
      <c r="B89" s="543" t="s">
        <v>210</v>
      </c>
      <c r="C89" s="1271" t="str">
        <f>'Marks Entry'!$AZ$3</f>
        <v>SANSKRIT</v>
      </c>
      <c r="D89" s="1272"/>
      <c r="E89" s="527">
        <f>IF($L76="TC",0,IF($L76="Nso",0,VLOOKUP($A73,'Marks Entry'!$B$9:$FN$108,53,0)))</f>
        <v>7</v>
      </c>
      <c r="F89" s="527">
        <f>IF($L76="TC",0,IF($L76="TC",0,IF($L76="Nso",0,VLOOKUP($A73,'Marks Entry'!$B$9:$FN$108,56,0))))</f>
        <v>7</v>
      </c>
      <c r="G89" s="527">
        <f>IF($L76="TC",0,IF($L76="TC",0,IF($L76="Nso",0,VLOOKUP($A73,'Marks Entry'!$B$9:$FN$108,59,0))))</f>
        <v>5</v>
      </c>
      <c r="H89" s="529">
        <f t="shared" si="6"/>
        <v>19</v>
      </c>
      <c r="I89" s="1273">
        <f>IF($L76="TC",0,IF($L76="Nso",0,VLOOKUP($A73,'Marks Entry'!$B$9:$FN$108,63,0)))</f>
        <v>35</v>
      </c>
      <c r="J89" s="1274"/>
      <c r="K89" s="533">
        <f t="shared" si="7"/>
        <v>54</v>
      </c>
      <c r="L89" s="1275">
        <f>IF($L76="TC",0,IF($L76="Nso",0,VLOOKUP($A73,'Marks Entry'!$B$9:$FN$108,66,0)))</f>
        <v>35</v>
      </c>
      <c r="M89" s="1276"/>
      <c r="N89" s="537">
        <f t="shared" si="8"/>
        <v>89</v>
      </c>
      <c r="O89" s="544" t="str">
        <f>IF($L76="TC",0,IF($L76="Nso",0,VLOOKUP($A73,'Marks Entry'!$B$9:$FN$108,70,0)))</f>
        <v>D</v>
      </c>
      <c r="P89" s="1007"/>
    </row>
    <row r="90" spans="1:16" s="73" customFormat="1" ht="18.600000000000001" customHeight="1">
      <c r="A90" s="1303"/>
      <c r="B90" s="543" t="s">
        <v>210</v>
      </c>
      <c r="C90" s="1271" t="str">
        <f>'Marks Entry'!$BT$3</f>
        <v>SCIENCE</v>
      </c>
      <c r="D90" s="1272"/>
      <c r="E90" s="527">
        <f>IF($L76="TC",0,IF($L76="Nso",0,VLOOKUP($A73,'Marks Entry'!$B$9:$FN$108,73,0)))</f>
        <v>7</v>
      </c>
      <c r="F90" s="527">
        <f>IF($L76="TC",0,IF($L76="Nso",0,VLOOKUP($A73,'Marks Entry'!$B$9:$FN$108,76,0)))</f>
        <v>7</v>
      </c>
      <c r="G90" s="527">
        <f>IF($L76="TC",0,IF($L76="Nso",0,VLOOKUP($A73,'Marks Entry'!$B$9:$FN$108,79,0)))</f>
        <v>5</v>
      </c>
      <c r="H90" s="529">
        <f t="shared" si="6"/>
        <v>19</v>
      </c>
      <c r="I90" s="1273">
        <f>IF($L76="TC",0,IF($L76="Nso",0,VLOOKUP($A73,'Marks Entry'!$B$9:$FN$108,83,0)))</f>
        <v>35</v>
      </c>
      <c r="J90" s="1274"/>
      <c r="K90" s="533">
        <f t="shared" si="7"/>
        <v>54</v>
      </c>
      <c r="L90" s="1275">
        <f>IF($L76="TC",0,IF($L76="Nso",0,VLOOKUP($A73,'Marks Entry'!$B$9:$FN$108,86,0)))</f>
        <v>35</v>
      </c>
      <c r="M90" s="1276"/>
      <c r="N90" s="537">
        <f t="shared" si="8"/>
        <v>89</v>
      </c>
      <c r="O90" s="544" t="str">
        <f>IF($L76="TC",0,IF($L76="Nso",0,VLOOKUP($A73,'Marks Entry'!$B$9:$FN$108,90,0)))</f>
        <v>D</v>
      </c>
      <c r="P90" s="1007"/>
    </row>
    <row r="91" spans="1:16" s="73" customFormat="1" ht="18.600000000000001" customHeight="1">
      <c r="A91" s="1303"/>
      <c r="B91" s="543" t="s">
        <v>210</v>
      </c>
      <c r="C91" s="1271" t="str">
        <f>'Marks Entry'!$CN$3</f>
        <v>MATHEMATICS</v>
      </c>
      <c r="D91" s="1272"/>
      <c r="E91" s="527">
        <f>IF($L76="TC",0,IF($L76="Nso",0,VLOOKUP($A73,'Marks Entry'!$B$9:$FN$108,93,0)))</f>
        <v>7</v>
      </c>
      <c r="F91" s="527">
        <f>IF($L76="TC",0,IF($L76="Nso",0,VLOOKUP($A73,'Marks Entry'!$B$9:$FN$108,96,0)))</f>
        <v>7</v>
      </c>
      <c r="G91" s="527">
        <f>IF($L76="TC",0,IF($L76="Nso",0,VLOOKUP($A73,'Marks Entry'!$B$9:$FN$108,99,0)))</f>
        <v>5</v>
      </c>
      <c r="H91" s="529">
        <f t="shared" si="6"/>
        <v>19</v>
      </c>
      <c r="I91" s="1273">
        <f>IF($L76="TC",0,IF($L76="Nso",0,VLOOKUP($A73,'Marks Entry'!$B$9:$FN$108,103,0)))</f>
        <v>35</v>
      </c>
      <c r="J91" s="1274"/>
      <c r="K91" s="533">
        <f t="shared" si="7"/>
        <v>54</v>
      </c>
      <c r="L91" s="1275">
        <f>IF($L76="TC",0,IF($L76="Nso",0,VLOOKUP($A73,'Marks Entry'!$B$9:$FN$108,106,0)))</f>
        <v>35</v>
      </c>
      <c r="M91" s="1276"/>
      <c r="N91" s="537">
        <f t="shared" si="8"/>
        <v>89</v>
      </c>
      <c r="O91" s="544" t="str">
        <f>IF($L76="TC",0,IF($L76="Nso",0,VLOOKUP($A73,'Marks Entry'!$B$9:$FN$108,110,0)))</f>
        <v>D</v>
      </c>
      <c r="P91" s="1007"/>
    </row>
    <row r="92" spans="1:16" s="73" customFormat="1" ht="18.600000000000001" customHeight="1" thickBot="1">
      <c r="A92" s="1303"/>
      <c r="B92" s="543" t="s">
        <v>210</v>
      </c>
      <c r="C92" s="1277" t="str">
        <f>'Marks Entry'!$DH$3</f>
        <v>SOCIAL SCIENCE</v>
      </c>
      <c r="D92" s="1278"/>
      <c r="E92" s="527">
        <f>IF($L76="TC",0,IF($L76="Nso",0,VLOOKUP($A73,'Marks Entry'!$B$9:$FN$108,113,0)))</f>
        <v>7</v>
      </c>
      <c r="F92" s="527">
        <f>IF($L76="TC",0,IF($L76="Nso",0,VLOOKUP($A73,'Marks Entry'!$B$9:$FN$108,116,0)))</f>
        <v>7</v>
      </c>
      <c r="G92" s="527">
        <f>IF($L76="TC",0,IF($L76="Nso",0,VLOOKUP($A73,'Marks Entry'!$B$9:$FN$108,119,0)))</f>
        <v>5</v>
      </c>
      <c r="H92" s="530">
        <f t="shared" si="6"/>
        <v>19</v>
      </c>
      <c r="I92" s="1279">
        <f>IF($L76="TC",0,IF($L76="Nso",0,VLOOKUP($A73,'Marks Entry'!$B$9:$FN$108,123,0)))</f>
        <v>35</v>
      </c>
      <c r="J92" s="1280"/>
      <c r="K92" s="534">
        <f t="shared" si="7"/>
        <v>54</v>
      </c>
      <c r="L92" s="1281">
        <f>IF($L76="TC",0,IF($L76="Nso",0,VLOOKUP($A73,'Marks Entry'!$B$9:$FN$108,126,0)))</f>
        <v>35</v>
      </c>
      <c r="M92" s="1282"/>
      <c r="N92" s="537">
        <f t="shared" si="8"/>
        <v>89</v>
      </c>
      <c r="O92" s="544" t="str">
        <f>IF($L76="TC",0,IF($L76="Nso",0,VLOOKUP($A73,'Marks Entry'!$B$9:$FN$108,130,0)))</f>
        <v>D</v>
      </c>
      <c r="P92" s="1007"/>
    </row>
    <row r="93" spans="1:16" s="73" customFormat="1" ht="18.600000000000001" customHeight="1">
      <c r="A93" s="1303"/>
      <c r="B93" s="543" t="s">
        <v>210</v>
      </c>
      <c r="C93" s="1350" t="s">
        <v>87</v>
      </c>
      <c r="D93" s="1351"/>
      <c r="E93" s="1352"/>
      <c r="F93" s="1356" t="s">
        <v>88</v>
      </c>
      <c r="G93" s="1357"/>
      <c r="H93" s="1358" t="s">
        <v>89</v>
      </c>
      <c r="I93" s="1358"/>
      <c r="J93" s="1359" t="s">
        <v>44</v>
      </c>
      <c r="K93" s="1360"/>
      <c r="L93" s="236" t="s">
        <v>95</v>
      </c>
      <c r="M93" s="236" t="s">
        <v>208</v>
      </c>
      <c r="N93" s="200" t="s">
        <v>42</v>
      </c>
      <c r="O93" s="545" t="s">
        <v>46</v>
      </c>
      <c r="P93" s="1007"/>
    </row>
    <row r="94" spans="1:16" s="73" customFormat="1" ht="18.600000000000001" customHeight="1" thickBot="1">
      <c r="A94" s="1303"/>
      <c r="B94" s="543" t="s">
        <v>210</v>
      </c>
      <c r="C94" s="1353"/>
      <c r="D94" s="1354"/>
      <c r="E94" s="1355"/>
      <c r="F94" s="1361">
        <f>IF($L76="TC",0,IF($L76="Nso",0,VLOOKUP($A73,'Marks Entry'!$B$9:$FN$108,161,0)))</f>
        <v>1200</v>
      </c>
      <c r="G94" s="1362"/>
      <c r="H94" s="1363">
        <f>IF($L76="TC",0,IF($L76="Nso",0,VLOOKUP($A73,'Marks Entry'!$B$9:$FN$108,162,0)))</f>
        <v>518</v>
      </c>
      <c r="I94" s="1363"/>
      <c r="J94" s="1364">
        <f>IF($L76="TC",0,IF($L76="Nso",0,VLOOKUP($A73,'Marks Entry'!$B$9:$FN$108,163,0)))</f>
        <v>43.166666666666664</v>
      </c>
      <c r="K94" s="1365"/>
      <c r="L94" s="237" t="str">
        <f>IF($L76="TC",0,IF($L76="Nso",0,VLOOKUP($A73,'Marks Entry'!$B$9:$FN$108,164,0)))</f>
        <v>Third</v>
      </c>
      <c r="M94" s="237" t="str">
        <f>IF($L76="TC",0,IF($L76="Nso",0,VLOOKUP($A73,'Marks Entry'!$B$9:$FN$108,165,0)))</f>
        <v>D</v>
      </c>
      <c r="N94" s="542" t="str">
        <f>IF($L76="TC","TC",IF($L76="Nso","NSO",VLOOKUP($A73,'Marks Entry'!$B$9:$FN$108,166,0)))</f>
        <v>PASSED</v>
      </c>
      <c r="O94" s="546">
        <f>IF($L76="Nso",0,VLOOKUP($A73,'Marks Entry'!$B$9:$FN$108,168,0))</f>
        <v>5.9999999999999991</v>
      </c>
      <c r="P94" s="1007"/>
    </row>
    <row r="95" spans="1:16" s="73" customFormat="1" ht="18.600000000000001" customHeight="1">
      <c r="A95" s="1303"/>
      <c r="B95" s="543" t="s">
        <v>210</v>
      </c>
      <c r="C95" s="1332" t="s">
        <v>62</v>
      </c>
      <c r="D95" s="1333"/>
      <c r="E95" s="1333"/>
      <c r="F95" s="1333"/>
      <c r="G95" s="1333"/>
      <c r="H95" s="1333"/>
      <c r="I95" s="1334"/>
      <c r="J95" s="1335" t="s">
        <v>63</v>
      </c>
      <c r="K95" s="1335"/>
      <c r="L95" s="1336"/>
      <c r="M95" s="238">
        <f>IF($L76="TC",0,IF($L76="Nso",0,VLOOKUP($A73,'Marks Entry'!$B$9:$FN$108,158,0)))</f>
        <v>0</v>
      </c>
      <c r="N95" s="1337" t="s">
        <v>104</v>
      </c>
      <c r="O95" s="1338"/>
      <c r="P95" s="1007"/>
    </row>
    <row r="96" spans="1:16" s="73" customFormat="1" ht="18.600000000000001" customHeight="1" thickBot="1">
      <c r="A96" s="1303"/>
      <c r="B96" s="543" t="s">
        <v>210</v>
      </c>
      <c r="C96" s="1339" t="s">
        <v>57</v>
      </c>
      <c r="D96" s="1340"/>
      <c r="E96" s="1340"/>
      <c r="F96" s="1341" t="s">
        <v>168</v>
      </c>
      <c r="G96" s="1341"/>
      <c r="H96" s="1341"/>
      <c r="I96" s="523" t="s">
        <v>50</v>
      </c>
      <c r="J96" s="1342" t="s">
        <v>64</v>
      </c>
      <c r="K96" s="1342"/>
      <c r="L96" s="1343"/>
      <c r="M96" s="239">
        <f>IF($L76="TC",0,IF($L76="Nso",0,VLOOKUP($A73,'Marks Entry'!$B$9:$FN$108,159,0)))</f>
        <v>0</v>
      </c>
      <c r="N96" s="1344" t="str">
        <f>IF($L76="TC",0,IF($L76="Nso",0,VLOOKUP($A73,'Marks Entry'!$B$9:$FN$108,160,0)))</f>
        <v/>
      </c>
      <c r="O96" s="1345"/>
      <c r="P96" s="1007"/>
    </row>
    <row r="97" spans="1:16" s="73" customFormat="1" ht="18.600000000000001" customHeight="1">
      <c r="A97" s="1303"/>
      <c r="B97" s="543" t="s">
        <v>210</v>
      </c>
      <c r="C97" s="1339"/>
      <c r="D97" s="1340"/>
      <c r="E97" s="1340"/>
      <c r="F97" s="1341"/>
      <c r="G97" s="1341"/>
      <c r="H97" s="1341"/>
      <c r="I97" s="524" t="s">
        <v>102</v>
      </c>
      <c r="J97" s="1346" t="s">
        <v>65</v>
      </c>
      <c r="K97" s="1346"/>
      <c r="L97" s="1347"/>
      <c r="M97" s="1348" t="str">
        <f>IF($L76="TC",0,IF($L76="Nso",0,VLOOKUP($A73,'Marks Entry'!$B$9:$FN$108,169,0)))</f>
        <v>Average</v>
      </c>
      <c r="N97" s="1348"/>
      <c r="O97" s="1349"/>
      <c r="P97" s="1007"/>
    </row>
    <row r="98" spans="1:16" s="73" customFormat="1" ht="18.600000000000001" customHeight="1">
      <c r="A98" s="1303"/>
      <c r="B98" s="543" t="s">
        <v>210</v>
      </c>
      <c r="C98" s="1397" t="str">
        <f>'Marks Entry'!$EB$3</f>
        <v>Work Exp.</v>
      </c>
      <c r="D98" s="1398"/>
      <c r="E98" s="1399"/>
      <c r="F98" s="1400" t="str">
        <f>IF($L76="TC",0,IF($L76="Nso",0,VLOOKUP($A73,'Marks Entry'!$B$9:$GM$108,186,0)))</f>
        <v>71/100</v>
      </c>
      <c r="G98" s="1400"/>
      <c r="H98" s="1400"/>
      <c r="I98" s="59" t="str">
        <f>IF($L76="TC",0,IF($L76="Nso",0,VLOOKUP($A73,'Marks Entry'!$B$9:$GM$108,139,0)))</f>
        <v>B</v>
      </c>
      <c r="J98" s="1401" t="s">
        <v>81</v>
      </c>
      <c r="K98" s="1401"/>
      <c r="L98" s="1402"/>
      <c r="M98" s="1403">
        <f>'Marks Entry'!$AA$2</f>
        <v>45041</v>
      </c>
      <c r="N98" s="1403"/>
      <c r="O98" s="1404"/>
      <c r="P98" s="1007"/>
    </row>
    <row r="99" spans="1:16" s="73" customFormat="1" ht="18.600000000000001" customHeight="1">
      <c r="A99" s="1303"/>
      <c r="B99" s="543" t="s">
        <v>210</v>
      </c>
      <c r="C99" s="1405" t="str">
        <f>'Marks Entry'!$EK$3</f>
        <v>Art Edu.</v>
      </c>
      <c r="D99" s="1400"/>
      <c r="E99" s="1400"/>
      <c r="F99" s="1406" t="str">
        <f>IF($L76="TC",0,IF($L76="Nso",0,VLOOKUP($A73,'Marks Entry'!$B$9:$GM$108,190,0)))</f>
        <v>71/100</v>
      </c>
      <c r="G99" s="1407"/>
      <c r="H99" s="1408"/>
      <c r="I99" s="59" t="str">
        <f>IF($L76="TC",0,IF($L76="Nso",0,VLOOKUP($A73,'Marks Entry'!$B$9:$GM$108,148,0)))</f>
        <v>B</v>
      </c>
      <c r="J99" s="1409"/>
      <c r="K99" s="1409"/>
      <c r="L99" s="1410"/>
      <c r="M99" s="1410"/>
      <c r="N99" s="1410"/>
      <c r="O99" s="1411"/>
      <c r="P99" s="1007"/>
    </row>
    <row r="100" spans="1:16" s="73" customFormat="1" ht="18.600000000000001" customHeight="1">
      <c r="A100" s="1303"/>
      <c r="B100" s="543" t="s">
        <v>210</v>
      </c>
      <c r="C100" s="1366" t="str">
        <f>'Marks Entry'!$ET$3</f>
        <v>HEALTH &amp; PHY. EDU.</v>
      </c>
      <c r="D100" s="1367"/>
      <c r="E100" s="1367"/>
      <c r="F100" s="1368" t="str">
        <f>IF($L76="TC",0,IF($L76="Nso",0,VLOOKUP($A73,'Marks Entry'!$B$9:$GM$108,194,0)))</f>
        <v>71/100</v>
      </c>
      <c r="G100" s="1369"/>
      <c r="H100" s="1370"/>
      <c r="I100" s="59" t="str">
        <f>IF($L76="TC",0,IF($L76="Nso",0,VLOOKUP($A73,'Marks Entry'!$B$9:$GM$108,157,0)))</f>
        <v>B</v>
      </c>
      <c r="J100" s="1371" t="s">
        <v>77</v>
      </c>
      <c r="K100" s="1372"/>
      <c r="L100" s="1373"/>
      <c r="M100" s="1377"/>
      <c r="N100" s="1372"/>
      <c r="O100" s="1378"/>
      <c r="P100" s="1007"/>
    </row>
    <row r="101" spans="1:16" s="73" customFormat="1" ht="18.600000000000001" customHeight="1">
      <c r="A101" s="1303"/>
      <c r="B101" s="543" t="s">
        <v>210</v>
      </c>
      <c r="C101" s="1381" t="s">
        <v>66</v>
      </c>
      <c r="D101" s="1382"/>
      <c r="E101" s="1382"/>
      <c r="F101" s="1382"/>
      <c r="G101" s="1382"/>
      <c r="H101" s="1382"/>
      <c r="I101" s="1383"/>
      <c r="J101" s="1374"/>
      <c r="K101" s="1375"/>
      <c r="L101" s="1376"/>
      <c r="M101" s="1379"/>
      <c r="N101" s="1375"/>
      <c r="O101" s="1380"/>
      <c r="P101" s="1007"/>
    </row>
    <row r="102" spans="1:16" s="73" customFormat="1" ht="18.600000000000001" customHeight="1" thickBot="1">
      <c r="A102" s="1303"/>
      <c r="B102" s="543" t="s">
        <v>210</v>
      </c>
      <c r="C102" s="60" t="s">
        <v>67</v>
      </c>
      <c r="D102" s="1384" t="s">
        <v>72</v>
      </c>
      <c r="E102" s="1385"/>
      <c r="F102" s="1384" t="s">
        <v>73</v>
      </c>
      <c r="G102" s="1386"/>
      <c r="H102" s="1386"/>
      <c r="I102" s="1387"/>
      <c r="J102" s="1388" t="s">
        <v>78</v>
      </c>
      <c r="K102" s="1389"/>
      <c r="L102" s="1389"/>
      <c r="M102" s="1389"/>
      <c r="N102" s="1389"/>
      <c r="O102" s="1390"/>
      <c r="P102" s="1007"/>
    </row>
    <row r="103" spans="1:16" s="73" customFormat="1" ht="18.600000000000001" customHeight="1">
      <c r="A103" s="1303"/>
      <c r="B103" s="543" t="s">
        <v>210</v>
      </c>
      <c r="C103" s="690" t="s">
        <v>68</v>
      </c>
      <c r="D103" s="1328" t="s">
        <v>211</v>
      </c>
      <c r="E103" s="1327"/>
      <c r="F103" s="1394" t="s">
        <v>74</v>
      </c>
      <c r="G103" s="1395"/>
      <c r="H103" s="1395"/>
      <c r="I103" s="1396"/>
      <c r="J103" s="1391"/>
      <c r="K103" s="1392"/>
      <c r="L103" s="1392"/>
      <c r="M103" s="1392"/>
      <c r="N103" s="1392"/>
      <c r="O103" s="1393"/>
      <c r="P103" s="1007"/>
    </row>
    <row r="104" spans="1:16" s="73" customFormat="1" ht="18.600000000000001" customHeight="1">
      <c r="A104" s="1303"/>
      <c r="B104" s="543" t="s">
        <v>210</v>
      </c>
      <c r="C104" s="689" t="s">
        <v>69</v>
      </c>
      <c r="D104" s="1275" t="s">
        <v>212</v>
      </c>
      <c r="E104" s="1274"/>
      <c r="F104" s="1413" t="s">
        <v>75</v>
      </c>
      <c r="G104" s="1414"/>
      <c r="H104" s="1414"/>
      <c r="I104" s="1415"/>
      <c r="J104" s="1391"/>
      <c r="K104" s="1392"/>
      <c r="L104" s="1392"/>
      <c r="M104" s="1392"/>
      <c r="N104" s="1392"/>
      <c r="O104" s="1393"/>
      <c r="P104" s="1007"/>
    </row>
    <row r="105" spans="1:16" s="73" customFormat="1" ht="18.600000000000001" customHeight="1">
      <c r="A105" s="1303"/>
      <c r="B105" s="543" t="s">
        <v>210</v>
      </c>
      <c r="C105" s="689" t="s">
        <v>71</v>
      </c>
      <c r="D105" s="1275" t="s">
        <v>213</v>
      </c>
      <c r="E105" s="1274"/>
      <c r="F105" s="1413" t="s">
        <v>76</v>
      </c>
      <c r="G105" s="1414"/>
      <c r="H105" s="1414"/>
      <c r="I105" s="1415"/>
      <c r="J105" s="1416" t="s">
        <v>90</v>
      </c>
      <c r="K105" s="1417"/>
      <c r="L105" s="1417"/>
      <c r="M105" s="1417"/>
      <c r="N105" s="1417"/>
      <c r="O105" s="1418"/>
      <c r="P105" s="1007"/>
    </row>
    <row r="106" spans="1:16" s="73" customFormat="1" ht="18.600000000000001" customHeight="1">
      <c r="A106" s="1303"/>
      <c r="B106" s="543" t="s">
        <v>210</v>
      </c>
      <c r="C106" s="689" t="s">
        <v>70</v>
      </c>
      <c r="D106" s="1275" t="s">
        <v>214</v>
      </c>
      <c r="E106" s="1274"/>
      <c r="F106" s="1413" t="s">
        <v>103</v>
      </c>
      <c r="G106" s="1414"/>
      <c r="H106" s="1414"/>
      <c r="I106" s="1415"/>
      <c r="J106" s="1416"/>
      <c r="K106" s="1417"/>
      <c r="L106" s="1417"/>
      <c r="M106" s="1417"/>
      <c r="N106" s="1417"/>
      <c r="O106" s="1418"/>
      <c r="P106" s="1007"/>
    </row>
    <row r="107" spans="1:16" s="73" customFormat="1" ht="18.600000000000001" customHeight="1" thickBot="1">
      <c r="A107" s="1303"/>
      <c r="B107" s="547" t="s">
        <v>210</v>
      </c>
      <c r="C107" s="548" t="s">
        <v>153</v>
      </c>
      <c r="D107" s="1281" t="s">
        <v>215</v>
      </c>
      <c r="E107" s="1280"/>
      <c r="F107" s="1422" t="s">
        <v>216</v>
      </c>
      <c r="G107" s="1423"/>
      <c r="H107" s="1423"/>
      <c r="I107" s="1424"/>
      <c r="J107" s="1419"/>
      <c r="K107" s="1420"/>
      <c r="L107" s="1420"/>
      <c r="M107" s="1420"/>
      <c r="N107" s="1420"/>
      <c r="O107" s="1421"/>
      <c r="P107" s="1007"/>
    </row>
    <row r="108" spans="1:16" s="73" customFormat="1" ht="9.75" customHeight="1">
      <c r="A108" s="1412"/>
      <c r="B108" s="1412"/>
      <c r="C108" s="1412"/>
      <c r="D108" s="1412"/>
      <c r="E108" s="1412"/>
      <c r="F108" s="1412"/>
      <c r="G108" s="1412"/>
      <c r="H108" s="1412"/>
      <c r="I108" s="1412"/>
      <c r="J108" s="1412"/>
      <c r="K108" s="1412"/>
      <c r="L108" s="1412"/>
      <c r="M108" s="1412"/>
      <c r="N108" s="1412"/>
      <c r="O108" s="1412"/>
      <c r="P108" s="1412"/>
    </row>
    <row r="109" spans="1:16" s="73" customFormat="1" ht="17.25" customHeight="1" thickBot="1">
      <c r="A109" s="241">
        <f>A73+1</f>
        <v>4</v>
      </c>
      <c r="B109" s="1302" t="s">
        <v>53</v>
      </c>
      <c r="C109" s="1302"/>
      <c r="D109" s="1302"/>
      <c r="E109" s="1302"/>
      <c r="F109" s="1302"/>
      <c r="G109" s="1302"/>
      <c r="H109" s="1302"/>
      <c r="I109" s="1302"/>
      <c r="J109" s="1302"/>
      <c r="K109" s="1302"/>
      <c r="L109" s="1302"/>
      <c r="M109" s="1302"/>
      <c r="N109" s="1302"/>
      <c r="O109" s="1302"/>
      <c r="P109" s="1007"/>
    </row>
    <row r="110" spans="1:16" s="73" customFormat="1" ht="44.25" customHeight="1">
      <c r="A110" s="1303"/>
      <c r="B110" s="1304" t="str">
        <f>IF(L112&gt;0,CONCATENATE(I112,L112),0)</f>
        <v>Roll No.:-904</v>
      </c>
      <c r="C110" s="1306"/>
      <c r="D110" s="1308" t="str">
        <f>Master!$E$8</f>
        <v>Govt. Sr. Secondary School Raimalwada</v>
      </c>
      <c r="E110" s="1309"/>
      <c r="F110" s="1309"/>
      <c r="G110" s="1309"/>
      <c r="H110" s="1309"/>
      <c r="I110" s="1309"/>
      <c r="J110" s="1309"/>
      <c r="K110" s="1309"/>
      <c r="L110" s="1309"/>
      <c r="M110" s="1309"/>
      <c r="N110" s="1309"/>
      <c r="O110" s="1310"/>
      <c r="P110" s="1007"/>
    </row>
    <row r="111" spans="1:16" s="73" customFormat="1" ht="26.25" customHeight="1" thickBot="1">
      <c r="A111" s="1303"/>
      <c r="B111" s="1305"/>
      <c r="C111" s="1307"/>
      <c r="D111" s="1311" t="str">
        <f>Master!$E$11</f>
        <v>P.S.-Bapini (Jodhpur)</v>
      </c>
      <c r="E111" s="1311"/>
      <c r="F111" s="1311"/>
      <c r="G111" s="1311"/>
      <c r="H111" s="1311"/>
      <c r="I111" s="1311"/>
      <c r="J111" s="1311"/>
      <c r="K111" s="1311"/>
      <c r="L111" s="1311"/>
      <c r="M111" s="1311"/>
      <c r="N111" s="1311"/>
      <c r="O111" s="1312"/>
      <c r="P111" s="1007"/>
    </row>
    <row r="112" spans="1:16" s="73" customFormat="1" ht="15" customHeight="1">
      <c r="A112" s="1303"/>
      <c r="B112" s="1313"/>
      <c r="C112" s="1314" t="s">
        <v>163</v>
      </c>
      <c r="D112" s="1315"/>
      <c r="E112" s="1315"/>
      <c r="F112" s="1315"/>
      <c r="G112" s="1315"/>
      <c r="H112" s="1316"/>
      <c r="I112" s="1320" t="s">
        <v>125</v>
      </c>
      <c r="J112" s="1321"/>
      <c r="K112" s="1321"/>
      <c r="L112" s="1286">
        <f>VLOOKUP(A109,'Marks Entry'!$B$9:$G$108,6)</f>
        <v>904</v>
      </c>
      <c r="M112" s="1288" t="str">
        <f>CONCATENATE('Marks Entry'!$C$3,"0",'Marks Entry'!$G$3)</f>
        <v>School U-Dise Code :-08151106901</v>
      </c>
      <c r="N112" s="1289"/>
      <c r="O112" s="1290"/>
      <c r="P112" s="1007"/>
    </row>
    <row r="113" spans="1:16" s="73" customFormat="1" ht="15" customHeight="1">
      <c r="A113" s="1303"/>
      <c r="B113" s="1313"/>
      <c r="C113" s="1314"/>
      <c r="D113" s="1315"/>
      <c r="E113" s="1315"/>
      <c r="F113" s="1315"/>
      <c r="G113" s="1315"/>
      <c r="H113" s="1316"/>
      <c r="I113" s="1320"/>
      <c r="J113" s="1321"/>
      <c r="K113" s="1321"/>
      <c r="L113" s="1286"/>
      <c r="M113" s="1291" t="str">
        <f>CONCATENATE('Marks Entry'!$I$3,'Marks Entry'!$J$3)</f>
        <v>Session :-2022-23</v>
      </c>
      <c r="N113" s="1292"/>
      <c r="O113" s="1293"/>
      <c r="P113" s="1007"/>
    </row>
    <row r="114" spans="1:16" s="73" customFormat="1" ht="15" customHeight="1" thickBot="1">
      <c r="A114" s="1303"/>
      <c r="B114" s="1313"/>
      <c r="C114" s="1317"/>
      <c r="D114" s="1318"/>
      <c r="E114" s="1318"/>
      <c r="F114" s="1318"/>
      <c r="G114" s="1318"/>
      <c r="H114" s="1319"/>
      <c r="I114" s="1322"/>
      <c r="J114" s="1323"/>
      <c r="K114" s="1323"/>
      <c r="L114" s="1287"/>
      <c r="M114" s="1294"/>
      <c r="N114" s="1295"/>
      <c r="O114" s="1296"/>
      <c r="P114" s="1007"/>
    </row>
    <row r="115" spans="1:16" s="73" customFormat="1" ht="19.5" customHeight="1">
      <c r="A115" s="1303"/>
      <c r="B115" s="543" t="s">
        <v>210</v>
      </c>
      <c r="C115" s="1297" t="s">
        <v>21</v>
      </c>
      <c r="D115" s="1298"/>
      <c r="E115" s="1298"/>
      <c r="F115" s="1298"/>
      <c r="G115" s="1299"/>
      <c r="H115" s="13" t="s">
        <v>161</v>
      </c>
      <c r="I115" s="1300">
        <f>VLOOKUP($A109,'Marks Entry'!$B$9:$FN$108,4,0)</f>
        <v>1470</v>
      </c>
      <c r="J115" s="1300"/>
      <c r="K115" s="1300"/>
      <c r="L115" s="1300"/>
      <c r="M115" s="1300"/>
      <c r="N115" s="1300"/>
      <c r="O115" s="1301"/>
      <c r="P115" s="1007"/>
    </row>
    <row r="116" spans="1:16" s="73" customFormat="1" ht="19.5" customHeight="1">
      <c r="A116" s="1303"/>
      <c r="B116" s="543" t="s">
        <v>210</v>
      </c>
      <c r="C116" s="1283" t="s">
        <v>23</v>
      </c>
      <c r="D116" s="1284"/>
      <c r="E116" s="1284"/>
      <c r="F116" s="1284"/>
      <c r="G116" s="1285"/>
      <c r="H116" s="25" t="s">
        <v>161</v>
      </c>
      <c r="I116" s="1252" t="str">
        <f>VLOOKUP($A109,'Marks Entry'!$B$9:$FN$108,7,0)</f>
        <v>ANOPI</v>
      </c>
      <c r="J116" s="1252"/>
      <c r="K116" s="1252"/>
      <c r="L116" s="1252"/>
      <c r="M116" s="1252"/>
      <c r="N116" s="1252"/>
      <c r="O116" s="1253"/>
      <c r="P116" s="1007"/>
    </row>
    <row r="117" spans="1:16" s="73" customFormat="1" ht="19.5" customHeight="1">
      <c r="A117" s="1303"/>
      <c r="B117" s="543" t="s">
        <v>210</v>
      </c>
      <c r="C117" s="1283" t="s">
        <v>24</v>
      </c>
      <c r="D117" s="1284"/>
      <c r="E117" s="1284"/>
      <c r="F117" s="1284"/>
      <c r="G117" s="1285"/>
      <c r="H117" s="25" t="s">
        <v>161</v>
      </c>
      <c r="I117" s="1252" t="str">
        <f>VLOOKUP($A109,'Marks Entry'!$B$9:$FN$108,8,0)</f>
        <v>HARI RAM</v>
      </c>
      <c r="J117" s="1252"/>
      <c r="K117" s="1252"/>
      <c r="L117" s="1252"/>
      <c r="M117" s="1252"/>
      <c r="N117" s="1252"/>
      <c r="O117" s="1253"/>
      <c r="P117" s="1007"/>
    </row>
    <row r="118" spans="1:16" s="73" customFormat="1" ht="19.5" customHeight="1">
      <c r="A118" s="1303"/>
      <c r="B118" s="543" t="s">
        <v>210</v>
      </c>
      <c r="C118" s="1283" t="s">
        <v>55</v>
      </c>
      <c r="D118" s="1284"/>
      <c r="E118" s="1284"/>
      <c r="F118" s="1284"/>
      <c r="G118" s="1285"/>
      <c r="H118" s="25" t="s">
        <v>161</v>
      </c>
      <c r="I118" s="1252" t="str">
        <f>VLOOKUP($A109,'Marks Entry'!$B$9:$FN$108,9,0)</f>
        <v>RUKI</v>
      </c>
      <c r="J118" s="1252"/>
      <c r="K118" s="1252"/>
      <c r="L118" s="1252"/>
      <c r="M118" s="1252"/>
      <c r="N118" s="1252"/>
      <c r="O118" s="1253"/>
      <c r="P118" s="1007"/>
    </row>
    <row r="119" spans="1:16" s="73" customFormat="1" ht="19.5" customHeight="1">
      <c r="A119" s="1303"/>
      <c r="B119" s="543" t="s">
        <v>210</v>
      </c>
      <c r="C119" s="1283" t="s">
        <v>56</v>
      </c>
      <c r="D119" s="1284"/>
      <c r="E119" s="1284"/>
      <c r="F119" s="1284"/>
      <c r="G119" s="1285"/>
      <c r="H119" s="25" t="s">
        <v>161</v>
      </c>
      <c r="I119" s="1251" t="str">
        <f>CONCATENATE('Marks Entry'!$G$4,'Marks Entry'!$J$4)</f>
        <v>6(A)</v>
      </c>
      <c r="J119" s="1252"/>
      <c r="K119" s="1252"/>
      <c r="L119" s="1252"/>
      <c r="M119" s="1252"/>
      <c r="N119" s="1252"/>
      <c r="O119" s="1253"/>
      <c r="P119" s="1007"/>
    </row>
    <row r="120" spans="1:16" s="73" customFormat="1" ht="19.5" customHeight="1" thickBot="1">
      <c r="A120" s="1303"/>
      <c r="B120" s="543" t="s">
        <v>210</v>
      </c>
      <c r="C120" s="1254" t="s">
        <v>26</v>
      </c>
      <c r="D120" s="1255"/>
      <c r="E120" s="1255"/>
      <c r="F120" s="1255"/>
      <c r="G120" s="1256"/>
      <c r="H120" s="61" t="s">
        <v>161</v>
      </c>
      <c r="I120" s="1257">
        <f>VLOOKUP($A109,'Marks Entry'!$B$9:$FN$108,10,0)</f>
        <v>39309</v>
      </c>
      <c r="J120" s="1257"/>
      <c r="K120" s="1257"/>
      <c r="L120" s="1257"/>
      <c r="M120" s="1257"/>
      <c r="N120" s="1257"/>
      <c r="O120" s="1258"/>
      <c r="P120" s="1007"/>
    </row>
    <row r="121" spans="1:16" s="73" customFormat="1" ht="34.5" customHeight="1">
      <c r="A121" s="1303"/>
      <c r="B121" s="543" t="s">
        <v>210</v>
      </c>
      <c r="C121" s="1259" t="s">
        <v>57</v>
      </c>
      <c r="D121" s="1260"/>
      <c r="E121" s="525" t="s">
        <v>82</v>
      </c>
      <c r="F121" s="525" t="s">
        <v>83</v>
      </c>
      <c r="G121" s="697" t="str">
        <f>'Marks Entry'!$R$5</f>
        <v>No Bag Day Activity</v>
      </c>
      <c r="H121" s="521" t="s">
        <v>32</v>
      </c>
      <c r="I121" s="1261" t="s">
        <v>58</v>
      </c>
      <c r="J121" s="1262"/>
      <c r="K121" s="522" t="s">
        <v>203</v>
      </c>
      <c r="L121" s="1263" t="s">
        <v>94</v>
      </c>
      <c r="M121" s="1264"/>
      <c r="N121" s="535" t="s">
        <v>86</v>
      </c>
      <c r="O121" s="1265" t="s">
        <v>101</v>
      </c>
      <c r="P121" s="1007"/>
    </row>
    <row r="122" spans="1:16" s="73" customFormat="1" ht="25.5" customHeight="1" thickBot="1">
      <c r="A122" s="1303"/>
      <c r="B122" s="543" t="s">
        <v>210</v>
      </c>
      <c r="C122" s="1267" t="s">
        <v>59</v>
      </c>
      <c r="D122" s="1268"/>
      <c r="E122" s="549">
        <f>'Marks Entry'!$N$7</f>
        <v>10</v>
      </c>
      <c r="F122" s="549">
        <f>'Marks Entry'!$Q$7</f>
        <v>10</v>
      </c>
      <c r="G122" s="549">
        <f>'Marks Entry'!$T$7</f>
        <v>10</v>
      </c>
      <c r="H122" s="111">
        <f>SUM(E122:G122)</f>
        <v>30</v>
      </c>
      <c r="I122" s="1269">
        <f>'Marks Entry'!$X$7</f>
        <v>70</v>
      </c>
      <c r="J122" s="1270"/>
      <c r="K122" s="531">
        <f>SUM(H122,I122)</f>
        <v>100</v>
      </c>
      <c r="L122" s="1330">
        <f>'Marks Entry'!$AA$7</f>
        <v>100</v>
      </c>
      <c r="M122" s="1331"/>
      <c r="N122" s="536">
        <f>H122+I122+L122</f>
        <v>200</v>
      </c>
      <c r="O122" s="1266"/>
      <c r="P122" s="1007"/>
    </row>
    <row r="123" spans="1:16" s="73" customFormat="1" ht="18.600000000000001" customHeight="1">
      <c r="A123" s="1303"/>
      <c r="B123" s="543" t="s">
        <v>210</v>
      </c>
      <c r="C123" s="1324" t="str">
        <f>'Marks Entry'!$L$3</f>
        <v>HINDI</v>
      </c>
      <c r="D123" s="1325"/>
      <c r="E123" s="527">
        <f>IF($L112="TC",0,IF($L112="Nso",0,VLOOKUP($A109,'Marks Entry'!$B$9:$FN$108,13,0)))</f>
        <v>7</v>
      </c>
      <c r="F123" s="527">
        <f>IF($L112="TC",0,IF($L112="Nso",0,VLOOKUP($A109,'Marks Entry'!$B$9:$FN$108,16,0)))</f>
        <v>7</v>
      </c>
      <c r="G123" s="527">
        <f>IF($L112="TC",0,IF($L112="Nso",0,VLOOKUP($A109,'Marks Entry'!$B$9:$FN$108,19,0)))</f>
        <v>3</v>
      </c>
      <c r="H123" s="528">
        <f>SUM(E123:G123)</f>
        <v>17</v>
      </c>
      <c r="I123" s="1326">
        <f>IF($L112="TC",0,IF($L112="Nso",0,VLOOKUP($A109,'Marks Entry'!$B$9:$FN$108,23,0)))</f>
        <v>38</v>
      </c>
      <c r="J123" s="1327"/>
      <c r="K123" s="532">
        <f>SUM(H123,I123)</f>
        <v>55</v>
      </c>
      <c r="L123" s="1328">
        <f>IF($L112="TC",0,IF($L112="Nso",0,VLOOKUP($A109,'Marks Entry'!$B$9:$FN$108,26,0)))</f>
        <v>38</v>
      </c>
      <c r="M123" s="1329"/>
      <c r="N123" s="537">
        <f>SUM(H123,I123,L123)</f>
        <v>93</v>
      </c>
      <c r="O123" s="544" t="str">
        <f>IF($L112="TC",0,IF($L112="Nso",0,VLOOKUP($A109,'Marks Entry'!$B$9:$FN$108,30,0)))</f>
        <v>D</v>
      </c>
      <c r="P123" s="1007"/>
    </row>
    <row r="124" spans="1:16" s="73" customFormat="1" ht="18.600000000000001" customHeight="1">
      <c r="A124" s="1303"/>
      <c r="B124" s="543" t="s">
        <v>210</v>
      </c>
      <c r="C124" s="1271" t="str">
        <f>'Marks Entry'!$AF$3</f>
        <v>ENGLISH</v>
      </c>
      <c r="D124" s="1272"/>
      <c r="E124" s="527">
        <f>IF($L112="TC",0,IF($L112="Nso",0,VLOOKUP($A109,'Marks Entry'!$B$9:$FN$108,33,0)))</f>
        <v>7</v>
      </c>
      <c r="F124" s="527">
        <f>IF($L112="TC",0,IF($L112="Nso",0,VLOOKUP($A109,'Marks Entry'!$B$9:$FN$108,36,0)))</f>
        <v>7</v>
      </c>
      <c r="G124" s="527">
        <f>IF($L112="TC",0,IF($L112="Nso",0,VLOOKUP($A109,'Marks Entry'!$B$9:$FN$108,39,0)))</f>
        <v>3</v>
      </c>
      <c r="H124" s="529">
        <f t="shared" ref="H124:H128" si="9">SUM(E124:G124)</f>
        <v>17</v>
      </c>
      <c r="I124" s="1273">
        <f>IF($L112="TC",0,IF($L112="Nso",0,VLOOKUP($A109,'Marks Entry'!$B$9:$FN$108,43,0)))</f>
        <v>35</v>
      </c>
      <c r="J124" s="1274"/>
      <c r="K124" s="533">
        <f t="shared" ref="K124:K128" si="10">SUM(H124,I124)</f>
        <v>52</v>
      </c>
      <c r="L124" s="1275">
        <f>IF($L112="TC",0,IF($L112="Nso",0,VLOOKUP($A109,'Marks Entry'!$B$9:$FN$108,46,0)))</f>
        <v>35</v>
      </c>
      <c r="M124" s="1276"/>
      <c r="N124" s="537">
        <f t="shared" ref="N124:N128" si="11">SUM(H124,I124,L124)</f>
        <v>87</v>
      </c>
      <c r="O124" s="544" t="str">
        <f>IF($L112="TC",0,IF($L112="Nso",0,VLOOKUP($A109,'Marks Entry'!$B$9:$FN$108,50,0)))</f>
        <v>D</v>
      </c>
      <c r="P124" s="1007"/>
    </row>
    <row r="125" spans="1:16" s="73" customFormat="1" ht="18.600000000000001" customHeight="1">
      <c r="A125" s="1303"/>
      <c r="B125" s="543" t="s">
        <v>210</v>
      </c>
      <c r="C125" s="1271" t="str">
        <f>'Marks Entry'!$AZ$3</f>
        <v>SANSKRIT</v>
      </c>
      <c r="D125" s="1272"/>
      <c r="E125" s="527">
        <f>IF($L112="TC",0,IF($L112="Nso",0,VLOOKUP($A109,'Marks Entry'!$B$9:$FN$108,53,0)))</f>
        <v>7</v>
      </c>
      <c r="F125" s="527">
        <f>IF($L112="TC",0,IF($L112="TC",0,IF($L112="Nso",0,VLOOKUP($A109,'Marks Entry'!$B$9:$FN$108,56,0))))</f>
        <v>7</v>
      </c>
      <c r="G125" s="527">
        <f>IF($L112="TC",0,IF($L112="TC",0,IF($L112="Nso",0,VLOOKUP($A109,'Marks Entry'!$B$9:$FN$108,59,0))))</f>
        <v>3</v>
      </c>
      <c r="H125" s="529">
        <f t="shared" si="9"/>
        <v>17</v>
      </c>
      <c r="I125" s="1273">
        <f>IF($L112="TC",0,IF($L112="Nso",0,VLOOKUP($A109,'Marks Entry'!$B$9:$FN$108,63,0)))</f>
        <v>35</v>
      </c>
      <c r="J125" s="1274"/>
      <c r="K125" s="533">
        <f t="shared" si="10"/>
        <v>52</v>
      </c>
      <c r="L125" s="1275">
        <f>IF($L112="TC",0,IF($L112="Nso",0,VLOOKUP($A109,'Marks Entry'!$B$9:$FN$108,66,0)))</f>
        <v>35</v>
      </c>
      <c r="M125" s="1276"/>
      <c r="N125" s="537">
        <f t="shared" si="11"/>
        <v>87</v>
      </c>
      <c r="O125" s="544" t="str">
        <f>IF($L112="TC",0,IF($L112="Nso",0,VLOOKUP($A109,'Marks Entry'!$B$9:$FN$108,70,0)))</f>
        <v>D</v>
      </c>
      <c r="P125" s="1007"/>
    </row>
    <row r="126" spans="1:16" s="73" customFormat="1" ht="18.600000000000001" customHeight="1">
      <c r="A126" s="1303"/>
      <c r="B126" s="543" t="s">
        <v>210</v>
      </c>
      <c r="C126" s="1271" t="str">
        <f>'Marks Entry'!$BT$3</f>
        <v>SCIENCE</v>
      </c>
      <c r="D126" s="1272"/>
      <c r="E126" s="527">
        <f>IF($L112="TC",0,IF($L112="Nso",0,VLOOKUP($A109,'Marks Entry'!$B$9:$FN$108,73,0)))</f>
        <v>7</v>
      </c>
      <c r="F126" s="527">
        <f>IF($L112="TC",0,IF($L112="Nso",0,VLOOKUP($A109,'Marks Entry'!$B$9:$FN$108,76,0)))</f>
        <v>7</v>
      </c>
      <c r="G126" s="527">
        <f>IF($L112="TC",0,IF($L112="Nso",0,VLOOKUP($A109,'Marks Entry'!$B$9:$FN$108,79,0)))</f>
        <v>3</v>
      </c>
      <c r="H126" s="529">
        <f t="shared" si="9"/>
        <v>17</v>
      </c>
      <c r="I126" s="1273">
        <f>IF($L112="TC",0,IF($L112="Nso",0,VLOOKUP($A109,'Marks Entry'!$B$9:$FN$108,83,0)))</f>
        <v>35</v>
      </c>
      <c r="J126" s="1274"/>
      <c r="K126" s="533">
        <f t="shared" si="10"/>
        <v>52</v>
      </c>
      <c r="L126" s="1275">
        <f>IF($L112="TC",0,IF($L112="Nso",0,VLOOKUP($A109,'Marks Entry'!$B$9:$FN$108,86,0)))</f>
        <v>35</v>
      </c>
      <c r="M126" s="1276"/>
      <c r="N126" s="537">
        <f t="shared" si="11"/>
        <v>87</v>
      </c>
      <c r="O126" s="544" t="str">
        <f>IF($L112="TC",0,IF($L112="Nso",0,VLOOKUP($A109,'Marks Entry'!$B$9:$FN$108,90,0)))</f>
        <v>D</v>
      </c>
      <c r="P126" s="1007"/>
    </row>
    <row r="127" spans="1:16" s="73" customFormat="1" ht="18.600000000000001" customHeight="1">
      <c r="A127" s="1303"/>
      <c r="B127" s="543" t="s">
        <v>210</v>
      </c>
      <c r="C127" s="1271" t="str">
        <f>'Marks Entry'!$CN$3</f>
        <v>MATHEMATICS</v>
      </c>
      <c r="D127" s="1272"/>
      <c r="E127" s="527">
        <f>IF($L112="TC",0,IF($L112="Nso",0,VLOOKUP($A109,'Marks Entry'!$B$9:$FN$108,93,0)))</f>
        <v>7</v>
      </c>
      <c r="F127" s="527">
        <f>IF($L112="TC",0,IF($L112="Nso",0,VLOOKUP($A109,'Marks Entry'!$B$9:$FN$108,96,0)))</f>
        <v>7</v>
      </c>
      <c r="G127" s="527">
        <f>IF($L112="TC",0,IF($L112="Nso",0,VLOOKUP($A109,'Marks Entry'!$B$9:$FN$108,99,0)))</f>
        <v>3</v>
      </c>
      <c r="H127" s="529">
        <f t="shared" si="9"/>
        <v>17</v>
      </c>
      <c r="I127" s="1273">
        <f>IF($L112="TC",0,IF($L112="Nso",0,VLOOKUP($A109,'Marks Entry'!$B$9:$FN$108,103,0)))</f>
        <v>35</v>
      </c>
      <c r="J127" s="1274"/>
      <c r="K127" s="533">
        <f t="shared" si="10"/>
        <v>52</v>
      </c>
      <c r="L127" s="1275">
        <f>IF($L112="TC",0,IF($L112="Nso",0,VLOOKUP($A109,'Marks Entry'!$B$9:$FN$108,106,0)))</f>
        <v>35</v>
      </c>
      <c r="M127" s="1276"/>
      <c r="N127" s="537">
        <f t="shared" si="11"/>
        <v>87</v>
      </c>
      <c r="O127" s="544" t="str">
        <f>IF($L112="TC",0,IF($L112="Nso",0,VLOOKUP($A109,'Marks Entry'!$B$9:$FN$108,110,0)))</f>
        <v>D</v>
      </c>
      <c r="P127" s="1007"/>
    </row>
    <row r="128" spans="1:16" s="73" customFormat="1" ht="18.600000000000001" customHeight="1" thickBot="1">
      <c r="A128" s="1303"/>
      <c r="B128" s="543" t="s">
        <v>210</v>
      </c>
      <c r="C128" s="1277" t="str">
        <f>'Marks Entry'!$DH$3</f>
        <v>SOCIAL SCIENCE</v>
      </c>
      <c r="D128" s="1278"/>
      <c r="E128" s="527">
        <f>IF($L112="TC",0,IF($L112="Nso",0,VLOOKUP($A109,'Marks Entry'!$B$9:$FN$108,113,0)))</f>
        <v>7</v>
      </c>
      <c r="F128" s="527">
        <f>IF($L112="TC",0,IF($L112="Nso",0,VLOOKUP($A109,'Marks Entry'!$B$9:$FN$108,116,0)))</f>
        <v>7</v>
      </c>
      <c r="G128" s="527">
        <f>IF($L112="TC",0,IF($L112="Nso",0,VLOOKUP($A109,'Marks Entry'!$B$9:$FN$108,119,0)))</f>
        <v>3</v>
      </c>
      <c r="H128" s="530">
        <f t="shared" si="9"/>
        <v>17</v>
      </c>
      <c r="I128" s="1279">
        <f>IF($L112="TC",0,IF($L112="Nso",0,VLOOKUP($A109,'Marks Entry'!$B$9:$FN$108,123,0)))</f>
        <v>35</v>
      </c>
      <c r="J128" s="1280"/>
      <c r="K128" s="534">
        <f t="shared" si="10"/>
        <v>52</v>
      </c>
      <c r="L128" s="1281">
        <f>IF($L112="TC",0,IF($L112="Nso",0,VLOOKUP($A109,'Marks Entry'!$B$9:$FN$108,126,0)))</f>
        <v>35</v>
      </c>
      <c r="M128" s="1282"/>
      <c r="N128" s="537">
        <f t="shared" si="11"/>
        <v>87</v>
      </c>
      <c r="O128" s="544" t="str">
        <f>IF($L112="TC",0,IF($L112="Nso",0,VLOOKUP($A109,'Marks Entry'!$B$9:$FN$108,130,0)))</f>
        <v>D</v>
      </c>
      <c r="P128" s="1007"/>
    </row>
    <row r="129" spans="1:16" s="73" customFormat="1" ht="18.600000000000001" customHeight="1">
      <c r="A129" s="1303"/>
      <c r="B129" s="543" t="s">
        <v>210</v>
      </c>
      <c r="C129" s="1350" t="s">
        <v>87</v>
      </c>
      <c r="D129" s="1351"/>
      <c r="E129" s="1352"/>
      <c r="F129" s="1356" t="s">
        <v>88</v>
      </c>
      <c r="G129" s="1357"/>
      <c r="H129" s="1358" t="s">
        <v>89</v>
      </c>
      <c r="I129" s="1358"/>
      <c r="J129" s="1359" t="s">
        <v>44</v>
      </c>
      <c r="K129" s="1360"/>
      <c r="L129" s="236" t="s">
        <v>95</v>
      </c>
      <c r="M129" s="236" t="s">
        <v>208</v>
      </c>
      <c r="N129" s="200" t="s">
        <v>42</v>
      </c>
      <c r="O129" s="545" t="s">
        <v>46</v>
      </c>
      <c r="P129" s="1007"/>
    </row>
    <row r="130" spans="1:16" s="73" customFormat="1" ht="18.600000000000001" customHeight="1" thickBot="1">
      <c r="A130" s="1303"/>
      <c r="B130" s="543" t="s">
        <v>210</v>
      </c>
      <c r="C130" s="1353"/>
      <c r="D130" s="1354"/>
      <c r="E130" s="1355"/>
      <c r="F130" s="1361">
        <f>IF($L112="TC",0,IF($L112="Nso",0,VLOOKUP($A109,'Marks Entry'!$B$9:$FN$108,161,0)))</f>
        <v>1200</v>
      </c>
      <c r="G130" s="1362"/>
      <c r="H130" s="1363">
        <f>IF($L112="TC",0,IF($L112="Nso",0,VLOOKUP($A109,'Marks Entry'!$B$9:$FN$108,162,0)))</f>
        <v>528</v>
      </c>
      <c r="I130" s="1363"/>
      <c r="J130" s="1364">
        <f>IF($L112="TC",0,IF($L112="Nso",0,VLOOKUP($A109,'Marks Entry'!$B$9:$FN$108,163,0)))</f>
        <v>44</v>
      </c>
      <c r="K130" s="1365"/>
      <c r="L130" s="237" t="str">
        <f>IF($L112="TC",0,IF($L112="Nso",0,VLOOKUP($A109,'Marks Entry'!$B$9:$FN$108,164,0)))</f>
        <v>Third</v>
      </c>
      <c r="M130" s="237" t="str">
        <f>IF($L112="TC",0,IF($L112="Nso",0,VLOOKUP($A109,'Marks Entry'!$B$9:$FN$108,165,0)))</f>
        <v>D</v>
      </c>
      <c r="N130" s="542" t="str">
        <f>IF($L112="TC","TC",IF($L112="Nso","NSO",VLOOKUP($A109,'Marks Entry'!$B$9:$FN$108,166,0)))</f>
        <v>PASSED</v>
      </c>
      <c r="O130" s="546">
        <f>IF($L112="Nso",0,VLOOKUP($A109,'Marks Entry'!$B$9:$FN$108,168,0))</f>
        <v>4.9999999999999991</v>
      </c>
      <c r="P130" s="1007"/>
    </row>
    <row r="131" spans="1:16" s="73" customFormat="1" ht="18.600000000000001" customHeight="1">
      <c r="A131" s="1303"/>
      <c r="B131" s="543" t="s">
        <v>210</v>
      </c>
      <c r="C131" s="1332" t="s">
        <v>62</v>
      </c>
      <c r="D131" s="1333"/>
      <c r="E131" s="1333"/>
      <c r="F131" s="1333"/>
      <c r="G131" s="1333"/>
      <c r="H131" s="1333"/>
      <c r="I131" s="1334"/>
      <c r="J131" s="1335" t="s">
        <v>63</v>
      </c>
      <c r="K131" s="1335"/>
      <c r="L131" s="1336"/>
      <c r="M131" s="238">
        <f>IF($L112="TC",0,IF($L112="Nso",0,VLOOKUP($A109,'Marks Entry'!$B$9:$FN$108,158,0)))</f>
        <v>0</v>
      </c>
      <c r="N131" s="1337" t="s">
        <v>104</v>
      </c>
      <c r="O131" s="1338"/>
      <c r="P131" s="1007"/>
    </row>
    <row r="132" spans="1:16" s="73" customFormat="1" ht="18.600000000000001" customHeight="1" thickBot="1">
      <c r="A132" s="1303"/>
      <c r="B132" s="543" t="s">
        <v>210</v>
      </c>
      <c r="C132" s="1339" t="s">
        <v>57</v>
      </c>
      <c r="D132" s="1340"/>
      <c r="E132" s="1340"/>
      <c r="F132" s="1341" t="s">
        <v>168</v>
      </c>
      <c r="G132" s="1341"/>
      <c r="H132" s="1341"/>
      <c r="I132" s="523" t="s">
        <v>50</v>
      </c>
      <c r="J132" s="1342" t="s">
        <v>64</v>
      </c>
      <c r="K132" s="1342"/>
      <c r="L132" s="1343"/>
      <c r="M132" s="239">
        <f>IF($L112="TC",0,IF($L112="Nso",0,VLOOKUP($A109,'Marks Entry'!$B$9:$FN$108,159,0)))</f>
        <v>0</v>
      </c>
      <c r="N132" s="1344" t="str">
        <f>IF($L112="TC",0,IF($L112="Nso",0,VLOOKUP($A109,'Marks Entry'!$B$9:$FN$108,160,0)))</f>
        <v/>
      </c>
      <c r="O132" s="1345"/>
      <c r="P132" s="1007"/>
    </row>
    <row r="133" spans="1:16" s="73" customFormat="1" ht="18.600000000000001" customHeight="1">
      <c r="A133" s="1303"/>
      <c r="B133" s="543" t="s">
        <v>210</v>
      </c>
      <c r="C133" s="1339"/>
      <c r="D133" s="1340"/>
      <c r="E133" s="1340"/>
      <c r="F133" s="1341"/>
      <c r="G133" s="1341"/>
      <c r="H133" s="1341"/>
      <c r="I133" s="524" t="s">
        <v>102</v>
      </c>
      <c r="J133" s="1346" t="s">
        <v>65</v>
      </c>
      <c r="K133" s="1346"/>
      <c r="L133" s="1347"/>
      <c r="M133" s="1348" t="str">
        <f>IF($L112="TC",0,IF($L112="Nso",0,VLOOKUP($A109,'Marks Entry'!$B$9:$FN$108,169,0)))</f>
        <v>Average</v>
      </c>
      <c r="N133" s="1348"/>
      <c r="O133" s="1349"/>
      <c r="P133" s="1007"/>
    </row>
    <row r="134" spans="1:16" s="73" customFormat="1" ht="18.600000000000001" customHeight="1">
      <c r="A134" s="1303"/>
      <c r="B134" s="543" t="s">
        <v>210</v>
      </c>
      <c r="C134" s="1397" t="str">
        <f>'Marks Entry'!$EB$3</f>
        <v>Work Exp.</v>
      </c>
      <c r="D134" s="1398"/>
      <c r="E134" s="1399"/>
      <c r="F134" s="1400" t="str">
        <f>IF($L112="TC",0,IF($L112="Nso",0,VLOOKUP($A109,'Marks Entry'!$B$9:$GM$108,186,0)))</f>
        <v>71/100</v>
      </c>
      <c r="G134" s="1400"/>
      <c r="H134" s="1400"/>
      <c r="I134" s="59" t="str">
        <f>IF($L112="TC",0,IF($L112="Nso",0,VLOOKUP($A109,'Marks Entry'!$B$9:$GM$108,139,0)))</f>
        <v>B</v>
      </c>
      <c r="J134" s="1401" t="s">
        <v>81</v>
      </c>
      <c r="K134" s="1401"/>
      <c r="L134" s="1402"/>
      <c r="M134" s="1403">
        <f>'Marks Entry'!$AA$2</f>
        <v>45041</v>
      </c>
      <c r="N134" s="1403"/>
      <c r="O134" s="1404"/>
      <c r="P134" s="1007"/>
    </row>
    <row r="135" spans="1:16" s="73" customFormat="1" ht="18.600000000000001" customHeight="1">
      <c r="A135" s="1303"/>
      <c r="B135" s="543" t="s">
        <v>210</v>
      </c>
      <c r="C135" s="1405" t="str">
        <f>'Marks Entry'!$EK$3</f>
        <v>Art Edu.</v>
      </c>
      <c r="D135" s="1400"/>
      <c r="E135" s="1400"/>
      <c r="F135" s="1406" t="str">
        <f>IF($L112="TC",0,IF($L112="Nso",0,VLOOKUP($A109,'Marks Entry'!$B$9:$GM$108,190,0)))</f>
        <v>71/100</v>
      </c>
      <c r="G135" s="1407"/>
      <c r="H135" s="1408"/>
      <c r="I135" s="59" t="str">
        <f>IF($L112="TC",0,IF($L112="Nso",0,VLOOKUP($A109,'Marks Entry'!$B$9:$GM$108,148,0)))</f>
        <v>B</v>
      </c>
      <c r="J135" s="1409"/>
      <c r="K135" s="1409"/>
      <c r="L135" s="1410"/>
      <c r="M135" s="1410"/>
      <c r="N135" s="1410"/>
      <c r="O135" s="1411"/>
      <c r="P135" s="1007"/>
    </row>
    <row r="136" spans="1:16" s="73" customFormat="1" ht="18.600000000000001" customHeight="1">
      <c r="A136" s="1303"/>
      <c r="B136" s="543" t="s">
        <v>210</v>
      </c>
      <c r="C136" s="1366" t="str">
        <f>'Marks Entry'!$ET$3</f>
        <v>HEALTH &amp; PHY. EDU.</v>
      </c>
      <c r="D136" s="1367"/>
      <c r="E136" s="1367"/>
      <c r="F136" s="1368" t="str">
        <f>IF($L112="TC",0,IF($L112="Nso",0,VLOOKUP($A109,'Marks Entry'!$B$9:$GM$108,194,0)))</f>
        <v>71/100</v>
      </c>
      <c r="G136" s="1369"/>
      <c r="H136" s="1370"/>
      <c r="I136" s="59" t="str">
        <f>IF($L112="TC",0,IF($L112="Nso",0,VLOOKUP($A109,'Marks Entry'!$B$9:$GM$108,157,0)))</f>
        <v>B</v>
      </c>
      <c r="J136" s="1371" t="s">
        <v>77</v>
      </c>
      <c r="K136" s="1372"/>
      <c r="L136" s="1373"/>
      <c r="M136" s="1377"/>
      <c r="N136" s="1372"/>
      <c r="O136" s="1378"/>
      <c r="P136" s="1007"/>
    </row>
    <row r="137" spans="1:16" s="73" customFormat="1" ht="18.600000000000001" customHeight="1">
      <c r="A137" s="1303"/>
      <c r="B137" s="543" t="s">
        <v>210</v>
      </c>
      <c r="C137" s="1381" t="s">
        <v>66</v>
      </c>
      <c r="D137" s="1382"/>
      <c r="E137" s="1382"/>
      <c r="F137" s="1382"/>
      <c r="G137" s="1382"/>
      <c r="H137" s="1382"/>
      <c r="I137" s="1383"/>
      <c r="J137" s="1374"/>
      <c r="K137" s="1375"/>
      <c r="L137" s="1376"/>
      <c r="M137" s="1379"/>
      <c r="N137" s="1375"/>
      <c r="O137" s="1380"/>
      <c r="P137" s="1007"/>
    </row>
    <row r="138" spans="1:16" s="73" customFormat="1" ht="18.600000000000001" customHeight="1" thickBot="1">
      <c r="A138" s="1303"/>
      <c r="B138" s="543" t="s">
        <v>210</v>
      </c>
      <c r="C138" s="60" t="s">
        <v>67</v>
      </c>
      <c r="D138" s="1384" t="s">
        <v>72</v>
      </c>
      <c r="E138" s="1385"/>
      <c r="F138" s="1384" t="s">
        <v>73</v>
      </c>
      <c r="G138" s="1386"/>
      <c r="H138" s="1386"/>
      <c r="I138" s="1387"/>
      <c r="J138" s="1388" t="s">
        <v>78</v>
      </c>
      <c r="K138" s="1389"/>
      <c r="L138" s="1389"/>
      <c r="M138" s="1389"/>
      <c r="N138" s="1389"/>
      <c r="O138" s="1390"/>
      <c r="P138" s="1007"/>
    </row>
    <row r="139" spans="1:16" s="73" customFormat="1" ht="18.600000000000001" customHeight="1">
      <c r="A139" s="1303"/>
      <c r="B139" s="543" t="s">
        <v>210</v>
      </c>
      <c r="C139" s="690" t="s">
        <v>68</v>
      </c>
      <c r="D139" s="1328" t="s">
        <v>211</v>
      </c>
      <c r="E139" s="1327"/>
      <c r="F139" s="1394" t="s">
        <v>74</v>
      </c>
      <c r="G139" s="1395"/>
      <c r="H139" s="1395"/>
      <c r="I139" s="1396"/>
      <c r="J139" s="1391"/>
      <c r="K139" s="1392"/>
      <c r="L139" s="1392"/>
      <c r="M139" s="1392"/>
      <c r="N139" s="1392"/>
      <c r="O139" s="1393"/>
      <c r="P139" s="1007"/>
    </row>
    <row r="140" spans="1:16" s="73" customFormat="1" ht="18.600000000000001" customHeight="1">
      <c r="A140" s="1303"/>
      <c r="B140" s="543" t="s">
        <v>210</v>
      </c>
      <c r="C140" s="689" t="s">
        <v>69</v>
      </c>
      <c r="D140" s="1275" t="s">
        <v>212</v>
      </c>
      <c r="E140" s="1274"/>
      <c r="F140" s="1413" t="s">
        <v>75</v>
      </c>
      <c r="G140" s="1414"/>
      <c r="H140" s="1414"/>
      <c r="I140" s="1415"/>
      <c r="J140" s="1391"/>
      <c r="K140" s="1392"/>
      <c r="L140" s="1392"/>
      <c r="M140" s="1392"/>
      <c r="N140" s="1392"/>
      <c r="O140" s="1393"/>
      <c r="P140" s="1007"/>
    </row>
    <row r="141" spans="1:16" s="73" customFormat="1" ht="18.600000000000001" customHeight="1">
      <c r="A141" s="1303"/>
      <c r="B141" s="543" t="s">
        <v>210</v>
      </c>
      <c r="C141" s="689" t="s">
        <v>71</v>
      </c>
      <c r="D141" s="1275" t="s">
        <v>213</v>
      </c>
      <c r="E141" s="1274"/>
      <c r="F141" s="1413" t="s">
        <v>76</v>
      </c>
      <c r="G141" s="1414"/>
      <c r="H141" s="1414"/>
      <c r="I141" s="1415"/>
      <c r="J141" s="1416" t="s">
        <v>90</v>
      </c>
      <c r="K141" s="1417"/>
      <c r="L141" s="1417"/>
      <c r="M141" s="1417"/>
      <c r="N141" s="1417"/>
      <c r="O141" s="1418"/>
      <c r="P141" s="1007"/>
    </row>
    <row r="142" spans="1:16" s="73" customFormat="1" ht="18.600000000000001" customHeight="1">
      <c r="A142" s="1303"/>
      <c r="B142" s="543" t="s">
        <v>210</v>
      </c>
      <c r="C142" s="689" t="s">
        <v>70</v>
      </c>
      <c r="D142" s="1275" t="s">
        <v>214</v>
      </c>
      <c r="E142" s="1274"/>
      <c r="F142" s="1413" t="s">
        <v>103</v>
      </c>
      <c r="G142" s="1414"/>
      <c r="H142" s="1414"/>
      <c r="I142" s="1415"/>
      <c r="J142" s="1416"/>
      <c r="K142" s="1417"/>
      <c r="L142" s="1417"/>
      <c r="M142" s="1417"/>
      <c r="N142" s="1417"/>
      <c r="O142" s="1418"/>
      <c r="P142" s="1007"/>
    </row>
    <row r="143" spans="1:16" s="73" customFormat="1" ht="18.600000000000001" customHeight="1" thickBot="1">
      <c r="A143" s="1303"/>
      <c r="B143" s="547" t="s">
        <v>210</v>
      </c>
      <c r="C143" s="548" t="s">
        <v>153</v>
      </c>
      <c r="D143" s="1281" t="s">
        <v>215</v>
      </c>
      <c r="E143" s="1280"/>
      <c r="F143" s="1422" t="s">
        <v>216</v>
      </c>
      <c r="G143" s="1423"/>
      <c r="H143" s="1423"/>
      <c r="I143" s="1424"/>
      <c r="J143" s="1419"/>
      <c r="K143" s="1420"/>
      <c r="L143" s="1420"/>
      <c r="M143" s="1420"/>
      <c r="N143" s="1420"/>
      <c r="O143" s="1421"/>
      <c r="P143" s="1007"/>
    </row>
    <row r="144" spans="1:16" s="73" customFormat="1" ht="9.75" customHeight="1">
      <c r="A144" s="1412"/>
      <c r="B144" s="1412"/>
      <c r="C144" s="1412"/>
      <c r="D144" s="1412"/>
      <c r="E144" s="1412"/>
      <c r="F144" s="1412"/>
      <c r="G144" s="1412"/>
      <c r="H144" s="1412"/>
      <c r="I144" s="1412"/>
      <c r="J144" s="1412"/>
      <c r="K144" s="1412"/>
      <c r="L144" s="1412"/>
      <c r="M144" s="1412"/>
      <c r="N144" s="1412"/>
      <c r="O144" s="1412"/>
      <c r="P144" s="1412"/>
    </row>
    <row r="145" spans="1:16" s="73" customFormat="1" ht="17.25" customHeight="1" thickBot="1">
      <c r="A145" s="241">
        <f>A109+1</f>
        <v>5</v>
      </c>
      <c r="B145" s="1302" t="s">
        <v>53</v>
      </c>
      <c r="C145" s="1302"/>
      <c r="D145" s="1302"/>
      <c r="E145" s="1302"/>
      <c r="F145" s="1302"/>
      <c r="G145" s="1302"/>
      <c r="H145" s="1302"/>
      <c r="I145" s="1302"/>
      <c r="J145" s="1302"/>
      <c r="K145" s="1302"/>
      <c r="L145" s="1302"/>
      <c r="M145" s="1302"/>
      <c r="N145" s="1302"/>
      <c r="O145" s="1302"/>
      <c r="P145" s="1007"/>
    </row>
    <row r="146" spans="1:16" s="73" customFormat="1" ht="44.25" customHeight="1">
      <c r="A146" s="1303"/>
      <c r="B146" s="1304" t="str">
        <f>IF(L148&gt;0,CONCATENATE(I148,L148),0)</f>
        <v>Roll No.:-905</v>
      </c>
      <c r="C146" s="1306"/>
      <c r="D146" s="1308" t="str">
        <f>Master!$E$8</f>
        <v>Govt. Sr. Secondary School Raimalwada</v>
      </c>
      <c r="E146" s="1309"/>
      <c r="F146" s="1309"/>
      <c r="G146" s="1309"/>
      <c r="H146" s="1309"/>
      <c r="I146" s="1309"/>
      <c r="J146" s="1309"/>
      <c r="K146" s="1309"/>
      <c r="L146" s="1309"/>
      <c r="M146" s="1309"/>
      <c r="N146" s="1309"/>
      <c r="O146" s="1310"/>
      <c r="P146" s="1007"/>
    </row>
    <row r="147" spans="1:16" s="73" customFormat="1" ht="26.25" customHeight="1" thickBot="1">
      <c r="A147" s="1303"/>
      <c r="B147" s="1305"/>
      <c r="C147" s="1307"/>
      <c r="D147" s="1311" t="str">
        <f>Master!$E$11</f>
        <v>P.S.-Bapini (Jodhpur)</v>
      </c>
      <c r="E147" s="1311"/>
      <c r="F147" s="1311"/>
      <c r="G147" s="1311"/>
      <c r="H147" s="1311"/>
      <c r="I147" s="1311"/>
      <c r="J147" s="1311"/>
      <c r="K147" s="1311"/>
      <c r="L147" s="1311"/>
      <c r="M147" s="1311"/>
      <c r="N147" s="1311"/>
      <c r="O147" s="1312"/>
      <c r="P147" s="1007"/>
    </row>
    <row r="148" spans="1:16" s="73" customFormat="1" ht="15" customHeight="1">
      <c r="A148" s="1303"/>
      <c r="B148" s="1313"/>
      <c r="C148" s="1314" t="s">
        <v>163</v>
      </c>
      <c r="D148" s="1315"/>
      <c r="E148" s="1315"/>
      <c r="F148" s="1315"/>
      <c r="G148" s="1315"/>
      <c r="H148" s="1316"/>
      <c r="I148" s="1320" t="s">
        <v>125</v>
      </c>
      <c r="J148" s="1321"/>
      <c r="K148" s="1321"/>
      <c r="L148" s="1286">
        <f>VLOOKUP(A145,'Marks Entry'!$B$9:$G$108,6)</f>
        <v>905</v>
      </c>
      <c r="M148" s="1288" t="str">
        <f>CONCATENATE('Marks Entry'!$C$3,"0",'Marks Entry'!$G$3)</f>
        <v>School U-Dise Code :-08151106901</v>
      </c>
      <c r="N148" s="1289"/>
      <c r="O148" s="1290"/>
      <c r="P148" s="1007"/>
    </row>
    <row r="149" spans="1:16" s="73" customFormat="1" ht="15" customHeight="1">
      <c r="A149" s="1303"/>
      <c r="B149" s="1313"/>
      <c r="C149" s="1314"/>
      <c r="D149" s="1315"/>
      <c r="E149" s="1315"/>
      <c r="F149" s="1315"/>
      <c r="G149" s="1315"/>
      <c r="H149" s="1316"/>
      <c r="I149" s="1320"/>
      <c r="J149" s="1321"/>
      <c r="K149" s="1321"/>
      <c r="L149" s="1286"/>
      <c r="M149" s="1291" t="str">
        <f>CONCATENATE('Marks Entry'!$I$3,'Marks Entry'!$J$3)</f>
        <v>Session :-2022-23</v>
      </c>
      <c r="N149" s="1292"/>
      <c r="O149" s="1293"/>
      <c r="P149" s="1007"/>
    </row>
    <row r="150" spans="1:16" s="73" customFormat="1" ht="15" customHeight="1" thickBot="1">
      <c r="A150" s="1303"/>
      <c r="B150" s="1313"/>
      <c r="C150" s="1317"/>
      <c r="D150" s="1318"/>
      <c r="E150" s="1318"/>
      <c r="F150" s="1318"/>
      <c r="G150" s="1318"/>
      <c r="H150" s="1319"/>
      <c r="I150" s="1322"/>
      <c r="J150" s="1323"/>
      <c r="K150" s="1323"/>
      <c r="L150" s="1287"/>
      <c r="M150" s="1294"/>
      <c r="N150" s="1295"/>
      <c r="O150" s="1296"/>
      <c r="P150" s="1007"/>
    </row>
    <row r="151" spans="1:16" s="73" customFormat="1" ht="19.5" customHeight="1">
      <c r="A151" s="1303"/>
      <c r="B151" s="543" t="s">
        <v>210</v>
      </c>
      <c r="C151" s="1297" t="s">
        <v>21</v>
      </c>
      <c r="D151" s="1298"/>
      <c r="E151" s="1298"/>
      <c r="F151" s="1298"/>
      <c r="G151" s="1299"/>
      <c r="H151" s="13" t="s">
        <v>161</v>
      </c>
      <c r="I151" s="1300">
        <f>VLOOKUP($A145,'Marks Entry'!$B$9:$FN$108,4,0)</f>
        <v>968</v>
      </c>
      <c r="J151" s="1300"/>
      <c r="K151" s="1300"/>
      <c r="L151" s="1300"/>
      <c r="M151" s="1300"/>
      <c r="N151" s="1300"/>
      <c r="O151" s="1301"/>
      <c r="P151" s="1007"/>
    </row>
    <row r="152" spans="1:16" s="73" customFormat="1" ht="19.5" customHeight="1">
      <c r="A152" s="1303"/>
      <c r="B152" s="543" t="s">
        <v>210</v>
      </c>
      <c r="C152" s="1283" t="s">
        <v>23</v>
      </c>
      <c r="D152" s="1284"/>
      <c r="E152" s="1284"/>
      <c r="F152" s="1284"/>
      <c r="G152" s="1285"/>
      <c r="H152" s="25" t="s">
        <v>161</v>
      </c>
      <c r="I152" s="1252" t="str">
        <f>VLOOKUP($A145,'Marks Entry'!$B$9:$FN$108,7,0)</f>
        <v>ANU JANDU</v>
      </c>
      <c r="J152" s="1252"/>
      <c r="K152" s="1252"/>
      <c r="L152" s="1252"/>
      <c r="M152" s="1252"/>
      <c r="N152" s="1252"/>
      <c r="O152" s="1253"/>
      <c r="P152" s="1007"/>
    </row>
    <row r="153" spans="1:16" s="73" customFormat="1" ht="19.5" customHeight="1">
      <c r="A153" s="1303"/>
      <c r="B153" s="543" t="s">
        <v>210</v>
      </c>
      <c r="C153" s="1283" t="s">
        <v>24</v>
      </c>
      <c r="D153" s="1284"/>
      <c r="E153" s="1284"/>
      <c r="F153" s="1284"/>
      <c r="G153" s="1285"/>
      <c r="H153" s="25" t="s">
        <v>161</v>
      </c>
      <c r="I153" s="1252" t="str">
        <f>VLOOKUP($A145,'Marks Entry'!$B$9:$FN$108,8,0)</f>
        <v>HEERA RAM JANDU</v>
      </c>
      <c r="J153" s="1252"/>
      <c r="K153" s="1252"/>
      <c r="L153" s="1252"/>
      <c r="M153" s="1252"/>
      <c r="N153" s="1252"/>
      <c r="O153" s="1253"/>
      <c r="P153" s="1007"/>
    </row>
    <row r="154" spans="1:16" s="73" customFormat="1" ht="19.5" customHeight="1">
      <c r="A154" s="1303"/>
      <c r="B154" s="543" t="s">
        <v>210</v>
      </c>
      <c r="C154" s="1283" t="s">
        <v>55</v>
      </c>
      <c r="D154" s="1284"/>
      <c r="E154" s="1284"/>
      <c r="F154" s="1284"/>
      <c r="G154" s="1285"/>
      <c r="H154" s="25" t="s">
        <v>161</v>
      </c>
      <c r="I154" s="1252" t="str">
        <f>VLOOKUP($A145,'Marks Entry'!$B$9:$FN$108,9,0)</f>
        <v>MANU DEVI</v>
      </c>
      <c r="J154" s="1252"/>
      <c r="K154" s="1252"/>
      <c r="L154" s="1252"/>
      <c r="M154" s="1252"/>
      <c r="N154" s="1252"/>
      <c r="O154" s="1253"/>
      <c r="P154" s="1007"/>
    </row>
    <row r="155" spans="1:16" s="73" customFormat="1" ht="19.5" customHeight="1">
      <c r="A155" s="1303"/>
      <c r="B155" s="543" t="s">
        <v>210</v>
      </c>
      <c r="C155" s="1283" t="s">
        <v>56</v>
      </c>
      <c r="D155" s="1284"/>
      <c r="E155" s="1284"/>
      <c r="F155" s="1284"/>
      <c r="G155" s="1285"/>
      <c r="H155" s="25" t="s">
        <v>161</v>
      </c>
      <c r="I155" s="1251" t="str">
        <f>CONCATENATE('Marks Entry'!$G$4,'Marks Entry'!$J$4)</f>
        <v>6(A)</v>
      </c>
      <c r="J155" s="1252"/>
      <c r="K155" s="1252"/>
      <c r="L155" s="1252"/>
      <c r="M155" s="1252"/>
      <c r="N155" s="1252"/>
      <c r="O155" s="1253"/>
      <c r="P155" s="1007"/>
    </row>
    <row r="156" spans="1:16" s="73" customFormat="1" ht="19.5" customHeight="1" thickBot="1">
      <c r="A156" s="1303"/>
      <c r="B156" s="543" t="s">
        <v>210</v>
      </c>
      <c r="C156" s="1254" t="s">
        <v>26</v>
      </c>
      <c r="D156" s="1255"/>
      <c r="E156" s="1255"/>
      <c r="F156" s="1255"/>
      <c r="G156" s="1256"/>
      <c r="H156" s="61" t="s">
        <v>161</v>
      </c>
      <c r="I156" s="1257">
        <f>VLOOKUP($A145,'Marks Entry'!$B$9:$FN$108,10,0)</f>
        <v>38946</v>
      </c>
      <c r="J156" s="1257"/>
      <c r="K156" s="1257"/>
      <c r="L156" s="1257"/>
      <c r="M156" s="1257"/>
      <c r="N156" s="1257"/>
      <c r="O156" s="1258"/>
      <c r="P156" s="1007"/>
    </row>
    <row r="157" spans="1:16" s="73" customFormat="1" ht="34.5" customHeight="1">
      <c r="A157" s="1303"/>
      <c r="B157" s="543" t="s">
        <v>210</v>
      </c>
      <c r="C157" s="1259" t="s">
        <v>57</v>
      </c>
      <c r="D157" s="1260"/>
      <c r="E157" s="525" t="s">
        <v>82</v>
      </c>
      <c r="F157" s="525" t="s">
        <v>83</v>
      </c>
      <c r="G157" s="697" t="str">
        <f>'Marks Entry'!$R$5</f>
        <v>No Bag Day Activity</v>
      </c>
      <c r="H157" s="521" t="s">
        <v>32</v>
      </c>
      <c r="I157" s="1261" t="s">
        <v>58</v>
      </c>
      <c r="J157" s="1262"/>
      <c r="K157" s="522" t="s">
        <v>203</v>
      </c>
      <c r="L157" s="1263" t="s">
        <v>94</v>
      </c>
      <c r="M157" s="1264"/>
      <c r="N157" s="535" t="s">
        <v>86</v>
      </c>
      <c r="O157" s="1265" t="s">
        <v>101</v>
      </c>
      <c r="P157" s="1007"/>
    </row>
    <row r="158" spans="1:16" s="73" customFormat="1" ht="25.5" customHeight="1" thickBot="1">
      <c r="A158" s="1303"/>
      <c r="B158" s="543" t="s">
        <v>210</v>
      </c>
      <c r="C158" s="1267" t="s">
        <v>59</v>
      </c>
      <c r="D158" s="1268"/>
      <c r="E158" s="549">
        <f>'Marks Entry'!$N$7</f>
        <v>10</v>
      </c>
      <c r="F158" s="549">
        <f>'Marks Entry'!$Q$7</f>
        <v>10</v>
      </c>
      <c r="G158" s="549">
        <f>'Marks Entry'!$T$7</f>
        <v>10</v>
      </c>
      <c r="H158" s="111">
        <f>SUM(E158:G158)</f>
        <v>30</v>
      </c>
      <c r="I158" s="1269">
        <f>'Marks Entry'!$X$7</f>
        <v>70</v>
      </c>
      <c r="J158" s="1270"/>
      <c r="K158" s="531">
        <f>SUM(H158,I158)</f>
        <v>100</v>
      </c>
      <c r="L158" s="1330">
        <f>'Marks Entry'!$AA$7</f>
        <v>100</v>
      </c>
      <c r="M158" s="1331"/>
      <c r="N158" s="536">
        <f>H158+I158+L158</f>
        <v>200</v>
      </c>
      <c r="O158" s="1266"/>
      <c r="P158" s="1007"/>
    </row>
    <row r="159" spans="1:16" s="73" customFormat="1" ht="18.600000000000001" customHeight="1">
      <c r="A159" s="1303"/>
      <c r="B159" s="543" t="s">
        <v>210</v>
      </c>
      <c r="C159" s="1324" t="str">
        <f>'Marks Entry'!$L$3</f>
        <v>HINDI</v>
      </c>
      <c r="D159" s="1325"/>
      <c r="E159" s="527">
        <f>IF($L148="TC",0,IF($L148="Nso",0,VLOOKUP($A145,'Marks Entry'!$B$9:$FN$108,13,0)))</f>
        <v>7</v>
      </c>
      <c r="F159" s="527">
        <f>IF($L148="TC",0,IF($L148="Nso",0,VLOOKUP($A145,'Marks Entry'!$B$9:$FN$108,16,0)))</f>
        <v>7</v>
      </c>
      <c r="G159" s="527">
        <f>IF($L148="TC",0,IF($L148="Nso",0,VLOOKUP($A145,'Marks Entry'!$B$9:$FN$108,19,0)))</f>
        <v>5</v>
      </c>
      <c r="H159" s="528">
        <f>SUM(E159:G159)</f>
        <v>19</v>
      </c>
      <c r="I159" s="1326">
        <f>IF($L148="TC",0,IF($L148="Nso",0,VLOOKUP($A145,'Marks Entry'!$B$9:$FN$108,23,0)))</f>
        <v>27</v>
      </c>
      <c r="J159" s="1327"/>
      <c r="K159" s="532">
        <f>SUM(H159,I159)</f>
        <v>46</v>
      </c>
      <c r="L159" s="1328">
        <f>IF($L148="TC",0,IF($L148="Nso",0,VLOOKUP($A145,'Marks Entry'!$B$9:$FN$108,26,0)))</f>
        <v>27</v>
      </c>
      <c r="M159" s="1329"/>
      <c r="N159" s="537">
        <f>SUM(H159,I159,L159)</f>
        <v>73</v>
      </c>
      <c r="O159" s="544" t="str">
        <f>IF($L148="TC",0,IF($L148="Nso",0,VLOOKUP($A145,'Marks Entry'!$B$9:$FN$108,30,0)))</f>
        <v>D</v>
      </c>
      <c r="P159" s="1007"/>
    </row>
    <row r="160" spans="1:16" s="73" customFormat="1" ht="18.600000000000001" customHeight="1">
      <c r="A160" s="1303"/>
      <c r="B160" s="543" t="s">
        <v>210</v>
      </c>
      <c r="C160" s="1271" t="str">
        <f>'Marks Entry'!$AF$3</f>
        <v>ENGLISH</v>
      </c>
      <c r="D160" s="1272"/>
      <c r="E160" s="527">
        <f>IF($L148="TC",0,IF($L148="Nso",0,VLOOKUP($A145,'Marks Entry'!$B$9:$FN$108,33,0)))</f>
        <v>7</v>
      </c>
      <c r="F160" s="527">
        <f>IF($L148="TC",0,IF($L148="Nso",0,VLOOKUP($A145,'Marks Entry'!$B$9:$FN$108,36,0)))</f>
        <v>7</v>
      </c>
      <c r="G160" s="527">
        <f>IF($L148="TC",0,IF($L148="Nso",0,VLOOKUP($A145,'Marks Entry'!$B$9:$FN$108,39,0)))</f>
        <v>5</v>
      </c>
      <c r="H160" s="529">
        <f t="shared" ref="H160:H164" si="12">SUM(E160:G160)</f>
        <v>19</v>
      </c>
      <c r="I160" s="1273">
        <f>IF($L148="TC",0,IF($L148="Nso",0,VLOOKUP($A145,'Marks Entry'!$B$9:$FN$108,43,0)))</f>
        <v>27</v>
      </c>
      <c r="J160" s="1274"/>
      <c r="K160" s="533">
        <f t="shared" ref="K160:K164" si="13">SUM(H160,I160)</f>
        <v>46</v>
      </c>
      <c r="L160" s="1275">
        <f>IF($L148="TC",0,IF($L148="Nso",0,VLOOKUP($A145,'Marks Entry'!$B$9:$FN$108,46,0)))</f>
        <v>27</v>
      </c>
      <c r="M160" s="1276"/>
      <c r="N160" s="537">
        <f t="shared" ref="N160:N164" si="14">SUM(H160,I160,L160)</f>
        <v>73</v>
      </c>
      <c r="O160" s="544" t="str">
        <f>IF($L148="TC",0,IF($L148="Nso",0,VLOOKUP($A145,'Marks Entry'!$B$9:$FN$108,50,0)))</f>
        <v>D</v>
      </c>
      <c r="P160" s="1007"/>
    </row>
    <row r="161" spans="1:16" s="73" customFormat="1" ht="18.600000000000001" customHeight="1">
      <c r="A161" s="1303"/>
      <c r="B161" s="543" t="s">
        <v>210</v>
      </c>
      <c r="C161" s="1271" t="str">
        <f>'Marks Entry'!$AZ$3</f>
        <v>SANSKRIT</v>
      </c>
      <c r="D161" s="1272"/>
      <c r="E161" s="527">
        <f>IF($L148="TC",0,IF($L148="Nso",0,VLOOKUP($A145,'Marks Entry'!$B$9:$FN$108,53,0)))</f>
        <v>7</v>
      </c>
      <c r="F161" s="527">
        <f>IF($L148="TC",0,IF($L148="TC",0,IF($L148="Nso",0,VLOOKUP($A145,'Marks Entry'!$B$9:$FN$108,56,0))))</f>
        <v>7</v>
      </c>
      <c r="G161" s="527">
        <f>IF($L148="TC",0,IF($L148="TC",0,IF($L148="Nso",0,VLOOKUP($A145,'Marks Entry'!$B$9:$FN$108,59,0))))</f>
        <v>5</v>
      </c>
      <c r="H161" s="529">
        <f t="shared" si="12"/>
        <v>19</v>
      </c>
      <c r="I161" s="1273">
        <f>IF($L148="TC",0,IF($L148="Nso",0,VLOOKUP($A145,'Marks Entry'!$B$9:$FN$108,63,0)))</f>
        <v>27</v>
      </c>
      <c r="J161" s="1274"/>
      <c r="K161" s="533">
        <f t="shared" si="13"/>
        <v>46</v>
      </c>
      <c r="L161" s="1275">
        <f>IF($L148="TC",0,IF($L148="Nso",0,VLOOKUP($A145,'Marks Entry'!$B$9:$FN$108,66,0)))</f>
        <v>27</v>
      </c>
      <c r="M161" s="1276"/>
      <c r="N161" s="537">
        <f t="shared" si="14"/>
        <v>73</v>
      </c>
      <c r="O161" s="544" t="str">
        <f>IF($L148="TC",0,IF($L148="Nso",0,VLOOKUP($A145,'Marks Entry'!$B$9:$FN$108,70,0)))</f>
        <v>D</v>
      </c>
      <c r="P161" s="1007"/>
    </row>
    <row r="162" spans="1:16" s="73" customFormat="1" ht="18.600000000000001" customHeight="1">
      <c r="A162" s="1303"/>
      <c r="B162" s="543" t="s">
        <v>210</v>
      </c>
      <c r="C162" s="1271" t="str">
        <f>'Marks Entry'!$BT$3</f>
        <v>SCIENCE</v>
      </c>
      <c r="D162" s="1272"/>
      <c r="E162" s="527">
        <f>IF($L148="TC",0,IF($L148="Nso",0,VLOOKUP($A145,'Marks Entry'!$B$9:$FN$108,73,0)))</f>
        <v>7</v>
      </c>
      <c r="F162" s="527">
        <f>IF($L148="TC",0,IF($L148="Nso",0,VLOOKUP($A145,'Marks Entry'!$B$9:$FN$108,76,0)))</f>
        <v>7</v>
      </c>
      <c r="G162" s="527">
        <f>IF($L148="TC",0,IF($L148="Nso",0,VLOOKUP($A145,'Marks Entry'!$B$9:$FN$108,79,0)))</f>
        <v>5</v>
      </c>
      <c r="H162" s="529">
        <f t="shared" si="12"/>
        <v>19</v>
      </c>
      <c r="I162" s="1273">
        <f>IF($L148="TC",0,IF($L148="Nso",0,VLOOKUP($A145,'Marks Entry'!$B$9:$FN$108,83,0)))</f>
        <v>27</v>
      </c>
      <c r="J162" s="1274"/>
      <c r="K162" s="533">
        <f t="shared" si="13"/>
        <v>46</v>
      </c>
      <c r="L162" s="1275">
        <f>IF($L148="TC",0,IF($L148="Nso",0,VLOOKUP($A145,'Marks Entry'!$B$9:$FN$108,86,0)))</f>
        <v>27</v>
      </c>
      <c r="M162" s="1276"/>
      <c r="N162" s="537">
        <f t="shared" si="14"/>
        <v>73</v>
      </c>
      <c r="O162" s="544" t="str">
        <f>IF($L148="TC",0,IF($L148="Nso",0,VLOOKUP($A145,'Marks Entry'!$B$9:$FN$108,90,0)))</f>
        <v>D</v>
      </c>
      <c r="P162" s="1007"/>
    </row>
    <row r="163" spans="1:16" s="73" customFormat="1" ht="18.600000000000001" customHeight="1">
      <c r="A163" s="1303"/>
      <c r="B163" s="543" t="s">
        <v>210</v>
      </c>
      <c r="C163" s="1271" t="str">
        <f>'Marks Entry'!$CN$3</f>
        <v>MATHEMATICS</v>
      </c>
      <c r="D163" s="1272"/>
      <c r="E163" s="527">
        <f>IF($L148="TC",0,IF($L148="Nso",0,VLOOKUP($A145,'Marks Entry'!$B$9:$FN$108,93,0)))</f>
        <v>7</v>
      </c>
      <c r="F163" s="527">
        <f>IF($L148="TC",0,IF($L148="Nso",0,VLOOKUP($A145,'Marks Entry'!$B$9:$FN$108,96,0)))</f>
        <v>7</v>
      </c>
      <c r="G163" s="527">
        <f>IF($L148="TC",0,IF($L148="Nso",0,VLOOKUP($A145,'Marks Entry'!$B$9:$FN$108,99,0)))</f>
        <v>5</v>
      </c>
      <c r="H163" s="529">
        <f t="shared" si="12"/>
        <v>19</v>
      </c>
      <c r="I163" s="1273">
        <f>IF($L148="TC",0,IF($L148="Nso",0,VLOOKUP($A145,'Marks Entry'!$B$9:$FN$108,103,0)))</f>
        <v>27</v>
      </c>
      <c r="J163" s="1274"/>
      <c r="K163" s="533">
        <f t="shared" si="13"/>
        <v>46</v>
      </c>
      <c r="L163" s="1275">
        <f>IF($L148="TC",0,IF($L148="Nso",0,VLOOKUP($A145,'Marks Entry'!$B$9:$FN$108,106,0)))</f>
        <v>27</v>
      </c>
      <c r="M163" s="1276"/>
      <c r="N163" s="537">
        <f t="shared" si="14"/>
        <v>73</v>
      </c>
      <c r="O163" s="544" t="str">
        <f>IF($L148="TC",0,IF($L148="Nso",0,VLOOKUP($A145,'Marks Entry'!$B$9:$FN$108,110,0)))</f>
        <v>D</v>
      </c>
      <c r="P163" s="1007"/>
    </row>
    <row r="164" spans="1:16" s="73" customFormat="1" ht="18.600000000000001" customHeight="1" thickBot="1">
      <c r="A164" s="1303"/>
      <c r="B164" s="543" t="s">
        <v>210</v>
      </c>
      <c r="C164" s="1277" t="str">
        <f>'Marks Entry'!$DH$3</f>
        <v>SOCIAL SCIENCE</v>
      </c>
      <c r="D164" s="1278"/>
      <c r="E164" s="527">
        <f>IF($L148="TC",0,IF($L148="Nso",0,VLOOKUP($A145,'Marks Entry'!$B$9:$FN$108,113,0)))</f>
        <v>7</v>
      </c>
      <c r="F164" s="527">
        <f>IF($L148="TC",0,IF($L148="Nso",0,VLOOKUP($A145,'Marks Entry'!$B$9:$FN$108,116,0)))</f>
        <v>7</v>
      </c>
      <c r="G164" s="527">
        <f>IF($L148="TC",0,IF($L148="Nso",0,VLOOKUP($A145,'Marks Entry'!$B$9:$FN$108,119,0)))</f>
        <v>5</v>
      </c>
      <c r="H164" s="530">
        <f t="shared" si="12"/>
        <v>19</v>
      </c>
      <c r="I164" s="1279">
        <f>IF($L148="TC",0,IF($L148="Nso",0,VLOOKUP($A145,'Marks Entry'!$B$9:$FN$108,123,0)))</f>
        <v>27</v>
      </c>
      <c r="J164" s="1280"/>
      <c r="K164" s="534">
        <f t="shared" si="13"/>
        <v>46</v>
      </c>
      <c r="L164" s="1281">
        <f>IF($L148="TC",0,IF($L148="Nso",0,VLOOKUP($A145,'Marks Entry'!$B$9:$FN$108,126,0)))</f>
        <v>27</v>
      </c>
      <c r="M164" s="1282"/>
      <c r="N164" s="537">
        <f t="shared" si="14"/>
        <v>73</v>
      </c>
      <c r="O164" s="544" t="str">
        <f>IF($L148="TC",0,IF($L148="Nso",0,VLOOKUP($A145,'Marks Entry'!$B$9:$FN$108,130,0)))</f>
        <v>D</v>
      </c>
      <c r="P164" s="1007"/>
    </row>
    <row r="165" spans="1:16" s="73" customFormat="1" ht="18.600000000000001" customHeight="1">
      <c r="A165" s="1303"/>
      <c r="B165" s="543" t="s">
        <v>210</v>
      </c>
      <c r="C165" s="1350" t="s">
        <v>87</v>
      </c>
      <c r="D165" s="1351"/>
      <c r="E165" s="1352"/>
      <c r="F165" s="1356" t="s">
        <v>88</v>
      </c>
      <c r="G165" s="1357"/>
      <c r="H165" s="1358" t="s">
        <v>89</v>
      </c>
      <c r="I165" s="1358"/>
      <c r="J165" s="1359" t="s">
        <v>44</v>
      </c>
      <c r="K165" s="1360"/>
      <c r="L165" s="236" t="s">
        <v>95</v>
      </c>
      <c r="M165" s="236" t="s">
        <v>208</v>
      </c>
      <c r="N165" s="200" t="s">
        <v>42</v>
      </c>
      <c r="O165" s="545" t="s">
        <v>46</v>
      </c>
      <c r="P165" s="1007"/>
    </row>
    <row r="166" spans="1:16" s="73" customFormat="1" ht="18.600000000000001" customHeight="1" thickBot="1">
      <c r="A166" s="1303"/>
      <c r="B166" s="543" t="s">
        <v>210</v>
      </c>
      <c r="C166" s="1353"/>
      <c r="D166" s="1354"/>
      <c r="E166" s="1355"/>
      <c r="F166" s="1361">
        <f>IF($L148="TC",0,IF($L148="Nso",0,VLOOKUP($A145,'Marks Entry'!$B$9:$FN$108,161,0)))</f>
        <v>1200</v>
      </c>
      <c r="G166" s="1362"/>
      <c r="H166" s="1363">
        <f>IF($L148="TC",0,IF($L148="Nso",0,VLOOKUP($A145,'Marks Entry'!$B$9:$FN$108,162,0)))</f>
        <v>438</v>
      </c>
      <c r="I166" s="1363"/>
      <c r="J166" s="1364">
        <f>IF($L148="TC",0,IF($L148="Nso",0,VLOOKUP($A145,'Marks Entry'!$B$9:$FN$108,163,0)))</f>
        <v>36.5</v>
      </c>
      <c r="K166" s="1365"/>
      <c r="L166" s="237" t="str">
        <f>IF($L148="TC",0,IF($L148="Nso",0,VLOOKUP($A145,'Marks Entry'!$B$9:$FN$108,164,0)))</f>
        <v>Third</v>
      </c>
      <c r="M166" s="237" t="str">
        <f>IF($L148="TC",0,IF($L148="Nso",0,VLOOKUP($A145,'Marks Entry'!$B$9:$FN$108,165,0)))</f>
        <v>D</v>
      </c>
      <c r="N166" s="542" t="str">
        <f>IF($L148="TC","TC",IF($L148="Nso","NSO",VLOOKUP($A145,'Marks Entry'!$B$9:$FN$108,166,0)))</f>
        <v>PASSED</v>
      </c>
      <c r="O166" s="546">
        <f>IF($L148="Nso",0,VLOOKUP($A145,'Marks Entry'!$B$9:$FN$108,168,0))</f>
        <v>6.9999999999999991</v>
      </c>
      <c r="P166" s="1007"/>
    </row>
    <row r="167" spans="1:16" s="73" customFormat="1" ht="18.600000000000001" customHeight="1">
      <c r="A167" s="1303"/>
      <c r="B167" s="543" t="s">
        <v>210</v>
      </c>
      <c r="C167" s="1332" t="s">
        <v>62</v>
      </c>
      <c r="D167" s="1333"/>
      <c r="E167" s="1333"/>
      <c r="F167" s="1333"/>
      <c r="G167" s="1333"/>
      <c r="H167" s="1333"/>
      <c r="I167" s="1334"/>
      <c r="J167" s="1335" t="s">
        <v>63</v>
      </c>
      <c r="K167" s="1335"/>
      <c r="L167" s="1336"/>
      <c r="M167" s="238">
        <f>IF($L148="TC",0,IF($L148="Nso",0,VLOOKUP($A145,'Marks Entry'!$B$9:$FN$108,158,0)))</f>
        <v>0</v>
      </c>
      <c r="N167" s="1337" t="s">
        <v>104</v>
      </c>
      <c r="O167" s="1338"/>
      <c r="P167" s="1007"/>
    </row>
    <row r="168" spans="1:16" s="73" customFormat="1" ht="18.600000000000001" customHeight="1" thickBot="1">
      <c r="A168" s="1303"/>
      <c r="B168" s="543" t="s">
        <v>210</v>
      </c>
      <c r="C168" s="1339" t="s">
        <v>57</v>
      </c>
      <c r="D168" s="1340"/>
      <c r="E168" s="1340"/>
      <c r="F168" s="1341" t="s">
        <v>168</v>
      </c>
      <c r="G168" s="1341"/>
      <c r="H168" s="1341"/>
      <c r="I168" s="523" t="s">
        <v>50</v>
      </c>
      <c r="J168" s="1342" t="s">
        <v>64</v>
      </c>
      <c r="K168" s="1342"/>
      <c r="L168" s="1343"/>
      <c r="M168" s="239">
        <f>IF($L148="TC",0,IF($L148="Nso",0,VLOOKUP($A145,'Marks Entry'!$B$9:$FN$108,159,0)))</f>
        <v>0</v>
      </c>
      <c r="N168" s="1344" t="str">
        <f>IF($L148="TC",0,IF($L148="Nso",0,VLOOKUP($A145,'Marks Entry'!$B$9:$FN$108,160,0)))</f>
        <v/>
      </c>
      <c r="O168" s="1345"/>
      <c r="P168" s="1007"/>
    </row>
    <row r="169" spans="1:16" s="73" customFormat="1" ht="18.600000000000001" customHeight="1">
      <c r="A169" s="1303"/>
      <c r="B169" s="543" t="s">
        <v>210</v>
      </c>
      <c r="C169" s="1339"/>
      <c r="D169" s="1340"/>
      <c r="E169" s="1340"/>
      <c r="F169" s="1341"/>
      <c r="G169" s="1341"/>
      <c r="H169" s="1341"/>
      <c r="I169" s="524" t="s">
        <v>102</v>
      </c>
      <c r="J169" s="1346" t="s">
        <v>65</v>
      </c>
      <c r="K169" s="1346"/>
      <c r="L169" s="1347"/>
      <c r="M169" s="1348" t="str">
        <f>IF($L148="TC",0,IF($L148="Nso",0,VLOOKUP($A145,'Marks Entry'!$B$9:$FN$108,169,0)))</f>
        <v>Average</v>
      </c>
      <c r="N169" s="1348"/>
      <c r="O169" s="1349"/>
      <c r="P169" s="1007"/>
    </row>
    <row r="170" spans="1:16" s="73" customFormat="1" ht="18.600000000000001" customHeight="1">
      <c r="A170" s="1303"/>
      <c r="B170" s="543" t="s">
        <v>210</v>
      </c>
      <c r="C170" s="1397" t="str">
        <f>'Marks Entry'!$EB$3</f>
        <v>Work Exp.</v>
      </c>
      <c r="D170" s="1398"/>
      <c r="E170" s="1399"/>
      <c r="F170" s="1400" t="str">
        <f>IF($L148="TC",0,IF($L148="Nso",0,VLOOKUP($A145,'Marks Entry'!$B$9:$GM$108,186,0)))</f>
        <v>71/100</v>
      </c>
      <c r="G170" s="1400"/>
      <c r="H170" s="1400"/>
      <c r="I170" s="59" t="str">
        <f>IF($L148="TC",0,IF($L148="Nso",0,VLOOKUP($A145,'Marks Entry'!$B$9:$GM$108,139,0)))</f>
        <v>B</v>
      </c>
      <c r="J170" s="1401" t="s">
        <v>81</v>
      </c>
      <c r="K170" s="1401"/>
      <c r="L170" s="1402"/>
      <c r="M170" s="1403">
        <f>'Marks Entry'!$AA$2</f>
        <v>45041</v>
      </c>
      <c r="N170" s="1403"/>
      <c r="O170" s="1404"/>
      <c r="P170" s="1007"/>
    </row>
    <row r="171" spans="1:16" s="73" customFormat="1" ht="18.600000000000001" customHeight="1">
      <c r="A171" s="1303"/>
      <c r="B171" s="543" t="s">
        <v>210</v>
      </c>
      <c r="C171" s="1405" t="str">
        <f>'Marks Entry'!$EK$3</f>
        <v>Art Edu.</v>
      </c>
      <c r="D171" s="1400"/>
      <c r="E171" s="1400"/>
      <c r="F171" s="1406" t="str">
        <f>IF($L148="TC",0,IF($L148="Nso",0,VLOOKUP($A145,'Marks Entry'!$B$9:$GM$108,190,0)))</f>
        <v>71/100</v>
      </c>
      <c r="G171" s="1407"/>
      <c r="H171" s="1408"/>
      <c r="I171" s="59" t="str">
        <f>IF($L148="TC",0,IF($L148="Nso",0,VLOOKUP($A145,'Marks Entry'!$B$9:$GM$108,148,0)))</f>
        <v>B</v>
      </c>
      <c r="J171" s="1409"/>
      <c r="K171" s="1409"/>
      <c r="L171" s="1410"/>
      <c r="M171" s="1410"/>
      <c r="N171" s="1410"/>
      <c r="O171" s="1411"/>
      <c r="P171" s="1007"/>
    </row>
    <row r="172" spans="1:16" s="73" customFormat="1" ht="18.600000000000001" customHeight="1">
      <c r="A172" s="1303"/>
      <c r="B172" s="543" t="s">
        <v>210</v>
      </c>
      <c r="C172" s="1366" t="str">
        <f>'Marks Entry'!$ET$3</f>
        <v>HEALTH &amp; PHY. EDU.</v>
      </c>
      <c r="D172" s="1367"/>
      <c r="E172" s="1367"/>
      <c r="F172" s="1368" t="str">
        <f>IF($L148="TC",0,IF($L148="Nso",0,VLOOKUP($A145,'Marks Entry'!$B$9:$GM$108,194,0)))</f>
        <v>71/100</v>
      </c>
      <c r="G172" s="1369"/>
      <c r="H172" s="1370"/>
      <c r="I172" s="59" t="str">
        <f>IF($L148="TC",0,IF($L148="Nso",0,VLOOKUP($A145,'Marks Entry'!$B$9:$GM$108,157,0)))</f>
        <v>B</v>
      </c>
      <c r="J172" s="1371" t="s">
        <v>77</v>
      </c>
      <c r="K172" s="1372"/>
      <c r="L172" s="1373"/>
      <c r="M172" s="1377"/>
      <c r="N172" s="1372"/>
      <c r="O172" s="1378"/>
      <c r="P172" s="1007"/>
    </row>
    <row r="173" spans="1:16" s="73" customFormat="1" ht="18.600000000000001" customHeight="1">
      <c r="A173" s="1303"/>
      <c r="B173" s="543" t="s">
        <v>210</v>
      </c>
      <c r="C173" s="1381" t="s">
        <v>66</v>
      </c>
      <c r="D173" s="1382"/>
      <c r="E173" s="1382"/>
      <c r="F173" s="1382"/>
      <c r="G173" s="1382"/>
      <c r="H173" s="1382"/>
      <c r="I173" s="1383"/>
      <c r="J173" s="1374"/>
      <c r="K173" s="1375"/>
      <c r="L173" s="1376"/>
      <c r="M173" s="1379"/>
      <c r="N173" s="1375"/>
      <c r="O173" s="1380"/>
      <c r="P173" s="1007"/>
    </row>
    <row r="174" spans="1:16" s="73" customFormat="1" ht="18.600000000000001" customHeight="1" thickBot="1">
      <c r="A174" s="1303"/>
      <c r="B174" s="543" t="s">
        <v>210</v>
      </c>
      <c r="C174" s="60" t="s">
        <v>67</v>
      </c>
      <c r="D174" s="1384" t="s">
        <v>72</v>
      </c>
      <c r="E174" s="1385"/>
      <c r="F174" s="1384" t="s">
        <v>73</v>
      </c>
      <c r="G174" s="1386"/>
      <c r="H174" s="1386"/>
      <c r="I174" s="1387"/>
      <c r="J174" s="1388" t="s">
        <v>78</v>
      </c>
      <c r="K174" s="1389"/>
      <c r="L174" s="1389"/>
      <c r="M174" s="1389"/>
      <c r="N174" s="1389"/>
      <c r="O174" s="1390"/>
      <c r="P174" s="1007"/>
    </row>
    <row r="175" spans="1:16" s="73" customFormat="1" ht="18.600000000000001" customHeight="1">
      <c r="A175" s="1303"/>
      <c r="B175" s="543" t="s">
        <v>210</v>
      </c>
      <c r="C175" s="690" t="s">
        <v>68</v>
      </c>
      <c r="D175" s="1328" t="s">
        <v>211</v>
      </c>
      <c r="E175" s="1327"/>
      <c r="F175" s="1394" t="s">
        <v>74</v>
      </c>
      <c r="G175" s="1395"/>
      <c r="H175" s="1395"/>
      <c r="I175" s="1396"/>
      <c r="J175" s="1391"/>
      <c r="K175" s="1392"/>
      <c r="L175" s="1392"/>
      <c r="M175" s="1392"/>
      <c r="N175" s="1392"/>
      <c r="O175" s="1393"/>
      <c r="P175" s="1007"/>
    </row>
    <row r="176" spans="1:16" s="73" customFormat="1" ht="18.600000000000001" customHeight="1">
      <c r="A176" s="1303"/>
      <c r="B176" s="543" t="s">
        <v>210</v>
      </c>
      <c r="C176" s="689" t="s">
        <v>69</v>
      </c>
      <c r="D176" s="1275" t="s">
        <v>212</v>
      </c>
      <c r="E176" s="1274"/>
      <c r="F176" s="1413" t="s">
        <v>75</v>
      </c>
      <c r="G176" s="1414"/>
      <c r="H176" s="1414"/>
      <c r="I176" s="1415"/>
      <c r="J176" s="1391"/>
      <c r="K176" s="1392"/>
      <c r="L176" s="1392"/>
      <c r="M176" s="1392"/>
      <c r="N176" s="1392"/>
      <c r="O176" s="1393"/>
      <c r="P176" s="1007"/>
    </row>
    <row r="177" spans="1:16" s="73" customFormat="1" ht="18.600000000000001" customHeight="1">
      <c r="A177" s="1303"/>
      <c r="B177" s="543" t="s">
        <v>210</v>
      </c>
      <c r="C177" s="689" t="s">
        <v>71</v>
      </c>
      <c r="D177" s="1275" t="s">
        <v>213</v>
      </c>
      <c r="E177" s="1274"/>
      <c r="F177" s="1413" t="s">
        <v>76</v>
      </c>
      <c r="G177" s="1414"/>
      <c r="H177" s="1414"/>
      <c r="I177" s="1415"/>
      <c r="J177" s="1416" t="s">
        <v>90</v>
      </c>
      <c r="K177" s="1417"/>
      <c r="L177" s="1417"/>
      <c r="M177" s="1417"/>
      <c r="N177" s="1417"/>
      <c r="O177" s="1418"/>
      <c r="P177" s="1007"/>
    </row>
    <row r="178" spans="1:16" s="73" customFormat="1" ht="18.600000000000001" customHeight="1">
      <c r="A178" s="1303"/>
      <c r="B178" s="543" t="s">
        <v>210</v>
      </c>
      <c r="C178" s="689" t="s">
        <v>70</v>
      </c>
      <c r="D178" s="1275" t="s">
        <v>214</v>
      </c>
      <c r="E178" s="1274"/>
      <c r="F178" s="1413" t="s">
        <v>103</v>
      </c>
      <c r="G178" s="1414"/>
      <c r="H178" s="1414"/>
      <c r="I178" s="1415"/>
      <c r="J178" s="1416"/>
      <c r="K178" s="1417"/>
      <c r="L178" s="1417"/>
      <c r="M178" s="1417"/>
      <c r="N178" s="1417"/>
      <c r="O178" s="1418"/>
      <c r="P178" s="1007"/>
    </row>
    <row r="179" spans="1:16" s="73" customFormat="1" ht="18.600000000000001" customHeight="1" thickBot="1">
      <c r="A179" s="1303"/>
      <c r="B179" s="547" t="s">
        <v>210</v>
      </c>
      <c r="C179" s="548" t="s">
        <v>153</v>
      </c>
      <c r="D179" s="1281" t="s">
        <v>215</v>
      </c>
      <c r="E179" s="1280"/>
      <c r="F179" s="1422" t="s">
        <v>216</v>
      </c>
      <c r="G179" s="1423"/>
      <c r="H179" s="1423"/>
      <c r="I179" s="1424"/>
      <c r="J179" s="1419"/>
      <c r="K179" s="1420"/>
      <c r="L179" s="1420"/>
      <c r="M179" s="1420"/>
      <c r="N179" s="1420"/>
      <c r="O179" s="1421"/>
      <c r="P179" s="1007"/>
    </row>
    <row r="180" spans="1:16" s="73" customFormat="1" ht="9.75" customHeight="1">
      <c r="A180" s="1412"/>
      <c r="B180" s="1412"/>
      <c r="C180" s="1412"/>
      <c r="D180" s="1412"/>
      <c r="E180" s="1412"/>
      <c r="F180" s="1412"/>
      <c r="G180" s="1412"/>
      <c r="H180" s="1412"/>
      <c r="I180" s="1412"/>
      <c r="J180" s="1412"/>
      <c r="K180" s="1412"/>
      <c r="L180" s="1412"/>
      <c r="M180" s="1412"/>
      <c r="N180" s="1412"/>
      <c r="O180" s="1412"/>
      <c r="P180" s="1412"/>
    </row>
    <row r="181" spans="1:16" s="73" customFormat="1" ht="17.25" customHeight="1" thickBot="1">
      <c r="A181" s="241">
        <f>A145+1</f>
        <v>6</v>
      </c>
      <c r="B181" s="1302" t="s">
        <v>53</v>
      </c>
      <c r="C181" s="1302"/>
      <c r="D181" s="1302"/>
      <c r="E181" s="1302"/>
      <c r="F181" s="1302"/>
      <c r="G181" s="1302"/>
      <c r="H181" s="1302"/>
      <c r="I181" s="1302"/>
      <c r="J181" s="1302"/>
      <c r="K181" s="1302"/>
      <c r="L181" s="1302"/>
      <c r="M181" s="1302"/>
      <c r="N181" s="1302"/>
      <c r="O181" s="1302"/>
      <c r="P181" s="1007"/>
    </row>
    <row r="182" spans="1:16" s="73" customFormat="1" ht="44.25" customHeight="1">
      <c r="A182" s="1303"/>
      <c r="B182" s="1304" t="str">
        <f>IF(L184&gt;0,CONCATENATE(I184,L184),0)</f>
        <v>Roll No.:-906</v>
      </c>
      <c r="C182" s="1306"/>
      <c r="D182" s="1308" t="str">
        <f>Master!$E$8</f>
        <v>Govt. Sr. Secondary School Raimalwada</v>
      </c>
      <c r="E182" s="1309"/>
      <c r="F182" s="1309"/>
      <c r="G182" s="1309"/>
      <c r="H182" s="1309"/>
      <c r="I182" s="1309"/>
      <c r="J182" s="1309"/>
      <c r="K182" s="1309"/>
      <c r="L182" s="1309"/>
      <c r="M182" s="1309"/>
      <c r="N182" s="1309"/>
      <c r="O182" s="1310"/>
      <c r="P182" s="1007"/>
    </row>
    <row r="183" spans="1:16" s="73" customFormat="1" ht="26.25" customHeight="1" thickBot="1">
      <c r="A183" s="1303"/>
      <c r="B183" s="1305"/>
      <c r="C183" s="1307"/>
      <c r="D183" s="1311" t="str">
        <f>Master!$E$11</f>
        <v>P.S.-Bapini (Jodhpur)</v>
      </c>
      <c r="E183" s="1311"/>
      <c r="F183" s="1311"/>
      <c r="G183" s="1311"/>
      <c r="H183" s="1311"/>
      <c r="I183" s="1311"/>
      <c r="J183" s="1311"/>
      <c r="K183" s="1311"/>
      <c r="L183" s="1311"/>
      <c r="M183" s="1311"/>
      <c r="N183" s="1311"/>
      <c r="O183" s="1312"/>
      <c r="P183" s="1007"/>
    </row>
    <row r="184" spans="1:16" s="73" customFormat="1" ht="15" customHeight="1">
      <c r="A184" s="1303"/>
      <c r="B184" s="1313"/>
      <c r="C184" s="1314" t="s">
        <v>163</v>
      </c>
      <c r="D184" s="1315"/>
      <c r="E184" s="1315"/>
      <c r="F184" s="1315"/>
      <c r="G184" s="1315"/>
      <c r="H184" s="1316"/>
      <c r="I184" s="1320" t="s">
        <v>125</v>
      </c>
      <c r="J184" s="1321"/>
      <c r="K184" s="1321"/>
      <c r="L184" s="1286">
        <f>VLOOKUP(A181,'Marks Entry'!$B$9:$G$108,6)</f>
        <v>906</v>
      </c>
      <c r="M184" s="1288" t="str">
        <f>CONCATENATE('Marks Entry'!$C$3,"0",'Marks Entry'!$G$3)</f>
        <v>School U-Dise Code :-08151106901</v>
      </c>
      <c r="N184" s="1289"/>
      <c r="O184" s="1290"/>
      <c r="P184" s="1007"/>
    </row>
    <row r="185" spans="1:16" s="73" customFormat="1" ht="15" customHeight="1">
      <c r="A185" s="1303"/>
      <c r="B185" s="1313"/>
      <c r="C185" s="1314"/>
      <c r="D185" s="1315"/>
      <c r="E185" s="1315"/>
      <c r="F185" s="1315"/>
      <c r="G185" s="1315"/>
      <c r="H185" s="1316"/>
      <c r="I185" s="1320"/>
      <c r="J185" s="1321"/>
      <c r="K185" s="1321"/>
      <c r="L185" s="1286"/>
      <c r="M185" s="1291" t="str">
        <f>CONCATENATE('Marks Entry'!$I$3,'Marks Entry'!$J$3)</f>
        <v>Session :-2022-23</v>
      </c>
      <c r="N185" s="1292"/>
      <c r="O185" s="1293"/>
      <c r="P185" s="1007"/>
    </row>
    <row r="186" spans="1:16" s="73" customFormat="1" ht="15" customHeight="1" thickBot="1">
      <c r="A186" s="1303"/>
      <c r="B186" s="1313"/>
      <c r="C186" s="1317"/>
      <c r="D186" s="1318"/>
      <c r="E186" s="1318"/>
      <c r="F186" s="1318"/>
      <c r="G186" s="1318"/>
      <c r="H186" s="1319"/>
      <c r="I186" s="1322"/>
      <c r="J186" s="1323"/>
      <c r="K186" s="1323"/>
      <c r="L186" s="1287"/>
      <c r="M186" s="1294"/>
      <c r="N186" s="1295"/>
      <c r="O186" s="1296"/>
      <c r="P186" s="1007"/>
    </row>
    <row r="187" spans="1:16" s="73" customFormat="1" ht="19.5" customHeight="1">
      <c r="A187" s="1303"/>
      <c r="B187" s="543" t="s">
        <v>210</v>
      </c>
      <c r="C187" s="1297" t="s">
        <v>21</v>
      </c>
      <c r="D187" s="1298"/>
      <c r="E187" s="1298"/>
      <c r="F187" s="1298"/>
      <c r="G187" s="1299"/>
      <c r="H187" s="13" t="s">
        <v>161</v>
      </c>
      <c r="I187" s="1300">
        <f>VLOOKUP($A181,'Marks Entry'!$B$9:$FN$108,4,0)</f>
        <v>1404</v>
      </c>
      <c r="J187" s="1300"/>
      <c r="K187" s="1300"/>
      <c r="L187" s="1300"/>
      <c r="M187" s="1300"/>
      <c r="N187" s="1300"/>
      <c r="O187" s="1301"/>
      <c r="P187" s="1007"/>
    </row>
    <row r="188" spans="1:16" s="73" customFormat="1" ht="19.5" customHeight="1">
      <c r="A188" s="1303"/>
      <c r="B188" s="543" t="s">
        <v>210</v>
      </c>
      <c r="C188" s="1283" t="s">
        <v>23</v>
      </c>
      <c r="D188" s="1284"/>
      <c r="E188" s="1284"/>
      <c r="F188" s="1284"/>
      <c r="G188" s="1285"/>
      <c r="H188" s="25" t="s">
        <v>161</v>
      </c>
      <c r="I188" s="1252" t="str">
        <f>VLOOKUP($A181,'Marks Entry'!$B$9:$FN$108,7,0)</f>
        <v>ASHOKA SUTHAR</v>
      </c>
      <c r="J188" s="1252"/>
      <c r="K188" s="1252"/>
      <c r="L188" s="1252"/>
      <c r="M188" s="1252"/>
      <c r="N188" s="1252"/>
      <c r="O188" s="1253"/>
      <c r="P188" s="1007"/>
    </row>
    <row r="189" spans="1:16" s="73" customFormat="1" ht="19.5" customHeight="1">
      <c r="A189" s="1303"/>
      <c r="B189" s="543" t="s">
        <v>210</v>
      </c>
      <c r="C189" s="1283" t="s">
        <v>24</v>
      </c>
      <c r="D189" s="1284"/>
      <c r="E189" s="1284"/>
      <c r="F189" s="1284"/>
      <c r="G189" s="1285"/>
      <c r="H189" s="25" t="s">
        <v>161</v>
      </c>
      <c r="I189" s="1252" t="str">
        <f>VLOOKUP($A181,'Marks Entry'!$B$9:$FN$108,8,0)</f>
        <v>SATYNARYAN</v>
      </c>
      <c r="J189" s="1252"/>
      <c r="K189" s="1252"/>
      <c r="L189" s="1252"/>
      <c r="M189" s="1252"/>
      <c r="N189" s="1252"/>
      <c r="O189" s="1253"/>
      <c r="P189" s="1007"/>
    </row>
    <row r="190" spans="1:16" s="73" customFormat="1" ht="19.5" customHeight="1">
      <c r="A190" s="1303"/>
      <c r="B190" s="543" t="s">
        <v>210</v>
      </c>
      <c r="C190" s="1283" t="s">
        <v>55</v>
      </c>
      <c r="D190" s="1284"/>
      <c r="E190" s="1284"/>
      <c r="F190" s="1284"/>
      <c r="G190" s="1285"/>
      <c r="H190" s="25" t="s">
        <v>161</v>
      </c>
      <c r="I190" s="1252" t="str">
        <f>VLOOKUP($A181,'Marks Entry'!$B$9:$FN$108,9,0)</f>
        <v>SANTU</v>
      </c>
      <c r="J190" s="1252"/>
      <c r="K190" s="1252"/>
      <c r="L190" s="1252"/>
      <c r="M190" s="1252"/>
      <c r="N190" s="1252"/>
      <c r="O190" s="1253"/>
      <c r="P190" s="1007"/>
    </row>
    <row r="191" spans="1:16" s="73" customFormat="1" ht="19.5" customHeight="1">
      <c r="A191" s="1303"/>
      <c r="B191" s="543" t="s">
        <v>210</v>
      </c>
      <c r="C191" s="1283" t="s">
        <v>56</v>
      </c>
      <c r="D191" s="1284"/>
      <c r="E191" s="1284"/>
      <c r="F191" s="1284"/>
      <c r="G191" s="1285"/>
      <c r="H191" s="25" t="s">
        <v>161</v>
      </c>
      <c r="I191" s="1251" t="str">
        <f>CONCATENATE('Marks Entry'!$G$4,'Marks Entry'!$J$4)</f>
        <v>6(A)</v>
      </c>
      <c r="J191" s="1252"/>
      <c r="K191" s="1252"/>
      <c r="L191" s="1252"/>
      <c r="M191" s="1252"/>
      <c r="N191" s="1252"/>
      <c r="O191" s="1253"/>
      <c r="P191" s="1007"/>
    </row>
    <row r="192" spans="1:16" s="73" customFormat="1" ht="19.5" customHeight="1" thickBot="1">
      <c r="A192" s="1303"/>
      <c r="B192" s="543" t="s">
        <v>210</v>
      </c>
      <c r="C192" s="1254" t="s">
        <v>26</v>
      </c>
      <c r="D192" s="1255"/>
      <c r="E192" s="1255"/>
      <c r="F192" s="1255"/>
      <c r="G192" s="1256"/>
      <c r="H192" s="61" t="s">
        <v>161</v>
      </c>
      <c r="I192" s="1257">
        <f>VLOOKUP($A181,'Marks Entry'!$B$9:$FN$108,10,0)</f>
        <v>38876</v>
      </c>
      <c r="J192" s="1257"/>
      <c r="K192" s="1257"/>
      <c r="L192" s="1257"/>
      <c r="M192" s="1257"/>
      <c r="N192" s="1257"/>
      <c r="O192" s="1258"/>
      <c r="P192" s="1007"/>
    </row>
    <row r="193" spans="1:16" s="73" customFormat="1" ht="34.5" customHeight="1">
      <c r="A193" s="1303"/>
      <c r="B193" s="543" t="s">
        <v>210</v>
      </c>
      <c r="C193" s="1259" t="s">
        <v>57</v>
      </c>
      <c r="D193" s="1260"/>
      <c r="E193" s="525" t="s">
        <v>82</v>
      </c>
      <c r="F193" s="525" t="s">
        <v>83</v>
      </c>
      <c r="G193" s="697" t="str">
        <f>'Marks Entry'!$R$5</f>
        <v>No Bag Day Activity</v>
      </c>
      <c r="H193" s="521" t="s">
        <v>32</v>
      </c>
      <c r="I193" s="1261" t="s">
        <v>58</v>
      </c>
      <c r="J193" s="1262"/>
      <c r="K193" s="522" t="s">
        <v>203</v>
      </c>
      <c r="L193" s="1263" t="s">
        <v>94</v>
      </c>
      <c r="M193" s="1264"/>
      <c r="N193" s="535" t="s">
        <v>86</v>
      </c>
      <c r="O193" s="1265" t="s">
        <v>101</v>
      </c>
      <c r="P193" s="1007"/>
    </row>
    <row r="194" spans="1:16" s="73" customFormat="1" ht="25.5" customHeight="1" thickBot="1">
      <c r="A194" s="1303"/>
      <c r="B194" s="543" t="s">
        <v>210</v>
      </c>
      <c r="C194" s="1267" t="s">
        <v>59</v>
      </c>
      <c r="D194" s="1268"/>
      <c r="E194" s="549">
        <f>'Marks Entry'!$N$7</f>
        <v>10</v>
      </c>
      <c r="F194" s="549">
        <f>'Marks Entry'!$Q$7</f>
        <v>10</v>
      </c>
      <c r="G194" s="549">
        <f>'Marks Entry'!$T$7</f>
        <v>10</v>
      </c>
      <c r="H194" s="111">
        <f>SUM(E194:G194)</f>
        <v>30</v>
      </c>
      <c r="I194" s="1269">
        <f>'Marks Entry'!$X$7</f>
        <v>70</v>
      </c>
      <c r="J194" s="1270"/>
      <c r="K194" s="531">
        <f>SUM(H194,I194)</f>
        <v>100</v>
      </c>
      <c r="L194" s="1330">
        <f>'Marks Entry'!$AA$7</f>
        <v>100</v>
      </c>
      <c r="M194" s="1331"/>
      <c r="N194" s="536">
        <f>H194+I194+L194</f>
        <v>200</v>
      </c>
      <c r="O194" s="1266"/>
      <c r="P194" s="1007"/>
    </row>
    <row r="195" spans="1:16" s="73" customFormat="1" ht="18.600000000000001" customHeight="1">
      <c r="A195" s="1303"/>
      <c r="B195" s="543" t="s">
        <v>210</v>
      </c>
      <c r="C195" s="1324" t="str">
        <f>'Marks Entry'!$L$3</f>
        <v>HINDI</v>
      </c>
      <c r="D195" s="1325"/>
      <c r="E195" s="527">
        <f>IF($L184="TC",0,IF($L184="Nso",0,VLOOKUP($A181,'Marks Entry'!$B$9:$FN$108,13,0)))</f>
        <v>7</v>
      </c>
      <c r="F195" s="527">
        <f>IF($L184="TC",0,IF($L184="Nso",0,VLOOKUP($A181,'Marks Entry'!$B$9:$FN$108,16,0)))</f>
        <v>7</v>
      </c>
      <c r="G195" s="527">
        <f>IF($L184="TC",0,IF($L184="Nso",0,VLOOKUP($A181,'Marks Entry'!$B$9:$FN$108,19,0)))</f>
        <v>3</v>
      </c>
      <c r="H195" s="528">
        <f>SUM(E195:G195)</f>
        <v>17</v>
      </c>
      <c r="I195" s="1326">
        <f>IF($L184="TC",0,IF($L184="Nso",0,VLOOKUP($A181,'Marks Entry'!$B$9:$FN$108,23,0)))</f>
        <v>38</v>
      </c>
      <c r="J195" s="1327"/>
      <c r="K195" s="532">
        <f>SUM(H195,I195)</f>
        <v>55</v>
      </c>
      <c r="L195" s="1328">
        <f>IF($L184="TC",0,IF($L184="Nso",0,VLOOKUP($A181,'Marks Entry'!$B$9:$FN$108,26,0)))</f>
        <v>38</v>
      </c>
      <c r="M195" s="1329"/>
      <c r="N195" s="537">
        <f>SUM(H195,I195,L195)</f>
        <v>93</v>
      </c>
      <c r="O195" s="544" t="str">
        <f>IF($L184="TC",0,IF($L184="Nso",0,VLOOKUP($A181,'Marks Entry'!$B$9:$FN$108,30,0)))</f>
        <v>D</v>
      </c>
      <c r="P195" s="1007"/>
    </row>
    <row r="196" spans="1:16" s="73" customFormat="1" ht="18.600000000000001" customHeight="1">
      <c r="A196" s="1303"/>
      <c r="B196" s="543" t="s">
        <v>210</v>
      </c>
      <c r="C196" s="1271" t="str">
        <f>'Marks Entry'!$AF$3</f>
        <v>ENGLISH</v>
      </c>
      <c r="D196" s="1272"/>
      <c r="E196" s="527">
        <f>IF($L184="TC",0,IF($L184="Nso",0,VLOOKUP($A181,'Marks Entry'!$B$9:$FN$108,33,0)))</f>
        <v>7</v>
      </c>
      <c r="F196" s="527">
        <f>IF($L184="TC",0,IF($L184="Nso",0,VLOOKUP($A181,'Marks Entry'!$B$9:$FN$108,36,0)))</f>
        <v>7</v>
      </c>
      <c r="G196" s="527">
        <f>IF($L184="TC",0,IF($L184="Nso",0,VLOOKUP($A181,'Marks Entry'!$B$9:$FN$108,39,0)))</f>
        <v>3</v>
      </c>
      <c r="H196" s="529">
        <f t="shared" ref="H196:H200" si="15">SUM(E196:G196)</f>
        <v>17</v>
      </c>
      <c r="I196" s="1273">
        <f>IF($L184="TC",0,IF($L184="Nso",0,VLOOKUP($A181,'Marks Entry'!$B$9:$FN$108,43,0)))</f>
        <v>38</v>
      </c>
      <c r="J196" s="1274"/>
      <c r="K196" s="533">
        <f t="shared" ref="K196:K200" si="16">SUM(H196,I196)</f>
        <v>55</v>
      </c>
      <c r="L196" s="1275">
        <f>IF($L184="TC",0,IF($L184="Nso",0,VLOOKUP($A181,'Marks Entry'!$B$9:$FN$108,46,0)))</f>
        <v>38</v>
      </c>
      <c r="M196" s="1276"/>
      <c r="N196" s="537">
        <f t="shared" ref="N196:N200" si="17">SUM(H196,I196,L196)</f>
        <v>93</v>
      </c>
      <c r="O196" s="544" t="str">
        <f>IF($L184="TC",0,IF($L184="Nso",0,VLOOKUP($A181,'Marks Entry'!$B$9:$FN$108,50,0)))</f>
        <v>D</v>
      </c>
      <c r="P196" s="1007"/>
    </row>
    <row r="197" spans="1:16" s="73" customFormat="1" ht="18.600000000000001" customHeight="1">
      <c r="A197" s="1303"/>
      <c r="B197" s="543" t="s">
        <v>210</v>
      </c>
      <c r="C197" s="1271" t="str">
        <f>'Marks Entry'!$AZ$3</f>
        <v>SANSKRIT</v>
      </c>
      <c r="D197" s="1272"/>
      <c r="E197" s="527">
        <f>IF($L184="TC",0,IF($L184="Nso",0,VLOOKUP($A181,'Marks Entry'!$B$9:$FN$108,53,0)))</f>
        <v>7</v>
      </c>
      <c r="F197" s="527">
        <f>IF($L184="TC",0,IF($L184="TC",0,IF($L184="Nso",0,VLOOKUP($A181,'Marks Entry'!$B$9:$FN$108,56,0))))</f>
        <v>7</v>
      </c>
      <c r="G197" s="527">
        <f>IF($L184="TC",0,IF($L184="TC",0,IF($L184="Nso",0,VLOOKUP($A181,'Marks Entry'!$B$9:$FN$108,59,0))))</f>
        <v>3</v>
      </c>
      <c r="H197" s="529">
        <f t="shared" si="15"/>
        <v>17</v>
      </c>
      <c r="I197" s="1273">
        <f>IF($L184="TC",0,IF($L184="Nso",0,VLOOKUP($A181,'Marks Entry'!$B$9:$FN$108,63,0)))</f>
        <v>38</v>
      </c>
      <c r="J197" s="1274"/>
      <c r="K197" s="533">
        <f t="shared" si="16"/>
        <v>55</v>
      </c>
      <c r="L197" s="1275">
        <f>IF($L184="TC",0,IF($L184="Nso",0,VLOOKUP($A181,'Marks Entry'!$B$9:$FN$108,66,0)))</f>
        <v>38</v>
      </c>
      <c r="M197" s="1276"/>
      <c r="N197" s="537">
        <f t="shared" si="17"/>
        <v>93</v>
      </c>
      <c r="O197" s="544" t="str">
        <f>IF($L184="TC",0,IF($L184="Nso",0,VLOOKUP($A181,'Marks Entry'!$B$9:$FN$108,70,0)))</f>
        <v>D</v>
      </c>
      <c r="P197" s="1007"/>
    </row>
    <row r="198" spans="1:16" s="73" customFormat="1" ht="18.600000000000001" customHeight="1">
      <c r="A198" s="1303"/>
      <c r="B198" s="543" t="s">
        <v>210</v>
      </c>
      <c r="C198" s="1271" t="str">
        <f>'Marks Entry'!$BT$3</f>
        <v>SCIENCE</v>
      </c>
      <c r="D198" s="1272"/>
      <c r="E198" s="527">
        <f>IF($L184="TC",0,IF($L184="Nso",0,VLOOKUP($A181,'Marks Entry'!$B$9:$FN$108,73,0)))</f>
        <v>7</v>
      </c>
      <c r="F198" s="527">
        <f>IF($L184="TC",0,IF($L184="Nso",0,VLOOKUP($A181,'Marks Entry'!$B$9:$FN$108,76,0)))</f>
        <v>7</v>
      </c>
      <c r="G198" s="527">
        <f>IF($L184="TC",0,IF($L184="Nso",0,VLOOKUP($A181,'Marks Entry'!$B$9:$FN$108,79,0)))</f>
        <v>3</v>
      </c>
      <c r="H198" s="529">
        <f t="shared" si="15"/>
        <v>17</v>
      </c>
      <c r="I198" s="1273">
        <f>IF($L184="TC",0,IF($L184="Nso",0,VLOOKUP($A181,'Marks Entry'!$B$9:$FN$108,83,0)))</f>
        <v>38</v>
      </c>
      <c r="J198" s="1274"/>
      <c r="K198" s="533">
        <f t="shared" si="16"/>
        <v>55</v>
      </c>
      <c r="L198" s="1275">
        <f>IF($L184="TC",0,IF($L184="Nso",0,VLOOKUP($A181,'Marks Entry'!$B$9:$FN$108,86,0)))</f>
        <v>38</v>
      </c>
      <c r="M198" s="1276"/>
      <c r="N198" s="537">
        <f t="shared" si="17"/>
        <v>93</v>
      </c>
      <c r="O198" s="544" t="str">
        <f>IF($L184="TC",0,IF($L184="Nso",0,VLOOKUP($A181,'Marks Entry'!$B$9:$FN$108,90,0)))</f>
        <v>D</v>
      </c>
      <c r="P198" s="1007"/>
    </row>
    <row r="199" spans="1:16" s="73" customFormat="1" ht="18.600000000000001" customHeight="1">
      <c r="A199" s="1303"/>
      <c r="B199" s="543" t="s">
        <v>210</v>
      </c>
      <c r="C199" s="1271" t="str">
        <f>'Marks Entry'!$CN$3</f>
        <v>MATHEMATICS</v>
      </c>
      <c r="D199" s="1272"/>
      <c r="E199" s="527">
        <f>IF($L184="TC",0,IF($L184="Nso",0,VLOOKUP($A181,'Marks Entry'!$B$9:$FN$108,93,0)))</f>
        <v>7</v>
      </c>
      <c r="F199" s="527">
        <f>IF($L184="TC",0,IF($L184="Nso",0,VLOOKUP($A181,'Marks Entry'!$B$9:$FN$108,96,0)))</f>
        <v>7</v>
      </c>
      <c r="G199" s="527">
        <f>IF($L184="TC",0,IF($L184="Nso",0,VLOOKUP($A181,'Marks Entry'!$B$9:$FN$108,99,0)))</f>
        <v>3</v>
      </c>
      <c r="H199" s="529">
        <f t="shared" si="15"/>
        <v>17</v>
      </c>
      <c r="I199" s="1273">
        <f>IF($L184="TC",0,IF($L184="Nso",0,VLOOKUP($A181,'Marks Entry'!$B$9:$FN$108,103,0)))</f>
        <v>38</v>
      </c>
      <c r="J199" s="1274"/>
      <c r="K199" s="533">
        <f t="shared" si="16"/>
        <v>55</v>
      </c>
      <c r="L199" s="1275">
        <f>IF($L184="TC",0,IF($L184="Nso",0,VLOOKUP($A181,'Marks Entry'!$B$9:$FN$108,106,0)))</f>
        <v>38</v>
      </c>
      <c r="M199" s="1276"/>
      <c r="N199" s="537">
        <f t="shared" si="17"/>
        <v>93</v>
      </c>
      <c r="O199" s="544" t="str">
        <f>IF($L184="TC",0,IF($L184="Nso",0,VLOOKUP($A181,'Marks Entry'!$B$9:$FN$108,110,0)))</f>
        <v>D</v>
      </c>
      <c r="P199" s="1007"/>
    </row>
    <row r="200" spans="1:16" s="73" customFormat="1" ht="18.600000000000001" customHeight="1" thickBot="1">
      <c r="A200" s="1303"/>
      <c r="B200" s="543" t="s">
        <v>210</v>
      </c>
      <c r="C200" s="1277" t="str">
        <f>'Marks Entry'!$DH$3</f>
        <v>SOCIAL SCIENCE</v>
      </c>
      <c r="D200" s="1278"/>
      <c r="E200" s="527">
        <f>IF($L184="TC",0,IF($L184="Nso",0,VLOOKUP($A181,'Marks Entry'!$B$9:$FN$108,113,0)))</f>
        <v>7</v>
      </c>
      <c r="F200" s="527">
        <f>IF($L184="TC",0,IF($L184="Nso",0,VLOOKUP($A181,'Marks Entry'!$B$9:$FN$108,116,0)))</f>
        <v>7</v>
      </c>
      <c r="G200" s="527">
        <f>IF($L184="TC",0,IF($L184="Nso",0,VLOOKUP($A181,'Marks Entry'!$B$9:$FN$108,119,0)))</f>
        <v>3</v>
      </c>
      <c r="H200" s="530">
        <f t="shared" si="15"/>
        <v>17</v>
      </c>
      <c r="I200" s="1279">
        <f>IF($L184="TC",0,IF($L184="Nso",0,VLOOKUP($A181,'Marks Entry'!$B$9:$FN$108,123,0)))</f>
        <v>38</v>
      </c>
      <c r="J200" s="1280"/>
      <c r="K200" s="534">
        <f t="shared" si="16"/>
        <v>55</v>
      </c>
      <c r="L200" s="1281">
        <f>IF($L184="TC",0,IF($L184="Nso",0,VLOOKUP($A181,'Marks Entry'!$B$9:$FN$108,126,0)))</f>
        <v>38</v>
      </c>
      <c r="M200" s="1282"/>
      <c r="N200" s="537">
        <f t="shared" si="17"/>
        <v>93</v>
      </c>
      <c r="O200" s="544" t="str">
        <f>IF($L184="TC",0,IF($L184="Nso",0,VLOOKUP($A181,'Marks Entry'!$B$9:$FN$108,130,0)))</f>
        <v>D</v>
      </c>
      <c r="P200" s="1007"/>
    </row>
    <row r="201" spans="1:16" s="73" customFormat="1" ht="18.600000000000001" customHeight="1">
      <c r="A201" s="1303"/>
      <c r="B201" s="543" t="s">
        <v>210</v>
      </c>
      <c r="C201" s="1350" t="s">
        <v>87</v>
      </c>
      <c r="D201" s="1351"/>
      <c r="E201" s="1352"/>
      <c r="F201" s="1356" t="s">
        <v>88</v>
      </c>
      <c r="G201" s="1357"/>
      <c r="H201" s="1358" t="s">
        <v>89</v>
      </c>
      <c r="I201" s="1358"/>
      <c r="J201" s="1359" t="s">
        <v>44</v>
      </c>
      <c r="K201" s="1360"/>
      <c r="L201" s="236" t="s">
        <v>95</v>
      </c>
      <c r="M201" s="236" t="s">
        <v>208</v>
      </c>
      <c r="N201" s="200" t="s">
        <v>42</v>
      </c>
      <c r="O201" s="545" t="s">
        <v>46</v>
      </c>
      <c r="P201" s="1007"/>
    </row>
    <row r="202" spans="1:16" s="73" customFormat="1" ht="18.600000000000001" customHeight="1" thickBot="1">
      <c r="A202" s="1303"/>
      <c r="B202" s="543" t="s">
        <v>210</v>
      </c>
      <c r="C202" s="1353"/>
      <c r="D202" s="1354"/>
      <c r="E202" s="1355"/>
      <c r="F202" s="1361">
        <f>IF($L184="TC",0,IF($L184="Nso",0,VLOOKUP($A181,'Marks Entry'!$B$9:$FN$108,161,0)))</f>
        <v>1200</v>
      </c>
      <c r="G202" s="1362"/>
      <c r="H202" s="1363">
        <f>IF($L184="TC",0,IF($L184="Nso",0,VLOOKUP($A181,'Marks Entry'!$B$9:$FN$108,162,0)))</f>
        <v>558</v>
      </c>
      <c r="I202" s="1363"/>
      <c r="J202" s="1364">
        <f>IF($L184="TC",0,IF($L184="Nso",0,VLOOKUP($A181,'Marks Entry'!$B$9:$FN$108,163,0)))</f>
        <v>46.5</v>
      </c>
      <c r="K202" s="1365"/>
      <c r="L202" s="237" t="str">
        <f>IF($L184="TC",0,IF($L184="Nso",0,VLOOKUP($A181,'Marks Entry'!$B$9:$FN$108,164,0)))</f>
        <v>Third</v>
      </c>
      <c r="M202" s="237" t="str">
        <f>IF($L184="TC",0,IF($L184="Nso",0,VLOOKUP($A181,'Marks Entry'!$B$9:$FN$108,165,0)))</f>
        <v>D</v>
      </c>
      <c r="N202" s="542" t="str">
        <f>IF($L184="TC","TC",IF($L184="Nso","NSO",VLOOKUP($A181,'Marks Entry'!$B$9:$FN$108,166,0)))</f>
        <v>PASSED</v>
      </c>
      <c r="O202" s="546">
        <f>IF($L184="Nso",0,VLOOKUP($A181,'Marks Entry'!$B$9:$FN$108,168,0))</f>
        <v>3.9999999999999991</v>
      </c>
      <c r="P202" s="1007"/>
    </row>
    <row r="203" spans="1:16" s="73" customFormat="1" ht="18.600000000000001" customHeight="1">
      <c r="A203" s="1303"/>
      <c r="B203" s="543" t="s">
        <v>210</v>
      </c>
      <c r="C203" s="1332" t="s">
        <v>62</v>
      </c>
      <c r="D203" s="1333"/>
      <c r="E203" s="1333"/>
      <c r="F203" s="1333"/>
      <c r="G203" s="1333"/>
      <c r="H203" s="1333"/>
      <c r="I203" s="1334"/>
      <c r="J203" s="1335" t="s">
        <v>63</v>
      </c>
      <c r="K203" s="1335"/>
      <c r="L203" s="1336"/>
      <c r="M203" s="238">
        <f>IF($L184="TC",0,IF($L184="Nso",0,VLOOKUP($A181,'Marks Entry'!$B$9:$FN$108,158,0)))</f>
        <v>0</v>
      </c>
      <c r="N203" s="1337" t="s">
        <v>104</v>
      </c>
      <c r="O203" s="1338"/>
      <c r="P203" s="1007"/>
    </row>
    <row r="204" spans="1:16" s="73" customFormat="1" ht="18.600000000000001" customHeight="1" thickBot="1">
      <c r="A204" s="1303"/>
      <c r="B204" s="543" t="s">
        <v>210</v>
      </c>
      <c r="C204" s="1339" t="s">
        <v>57</v>
      </c>
      <c r="D204" s="1340"/>
      <c r="E204" s="1340"/>
      <c r="F204" s="1341" t="s">
        <v>168</v>
      </c>
      <c r="G204" s="1341"/>
      <c r="H204" s="1341"/>
      <c r="I204" s="523" t="s">
        <v>50</v>
      </c>
      <c r="J204" s="1342" t="s">
        <v>64</v>
      </c>
      <c r="K204" s="1342"/>
      <c r="L204" s="1343"/>
      <c r="M204" s="239">
        <f>IF($L184="TC",0,IF($L184="Nso",0,VLOOKUP($A181,'Marks Entry'!$B$9:$FN$108,159,0)))</f>
        <v>0</v>
      </c>
      <c r="N204" s="1344" t="str">
        <f>IF($L184="TC",0,IF($L184="Nso",0,VLOOKUP($A181,'Marks Entry'!$B$9:$FN$108,160,0)))</f>
        <v/>
      </c>
      <c r="O204" s="1345"/>
      <c r="P204" s="1007"/>
    </row>
    <row r="205" spans="1:16" s="73" customFormat="1" ht="18.600000000000001" customHeight="1">
      <c r="A205" s="1303"/>
      <c r="B205" s="543" t="s">
        <v>210</v>
      </c>
      <c r="C205" s="1339"/>
      <c r="D205" s="1340"/>
      <c r="E205" s="1340"/>
      <c r="F205" s="1341"/>
      <c r="G205" s="1341"/>
      <c r="H205" s="1341"/>
      <c r="I205" s="524" t="s">
        <v>102</v>
      </c>
      <c r="J205" s="1346" t="s">
        <v>65</v>
      </c>
      <c r="K205" s="1346"/>
      <c r="L205" s="1347"/>
      <c r="M205" s="1348" t="str">
        <f>IF($L184="TC",0,IF($L184="Nso",0,VLOOKUP($A181,'Marks Entry'!$B$9:$FN$108,169,0)))</f>
        <v>Average</v>
      </c>
      <c r="N205" s="1348"/>
      <c r="O205" s="1349"/>
      <c r="P205" s="1007"/>
    </row>
    <row r="206" spans="1:16" s="73" customFormat="1" ht="18.600000000000001" customHeight="1">
      <c r="A206" s="1303"/>
      <c r="B206" s="543" t="s">
        <v>210</v>
      </c>
      <c r="C206" s="1397" t="str">
        <f>'Marks Entry'!$EB$3</f>
        <v>Work Exp.</v>
      </c>
      <c r="D206" s="1398"/>
      <c r="E206" s="1399"/>
      <c r="F206" s="1400" t="str">
        <f>IF($L184="TC",0,IF($L184="Nso",0,VLOOKUP($A181,'Marks Entry'!$B$9:$GM$108,186,0)))</f>
        <v>71/100</v>
      </c>
      <c r="G206" s="1400"/>
      <c r="H206" s="1400"/>
      <c r="I206" s="59" t="str">
        <f>IF($L184="TC",0,IF($L184="Nso",0,VLOOKUP($A181,'Marks Entry'!$B$9:$GM$108,139,0)))</f>
        <v>B</v>
      </c>
      <c r="J206" s="1401" t="s">
        <v>81</v>
      </c>
      <c r="K206" s="1401"/>
      <c r="L206" s="1402"/>
      <c r="M206" s="1403">
        <f>'Marks Entry'!$AA$2</f>
        <v>45041</v>
      </c>
      <c r="N206" s="1403"/>
      <c r="O206" s="1404"/>
      <c r="P206" s="1007"/>
    </row>
    <row r="207" spans="1:16" s="73" customFormat="1" ht="18.600000000000001" customHeight="1">
      <c r="A207" s="1303"/>
      <c r="B207" s="543" t="s">
        <v>210</v>
      </c>
      <c r="C207" s="1405" t="str">
        <f>'Marks Entry'!$EK$3</f>
        <v>Art Edu.</v>
      </c>
      <c r="D207" s="1400"/>
      <c r="E207" s="1400"/>
      <c r="F207" s="1406" t="str">
        <f>IF($L184="TC",0,IF($L184="Nso",0,VLOOKUP($A181,'Marks Entry'!$B$9:$GM$108,190,0)))</f>
        <v>71/100</v>
      </c>
      <c r="G207" s="1407"/>
      <c r="H207" s="1408"/>
      <c r="I207" s="59" t="str">
        <f>IF($L184="TC",0,IF($L184="Nso",0,VLOOKUP($A181,'Marks Entry'!$B$9:$GM$108,148,0)))</f>
        <v>B</v>
      </c>
      <c r="J207" s="1409"/>
      <c r="K207" s="1409"/>
      <c r="L207" s="1410"/>
      <c r="M207" s="1410"/>
      <c r="N207" s="1410"/>
      <c r="O207" s="1411"/>
      <c r="P207" s="1007"/>
    </row>
    <row r="208" spans="1:16" s="73" customFormat="1" ht="18.600000000000001" customHeight="1">
      <c r="A208" s="1303"/>
      <c r="B208" s="543" t="s">
        <v>210</v>
      </c>
      <c r="C208" s="1366" t="str">
        <f>'Marks Entry'!$ET$3</f>
        <v>HEALTH &amp; PHY. EDU.</v>
      </c>
      <c r="D208" s="1367"/>
      <c r="E208" s="1367"/>
      <c r="F208" s="1368" t="str">
        <f>IF($L184="TC",0,IF($L184="Nso",0,VLOOKUP($A181,'Marks Entry'!$B$9:$GM$108,194,0)))</f>
        <v>71/100</v>
      </c>
      <c r="G208" s="1369"/>
      <c r="H208" s="1370"/>
      <c r="I208" s="59" t="str">
        <f>IF($L184="TC",0,IF($L184="Nso",0,VLOOKUP($A181,'Marks Entry'!$B$9:$GM$108,157,0)))</f>
        <v>B</v>
      </c>
      <c r="J208" s="1371" t="s">
        <v>77</v>
      </c>
      <c r="K208" s="1372"/>
      <c r="L208" s="1373"/>
      <c r="M208" s="1377"/>
      <c r="N208" s="1372"/>
      <c r="O208" s="1378"/>
      <c r="P208" s="1007"/>
    </row>
    <row r="209" spans="1:16" s="73" customFormat="1" ht="18.600000000000001" customHeight="1">
      <c r="A209" s="1303"/>
      <c r="B209" s="543" t="s">
        <v>210</v>
      </c>
      <c r="C209" s="1381" t="s">
        <v>66</v>
      </c>
      <c r="D209" s="1382"/>
      <c r="E209" s="1382"/>
      <c r="F209" s="1382"/>
      <c r="G209" s="1382"/>
      <c r="H209" s="1382"/>
      <c r="I209" s="1383"/>
      <c r="J209" s="1374"/>
      <c r="K209" s="1375"/>
      <c r="L209" s="1376"/>
      <c r="M209" s="1379"/>
      <c r="N209" s="1375"/>
      <c r="O209" s="1380"/>
      <c r="P209" s="1007"/>
    </row>
    <row r="210" spans="1:16" s="73" customFormat="1" ht="18.600000000000001" customHeight="1" thickBot="1">
      <c r="A210" s="1303"/>
      <c r="B210" s="543" t="s">
        <v>210</v>
      </c>
      <c r="C210" s="60" t="s">
        <v>67</v>
      </c>
      <c r="D210" s="1384" t="s">
        <v>72</v>
      </c>
      <c r="E210" s="1385"/>
      <c r="F210" s="1384" t="s">
        <v>73</v>
      </c>
      <c r="G210" s="1386"/>
      <c r="H210" s="1386"/>
      <c r="I210" s="1387"/>
      <c r="J210" s="1388" t="s">
        <v>78</v>
      </c>
      <c r="K210" s="1389"/>
      <c r="L210" s="1389"/>
      <c r="M210" s="1389"/>
      <c r="N210" s="1389"/>
      <c r="O210" s="1390"/>
      <c r="P210" s="1007"/>
    </row>
    <row r="211" spans="1:16" s="73" customFormat="1" ht="18.600000000000001" customHeight="1">
      <c r="A211" s="1303"/>
      <c r="B211" s="543" t="s">
        <v>210</v>
      </c>
      <c r="C211" s="690" t="s">
        <v>68</v>
      </c>
      <c r="D211" s="1328" t="s">
        <v>211</v>
      </c>
      <c r="E211" s="1327"/>
      <c r="F211" s="1394" t="s">
        <v>74</v>
      </c>
      <c r="G211" s="1395"/>
      <c r="H211" s="1395"/>
      <c r="I211" s="1396"/>
      <c r="J211" s="1391"/>
      <c r="K211" s="1392"/>
      <c r="L211" s="1392"/>
      <c r="M211" s="1392"/>
      <c r="N211" s="1392"/>
      <c r="O211" s="1393"/>
      <c r="P211" s="1007"/>
    </row>
    <row r="212" spans="1:16" s="73" customFormat="1" ht="18.600000000000001" customHeight="1">
      <c r="A212" s="1303"/>
      <c r="B212" s="543" t="s">
        <v>210</v>
      </c>
      <c r="C212" s="689" t="s">
        <v>69</v>
      </c>
      <c r="D212" s="1275" t="s">
        <v>212</v>
      </c>
      <c r="E212" s="1274"/>
      <c r="F212" s="1413" t="s">
        <v>75</v>
      </c>
      <c r="G212" s="1414"/>
      <c r="H212" s="1414"/>
      <c r="I212" s="1415"/>
      <c r="J212" s="1391"/>
      <c r="K212" s="1392"/>
      <c r="L212" s="1392"/>
      <c r="M212" s="1392"/>
      <c r="N212" s="1392"/>
      <c r="O212" s="1393"/>
      <c r="P212" s="1007"/>
    </row>
    <row r="213" spans="1:16" s="73" customFormat="1" ht="18.600000000000001" customHeight="1">
      <c r="A213" s="1303"/>
      <c r="B213" s="543" t="s">
        <v>210</v>
      </c>
      <c r="C213" s="689" t="s">
        <v>71</v>
      </c>
      <c r="D213" s="1275" t="s">
        <v>213</v>
      </c>
      <c r="E213" s="1274"/>
      <c r="F213" s="1413" t="s">
        <v>76</v>
      </c>
      <c r="G213" s="1414"/>
      <c r="H213" s="1414"/>
      <c r="I213" s="1415"/>
      <c r="J213" s="1416" t="s">
        <v>90</v>
      </c>
      <c r="K213" s="1417"/>
      <c r="L213" s="1417"/>
      <c r="M213" s="1417"/>
      <c r="N213" s="1417"/>
      <c r="O213" s="1418"/>
      <c r="P213" s="1007"/>
    </row>
    <row r="214" spans="1:16" s="73" customFormat="1" ht="18.600000000000001" customHeight="1">
      <c r="A214" s="1303"/>
      <c r="B214" s="543" t="s">
        <v>210</v>
      </c>
      <c r="C214" s="689" t="s">
        <v>70</v>
      </c>
      <c r="D214" s="1275" t="s">
        <v>214</v>
      </c>
      <c r="E214" s="1274"/>
      <c r="F214" s="1413" t="s">
        <v>103</v>
      </c>
      <c r="G214" s="1414"/>
      <c r="H214" s="1414"/>
      <c r="I214" s="1415"/>
      <c r="J214" s="1416"/>
      <c r="K214" s="1417"/>
      <c r="L214" s="1417"/>
      <c r="M214" s="1417"/>
      <c r="N214" s="1417"/>
      <c r="O214" s="1418"/>
      <c r="P214" s="1007"/>
    </row>
    <row r="215" spans="1:16" s="73" customFormat="1" ht="18.600000000000001" customHeight="1" thickBot="1">
      <c r="A215" s="1303"/>
      <c r="B215" s="547" t="s">
        <v>210</v>
      </c>
      <c r="C215" s="548" t="s">
        <v>153</v>
      </c>
      <c r="D215" s="1281" t="s">
        <v>215</v>
      </c>
      <c r="E215" s="1280"/>
      <c r="F215" s="1422" t="s">
        <v>216</v>
      </c>
      <c r="G215" s="1423"/>
      <c r="H215" s="1423"/>
      <c r="I215" s="1424"/>
      <c r="J215" s="1419"/>
      <c r="K215" s="1420"/>
      <c r="L215" s="1420"/>
      <c r="M215" s="1420"/>
      <c r="N215" s="1420"/>
      <c r="O215" s="1421"/>
      <c r="P215" s="1007"/>
    </row>
    <row r="216" spans="1:16" s="73" customFormat="1" ht="9.75" customHeight="1">
      <c r="A216" s="1412"/>
      <c r="B216" s="1412"/>
      <c r="C216" s="1412"/>
      <c r="D216" s="1412"/>
      <c r="E216" s="1412"/>
      <c r="F216" s="1412"/>
      <c r="G216" s="1412"/>
      <c r="H216" s="1412"/>
      <c r="I216" s="1412"/>
      <c r="J216" s="1412"/>
      <c r="K216" s="1412"/>
      <c r="L216" s="1412"/>
      <c r="M216" s="1412"/>
      <c r="N216" s="1412"/>
      <c r="O216" s="1412"/>
      <c r="P216" s="1412"/>
    </row>
    <row r="217" spans="1:16" s="73" customFormat="1" ht="17.25" customHeight="1" thickBot="1">
      <c r="A217" s="241">
        <f>A181+1</f>
        <v>7</v>
      </c>
      <c r="B217" s="1302" t="s">
        <v>53</v>
      </c>
      <c r="C217" s="1302"/>
      <c r="D217" s="1302"/>
      <c r="E217" s="1302"/>
      <c r="F217" s="1302"/>
      <c r="G217" s="1302"/>
      <c r="H217" s="1302"/>
      <c r="I217" s="1302"/>
      <c r="J217" s="1302"/>
      <c r="K217" s="1302"/>
      <c r="L217" s="1302"/>
      <c r="M217" s="1302"/>
      <c r="N217" s="1302"/>
      <c r="O217" s="1302"/>
      <c r="P217" s="1007"/>
    </row>
    <row r="218" spans="1:16" s="73" customFormat="1" ht="44.25" customHeight="1">
      <c r="A218" s="1303"/>
      <c r="B218" s="1304" t="str">
        <f>IF(L220&gt;0,CONCATENATE(I220,L220),0)</f>
        <v>Roll No.:-907</v>
      </c>
      <c r="C218" s="1306"/>
      <c r="D218" s="1308" t="str">
        <f>Master!$E$8</f>
        <v>Govt. Sr. Secondary School Raimalwada</v>
      </c>
      <c r="E218" s="1309"/>
      <c r="F218" s="1309"/>
      <c r="G218" s="1309"/>
      <c r="H218" s="1309"/>
      <c r="I218" s="1309"/>
      <c r="J218" s="1309"/>
      <c r="K218" s="1309"/>
      <c r="L218" s="1309"/>
      <c r="M218" s="1309"/>
      <c r="N218" s="1309"/>
      <c r="O218" s="1310"/>
      <c r="P218" s="1007"/>
    </row>
    <row r="219" spans="1:16" s="73" customFormat="1" ht="26.25" customHeight="1" thickBot="1">
      <c r="A219" s="1303"/>
      <c r="B219" s="1305"/>
      <c r="C219" s="1307"/>
      <c r="D219" s="1311" t="str">
        <f>Master!$E$11</f>
        <v>P.S.-Bapini (Jodhpur)</v>
      </c>
      <c r="E219" s="1311"/>
      <c r="F219" s="1311"/>
      <c r="G219" s="1311"/>
      <c r="H219" s="1311"/>
      <c r="I219" s="1311"/>
      <c r="J219" s="1311"/>
      <c r="K219" s="1311"/>
      <c r="L219" s="1311"/>
      <c r="M219" s="1311"/>
      <c r="N219" s="1311"/>
      <c r="O219" s="1312"/>
      <c r="P219" s="1007"/>
    </row>
    <row r="220" spans="1:16" s="73" customFormat="1" ht="15" customHeight="1">
      <c r="A220" s="1303"/>
      <c r="B220" s="1313"/>
      <c r="C220" s="1314" t="s">
        <v>163</v>
      </c>
      <c r="D220" s="1315"/>
      <c r="E220" s="1315"/>
      <c r="F220" s="1315"/>
      <c r="G220" s="1315"/>
      <c r="H220" s="1316"/>
      <c r="I220" s="1320" t="s">
        <v>125</v>
      </c>
      <c r="J220" s="1321"/>
      <c r="K220" s="1321"/>
      <c r="L220" s="1286">
        <f>VLOOKUP(A217,'Marks Entry'!$B$9:$G$108,6)</f>
        <v>907</v>
      </c>
      <c r="M220" s="1288" t="str">
        <f>CONCATENATE('Marks Entry'!$C$3,"0",'Marks Entry'!$G$3)</f>
        <v>School U-Dise Code :-08151106901</v>
      </c>
      <c r="N220" s="1289"/>
      <c r="O220" s="1290"/>
      <c r="P220" s="1007"/>
    </row>
    <row r="221" spans="1:16" s="73" customFormat="1" ht="15" customHeight="1">
      <c r="A221" s="1303"/>
      <c r="B221" s="1313"/>
      <c r="C221" s="1314"/>
      <c r="D221" s="1315"/>
      <c r="E221" s="1315"/>
      <c r="F221" s="1315"/>
      <c r="G221" s="1315"/>
      <c r="H221" s="1316"/>
      <c r="I221" s="1320"/>
      <c r="J221" s="1321"/>
      <c r="K221" s="1321"/>
      <c r="L221" s="1286"/>
      <c r="M221" s="1291" t="str">
        <f>CONCATENATE('Marks Entry'!$I$3,'Marks Entry'!$J$3)</f>
        <v>Session :-2022-23</v>
      </c>
      <c r="N221" s="1292"/>
      <c r="O221" s="1293"/>
      <c r="P221" s="1007"/>
    </row>
    <row r="222" spans="1:16" s="73" customFormat="1" ht="15" customHeight="1" thickBot="1">
      <c r="A222" s="1303"/>
      <c r="B222" s="1313"/>
      <c r="C222" s="1317"/>
      <c r="D222" s="1318"/>
      <c r="E222" s="1318"/>
      <c r="F222" s="1318"/>
      <c r="G222" s="1318"/>
      <c r="H222" s="1319"/>
      <c r="I222" s="1322"/>
      <c r="J222" s="1323"/>
      <c r="K222" s="1323"/>
      <c r="L222" s="1287"/>
      <c r="M222" s="1294"/>
      <c r="N222" s="1295"/>
      <c r="O222" s="1296"/>
      <c r="P222" s="1007"/>
    </row>
    <row r="223" spans="1:16" s="73" customFormat="1" ht="19.5" customHeight="1">
      <c r="A223" s="1303"/>
      <c r="B223" s="543" t="s">
        <v>210</v>
      </c>
      <c r="C223" s="1297" t="s">
        <v>21</v>
      </c>
      <c r="D223" s="1298"/>
      <c r="E223" s="1298"/>
      <c r="F223" s="1298"/>
      <c r="G223" s="1299"/>
      <c r="H223" s="13" t="s">
        <v>161</v>
      </c>
      <c r="I223" s="1300">
        <f>VLOOKUP($A217,'Marks Entry'!$B$9:$FN$108,4,0)</f>
        <v>1453</v>
      </c>
      <c r="J223" s="1300"/>
      <c r="K223" s="1300"/>
      <c r="L223" s="1300"/>
      <c r="M223" s="1300"/>
      <c r="N223" s="1300"/>
      <c r="O223" s="1301"/>
      <c r="P223" s="1007"/>
    </row>
    <row r="224" spans="1:16" s="73" customFormat="1" ht="19.5" customHeight="1">
      <c r="A224" s="1303"/>
      <c r="B224" s="543" t="s">
        <v>210</v>
      </c>
      <c r="C224" s="1283" t="s">
        <v>23</v>
      </c>
      <c r="D224" s="1284"/>
      <c r="E224" s="1284"/>
      <c r="F224" s="1284"/>
      <c r="G224" s="1285"/>
      <c r="H224" s="25" t="s">
        <v>161</v>
      </c>
      <c r="I224" s="1252" t="str">
        <f>VLOOKUP($A217,'Marks Entry'!$B$9:$FN$108,7,0)</f>
        <v>BAJRANG VISHNOI</v>
      </c>
      <c r="J224" s="1252"/>
      <c r="K224" s="1252"/>
      <c r="L224" s="1252"/>
      <c r="M224" s="1252"/>
      <c r="N224" s="1252"/>
      <c r="O224" s="1253"/>
      <c r="P224" s="1007"/>
    </row>
    <row r="225" spans="1:16" s="73" customFormat="1" ht="19.5" customHeight="1">
      <c r="A225" s="1303"/>
      <c r="B225" s="543" t="s">
        <v>210</v>
      </c>
      <c r="C225" s="1283" t="s">
        <v>24</v>
      </c>
      <c r="D225" s="1284"/>
      <c r="E225" s="1284"/>
      <c r="F225" s="1284"/>
      <c r="G225" s="1285"/>
      <c r="H225" s="25" t="s">
        <v>161</v>
      </c>
      <c r="I225" s="1252" t="str">
        <f>VLOOKUP($A217,'Marks Entry'!$B$9:$FN$108,8,0)</f>
        <v>OM PRAKASH VISHNOI</v>
      </c>
      <c r="J225" s="1252"/>
      <c r="K225" s="1252"/>
      <c r="L225" s="1252"/>
      <c r="M225" s="1252"/>
      <c r="N225" s="1252"/>
      <c r="O225" s="1253"/>
      <c r="P225" s="1007"/>
    </row>
    <row r="226" spans="1:16" s="73" customFormat="1" ht="19.5" customHeight="1">
      <c r="A226" s="1303"/>
      <c r="B226" s="543" t="s">
        <v>210</v>
      </c>
      <c r="C226" s="1283" t="s">
        <v>55</v>
      </c>
      <c r="D226" s="1284"/>
      <c r="E226" s="1284"/>
      <c r="F226" s="1284"/>
      <c r="G226" s="1285"/>
      <c r="H226" s="25" t="s">
        <v>161</v>
      </c>
      <c r="I226" s="1252" t="str">
        <f>VLOOKUP($A217,'Marks Entry'!$B$9:$FN$108,9,0)</f>
        <v>LOONGA DEVI</v>
      </c>
      <c r="J226" s="1252"/>
      <c r="K226" s="1252"/>
      <c r="L226" s="1252"/>
      <c r="M226" s="1252"/>
      <c r="N226" s="1252"/>
      <c r="O226" s="1253"/>
      <c r="P226" s="1007"/>
    </row>
    <row r="227" spans="1:16" s="73" customFormat="1" ht="19.5" customHeight="1">
      <c r="A227" s="1303"/>
      <c r="B227" s="543" t="s">
        <v>210</v>
      </c>
      <c r="C227" s="1283" t="s">
        <v>56</v>
      </c>
      <c r="D227" s="1284"/>
      <c r="E227" s="1284"/>
      <c r="F227" s="1284"/>
      <c r="G227" s="1285"/>
      <c r="H227" s="25" t="s">
        <v>161</v>
      </c>
      <c r="I227" s="1251" t="str">
        <f>CONCATENATE('Marks Entry'!$G$4,'Marks Entry'!$J$4)</f>
        <v>6(A)</v>
      </c>
      <c r="J227" s="1252"/>
      <c r="K227" s="1252"/>
      <c r="L227" s="1252"/>
      <c r="M227" s="1252"/>
      <c r="N227" s="1252"/>
      <c r="O227" s="1253"/>
      <c r="P227" s="1007"/>
    </row>
    <row r="228" spans="1:16" s="73" customFormat="1" ht="19.5" customHeight="1" thickBot="1">
      <c r="A228" s="1303"/>
      <c r="B228" s="543" t="s">
        <v>210</v>
      </c>
      <c r="C228" s="1254" t="s">
        <v>26</v>
      </c>
      <c r="D228" s="1255"/>
      <c r="E228" s="1255"/>
      <c r="F228" s="1255"/>
      <c r="G228" s="1256"/>
      <c r="H228" s="61" t="s">
        <v>161</v>
      </c>
      <c r="I228" s="1257">
        <f>VLOOKUP($A217,'Marks Entry'!$B$9:$FN$108,10,0)</f>
        <v>38991</v>
      </c>
      <c r="J228" s="1257"/>
      <c r="K228" s="1257"/>
      <c r="L228" s="1257"/>
      <c r="M228" s="1257"/>
      <c r="N228" s="1257"/>
      <c r="O228" s="1258"/>
      <c r="P228" s="1007"/>
    </row>
    <row r="229" spans="1:16" s="73" customFormat="1" ht="34.5" customHeight="1">
      <c r="A229" s="1303"/>
      <c r="B229" s="543" t="s">
        <v>210</v>
      </c>
      <c r="C229" s="1259" t="s">
        <v>57</v>
      </c>
      <c r="D229" s="1260"/>
      <c r="E229" s="525" t="s">
        <v>82</v>
      </c>
      <c r="F229" s="525" t="s">
        <v>83</v>
      </c>
      <c r="G229" s="697" t="str">
        <f>'Marks Entry'!$R$5</f>
        <v>No Bag Day Activity</v>
      </c>
      <c r="H229" s="521" t="s">
        <v>32</v>
      </c>
      <c r="I229" s="1261" t="s">
        <v>58</v>
      </c>
      <c r="J229" s="1262"/>
      <c r="K229" s="522" t="s">
        <v>203</v>
      </c>
      <c r="L229" s="1263" t="s">
        <v>94</v>
      </c>
      <c r="M229" s="1264"/>
      <c r="N229" s="535" t="s">
        <v>86</v>
      </c>
      <c r="O229" s="1265" t="s">
        <v>101</v>
      </c>
      <c r="P229" s="1007"/>
    </row>
    <row r="230" spans="1:16" s="73" customFormat="1" ht="25.5" customHeight="1" thickBot="1">
      <c r="A230" s="1303"/>
      <c r="B230" s="543" t="s">
        <v>210</v>
      </c>
      <c r="C230" s="1267" t="s">
        <v>59</v>
      </c>
      <c r="D230" s="1268"/>
      <c r="E230" s="549">
        <f>'Marks Entry'!$N$7</f>
        <v>10</v>
      </c>
      <c r="F230" s="549">
        <f>'Marks Entry'!$Q$7</f>
        <v>10</v>
      </c>
      <c r="G230" s="549">
        <f>'Marks Entry'!$T$7</f>
        <v>10</v>
      </c>
      <c r="H230" s="111">
        <f>SUM(E230:G230)</f>
        <v>30</v>
      </c>
      <c r="I230" s="1269">
        <f>'Marks Entry'!$X$7</f>
        <v>70</v>
      </c>
      <c r="J230" s="1270"/>
      <c r="K230" s="531">
        <f>SUM(H230,I230)</f>
        <v>100</v>
      </c>
      <c r="L230" s="1330">
        <f>'Marks Entry'!$AA$7</f>
        <v>100</v>
      </c>
      <c r="M230" s="1331"/>
      <c r="N230" s="536">
        <f>H230+I230+L230</f>
        <v>200</v>
      </c>
      <c r="O230" s="1266"/>
      <c r="P230" s="1007"/>
    </row>
    <row r="231" spans="1:16" s="73" customFormat="1" ht="18.600000000000001" customHeight="1">
      <c r="A231" s="1303"/>
      <c r="B231" s="543" t="s">
        <v>210</v>
      </c>
      <c r="C231" s="1324" t="str">
        <f>'Marks Entry'!$L$3</f>
        <v>HINDI</v>
      </c>
      <c r="D231" s="1325"/>
      <c r="E231" s="527">
        <f>IF($L220="TC",0,IF($L220="Nso",0,VLOOKUP($A217,'Marks Entry'!$B$9:$FN$108,13,0)))</f>
        <v>4</v>
      </c>
      <c r="F231" s="527">
        <f>IF($L220="TC",0,IF($L220="Nso",0,VLOOKUP($A217,'Marks Entry'!$B$9:$FN$108,16,0)))</f>
        <v>4</v>
      </c>
      <c r="G231" s="527">
        <f>IF($L220="TC",0,IF($L220="Nso",0,VLOOKUP($A217,'Marks Entry'!$B$9:$FN$108,19,0)))</f>
        <v>2</v>
      </c>
      <c r="H231" s="528">
        <f>SUM(E231:G231)</f>
        <v>10</v>
      </c>
      <c r="I231" s="1326">
        <f>IF($L220="TC",0,IF($L220="Nso",0,VLOOKUP($A217,'Marks Entry'!$B$9:$FN$108,23,0)))</f>
        <v>30</v>
      </c>
      <c r="J231" s="1327"/>
      <c r="K231" s="532">
        <f>SUM(H231,I231)</f>
        <v>40</v>
      </c>
      <c r="L231" s="1328">
        <f>IF($L220="TC",0,IF($L220="Nso",0,VLOOKUP($A217,'Marks Entry'!$B$9:$FN$108,26,0)))</f>
        <v>60</v>
      </c>
      <c r="M231" s="1329"/>
      <c r="N231" s="537">
        <f>SUM(H231,I231,L231)</f>
        <v>100</v>
      </c>
      <c r="O231" s="544" t="str">
        <f>IF($L220="TC",0,IF($L220="Nso",0,VLOOKUP($A217,'Marks Entry'!$B$9:$FN$108,30,0)))</f>
        <v>D</v>
      </c>
      <c r="P231" s="1007"/>
    </row>
    <row r="232" spans="1:16" s="73" customFormat="1" ht="18.600000000000001" customHeight="1">
      <c r="A232" s="1303"/>
      <c r="B232" s="543" t="s">
        <v>210</v>
      </c>
      <c r="C232" s="1271" t="str">
        <f>'Marks Entry'!$AF$3</f>
        <v>ENGLISH</v>
      </c>
      <c r="D232" s="1272"/>
      <c r="E232" s="527">
        <f>IF($L220="TC",0,IF($L220="Nso",0,VLOOKUP($A217,'Marks Entry'!$B$9:$FN$108,33,0)))</f>
        <v>6</v>
      </c>
      <c r="F232" s="527">
        <f>IF($L220="TC",0,IF($L220="Nso",0,VLOOKUP($A217,'Marks Entry'!$B$9:$FN$108,36,0)))</f>
        <v>6</v>
      </c>
      <c r="G232" s="527">
        <f>IF($L220="TC",0,IF($L220="Nso",0,VLOOKUP($A217,'Marks Entry'!$B$9:$FN$108,39,0)))</f>
        <v>3</v>
      </c>
      <c r="H232" s="529">
        <f t="shared" ref="H232:H236" si="18">SUM(E232:G232)</f>
        <v>15</v>
      </c>
      <c r="I232" s="1273">
        <f>IF($L220="TC",0,IF($L220="Nso",0,VLOOKUP($A217,'Marks Entry'!$B$9:$FN$108,43,0)))</f>
        <v>40</v>
      </c>
      <c r="J232" s="1274"/>
      <c r="K232" s="533">
        <f t="shared" ref="K232:K236" si="19">SUM(H232,I232)</f>
        <v>55</v>
      </c>
      <c r="L232" s="1275">
        <f>IF($L220="TC",0,IF($L220="Nso",0,VLOOKUP($A217,'Marks Entry'!$B$9:$FN$108,46,0)))</f>
        <v>70</v>
      </c>
      <c r="M232" s="1276"/>
      <c r="N232" s="537">
        <f t="shared" ref="N232:N236" si="20">SUM(H232,I232,L232)</f>
        <v>125</v>
      </c>
      <c r="O232" s="544" t="str">
        <f>IF($L220="TC",0,IF($L220="Nso",0,VLOOKUP($A217,'Marks Entry'!$B$9:$FN$108,50,0)))</f>
        <v>C</v>
      </c>
      <c r="P232" s="1007"/>
    </row>
    <row r="233" spans="1:16" s="73" customFormat="1" ht="18.600000000000001" customHeight="1">
      <c r="A233" s="1303"/>
      <c r="B233" s="543" t="s">
        <v>210</v>
      </c>
      <c r="C233" s="1271" t="str">
        <f>'Marks Entry'!$AZ$3</f>
        <v>SANSKRIT</v>
      </c>
      <c r="D233" s="1272"/>
      <c r="E233" s="527">
        <f>IF($L220="TC",0,IF($L220="Nso",0,VLOOKUP($A217,'Marks Entry'!$B$9:$FN$108,53,0)))</f>
        <v>8</v>
      </c>
      <c r="F233" s="527">
        <f>IF($L220="TC",0,IF($L220="TC",0,IF($L220="Nso",0,VLOOKUP($A217,'Marks Entry'!$B$9:$FN$108,56,0))))</f>
        <v>8</v>
      </c>
      <c r="G233" s="527">
        <f>IF($L220="TC",0,IF($L220="TC",0,IF($L220="Nso",0,VLOOKUP($A217,'Marks Entry'!$B$9:$FN$108,59,0))))</f>
        <v>4</v>
      </c>
      <c r="H233" s="529">
        <f t="shared" si="18"/>
        <v>20</v>
      </c>
      <c r="I233" s="1273">
        <f>IF($L220="TC",0,IF($L220="Nso",0,VLOOKUP($A217,'Marks Entry'!$B$9:$FN$108,63,0)))</f>
        <v>45</v>
      </c>
      <c r="J233" s="1274"/>
      <c r="K233" s="533">
        <f t="shared" si="19"/>
        <v>65</v>
      </c>
      <c r="L233" s="1275">
        <f>IF($L220="TC",0,IF($L220="Nso",0,VLOOKUP($A217,'Marks Entry'!$B$9:$FN$108,66,0)))</f>
        <v>80</v>
      </c>
      <c r="M233" s="1276"/>
      <c r="N233" s="537">
        <f t="shared" si="20"/>
        <v>145</v>
      </c>
      <c r="O233" s="544" t="str">
        <f>IF($L220="TC",0,IF($L220="Nso",0,VLOOKUP($A217,'Marks Entry'!$B$9:$FN$108,70,0)))</f>
        <v>B</v>
      </c>
      <c r="P233" s="1007"/>
    </row>
    <row r="234" spans="1:16" s="73" customFormat="1" ht="18.600000000000001" customHeight="1">
      <c r="A234" s="1303"/>
      <c r="B234" s="543" t="s">
        <v>210</v>
      </c>
      <c r="C234" s="1271" t="str">
        <f>'Marks Entry'!$BT$3</f>
        <v>SCIENCE</v>
      </c>
      <c r="D234" s="1272"/>
      <c r="E234" s="527">
        <f>IF($L220="TC",0,IF($L220="Nso",0,VLOOKUP($A217,'Marks Entry'!$B$9:$FN$108,73,0)))</f>
        <v>4</v>
      </c>
      <c r="F234" s="527">
        <f>IF($L220="TC",0,IF($L220="Nso",0,VLOOKUP($A217,'Marks Entry'!$B$9:$FN$108,76,0)))</f>
        <v>4</v>
      </c>
      <c r="G234" s="527">
        <f>IF($L220="TC",0,IF($L220="Nso",0,VLOOKUP($A217,'Marks Entry'!$B$9:$FN$108,79,0)))</f>
        <v>2</v>
      </c>
      <c r="H234" s="529">
        <f t="shared" si="18"/>
        <v>10</v>
      </c>
      <c r="I234" s="1273">
        <f>IF($L220="TC",0,IF($L220="Nso",0,VLOOKUP($A217,'Marks Entry'!$B$9:$FN$108,83,0)))</f>
        <v>45</v>
      </c>
      <c r="J234" s="1274"/>
      <c r="K234" s="533">
        <f t="shared" si="19"/>
        <v>55</v>
      </c>
      <c r="L234" s="1275">
        <f>IF($L220="TC",0,IF($L220="Nso",0,VLOOKUP($A217,'Marks Entry'!$B$9:$FN$108,86,0)))</f>
        <v>60</v>
      </c>
      <c r="M234" s="1276"/>
      <c r="N234" s="537">
        <f t="shared" si="20"/>
        <v>115</v>
      </c>
      <c r="O234" s="544" t="str">
        <f>IF($L220="TC",0,IF($L220="Nso",0,VLOOKUP($A217,'Marks Entry'!$B$9:$FN$108,90,0)))</f>
        <v>C</v>
      </c>
      <c r="P234" s="1007"/>
    </row>
    <row r="235" spans="1:16" s="73" customFormat="1" ht="18.600000000000001" customHeight="1">
      <c r="A235" s="1303"/>
      <c r="B235" s="543" t="s">
        <v>210</v>
      </c>
      <c r="C235" s="1271" t="str">
        <f>'Marks Entry'!$CN$3</f>
        <v>MATHEMATICS</v>
      </c>
      <c r="D235" s="1272"/>
      <c r="E235" s="527">
        <f>IF($L220="TC",0,IF($L220="Nso",0,VLOOKUP($A217,'Marks Entry'!$B$9:$FN$108,93,0)))</f>
        <v>8</v>
      </c>
      <c r="F235" s="527">
        <f>IF($L220="TC",0,IF($L220="Nso",0,VLOOKUP($A217,'Marks Entry'!$B$9:$FN$108,96,0)))</f>
        <v>8</v>
      </c>
      <c r="G235" s="527">
        <f>IF($L220="TC",0,IF($L220="Nso",0,VLOOKUP($A217,'Marks Entry'!$B$9:$FN$108,99,0)))</f>
        <v>4</v>
      </c>
      <c r="H235" s="529">
        <f t="shared" si="18"/>
        <v>20</v>
      </c>
      <c r="I235" s="1273">
        <f>IF($L220="TC",0,IF($L220="Nso",0,VLOOKUP($A217,'Marks Entry'!$B$9:$FN$108,103,0)))</f>
        <v>30</v>
      </c>
      <c r="J235" s="1274"/>
      <c r="K235" s="533">
        <f t="shared" si="19"/>
        <v>50</v>
      </c>
      <c r="L235" s="1275">
        <f>IF($L220="TC",0,IF($L220="Nso",0,VLOOKUP($A217,'Marks Entry'!$B$9:$FN$108,106,0)))</f>
        <v>60</v>
      </c>
      <c r="M235" s="1276"/>
      <c r="N235" s="537">
        <f t="shared" si="20"/>
        <v>110</v>
      </c>
      <c r="O235" s="544" t="str">
        <f>IF($L220="TC",0,IF($L220="Nso",0,VLOOKUP($A217,'Marks Entry'!$B$9:$FN$108,110,0)))</f>
        <v>C</v>
      </c>
      <c r="P235" s="1007"/>
    </row>
    <row r="236" spans="1:16" s="73" customFormat="1" ht="18.600000000000001" customHeight="1" thickBot="1">
      <c r="A236" s="1303"/>
      <c r="B236" s="543" t="s">
        <v>210</v>
      </c>
      <c r="C236" s="1277" t="str">
        <f>'Marks Entry'!$DH$3</f>
        <v>SOCIAL SCIENCE</v>
      </c>
      <c r="D236" s="1278"/>
      <c r="E236" s="527">
        <f>IF($L220="TC",0,IF($L220="Nso",0,VLOOKUP($A217,'Marks Entry'!$B$9:$FN$108,113,0)))</f>
        <v>10</v>
      </c>
      <c r="F236" s="527">
        <f>IF($L220="TC",0,IF($L220="Nso",0,VLOOKUP($A217,'Marks Entry'!$B$9:$FN$108,116,0)))</f>
        <v>10</v>
      </c>
      <c r="G236" s="527">
        <f>IF($L220="TC",0,IF($L220="Nso",0,VLOOKUP($A217,'Marks Entry'!$B$9:$FN$108,119,0)))</f>
        <v>5</v>
      </c>
      <c r="H236" s="530">
        <f t="shared" si="18"/>
        <v>25</v>
      </c>
      <c r="I236" s="1279">
        <f>IF($L220="TC",0,IF($L220="Nso",0,VLOOKUP($A217,'Marks Entry'!$B$9:$FN$108,123,0)))</f>
        <v>40</v>
      </c>
      <c r="J236" s="1280"/>
      <c r="K236" s="534">
        <f t="shared" si="19"/>
        <v>65</v>
      </c>
      <c r="L236" s="1281">
        <f>IF($L220="TC",0,IF($L220="Nso",0,VLOOKUP($A217,'Marks Entry'!$B$9:$FN$108,126,0)))</f>
        <v>90</v>
      </c>
      <c r="M236" s="1282"/>
      <c r="N236" s="537">
        <f t="shared" si="20"/>
        <v>155</v>
      </c>
      <c r="O236" s="544" t="str">
        <f>IF($L220="TC",0,IF($L220="Nso",0,VLOOKUP($A217,'Marks Entry'!$B$9:$FN$108,130,0)))</f>
        <v>B</v>
      </c>
      <c r="P236" s="1007"/>
    </row>
    <row r="237" spans="1:16" s="73" customFormat="1" ht="18.600000000000001" customHeight="1">
      <c r="A237" s="1303"/>
      <c r="B237" s="543" t="s">
        <v>210</v>
      </c>
      <c r="C237" s="1350" t="s">
        <v>87</v>
      </c>
      <c r="D237" s="1351"/>
      <c r="E237" s="1352"/>
      <c r="F237" s="1356" t="s">
        <v>88</v>
      </c>
      <c r="G237" s="1357"/>
      <c r="H237" s="1358" t="s">
        <v>89</v>
      </c>
      <c r="I237" s="1358"/>
      <c r="J237" s="1359" t="s">
        <v>44</v>
      </c>
      <c r="K237" s="1360"/>
      <c r="L237" s="236" t="s">
        <v>95</v>
      </c>
      <c r="M237" s="236" t="s">
        <v>208</v>
      </c>
      <c r="N237" s="200" t="s">
        <v>42</v>
      </c>
      <c r="O237" s="545" t="s">
        <v>46</v>
      </c>
      <c r="P237" s="1007"/>
    </row>
    <row r="238" spans="1:16" s="73" customFormat="1" ht="18.600000000000001" customHeight="1" thickBot="1">
      <c r="A238" s="1303"/>
      <c r="B238" s="543" t="s">
        <v>210</v>
      </c>
      <c r="C238" s="1353"/>
      <c r="D238" s="1354"/>
      <c r="E238" s="1355"/>
      <c r="F238" s="1361">
        <f>IF($L220="TC",0,IF($L220="Nso",0,VLOOKUP($A217,'Marks Entry'!$B$9:$FN$108,161,0)))</f>
        <v>1200</v>
      </c>
      <c r="G238" s="1362"/>
      <c r="H238" s="1363">
        <f>IF($L220="TC",0,IF($L220="Nso",0,VLOOKUP($A217,'Marks Entry'!$B$9:$FN$108,162,0)))</f>
        <v>750</v>
      </c>
      <c r="I238" s="1363"/>
      <c r="J238" s="1364">
        <f>IF($L220="TC",0,IF($L220="Nso",0,VLOOKUP($A217,'Marks Entry'!$B$9:$FN$108,163,0)))</f>
        <v>62.5</v>
      </c>
      <c r="K238" s="1365"/>
      <c r="L238" s="237" t="str">
        <f>IF($L220="TC",0,IF($L220="Nso",0,VLOOKUP($A217,'Marks Entry'!$B$9:$FN$108,164,0)))</f>
        <v>First</v>
      </c>
      <c r="M238" s="237" t="str">
        <f>IF($L220="TC",0,IF($L220="Nso",0,VLOOKUP($A217,'Marks Entry'!$B$9:$FN$108,165,0)))</f>
        <v>C</v>
      </c>
      <c r="N238" s="542" t="str">
        <f>IF($L220="TC","TC",IF($L220="Nso","NSO",VLOOKUP($A217,'Marks Entry'!$B$9:$FN$108,166,0)))</f>
        <v>PASSED</v>
      </c>
      <c r="O238" s="546">
        <f>IF($L220="Nso",0,VLOOKUP($A217,'Marks Entry'!$B$9:$FN$108,168,0))</f>
        <v>0.99999999999999933</v>
      </c>
      <c r="P238" s="1007"/>
    </row>
    <row r="239" spans="1:16" s="73" customFormat="1" ht="18.600000000000001" customHeight="1">
      <c r="A239" s="1303"/>
      <c r="B239" s="543" t="s">
        <v>210</v>
      </c>
      <c r="C239" s="1332" t="s">
        <v>62</v>
      </c>
      <c r="D239" s="1333"/>
      <c r="E239" s="1333"/>
      <c r="F239" s="1333"/>
      <c r="G239" s="1333"/>
      <c r="H239" s="1333"/>
      <c r="I239" s="1334"/>
      <c r="J239" s="1335" t="s">
        <v>63</v>
      </c>
      <c r="K239" s="1335"/>
      <c r="L239" s="1336"/>
      <c r="M239" s="238">
        <f>IF($L220="TC",0,IF($L220="Nso",0,VLOOKUP($A217,'Marks Entry'!$B$9:$FN$108,158,0)))</f>
        <v>0</v>
      </c>
      <c r="N239" s="1337" t="s">
        <v>104</v>
      </c>
      <c r="O239" s="1338"/>
      <c r="P239" s="1007"/>
    </row>
    <row r="240" spans="1:16" s="73" customFormat="1" ht="18.600000000000001" customHeight="1" thickBot="1">
      <c r="A240" s="1303"/>
      <c r="B240" s="543" t="s">
        <v>210</v>
      </c>
      <c r="C240" s="1339" t="s">
        <v>57</v>
      </c>
      <c r="D240" s="1340"/>
      <c r="E240" s="1340"/>
      <c r="F240" s="1341" t="s">
        <v>168</v>
      </c>
      <c r="G240" s="1341"/>
      <c r="H240" s="1341"/>
      <c r="I240" s="523" t="s">
        <v>50</v>
      </c>
      <c r="J240" s="1342" t="s">
        <v>64</v>
      </c>
      <c r="K240" s="1342"/>
      <c r="L240" s="1343"/>
      <c r="M240" s="239">
        <f>IF($L220="TC",0,IF($L220="Nso",0,VLOOKUP($A217,'Marks Entry'!$B$9:$FN$108,159,0)))</f>
        <v>0</v>
      </c>
      <c r="N240" s="1344" t="str">
        <f>IF($L220="TC",0,IF($L220="Nso",0,VLOOKUP($A217,'Marks Entry'!$B$9:$FN$108,160,0)))</f>
        <v/>
      </c>
      <c r="O240" s="1345"/>
      <c r="P240" s="1007"/>
    </row>
    <row r="241" spans="1:16" s="73" customFormat="1" ht="18.600000000000001" customHeight="1">
      <c r="A241" s="1303"/>
      <c r="B241" s="543" t="s">
        <v>210</v>
      </c>
      <c r="C241" s="1339"/>
      <c r="D241" s="1340"/>
      <c r="E241" s="1340"/>
      <c r="F241" s="1341"/>
      <c r="G241" s="1341"/>
      <c r="H241" s="1341"/>
      <c r="I241" s="524" t="s">
        <v>102</v>
      </c>
      <c r="J241" s="1346" t="s">
        <v>65</v>
      </c>
      <c r="K241" s="1346"/>
      <c r="L241" s="1347"/>
      <c r="M241" s="1348" t="str">
        <f>IF($L220="TC",0,IF($L220="Nso",0,VLOOKUP($A217,'Marks Entry'!$B$9:$FN$108,169,0)))</f>
        <v>Good</v>
      </c>
      <c r="N241" s="1348"/>
      <c r="O241" s="1349"/>
      <c r="P241" s="1007"/>
    </row>
    <row r="242" spans="1:16" s="73" customFormat="1" ht="18.600000000000001" customHeight="1">
      <c r="A242" s="1303"/>
      <c r="B242" s="543" t="s">
        <v>210</v>
      </c>
      <c r="C242" s="1397" t="str">
        <f>'Marks Entry'!$EB$3</f>
        <v>Work Exp.</v>
      </c>
      <c r="D242" s="1398"/>
      <c r="E242" s="1399"/>
      <c r="F242" s="1400" t="str">
        <f>IF($L220="TC",0,IF($L220="Nso",0,VLOOKUP($A217,'Marks Entry'!$B$9:$GM$108,186,0)))</f>
        <v>71/100</v>
      </c>
      <c r="G242" s="1400"/>
      <c r="H242" s="1400"/>
      <c r="I242" s="59" t="str">
        <f>IF($L220="TC",0,IF($L220="Nso",0,VLOOKUP($A217,'Marks Entry'!$B$9:$GM$108,139,0)))</f>
        <v>B</v>
      </c>
      <c r="J242" s="1401" t="s">
        <v>81</v>
      </c>
      <c r="K242" s="1401"/>
      <c r="L242" s="1402"/>
      <c r="M242" s="1403">
        <f>'Marks Entry'!$AA$2</f>
        <v>45041</v>
      </c>
      <c r="N242" s="1403"/>
      <c r="O242" s="1404"/>
      <c r="P242" s="1007"/>
    </row>
    <row r="243" spans="1:16" s="73" customFormat="1" ht="18.600000000000001" customHeight="1">
      <c r="A243" s="1303"/>
      <c r="B243" s="543" t="s">
        <v>210</v>
      </c>
      <c r="C243" s="1405" t="str">
        <f>'Marks Entry'!$EK$3</f>
        <v>Art Edu.</v>
      </c>
      <c r="D243" s="1400"/>
      <c r="E243" s="1400"/>
      <c r="F243" s="1406" t="str">
        <f>IF($L220="TC",0,IF($L220="Nso",0,VLOOKUP($A217,'Marks Entry'!$B$9:$GM$108,190,0)))</f>
        <v>71/100</v>
      </c>
      <c r="G243" s="1407"/>
      <c r="H243" s="1408"/>
      <c r="I243" s="59" t="str">
        <f>IF($L220="TC",0,IF($L220="Nso",0,VLOOKUP($A217,'Marks Entry'!$B$9:$GM$108,148,0)))</f>
        <v>B</v>
      </c>
      <c r="J243" s="1409"/>
      <c r="K243" s="1409"/>
      <c r="L243" s="1410"/>
      <c r="M243" s="1410"/>
      <c r="N243" s="1410"/>
      <c r="O243" s="1411"/>
      <c r="P243" s="1007"/>
    </row>
    <row r="244" spans="1:16" s="73" customFormat="1" ht="18.600000000000001" customHeight="1">
      <c r="A244" s="1303"/>
      <c r="B244" s="543" t="s">
        <v>210</v>
      </c>
      <c r="C244" s="1366" t="str">
        <f>'Marks Entry'!$ET$3</f>
        <v>HEALTH &amp; PHY. EDU.</v>
      </c>
      <c r="D244" s="1367"/>
      <c r="E244" s="1367"/>
      <c r="F244" s="1368" t="str">
        <f>IF($L220="TC",0,IF($L220="Nso",0,VLOOKUP($A217,'Marks Entry'!$B$9:$GM$108,194,0)))</f>
        <v>71/100</v>
      </c>
      <c r="G244" s="1369"/>
      <c r="H244" s="1370"/>
      <c r="I244" s="59" t="str">
        <f>IF($L220="TC",0,IF($L220="Nso",0,VLOOKUP($A217,'Marks Entry'!$B$9:$GM$108,157,0)))</f>
        <v>B</v>
      </c>
      <c r="J244" s="1371" t="s">
        <v>77</v>
      </c>
      <c r="K244" s="1372"/>
      <c r="L244" s="1373"/>
      <c r="M244" s="1377"/>
      <c r="N244" s="1372"/>
      <c r="O244" s="1378"/>
      <c r="P244" s="1007"/>
    </row>
    <row r="245" spans="1:16" s="73" customFormat="1" ht="18.600000000000001" customHeight="1">
      <c r="A245" s="1303"/>
      <c r="B245" s="543" t="s">
        <v>210</v>
      </c>
      <c r="C245" s="1381" t="s">
        <v>66</v>
      </c>
      <c r="D245" s="1382"/>
      <c r="E245" s="1382"/>
      <c r="F245" s="1382"/>
      <c r="G245" s="1382"/>
      <c r="H245" s="1382"/>
      <c r="I245" s="1383"/>
      <c r="J245" s="1374"/>
      <c r="K245" s="1375"/>
      <c r="L245" s="1376"/>
      <c r="M245" s="1379"/>
      <c r="N245" s="1375"/>
      <c r="O245" s="1380"/>
      <c r="P245" s="1007"/>
    </row>
    <row r="246" spans="1:16" s="73" customFormat="1" ht="18.600000000000001" customHeight="1" thickBot="1">
      <c r="A246" s="1303"/>
      <c r="B246" s="543" t="s">
        <v>210</v>
      </c>
      <c r="C246" s="60" t="s">
        <v>67</v>
      </c>
      <c r="D246" s="1384" t="s">
        <v>72</v>
      </c>
      <c r="E246" s="1385"/>
      <c r="F246" s="1384" t="s">
        <v>73</v>
      </c>
      <c r="G246" s="1386"/>
      <c r="H246" s="1386"/>
      <c r="I246" s="1387"/>
      <c r="J246" s="1388" t="s">
        <v>78</v>
      </c>
      <c r="K246" s="1389"/>
      <c r="L246" s="1389"/>
      <c r="M246" s="1389"/>
      <c r="N246" s="1389"/>
      <c r="O246" s="1390"/>
      <c r="P246" s="1007"/>
    </row>
    <row r="247" spans="1:16" s="73" customFormat="1" ht="18.600000000000001" customHeight="1">
      <c r="A247" s="1303"/>
      <c r="B247" s="543" t="s">
        <v>210</v>
      </c>
      <c r="C247" s="690" t="s">
        <v>68</v>
      </c>
      <c r="D247" s="1328" t="s">
        <v>211</v>
      </c>
      <c r="E247" s="1327"/>
      <c r="F247" s="1394" t="s">
        <v>74</v>
      </c>
      <c r="G247" s="1395"/>
      <c r="H247" s="1395"/>
      <c r="I247" s="1396"/>
      <c r="J247" s="1391"/>
      <c r="K247" s="1392"/>
      <c r="L247" s="1392"/>
      <c r="M247" s="1392"/>
      <c r="N247" s="1392"/>
      <c r="O247" s="1393"/>
      <c r="P247" s="1007"/>
    </row>
    <row r="248" spans="1:16" s="73" customFormat="1" ht="18.600000000000001" customHeight="1">
      <c r="A248" s="1303"/>
      <c r="B248" s="543" t="s">
        <v>210</v>
      </c>
      <c r="C248" s="689" t="s">
        <v>69</v>
      </c>
      <c r="D248" s="1275" t="s">
        <v>212</v>
      </c>
      <c r="E248" s="1274"/>
      <c r="F248" s="1413" t="s">
        <v>75</v>
      </c>
      <c r="G248" s="1414"/>
      <c r="H248" s="1414"/>
      <c r="I248" s="1415"/>
      <c r="J248" s="1391"/>
      <c r="K248" s="1392"/>
      <c r="L248" s="1392"/>
      <c r="M248" s="1392"/>
      <c r="N248" s="1392"/>
      <c r="O248" s="1393"/>
      <c r="P248" s="1007"/>
    </row>
    <row r="249" spans="1:16" s="73" customFormat="1" ht="18.600000000000001" customHeight="1">
      <c r="A249" s="1303"/>
      <c r="B249" s="543" t="s">
        <v>210</v>
      </c>
      <c r="C249" s="689" t="s">
        <v>71</v>
      </c>
      <c r="D249" s="1275" t="s">
        <v>213</v>
      </c>
      <c r="E249" s="1274"/>
      <c r="F249" s="1413" t="s">
        <v>76</v>
      </c>
      <c r="G249" s="1414"/>
      <c r="H249" s="1414"/>
      <c r="I249" s="1415"/>
      <c r="J249" s="1416" t="s">
        <v>90</v>
      </c>
      <c r="K249" s="1417"/>
      <c r="L249" s="1417"/>
      <c r="M249" s="1417"/>
      <c r="N249" s="1417"/>
      <c r="O249" s="1418"/>
      <c r="P249" s="1007"/>
    </row>
    <row r="250" spans="1:16" s="73" customFormat="1" ht="18.600000000000001" customHeight="1">
      <c r="A250" s="1303"/>
      <c r="B250" s="543" t="s">
        <v>210</v>
      </c>
      <c r="C250" s="689" t="s">
        <v>70</v>
      </c>
      <c r="D250" s="1275" t="s">
        <v>214</v>
      </c>
      <c r="E250" s="1274"/>
      <c r="F250" s="1413" t="s">
        <v>103</v>
      </c>
      <c r="G250" s="1414"/>
      <c r="H250" s="1414"/>
      <c r="I250" s="1415"/>
      <c r="J250" s="1416"/>
      <c r="K250" s="1417"/>
      <c r="L250" s="1417"/>
      <c r="M250" s="1417"/>
      <c r="N250" s="1417"/>
      <c r="O250" s="1418"/>
      <c r="P250" s="1007"/>
    </row>
    <row r="251" spans="1:16" s="73" customFormat="1" ht="18.600000000000001" customHeight="1" thickBot="1">
      <c r="A251" s="1303"/>
      <c r="B251" s="547" t="s">
        <v>210</v>
      </c>
      <c r="C251" s="548" t="s">
        <v>153</v>
      </c>
      <c r="D251" s="1281" t="s">
        <v>215</v>
      </c>
      <c r="E251" s="1280"/>
      <c r="F251" s="1422" t="s">
        <v>216</v>
      </c>
      <c r="G251" s="1423"/>
      <c r="H251" s="1423"/>
      <c r="I251" s="1424"/>
      <c r="J251" s="1419"/>
      <c r="K251" s="1420"/>
      <c r="L251" s="1420"/>
      <c r="M251" s="1420"/>
      <c r="N251" s="1420"/>
      <c r="O251" s="1421"/>
      <c r="P251" s="1007"/>
    </row>
    <row r="252" spans="1:16" s="73" customFormat="1" ht="9.75" customHeight="1">
      <c r="A252" s="1412"/>
      <c r="B252" s="1412"/>
      <c r="C252" s="1412"/>
      <c r="D252" s="1412"/>
      <c r="E252" s="1412"/>
      <c r="F252" s="1412"/>
      <c r="G252" s="1412"/>
      <c r="H252" s="1412"/>
      <c r="I252" s="1412"/>
      <c r="J252" s="1412"/>
      <c r="K252" s="1412"/>
      <c r="L252" s="1412"/>
      <c r="M252" s="1412"/>
      <c r="N252" s="1412"/>
      <c r="O252" s="1412"/>
      <c r="P252" s="1412"/>
    </row>
    <row r="253" spans="1:16" s="73" customFormat="1" ht="17.25" customHeight="1" thickBot="1">
      <c r="A253" s="241">
        <f>A217+1</f>
        <v>8</v>
      </c>
      <c r="B253" s="1302" t="s">
        <v>53</v>
      </c>
      <c r="C253" s="1302"/>
      <c r="D253" s="1302"/>
      <c r="E253" s="1302"/>
      <c r="F253" s="1302"/>
      <c r="G253" s="1302"/>
      <c r="H253" s="1302"/>
      <c r="I253" s="1302"/>
      <c r="J253" s="1302"/>
      <c r="K253" s="1302"/>
      <c r="L253" s="1302"/>
      <c r="M253" s="1302"/>
      <c r="N253" s="1302"/>
      <c r="O253" s="1302"/>
      <c r="P253" s="1007"/>
    </row>
    <row r="254" spans="1:16" s="73" customFormat="1" ht="44.25" customHeight="1">
      <c r="A254" s="1303"/>
      <c r="B254" s="1304" t="str">
        <f>IF(L256&gt;0,CONCATENATE(I256,L256),0)</f>
        <v>Roll No.:-908</v>
      </c>
      <c r="C254" s="1306"/>
      <c r="D254" s="1308" t="str">
        <f>Master!$E$8</f>
        <v>Govt. Sr. Secondary School Raimalwada</v>
      </c>
      <c r="E254" s="1309"/>
      <c r="F254" s="1309"/>
      <c r="G254" s="1309"/>
      <c r="H254" s="1309"/>
      <c r="I254" s="1309"/>
      <c r="J254" s="1309"/>
      <c r="K254" s="1309"/>
      <c r="L254" s="1309"/>
      <c r="M254" s="1309"/>
      <c r="N254" s="1309"/>
      <c r="O254" s="1310"/>
      <c r="P254" s="1007"/>
    </row>
    <row r="255" spans="1:16" s="73" customFormat="1" ht="26.25" customHeight="1" thickBot="1">
      <c r="A255" s="1303"/>
      <c r="B255" s="1305"/>
      <c r="C255" s="1307"/>
      <c r="D255" s="1311" t="str">
        <f>Master!$E$11</f>
        <v>P.S.-Bapini (Jodhpur)</v>
      </c>
      <c r="E255" s="1311"/>
      <c r="F255" s="1311"/>
      <c r="G255" s="1311"/>
      <c r="H255" s="1311"/>
      <c r="I255" s="1311"/>
      <c r="J255" s="1311"/>
      <c r="K255" s="1311"/>
      <c r="L255" s="1311"/>
      <c r="M255" s="1311"/>
      <c r="N255" s="1311"/>
      <c r="O255" s="1312"/>
      <c r="P255" s="1007"/>
    </row>
    <row r="256" spans="1:16" s="73" customFormat="1" ht="15" customHeight="1">
      <c r="A256" s="1303"/>
      <c r="B256" s="1313"/>
      <c r="C256" s="1314" t="s">
        <v>163</v>
      </c>
      <c r="D256" s="1315"/>
      <c r="E256" s="1315"/>
      <c r="F256" s="1315"/>
      <c r="G256" s="1315"/>
      <c r="H256" s="1316"/>
      <c r="I256" s="1320" t="s">
        <v>125</v>
      </c>
      <c r="J256" s="1321"/>
      <c r="K256" s="1321"/>
      <c r="L256" s="1286">
        <f>VLOOKUP(A253,'Marks Entry'!$B$9:$G$108,6)</f>
        <v>908</v>
      </c>
      <c r="M256" s="1288" t="str">
        <f>CONCATENATE('Marks Entry'!$C$3,"0",'Marks Entry'!$G$3)</f>
        <v>School U-Dise Code :-08151106901</v>
      </c>
      <c r="N256" s="1289"/>
      <c r="O256" s="1290"/>
      <c r="P256" s="1007"/>
    </row>
    <row r="257" spans="1:16" s="73" customFormat="1" ht="15" customHeight="1">
      <c r="A257" s="1303"/>
      <c r="B257" s="1313"/>
      <c r="C257" s="1314"/>
      <c r="D257" s="1315"/>
      <c r="E257" s="1315"/>
      <c r="F257" s="1315"/>
      <c r="G257" s="1315"/>
      <c r="H257" s="1316"/>
      <c r="I257" s="1320"/>
      <c r="J257" s="1321"/>
      <c r="K257" s="1321"/>
      <c r="L257" s="1286"/>
      <c r="M257" s="1291" t="str">
        <f>CONCATENATE('Marks Entry'!$I$3,'Marks Entry'!$J$3)</f>
        <v>Session :-2022-23</v>
      </c>
      <c r="N257" s="1292"/>
      <c r="O257" s="1293"/>
      <c r="P257" s="1007"/>
    </row>
    <row r="258" spans="1:16" s="73" customFormat="1" ht="15" customHeight="1" thickBot="1">
      <c r="A258" s="1303"/>
      <c r="B258" s="1313"/>
      <c r="C258" s="1317"/>
      <c r="D258" s="1318"/>
      <c r="E258" s="1318"/>
      <c r="F258" s="1318"/>
      <c r="G258" s="1318"/>
      <c r="H258" s="1319"/>
      <c r="I258" s="1322"/>
      <c r="J258" s="1323"/>
      <c r="K258" s="1323"/>
      <c r="L258" s="1287"/>
      <c r="M258" s="1294"/>
      <c r="N258" s="1295"/>
      <c r="O258" s="1296"/>
      <c r="P258" s="1007"/>
    </row>
    <row r="259" spans="1:16" s="73" customFormat="1" ht="19.5" customHeight="1">
      <c r="A259" s="1303"/>
      <c r="B259" s="543" t="s">
        <v>210</v>
      </c>
      <c r="C259" s="1297" t="s">
        <v>21</v>
      </c>
      <c r="D259" s="1298"/>
      <c r="E259" s="1298"/>
      <c r="F259" s="1298"/>
      <c r="G259" s="1299"/>
      <c r="H259" s="13" t="s">
        <v>161</v>
      </c>
      <c r="I259" s="1300">
        <f>VLOOKUP($A253,'Marks Entry'!$B$9:$FN$108,4,0)</f>
        <v>1</v>
      </c>
      <c r="J259" s="1300"/>
      <c r="K259" s="1300"/>
      <c r="L259" s="1300"/>
      <c r="M259" s="1300"/>
      <c r="N259" s="1300"/>
      <c r="O259" s="1301"/>
      <c r="P259" s="1007"/>
    </row>
    <row r="260" spans="1:16" s="73" customFormat="1" ht="19.5" customHeight="1">
      <c r="A260" s="1303"/>
      <c r="B260" s="543" t="s">
        <v>210</v>
      </c>
      <c r="C260" s="1283" t="s">
        <v>23</v>
      </c>
      <c r="D260" s="1284"/>
      <c r="E260" s="1284"/>
      <c r="F260" s="1284"/>
      <c r="G260" s="1285"/>
      <c r="H260" s="25" t="s">
        <v>161</v>
      </c>
      <c r="I260" s="1252">
        <f>VLOOKUP($A253,'Marks Entry'!$B$9:$FN$108,7,0)</f>
        <v>0</v>
      </c>
      <c r="J260" s="1252"/>
      <c r="K260" s="1252"/>
      <c r="L260" s="1252"/>
      <c r="M260" s="1252"/>
      <c r="N260" s="1252"/>
      <c r="O260" s="1253"/>
      <c r="P260" s="1007"/>
    </row>
    <row r="261" spans="1:16" s="73" customFormat="1" ht="19.5" customHeight="1">
      <c r="A261" s="1303"/>
      <c r="B261" s="543" t="s">
        <v>210</v>
      </c>
      <c r="C261" s="1283" t="s">
        <v>24</v>
      </c>
      <c r="D261" s="1284"/>
      <c r="E261" s="1284"/>
      <c r="F261" s="1284"/>
      <c r="G261" s="1285"/>
      <c r="H261" s="25" t="s">
        <v>161</v>
      </c>
      <c r="I261" s="1252">
        <f>VLOOKUP($A253,'Marks Entry'!$B$9:$FN$108,8,0)</f>
        <v>0</v>
      </c>
      <c r="J261" s="1252"/>
      <c r="K261" s="1252"/>
      <c r="L261" s="1252"/>
      <c r="M261" s="1252"/>
      <c r="N261" s="1252"/>
      <c r="O261" s="1253"/>
      <c r="P261" s="1007"/>
    </row>
    <row r="262" spans="1:16" s="73" customFormat="1" ht="19.5" customHeight="1">
      <c r="A262" s="1303"/>
      <c r="B262" s="543" t="s">
        <v>210</v>
      </c>
      <c r="C262" s="1283" t="s">
        <v>55</v>
      </c>
      <c r="D262" s="1284"/>
      <c r="E262" s="1284"/>
      <c r="F262" s="1284"/>
      <c r="G262" s="1285"/>
      <c r="H262" s="25" t="s">
        <v>161</v>
      </c>
      <c r="I262" s="1252">
        <f>VLOOKUP($A253,'Marks Entry'!$B$9:$FN$108,9,0)</f>
        <v>0</v>
      </c>
      <c r="J262" s="1252"/>
      <c r="K262" s="1252"/>
      <c r="L262" s="1252"/>
      <c r="M262" s="1252"/>
      <c r="N262" s="1252"/>
      <c r="O262" s="1253"/>
      <c r="P262" s="1007"/>
    </row>
    <row r="263" spans="1:16" s="73" customFormat="1" ht="19.5" customHeight="1">
      <c r="A263" s="1303"/>
      <c r="B263" s="543" t="s">
        <v>210</v>
      </c>
      <c r="C263" s="1283" t="s">
        <v>56</v>
      </c>
      <c r="D263" s="1284"/>
      <c r="E263" s="1284"/>
      <c r="F263" s="1284"/>
      <c r="G263" s="1285"/>
      <c r="H263" s="25" t="s">
        <v>161</v>
      </c>
      <c r="I263" s="1251" t="str">
        <f>CONCATENATE('Marks Entry'!$G$4,'Marks Entry'!$J$4)</f>
        <v>6(A)</v>
      </c>
      <c r="J263" s="1252"/>
      <c r="K263" s="1252"/>
      <c r="L263" s="1252"/>
      <c r="M263" s="1252"/>
      <c r="N263" s="1252"/>
      <c r="O263" s="1253"/>
      <c r="P263" s="1007"/>
    </row>
    <row r="264" spans="1:16" s="73" customFormat="1" ht="19.5" customHeight="1" thickBot="1">
      <c r="A264" s="1303"/>
      <c r="B264" s="543" t="s">
        <v>210</v>
      </c>
      <c r="C264" s="1254" t="s">
        <v>26</v>
      </c>
      <c r="D264" s="1255"/>
      <c r="E264" s="1255"/>
      <c r="F264" s="1255"/>
      <c r="G264" s="1256"/>
      <c r="H264" s="61" t="s">
        <v>161</v>
      </c>
      <c r="I264" s="1257">
        <f>VLOOKUP($A253,'Marks Entry'!$B$9:$FN$108,10,0)</f>
        <v>0</v>
      </c>
      <c r="J264" s="1257"/>
      <c r="K264" s="1257"/>
      <c r="L264" s="1257"/>
      <c r="M264" s="1257"/>
      <c r="N264" s="1257"/>
      <c r="O264" s="1258"/>
      <c r="P264" s="1007"/>
    </row>
    <row r="265" spans="1:16" s="73" customFormat="1" ht="34.5" customHeight="1">
      <c r="A265" s="1303"/>
      <c r="B265" s="543" t="s">
        <v>210</v>
      </c>
      <c r="C265" s="1259" t="s">
        <v>57</v>
      </c>
      <c r="D265" s="1260"/>
      <c r="E265" s="525" t="s">
        <v>82</v>
      </c>
      <c r="F265" s="525" t="s">
        <v>83</v>
      </c>
      <c r="G265" s="697" t="str">
        <f>'Marks Entry'!$R$5</f>
        <v>No Bag Day Activity</v>
      </c>
      <c r="H265" s="521" t="s">
        <v>32</v>
      </c>
      <c r="I265" s="1261" t="s">
        <v>58</v>
      </c>
      <c r="J265" s="1262"/>
      <c r="K265" s="522" t="s">
        <v>203</v>
      </c>
      <c r="L265" s="1263" t="s">
        <v>94</v>
      </c>
      <c r="M265" s="1264"/>
      <c r="N265" s="535" t="s">
        <v>86</v>
      </c>
      <c r="O265" s="1265" t="s">
        <v>101</v>
      </c>
      <c r="P265" s="1007"/>
    </row>
    <row r="266" spans="1:16" s="73" customFormat="1" ht="25.5" customHeight="1" thickBot="1">
      <c r="A266" s="1303"/>
      <c r="B266" s="543" t="s">
        <v>210</v>
      </c>
      <c r="C266" s="1267" t="s">
        <v>59</v>
      </c>
      <c r="D266" s="1268"/>
      <c r="E266" s="549">
        <f>'Marks Entry'!$N$7</f>
        <v>10</v>
      </c>
      <c r="F266" s="549">
        <f>'Marks Entry'!$Q$7</f>
        <v>10</v>
      </c>
      <c r="G266" s="549">
        <f>'Marks Entry'!$T$7</f>
        <v>10</v>
      </c>
      <c r="H266" s="111">
        <f>SUM(E266:G266)</f>
        <v>30</v>
      </c>
      <c r="I266" s="1269">
        <f>'Marks Entry'!$X$7</f>
        <v>70</v>
      </c>
      <c r="J266" s="1270"/>
      <c r="K266" s="531">
        <f>SUM(H266,I266)</f>
        <v>100</v>
      </c>
      <c r="L266" s="1330">
        <f>'Marks Entry'!$AA$7</f>
        <v>100</v>
      </c>
      <c r="M266" s="1331"/>
      <c r="N266" s="536">
        <f>H266+I266+L266</f>
        <v>200</v>
      </c>
      <c r="O266" s="1266"/>
      <c r="P266" s="1007"/>
    </row>
    <row r="267" spans="1:16" s="73" customFormat="1" ht="18.600000000000001" customHeight="1">
      <c r="A267" s="1303"/>
      <c r="B267" s="543" t="s">
        <v>210</v>
      </c>
      <c r="C267" s="1324" t="str">
        <f>'Marks Entry'!$L$3</f>
        <v>HINDI</v>
      </c>
      <c r="D267" s="1325"/>
      <c r="E267" s="527">
        <f>IF($L256="TC",0,IF($L256="Nso",0,VLOOKUP($A253,'Marks Entry'!$B$9:$FN$108,13,0)))</f>
        <v>0</v>
      </c>
      <c r="F267" s="527">
        <f>IF($L256="TC",0,IF($L256="Nso",0,VLOOKUP($A253,'Marks Entry'!$B$9:$FN$108,16,0)))</f>
        <v>0</v>
      </c>
      <c r="G267" s="527">
        <f>IF($L256="TC",0,IF($L256="Nso",0,VLOOKUP($A253,'Marks Entry'!$B$9:$FN$108,19,0)))</f>
        <v>0</v>
      </c>
      <c r="H267" s="528">
        <f>SUM(E267:G267)</f>
        <v>0</v>
      </c>
      <c r="I267" s="1326">
        <f>IF($L256="TC",0,IF($L256="Nso",0,VLOOKUP($A253,'Marks Entry'!$B$9:$FN$108,23,0)))</f>
        <v>0</v>
      </c>
      <c r="J267" s="1327"/>
      <c r="K267" s="532">
        <f>SUM(H267,I267)</f>
        <v>0</v>
      </c>
      <c r="L267" s="1328">
        <f>IF($L256="TC",0,IF($L256="Nso",0,VLOOKUP($A253,'Marks Entry'!$B$9:$FN$108,26,0)))</f>
        <v>0</v>
      </c>
      <c r="M267" s="1329"/>
      <c r="N267" s="537">
        <f>SUM(H267,I267,L267)</f>
        <v>0</v>
      </c>
      <c r="O267" s="544" t="str">
        <f>IF($L256="TC",0,IF($L256="Nso",0,VLOOKUP($A253,'Marks Entry'!$B$9:$FN$108,30,0)))</f>
        <v>E</v>
      </c>
      <c r="P267" s="1007"/>
    </row>
    <row r="268" spans="1:16" s="73" customFormat="1" ht="18.600000000000001" customHeight="1">
      <c r="A268" s="1303"/>
      <c r="B268" s="543" t="s">
        <v>210</v>
      </c>
      <c r="C268" s="1271" t="str">
        <f>'Marks Entry'!$AF$3</f>
        <v>ENGLISH</v>
      </c>
      <c r="D268" s="1272"/>
      <c r="E268" s="527">
        <f>IF($L256="TC",0,IF($L256="Nso",0,VLOOKUP($A253,'Marks Entry'!$B$9:$FN$108,33,0)))</f>
        <v>0</v>
      </c>
      <c r="F268" s="527">
        <f>IF($L256="TC",0,IF($L256="Nso",0,VLOOKUP($A253,'Marks Entry'!$B$9:$FN$108,36,0)))</f>
        <v>0</v>
      </c>
      <c r="G268" s="527">
        <f>IF($L256="TC",0,IF($L256="Nso",0,VLOOKUP($A253,'Marks Entry'!$B$9:$FN$108,39,0)))</f>
        <v>0</v>
      </c>
      <c r="H268" s="529">
        <f t="shared" ref="H268:H272" si="21">SUM(E268:G268)</f>
        <v>0</v>
      </c>
      <c r="I268" s="1273">
        <f>IF($L256="TC",0,IF($L256="Nso",0,VLOOKUP($A253,'Marks Entry'!$B$9:$FN$108,43,0)))</f>
        <v>0</v>
      </c>
      <c r="J268" s="1274"/>
      <c r="K268" s="533">
        <f t="shared" ref="K268:K272" si="22">SUM(H268,I268)</f>
        <v>0</v>
      </c>
      <c r="L268" s="1275">
        <f>IF($L256="TC",0,IF($L256="Nso",0,VLOOKUP($A253,'Marks Entry'!$B$9:$FN$108,46,0)))</f>
        <v>0</v>
      </c>
      <c r="M268" s="1276"/>
      <c r="N268" s="537">
        <f t="shared" ref="N268:N272" si="23">SUM(H268,I268,L268)</f>
        <v>0</v>
      </c>
      <c r="O268" s="544" t="str">
        <f>IF($L256="TC",0,IF($L256="Nso",0,VLOOKUP($A253,'Marks Entry'!$B$9:$FN$108,50,0)))</f>
        <v>E</v>
      </c>
      <c r="P268" s="1007"/>
    </row>
    <row r="269" spans="1:16" s="73" customFormat="1" ht="18.600000000000001" customHeight="1">
      <c r="A269" s="1303"/>
      <c r="B269" s="543" t="s">
        <v>210</v>
      </c>
      <c r="C269" s="1271" t="str">
        <f>'Marks Entry'!$AZ$3</f>
        <v>SANSKRIT</v>
      </c>
      <c r="D269" s="1272"/>
      <c r="E269" s="527">
        <f>IF($L256="TC",0,IF($L256="Nso",0,VLOOKUP($A253,'Marks Entry'!$B$9:$FN$108,53,0)))</f>
        <v>0</v>
      </c>
      <c r="F269" s="527">
        <f>IF($L256="TC",0,IF($L256="TC",0,IF($L256="Nso",0,VLOOKUP($A253,'Marks Entry'!$B$9:$FN$108,56,0))))</f>
        <v>0</v>
      </c>
      <c r="G269" s="527">
        <f>IF($L256="TC",0,IF($L256="TC",0,IF($L256="Nso",0,VLOOKUP($A253,'Marks Entry'!$B$9:$FN$108,59,0))))</f>
        <v>0</v>
      </c>
      <c r="H269" s="529">
        <f t="shared" si="21"/>
        <v>0</v>
      </c>
      <c r="I269" s="1273">
        <f>IF($L256="TC",0,IF($L256="Nso",0,VLOOKUP($A253,'Marks Entry'!$B$9:$FN$108,63,0)))</f>
        <v>0</v>
      </c>
      <c r="J269" s="1274"/>
      <c r="K269" s="533">
        <f t="shared" si="22"/>
        <v>0</v>
      </c>
      <c r="L269" s="1275">
        <f>IF($L256="TC",0,IF($L256="Nso",0,VLOOKUP($A253,'Marks Entry'!$B$9:$FN$108,66,0)))</f>
        <v>0</v>
      </c>
      <c r="M269" s="1276"/>
      <c r="N269" s="537">
        <f t="shared" si="23"/>
        <v>0</v>
      </c>
      <c r="O269" s="544" t="str">
        <f>IF($L256="TC",0,IF($L256="Nso",0,VLOOKUP($A253,'Marks Entry'!$B$9:$FN$108,70,0)))</f>
        <v>E</v>
      </c>
      <c r="P269" s="1007"/>
    </row>
    <row r="270" spans="1:16" s="73" customFormat="1" ht="18.600000000000001" customHeight="1">
      <c r="A270" s="1303"/>
      <c r="B270" s="543" t="s">
        <v>210</v>
      </c>
      <c r="C270" s="1271" t="str">
        <f>'Marks Entry'!$BT$3</f>
        <v>SCIENCE</v>
      </c>
      <c r="D270" s="1272"/>
      <c r="E270" s="527">
        <f>IF($L256="TC",0,IF($L256="Nso",0,VLOOKUP($A253,'Marks Entry'!$B$9:$FN$108,73,0)))</f>
        <v>0</v>
      </c>
      <c r="F270" s="527">
        <f>IF($L256="TC",0,IF($L256="Nso",0,VLOOKUP($A253,'Marks Entry'!$B$9:$FN$108,76,0)))</f>
        <v>0</v>
      </c>
      <c r="G270" s="527">
        <f>IF($L256="TC",0,IF($L256="Nso",0,VLOOKUP($A253,'Marks Entry'!$B$9:$FN$108,79,0)))</f>
        <v>0</v>
      </c>
      <c r="H270" s="529">
        <f t="shared" si="21"/>
        <v>0</v>
      </c>
      <c r="I270" s="1273">
        <f>IF($L256="TC",0,IF($L256="Nso",0,VLOOKUP($A253,'Marks Entry'!$B$9:$FN$108,83,0)))</f>
        <v>0</v>
      </c>
      <c r="J270" s="1274"/>
      <c r="K270" s="533">
        <f t="shared" si="22"/>
        <v>0</v>
      </c>
      <c r="L270" s="1275">
        <f>IF($L256="TC",0,IF($L256="Nso",0,VLOOKUP($A253,'Marks Entry'!$B$9:$FN$108,86,0)))</f>
        <v>0</v>
      </c>
      <c r="M270" s="1276"/>
      <c r="N270" s="537">
        <f t="shared" si="23"/>
        <v>0</v>
      </c>
      <c r="O270" s="544" t="str">
        <f>IF($L256="TC",0,IF($L256="Nso",0,VLOOKUP($A253,'Marks Entry'!$B$9:$FN$108,90,0)))</f>
        <v>E</v>
      </c>
      <c r="P270" s="1007"/>
    </row>
    <row r="271" spans="1:16" s="73" customFormat="1" ht="18.600000000000001" customHeight="1">
      <c r="A271" s="1303"/>
      <c r="B271" s="543" t="s">
        <v>210</v>
      </c>
      <c r="C271" s="1271" t="str">
        <f>'Marks Entry'!$CN$3</f>
        <v>MATHEMATICS</v>
      </c>
      <c r="D271" s="1272"/>
      <c r="E271" s="527">
        <f>IF($L256="TC",0,IF($L256="Nso",0,VLOOKUP($A253,'Marks Entry'!$B$9:$FN$108,93,0)))</f>
        <v>0</v>
      </c>
      <c r="F271" s="527">
        <f>IF($L256="TC",0,IF($L256="Nso",0,VLOOKUP($A253,'Marks Entry'!$B$9:$FN$108,96,0)))</f>
        <v>0</v>
      </c>
      <c r="G271" s="527">
        <f>IF($L256="TC",0,IF($L256="Nso",0,VLOOKUP($A253,'Marks Entry'!$B$9:$FN$108,99,0)))</f>
        <v>0</v>
      </c>
      <c r="H271" s="529">
        <f t="shared" si="21"/>
        <v>0</v>
      </c>
      <c r="I271" s="1273">
        <f>IF($L256="TC",0,IF($L256="Nso",0,VLOOKUP($A253,'Marks Entry'!$B$9:$FN$108,103,0)))</f>
        <v>0</v>
      </c>
      <c r="J271" s="1274"/>
      <c r="K271" s="533">
        <f t="shared" si="22"/>
        <v>0</v>
      </c>
      <c r="L271" s="1275">
        <f>IF($L256="TC",0,IF($L256="Nso",0,VLOOKUP($A253,'Marks Entry'!$B$9:$FN$108,106,0)))</f>
        <v>0</v>
      </c>
      <c r="M271" s="1276"/>
      <c r="N271" s="537">
        <f t="shared" si="23"/>
        <v>0</v>
      </c>
      <c r="O271" s="544" t="str">
        <f>IF($L256="TC",0,IF($L256="Nso",0,VLOOKUP($A253,'Marks Entry'!$B$9:$FN$108,110,0)))</f>
        <v>E</v>
      </c>
      <c r="P271" s="1007"/>
    </row>
    <row r="272" spans="1:16" s="73" customFormat="1" ht="18.600000000000001" customHeight="1" thickBot="1">
      <c r="A272" s="1303"/>
      <c r="B272" s="543" t="s">
        <v>210</v>
      </c>
      <c r="C272" s="1277" t="str">
        <f>'Marks Entry'!$DH$3</f>
        <v>SOCIAL SCIENCE</v>
      </c>
      <c r="D272" s="1278"/>
      <c r="E272" s="527">
        <f>IF($L256="TC",0,IF($L256="Nso",0,VLOOKUP($A253,'Marks Entry'!$B$9:$FN$108,113,0)))</f>
        <v>0</v>
      </c>
      <c r="F272" s="527">
        <f>IF($L256="TC",0,IF($L256="Nso",0,VLOOKUP($A253,'Marks Entry'!$B$9:$FN$108,116,0)))</f>
        <v>0</v>
      </c>
      <c r="G272" s="527">
        <f>IF($L256="TC",0,IF($L256="Nso",0,VLOOKUP($A253,'Marks Entry'!$B$9:$FN$108,119,0)))</f>
        <v>0</v>
      </c>
      <c r="H272" s="530">
        <f t="shared" si="21"/>
        <v>0</v>
      </c>
      <c r="I272" s="1279">
        <f>IF($L256="TC",0,IF($L256="Nso",0,VLOOKUP($A253,'Marks Entry'!$B$9:$FN$108,123,0)))</f>
        <v>0</v>
      </c>
      <c r="J272" s="1280"/>
      <c r="K272" s="534">
        <f t="shared" si="22"/>
        <v>0</v>
      </c>
      <c r="L272" s="1281">
        <f>IF($L256="TC",0,IF($L256="Nso",0,VLOOKUP($A253,'Marks Entry'!$B$9:$FN$108,126,0)))</f>
        <v>0</v>
      </c>
      <c r="M272" s="1282"/>
      <c r="N272" s="537">
        <f t="shared" si="23"/>
        <v>0</v>
      </c>
      <c r="O272" s="544" t="str">
        <f>IF($L256="TC",0,IF($L256="Nso",0,VLOOKUP($A253,'Marks Entry'!$B$9:$FN$108,130,0)))</f>
        <v>E</v>
      </c>
      <c r="P272" s="1007"/>
    </row>
    <row r="273" spans="1:16" s="73" customFormat="1" ht="18.600000000000001" customHeight="1">
      <c r="A273" s="1303"/>
      <c r="B273" s="543" t="s">
        <v>210</v>
      </c>
      <c r="C273" s="1350" t="s">
        <v>87</v>
      </c>
      <c r="D273" s="1351"/>
      <c r="E273" s="1352"/>
      <c r="F273" s="1356" t="s">
        <v>88</v>
      </c>
      <c r="G273" s="1357"/>
      <c r="H273" s="1358" t="s">
        <v>89</v>
      </c>
      <c r="I273" s="1358"/>
      <c r="J273" s="1359" t="s">
        <v>44</v>
      </c>
      <c r="K273" s="1360"/>
      <c r="L273" s="236" t="s">
        <v>95</v>
      </c>
      <c r="M273" s="236" t="s">
        <v>208</v>
      </c>
      <c r="N273" s="200" t="s">
        <v>42</v>
      </c>
      <c r="O273" s="545" t="s">
        <v>46</v>
      </c>
      <c r="P273" s="1007"/>
    </row>
    <row r="274" spans="1:16" s="73" customFormat="1" ht="18.600000000000001" customHeight="1" thickBot="1">
      <c r="A274" s="1303"/>
      <c r="B274" s="543" t="s">
        <v>210</v>
      </c>
      <c r="C274" s="1353"/>
      <c r="D274" s="1354"/>
      <c r="E274" s="1355"/>
      <c r="F274" s="1361">
        <f>IF($L256="TC",0,IF($L256="Nso",0,VLOOKUP($A253,'Marks Entry'!$B$9:$FN$108,161,0)))</f>
        <v>1200</v>
      </c>
      <c r="G274" s="1362"/>
      <c r="H274" s="1363">
        <f>IF($L256="TC",0,IF($L256="Nso",0,VLOOKUP($A253,'Marks Entry'!$B$9:$FN$108,162,0)))</f>
        <v>0</v>
      </c>
      <c r="I274" s="1363"/>
      <c r="J274" s="1364">
        <f>IF($L256="TC",0,IF($L256="Nso",0,VLOOKUP($A253,'Marks Entry'!$B$9:$FN$108,163,0)))</f>
        <v>0</v>
      </c>
      <c r="K274" s="1365"/>
      <c r="L274" s="237" t="str">
        <f>IF($L256="TC",0,IF($L256="Nso",0,VLOOKUP($A253,'Marks Entry'!$B$9:$FN$108,164,0)))</f>
        <v/>
      </c>
      <c r="M274" s="237" t="str">
        <f>IF($L256="TC",0,IF($L256="Nso",0,VLOOKUP($A253,'Marks Entry'!$B$9:$FN$108,165,0)))</f>
        <v/>
      </c>
      <c r="N274" s="542" t="str">
        <f>IF($L256="TC","TC",IF($L256="Nso","NSO",VLOOKUP($A253,'Marks Entry'!$B$9:$FN$108,166,0)))</f>
        <v>PROMOTED</v>
      </c>
      <c r="O274" s="546" t="str">
        <f>IF($L256="Nso",0,VLOOKUP($A253,'Marks Entry'!$B$9:$FN$108,168,0))</f>
        <v/>
      </c>
      <c r="P274" s="1007"/>
    </row>
    <row r="275" spans="1:16" s="73" customFormat="1" ht="18.600000000000001" customHeight="1">
      <c r="A275" s="1303"/>
      <c r="B275" s="543" t="s">
        <v>210</v>
      </c>
      <c r="C275" s="1332" t="s">
        <v>62</v>
      </c>
      <c r="D275" s="1333"/>
      <c r="E275" s="1333"/>
      <c r="F275" s="1333"/>
      <c r="G275" s="1333"/>
      <c r="H275" s="1333"/>
      <c r="I275" s="1334"/>
      <c r="J275" s="1335" t="s">
        <v>63</v>
      </c>
      <c r="K275" s="1335"/>
      <c r="L275" s="1336"/>
      <c r="M275" s="238">
        <f>IF($L256="TC",0,IF($L256="Nso",0,VLOOKUP($A253,'Marks Entry'!$B$9:$FN$108,158,0)))</f>
        <v>0</v>
      </c>
      <c r="N275" s="1337" t="s">
        <v>104</v>
      </c>
      <c r="O275" s="1338"/>
      <c r="P275" s="1007"/>
    </row>
    <row r="276" spans="1:16" s="73" customFormat="1" ht="18.600000000000001" customHeight="1" thickBot="1">
      <c r="A276" s="1303"/>
      <c r="B276" s="543" t="s">
        <v>210</v>
      </c>
      <c r="C276" s="1339" t="s">
        <v>57</v>
      </c>
      <c r="D276" s="1340"/>
      <c r="E276" s="1340"/>
      <c r="F276" s="1341" t="s">
        <v>168</v>
      </c>
      <c r="G276" s="1341"/>
      <c r="H276" s="1341"/>
      <c r="I276" s="523" t="s">
        <v>50</v>
      </c>
      <c r="J276" s="1342" t="s">
        <v>64</v>
      </c>
      <c r="K276" s="1342"/>
      <c r="L276" s="1343"/>
      <c r="M276" s="239">
        <f>IF($L256="TC",0,IF($L256="Nso",0,VLOOKUP($A253,'Marks Entry'!$B$9:$FN$108,159,0)))</f>
        <v>0</v>
      </c>
      <c r="N276" s="1344" t="str">
        <f>IF($L256="TC",0,IF($L256="Nso",0,VLOOKUP($A253,'Marks Entry'!$B$9:$FN$108,160,0)))</f>
        <v/>
      </c>
      <c r="O276" s="1345"/>
      <c r="P276" s="1007"/>
    </row>
    <row r="277" spans="1:16" s="73" customFormat="1" ht="18.600000000000001" customHeight="1">
      <c r="A277" s="1303"/>
      <c r="B277" s="543" t="s">
        <v>210</v>
      </c>
      <c r="C277" s="1339"/>
      <c r="D277" s="1340"/>
      <c r="E277" s="1340"/>
      <c r="F277" s="1341"/>
      <c r="G277" s="1341"/>
      <c r="H277" s="1341"/>
      <c r="I277" s="524" t="s">
        <v>102</v>
      </c>
      <c r="J277" s="1346" t="s">
        <v>65</v>
      </c>
      <c r="K277" s="1346"/>
      <c r="L277" s="1347"/>
      <c r="M277" s="1348" t="str">
        <f>IF($L256="TC",0,IF($L256="Nso",0,VLOOKUP($A253,'Marks Entry'!$B$9:$FN$108,169,0)))</f>
        <v>Need Improvement</v>
      </c>
      <c r="N277" s="1348"/>
      <c r="O277" s="1349"/>
      <c r="P277" s="1007"/>
    </row>
    <row r="278" spans="1:16" s="73" customFormat="1" ht="18.600000000000001" customHeight="1">
      <c r="A278" s="1303"/>
      <c r="B278" s="543" t="s">
        <v>210</v>
      </c>
      <c r="C278" s="1397" t="str">
        <f>'Marks Entry'!$EB$3</f>
        <v>Work Exp.</v>
      </c>
      <c r="D278" s="1398"/>
      <c r="E278" s="1399"/>
      <c r="F278" s="1400" t="str">
        <f>IF($L256="TC",0,IF($L256="Nso",0,VLOOKUP($A253,'Marks Entry'!$B$9:$GM$108,186,0)))</f>
        <v>0/100</v>
      </c>
      <c r="G278" s="1400"/>
      <c r="H278" s="1400"/>
      <c r="I278" s="59" t="str">
        <f>IF($L256="TC",0,IF($L256="Nso",0,VLOOKUP($A253,'Marks Entry'!$B$9:$GM$108,139,0)))</f>
        <v>E</v>
      </c>
      <c r="J278" s="1401" t="s">
        <v>81</v>
      </c>
      <c r="K278" s="1401"/>
      <c r="L278" s="1402"/>
      <c r="M278" s="1403">
        <f>'Marks Entry'!$AA$2</f>
        <v>45041</v>
      </c>
      <c r="N278" s="1403"/>
      <c r="O278" s="1404"/>
      <c r="P278" s="1007"/>
    </row>
    <row r="279" spans="1:16" s="73" customFormat="1" ht="18.600000000000001" customHeight="1">
      <c r="A279" s="1303"/>
      <c r="B279" s="543" t="s">
        <v>210</v>
      </c>
      <c r="C279" s="1405" t="str">
        <f>'Marks Entry'!$EK$3</f>
        <v>Art Edu.</v>
      </c>
      <c r="D279" s="1400"/>
      <c r="E279" s="1400"/>
      <c r="F279" s="1406" t="str">
        <f>IF($L256="TC",0,IF($L256="Nso",0,VLOOKUP($A253,'Marks Entry'!$B$9:$GM$108,190,0)))</f>
        <v>0/100</v>
      </c>
      <c r="G279" s="1407"/>
      <c r="H279" s="1408"/>
      <c r="I279" s="59" t="str">
        <f>IF($L256="TC",0,IF($L256="Nso",0,VLOOKUP($A253,'Marks Entry'!$B$9:$GM$108,148,0)))</f>
        <v>E</v>
      </c>
      <c r="J279" s="1409"/>
      <c r="K279" s="1409"/>
      <c r="L279" s="1410"/>
      <c r="M279" s="1410"/>
      <c r="N279" s="1410"/>
      <c r="O279" s="1411"/>
      <c r="P279" s="1007"/>
    </row>
    <row r="280" spans="1:16" s="73" customFormat="1" ht="18.600000000000001" customHeight="1">
      <c r="A280" s="1303"/>
      <c r="B280" s="543" t="s">
        <v>210</v>
      </c>
      <c r="C280" s="1366" t="str">
        <f>'Marks Entry'!$ET$3</f>
        <v>HEALTH &amp; PHY. EDU.</v>
      </c>
      <c r="D280" s="1367"/>
      <c r="E280" s="1367"/>
      <c r="F280" s="1368" t="str">
        <f>IF($L256="TC",0,IF($L256="Nso",0,VLOOKUP($A253,'Marks Entry'!$B$9:$GM$108,194,0)))</f>
        <v>0/100</v>
      </c>
      <c r="G280" s="1369"/>
      <c r="H280" s="1370"/>
      <c r="I280" s="59" t="str">
        <f>IF($L256="TC",0,IF($L256="Nso",0,VLOOKUP($A253,'Marks Entry'!$B$9:$GM$108,157,0)))</f>
        <v>E</v>
      </c>
      <c r="J280" s="1371" t="s">
        <v>77</v>
      </c>
      <c r="K280" s="1372"/>
      <c r="L280" s="1373"/>
      <c r="M280" s="1377"/>
      <c r="N280" s="1372"/>
      <c r="O280" s="1378"/>
      <c r="P280" s="1007"/>
    </row>
    <row r="281" spans="1:16" s="73" customFormat="1" ht="18.600000000000001" customHeight="1">
      <c r="A281" s="1303"/>
      <c r="B281" s="543" t="s">
        <v>210</v>
      </c>
      <c r="C281" s="1381" t="s">
        <v>66</v>
      </c>
      <c r="D281" s="1382"/>
      <c r="E281" s="1382"/>
      <c r="F281" s="1382"/>
      <c r="G281" s="1382"/>
      <c r="H281" s="1382"/>
      <c r="I281" s="1383"/>
      <c r="J281" s="1374"/>
      <c r="K281" s="1375"/>
      <c r="L281" s="1376"/>
      <c r="M281" s="1379"/>
      <c r="N281" s="1375"/>
      <c r="O281" s="1380"/>
      <c r="P281" s="1007"/>
    </row>
    <row r="282" spans="1:16" s="73" customFormat="1" ht="18.600000000000001" customHeight="1" thickBot="1">
      <c r="A282" s="1303"/>
      <c r="B282" s="543" t="s">
        <v>210</v>
      </c>
      <c r="C282" s="60" t="s">
        <v>67</v>
      </c>
      <c r="D282" s="1384" t="s">
        <v>72</v>
      </c>
      <c r="E282" s="1385"/>
      <c r="F282" s="1384" t="s">
        <v>73</v>
      </c>
      <c r="G282" s="1386"/>
      <c r="H282" s="1386"/>
      <c r="I282" s="1387"/>
      <c r="J282" s="1388" t="s">
        <v>78</v>
      </c>
      <c r="K282" s="1389"/>
      <c r="L282" s="1389"/>
      <c r="M282" s="1389"/>
      <c r="N282" s="1389"/>
      <c r="O282" s="1390"/>
      <c r="P282" s="1007"/>
    </row>
    <row r="283" spans="1:16" s="73" customFormat="1" ht="18.600000000000001" customHeight="1">
      <c r="A283" s="1303"/>
      <c r="B283" s="543" t="s">
        <v>210</v>
      </c>
      <c r="C283" s="690" t="s">
        <v>68</v>
      </c>
      <c r="D283" s="1328" t="s">
        <v>211</v>
      </c>
      <c r="E283" s="1327"/>
      <c r="F283" s="1394" t="s">
        <v>74</v>
      </c>
      <c r="G283" s="1395"/>
      <c r="H283" s="1395"/>
      <c r="I283" s="1396"/>
      <c r="J283" s="1391"/>
      <c r="K283" s="1392"/>
      <c r="L283" s="1392"/>
      <c r="M283" s="1392"/>
      <c r="N283" s="1392"/>
      <c r="O283" s="1393"/>
      <c r="P283" s="1007"/>
    </row>
    <row r="284" spans="1:16" s="73" customFormat="1" ht="18.600000000000001" customHeight="1">
      <c r="A284" s="1303"/>
      <c r="B284" s="543" t="s">
        <v>210</v>
      </c>
      <c r="C284" s="689" t="s">
        <v>69</v>
      </c>
      <c r="D284" s="1275" t="s">
        <v>212</v>
      </c>
      <c r="E284" s="1274"/>
      <c r="F284" s="1413" t="s">
        <v>75</v>
      </c>
      <c r="G284" s="1414"/>
      <c r="H284" s="1414"/>
      <c r="I284" s="1415"/>
      <c r="J284" s="1391"/>
      <c r="K284" s="1392"/>
      <c r="L284" s="1392"/>
      <c r="M284" s="1392"/>
      <c r="N284" s="1392"/>
      <c r="O284" s="1393"/>
      <c r="P284" s="1007"/>
    </row>
    <row r="285" spans="1:16" s="73" customFormat="1" ht="18.600000000000001" customHeight="1">
      <c r="A285" s="1303"/>
      <c r="B285" s="543" t="s">
        <v>210</v>
      </c>
      <c r="C285" s="689" t="s">
        <v>71</v>
      </c>
      <c r="D285" s="1275" t="s">
        <v>213</v>
      </c>
      <c r="E285" s="1274"/>
      <c r="F285" s="1413" t="s">
        <v>76</v>
      </c>
      <c r="G285" s="1414"/>
      <c r="H285" s="1414"/>
      <c r="I285" s="1415"/>
      <c r="J285" s="1416" t="s">
        <v>90</v>
      </c>
      <c r="K285" s="1417"/>
      <c r="L285" s="1417"/>
      <c r="M285" s="1417"/>
      <c r="N285" s="1417"/>
      <c r="O285" s="1418"/>
      <c r="P285" s="1007"/>
    </row>
    <row r="286" spans="1:16" s="73" customFormat="1" ht="18.600000000000001" customHeight="1">
      <c r="A286" s="1303"/>
      <c r="B286" s="543" t="s">
        <v>210</v>
      </c>
      <c r="C286" s="689" t="s">
        <v>70</v>
      </c>
      <c r="D286" s="1275" t="s">
        <v>214</v>
      </c>
      <c r="E286" s="1274"/>
      <c r="F286" s="1413" t="s">
        <v>103</v>
      </c>
      <c r="G286" s="1414"/>
      <c r="H286" s="1414"/>
      <c r="I286" s="1415"/>
      <c r="J286" s="1416"/>
      <c r="K286" s="1417"/>
      <c r="L286" s="1417"/>
      <c r="M286" s="1417"/>
      <c r="N286" s="1417"/>
      <c r="O286" s="1418"/>
      <c r="P286" s="1007"/>
    </row>
    <row r="287" spans="1:16" s="73" customFormat="1" ht="18.600000000000001" customHeight="1" thickBot="1">
      <c r="A287" s="1303"/>
      <c r="B287" s="547" t="s">
        <v>210</v>
      </c>
      <c r="C287" s="548" t="s">
        <v>153</v>
      </c>
      <c r="D287" s="1281" t="s">
        <v>215</v>
      </c>
      <c r="E287" s="1280"/>
      <c r="F287" s="1422" t="s">
        <v>216</v>
      </c>
      <c r="G287" s="1423"/>
      <c r="H287" s="1423"/>
      <c r="I287" s="1424"/>
      <c r="J287" s="1419"/>
      <c r="K287" s="1420"/>
      <c r="L287" s="1420"/>
      <c r="M287" s="1420"/>
      <c r="N287" s="1420"/>
      <c r="O287" s="1421"/>
      <c r="P287" s="1007"/>
    </row>
    <row r="288" spans="1:16" s="73" customFormat="1" ht="9.75" customHeight="1">
      <c r="A288" s="1412"/>
      <c r="B288" s="1412"/>
      <c r="C288" s="1412"/>
      <c r="D288" s="1412"/>
      <c r="E288" s="1412"/>
      <c r="F288" s="1412"/>
      <c r="G288" s="1412"/>
      <c r="H288" s="1412"/>
      <c r="I288" s="1412"/>
      <c r="J288" s="1412"/>
      <c r="K288" s="1412"/>
      <c r="L288" s="1412"/>
      <c r="M288" s="1412"/>
      <c r="N288" s="1412"/>
      <c r="O288" s="1412"/>
      <c r="P288" s="1412"/>
    </row>
    <row r="289" spans="1:16" s="73" customFormat="1" ht="17.25" customHeight="1" thickBot="1">
      <c r="A289" s="241">
        <f>A253+1</f>
        <v>9</v>
      </c>
      <c r="B289" s="1302" t="s">
        <v>53</v>
      </c>
      <c r="C289" s="1302"/>
      <c r="D289" s="1302"/>
      <c r="E289" s="1302"/>
      <c r="F289" s="1302"/>
      <c r="G289" s="1302"/>
      <c r="H289" s="1302"/>
      <c r="I289" s="1302"/>
      <c r="J289" s="1302"/>
      <c r="K289" s="1302"/>
      <c r="L289" s="1302"/>
      <c r="M289" s="1302"/>
      <c r="N289" s="1302"/>
      <c r="O289" s="1302"/>
      <c r="P289" s="1007"/>
    </row>
    <row r="290" spans="1:16" s="73" customFormat="1" ht="44.25" customHeight="1">
      <c r="A290" s="1303"/>
      <c r="B290" s="1304" t="str">
        <f>IF(L292&gt;0,CONCATENATE(I292,L292),0)</f>
        <v>Roll No.:-909</v>
      </c>
      <c r="C290" s="1306"/>
      <c r="D290" s="1308" t="str">
        <f>Master!$E$8</f>
        <v>Govt. Sr. Secondary School Raimalwada</v>
      </c>
      <c r="E290" s="1309"/>
      <c r="F290" s="1309"/>
      <c r="G290" s="1309"/>
      <c r="H290" s="1309"/>
      <c r="I290" s="1309"/>
      <c r="J290" s="1309"/>
      <c r="K290" s="1309"/>
      <c r="L290" s="1309"/>
      <c r="M290" s="1309"/>
      <c r="N290" s="1309"/>
      <c r="O290" s="1310"/>
      <c r="P290" s="1007"/>
    </row>
    <row r="291" spans="1:16" s="73" customFormat="1" ht="26.25" customHeight="1" thickBot="1">
      <c r="A291" s="1303"/>
      <c r="B291" s="1305"/>
      <c r="C291" s="1307"/>
      <c r="D291" s="1311" t="str">
        <f>Master!$E$11</f>
        <v>P.S.-Bapini (Jodhpur)</v>
      </c>
      <c r="E291" s="1311"/>
      <c r="F291" s="1311"/>
      <c r="G291" s="1311"/>
      <c r="H291" s="1311"/>
      <c r="I291" s="1311"/>
      <c r="J291" s="1311"/>
      <c r="K291" s="1311"/>
      <c r="L291" s="1311"/>
      <c r="M291" s="1311"/>
      <c r="N291" s="1311"/>
      <c r="O291" s="1312"/>
      <c r="P291" s="1007"/>
    </row>
    <row r="292" spans="1:16" s="73" customFormat="1" ht="15" customHeight="1">
      <c r="A292" s="1303"/>
      <c r="B292" s="1313"/>
      <c r="C292" s="1314" t="s">
        <v>163</v>
      </c>
      <c r="D292" s="1315"/>
      <c r="E292" s="1315"/>
      <c r="F292" s="1315"/>
      <c r="G292" s="1315"/>
      <c r="H292" s="1316"/>
      <c r="I292" s="1320" t="s">
        <v>125</v>
      </c>
      <c r="J292" s="1321"/>
      <c r="K292" s="1321"/>
      <c r="L292" s="1286">
        <f>VLOOKUP(A289,'Marks Entry'!$B$9:$G$108,6)</f>
        <v>909</v>
      </c>
      <c r="M292" s="1288" t="str">
        <f>CONCATENATE('Marks Entry'!$C$3,"0",'Marks Entry'!$G$3)</f>
        <v>School U-Dise Code :-08151106901</v>
      </c>
      <c r="N292" s="1289"/>
      <c r="O292" s="1290"/>
      <c r="P292" s="1007"/>
    </row>
    <row r="293" spans="1:16" s="73" customFormat="1" ht="15" customHeight="1">
      <c r="A293" s="1303"/>
      <c r="B293" s="1313"/>
      <c r="C293" s="1314"/>
      <c r="D293" s="1315"/>
      <c r="E293" s="1315"/>
      <c r="F293" s="1315"/>
      <c r="G293" s="1315"/>
      <c r="H293" s="1316"/>
      <c r="I293" s="1320"/>
      <c r="J293" s="1321"/>
      <c r="K293" s="1321"/>
      <c r="L293" s="1286"/>
      <c r="M293" s="1291" t="str">
        <f>CONCATENATE('Marks Entry'!$I$3,'Marks Entry'!$J$3)</f>
        <v>Session :-2022-23</v>
      </c>
      <c r="N293" s="1292"/>
      <c r="O293" s="1293"/>
      <c r="P293" s="1007"/>
    </row>
    <row r="294" spans="1:16" s="73" customFormat="1" ht="15" customHeight="1" thickBot="1">
      <c r="A294" s="1303"/>
      <c r="B294" s="1313"/>
      <c r="C294" s="1317"/>
      <c r="D294" s="1318"/>
      <c r="E294" s="1318"/>
      <c r="F294" s="1318"/>
      <c r="G294" s="1318"/>
      <c r="H294" s="1319"/>
      <c r="I294" s="1322"/>
      <c r="J294" s="1323"/>
      <c r="K294" s="1323"/>
      <c r="L294" s="1287"/>
      <c r="M294" s="1294"/>
      <c r="N294" s="1295"/>
      <c r="O294" s="1296"/>
      <c r="P294" s="1007"/>
    </row>
    <row r="295" spans="1:16" s="73" customFormat="1" ht="19.5" customHeight="1">
      <c r="A295" s="1303"/>
      <c r="B295" s="543" t="s">
        <v>210</v>
      </c>
      <c r="C295" s="1297" t="s">
        <v>21</v>
      </c>
      <c r="D295" s="1298"/>
      <c r="E295" s="1298"/>
      <c r="F295" s="1298"/>
      <c r="G295" s="1299"/>
      <c r="H295" s="13" t="s">
        <v>161</v>
      </c>
      <c r="I295" s="1300">
        <f>VLOOKUP($A289,'Marks Entry'!$B$9:$FN$108,4,0)</f>
        <v>2</v>
      </c>
      <c r="J295" s="1300"/>
      <c r="K295" s="1300"/>
      <c r="L295" s="1300"/>
      <c r="M295" s="1300"/>
      <c r="N295" s="1300"/>
      <c r="O295" s="1301"/>
      <c r="P295" s="1007"/>
    </row>
    <row r="296" spans="1:16" s="73" customFormat="1" ht="19.5" customHeight="1">
      <c r="A296" s="1303"/>
      <c r="B296" s="543" t="s">
        <v>210</v>
      </c>
      <c r="C296" s="1283" t="s">
        <v>23</v>
      </c>
      <c r="D296" s="1284"/>
      <c r="E296" s="1284"/>
      <c r="F296" s="1284"/>
      <c r="G296" s="1285"/>
      <c r="H296" s="25" t="s">
        <v>161</v>
      </c>
      <c r="I296" s="1252">
        <f>VLOOKUP($A289,'Marks Entry'!$B$9:$FN$108,7,0)</f>
        <v>0</v>
      </c>
      <c r="J296" s="1252"/>
      <c r="K296" s="1252"/>
      <c r="L296" s="1252"/>
      <c r="M296" s="1252"/>
      <c r="N296" s="1252"/>
      <c r="O296" s="1253"/>
      <c r="P296" s="1007"/>
    </row>
    <row r="297" spans="1:16" s="73" customFormat="1" ht="19.5" customHeight="1">
      <c r="A297" s="1303"/>
      <c r="B297" s="543" t="s">
        <v>210</v>
      </c>
      <c r="C297" s="1283" t="s">
        <v>24</v>
      </c>
      <c r="D297" s="1284"/>
      <c r="E297" s="1284"/>
      <c r="F297" s="1284"/>
      <c r="G297" s="1285"/>
      <c r="H297" s="25" t="s">
        <v>161</v>
      </c>
      <c r="I297" s="1252">
        <f>VLOOKUP($A289,'Marks Entry'!$B$9:$FN$108,8,0)</f>
        <v>0</v>
      </c>
      <c r="J297" s="1252"/>
      <c r="K297" s="1252"/>
      <c r="L297" s="1252"/>
      <c r="M297" s="1252"/>
      <c r="N297" s="1252"/>
      <c r="O297" s="1253"/>
      <c r="P297" s="1007"/>
    </row>
    <row r="298" spans="1:16" s="73" customFormat="1" ht="19.5" customHeight="1">
      <c r="A298" s="1303"/>
      <c r="B298" s="543" t="s">
        <v>210</v>
      </c>
      <c r="C298" s="1283" t="s">
        <v>55</v>
      </c>
      <c r="D298" s="1284"/>
      <c r="E298" s="1284"/>
      <c r="F298" s="1284"/>
      <c r="G298" s="1285"/>
      <c r="H298" s="25" t="s">
        <v>161</v>
      </c>
      <c r="I298" s="1252">
        <f>VLOOKUP($A289,'Marks Entry'!$B$9:$FN$108,9,0)</f>
        <v>0</v>
      </c>
      <c r="J298" s="1252"/>
      <c r="K298" s="1252"/>
      <c r="L298" s="1252"/>
      <c r="M298" s="1252"/>
      <c r="N298" s="1252"/>
      <c r="O298" s="1253"/>
      <c r="P298" s="1007"/>
    </row>
    <row r="299" spans="1:16" s="73" customFormat="1" ht="19.5" customHeight="1">
      <c r="A299" s="1303"/>
      <c r="B299" s="543" t="s">
        <v>210</v>
      </c>
      <c r="C299" s="1283" t="s">
        <v>56</v>
      </c>
      <c r="D299" s="1284"/>
      <c r="E299" s="1284"/>
      <c r="F299" s="1284"/>
      <c r="G299" s="1285"/>
      <c r="H299" s="25" t="s">
        <v>161</v>
      </c>
      <c r="I299" s="1251" t="str">
        <f>CONCATENATE('Marks Entry'!$G$4,'Marks Entry'!$J$4)</f>
        <v>6(A)</v>
      </c>
      <c r="J299" s="1252"/>
      <c r="K299" s="1252"/>
      <c r="L299" s="1252"/>
      <c r="M299" s="1252"/>
      <c r="N299" s="1252"/>
      <c r="O299" s="1253"/>
      <c r="P299" s="1007"/>
    </row>
    <row r="300" spans="1:16" s="73" customFormat="1" ht="19.5" customHeight="1" thickBot="1">
      <c r="A300" s="1303"/>
      <c r="B300" s="543" t="s">
        <v>210</v>
      </c>
      <c r="C300" s="1254" t="s">
        <v>26</v>
      </c>
      <c r="D300" s="1255"/>
      <c r="E300" s="1255"/>
      <c r="F300" s="1255"/>
      <c r="G300" s="1256"/>
      <c r="H300" s="61" t="s">
        <v>161</v>
      </c>
      <c r="I300" s="1257">
        <f>VLOOKUP($A289,'Marks Entry'!$B$9:$FN$108,10,0)</f>
        <v>0</v>
      </c>
      <c r="J300" s="1257"/>
      <c r="K300" s="1257"/>
      <c r="L300" s="1257"/>
      <c r="M300" s="1257"/>
      <c r="N300" s="1257"/>
      <c r="O300" s="1258"/>
      <c r="P300" s="1007"/>
    </row>
    <row r="301" spans="1:16" s="73" customFormat="1" ht="34.5" customHeight="1">
      <c r="A301" s="1303"/>
      <c r="B301" s="543" t="s">
        <v>210</v>
      </c>
      <c r="C301" s="1259" t="s">
        <v>57</v>
      </c>
      <c r="D301" s="1260"/>
      <c r="E301" s="525" t="s">
        <v>82</v>
      </c>
      <c r="F301" s="525" t="s">
        <v>83</v>
      </c>
      <c r="G301" s="697" t="str">
        <f>'Marks Entry'!$R$5</f>
        <v>No Bag Day Activity</v>
      </c>
      <c r="H301" s="521" t="s">
        <v>32</v>
      </c>
      <c r="I301" s="1261" t="s">
        <v>58</v>
      </c>
      <c r="J301" s="1262"/>
      <c r="K301" s="522" t="s">
        <v>203</v>
      </c>
      <c r="L301" s="1263" t="s">
        <v>94</v>
      </c>
      <c r="M301" s="1264"/>
      <c r="N301" s="535" t="s">
        <v>86</v>
      </c>
      <c r="O301" s="1265" t="s">
        <v>101</v>
      </c>
      <c r="P301" s="1007"/>
    </row>
    <row r="302" spans="1:16" s="73" customFormat="1" ht="25.5" customHeight="1" thickBot="1">
      <c r="A302" s="1303"/>
      <c r="B302" s="543" t="s">
        <v>210</v>
      </c>
      <c r="C302" s="1267" t="s">
        <v>59</v>
      </c>
      <c r="D302" s="1268"/>
      <c r="E302" s="549">
        <f>'Marks Entry'!$N$7</f>
        <v>10</v>
      </c>
      <c r="F302" s="549">
        <f>'Marks Entry'!$Q$7</f>
        <v>10</v>
      </c>
      <c r="G302" s="549">
        <f>'Marks Entry'!$T$7</f>
        <v>10</v>
      </c>
      <c r="H302" s="111">
        <f>SUM(E302:G302)</f>
        <v>30</v>
      </c>
      <c r="I302" s="1269">
        <f>'Marks Entry'!$X$7</f>
        <v>70</v>
      </c>
      <c r="J302" s="1270"/>
      <c r="K302" s="531">
        <f>SUM(H302,I302)</f>
        <v>100</v>
      </c>
      <c r="L302" s="1330">
        <f>'Marks Entry'!$AA$7</f>
        <v>100</v>
      </c>
      <c r="M302" s="1331"/>
      <c r="N302" s="536">
        <f>H302+I302+L302</f>
        <v>200</v>
      </c>
      <c r="O302" s="1266"/>
      <c r="P302" s="1007"/>
    </row>
    <row r="303" spans="1:16" s="73" customFormat="1" ht="18.600000000000001" customHeight="1">
      <c r="A303" s="1303"/>
      <c r="B303" s="543" t="s">
        <v>210</v>
      </c>
      <c r="C303" s="1324" t="str">
        <f>'Marks Entry'!$L$3</f>
        <v>HINDI</v>
      </c>
      <c r="D303" s="1325"/>
      <c r="E303" s="527">
        <f>IF($L292="TC",0,IF($L292="Nso",0,VLOOKUP($A289,'Marks Entry'!$B$9:$FN$108,13,0)))</f>
        <v>0</v>
      </c>
      <c r="F303" s="527">
        <f>IF($L292="TC",0,IF($L292="Nso",0,VLOOKUP($A289,'Marks Entry'!$B$9:$FN$108,16,0)))</f>
        <v>0</v>
      </c>
      <c r="G303" s="527">
        <f>IF($L292="TC",0,IF($L292="Nso",0,VLOOKUP($A289,'Marks Entry'!$B$9:$FN$108,19,0)))</f>
        <v>0</v>
      </c>
      <c r="H303" s="528">
        <f>SUM(E303:G303)</f>
        <v>0</v>
      </c>
      <c r="I303" s="1326">
        <f>IF($L292="TC",0,IF($L292="Nso",0,VLOOKUP($A289,'Marks Entry'!$B$9:$FN$108,23,0)))</f>
        <v>0</v>
      </c>
      <c r="J303" s="1327"/>
      <c r="K303" s="532">
        <f>SUM(H303,I303)</f>
        <v>0</v>
      </c>
      <c r="L303" s="1328">
        <f>IF($L292="TC",0,IF($L292="Nso",0,VLOOKUP($A289,'Marks Entry'!$B$9:$FN$108,26,0)))</f>
        <v>0</v>
      </c>
      <c r="M303" s="1329"/>
      <c r="N303" s="537">
        <f>SUM(H303,I303,L303)</f>
        <v>0</v>
      </c>
      <c r="O303" s="544" t="str">
        <f>IF($L292="TC",0,IF($L292="Nso",0,VLOOKUP($A289,'Marks Entry'!$B$9:$FN$108,30,0)))</f>
        <v>E</v>
      </c>
      <c r="P303" s="1007"/>
    </row>
    <row r="304" spans="1:16" s="73" customFormat="1" ht="18.600000000000001" customHeight="1">
      <c r="A304" s="1303"/>
      <c r="B304" s="543" t="s">
        <v>210</v>
      </c>
      <c r="C304" s="1271" t="str">
        <f>'Marks Entry'!$AF$3</f>
        <v>ENGLISH</v>
      </c>
      <c r="D304" s="1272"/>
      <c r="E304" s="527">
        <f>IF($L292="TC",0,IF($L292="Nso",0,VLOOKUP($A289,'Marks Entry'!$B$9:$FN$108,33,0)))</f>
        <v>0</v>
      </c>
      <c r="F304" s="527">
        <f>IF($L292="TC",0,IF($L292="Nso",0,VLOOKUP($A289,'Marks Entry'!$B$9:$FN$108,36,0)))</f>
        <v>0</v>
      </c>
      <c r="G304" s="527">
        <f>IF($L292="TC",0,IF($L292="Nso",0,VLOOKUP($A289,'Marks Entry'!$B$9:$FN$108,39,0)))</f>
        <v>0</v>
      </c>
      <c r="H304" s="529">
        <f t="shared" ref="H304:H308" si="24">SUM(E304:G304)</f>
        <v>0</v>
      </c>
      <c r="I304" s="1273">
        <f>IF($L292="TC",0,IF($L292="Nso",0,VLOOKUP($A289,'Marks Entry'!$B$9:$FN$108,43,0)))</f>
        <v>0</v>
      </c>
      <c r="J304" s="1274"/>
      <c r="K304" s="533">
        <f t="shared" ref="K304:K308" si="25">SUM(H304,I304)</f>
        <v>0</v>
      </c>
      <c r="L304" s="1275">
        <f>IF($L292="TC",0,IF($L292="Nso",0,VLOOKUP($A289,'Marks Entry'!$B$9:$FN$108,46,0)))</f>
        <v>0</v>
      </c>
      <c r="M304" s="1276"/>
      <c r="N304" s="537">
        <f t="shared" ref="N304:N308" si="26">SUM(H304,I304,L304)</f>
        <v>0</v>
      </c>
      <c r="O304" s="544" t="str">
        <f>IF($L292="TC",0,IF($L292="Nso",0,VLOOKUP($A289,'Marks Entry'!$B$9:$FN$108,50,0)))</f>
        <v>E</v>
      </c>
      <c r="P304" s="1007"/>
    </row>
    <row r="305" spans="1:16" s="73" customFormat="1" ht="18.600000000000001" customHeight="1">
      <c r="A305" s="1303"/>
      <c r="B305" s="543" t="s">
        <v>210</v>
      </c>
      <c r="C305" s="1271" t="str">
        <f>'Marks Entry'!$AZ$3</f>
        <v>SANSKRIT</v>
      </c>
      <c r="D305" s="1272"/>
      <c r="E305" s="527">
        <f>IF($L292="TC",0,IF($L292="Nso",0,VLOOKUP($A289,'Marks Entry'!$B$9:$FN$108,53,0)))</f>
        <v>0</v>
      </c>
      <c r="F305" s="527">
        <f>IF($L292="TC",0,IF($L292="TC",0,IF($L292="Nso",0,VLOOKUP($A289,'Marks Entry'!$B$9:$FN$108,56,0))))</f>
        <v>0</v>
      </c>
      <c r="G305" s="527">
        <f>IF($L292="TC",0,IF($L292="TC",0,IF($L292="Nso",0,VLOOKUP($A289,'Marks Entry'!$B$9:$FN$108,59,0))))</f>
        <v>0</v>
      </c>
      <c r="H305" s="529">
        <f t="shared" si="24"/>
        <v>0</v>
      </c>
      <c r="I305" s="1273">
        <f>IF($L292="TC",0,IF($L292="Nso",0,VLOOKUP($A289,'Marks Entry'!$B$9:$FN$108,63,0)))</f>
        <v>0</v>
      </c>
      <c r="J305" s="1274"/>
      <c r="K305" s="533">
        <f t="shared" si="25"/>
        <v>0</v>
      </c>
      <c r="L305" s="1275">
        <f>IF($L292="TC",0,IF($L292="Nso",0,VLOOKUP($A289,'Marks Entry'!$B$9:$FN$108,66,0)))</f>
        <v>0</v>
      </c>
      <c r="M305" s="1276"/>
      <c r="N305" s="537">
        <f t="shared" si="26"/>
        <v>0</v>
      </c>
      <c r="O305" s="544" t="str">
        <f>IF($L292="TC",0,IF($L292="Nso",0,VLOOKUP($A289,'Marks Entry'!$B$9:$FN$108,70,0)))</f>
        <v>E</v>
      </c>
      <c r="P305" s="1007"/>
    </row>
    <row r="306" spans="1:16" s="73" customFormat="1" ht="18.600000000000001" customHeight="1">
      <c r="A306" s="1303"/>
      <c r="B306" s="543" t="s">
        <v>210</v>
      </c>
      <c r="C306" s="1271" t="str">
        <f>'Marks Entry'!$BT$3</f>
        <v>SCIENCE</v>
      </c>
      <c r="D306" s="1272"/>
      <c r="E306" s="527">
        <f>IF($L292="TC",0,IF($L292="Nso",0,VLOOKUP($A289,'Marks Entry'!$B$9:$FN$108,73,0)))</f>
        <v>0</v>
      </c>
      <c r="F306" s="527">
        <f>IF($L292="TC",0,IF($L292="Nso",0,VLOOKUP($A289,'Marks Entry'!$B$9:$FN$108,76,0)))</f>
        <v>0</v>
      </c>
      <c r="G306" s="527">
        <f>IF($L292="TC",0,IF($L292="Nso",0,VLOOKUP($A289,'Marks Entry'!$B$9:$FN$108,79,0)))</f>
        <v>0</v>
      </c>
      <c r="H306" s="529">
        <f t="shared" si="24"/>
        <v>0</v>
      </c>
      <c r="I306" s="1273">
        <f>IF($L292="TC",0,IF($L292="Nso",0,VLOOKUP($A289,'Marks Entry'!$B$9:$FN$108,83,0)))</f>
        <v>0</v>
      </c>
      <c r="J306" s="1274"/>
      <c r="K306" s="533">
        <f t="shared" si="25"/>
        <v>0</v>
      </c>
      <c r="L306" s="1275">
        <f>IF($L292="TC",0,IF($L292="Nso",0,VLOOKUP($A289,'Marks Entry'!$B$9:$FN$108,86,0)))</f>
        <v>0</v>
      </c>
      <c r="M306" s="1276"/>
      <c r="N306" s="537">
        <f t="shared" si="26"/>
        <v>0</v>
      </c>
      <c r="O306" s="544" t="str">
        <f>IF($L292="TC",0,IF($L292="Nso",0,VLOOKUP($A289,'Marks Entry'!$B$9:$FN$108,90,0)))</f>
        <v>E</v>
      </c>
      <c r="P306" s="1007"/>
    </row>
    <row r="307" spans="1:16" s="73" customFormat="1" ht="18.600000000000001" customHeight="1">
      <c r="A307" s="1303"/>
      <c r="B307" s="543" t="s">
        <v>210</v>
      </c>
      <c r="C307" s="1271" t="str">
        <f>'Marks Entry'!$CN$3</f>
        <v>MATHEMATICS</v>
      </c>
      <c r="D307" s="1272"/>
      <c r="E307" s="527">
        <f>IF($L292="TC",0,IF($L292="Nso",0,VLOOKUP($A289,'Marks Entry'!$B$9:$FN$108,93,0)))</f>
        <v>0</v>
      </c>
      <c r="F307" s="527">
        <f>IF($L292="TC",0,IF($L292="Nso",0,VLOOKUP($A289,'Marks Entry'!$B$9:$FN$108,96,0)))</f>
        <v>0</v>
      </c>
      <c r="G307" s="527">
        <f>IF($L292="TC",0,IF($L292="Nso",0,VLOOKUP($A289,'Marks Entry'!$B$9:$FN$108,99,0)))</f>
        <v>0</v>
      </c>
      <c r="H307" s="529">
        <f t="shared" si="24"/>
        <v>0</v>
      </c>
      <c r="I307" s="1273">
        <f>IF($L292="TC",0,IF($L292="Nso",0,VLOOKUP($A289,'Marks Entry'!$B$9:$FN$108,103,0)))</f>
        <v>0</v>
      </c>
      <c r="J307" s="1274"/>
      <c r="K307" s="533">
        <f t="shared" si="25"/>
        <v>0</v>
      </c>
      <c r="L307" s="1275">
        <f>IF($L292="TC",0,IF($L292="Nso",0,VLOOKUP($A289,'Marks Entry'!$B$9:$FN$108,106,0)))</f>
        <v>0</v>
      </c>
      <c r="M307" s="1276"/>
      <c r="N307" s="537">
        <f t="shared" si="26"/>
        <v>0</v>
      </c>
      <c r="O307" s="544" t="str">
        <f>IF($L292="TC",0,IF($L292="Nso",0,VLOOKUP($A289,'Marks Entry'!$B$9:$FN$108,110,0)))</f>
        <v>E</v>
      </c>
      <c r="P307" s="1007"/>
    </row>
    <row r="308" spans="1:16" s="73" customFormat="1" ht="18.600000000000001" customHeight="1" thickBot="1">
      <c r="A308" s="1303"/>
      <c r="B308" s="543" t="s">
        <v>210</v>
      </c>
      <c r="C308" s="1277" t="str">
        <f>'Marks Entry'!$DH$3</f>
        <v>SOCIAL SCIENCE</v>
      </c>
      <c r="D308" s="1278"/>
      <c r="E308" s="527">
        <f>IF($L292="TC",0,IF($L292="Nso",0,VLOOKUP($A289,'Marks Entry'!$B$9:$FN$108,113,0)))</f>
        <v>0</v>
      </c>
      <c r="F308" s="527">
        <f>IF($L292="TC",0,IF($L292="Nso",0,VLOOKUP($A289,'Marks Entry'!$B$9:$FN$108,116,0)))</f>
        <v>0</v>
      </c>
      <c r="G308" s="527">
        <f>IF($L292="TC",0,IF($L292="Nso",0,VLOOKUP($A289,'Marks Entry'!$B$9:$FN$108,119,0)))</f>
        <v>0</v>
      </c>
      <c r="H308" s="530">
        <f t="shared" si="24"/>
        <v>0</v>
      </c>
      <c r="I308" s="1279">
        <f>IF($L292="TC",0,IF($L292="Nso",0,VLOOKUP($A289,'Marks Entry'!$B$9:$FN$108,123,0)))</f>
        <v>0</v>
      </c>
      <c r="J308" s="1280"/>
      <c r="K308" s="534">
        <f t="shared" si="25"/>
        <v>0</v>
      </c>
      <c r="L308" s="1281">
        <f>IF($L292="TC",0,IF($L292="Nso",0,VLOOKUP($A289,'Marks Entry'!$B$9:$FN$108,126,0)))</f>
        <v>0</v>
      </c>
      <c r="M308" s="1282"/>
      <c r="N308" s="537">
        <f t="shared" si="26"/>
        <v>0</v>
      </c>
      <c r="O308" s="544" t="str">
        <f>IF($L292="TC",0,IF($L292="Nso",0,VLOOKUP($A289,'Marks Entry'!$B$9:$FN$108,130,0)))</f>
        <v>E</v>
      </c>
      <c r="P308" s="1007"/>
    </row>
    <row r="309" spans="1:16" s="73" customFormat="1" ht="18.600000000000001" customHeight="1">
      <c r="A309" s="1303"/>
      <c r="B309" s="543" t="s">
        <v>210</v>
      </c>
      <c r="C309" s="1350" t="s">
        <v>87</v>
      </c>
      <c r="D309" s="1351"/>
      <c r="E309" s="1352"/>
      <c r="F309" s="1356" t="s">
        <v>88</v>
      </c>
      <c r="G309" s="1357"/>
      <c r="H309" s="1358" t="s">
        <v>89</v>
      </c>
      <c r="I309" s="1358"/>
      <c r="J309" s="1359" t="s">
        <v>44</v>
      </c>
      <c r="K309" s="1360"/>
      <c r="L309" s="236" t="s">
        <v>95</v>
      </c>
      <c r="M309" s="236" t="s">
        <v>208</v>
      </c>
      <c r="N309" s="200" t="s">
        <v>42</v>
      </c>
      <c r="O309" s="545" t="s">
        <v>46</v>
      </c>
      <c r="P309" s="1007"/>
    </row>
    <row r="310" spans="1:16" s="73" customFormat="1" ht="18.600000000000001" customHeight="1" thickBot="1">
      <c r="A310" s="1303"/>
      <c r="B310" s="543" t="s">
        <v>210</v>
      </c>
      <c r="C310" s="1353"/>
      <c r="D310" s="1354"/>
      <c r="E310" s="1355"/>
      <c r="F310" s="1361">
        <f>IF($L292="TC",0,IF($L292="Nso",0,VLOOKUP($A289,'Marks Entry'!$B$9:$FN$108,161,0)))</f>
        <v>1200</v>
      </c>
      <c r="G310" s="1362"/>
      <c r="H310" s="1363">
        <f>IF($L292="TC",0,IF($L292="Nso",0,VLOOKUP($A289,'Marks Entry'!$B$9:$FN$108,162,0)))</f>
        <v>0</v>
      </c>
      <c r="I310" s="1363"/>
      <c r="J310" s="1364">
        <f>IF($L292="TC",0,IF($L292="Nso",0,VLOOKUP($A289,'Marks Entry'!$B$9:$FN$108,163,0)))</f>
        <v>0</v>
      </c>
      <c r="K310" s="1365"/>
      <c r="L310" s="237" t="str">
        <f>IF($L292="TC",0,IF($L292="Nso",0,VLOOKUP($A289,'Marks Entry'!$B$9:$FN$108,164,0)))</f>
        <v/>
      </c>
      <c r="M310" s="237" t="str">
        <f>IF($L292="TC",0,IF($L292="Nso",0,VLOOKUP($A289,'Marks Entry'!$B$9:$FN$108,165,0)))</f>
        <v/>
      </c>
      <c r="N310" s="542" t="str">
        <f>IF($L292="TC","TC",IF($L292="Nso","NSO",VLOOKUP($A289,'Marks Entry'!$B$9:$FN$108,166,0)))</f>
        <v>PROMOTED</v>
      </c>
      <c r="O310" s="546" t="str">
        <f>IF($L292="Nso",0,VLOOKUP($A289,'Marks Entry'!$B$9:$FN$108,168,0))</f>
        <v/>
      </c>
      <c r="P310" s="1007"/>
    </row>
    <row r="311" spans="1:16" s="73" customFormat="1" ht="18.600000000000001" customHeight="1">
      <c r="A311" s="1303"/>
      <c r="B311" s="543" t="s">
        <v>210</v>
      </c>
      <c r="C311" s="1332" t="s">
        <v>62</v>
      </c>
      <c r="D311" s="1333"/>
      <c r="E311" s="1333"/>
      <c r="F311" s="1333"/>
      <c r="G311" s="1333"/>
      <c r="H311" s="1333"/>
      <c r="I311" s="1334"/>
      <c r="J311" s="1335" t="s">
        <v>63</v>
      </c>
      <c r="K311" s="1335"/>
      <c r="L311" s="1336"/>
      <c r="M311" s="238">
        <f>IF($L292="TC",0,IF($L292="Nso",0,VLOOKUP($A289,'Marks Entry'!$B$9:$FN$108,158,0)))</f>
        <v>0</v>
      </c>
      <c r="N311" s="1337" t="s">
        <v>104</v>
      </c>
      <c r="O311" s="1338"/>
      <c r="P311" s="1007"/>
    </row>
    <row r="312" spans="1:16" s="73" customFormat="1" ht="18.600000000000001" customHeight="1" thickBot="1">
      <c r="A312" s="1303"/>
      <c r="B312" s="543" t="s">
        <v>210</v>
      </c>
      <c r="C312" s="1339" t="s">
        <v>57</v>
      </c>
      <c r="D312" s="1340"/>
      <c r="E312" s="1340"/>
      <c r="F312" s="1341" t="s">
        <v>168</v>
      </c>
      <c r="G312" s="1341"/>
      <c r="H312" s="1341"/>
      <c r="I312" s="523" t="s">
        <v>50</v>
      </c>
      <c r="J312" s="1342" t="s">
        <v>64</v>
      </c>
      <c r="K312" s="1342"/>
      <c r="L312" s="1343"/>
      <c r="M312" s="239">
        <f>IF($L292="TC",0,IF($L292="Nso",0,VLOOKUP($A289,'Marks Entry'!$B$9:$FN$108,159,0)))</f>
        <v>0</v>
      </c>
      <c r="N312" s="1344" t="str">
        <f>IF($L292="TC",0,IF($L292="Nso",0,VLOOKUP($A289,'Marks Entry'!$B$9:$FN$108,160,0)))</f>
        <v/>
      </c>
      <c r="O312" s="1345"/>
      <c r="P312" s="1007"/>
    </row>
    <row r="313" spans="1:16" s="73" customFormat="1" ht="18.600000000000001" customHeight="1">
      <c r="A313" s="1303"/>
      <c r="B313" s="543" t="s">
        <v>210</v>
      </c>
      <c r="C313" s="1339"/>
      <c r="D313" s="1340"/>
      <c r="E313" s="1340"/>
      <c r="F313" s="1341"/>
      <c r="G313" s="1341"/>
      <c r="H313" s="1341"/>
      <c r="I313" s="524" t="s">
        <v>102</v>
      </c>
      <c r="J313" s="1346" t="s">
        <v>65</v>
      </c>
      <c r="K313" s="1346"/>
      <c r="L313" s="1347"/>
      <c r="M313" s="1348" t="str">
        <f>IF($L292="TC",0,IF($L292="Nso",0,VLOOKUP($A289,'Marks Entry'!$B$9:$FN$108,169,0)))</f>
        <v>Need Improvement</v>
      </c>
      <c r="N313" s="1348"/>
      <c r="O313" s="1349"/>
      <c r="P313" s="1007"/>
    </row>
    <row r="314" spans="1:16" s="73" customFormat="1" ht="18.600000000000001" customHeight="1">
      <c r="A314" s="1303"/>
      <c r="B314" s="543" t="s">
        <v>210</v>
      </c>
      <c r="C314" s="1397" t="str">
        <f>'Marks Entry'!$EB$3</f>
        <v>Work Exp.</v>
      </c>
      <c r="D314" s="1398"/>
      <c r="E314" s="1399"/>
      <c r="F314" s="1400" t="str">
        <f>IF($L292="TC",0,IF($L292="Nso",0,VLOOKUP($A289,'Marks Entry'!$B$9:$GM$108,186,0)))</f>
        <v>0/100</v>
      </c>
      <c r="G314" s="1400"/>
      <c r="H314" s="1400"/>
      <c r="I314" s="59" t="str">
        <f>IF($L292="TC",0,IF($L292="Nso",0,VLOOKUP($A289,'Marks Entry'!$B$9:$GM$108,139,0)))</f>
        <v>E</v>
      </c>
      <c r="J314" s="1401" t="s">
        <v>81</v>
      </c>
      <c r="K314" s="1401"/>
      <c r="L314" s="1402"/>
      <c r="M314" s="1403">
        <f>'Marks Entry'!$AA$2</f>
        <v>45041</v>
      </c>
      <c r="N314" s="1403"/>
      <c r="O314" s="1404"/>
      <c r="P314" s="1007"/>
    </row>
    <row r="315" spans="1:16" s="73" customFormat="1" ht="18.600000000000001" customHeight="1">
      <c r="A315" s="1303"/>
      <c r="B315" s="543" t="s">
        <v>210</v>
      </c>
      <c r="C315" s="1405" t="str">
        <f>'Marks Entry'!$EK$3</f>
        <v>Art Edu.</v>
      </c>
      <c r="D315" s="1400"/>
      <c r="E315" s="1400"/>
      <c r="F315" s="1406" t="str">
        <f>IF($L292="TC",0,IF($L292="Nso",0,VLOOKUP($A289,'Marks Entry'!$B$9:$GM$108,190,0)))</f>
        <v>0/100</v>
      </c>
      <c r="G315" s="1407"/>
      <c r="H315" s="1408"/>
      <c r="I315" s="59" t="str">
        <f>IF($L292="TC",0,IF($L292="Nso",0,VLOOKUP($A289,'Marks Entry'!$B$9:$GM$108,148,0)))</f>
        <v>E</v>
      </c>
      <c r="J315" s="1409"/>
      <c r="K315" s="1409"/>
      <c r="L315" s="1410"/>
      <c r="M315" s="1410"/>
      <c r="N315" s="1410"/>
      <c r="O315" s="1411"/>
      <c r="P315" s="1007"/>
    </row>
    <row r="316" spans="1:16" s="73" customFormat="1" ht="18.600000000000001" customHeight="1">
      <c r="A316" s="1303"/>
      <c r="B316" s="543" t="s">
        <v>210</v>
      </c>
      <c r="C316" s="1366" t="str">
        <f>'Marks Entry'!$ET$3</f>
        <v>HEALTH &amp; PHY. EDU.</v>
      </c>
      <c r="D316" s="1367"/>
      <c r="E316" s="1367"/>
      <c r="F316" s="1368" t="str">
        <f>IF($L292="TC",0,IF($L292="Nso",0,VLOOKUP($A289,'Marks Entry'!$B$9:$GM$108,194,0)))</f>
        <v>0/100</v>
      </c>
      <c r="G316" s="1369"/>
      <c r="H316" s="1370"/>
      <c r="I316" s="59" t="str">
        <f>IF($L292="TC",0,IF($L292="Nso",0,VLOOKUP($A289,'Marks Entry'!$B$9:$GM$108,157,0)))</f>
        <v>E</v>
      </c>
      <c r="J316" s="1371" t="s">
        <v>77</v>
      </c>
      <c r="K316" s="1372"/>
      <c r="L316" s="1373"/>
      <c r="M316" s="1377"/>
      <c r="N316" s="1372"/>
      <c r="O316" s="1378"/>
      <c r="P316" s="1007"/>
    </row>
    <row r="317" spans="1:16" s="73" customFormat="1" ht="18.600000000000001" customHeight="1">
      <c r="A317" s="1303"/>
      <c r="B317" s="543" t="s">
        <v>210</v>
      </c>
      <c r="C317" s="1381" t="s">
        <v>66</v>
      </c>
      <c r="D317" s="1382"/>
      <c r="E317" s="1382"/>
      <c r="F317" s="1382"/>
      <c r="G317" s="1382"/>
      <c r="H317" s="1382"/>
      <c r="I317" s="1383"/>
      <c r="J317" s="1374"/>
      <c r="K317" s="1375"/>
      <c r="L317" s="1376"/>
      <c r="M317" s="1379"/>
      <c r="N317" s="1375"/>
      <c r="O317" s="1380"/>
      <c r="P317" s="1007"/>
    </row>
    <row r="318" spans="1:16" s="73" customFormat="1" ht="18.600000000000001" customHeight="1" thickBot="1">
      <c r="A318" s="1303"/>
      <c r="B318" s="543" t="s">
        <v>210</v>
      </c>
      <c r="C318" s="60" t="s">
        <v>67</v>
      </c>
      <c r="D318" s="1384" t="s">
        <v>72</v>
      </c>
      <c r="E318" s="1385"/>
      <c r="F318" s="1384" t="s">
        <v>73</v>
      </c>
      <c r="G318" s="1386"/>
      <c r="H318" s="1386"/>
      <c r="I318" s="1387"/>
      <c r="J318" s="1388" t="s">
        <v>78</v>
      </c>
      <c r="K318" s="1389"/>
      <c r="L318" s="1389"/>
      <c r="M318" s="1389"/>
      <c r="N318" s="1389"/>
      <c r="O318" s="1390"/>
      <c r="P318" s="1007"/>
    </row>
    <row r="319" spans="1:16" s="73" customFormat="1" ht="18.600000000000001" customHeight="1">
      <c r="A319" s="1303"/>
      <c r="B319" s="543" t="s">
        <v>210</v>
      </c>
      <c r="C319" s="690" t="s">
        <v>68</v>
      </c>
      <c r="D319" s="1328" t="s">
        <v>211</v>
      </c>
      <c r="E319" s="1327"/>
      <c r="F319" s="1394" t="s">
        <v>74</v>
      </c>
      <c r="G319" s="1395"/>
      <c r="H319" s="1395"/>
      <c r="I319" s="1396"/>
      <c r="J319" s="1391"/>
      <c r="K319" s="1392"/>
      <c r="L319" s="1392"/>
      <c r="M319" s="1392"/>
      <c r="N319" s="1392"/>
      <c r="O319" s="1393"/>
      <c r="P319" s="1007"/>
    </row>
    <row r="320" spans="1:16" s="73" customFormat="1" ht="18.600000000000001" customHeight="1">
      <c r="A320" s="1303"/>
      <c r="B320" s="543" t="s">
        <v>210</v>
      </c>
      <c r="C320" s="689" t="s">
        <v>69</v>
      </c>
      <c r="D320" s="1275" t="s">
        <v>212</v>
      </c>
      <c r="E320" s="1274"/>
      <c r="F320" s="1413" t="s">
        <v>75</v>
      </c>
      <c r="G320" s="1414"/>
      <c r="H320" s="1414"/>
      <c r="I320" s="1415"/>
      <c r="J320" s="1391"/>
      <c r="K320" s="1392"/>
      <c r="L320" s="1392"/>
      <c r="M320" s="1392"/>
      <c r="N320" s="1392"/>
      <c r="O320" s="1393"/>
      <c r="P320" s="1007"/>
    </row>
    <row r="321" spans="1:16" s="73" customFormat="1" ht="18.600000000000001" customHeight="1">
      <c r="A321" s="1303"/>
      <c r="B321" s="543" t="s">
        <v>210</v>
      </c>
      <c r="C321" s="689" t="s">
        <v>71</v>
      </c>
      <c r="D321" s="1275" t="s">
        <v>213</v>
      </c>
      <c r="E321" s="1274"/>
      <c r="F321" s="1413" t="s">
        <v>76</v>
      </c>
      <c r="G321" s="1414"/>
      <c r="H321" s="1414"/>
      <c r="I321" s="1415"/>
      <c r="J321" s="1416" t="s">
        <v>90</v>
      </c>
      <c r="K321" s="1417"/>
      <c r="L321" s="1417"/>
      <c r="M321" s="1417"/>
      <c r="N321" s="1417"/>
      <c r="O321" s="1418"/>
      <c r="P321" s="1007"/>
    </row>
    <row r="322" spans="1:16" s="73" customFormat="1" ht="18.600000000000001" customHeight="1">
      <c r="A322" s="1303"/>
      <c r="B322" s="543" t="s">
        <v>210</v>
      </c>
      <c r="C322" s="689" t="s">
        <v>70</v>
      </c>
      <c r="D322" s="1275" t="s">
        <v>214</v>
      </c>
      <c r="E322" s="1274"/>
      <c r="F322" s="1413" t="s">
        <v>103</v>
      </c>
      <c r="G322" s="1414"/>
      <c r="H322" s="1414"/>
      <c r="I322" s="1415"/>
      <c r="J322" s="1416"/>
      <c r="K322" s="1417"/>
      <c r="L322" s="1417"/>
      <c r="M322" s="1417"/>
      <c r="N322" s="1417"/>
      <c r="O322" s="1418"/>
      <c r="P322" s="1007"/>
    </row>
    <row r="323" spans="1:16" s="73" customFormat="1" ht="18.600000000000001" customHeight="1" thickBot="1">
      <c r="A323" s="1303"/>
      <c r="B323" s="547" t="s">
        <v>210</v>
      </c>
      <c r="C323" s="548" t="s">
        <v>153</v>
      </c>
      <c r="D323" s="1281" t="s">
        <v>215</v>
      </c>
      <c r="E323" s="1280"/>
      <c r="F323" s="1422" t="s">
        <v>216</v>
      </c>
      <c r="G323" s="1423"/>
      <c r="H323" s="1423"/>
      <c r="I323" s="1424"/>
      <c r="J323" s="1419"/>
      <c r="K323" s="1420"/>
      <c r="L323" s="1420"/>
      <c r="M323" s="1420"/>
      <c r="N323" s="1420"/>
      <c r="O323" s="1421"/>
      <c r="P323" s="1007"/>
    </row>
    <row r="324" spans="1:16" s="73" customFormat="1" ht="9.75" customHeight="1">
      <c r="A324" s="1412"/>
      <c r="B324" s="1412"/>
      <c r="C324" s="1412"/>
      <c r="D324" s="1412"/>
      <c r="E324" s="1412"/>
      <c r="F324" s="1412"/>
      <c r="G324" s="1412"/>
      <c r="H324" s="1412"/>
      <c r="I324" s="1412"/>
      <c r="J324" s="1412"/>
      <c r="K324" s="1412"/>
      <c r="L324" s="1412"/>
      <c r="M324" s="1412"/>
      <c r="N324" s="1412"/>
      <c r="O324" s="1412"/>
      <c r="P324" s="1412"/>
    </row>
    <row r="325" spans="1:16" s="73" customFormat="1" ht="17.25" customHeight="1" thickBot="1">
      <c r="A325" s="241">
        <f>A289+1</f>
        <v>10</v>
      </c>
      <c r="B325" s="1302" t="s">
        <v>53</v>
      </c>
      <c r="C325" s="1302"/>
      <c r="D325" s="1302"/>
      <c r="E325" s="1302"/>
      <c r="F325" s="1302"/>
      <c r="G325" s="1302"/>
      <c r="H325" s="1302"/>
      <c r="I325" s="1302"/>
      <c r="J325" s="1302"/>
      <c r="K325" s="1302"/>
      <c r="L325" s="1302"/>
      <c r="M325" s="1302"/>
      <c r="N325" s="1302"/>
      <c r="O325" s="1302"/>
      <c r="P325" s="1007"/>
    </row>
    <row r="326" spans="1:16" s="73" customFormat="1" ht="44.25" customHeight="1">
      <c r="A326" s="1303"/>
      <c r="B326" s="1304" t="str">
        <f>IF(L328&gt;0,CONCATENATE(I328,L328),0)</f>
        <v>Roll No.:-910</v>
      </c>
      <c r="C326" s="1306"/>
      <c r="D326" s="1308" t="str">
        <f>Master!$E$8</f>
        <v>Govt. Sr. Secondary School Raimalwada</v>
      </c>
      <c r="E326" s="1309"/>
      <c r="F326" s="1309"/>
      <c r="G326" s="1309"/>
      <c r="H326" s="1309"/>
      <c r="I326" s="1309"/>
      <c r="J326" s="1309"/>
      <c r="K326" s="1309"/>
      <c r="L326" s="1309"/>
      <c r="M326" s="1309"/>
      <c r="N326" s="1309"/>
      <c r="O326" s="1310"/>
      <c r="P326" s="1007"/>
    </row>
    <row r="327" spans="1:16" s="73" customFormat="1" ht="26.25" customHeight="1" thickBot="1">
      <c r="A327" s="1303"/>
      <c r="B327" s="1305"/>
      <c r="C327" s="1307"/>
      <c r="D327" s="1311" t="str">
        <f>Master!$E$11</f>
        <v>P.S.-Bapini (Jodhpur)</v>
      </c>
      <c r="E327" s="1311"/>
      <c r="F327" s="1311"/>
      <c r="G327" s="1311"/>
      <c r="H327" s="1311"/>
      <c r="I327" s="1311"/>
      <c r="J327" s="1311"/>
      <c r="K327" s="1311"/>
      <c r="L327" s="1311"/>
      <c r="M327" s="1311"/>
      <c r="N327" s="1311"/>
      <c r="O327" s="1312"/>
      <c r="P327" s="1007"/>
    </row>
    <row r="328" spans="1:16" s="73" customFormat="1" ht="15" customHeight="1">
      <c r="A328" s="1303"/>
      <c r="B328" s="1313"/>
      <c r="C328" s="1314" t="s">
        <v>163</v>
      </c>
      <c r="D328" s="1315"/>
      <c r="E328" s="1315"/>
      <c r="F328" s="1315"/>
      <c r="G328" s="1315"/>
      <c r="H328" s="1316"/>
      <c r="I328" s="1320" t="s">
        <v>125</v>
      </c>
      <c r="J328" s="1321"/>
      <c r="K328" s="1321"/>
      <c r="L328" s="1286">
        <f>VLOOKUP(A325,'Marks Entry'!$B$9:$G$108,6)</f>
        <v>910</v>
      </c>
      <c r="M328" s="1288" t="str">
        <f>CONCATENATE('Marks Entry'!$C$3,"0",'Marks Entry'!$G$3)</f>
        <v>School U-Dise Code :-08151106901</v>
      </c>
      <c r="N328" s="1289"/>
      <c r="O328" s="1290"/>
      <c r="P328" s="1007"/>
    </row>
    <row r="329" spans="1:16" s="73" customFormat="1" ht="15" customHeight="1">
      <c r="A329" s="1303"/>
      <c r="B329" s="1313"/>
      <c r="C329" s="1314"/>
      <c r="D329" s="1315"/>
      <c r="E329" s="1315"/>
      <c r="F329" s="1315"/>
      <c r="G329" s="1315"/>
      <c r="H329" s="1316"/>
      <c r="I329" s="1320"/>
      <c r="J329" s="1321"/>
      <c r="K329" s="1321"/>
      <c r="L329" s="1286"/>
      <c r="M329" s="1291" t="str">
        <f>CONCATENATE('Marks Entry'!$I$3,'Marks Entry'!$J$3)</f>
        <v>Session :-2022-23</v>
      </c>
      <c r="N329" s="1292"/>
      <c r="O329" s="1293"/>
      <c r="P329" s="1007"/>
    </row>
    <row r="330" spans="1:16" s="73" customFormat="1" ht="15" customHeight="1" thickBot="1">
      <c r="A330" s="1303"/>
      <c r="B330" s="1313"/>
      <c r="C330" s="1317"/>
      <c r="D330" s="1318"/>
      <c r="E330" s="1318"/>
      <c r="F330" s="1318"/>
      <c r="G330" s="1318"/>
      <c r="H330" s="1319"/>
      <c r="I330" s="1322"/>
      <c r="J330" s="1323"/>
      <c r="K330" s="1323"/>
      <c r="L330" s="1287"/>
      <c r="M330" s="1294"/>
      <c r="N330" s="1295"/>
      <c r="O330" s="1296"/>
      <c r="P330" s="1007"/>
    </row>
    <row r="331" spans="1:16" s="73" customFormat="1" ht="19.5" customHeight="1">
      <c r="A331" s="1303"/>
      <c r="B331" s="543" t="s">
        <v>210</v>
      </c>
      <c r="C331" s="1297" t="s">
        <v>21</v>
      </c>
      <c r="D331" s="1298"/>
      <c r="E331" s="1298"/>
      <c r="F331" s="1298"/>
      <c r="G331" s="1299"/>
      <c r="H331" s="13" t="s">
        <v>161</v>
      </c>
      <c r="I331" s="1300">
        <f>VLOOKUP($A325,'Marks Entry'!$B$9:$FN$108,4,0)</f>
        <v>0</v>
      </c>
      <c r="J331" s="1300"/>
      <c r="K331" s="1300"/>
      <c r="L331" s="1300"/>
      <c r="M331" s="1300"/>
      <c r="N331" s="1300"/>
      <c r="O331" s="1301"/>
      <c r="P331" s="1007"/>
    </row>
    <row r="332" spans="1:16" s="73" customFormat="1" ht="19.5" customHeight="1">
      <c r="A332" s="1303"/>
      <c r="B332" s="543" t="s">
        <v>210</v>
      </c>
      <c r="C332" s="1283" t="s">
        <v>23</v>
      </c>
      <c r="D332" s="1284"/>
      <c r="E332" s="1284"/>
      <c r="F332" s="1284"/>
      <c r="G332" s="1285"/>
      <c r="H332" s="25" t="s">
        <v>161</v>
      </c>
      <c r="I332" s="1252">
        <f>VLOOKUP($A325,'Marks Entry'!$B$9:$FN$108,7,0)</f>
        <v>0</v>
      </c>
      <c r="J332" s="1252"/>
      <c r="K332" s="1252"/>
      <c r="L332" s="1252"/>
      <c r="M332" s="1252"/>
      <c r="N332" s="1252"/>
      <c r="O332" s="1253"/>
      <c r="P332" s="1007"/>
    </row>
    <row r="333" spans="1:16" s="73" customFormat="1" ht="19.5" customHeight="1">
      <c r="A333" s="1303"/>
      <c r="B333" s="543" t="s">
        <v>210</v>
      </c>
      <c r="C333" s="1283" t="s">
        <v>24</v>
      </c>
      <c r="D333" s="1284"/>
      <c r="E333" s="1284"/>
      <c r="F333" s="1284"/>
      <c r="G333" s="1285"/>
      <c r="H333" s="25" t="s">
        <v>161</v>
      </c>
      <c r="I333" s="1252">
        <f>VLOOKUP($A325,'Marks Entry'!$B$9:$FN$108,8,0)</f>
        <v>0</v>
      </c>
      <c r="J333" s="1252"/>
      <c r="K333" s="1252"/>
      <c r="L333" s="1252"/>
      <c r="M333" s="1252"/>
      <c r="N333" s="1252"/>
      <c r="O333" s="1253"/>
      <c r="P333" s="1007"/>
    </row>
    <row r="334" spans="1:16" s="73" customFormat="1" ht="19.5" customHeight="1">
      <c r="A334" s="1303"/>
      <c r="B334" s="543" t="s">
        <v>210</v>
      </c>
      <c r="C334" s="1283" t="s">
        <v>55</v>
      </c>
      <c r="D334" s="1284"/>
      <c r="E334" s="1284"/>
      <c r="F334" s="1284"/>
      <c r="G334" s="1285"/>
      <c r="H334" s="25" t="s">
        <v>161</v>
      </c>
      <c r="I334" s="1252">
        <f>VLOOKUP($A325,'Marks Entry'!$B$9:$FN$108,9,0)</f>
        <v>0</v>
      </c>
      <c r="J334" s="1252"/>
      <c r="K334" s="1252"/>
      <c r="L334" s="1252"/>
      <c r="M334" s="1252"/>
      <c r="N334" s="1252"/>
      <c r="O334" s="1253"/>
      <c r="P334" s="1007"/>
    </row>
    <row r="335" spans="1:16" s="73" customFormat="1" ht="19.5" customHeight="1">
      <c r="A335" s="1303"/>
      <c r="B335" s="543" t="s">
        <v>210</v>
      </c>
      <c r="C335" s="1283" t="s">
        <v>56</v>
      </c>
      <c r="D335" s="1284"/>
      <c r="E335" s="1284"/>
      <c r="F335" s="1284"/>
      <c r="G335" s="1285"/>
      <c r="H335" s="25" t="s">
        <v>161</v>
      </c>
      <c r="I335" s="1251" t="str">
        <f>CONCATENATE('Marks Entry'!$G$4,'Marks Entry'!$J$4)</f>
        <v>6(A)</v>
      </c>
      <c r="J335" s="1252"/>
      <c r="K335" s="1252"/>
      <c r="L335" s="1252"/>
      <c r="M335" s="1252"/>
      <c r="N335" s="1252"/>
      <c r="O335" s="1253"/>
      <c r="P335" s="1007"/>
    </row>
    <row r="336" spans="1:16" s="73" customFormat="1" ht="19.5" customHeight="1" thickBot="1">
      <c r="A336" s="1303"/>
      <c r="B336" s="543" t="s">
        <v>210</v>
      </c>
      <c r="C336" s="1254" t="s">
        <v>26</v>
      </c>
      <c r="D336" s="1255"/>
      <c r="E336" s="1255"/>
      <c r="F336" s="1255"/>
      <c r="G336" s="1256"/>
      <c r="H336" s="61" t="s">
        <v>161</v>
      </c>
      <c r="I336" s="1257">
        <f>VLOOKUP($A325,'Marks Entry'!$B$9:$FN$108,10,0)</f>
        <v>0</v>
      </c>
      <c r="J336" s="1257"/>
      <c r="K336" s="1257"/>
      <c r="L336" s="1257"/>
      <c r="M336" s="1257"/>
      <c r="N336" s="1257"/>
      <c r="O336" s="1258"/>
      <c r="P336" s="1007"/>
    </row>
    <row r="337" spans="1:16" s="73" customFormat="1" ht="34.5" customHeight="1">
      <c r="A337" s="1303"/>
      <c r="B337" s="543" t="s">
        <v>210</v>
      </c>
      <c r="C337" s="1259" t="s">
        <v>57</v>
      </c>
      <c r="D337" s="1260"/>
      <c r="E337" s="525" t="s">
        <v>82</v>
      </c>
      <c r="F337" s="525" t="s">
        <v>83</v>
      </c>
      <c r="G337" s="697" t="str">
        <f>'Marks Entry'!$R$5</f>
        <v>No Bag Day Activity</v>
      </c>
      <c r="H337" s="521" t="s">
        <v>32</v>
      </c>
      <c r="I337" s="1261" t="s">
        <v>58</v>
      </c>
      <c r="J337" s="1262"/>
      <c r="K337" s="522" t="s">
        <v>203</v>
      </c>
      <c r="L337" s="1263" t="s">
        <v>94</v>
      </c>
      <c r="M337" s="1264"/>
      <c r="N337" s="535" t="s">
        <v>86</v>
      </c>
      <c r="O337" s="1265" t="s">
        <v>101</v>
      </c>
      <c r="P337" s="1007"/>
    </row>
    <row r="338" spans="1:16" s="73" customFormat="1" ht="25.5" customHeight="1" thickBot="1">
      <c r="A338" s="1303"/>
      <c r="B338" s="543" t="s">
        <v>210</v>
      </c>
      <c r="C338" s="1267" t="s">
        <v>59</v>
      </c>
      <c r="D338" s="1268"/>
      <c r="E338" s="549">
        <f>'Marks Entry'!$N$7</f>
        <v>10</v>
      </c>
      <c r="F338" s="549">
        <f>'Marks Entry'!$Q$7</f>
        <v>10</v>
      </c>
      <c r="G338" s="549">
        <f>'Marks Entry'!$T$7</f>
        <v>10</v>
      </c>
      <c r="H338" s="111">
        <f>SUM(E338:G338)</f>
        <v>30</v>
      </c>
      <c r="I338" s="1269">
        <f>'Marks Entry'!$X$7</f>
        <v>70</v>
      </c>
      <c r="J338" s="1270"/>
      <c r="K338" s="531">
        <f>SUM(H338,I338)</f>
        <v>100</v>
      </c>
      <c r="L338" s="1330">
        <f>'Marks Entry'!$AA$7</f>
        <v>100</v>
      </c>
      <c r="M338" s="1331"/>
      <c r="N338" s="536">
        <f>H338+I338+L338</f>
        <v>200</v>
      </c>
      <c r="O338" s="1266"/>
      <c r="P338" s="1007"/>
    </row>
    <row r="339" spans="1:16" s="73" customFormat="1" ht="18.600000000000001" customHeight="1">
      <c r="A339" s="1303"/>
      <c r="B339" s="543" t="s">
        <v>210</v>
      </c>
      <c r="C339" s="1324" t="str">
        <f>'Marks Entry'!$L$3</f>
        <v>HINDI</v>
      </c>
      <c r="D339" s="1325"/>
      <c r="E339" s="527">
        <f>IF($L328="TC",0,IF($L328="Nso",0,VLOOKUP($A325,'Marks Entry'!$B$9:$FN$108,13,0)))</f>
        <v>0</v>
      </c>
      <c r="F339" s="527">
        <f>IF($L328="TC",0,IF($L328="Nso",0,VLOOKUP($A325,'Marks Entry'!$B$9:$FN$108,16,0)))</f>
        <v>0</v>
      </c>
      <c r="G339" s="527">
        <f>IF($L328="TC",0,IF($L328="Nso",0,VLOOKUP($A325,'Marks Entry'!$B$9:$FN$108,19,0)))</f>
        <v>0</v>
      </c>
      <c r="H339" s="528">
        <f>SUM(E339:G339)</f>
        <v>0</v>
      </c>
      <c r="I339" s="1326">
        <f>IF($L328="TC",0,IF($L328="Nso",0,VLOOKUP($A325,'Marks Entry'!$B$9:$FN$108,23,0)))</f>
        <v>0</v>
      </c>
      <c r="J339" s="1327"/>
      <c r="K339" s="532">
        <f>SUM(H339,I339)</f>
        <v>0</v>
      </c>
      <c r="L339" s="1328">
        <f>IF($L328="TC",0,IF($L328="Nso",0,VLOOKUP($A325,'Marks Entry'!$B$9:$FN$108,26,0)))</f>
        <v>0</v>
      </c>
      <c r="M339" s="1329"/>
      <c r="N339" s="537">
        <f>SUM(H339,I339,L339)</f>
        <v>0</v>
      </c>
      <c r="O339" s="544" t="str">
        <f>IF($L328="TC",0,IF($L328="Nso",0,VLOOKUP($A325,'Marks Entry'!$B$9:$FN$108,30,0)))</f>
        <v>E</v>
      </c>
      <c r="P339" s="1007"/>
    </row>
    <row r="340" spans="1:16" s="73" customFormat="1" ht="18.600000000000001" customHeight="1">
      <c r="A340" s="1303"/>
      <c r="B340" s="543" t="s">
        <v>210</v>
      </c>
      <c r="C340" s="1271" t="str">
        <f>'Marks Entry'!$AF$3</f>
        <v>ENGLISH</v>
      </c>
      <c r="D340" s="1272"/>
      <c r="E340" s="527">
        <f>IF($L328="TC",0,IF($L328="Nso",0,VLOOKUP($A325,'Marks Entry'!$B$9:$FN$108,33,0)))</f>
        <v>0</v>
      </c>
      <c r="F340" s="527">
        <f>IF($L328="TC",0,IF($L328="Nso",0,VLOOKUP($A325,'Marks Entry'!$B$9:$FN$108,36,0)))</f>
        <v>0</v>
      </c>
      <c r="G340" s="527">
        <f>IF($L328="TC",0,IF($L328="Nso",0,VLOOKUP($A325,'Marks Entry'!$B$9:$FN$108,39,0)))</f>
        <v>0</v>
      </c>
      <c r="H340" s="529">
        <f t="shared" ref="H340:H344" si="27">SUM(E340:G340)</f>
        <v>0</v>
      </c>
      <c r="I340" s="1273">
        <f>IF($L328="TC",0,IF($L328="Nso",0,VLOOKUP($A325,'Marks Entry'!$B$9:$FN$108,43,0)))</f>
        <v>0</v>
      </c>
      <c r="J340" s="1274"/>
      <c r="K340" s="533">
        <f t="shared" ref="K340:K344" si="28">SUM(H340,I340)</f>
        <v>0</v>
      </c>
      <c r="L340" s="1275">
        <f>IF($L328="TC",0,IF($L328="Nso",0,VLOOKUP($A325,'Marks Entry'!$B$9:$FN$108,46,0)))</f>
        <v>0</v>
      </c>
      <c r="M340" s="1276"/>
      <c r="N340" s="537">
        <f t="shared" ref="N340:N344" si="29">SUM(H340,I340,L340)</f>
        <v>0</v>
      </c>
      <c r="O340" s="544" t="str">
        <f>IF($L328="TC",0,IF($L328="Nso",0,VLOOKUP($A325,'Marks Entry'!$B$9:$FN$108,50,0)))</f>
        <v>E</v>
      </c>
      <c r="P340" s="1007"/>
    </row>
    <row r="341" spans="1:16" s="73" customFormat="1" ht="18.600000000000001" customHeight="1">
      <c r="A341" s="1303"/>
      <c r="B341" s="543" t="s">
        <v>210</v>
      </c>
      <c r="C341" s="1271" t="str">
        <f>'Marks Entry'!$AZ$3</f>
        <v>SANSKRIT</v>
      </c>
      <c r="D341" s="1272"/>
      <c r="E341" s="527">
        <f>IF($L328="TC",0,IF($L328="Nso",0,VLOOKUP($A325,'Marks Entry'!$B$9:$FN$108,53,0)))</f>
        <v>0</v>
      </c>
      <c r="F341" s="527">
        <f>IF($L328="TC",0,IF($L328="TC",0,IF($L328="Nso",0,VLOOKUP($A325,'Marks Entry'!$B$9:$FN$108,56,0))))</f>
        <v>0</v>
      </c>
      <c r="G341" s="527">
        <f>IF($L328="TC",0,IF($L328="TC",0,IF($L328="Nso",0,VLOOKUP($A325,'Marks Entry'!$B$9:$FN$108,59,0))))</f>
        <v>0</v>
      </c>
      <c r="H341" s="529">
        <f t="shared" si="27"/>
        <v>0</v>
      </c>
      <c r="I341" s="1273">
        <f>IF($L328="TC",0,IF($L328="Nso",0,VLOOKUP($A325,'Marks Entry'!$B$9:$FN$108,63,0)))</f>
        <v>0</v>
      </c>
      <c r="J341" s="1274"/>
      <c r="K341" s="533">
        <f t="shared" si="28"/>
        <v>0</v>
      </c>
      <c r="L341" s="1275">
        <f>IF($L328="TC",0,IF($L328="Nso",0,VLOOKUP($A325,'Marks Entry'!$B$9:$FN$108,66,0)))</f>
        <v>0</v>
      </c>
      <c r="M341" s="1276"/>
      <c r="N341" s="537">
        <f t="shared" si="29"/>
        <v>0</v>
      </c>
      <c r="O341" s="544" t="str">
        <f>IF($L328="TC",0,IF($L328="Nso",0,VLOOKUP($A325,'Marks Entry'!$B$9:$FN$108,70,0)))</f>
        <v>E</v>
      </c>
      <c r="P341" s="1007"/>
    </row>
    <row r="342" spans="1:16" s="73" customFormat="1" ht="18.600000000000001" customHeight="1">
      <c r="A342" s="1303"/>
      <c r="B342" s="543" t="s">
        <v>210</v>
      </c>
      <c r="C342" s="1271" t="str">
        <f>'Marks Entry'!$BT$3</f>
        <v>SCIENCE</v>
      </c>
      <c r="D342" s="1272"/>
      <c r="E342" s="527">
        <f>IF($L328="TC",0,IF($L328="Nso",0,VLOOKUP($A325,'Marks Entry'!$B$9:$FN$108,73,0)))</f>
        <v>0</v>
      </c>
      <c r="F342" s="527">
        <f>IF($L328="TC",0,IF($L328="Nso",0,VLOOKUP($A325,'Marks Entry'!$B$9:$FN$108,76,0)))</f>
        <v>0</v>
      </c>
      <c r="G342" s="527">
        <f>IF($L328="TC",0,IF($L328="Nso",0,VLOOKUP($A325,'Marks Entry'!$B$9:$FN$108,79,0)))</f>
        <v>0</v>
      </c>
      <c r="H342" s="529">
        <f t="shared" si="27"/>
        <v>0</v>
      </c>
      <c r="I342" s="1273">
        <f>IF($L328="TC",0,IF($L328="Nso",0,VLOOKUP($A325,'Marks Entry'!$B$9:$FN$108,83,0)))</f>
        <v>0</v>
      </c>
      <c r="J342" s="1274"/>
      <c r="K342" s="533">
        <f t="shared" si="28"/>
        <v>0</v>
      </c>
      <c r="L342" s="1275">
        <f>IF($L328="TC",0,IF($L328="Nso",0,VLOOKUP($A325,'Marks Entry'!$B$9:$FN$108,86,0)))</f>
        <v>0</v>
      </c>
      <c r="M342" s="1276"/>
      <c r="N342" s="537">
        <f t="shared" si="29"/>
        <v>0</v>
      </c>
      <c r="O342" s="544" t="str">
        <f>IF($L328="TC",0,IF($L328="Nso",0,VLOOKUP($A325,'Marks Entry'!$B$9:$FN$108,90,0)))</f>
        <v>E</v>
      </c>
      <c r="P342" s="1007"/>
    </row>
    <row r="343" spans="1:16" s="73" customFormat="1" ht="18.600000000000001" customHeight="1">
      <c r="A343" s="1303"/>
      <c r="B343" s="543" t="s">
        <v>210</v>
      </c>
      <c r="C343" s="1271" t="str">
        <f>'Marks Entry'!$CN$3</f>
        <v>MATHEMATICS</v>
      </c>
      <c r="D343" s="1272"/>
      <c r="E343" s="527">
        <f>IF($L328="TC",0,IF($L328="Nso",0,VLOOKUP($A325,'Marks Entry'!$B$9:$FN$108,93,0)))</f>
        <v>0</v>
      </c>
      <c r="F343" s="527">
        <f>IF($L328="TC",0,IF($L328="Nso",0,VLOOKUP($A325,'Marks Entry'!$B$9:$FN$108,96,0)))</f>
        <v>0</v>
      </c>
      <c r="G343" s="527">
        <f>IF($L328="TC",0,IF($L328="Nso",0,VLOOKUP($A325,'Marks Entry'!$B$9:$FN$108,99,0)))</f>
        <v>0</v>
      </c>
      <c r="H343" s="529">
        <f t="shared" si="27"/>
        <v>0</v>
      </c>
      <c r="I343" s="1273">
        <f>IF($L328="TC",0,IF($L328="Nso",0,VLOOKUP($A325,'Marks Entry'!$B$9:$FN$108,103,0)))</f>
        <v>0</v>
      </c>
      <c r="J343" s="1274"/>
      <c r="K343" s="533">
        <f t="shared" si="28"/>
        <v>0</v>
      </c>
      <c r="L343" s="1275">
        <f>IF($L328="TC",0,IF($L328="Nso",0,VLOOKUP($A325,'Marks Entry'!$B$9:$FN$108,106,0)))</f>
        <v>0</v>
      </c>
      <c r="M343" s="1276"/>
      <c r="N343" s="537">
        <f t="shared" si="29"/>
        <v>0</v>
      </c>
      <c r="O343" s="544" t="str">
        <f>IF($L328="TC",0,IF($L328="Nso",0,VLOOKUP($A325,'Marks Entry'!$B$9:$FN$108,110,0)))</f>
        <v>E</v>
      </c>
      <c r="P343" s="1007"/>
    </row>
    <row r="344" spans="1:16" s="73" customFormat="1" ht="18.600000000000001" customHeight="1" thickBot="1">
      <c r="A344" s="1303"/>
      <c r="B344" s="543" t="s">
        <v>210</v>
      </c>
      <c r="C344" s="1277" t="str">
        <f>'Marks Entry'!$DH$3</f>
        <v>SOCIAL SCIENCE</v>
      </c>
      <c r="D344" s="1278"/>
      <c r="E344" s="527">
        <f>IF($L328="TC",0,IF($L328="Nso",0,VLOOKUP($A325,'Marks Entry'!$B$9:$FN$108,113,0)))</f>
        <v>0</v>
      </c>
      <c r="F344" s="527">
        <f>IF($L328="TC",0,IF($L328="Nso",0,VLOOKUP($A325,'Marks Entry'!$B$9:$FN$108,116,0)))</f>
        <v>0</v>
      </c>
      <c r="G344" s="527">
        <f>IF($L328="TC",0,IF($L328="Nso",0,VLOOKUP($A325,'Marks Entry'!$B$9:$FN$108,119,0)))</f>
        <v>0</v>
      </c>
      <c r="H344" s="530">
        <f t="shared" si="27"/>
        <v>0</v>
      </c>
      <c r="I344" s="1279">
        <f>IF($L328="TC",0,IF($L328="Nso",0,VLOOKUP($A325,'Marks Entry'!$B$9:$FN$108,123,0)))</f>
        <v>0</v>
      </c>
      <c r="J344" s="1280"/>
      <c r="K344" s="534">
        <f t="shared" si="28"/>
        <v>0</v>
      </c>
      <c r="L344" s="1281">
        <f>IF($L328="TC",0,IF($L328="Nso",0,VLOOKUP($A325,'Marks Entry'!$B$9:$FN$108,126,0)))</f>
        <v>0</v>
      </c>
      <c r="M344" s="1282"/>
      <c r="N344" s="537">
        <f t="shared" si="29"/>
        <v>0</v>
      </c>
      <c r="O344" s="544" t="str">
        <f>IF($L328="TC",0,IF($L328="Nso",0,VLOOKUP($A325,'Marks Entry'!$B$9:$FN$108,130,0)))</f>
        <v>E</v>
      </c>
      <c r="P344" s="1007"/>
    </row>
    <row r="345" spans="1:16" s="73" customFormat="1" ht="18.600000000000001" customHeight="1">
      <c r="A345" s="1303"/>
      <c r="B345" s="543" t="s">
        <v>210</v>
      </c>
      <c r="C345" s="1350" t="s">
        <v>87</v>
      </c>
      <c r="D345" s="1351"/>
      <c r="E345" s="1352"/>
      <c r="F345" s="1356" t="s">
        <v>88</v>
      </c>
      <c r="G345" s="1357"/>
      <c r="H345" s="1358" t="s">
        <v>89</v>
      </c>
      <c r="I345" s="1358"/>
      <c r="J345" s="1359" t="s">
        <v>44</v>
      </c>
      <c r="K345" s="1360"/>
      <c r="L345" s="236" t="s">
        <v>95</v>
      </c>
      <c r="M345" s="236" t="s">
        <v>208</v>
      </c>
      <c r="N345" s="200" t="s">
        <v>42</v>
      </c>
      <c r="O345" s="545" t="s">
        <v>46</v>
      </c>
      <c r="P345" s="1007"/>
    </row>
    <row r="346" spans="1:16" s="73" customFormat="1" ht="18.600000000000001" customHeight="1" thickBot="1">
      <c r="A346" s="1303"/>
      <c r="B346" s="543" t="s">
        <v>210</v>
      </c>
      <c r="C346" s="1353"/>
      <c r="D346" s="1354"/>
      <c r="E346" s="1355"/>
      <c r="F346" s="1361">
        <f>IF($L328="TC",0,IF($L328="Nso",0,VLOOKUP($A325,'Marks Entry'!$B$9:$FN$108,161,0)))</f>
        <v>1200</v>
      </c>
      <c r="G346" s="1362"/>
      <c r="H346" s="1363">
        <f>IF($L328="TC",0,IF($L328="Nso",0,VLOOKUP($A325,'Marks Entry'!$B$9:$FN$108,162,0)))</f>
        <v>0</v>
      </c>
      <c r="I346" s="1363"/>
      <c r="J346" s="1364">
        <f>IF($L328="TC",0,IF($L328="Nso",0,VLOOKUP($A325,'Marks Entry'!$B$9:$FN$108,163,0)))</f>
        <v>0</v>
      </c>
      <c r="K346" s="1365"/>
      <c r="L346" s="237" t="str">
        <f>IF($L328="TC",0,IF($L328="Nso",0,VLOOKUP($A325,'Marks Entry'!$B$9:$FN$108,164,0)))</f>
        <v/>
      </c>
      <c r="M346" s="237" t="str">
        <f>IF($L328="TC",0,IF($L328="Nso",0,VLOOKUP($A325,'Marks Entry'!$B$9:$FN$108,165,0)))</f>
        <v/>
      </c>
      <c r="N346" s="542" t="str">
        <f>IF($L328="TC","TC",IF($L328="Nso","NSO",VLOOKUP($A325,'Marks Entry'!$B$9:$FN$108,166,0)))</f>
        <v>PROMOTED</v>
      </c>
      <c r="O346" s="546" t="str">
        <f>IF($L328="Nso",0,VLOOKUP($A325,'Marks Entry'!$B$9:$FN$108,168,0))</f>
        <v/>
      </c>
      <c r="P346" s="1007"/>
    </row>
    <row r="347" spans="1:16" s="73" customFormat="1" ht="18.600000000000001" customHeight="1">
      <c r="A347" s="1303"/>
      <c r="B347" s="543" t="s">
        <v>210</v>
      </c>
      <c r="C347" s="1332" t="s">
        <v>62</v>
      </c>
      <c r="D347" s="1333"/>
      <c r="E347" s="1333"/>
      <c r="F347" s="1333"/>
      <c r="G347" s="1333"/>
      <c r="H347" s="1333"/>
      <c r="I347" s="1334"/>
      <c r="J347" s="1335" t="s">
        <v>63</v>
      </c>
      <c r="K347" s="1335"/>
      <c r="L347" s="1336"/>
      <c r="M347" s="238">
        <f>IF($L328="TC",0,IF($L328="Nso",0,VLOOKUP($A325,'Marks Entry'!$B$9:$FN$108,158,0)))</f>
        <v>0</v>
      </c>
      <c r="N347" s="1337" t="s">
        <v>104</v>
      </c>
      <c r="O347" s="1338"/>
      <c r="P347" s="1007"/>
    </row>
    <row r="348" spans="1:16" s="73" customFormat="1" ht="18.600000000000001" customHeight="1" thickBot="1">
      <c r="A348" s="1303"/>
      <c r="B348" s="543" t="s">
        <v>210</v>
      </c>
      <c r="C348" s="1339" t="s">
        <v>57</v>
      </c>
      <c r="D348" s="1340"/>
      <c r="E348" s="1340"/>
      <c r="F348" s="1341" t="s">
        <v>168</v>
      </c>
      <c r="G348" s="1341"/>
      <c r="H348" s="1341"/>
      <c r="I348" s="523" t="s">
        <v>50</v>
      </c>
      <c r="J348" s="1342" t="s">
        <v>64</v>
      </c>
      <c r="K348" s="1342"/>
      <c r="L348" s="1343"/>
      <c r="M348" s="239">
        <f>IF($L328="TC",0,IF($L328="Nso",0,VLOOKUP($A325,'Marks Entry'!$B$9:$FN$108,159,0)))</f>
        <v>0</v>
      </c>
      <c r="N348" s="1344" t="str">
        <f>IF($L328="TC",0,IF($L328="Nso",0,VLOOKUP($A325,'Marks Entry'!$B$9:$FN$108,160,0)))</f>
        <v/>
      </c>
      <c r="O348" s="1345"/>
      <c r="P348" s="1007"/>
    </row>
    <row r="349" spans="1:16" s="73" customFormat="1" ht="18.600000000000001" customHeight="1">
      <c r="A349" s="1303"/>
      <c r="B349" s="543" t="s">
        <v>210</v>
      </c>
      <c r="C349" s="1339"/>
      <c r="D349" s="1340"/>
      <c r="E349" s="1340"/>
      <c r="F349" s="1341"/>
      <c r="G349" s="1341"/>
      <c r="H349" s="1341"/>
      <c r="I349" s="524" t="s">
        <v>102</v>
      </c>
      <c r="J349" s="1346" t="s">
        <v>65</v>
      </c>
      <c r="K349" s="1346"/>
      <c r="L349" s="1347"/>
      <c r="M349" s="1348" t="str">
        <f>IF($L328="TC",0,IF($L328="Nso",0,VLOOKUP($A325,'Marks Entry'!$B$9:$FN$108,169,0)))</f>
        <v>Need Improvement</v>
      </c>
      <c r="N349" s="1348"/>
      <c r="O349" s="1349"/>
      <c r="P349" s="1007"/>
    </row>
    <row r="350" spans="1:16" s="73" customFormat="1" ht="18.600000000000001" customHeight="1">
      <c r="A350" s="1303"/>
      <c r="B350" s="543" t="s">
        <v>210</v>
      </c>
      <c r="C350" s="1397" t="str">
        <f>'Marks Entry'!$EB$3</f>
        <v>Work Exp.</v>
      </c>
      <c r="D350" s="1398"/>
      <c r="E350" s="1399"/>
      <c r="F350" s="1400" t="str">
        <f>IF($L328="TC",0,IF($L328="Nso",0,VLOOKUP($A325,'Marks Entry'!$B$9:$GM$108,186,0)))</f>
        <v>0/100</v>
      </c>
      <c r="G350" s="1400"/>
      <c r="H350" s="1400"/>
      <c r="I350" s="59" t="str">
        <f>IF($L328="TC",0,IF($L328="Nso",0,VLOOKUP($A325,'Marks Entry'!$B$9:$GM$108,139,0)))</f>
        <v>E</v>
      </c>
      <c r="J350" s="1401" t="s">
        <v>81</v>
      </c>
      <c r="K350" s="1401"/>
      <c r="L350" s="1402"/>
      <c r="M350" s="1403">
        <f>'Marks Entry'!$AA$2</f>
        <v>45041</v>
      </c>
      <c r="N350" s="1403"/>
      <c r="O350" s="1404"/>
      <c r="P350" s="1007"/>
    </row>
    <row r="351" spans="1:16" s="73" customFormat="1" ht="18.600000000000001" customHeight="1">
      <c r="A351" s="1303"/>
      <c r="B351" s="543" t="s">
        <v>210</v>
      </c>
      <c r="C351" s="1405" t="str">
        <f>'Marks Entry'!$EK$3</f>
        <v>Art Edu.</v>
      </c>
      <c r="D351" s="1400"/>
      <c r="E351" s="1400"/>
      <c r="F351" s="1406" t="str">
        <f>IF($L328="TC",0,IF($L328="Nso",0,VLOOKUP($A325,'Marks Entry'!$B$9:$GM$108,190,0)))</f>
        <v>0/100</v>
      </c>
      <c r="G351" s="1407"/>
      <c r="H351" s="1408"/>
      <c r="I351" s="59" t="str">
        <f>IF($L328="TC",0,IF($L328="Nso",0,VLOOKUP($A325,'Marks Entry'!$B$9:$GM$108,148,0)))</f>
        <v>E</v>
      </c>
      <c r="J351" s="1409"/>
      <c r="K351" s="1409"/>
      <c r="L351" s="1410"/>
      <c r="M351" s="1410"/>
      <c r="N351" s="1410"/>
      <c r="O351" s="1411"/>
      <c r="P351" s="1007"/>
    </row>
    <row r="352" spans="1:16" s="73" customFormat="1" ht="18.600000000000001" customHeight="1">
      <c r="A352" s="1303"/>
      <c r="B352" s="543" t="s">
        <v>210</v>
      </c>
      <c r="C352" s="1366" t="str">
        <f>'Marks Entry'!$ET$3</f>
        <v>HEALTH &amp; PHY. EDU.</v>
      </c>
      <c r="D352" s="1367"/>
      <c r="E352" s="1367"/>
      <c r="F352" s="1368" t="str">
        <f>IF($L328="TC",0,IF($L328="Nso",0,VLOOKUP($A325,'Marks Entry'!$B$9:$GM$108,194,0)))</f>
        <v>0/100</v>
      </c>
      <c r="G352" s="1369"/>
      <c r="H352" s="1370"/>
      <c r="I352" s="59" t="str">
        <f>IF($L328="TC",0,IF($L328="Nso",0,VLOOKUP($A325,'Marks Entry'!$B$9:$GM$108,157,0)))</f>
        <v>E</v>
      </c>
      <c r="J352" s="1371" t="s">
        <v>77</v>
      </c>
      <c r="K352" s="1372"/>
      <c r="L352" s="1373"/>
      <c r="M352" s="1377"/>
      <c r="N352" s="1372"/>
      <c r="O352" s="1378"/>
      <c r="P352" s="1007"/>
    </row>
    <row r="353" spans="1:16" s="73" customFormat="1" ht="18.600000000000001" customHeight="1">
      <c r="A353" s="1303"/>
      <c r="B353" s="543" t="s">
        <v>210</v>
      </c>
      <c r="C353" s="1381" t="s">
        <v>66</v>
      </c>
      <c r="D353" s="1382"/>
      <c r="E353" s="1382"/>
      <c r="F353" s="1382"/>
      <c r="G353" s="1382"/>
      <c r="H353" s="1382"/>
      <c r="I353" s="1383"/>
      <c r="J353" s="1374"/>
      <c r="K353" s="1375"/>
      <c r="L353" s="1376"/>
      <c r="M353" s="1379"/>
      <c r="N353" s="1375"/>
      <c r="O353" s="1380"/>
      <c r="P353" s="1007"/>
    </row>
    <row r="354" spans="1:16" s="73" customFormat="1" ht="18.600000000000001" customHeight="1" thickBot="1">
      <c r="A354" s="1303"/>
      <c r="B354" s="543" t="s">
        <v>210</v>
      </c>
      <c r="C354" s="60" t="s">
        <v>67</v>
      </c>
      <c r="D354" s="1384" t="s">
        <v>72</v>
      </c>
      <c r="E354" s="1385"/>
      <c r="F354" s="1384" t="s">
        <v>73</v>
      </c>
      <c r="G354" s="1386"/>
      <c r="H354" s="1386"/>
      <c r="I354" s="1387"/>
      <c r="J354" s="1388" t="s">
        <v>78</v>
      </c>
      <c r="K354" s="1389"/>
      <c r="L354" s="1389"/>
      <c r="M354" s="1389"/>
      <c r="N354" s="1389"/>
      <c r="O354" s="1390"/>
      <c r="P354" s="1007"/>
    </row>
    <row r="355" spans="1:16" s="73" customFormat="1" ht="18.600000000000001" customHeight="1">
      <c r="A355" s="1303"/>
      <c r="B355" s="543" t="s">
        <v>210</v>
      </c>
      <c r="C355" s="690" t="s">
        <v>68</v>
      </c>
      <c r="D355" s="1328" t="s">
        <v>211</v>
      </c>
      <c r="E355" s="1327"/>
      <c r="F355" s="1394" t="s">
        <v>74</v>
      </c>
      <c r="G355" s="1395"/>
      <c r="H355" s="1395"/>
      <c r="I355" s="1396"/>
      <c r="J355" s="1391"/>
      <c r="K355" s="1392"/>
      <c r="L355" s="1392"/>
      <c r="M355" s="1392"/>
      <c r="N355" s="1392"/>
      <c r="O355" s="1393"/>
      <c r="P355" s="1007"/>
    </row>
    <row r="356" spans="1:16" s="73" customFormat="1" ht="18.600000000000001" customHeight="1">
      <c r="A356" s="1303"/>
      <c r="B356" s="543" t="s">
        <v>210</v>
      </c>
      <c r="C356" s="689" t="s">
        <v>69</v>
      </c>
      <c r="D356" s="1275" t="s">
        <v>212</v>
      </c>
      <c r="E356" s="1274"/>
      <c r="F356" s="1413" t="s">
        <v>75</v>
      </c>
      <c r="G356" s="1414"/>
      <c r="H356" s="1414"/>
      <c r="I356" s="1415"/>
      <c r="J356" s="1391"/>
      <c r="K356" s="1392"/>
      <c r="L356" s="1392"/>
      <c r="M356" s="1392"/>
      <c r="N356" s="1392"/>
      <c r="O356" s="1393"/>
      <c r="P356" s="1007"/>
    </row>
    <row r="357" spans="1:16" s="73" customFormat="1" ht="18.600000000000001" customHeight="1">
      <c r="A357" s="1303"/>
      <c r="B357" s="543" t="s">
        <v>210</v>
      </c>
      <c r="C357" s="689" t="s">
        <v>71</v>
      </c>
      <c r="D357" s="1275" t="s">
        <v>213</v>
      </c>
      <c r="E357" s="1274"/>
      <c r="F357" s="1413" t="s">
        <v>76</v>
      </c>
      <c r="G357" s="1414"/>
      <c r="H357" s="1414"/>
      <c r="I357" s="1415"/>
      <c r="J357" s="1416" t="s">
        <v>90</v>
      </c>
      <c r="K357" s="1417"/>
      <c r="L357" s="1417"/>
      <c r="M357" s="1417"/>
      <c r="N357" s="1417"/>
      <c r="O357" s="1418"/>
      <c r="P357" s="1007"/>
    </row>
    <row r="358" spans="1:16" s="73" customFormat="1" ht="18.600000000000001" customHeight="1">
      <c r="A358" s="1303"/>
      <c r="B358" s="543" t="s">
        <v>210</v>
      </c>
      <c r="C358" s="689" t="s">
        <v>70</v>
      </c>
      <c r="D358" s="1275" t="s">
        <v>214</v>
      </c>
      <c r="E358" s="1274"/>
      <c r="F358" s="1413" t="s">
        <v>103</v>
      </c>
      <c r="G358" s="1414"/>
      <c r="H358" s="1414"/>
      <c r="I358" s="1415"/>
      <c r="J358" s="1416"/>
      <c r="K358" s="1417"/>
      <c r="L358" s="1417"/>
      <c r="M358" s="1417"/>
      <c r="N358" s="1417"/>
      <c r="O358" s="1418"/>
      <c r="P358" s="1007"/>
    </row>
    <row r="359" spans="1:16" s="73" customFormat="1" ht="18.600000000000001" customHeight="1" thickBot="1">
      <c r="A359" s="1303"/>
      <c r="B359" s="547" t="s">
        <v>210</v>
      </c>
      <c r="C359" s="548" t="s">
        <v>153</v>
      </c>
      <c r="D359" s="1281" t="s">
        <v>215</v>
      </c>
      <c r="E359" s="1280"/>
      <c r="F359" s="1422" t="s">
        <v>216</v>
      </c>
      <c r="G359" s="1423"/>
      <c r="H359" s="1423"/>
      <c r="I359" s="1424"/>
      <c r="J359" s="1419"/>
      <c r="K359" s="1420"/>
      <c r="L359" s="1420"/>
      <c r="M359" s="1420"/>
      <c r="N359" s="1420"/>
      <c r="O359" s="1421"/>
      <c r="P359" s="1007"/>
    </row>
    <row r="360" spans="1:16" s="73" customFormat="1" ht="9.75" customHeight="1">
      <c r="A360" s="1412"/>
      <c r="B360" s="1412"/>
      <c r="C360" s="1412"/>
      <c r="D360" s="1412"/>
      <c r="E360" s="1412"/>
      <c r="F360" s="1412"/>
      <c r="G360" s="1412"/>
      <c r="H360" s="1412"/>
      <c r="I360" s="1412"/>
      <c r="J360" s="1412"/>
      <c r="K360" s="1412"/>
      <c r="L360" s="1412"/>
      <c r="M360" s="1412"/>
      <c r="N360" s="1412"/>
      <c r="O360" s="1412"/>
      <c r="P360" s="1412"/>
    </row>
    <row r="361" spans="1:16" s="73" customFormat="1" ht="17.25" customHeight="1" thickBot="1">
      <c r="A361" s="241">
        <f>A325+1</f>
        <v>11</v>
      </c>
      <c r="B361" s="1302" t="s">
        <v>53</v>
      </c>
      <c r="C361" s="1302"/>
      <c r="D361" s="1302"/>
      <c r="E361" s="1302"/>
      <c r="F361" s="1302"/>
      <c r="G361" s="1302"/>
      <c r="H361" s="1302"/>
      <c r="I361" s="1302"/>
      <c r="J361" s="1302"/>
      <c r="K361" s="1302"/>
      <c r="L361" s="1302"/>
      <c r="M361" s="1302"/>
      <c r="N361" s="1302"/>
      <c r="O361" s="1302"/>
      <c r="P361" s="1007"/>
    </row>
    <row r="362" spans="1:16" s="73" customFormat="1" ht="44.25" customHeight="1">
      <c r="A362" s="1303"/>
      <c r="B362" s="1304" t="str">
        <f>IF(L364&gt;0,CONCATENATE(I364,L364),0)</f>
        <v>Roll No.:-911</v>
      </c>
      <c r="C362" s="1306"/>
      <c r="D362" s="1308" t="str">
        <f>Master!$E$8</f>
        <v>Govt. Sr. Secondary School Raimalwada</v>
      </c>
      <c r="E362" s="1309"/>
      <c r="F362" s="1309"/>
      <c r="G362" s="1309"/>
      <c r="H362" s="1309"/>
      <c r="I362" s="1309"/>
      <c r="J362" s="1309"/>
      <c r="K362" s="1309"/>
      <c r="L362" s="1309"/>
      <c r="M362" s="1309"/>
      <c r="N362" s="1309"/>
      <c r="O362" s="1310"/>
      <c r="P362" s="1007"/>
    </row>
    <row r="363" spans="1:16" s="73" customFormat="1" ht="26.25" customHeight="1" thickBot="1">
      <c r="A363" s="1303"/>
      <c r="B363" s="1305"/>
      <c r="C363" s="1307"/>
      <c r="D363" s="1311" t="str">
        <f>Master!$E$11</f>
        <v>P.S.-Bapini (Jodhpur)</v>
      </c>
      <c r="E363" s="1311"/>
      <c r="F363" s="1311"/>
      <c r="G363" s="1311"/>
      <c r="H363" s="1311"/>
      <c r="I363" s="1311"/>
      <c r="J363" s="1311"/>
      <c r="K363" s="1311"/>
      <c r="L363" s="1311"/>
      <c r="M363" s="1311"/>
      <c r="N363" s="1311"/>
      <c r="O363" s="1312"/>
      <c r="P363" s="1007"/>
    </row>
    <row r="364" spans="1:16" s="73" customFormat="1" ht="15" customHeight="1">
      <c r="A364" s="1303"/>
      <c r="B364" s="1313"/>
      <c r="C364" s="1314" t="s">
        <v>163</v>
      </c>
      <c r="D364" s="1315"/>
      <c r="E364" s="1315"/>
      <c r="F364" s="1315"/>
      <c r="G364" s="1315"/>
      <c r="H364" s="1316"/>
      <c r="I364" s="1320" t="s">
        <v>125</v>
      </c>
      <c r="J364" s="1321"/>
      <c r="K364" s="1321"/>
      <c r="L364" s="1286">
        <f>VLOOKUP(A361,'Marks Entry'!$B$9:$G$108,6)</f>
        <v>911</v>
      </c>
      <c r="M364" s="1288" t="str">
        <f>CONCATENATE('Marks Entry'!$C$3,"0",'Marks Entry'!$G$3)</f>
        <v>School U-Dise Code :-08151106901</v>
      </c>
      <c r="N364" s="1289"/>
      <c r="O364" s="1290"/>
      <c r="P364" s="1007"/>
    </row>
    <row r="365" spans="1:16" s="73" customFormat="1" ht="15" customHeight="1">
      <c r="A365" s="1303"/>
      <c r="B365" s="1313"/>
      <c r="C365" s="1314"/>
      <c r="D365" s="1315"/>
      <c r="E365" s="1315"/>
      <c r="F365" s="1315"/>
      <c r="G365" s="1315"/>
      <c r="H365" s="1316"/>
      <c r="I365" s="1320"/>
      <c r="J365" s="1321"/>
      <c r="K365" s="1321"/>
      <c r="L365" s="1286"/>
      <c r="M365" s="1291" t="str">
        <f>CONCATENATE('Marks Entry'!$I$3,'Marks Entry'!$J$3)</f>
        <v>Session :-2022-23</v>
      </c>
      <c r="N365" s="1292"/>
      <c r="O365" s="1293"/>
      <c r="P365" s="1007"/>
    </row>
    <row r="366" spans="1:16" s="73" customFormat="1" ht="15" customHeight="1" thickBot="1">
      <c r="A366" s="1303"/>
      <c r="B366" s="1313"/>
      <c r="C366" s="1317"/>
      <c r="D366" s="1318"/>
      <c r="E366" s="1318"/>
      <c r="F366" s="1318"/>
      <c r="G366" s="1318"/>
      <c r="H366" s="1319"/>
      <c r="I366" s="1322"/>
      <c r="J366" s="1323"/>
      <c r="K366" s="1323"/>
      <c r="L366" s="1287"/>
      <c r="M366" s="1294"/>
      <c r="N366" s="1295"/>
      <c r="O366" s="1296"/>
      <c r="P366" s="1007"/>
    </row>
    <row r="367" spans="1:16" s="73" customFormat="1" ht="19.5" customHeight="1">
      <c r="A367" s="1303"/>
      <c r="B367" s="543" t="s">
        <v>210</v>
      </c>
      <c r="C367" s="1297" t="s">
        <v>21</v>
      </c>
      <c r="D367" s="1298"/>
      <c r="E367" s="1298"/>
      <c r="F367" s="1298"/>
      <c r="G367" s="1299"/>
      <c r="H367" s="13" t="s">
        <v>161</v>
      </c>
      <c r="I367" s="1300">
        <f>VLOOKUP($A361,'Marks Entry'!$B$9:$FN$108,4,0)</f>
        <v>0</v>
      </c>
      <c r="J367" s="1300"/>
      <c r="K367" s="1300"/>
      <c r="L367" s="1300"/>
      <c r="M367" s="1300"/>
      <c r="N367" s="1300"/>
      <c r="O367" s="1301"/>
      <c r="P367" s="1007"/>
    </row>
    <row r="368" spans="1:16" s="73" customFormat="1" ht="19.5" customHeight="1">
      <c r="A368" s="1303"/>
      <c r="B368" s="543" t="s">
        <v>210</v>
      </c>
      <c r="C368" s="1283" t="s">
        <v>23</v>
      </c>
      <c r="D368" s="1284"/>
      <c r="E368" s="1284"/>
      <c r="F368" s="1284"/>
      <c r="G368" s="1285"/>
      <c r="H368" s="25" t="s">
        <v>161</v>
      </c>
      <c r="I368" s="1252">
        <f>VLOOKUP($A361,'Marks Entry'!$B$9:$FN$108,7,0)</f>
        <v>0</v>
      </c>
      <c r="J368" s="1252"/>
      <c r="K368" s="1252"/>
      <c r="L368" s="1252"/>
      <c r="M368" s="1252"/>
      <c r="N368" s="1252"/>
      <c r="O368" s="1253"/>
      <c r="P368" s="1007"/>
    </row>
    <row r="369" spans="1:16" s="73" customFormat="1" ht="19.5" customHeight="1">
      <c r="A369" s="1303"/>
      <c r="B369" s="543" t="s">
        <v>210</v>
      </c>
      <c r="C369" s="1283" t="s">
        <v>24</v>
      </c>
      <c r="D369" s="1284"/>
      <c r="E369" s="1284"/>
      <c r="F369" s="1284"/>
      <c r="G369" s="1285"/>
      <c r="H369" s="25" t="s">
        <v>161</v>
      </c>
      <c r="I369" s="1252">
        <f>VLOOKUP($A361,'Marks Entry'!$B$9:$FN$108,8,0)</f>
        <v>0</v>
      </c>
      <c r="J369" s="1252"/>
      <c r="K369" s="1252"/>
      <c r="L369" s="1252"/>
      <c r="M369" s="1252"/>
      <c r="N369" s="1252"/>
      <c r="O369" s="1253"/>
      <c r="P369" s="1007"/>
    </row>
    <row r="370" spans="1:16" s="73" customFormat="1" ht="19.5" customHeight="1">
      <c r="A370" s="1303"/>
      <c r="B370" s="543" t="s">
        <v>210</v>
      </c>
      <c r="C370" s="1283" t="s">
        <v>55</v>
      </c>
      <c r="D370" s="1284"/>
      <c r="E370" s="1284"/>
      <c r="F370" s="1284"/>
      <c r="G370" s="1285"/>
      <c r="H370" s="25" t="s">
        <v>161</v>
      </c>
      <c r="I370" s="1252">
        <f>VLOOKUP($A361,'Marks Entry'!$B$9:$FN$108,9,0)</f>
        <v>0</v>
      </c>
      <c r="J370" s="1252"/>
      <c r="K370" s="1252"/>
      <c r="L370" s="1252"/>
      <c r="M370" s="1252"/>
      <c r="N370" s="1252"/>
      <c r="O370" s="1253"/>
      <c r="P370" s="1007"/>
    </row>
    <row r="371" spans="1:16" s="73" customFormat="1" ht="19.5" customHeight="1">
      <c r="A371" s="1303"/>
      <c r="B371" s="543" t="s">
        <v>210</v>
      </c>
      <c r="C371" s="1283" t="s">
        <v>56</v>
      </c>
      <c r="D371" s="1284"/>
      <c r="E371" s="1284"/>
      <c r="F371" s="1284"/>
      <c r="G371" s="1285"/>
      <c r="H371" s="25" t="s">
        <v>161</v>
      </c>
      <c r="I371" s="1251" t="str">
        <f>CONCATENATE('Marks Entry'!$G$4,'Marks Entry'!$J$4)</f>
        <v>6(A)</v>
      </c>
      <c r="J371" s="1252"/>
      <c r="K371" s="1252"/>
      <c r="L371" s="1252"/>
      <c r="M371" s="1252"/>
      <c r="N371" s="1252"/>
      <c r="O371" s="1253"/>
      <c r="P371" s="1007"/>
    </row>
    <row r="372" spans="1:16" s="73" customFormat="1" ht="19.5" customHeight="1" thickBot="1">
      <c r="A372" s="1303"/>
      <c r="B372" s="543" t="s">
        <v>210</v>
      </c>
      <c r="C372" s="1254" t="s">
        <v>26</v>
      </c>
      <c r="D372" s="1255"/>
      <c r="E372" s="1255"/>
      <c r="F372" s="1255"/>
      <c r="G372" s="1256"/>
      <c r="H372" s="61" t="s">
        <v>161</v>
      </c>
      <c r="I372" s="1257">
        <f>VLOOKUP($A361,'Marks Entry'!$B$9:$FN$108,10,0)</f>
        <v>0</v>
      </c>
      <c r="J372" s="1257"/>
      <c r="K372" s="1257"/>
      <c r="L372" s="1257"/>
      <c r="M372" s="1257"/>
      <c r="N372" s="1257"/>
      <c r="O372" s="1258"/>
      <c r="P372" s="1007"/>
    </row>
    <row r="373" spans="1:16" s="73" customFormat="1" ht="34.5" customHeight="1">
      <c r="A373" s="1303"/>
      <c r="B373" s="543" t="s">
        <v>210</v>
      </c>
      <c r="C373" s="1259" t="s">
        <v>57</v>
      </c>
      <c r="D373" s="1260"/>
      <c r="E373" s="525" t="s">
        <v>82</v>
      </c>
      <c r="F373" s="525" t="s">
        <v>83</v>
      </c>
      <c r="G373" s="697" t="str">
        <f>'Marks Entry'!$R$5</f>
        <v>No Bag Day Activity</v>
      </c>
      <c r="H373" s="521" t="s">
        <v>32</v>
      </c>
      <c r="I373" s="1261" t="s">
        <v>58</v>
      </c>
      <c r="J373" s="1262"/>
      <c r="K373" s="522" t="s">
        <v>203</v>
      </c>
      <c r="L373" s="1263" t="s">
        <v>94</v>
      </c>
      <c r="M373" s="1264"/>
      <c r="N373" s="535" t="s">
        <v>86</v>
      </c>
      <c r="O373" s="1265" t="s">
        <v>101</v>
      </c>
      <c r="P373" s="1007"/>
    </row>
    <row r="374" spans="1:16" s="73" customFormat="1" ht="25.5" customHeight="1" thickBot="1">
      <c r="A374" s="1303"/>
      <c r="B374" s="543" t="s">
        <v>210</v>
      </c>
      <c r="C374" s="1267" t="s">
        <v>59</v>
      </c>
      <c r="D374" s="1268"/>
      <c r="E374" s="549">
        <f>'Marks Entry'!$N$7</f>
        <v>10</v>
      </c>
      <c r="F374" s="549">
        <f>'Marks Entry'!$Q$7</f>
        <v>10</v>
      </c>
      <c r="G374" s="549">
        <f>'Marks Entry'!$T$7</f>
        <v>10</v>
      </c>
      <c r="H374" s="111">
        <f>SUM(E374:G374)</f>
        <v>30</v>
      </c>
      <c r="I374" s="1269">
        <f>'Marks Entry'!$X$7</f>
        <v>70</v>
      </c>
      <c r="J374" s="1270"/>
      <c r="K374" s="531">
        <f>SUM(H374,I374)</f>
        <v>100</v>
      </c>
      <c r="L374" s="1330">
        <f>'Marks Entry'!$AA$7</f>
        <v>100</v>
      </c>
      <c r="M374" s="1331"/>
      <c r="N374" s="536">
        <f>H374+I374+L374</f>
        <v>200</v>
      </c>
      <c r="O374" s="1266"/>
      <c r="P374" s="1007"/>
    </row>
    <row r="375" spans="1:16" s="73" customFormat="1" ht="18.600000000000001" customHeight="1">
      <c r="A375" s="1303"/>
      <c r="B375" s="543" t="s">
        <v>210</v>
      </c>
      <c r="C375" s="1324" t="str">
        <f>'Marks Entry'!$L$3</f>
        <v>HINDI</v>
      </c>
      <c r="D375" s="1325"/>
      <c r="E375" s="527">
        <f>IF($L364="TC",0,IF($L364="Nso",0,VLOOKUP($A361,'Marks Entry'!$B$9:$FN$108,13,0)))</f>
        <v>0</v>
      </c>
      <c r="F375" s="527">
        <f>IF($L364="TC",0,IF($L364="Nso",0,VLOOKUP($A361,'Marks Entry'!$B$9:$FN$108,16,0)))</f>
        <v>0</v>
      </c>
      <c r="G375" s="527">
        <f>IF($L364="TC",0,IF($L364="Nso",0,VLOOKUP($A361,'Marks Entry'!$B$9:$FN$108,19,0)))</f>
        <v>0</v>
      </c>
      <c r="H375" s="528">
        <f>SUM(E375:G375)</f>
        <v>0</v>
      </c>
      <c r="I375" s="1326">
        <f>IF($L364="TC",0,IF($L364="Nso",0,VLOOKUP($A361,'Marks Entry'!$B$9:$FN$108,23,0)))</f>
        <v>0</v>
      </c>
      <c r="J375" s="1327"/>
      <c r="K375" s="532">
        <f>SUM(H375,I375)</f>
        <v>0</v>
      </c>
      <c r="L375" s="1328">
        <f>IF($L364="TC",0,IF($L364="Nso",0,VLOOKUP($A361,'Marks Entry'!$B$9:$FN$108,26,0)))</f>
        <v>0</v>
      </c>
      <c r="M375" s="1329"/>
      <c r="N375" s="537">
        <f>SUM(H375,I375,L375)</f>
        <v>0</v>
      </c>
      <c r="O375" s="544" t="str">
        <f>IF($L364="TC",0,IF($L364="Nso",0,VLOOKUP($A361,'Marks Entry'!$B$9:$FN$108,30,0)))</f>
        <v>E</v>
      </c>
      <c r="P375" s="1007"/>
    </row>
    <row r="376" spans="1:16" s="73" customFormat="1" ht="18.600000000000001" customHeight="1">
      <c r="A376" s="1303"/>
      <c r="B376" s="543" t="s">
        <v>210</v>
      </c>
      <c r="C376" s="1271" t="str">
        <f>'Marks Entry'!$AF$3</f>
        <v>ENGLISH</v>
      </c>
      <c r="D376" s="1272"/>
      <c r="E376" s="527">
        <f>IF($L364="TC",0,IF($L364="Nso",0,VLOOKUP($A361,'Marks Entry'!$B$9:$FN$108,33,0)))</f>
        <v>0</v>
      </c>
      <c r="F376" s="527">
        <f>IF($L364="TC",0,IF($L364="Nso",0,VLOOKUP($A361,'Marks Entry'!$B$9:$FN$108,36,0)))</f>
        <v>0</v>
      </c>
      <c r="G376" s="527">
        <f>IF($L364="TC",0,IF($L364="Nso",0,VLOOKUP($A361,'Marks Entry'!$B$9:$FN$108,39,0)))</f>
        <v>0</v>
      </c>
      <c r="H376" s="529">
        <f t="shared" ref="H376:H380" si="30">SUM(E376:G376)</f>
        <v>0</v>
      </c>
      <c r="I376" s="1273">
        <f>IF($L364="TC",0,IF($L364="Nso",0,VLOOKUP($A361,'Marks Entry'!$B$9:$FN$108,43,0)))</f>
        <v>0</v>
      </c>
      <c r="J376" s="1274"/>
      <c r="K376" s="533">
        <f t="shared" ref="K376:K380" si="31">SUM(H376,I376)</f>
        <v>0</v>
      </c>
      <c r="L376" s="1275">
        <f>IF($L364="TC",0,IF($L364="Nso",0,VLOOKUP($A361,'Marks Entry'!$B$9:$FN$108,46,0)))</f>
        <v>0</v>
      </c>
      <c r="M376" s="1276"/>
      <c r="N376" s="537">
        <f t="shared" ref="N376:N380" si="32">SUM(H376,I376,L376)</f>
        <v>0</v>
      </c>
      <c r="O376" s="544" t="str">
        <f>IF($L364="TC",0,IF($L364="Nso",0,VLOOKUP($A361,'Marks Entry'!$B$9:$FN$108,50,0)))</f>
        <v>E</v>
      </c>
      <c r="P376" s="1007"/>
    </row>
    <row r="377" spans="1:16" s="73" customFormat="1" ht="18.600000000000001" customHeight="1">
      <c r="A377" s="1303"/>
      <c r="B377" s="543" t="s">
        <v>210</v>
      </c>
      <c r="C377" s="1271" t="str">
        <f>'Marks Entry'!$AZ$3</f>
        <v>SANSKRIT</v>
      </c>
      <c r="D377" s="1272"/>
      <c r="E377" s="527">
        <f>IF($L364="TC",0,IF($L364="Nso",0,VLOOKUP($A361,'Marks Entry'!$B$9:$FN$108,53,0)))</f>
        <v>0</v>
      </c>
      <c r="F377" s="527">
        <f>IF($L364="TC",0,IF($L364="TC",0,IF($L364="Nso",0,VLOOKUP($A361,'Marks Entry'!$B$9:$FN$108,56,0))))</f>
        <v>0</v>
      </c>
      <c r="G377" s="527">
        <f>IF($L364="TC",0,IF($L364="TC",0,IF($L364="Nso",0,VLOOKUP($A361,'Marks Entry'!$B$9:$FN$108,59,0))))</f>
        <v>0</v>
      </c>
      <c r="H377" s="529">
        <f t="shared" si="30"/>
        <v>0</v>
      </c>
      <c r="I377" s="1273">
        <f>IF($L364="TC",0,IF($L364="Nso",0,VLOOKUP($A361,'Marks Entry'!$B$9:$FN$108,63,0)))</f>
        <v>0</v>
      </c>
      <c r="J377" s="1274"/>
      <c r="K377" s="533">
        <f t="shared" si="31"/>
        <v>0</v>
      </c>
      <c r="L377" s="1275">
        <f>IF($L364="TC",0,IF($L364="Nso",0,VLOOKUP($A361,'Marks Entry'!$B$9:$FN$108,66,0)))</f>
        <v>0</v>
      </c>
      <c r="M377" s="1276"/>
      <c r="N377" s="537">
        <f t="shared" si="32"/>
        <v>0</v>
      </c>
      <c r="O377" s="544" t="str">
        <f>IF($L364="TC",0,IF($L364="Nso",0,VLOOKUP($A361,'Marks Entry'!$B$9:$FN$108,70,0)))</f>
        <v>E</v>
      </c>
      <c r="P377" s="1007"/>
    </row>
    <row r="378" spans="1:16" s="73" customFormat="1" ht="18.600000000000001" customHeight="1">
      <c r="A378" s="1303"/>
      <c r="B378" s="543" t="s">
        <v>210</v>
      </c>
      <c r="C378" s="1271" t="str">
        <f>'Marks Entry'!$BT$3</f>
        <v>SCIENCE</v>
      </c>
      <c r="D378" s="1272"/>
      <c r="E378" s="527">
        <f>IF($L364="TC",0,IF($L364="Nso",0,VLOOKUP($A361,'Marks Entry'!$B$9:$FN$108,73,0)))</f>
        <v>0</v>
      </c>
      <c r="F378" s="527">
        <f>IF($L364="TC",0,IF($L364="Nso",0,VLOOKUP($A361,'Marks Entry'!$B$9:$FN$108,76,0)))</f>
        <v>0</v>
      </c>
      <c r="G378" s="527">
        <f>IF($L364="TC",0,IF($L364="Nso",0,VLOOKUP($A361,'Marks Entry'!$B$9:$FN$108,79,0)))</f>
        <v>0</v>
      </c>
      <c r="H378" s="529">
        <f t="shared" si="30"/>
        <v>0</v>
      </c>
      <c r="I378" s="1273">
        <f>IF($L364="TC",0,IF($L364="Nso",0,VLOOKUP($A361,'Marks Entry'!$B$9:$FN$108,83,0)))</f>
        <v>0</v>
      </c>
      <c r="J378" s="1274"/>
      <c r="K378" s="533">
        <f t="shared" si="31"/>
        <v>0</v>
      </c>
      <c r="L378" s="1275">
        <f>IF($L364="TC",0,IF($L364="Nso",0,VLOOKUP($A361,'Marks Entry'!$B$9:$FN$108,86,0)))</f>
        <v>0</v>
      </c>
      <c r="M378" s="1276"/>
      <c r="N378" s="537">
        <f t="shared" si="32"/>
        <v>0</v>
      </c>
      <c r="O378" s="544" t="str">
        <f>IF($L364="TC",0,IF($L364="Nso",0,VLOOKUP($A361,'Marks Entry'!$B$9:$FN$108,90,0)))</f>
        <v>E</v>
      </c>
      <c r="P378" s="1007"/>
    </row>
    <row r="379" spans="1:16" s="73" customFormat="1" ht="18.600000000000001" customHeight="1">
      <c r="A379" s="1303"/>
      <c r="B379" s="543" t="s">
        <v>210</v>
      </c>
      <c r="C379" s="1271" t="str">
        <f>'Marks Entry'!$CN$3</f>
        <v>MATHEMATICS</v>
      </c>
      <c r="D379" s="1272"/>
      <c r="E379" s="527">
        <f>IF($L364="TC",0,IF($L364="Nso",0,VLOOKUP($A361,'Marks Entry'!$B$9:$FN$108,93,0)))</f>
        <v>0</v>
      </c>
      <c r="F379" s="527">
        <f>IF($L364="TC",0,IF($L364="Nso",0,VLOOKUP($A361,'Marks Entry'!$B$9:$FN$108,96,0)))</f>
        <v>0</v>
      </c>
      <c r="G379" s="527">
        <f>IF($L364="TC",0,IF($L364="Nso",0,VLOOKUP($A361,'Marks Entry'!$B$9:$FN$108,99,0)))</f>
        <v>0</v>
      </c>
      <c r="H379" s="529">
        <f t="shared" si="30"/>
        <v>0</v>
      </c>
      <c r="I379" s="1273">
        <f>IF($L364="TC",0,IF($L364="Nso",0,VLOOKUP($A361,'Marks Entry'!$B$9:$FN$108,103,0)))</f>
        <v>0</v>
      </c>
      <c r="J379" s="1274"/>
      <c r="K379" s="533">
        <f t="shared" si="31"/>
        <v>0</v>
      </c>
      <c r="L379" s="1275">
        <f>IF($L364="TC",0,IF($L364="Nso",0,VLOOKUP($A361,'Marks Entry'!$B$9:$FN$108,106,0)))</f>
        <v>0</v>
      </c>
      <c r="M379" s="1276"/>
      <c r="N379" s="537">
        <f t="shared" si="32"/>
        <v>0</v>
      </c>
      <c r="O379" s="544" t="str">
        <f>IF($L364="TC",0,IF($L364="Nso",0,VLOOKUP($A361,'Marks Entry'!$B$9:$FN$108,110,0)))</f>
        <v>E</v>
      </c>
      <c r="P379" s="1007"/>
    </row>
    <row r="380" spans="1:16" s="73" customFormat="1" ht="18.600000000000001" customHeight="1" thickBot="1">
      <c r="A380" s="1303"/>
      <c r="B380" s="543" t="s">
        <v>210</v>
      </c>
      <c r="C380" s="1277" t="str">
        <f>'Marks Entry'!$DH$3</f>
        <v>SOCIAL SCIENCE</v>
      </c>
      <c r="D380" s="1278"/>
      <c r="E380" s="527">
        <f>IF($L364="TC",0,IF($L364="Nso",0,VLOOKUP($A361,'Marks Entry'!$B$9:$FN$108,113,0)))</f>
        <v>0</v>
      </c>
      <c r="F380" s="527">
        <f>IF($L364="TC",0,IF($L364="Nso",0,VLOOKUP($A361,'Marks Entry'!$B$9:$FN$108,116,0)))</f>
        <v>0</v>
      </c>
      <c r="G380" s="527">
        <f>IF($L364="TC",0,IF($L364="Nso",0,VLOOKUP($A361,'Marks Entry'!$B$9:$FN$108,119,0)))</f>
        <v>0</v>
      </c>
      <c r="H380" s="530">
        <f t="shared" si="30"/>
        <v>0</v>
      </c>
      <c r="I380" s="1279">
        <f>IF($L364="TC",0,IF($L364="Nso",0,VLOOKUP($A361,'Marks Entry'!$B$9:$FN$108,123,0)))</f>
        <v>0</v>
      </c>
      <c r="J380" s="1280"/>
      <c r="K380" s="534">
        <f t="shared" si="31"/>
        <v>0</v>
      </c>
      <c r="L380" s="1281">
        <f>IF($L364="TC",0,IF($L364="Nso",0,VLOOKUP($A361,'Marks Entry'!$B$9:$FN$108,126,0)))</f>
        <v>0</v>
      </c>
      <c r="M380" s="1282"/>
      <c r="N380" s="537">
        <f t="shared" si="32"/>
        <v>0</v>
      </c>
      <c r="O380" s="544" t="str">
        <f>IF($L364="TC",0,IF($L364="Nso",0,VLOOKUP($A361,'Marks Entry'!$B$9:$FN$108,130,0)))</f>
        <v>E</v>
      </c>
      <c r="P380" s="1007"/>
    </row>
    <row r="381" spans="1:16" s="73" customFormat="1" ht="18.600000000000001" customHeight="1">
      <c r="A381" s="1303"/>
      <c r="B381" s="543" t="s">
        <v>210</v>
      </c>
      <c r="C381" s="1350" t="s">
        <v>87</v>
      </c>
      <c r="D381" s="1351"/>
      <c r="E381" s="1352"/>
      <c r="F381" s="1356" t="s">
        <v>88</v>
      </c>
      <c r="G381" s="1357"/>
      <c r="H381" s="1358" t="s">
        <v>89</v>
      </c>
      <c r="I381" s="1358"/>
      <c r="J381" s="1359" t="s">
        <v>44</v>
      </c>
      <c r="K381" s="1360"/>
      <c r="L381" s="236" t="s">
        <v>95</v>
      </c>
      <c r="M381" s="236" t="s">
        <v>208</v>
      </c>
      <c r="N381" s="200" t="s">
        <v>42</v>
      </c>
      <c r="O381" s="545" t="s">
        <v>46</v>
      </c>
      <c r="P381" s="1007"/>
    </row>
    <row r="382" spans="1:16" s="73" customFormat="1" ht="18.600000000000001" customHeight="1" thickBot="1">
      <c r="A382" s="1303"/>
      <c r="B382" s="543" t="s">
        <v>210</v>
      </c>
      <c r="C382" s="1353"/>
      <c r="D382" s="1354"/>
      <c r="E382" s="1355"/>
      <c r="F382" s="1361">
        <f>IF($L364="TC",0,IF($L364="Nso",0,VLOOKUP($A361,'Marks Entry'!$B$9:$FN$108,161,0)))</f>
        <v>1200</v>
      </c>
      <c r="G382" s="1362"/>
      <c r="H382" s="1363">
        <f>IF($L364="TC",0,IF($L364="Nso",0,VLOOKUP($A361,'Marks Entry'!$B$9:$FN$108,162,0)))</f>
        <v>0</v>
      </c>
      <c r="I382" s="1363"/>
      <c r="J382" s="1364">
        <f>IF($L364="TC",0,IF($L364="Nso",0,VLOOKUP($A361,'Marks Entry'!$B$9:$FN$108,163,0)))</f>
        <v>0</v>
      </c>
      <c r="K382" s="1365"/>
      <c r="L382" s="237" t="str">
        <f>IF($L364="TC",0,IF($L364="Nso",0,VLOOKUP($A361,'Marks Entry'!$B$9:$FN$108,164,0)))</f>
        <v/>
      </c>
      <c r="M382" s="237" t="str">
        <f>IF($L364="TC",0,IF($L364="Nso",0,VLOOKUP($A361,'Marks Entry'!$B$9:$FN$108,165,0)))</f>
        <v/>
      </c>
      <c r="N382" s="542" t="str">
        <f>IF($L364="TC","TC",IF($L364="Nso","NSO",VLOOKUP($A361,'Marks Entry'!$B$9:$FN$108,166,0)))</f>
        <v>PROMOTED</v>
      </c>
      <c r="O382" s="546" t="str">
        <f>IF($L364="Nso",0,VLOOKUP($A361,'Marks Entry'!$B$9:$FN$108,168,0))</f>
        <v/>
      </c>
      <c r="P382" s="1007"/>
    </row>
    <row r="383" spans="1:16" s="73" customFormat="1" ht="18.600000000000001" customHeight="1">
      <c r="A383" s="1303"/>
      <c r="B383" s="543" t="s">
        <v>210</v>
      </c>
      <c r="C383" s="1332" t="s">
        <v>62</v>
      </c>
      <c r="D383" s="1333"/>
      <c r="E383" s="1333"/>
      <c r="F383" s="1333"/>
      <c r="G383" s="1333"/>
      <c r="H383" s="1333"/>
      <c r="I383" s="1334"/>
      <c r="J383" s="1335" t="s">
        <v>63</v>
      </c>
      <c r="K383" s="1335"/>
      <c r="L383" s="1336"/>
      <c r="M383" s="238">
        <f>IF($L364="TC",0,IF($L364="Nso",0,VLOOKUP($A361,'Marks Entry'!$B$9:$FN$108,158,0)))</f>
        <v>0</v>
      </c>
      <c r="N383" s="1337" t="s">
        <v>104</v>
      </c>
      <c r="O383" s="1338"/>
      <c r="P383" s="1007"/>
    </row>
    <row r="384" spans="1:16" s="73" customFormat="1" ht="18.600000000000001" customHeight="1" thickBot="1">
      <c r="A384" s="1303"/>
      <c r="B384" s="543" t="s">
        <v>210</v>
      </c>
      <c r="C384" s="1339" t="s">
        <v>57</v>
      </c>
      <c r="D384" s="1340"/>
      <c r="E384" s="1340"/>
      <c r="F384" s="1341" t="s">
        <v>168</v>
      </c>
      <c r="G384" s="1341"/>
      <c r="H384" s="1341"/>
      <c r="I384" s="523" t="s">
        <v>50</v>
      </c>
      <c r="J384" s="1342" t="s">
        <v>64</v>
      </c>
      <c r="K384" s="1342"/>
      <c r="L384" s="1343"/>
      <c r="M384" s="239">
        <f>IF($L364="TC",0,IF($L364="Nso",0,VLOOKUP($A361,'Marks Entry'!$B$9:$FN$108,159,0)))</f>
        <v>0</v>
      </c>
      <c r="N384" s="1344" t="str">
        <f>IF($L364="TC",0,IF($L364="Nso",0,VLOOKUP($A361,'Marks Entry'!$B$9:$FN$108,160,0)))</f>
        <v/>
      </c>
      <c r="O384" s="1345"/>
      <c r="P384" s="1007"/>
    </row>
    <row r="385" spans="1:16" s="73" customFormat="1" ht="18.600000000000001" customHeight="1">
      <c r="A385" s="1303"/>
      <c r="B385" s="543" t="s">
        <v>210</v>
      </c>
      <c r="C385" s="1339"/>
      <c r="D385" s="1340"/>
      <c r="E385" s="1340"/>
      <c r="F385" s="1341"/>
      <c r="G385" s="1341"/>
      <c r="H385" s="1341"/>
      <c r="I385" s="524" t="s">
        <v>102</v>
      </c>
      <c r="J385" s="1346" t="s">
        <v>65</v>
      </c>
      <c r="K385" s="1346"/>
      <c r="L385" s="1347"/>
      <c r="M385" s="1348" t="str">
        <f>IF($L364="TC",0,IF($L364="Nso",0,VLOOKUP($A361,'Marks Entry'!$B$9:$FN$108,169,0)))</f>
        <v>Need Improvement</v>
      </c>
      <c r="N385" s="1348"/>
      <c r="O385" s="1349"/>
      <c r="P385" s="1007"/>
    </row>
    <row r="386" spans="1:16" s="73" customFormat="1" ht="18.600000000000001" customHeight="1">
      <c r="A386" s="1303"/>
      <c r="B386" s="543" t="s">
        <v>210</v>
      </c>
      <c r="C386" s="1397" t="str">
        <f>'Marks Entry'!$EB$3</f>
        <v>Work Exp.</v>
      </c>
      <c r="D386" s="1398"/>
      <c r="E386" s="1399"/>
      <c r="F386" s="1400" t="str">
        <f>IF($L364="TC",0,IF($L364="Nso",0,VLOOKUP($A361,'Marks Entry'!$B$9:$GM$108,186,0)))</f>
        <v>0/100</v>
      </c>
      <c r="G386" s="1400"/>
      <c r="H386" s="1400"/>
      <c r="I386" s="59" t="str">
        <f>IF($L364="TC",0,IF($L364="Nso",0,VLOOKUP($A361,'Marks Entry'!$B$9:$GM$108,139,0)))</f>
        <v>E</v>
      </c>
      <c r="J386" s="1401" t="s">
        <v>81</v>
      </c>
      <c r="K386" s="1401"/>
      <c r="L386" s="1402"/>
      <c r="M386" s="1403">
        <f>'Marks Entry'!$AA$2</f>
        <v>45041</v>
      </c>
      <c r="N386" s="1403"/>
      <c r="O386" s="1404"/>
      <c r="P386" s="1007"/>
    </row>
    <row r="387" spans="1:16" s="73" customFormat="1" ht="18.600000000000001" customHeight="1">
      <c r="A387" s="1303"/>
      <c r="B387" s="543" t="s">
        <v>210</v>
      </c>
      <c r="C387" s="1405" t="str">
        <f>'Marks Entry'!$EK$3</f>
        <v>Art Edu.</v>
      </c>
      <c r="D387" s="1400"/>
      <c r="E387" s="1400"/>
      <c r="F387" s="1406" t="str">
        <f>IF($L364="TC",0,IF($L364="Nso",0,VLOOKUP($A361,'Marks Entry'!$B$9:$GM$108,190,0)))</f>
        <v>0/100</v>
      </c>
      <c r="G387" s="1407"/>
      <c r="H387" s="1408"/>
      <c r="I387" s="59" t="str">
        <f>IF($L364="TC",0,IF($L364="Nso",0,VLOOKUP($A361,'Marks Entry'!$B$9:$GM$108,148,0)))</f>
        <v>E</v>
      </c>
      <c r="J387" s="1409"/>
      <c r="K387" s="1409"/>
      <c r="L387" s="1410"/>
      <c r="M387" s="1410"/>
      <c r="N387" s="1410"/>
      <c r="O387" s="1411"/>
      <c r="P387" s="1007"/>
    </row>
    <row r="388" spans="1:16" s="73" customFormat="1" ht="18.600000000000001" customHeight="1">
      <c r="A388" s="1303"/>
      <c r="B388" s="543" t="s">
        <v>210</v>
      </c>
      <c r="C388" s="1366" t="str">
        <f>'Marks Entry'!$ET$3</f>
        <v>HEALTH &amp; PHY. EDU.</v>
      </c>
      <c r="D388" s="1367"/>
      <c r="E388" s="1367"/>
      <c r="F388" s="1368" t="str">
        <f>IF($L364="TC",0,IF($L364="Nso",0,VLOOKUP($A361,'Marks Entry'!$B$9:$GM$108,194,0)))</f>
        <v>0/100</v>
      </c>
      <c r="G388" s="1369"/>
      <c r="H388" s="1370"/>
      <c r="I388" s="59" t="str">
        <f>IF($L364="TC",0,IF($L364="Nso",0,VLOOKUP($A361,'Marks Entry'!$B$9:$GM$108,157,0)))</f>
        <v>E</v>
      </c>
      <c r="J388" s="1371" t="s">
        <v>77</v>
      </c>
      <c r="K388" s="1372"/>
      <c r="L388" s="1373"/>
      <c r="M388" s="1377"/>
      <c r="N388" s="1372"/>
      <c r="O388" s="1378"/>
      <c r="P388" s="1007"/>
    </row>
    <row r="389" spans="1:16" s="73" customFormat="1" ht="18.600000000000001" customHeight="1">
      <c r="A389" s="1303"/>
      <c r="B389" s="543" t="s">
        <v>210</v>
      </c>
      <c r="C389" s="1381" t="s">
        <v>66</v>
      </c>
      <c r="D389" s="1382"/>
      <c r="E389" s="1382"/>
      <c r="F389" s="1382"/>
      <c r="G389" s="1382"/>
      <c r="H389" s="1382"/>
      <c r="I389" s="1383"/>
      <c r="J389" s="1374"/>
      <c r="K389" s="1375"/>
      <c r="L389" s="1376"/>
      <c r="M389" s="1379"/>
      <c r="N389" s="1375"/>
      <c r="O389" s="1380"/>
      <c r="P389" s="1007"/>
    </row>
    <row r="390" spans="1:16" s="73" customFormat="1" ht="18.600000000000001" customHeight="1" thickBot="1">
      <c r="A390" s="1303"/>
      <c r="B390" s="543" t="s">
        <v>210</v>
      </c>
      <c r="C390" s="60" t="s">
        <v>67</v>
      </c>
      <c r="D390" s="1384" t="s">
        <v>72</v>
      </c>
      <c r="E390" s="1385"/>
      <c r="F390" s="1384" t="s">
        <v>73</v>
      </c>
      <c r="G390" s="1386"/>
      <c r="H390" s="1386"/>
      <c r="I390" s="1387"/>
      <c r="J390" s="1388" t="s">
        <v>78</v>
      </c>
      <c r="K390" s="1389"/>
      <c r="L390" s="1389"/>
      <c r="M390" s="1389"/>
      <c r="N390" s="1389"/>
      <c r="O390" s="1390"/>
      <c r="P390" s="1007"/>
    </row>
    <row r="391" spans="1:16" s="73" customFormat="1" ht="18.600000000000001" customHeight="1">
      <c r="A391" s="1303"/>
      <c r="B391" s="543" t="s">
        <v>210</v>
      </c>
      <c r="C391" s="690" t="s">
        <v>68</v>
      </c>
      <c r="D391" s="1328" t="s">
        <v>211</v>
      </c>
      <c r="E391" s="1327"/>
      <c r="F391" s="1394" t="s">
        <v>74</v>
      </c>
      <c r="G391" s="1395"/>
      <c r="H391" s="1395"/>
      <c r="I391" s="1396"/>
      <c r="J391" s="1391"/>
      <c r="K391" s="1392"/>
      <c r="L391" s="1392"/>
      <c r="M391" s="1392"/>
      <c r="N391" s="1392"/>
      <c r="O391" s="1393"/>
      <c r="P391" s="1007"/>
    </row>
    <row r="392" spans="1:16" s="73" customFormat="1" ht="18.600000000000001" customHeight="1">
      <c r="A392" s="1303"/>
      <c r="B392" s="543" t="s">
        <v>210</v>
      </c>
      <c r="C392" s="689" t="s">
        <v>69</v>
      </c>
      <c r="D392" s="1275" t="s">
        <v>212</v>
      </c>
      <c r="E392" s="1274"/>
      <c r="F392" s="1413" t="s">
        <v>75</v>
      </c>
      <c r="G392" s="1414"/>
      <c r="H392" s="1414"/>
      <c r="I392" s="1415"/>
      <c r="J392" s="1391"/>
      <c r="K392" s="1392"/>
      <c r="L392" s="1392"/>
      <c r="M392" s="1392"/>
      <c r="N392" s="1392"/>
      <c r="O392" s="1393"/>
      <c r="P392" s="1007"/>
    </row>
    <row r="393" spans="1:16" s="73" customFormat="1" ht="18.600000000000001" customHeight="1">
      <c r="A393" s="1303"/>
      <c r="B393" s="543" t="s">
        <v>210</v>
      </c>
      <c r="C393" s="689" t="s">
        <v>71</v>
      </c>
      <c r="D393" s="1275" t="s">
        <v>213</v>
      </c>
      <c r="E393" s="1274"/>
      <c r="F393" s="1413" t="s">
        <v>76</v>
      </c>
      <c r="G393" s="1414"/>
      <c r="H393" s="1414"/>
      <c r="I393" s="1415"/>
      <c r="J393" s="1416" t="s">
        <v>90</v>
      </c>
      <c r="K393" s="1417"/>
      <c r="L393" s="1417"/>
      <c r="M393" s="1417"/>
      <c r="N393" s="1417"/>
      <c r="O393" s="1418"/>
      <c r="P393" s="1007"/>
    </row>
    <row r="394" spans="1:16" s="73" customFormat="1" ht="18.600000000000001" customHeight="1">
      <c r="A394" s="1303"/>
      <c r="B394" s="543" t="s">
        <v>210</v>
      </c>
      <c r="C394" s="689" t="s">
        <v>70</v>
      </c>
      <c r="D394" s="1275" t="s">
        <v>214</v>
      </c>
      <c r="E394" s="1274"/>
      <c r="F394" s="1413" t="s">
        <v>103</v>
      </c>
      <c r="G394" s="1414"/>
      <c r="H394" s="1414"/>
      <c r="I394" s="1415"/>
      <c r="J394" s="1416"/>
      <c r="K394" s="1417"/>
      <c r="L394" s="1417"/>
      <c r="M394" s="1417"/>
      <c r="N394" s="1417"/>
      <c r="O394" s="1418"/>
      <c r="P394" s="1007"/>
    </row>
    <row r="395" spans="1:16" s="73" customFormat="1" ht="18.600000000000001" customHeight="1" thickBot="1">
      <c r="A395" s="1303"/>
      <c r="B395" s="547" t="s">
        <v>210</v>
      </c>
      <c r="C395" s="548" t="s">
        <v>153</v>
      </c>
      <c r="D395" s="1281" t="s">
        <v>215</v>
      </c>
      <c r="E395" s="1280"/>
      <c r="F395" s="1422" t="s">
        <v>216</v>
      </c>
      <c r="G395" s="1423"/>
      <c r="H395" s="1423"/>
      <c r="I395" s="1424"/>
      <c r="J395" s="1419"/>
      <c r="K395" s="1420"/>
      <c r="L395" s="1420"/>
      <c r="M395" s="1420"/>
      <c r="N395" s="1420"/>
      <c r="O395" s="1421"/>
      <c r="P395" s="1007"/>
    </row>
    <row r="396" spans="1:16" s="73" customFormat="1" ht="9.75" customHeight="1">
      <c r="A396" s="1412"/>
      <c r="B396" s="1412"/>
      <c r="C396" s="1412"/>
      <c r="D396" s="1412"/>
      <c r="E396" s="1412"/>
      <c r="F396" s="1412"/>
      <c r="G396" s="1412"/>
      <c r="H396" s="1412"/>
      <c r="I396" s="1412"/>
      <c r="J396" s="1412"/>
      <c r="K396" s="1412"/>
      <c r="L396" s="1412"/>
      <c r="M396" s="1412"/>
      <c r="N396" s="1412"/>
      <c r="O396" s="1412"/>
      <c r="P396" s="1412"/>
    </row>
    <row r="397" spans="1:16" s="73" customFormat="1" ht="17.25" customHeight="1" thickBot="1">
      <c r="A397" s="241">
        <f>A361+1</f>
        <v>12</v>
      </c>
      <c r="B397" s="1302" t="s">
        <v>53</v>
      </c>
      <c r="C397" s="1302"/>
      <c r="D397" s="1302"/>
      <c r="E397" s="1302"/>
      <c r="F397" s="1302"/>
      <c r="G397" s="1302"/>
      <c r="H397" s="1302"/>
      <c r="I397" s="1302"/>
      <c r="J397" s="1302"/>
      <c r="K397" s="1302"/>
      <c r="L397" s="1302"/>
      <c r="M397" s="1302"/>
      <c r="N397" s="1302"/>
      <c r="O397" s="1302"/>
      <c r="P397" s="1007"/>
    </row>
    <row r="398" spans="1:16" s="73" customFormat="1" ht="44.25" customHeight="1">
      <c r="A398" s="1303"/>
      <c r="B398" s="1304" t="str">
        <f>IF(L400&gt;0,CONCATENATE(I400,L400),0)</f>
        <v>Roll No.:-912</v>
      </c>
      <c r="C398" s="1306"/>
      <c r="D398" s="1308" t="str">
        <f>Master!$E$8</f>
        <v>Govt. Sr. Secondary School Raimalwada</v>
      </c>
      <c r="E398" s="1309"/>
      <c r="F398" s="1309"/>
      <c r="G398" s="1309"/>
      <c r="H398" s="1309"/>
      <c r="I398" s="1309"/>
      <c r="J398" s="1309"/>
      <c r="K398" s="1309"/>
      <c r="L398" s="1309"/>
      <c r="M398" s="1309"/>
      <c r="N398" s="1309"/>
      <c r="O398" s="1310"/>
      <c r="P398" s="1007"/>
    </row>
    <row r="399" spans="1:16" s="73" customFormat="1" ht="26.25" customHeight="1" thickBot="1">
      <c r="A399" s="1303"/>
      <c r="B399" s="1305"/>
      <c r="C399" s="1307"/>
      <c r="D399" s="1311" t="str">
        <f>Master!$E$11</f>
        <v>P.S.-Bapini (Jodhpur)</v>
      </c>
      <c r="E399" s="1311"/>
      <c r="F399" s="1311"/>
      <c r="G399" s="1311"/>
      <c r="H399" s="1311"/>
      <c r="I399" s="1311"/>
      <c r="J399" s="1311"/>
      <c r="K399" s="1311"/>
      <c r="L399" s="1311"/>
      <c r="M399" s="1311"/>
      <c r="N399" s="1311"/>
      <c r="O399" s="1312"/>
      <c r="P399" s="1007"/>
    </row>
    <row r="400" spans="1:16" s="73" customFormat="1" ht="15" customHeight="1">
      <c r="A400" s="1303"/>
      <c r="B400" s="1313"/>
      <c r="C400" s="1314" t="s">
        <v>163</v>
      </c>
      <c r="D400" s="1315"/>
      <c r="E400" s="1315"/>
      <c r="F400" s="1315"/>
      <c r="G400" s="1315"/>
      <c r="H400" s="1316"/>
      <c r="I400" s="1320" t="s">
        <v>125</v>
      </c>
      <c r="J400" s="1321"/>
      <c r="K400" s="1321"/>
      <c r="L400" s="1286">
        <f>VLOOKUP(A397,'Marks Entry'!$B$9:$G$108,6)</f>
        <v>912</v>
      </c>
      <c r="M400" s="1288" t="str">
        <f>CONCATENATE('Marks Entry'!$C$3,"0",'Marks Entry'!$G$3)</f>
        <v>School U-Dise Code :-08151106901</v>
      </c>
      <c r="N400" s="1289"/>
      <c r="O400" s="1290"/>
      <c r="P400" s="1007"/>
    </row>
    <row r="401" spans="1:16" s="73" customFormat="1" ht="15" customHeight="1">
      <c r="A401" s="1303"/>
      <c r="B401" s="1313"/>
      <c r="C401" s="1314"/>
      <c r="D401" s="1315"/>
      <c r="E401" s="1315"/>
      <c r="F401" s="1315"/>
      <c r="G401" s="1315"/>
      <c r="H401" s="1316"/>
      <c r="I401" s="1320"/>
      <c r="J401" s="1321"/>
      <c r="K401" s="1321"/>
      <c r="L401" s="1286"/>
      <c r="M401" s="1291" t="str">
        <f>CONCATENATE('Marks Entry'!$I$3,'Marks Entry'!$J$3)</f>
        <v>Session :-2022-23</v>
      </c>
      <c r="N401" s="1292"/>
      <c r="O401" s="1293"/>
      <c r="P401" s="1007"/>
    </row>
    <row r="402" spans="1:16" s="73" customFormat="1" ht="15" customHeight="1" thickBot="1">
      <c r="A402" s="1303"/>
      <c r="B402" s="1313"/>
      <c r="C402" s="1317"/>
      <c r="D402" s="1318"/>
      <c r="E402" s="1318"/>
      <c r="F402" s="1318"/>
      <c r="G402" s="1318"/>
      <c r="H402" s="1319"/>
      <c r="I402" s="1322"/>
      <c r="J402" s="1323"/>
      <c r="K402" s="1323"/>
      <c r="L402" s="1287"/>
      <c r="M402" s="1294"/>
      <c r="N402" s="1295"/>
      <c r="O402" s="1296"/>
      <c r="P402" s="1007"/>
    </row>
    <row r="403" spans="1:16" s="73" customFormat="1" ht="19.5" customHeight="1">
      <c r="A403" s="1303"/>
      <c r="B403" s="543" t="s">
        <v>210</v>
      </c>
      <c r="C403" s="1297" t="s">
        <v>21</v>
      </c>
      <c r="D403" s="1298"/>
      <c r="E403" s="1298"/>
      <c r="F403" s="1298"/>
      <c r="G403" s="1299"/>
      <c r="H403" s="13" t="s">
        <v>161</v>
      </c>
      <c r="I403" s="1300">
        <f>VLOOKUP($A397,'Marks Entry'!$B$9:$FN$108,4,0)</f>
        <v>0</v>
      </c>
      <c r="J403" s="1300"/>
      <c r="K403" s="1300"/>
      <c r="L403" s="1300"/>
      <c r="M403" s="1300"/>
      <c r="N403" s="1300"/>
      <c r="O403" s="1301"/>
      <c r="P403" s="1007"/>
    </row>
    <row r="404" spans="1:16" s="73" customFormat="1" ht="19.5" customHeight="1">
      <c r="A404" s="1303"/>
      <c r="B404" s="543" t="s">
        <v>210</v>
      </c>
      <c r="C404" s="1283" t="s">
        <v>23</v>
      </c>
      <c r="D404" s="1284"/>
      <c r="E404" s="1284"/>
      <c r="F404" s="1284"/>
      <c r="G404" s="1285"/>
      <c r="H404" s="25" t="s">
        <v>161</v>
      </c>
      <c r="I404" s="1252">
        <f>VLOOKUP($A397,'Marks Entry'!$B$9:$FN$108,7,0)</f>
        <v>0</v>
      </c>
      <c r="J404" s="1252"/>
      <c r="K404" s="1252"/>
      <c r="L404" s="1252"/>
      <c r="M404" s="1252"/>
      <c r="N404" s="1252"/>
      <c r="O404" s="1253"/>
      <c r="P404" s="1007"/>
    </row>
    <row r="405" spans="1:16" s="73" customFormat="1" ht="19.5" customHeight="1">
      <c r="A405" s="1303"/>
      <c r="B405" s="543" t="s">
        <v>210</v>
      </c>
      <c r="C405" s="1283" t="s">
        <v>24</v>
      </c>
      <c r="D405" s="1284"/>
      <c r="E405" s="1284"/>
      <c r="F405" s="1284"/>
      <c r="G405" s="1285"/>
      <c r="H405" s="25" t="s">
        <v>161</v>
      </c>
      <c r="I405" s="1252">
        <f>VLOOKUP($A397,'Marks Entry'!$B$9:$FN$108,8,0)</f>
        <v>0</v>
      </c>
      <c r="J405" s="1252"/>
      <c r="K405" s="1252"/>
      <c r="L405" s="1252"/>
      <c r="M405" s="1252"/>
      <c r="N405" s="1252"/>
      <c r="O405" s="1253"/>
      <c r="P405" s="1007"/>
    </row>
    <row r="406" spans="1:16" s="73" customFormat="1" ht="19.5" customHeight="1">
      <c r="A406" s="1303"/>
      <c r="B406" s="543" t="s">
        <v>210</v>
      </c>
      <c r="C406" s="1283" t="s">
        <v>55</v>
      </c>
      <c r="D406" s="1284"/>
      <c r="E406" s="1284"/>
      <c r="F406" s="1284"/>
      <c r="G406" s="1285"/>
      <c r="H406" s="25" t="s">
        <v>161</v>
      </c>
      <c r="I406" s="1252">
        <f>VLOOKUP($A397,'Marks Entry'!$B$9:$FN$108,9,0)</f>
        <v>0</v>
      </c>
      <c r="J406" s="1252"/>
      <c r="K406" s="1252"/>
      <c r="L406" s="1252"/>
      <c r="M406" s="1252"/>
      <c r="N406" s="1252"/>
      <c r="O406" s="1253"/>
      <c r="P406" s="1007"/>
    </row>
    <row r="407" spans="1:16" s="73" customFormat="1" ht="19.5" customHeight="1">
      <c r="A407" s="1303"/>
      <c r="B407" s="543" t="s">
        <v>210</v>
      </c>
      <c r="C407" s="1283" t="s">
        <v>56</v>
      </c>
      <c r="D407" s="1284"/>
      <c r="E407" s="1284"/>
      <c r="F407" s="1284"/>
      <c r="G407" s="1285"/>
      <c r="H407" s="25" t="s">
        <v>161</v>
      </c>
      <c r="I407" s="1251" t="str">
        <f>CONCATENATE('Marks Entry'!$G$4,'Marks Entry'!$J$4)</f>
        <v>6(A)</v>
      </c>
      <c r="J407" s="1252"/>
      <c r="K407" s="1252"/>
      <c r="L407" s="1252"/>
      <c r="M407" s="1252"/>
      <c r="N407" s="1252"/>
      <c r="O407" s="1253"/>
      <c r="P407" s="1007"/>
    </row>
    <row r="408" spans="1:16" s="73" customFormat="1" ht="19.5" customHeight="1" thickBot="1">
      <c r="A408" s="1303"/>
      <c r="B408" s="543" t="s">
        <v>210</v>
      </c>
      <c r="C408" s="1254" t="s">
        <v>26</v>
      </c>
      <c r="D408" s="1255"/>
      <c r="E408" s="1255"/>
      <c r="F408" s="1255"/>
      <c r="G408" s="1256"/>
      <c r="H408" s="61" t="s">
        <v>161</v>
      </c>
      <c r="I408" s="1257">
        <f>VLOOKUP($A397,'Marks Entry'!$B$9:$FN$108,10,0)</f>
        <v>0</v>
      </c>
      <c r="J408" s="1257"/>
      <c r="K408" s="1257"/>
      <c r="L408" s="1257"/>
      <c r="M408" s="1257"/>
      <c r="N408" s="1257"/>
      <c r="O408" s="1258"/>
      <c r="P408" s="1007"/>
    </row>
    <row r="409" spans="1:16" s="73" customFormat="1" ht="34.5" customHeight="1">
      <c r="A409" s="1303"/>
      <c r="B409" s="543" t="s">
        <v>210</v>
      </c>
      <c r="C409" s="1259" t="s">
        <v>57</v>
      </c>
      <c r="D409" s="1260"/>
      <c r="E409" s="525" t="s">
        <v>82</v>
      </c>
      <c r="F409" s="525" t="s">
        <v>83</v>
      </c>
      <c r="G409" s="697" t="str">
        <f>'Marks Entry'!$R$5</f>
        <v>No Bag Day Activity</v>
      </c>
      <c r="H409" s="521" t="s">
        <v>32</v>
      </c>
      <c r="I409" s="1261" t="s">
        <v>58</v>
      </c>
      <c r="J409" s="1262"/>
      <c r="K409" s="522" t="s">
        <v>203</v>
      </c>
      <c r="L409" s="1263" t="s">
        <v>94</v>
      </c>
      <c r="M409" s="1264"/>
      <c r="N409" s="535" t="s">
        <v>86</v>
      </c>
      <c r="O409" s="1265" t="s">
        <v>101</v>
      </c>
      <c r="P409" s="1007"/>
    </row>
    <row r="410" spans="1:16" s="73" customFormat="1" ht="25.5" customHeight="1" thickBot="1">
      <c r="A410" s="1303"/>
      <c r="B410" s="543" t="s">
        <v>210</v>
      </c>
      <c r="C410" s="1267" t="s">
        <v>59</v>
      </c>
      <c r="D410" s="1268"/>
      <c r="E410" s="549">
        <f>'Marks Entry'!$N$7</f>
        <v>10</v>
      </c>
      <c r="F410" s="549">
        <f>'Marks Entry'!$Q$7</f>
        <v>10</v>
      </c>
      <c r="G410" s="549">
        <f>'Marks Entry'!$T$7</f>
        <v>10</v>
      </c>
      <c r="H410" s="111">
        <f>SUM(E410:G410)</f>
        <v>30</v>
      </c>
      <c r="I410" s="1269">
        <f>'Marks Entry'!$X$7</f>
        <v>70</v>
      </c>
      <c r="J410" s="1270"/>
      <c r="K410" s="531">
        <f>SUM(H410,I410)</f>
        <v>100</v>
      </c>
      <c r="L410" s="1330">
        <f>'Marks Entry'!$AA$7</f>
        <v>100</v>
      </c>
      <c r="M410" s="1331"/>
      <c r="N410" s="536">
        <f>H410+I410+L410</f>
        <v>200</v>
      </c>
      <c r="O410" s="1266"/>
      <c r="P410" s="1007"/>
    </row>
    <row r="411" spans="1:16" s="73" customFormat="1" ht="18.600000000000001" customHeight="1">
      <c r="A411" s="1303"/>
      <c r="B411" s="543" t="s">
        <v>210</v>
      </c>
      <c r="C411" s="1324" t="str">
        <f>'Marks Entry'!$L$3</f>
        <v>HINDI</v>
      </c>
      <c r="D411" s="1325"/>
      <c r="E411" s="527">
        <f>IF($L400="TC",0,IF($L400="Nso",0,VLOOKUP($A397,'Marks Entry'!$B$9:$FN$108,13,0)))</f>
        <v>0</v>
      </c>
      <c r="F411" s="527">
        <f>IF($L400="TC",0,IF($L400="Nso",0,VLOOKUP($A397,'Marks Entry'!$B$9:$FN$108,16,0)))</f>
        <v>0</v>
      </c>
      <c r="G411" s="527">
        <f>IF($L400="TC",0,IF($L400="Nso",0,VLOOKUP($A397,'Marks Entry'!$B$9:$FN$108,19,0)))</f>
        <v>0</v>
      </c>
      <c r="H411" s="528">
        <f>SUM(E411:G411)</f>
        <v>0</v>
      </c>
      <c r="I411" s="1326">
        <f>IF($L400="TC",0,IF($L400="Nso",0,VLOOKUP($A397,'Marks Entry'!$B$9:$FN$108,23,0)))</f>
        <v>0</v>
      </c>
      <c r="J411" s="1327"/>
      <c r="K411" s="532">
        <f>SUM(H411,I411)</f>
        <v>0</v>
      </c>
      <c r="L411" s="1328">
        <f>IF($L400="TC",0,IF($L400="Nso",0,VLOOKUP($A397,'Marks Entry'!$B$9:$FN$108,26,0)))</f>
        <v>0</v>
      </c>
      <c r="M411" s="1329"/>
      <c r="N411" s="537">
        <f>SUM(H411,I411,L411)</f>
        <v>0</v>
      </c>
      <c r="O411" s="544" t="str">
        <f>IF($L400="TC",0,IF($L400="Nso",0,VLOOKUP($A397,'Marks Entry'!$B$9:$FN$108,30,0)))</f>
        <v>E</v>
      </c>
      <c r="P411" s="1007"/>
    </row>
    <row r="412" spans="1:16" s="73" customFormat="1" ht="18.600000000000001" customHeight="1">
      <c r="A412" s="1303"/>
      <c r="B412" s="543" t="s">
        <v>210</v>
      </c>
      <c r="C412" s="1271" t="str">
        <f>'Marks Entry'!$AF$3</f>
        <v>ENGLISH</v>
      </c>
      <c r="D412" s="1272"/>
      <c r="E412" s="527">
        <f>IF($L400="TC",0,IF($L400="Nso",0,VLOOKUP($A397,'Marks Entry'!$B$9:$FN$108,33,0)))</f>
        <v>0</v>
      </c>
      <c r="F412" s="527">
        <f>IF($L400="TC",0,IF($L400="Nso",0,VLOOKUP($A397,'Marks Entry'!$B$9:$FN$108,36,0)))</f>
        <v>0</v>
      </c>
      <c r="G412" s="527">
        <f>IF($L400="TC",0,IF($L400="Nso",0,VLOOKUP($A397,'Marks Entry'!$B$9:$FN$108,39,0)))</f>
        <v>0</v>
      </c>
      <c r="H412" s="529">
        <f t="shared" ref="H412:H416" si="33">SUM(E412:G412)</f>
        <v>0</v>
      </c>
      <c r="I412" s="1273">
        <f>IF($L400="TC",0,IF($L400="Nso",0,VLOOKUP($A397,'Marks Entry'!$B$9:$FN$108,43,0)))</f>
        <v>0</v>
      </c>
      <c r="J412" s="1274"/>
      <c r="K412" s="533">
        <f t="shared" ref="K412:K416" si="34">SUM(H412,I412)</f>
        <v>0</v>
      </c>
      <c r="L412" s="1275">
        <f>IF($L400="TC",0,IF($L400="Nso",0,VLOOKUP($A397,'Marks Entry'!$B$9:$FN$108,46,0)))</f>
        <v>0</v>
      </c>
      <c r="M412" s="1276"/>
      <c r="N412" s="537">
        <f t="shared" ref="N412:N416" si="35">SUM(H412,I412,L412)</f>
        <v>0</v>
      </c>
      <c r="O412" s="544" t="str">
        <f>IF($L400="TC",0,IF($L400="Nso",0,VLOOKUP($A397,'Marks Entry'!$B$9:$FN$108,50,0)))</f>
        <v>E</v>
      </c>
      <c r="P412" s="1007"/>
    </row>
    <row r="413" spans="1:16" s="73" customFormat="1" ht="18.600000000000001" customHeight="1">
      <c r="A413" s="1303"/>
      <c r="B413" s="543" t="s">
        <v>210</v>
      </c>
      <c r="C413" s="1271" t="str">
        <f>'Marks Entry'!$AZ$3</f>
        <v>SANSKRIT</v>
      </c>
      <c r="D413" s="1272"/>
      <c r="E413" s="527">
        <f>IF($L400="TC",0,IF($L400="Nso",0,VLOOKUP($A397,'Marks Entry'!$B$9:$FN$108,53,0)))</f>
        <v>0</v>
      </c>
      <c r="F413" s="527">
        <f>IF($L400="TC",0,IF($L400="TC",0,IF($L400="Nso",0,VLOOKUP($A397,'Marks Entry'!$B$9:$FN$108,56,0))))</f>
        <v>0</v>
      </c>
      <c r="G413" s="527">
        <f>IF($L400="TC",0,IF($L400="TC",0,IF($L400="Nso",0,VLOOKUP($A397,'Marks Entry'!$B$9:$FN$108,59,0))))</f>
        <v>0</v>
      </c>
      <c r="H413" s="529">
        <f t="shared" si="33"/>
        <v>0</v>
      </c>
      <c r="I413" s="1273">
        <f>IF($L400="TC",0,IF($L400="Nso",0,VLOOKUP($A397,'Marks Entry'!$B$9:$FN$108,63,0)))</f>
        <v>0</v>
      </c>
      <c r="J413" s="1274"/>
      <c r="K413" s="533">
        <f t="shared" si="34"/>
        <v>0</v>
      </c>
      <c r="L413" s="1275">
        <f>IF($L400="TC",0,IF($L400="Nso",0,VLOOKUP($A397,'Marks Entry'!$B$9:$FN$108,66,0)))</f>
        <v>0</v>
      </c>
      <c r="M413" s="1276"/>
      <c r="N413" s="537">
        <f t="shared" si="35"/>
        <v>0</v>
      </c>
      <c r="O413" s="544" t="str">
        <f>IF($L400="TC",0,IF($L400="Nso",0,VLOOKUP($A397,'Marks Entry'!$B$9:$FN$108,70,0)))</f>
        <v>E</v>
      </c>
      <c r="P413" s="1007"/>
    </row>
    <row r="414" spans="1:16" s="73" customFormat="1" ht="18.600000000000001" customHeight="1">
      <c r="A414" s="1303"/>
      <c r="B414" s="543" t="s">
        <v>210</v>
      </c>
      <c r="C414" s="1271" t="str">
        <f>'Marks Entry'!$BT$3</f>
        <v>SCIENCE</v>
      </c>
      <c r="D414" s="1272"/>
      <c r="E414" s="527">
        <f>IF($L400="TC",0,IF($L400="Nso",0,VLOOKUP($A397,'Marks Entry'!$B$9:$FN$108,73,0)))</f>
        <v>0</v>
      </c>
      <c r="F414" s="527">
        <f>IF($L400="TC",0,IF($L400="Nso",0,VLOOKUP($A397,'Marks Entry'!$B$9:$FN$108,76,0)))</f>
        <v>0</v>
      </c>
      <c r="G414" s="527">
        <f>IF($L400="TC",0,IF($L400="Nso",0,VLOOKUP($A397,'Marks Entry'!$B$9:$FN$108,79,0)))</f>
        <v>0</v>
      </c>
      <c r="H414" s="529">
        <f t="shared" si="33"/>
        <v>0</v>
      </c>
      <c r="I414" s="1273">
        <f>IF($L400="TC",0,IF($L400="Nso",0,VLOOKUP($A397,'Marks Entry'!$B$9:$FN$108,83,0)))</f>
        <v>0</v>
      </c>
      <c r="J414" s="1274"/>
      <c r="K414" s="533">
        <f t="shared" si="34"/>
        <v>0</v>
      </c>
      <c r="L414" s="1275">
        <f>IF($L400="TC",0,IF($L400="Nso",0,VLOOKUP($A397,'Marks Entry'!$B$9:$FN$108,86,0)))</f>
        <v>0</v>
      </c>
      <c r="M414" s="1276"/>
      <c r="N414" s="537">
        <f t="shared" si="35"/>
        <v>0</v>
      </c>
      <c r="O414" s="544" t="str">
        <f>IF($L400="TC",0,IF($L400="Nso",0,VLOOKUP($A397,'Marks Entry'!$B$9:$FN$108,90,0)))</f>
        <v>E</v>
      </c>
      <c r="P414" s="1007"/>
    </row>
    <row r="415" spans="1:16" s="73" customFormat="1" ht="18.600000000000001" customHeight="1">
      <c r="A415" s="1303"/>
      <c r="B415" s="543" t="s">
        <v>210</v>
      </c>
      <c r="C415" s="1271" t="str">
        <f>'Marks Entry'!$CN$3</f>
        <v>MATHEMATICS</v>
      </c>
      <c r="D415" s="1272"/>
      <c r="E415" s="527">
        <f>IF($L400="TC",0,IF($L400="Nso",0,VLOOKUP($A397,'Marks Entry'!$B$9:$FN$108,93,0)))</f>
        <v>0</v>
      </c>
      <c r="F415" s="527">
        <f>IF($L400="TC",0,IF($L400="Nso",0,VLOOKUP($A397,'Marks Entry'!$B$9:$FN$108,96,0)))</f>
        <v>0</v>
      </c>
      <c r="G415" s="527">
        <f>IF($L400="TC",0,IF($L400="Nso",0,VLOOKUP($A397,'Marks Entry'!$B$9:$FN$108,99,0)))</f>
        <v>0</v>
      </c>
      <c r="H415" s="529">
        <f t="shared" si="33"/>
        <v>0</v>
      </c>
      <c r="I415" s="1273">
        <f>IF($L400="TC",0,IF($L400="Nso",0,VLOOKUP($A397,'Marks Entry'!$B$9:$FN$108,103,0)))</f>
        <v>0</v>
      </c>
      <c r="J415" s="1274"/>
      <c r="K415" s="533">
        <f t="shared" si="34"/>
        <v>0</v>
      </c>
      <c r="L415" s="1275">
        <f>IF($L400="TC",0,IF($L400="Nso",0,VLOOKUP($A397,'Marks Entry'!$B$9:$FN$108,106,0)))</f>
        <v>0</v>
      </c>
      <c r="M415" s="1276"/>
      <c r="N415" s="537">
        <f t="shared" si="35"/>
        <v>0</v>
      </c>
      <c r="O415" s="544" t="str">
        <f>IF($L400="TC",0,IF($L400="Nso",0,VLOOKUP($A397,'Marks Entry'!$B$9:$FN$108,110,0)))</f>
        <v>E</v>
      </c>
      <c r="P415" s="1007"/>
    </row>
    <row r="416" spans="1:16" s="73" customFormat="1" ht="18.600000000000001" customHeight="1" thickBot="1">
      <c r="A416" s="1303"/>
      <c r="B416" s="543" t="s">
        <v>210</v>
      </c>
      <c r="C416" s="1277" t="str">
        <f>'Marks Entry'!$DH$3</f>
        <v>SOCIAL SCIENCE</v>
      </c>
      <c r="D416" s="1278"/>
      <c r="E416" s="527">
        <f>IF($L400="TC",0,IF($L400="Nso",0,VLOOKUP($A397,'Marks Entry'!$B$9:$FN$108,113,0)))</f>
        <v>0</v>
      </c>
      <c r="F416" s="527">
        <f>IF($L400="TC",0,IF($L400="Nso",0,VLOOKUP($A397,'Marks Entry'!$B$9:$FN$108,116,0)))</f>
        <v>0</v>
      </c>
      <c r="G416" s="527">
        <f>IF($L400="TC",0,IF($L400="Nso",0,VLOOKUP($A397,'Marks Entry'!$B$9:$FN$108,119,0)))</f>
        <v>0</v>
      </c>
      <c r="H416" s="530">
        <f t="shared" si="33"/>
        <v>0</v>
      </c>
      <c r="I416" s="1279">
        <f>IF($L400="TC",0,IF($L400="Nso",0,VLOOKUP($A397,'Marks Entry'!$B$9:$FN$108,123,0)))</f>
        <v>0</v>
      </c>
      <c r="J416" s="1280"/>
      <c r="K416" s="534">
        <f t="shared" si="34"/>
        <v>0</v>
      </c>
      <c r="L416" s="1281">
        <f>IF($L400="TC",0,IF($L400="Nso",0,VLOOKUP($A397,'Marks Entry'!$B$9:$FN$108,126,0)))</f>
        <v>0</v>
      </c>
      <c r="M416" s="1282"/>
      <c r="N416" s="537">
        <f t="shared" si="35"/>
        <v>0</v>
      </c>
      <c r="O416" s="544" t="str">
        <f>IF($L400="TC",0,IF($L400="Nso",0,VLOOKUP($A397,'Marks Entry'!$B$9:$FN$108,130,0)))</f>
        <v>E</v>
      </c>
      <c r="P416" s="1007"/>
    </row>
    <row r="417" spans="1:16" s="73" customFormat="1" ht="18.600000000000001" customHeight="1">
      <c r="A417" s="1303"/>
      <c r="B417" s="543" t="s">
        <v>210</v>
      </c>
      <c r="C417" s="1350" t="s">
        <v>87</v>
      </c>
      <c r="D417" s="1351"/>
      <c r="E417" s="1352"/>
      <c r="F417" s="1356" t="s">
        <v>88</v>
      </c>
      <c r="G417" s="1357"/>
      <c r="H417" s="1358" t="s">
        <v>89</v>
      </c>
      <c r="I417" s="1358"/>
      <c r="J417" s="1359" t="s">
        <v>44</v>
      </c>
      <c r="K417" s="1360"/>
      <c r="L417" s="236" t="s">
        <v>95</v>
      </c>
      <c r="M417" s="236" t="s">
        <v>208</v>
      </c>
      <c r="N417" s="200" t="s">
        <v>42</v>
      </c>
      <c r="O417" s="545" t="s">
        <v>46</v>
      </c>
      <c r="P417" s="1007"/>
    </row>
    <row r="418" spans="1:16" s="73" customFormat="1" ht="18.600000000000001" customHeight="1" thickBot="1">
      <c r="A418" s="1303"/>
      <c r="B418" s="543" t="s">
        <v>210</v>
      </c>
      <c r="C418" s="1353"/>
      <c r="D418" s="1354"/>
      <c r="E418" s="1355"/>
      <c r="F418" s="1361">
        <f>IF($L400="TC",0,IF($L400="Nso",0,VLOOKUP($A397,'Marks Entry'!$B$9:$FN$108,161,0)))</f>
        <v>1200</v>
      </c>
      <c r="G418" s="1362"/>
      <c r="H418" s="1363">
        <f>IF($L400="TC",0,IF($L400="Nso",0,VLOOKUP($A397,'Marks Entry'!$B$9:$FN$108,162,0)))</f>
        <v>0</v>
      </c>
      <c r="I418" s="1363"/>
      <c r="J418" s="1364">
        <f>IF($L400="TC",0,IF($L400="Nso",0,VLOOKUP($A397,'Marks Entry'!$B$9:$FN$108,163,0)))</f>
        <v>0</v>
      </c>
      <c r="K418" s="1365"/>
      <c r="L418" s="237" t="str">
        <f>IF($L400="TC",0,IF($L400="Nso",0,VLOOKUP($A397,'Marks Entry'!$B$9:$FN$108,164,0)))</f>
        <v/>
      </c>
      <c r="M418" s="237" t="str">
        <f>IF($L400="TC",0,IF($L400="Nso",0,VLOOKUP($A397,'Marks Entry'!$B$9:$FN$108,165,0)))</f>
        <v/>
      </c>
      <c r="N418" s="542" t="str">
        <f>IF($L400="TC","TC",IF($L400="Nso","NSO",VLOOKUP($A397,'Marks Entry'!$B$9:$FN$108,166,0)))</f>
        <v>PROMOTED</v>
      </c>
      <c r="O418" s="546" t="str">
        <f>IF($L400="Nso",0,VLOOKUP($A397,'Marks Entry'!$B$9:$FN$108,168,0))</f>
        <v/>
      </c>
      <c r="P418" s="1007"/>
    </row>
    <row r="419" spans="1:16" s="73" customFormat="1" ht="18.600000000000001" customHeight="1">
      <c r="A419" s="1303"/>
      <c r="B419" s="543" t="s">
        <v>210</v>
      </c>
      <c r="C419" s="1332" t="s">
        <v>62</v>
      </c>
      <c r="D419" s="1333"/>
      <c r="E419" s="1333"/>
      <c r="F419" s="1333"/>
      <c r="G419" s="1333"/>
      <c r="H419" s="1333"/>
      <c r="I419" s="1334"/>
      <c r="J419" s="1335" t="s">
        <v>63</v>
      </c>
      <c r="K419" s="1335"/>
      <c r="L419" s="1336"/>
      <c r="M419" s="238">
        <f>IF($L400="TC",0,IF($L400="Nso",0,VLOOKUP($A397,'Marks Entry'!$B$9:$FN$108,158,0)))</f>
        <v>0</v>
      </c>
      <c r="N419" s="1337" t="s">
        <v>104</v>
      </c>
      <c r="O419" s="1338"/>
      <c r="P419" s="1007"/>
    </row>
    <row r="420" spans="1:16" s="73" customFormat="1" ht="18.600000000000001" customHeight="1" thickBot="1">
      <c r="A420" s="1303"/>
      <c r="B420" s="543" t="s">
        <v>210</v>
      </c>
      <c r="C420" s="1339" t="s">
        <v>57</v>
      </c>
      <c r="D420" s="1340"/>
      <c r="E420" s="1340"/>
      <c r="F420" s="1341" t="s">
        <v>168</v>
      </c>
      <c r="G420" s="1341"/>
      <c r="H420" s="1341"/>
      <c r="I420" s="523" t="s">
        <v>50</v>
      </c>
      <c r="J420" s="1342" t="s">
        <v>64</v>
      </c>
      <c r="K420" s="1342"/>
      <c r="L420" s="1343"/>
      <c r="M420" s="239">
        <f>IF($L400="TC",0,IF($L400="Nso",0,VLOOKUP($A397,'Marks Entry'!$B$9:$FN$108,159,0)))</f>
        <v>0</v>
      </c>
      <c r="N420" s="1344" t="str">
        <f>IF($L400="TC",0,IF($L400="Nso",0,VLOOKUP($A397,'Marks Entry'!$B$9:$FN$108,160,0)))</f>
        <v/>
      </c>
      <c r="O420" s="1345"/>
      <c r="P420" s="1007"/>
    </row>
    <row r="421" spans="1:16" s="73" customFormat="1" ht="18.600000000000001" customHeight="1">
      <c r="A421" s="1303"/>
      <c r="B421" s="543" t="s">
        <v>210</v>
      </c>
      <c r="C421" s="1339"/>
      <c r="D421" s="1340"/>
      <c r="E421" s="1340"/>
      <c r="F421" s="1341"/>
      <c r="G421" s="1341"/>
      <c r="H421" s="1341"/>
      <c r="I421" s="524" t="s">
        <v>102</v>
      </c>
      <c r="J421" s="1346" t="s">
        <v>65</v>
      </c>
      <c r="K421" s="1346"/>
      <c r="L421" s="1347"/>
      <c r="M421" s="1348" t="str">
        <f>IF($L400="TC",0,IF($L400="Nso",0,VLOOKUP($A397,'Marks Entry'!$B$9:$FN$108,169,0)))</f>
        <v>Need Improvement</v>
      </c>
      <c r="N421" s="1348"/>
      <c r="O421" s="1349"/>
      <c r="P421" s="1007"/>
    </row>
    <row r="422" spans="1:16" s="73" customFormat="1" ht="18.600000000000001" customHeight="1">
      <c r="A422" s="1303"/>
      <c r="B422" s="543" t="s">
        <v>210</v>
      </c>
      <c r="C422" s="1397" t="str">
        <f>'Marks Entry'!$EB$3</f>
        <v>Work Exp.</v>
      </c>
      <c r="D422" s="1398"/>
      <c r="E422" s="1399"/>
      <c r="F422" s="1400" t="str">
        <f>IF($L400="TC",0,IF($L400="Nso",0,VLOOKUP($A397,'Marks Entry'!$B$9:$GM$108,186,0)))</f>
        <v>0/100</v>
      </c>
      <c r="G422" s="1400"/>
      <c r="H422" s="1400"/>
      <c r="I422" s="59" t="str">
        <f>IF($L400="TC",0,IF($L400="Nso",0,VLOOKUP($A397,'Marks Entry'!$B$9:$GM$108,139,0)))</f>
        <v>E</v>
      </c>
      <c r="J422" s="1401" t="s">
        <v>81</v>
      </c>
      <c r="K422" s="1401"/>
      <c r="L422" s="1402"/>
      <c r="M422" s="1403">
        <f>'Marks Entry'!$AA$2</f>
        <v>45041</v>
      </c>
      <c r="N422" s="1403"/>
      <c r="O422" s="1404"/>
      <c r="P422" s="1007"/>
    </row>
    <row r="423" spans="1:16" s="73" customFormat="1" ht="18.600000000000001" customHeight="1">
      <c r="A423" s="1303"/>
      <c r="B423" s="543" t="s">
        <v>210</v>
      </c>
      <c r="C423" s="1405" t="str">
        <f>'Marks Entry'!$EK$3</f>
        <v>Art Edu.</v>
      </c>
      <c r="D423" s="1400"/>
      <c r="E423" s="1400"/>
      <c r="F423" s="1406" t="str">
        <f>IF($L400="TC",0,IF($L400="Nso",0,VLOOKUP($A397,'Marks Entry'!$B$9:$GM$108,190,0)))</f>
        <v>0/100</v>
      </c>
      <c r="G423" s="1407"/>
      <c r="H423" s="1408"/>
      <c r="I423" s="59" t="str">
        <f>IF($L400="TC",0,IF($L400="Nso",0,VLOOKUP($A397,'Marks Entry'!$B$9:$GM$108,148,0)))</f>
        <v>E</v>
      </c>
      <c r="J423" s="1409"/>
      <c r="K423" s="1409"/>
      <c r="L423" s="1410"/>
      <c r="M423" s="1410"/>
      <c r="N423" s="1410"/>
      <c r="O423" s="1411"/>
      <c r="P423" s="1007"/>
    </row>
    <row r="424" spans="1:16" s="73" customFormat="1" ht="18.600000000000001" customHeight="1">
      <c r="A424" s="1303"/>
      <c r="B424" s="543" t="s">
        <v>210</v>
      </c>
      <c r="C424" s="1366" t="str">
        <f>'Marks Entry'!$ET$3</f>
        <v>HEALTH &amp; PHY. EDU.</v>
      </c>
      <c r="D424" s="1367"/>
      <c r="E424" s="1367"/>
      <c r="F424" s="1368" t="str">
        <f>IF($L400="TC",0,IF($L400="Nso",0,VLOOKUP($A397,'Marks Entry'!$B$9:$GM$108,194,0)))</f>
        <v>0/100</v>
      </c>
      <c r="G424" s="1369"/>
      <c r="H424" s="1370"/>
      <c r="I424" s="59" t="str">
        <f>IF($L400="TC",0,IF($L400="Nso",0,VLOOKUP($A397,'Marks Entry'!$B$9:$GM$108,157,0)))</f>
        <v>E</v>
      </c>
      <c r="J424" s="1371" t="s">
        <v>77</v>
      </c>
      <c r="K424" s="1372"/>
      <c r="L424" s="1373"/>
      <c r="M424" s="1377"/>
      <c r="N424" s="1372"/>
      <c r="O424" s="1378"/>
      <c r="P424" s="1007"/>
    </row>
    <row r="425" spans="1:16" s="73" customFormat="1" ht="18.600000000000001" customHeight="1">
      <c r="A425" s="1303"/>
      <c r="B425" s="543" t="s">
        <v>210</v>
      </c>
      <c r="C425" s="1381" t="s">
        <v>66</v>
      </c>
      <c r="D425" s="1382"/>
      <c r="E425" s="1382"/>
      <c r="F425" s="1382"/>
      <c r="G425" s="1382"/>
      <c r="H425" s="1382"/>
      <c r="I425" s="1383"/>
      <c r="J425" s="1374"/>
      <c r="K425" s="1375"/>
      <c r="L425" s="1376"/>
      <c r="M425" s="1379"/>
      <c r="N425" s="1375"/>
      <c r="O425" s="1380"/>
      <c r="P425" s="1007"/>
    </row>
    <row r="426" spans="1:16" s="73" customFormat="1" ht="18.600000000000001" customHeight="1" thickBot="1">
      <c r="A426" s="1303"/>
      <c r="B426" s="543" t="s">
        <v>210</v>
      </c>
      <c r="C426" s="60" t="s">
        <v>67</v>
      </c>
      <c r="D426" s="1384" t="s">
        <v>72</v>
      </c>
      <c r="E426" s="1385"/>
      <c r="F426" s="1384" t="s">
        <v>73</v>
      </c>
      <c r="G426" s="1386"/>
      <c r="H426" s="1386"/>
      <c r="I426" s="1387"/>
      <c r="J426" s="1388" t="s">
        <v>78</v>
      </c>
      <c r="K426" s="1389"/>
      <c r="L426" s="1389"/>
      <c r="M426" s="1389"/>
      <c r="N426" s="1389"/>
      <c r="O426" s="1390"/>
      <c r="P426" s="1007"/>
    </row>
    <row r="427" spans="1:16" s="73" customFormat="1" ht="18.600000000000001" customHeight="1">
      <c r="A427" s="1303"/>
      <c r="B427" s="543" t="s">
        <v>210</v>
      </c>
      <c r="C427" s="690" t="s">
        <v>68</v>
      </c>
      <c r="D427" s="1328" t="s">
        <v>211</v>
      </c>
      <c r="E427" s="1327"/>
      <c r="F427" s="1394" t="s">
        <v>74</v>
      </c>
      <c r="G427" s="1395"/>
      <c r="H427" s="1395"/>
      <c r="I427" s="1396"/>
      <c r="J427" s="1391"/>
      <c r="K427" s="1392"/>
      <c r="L427" s="1392"/>
      <c r="M427" s="1392"/>
      <c r="N427" s="1392"/>
      <c r="O427" s="1393"/>
      <c r="P427" s="1007"/>
    </row>
    <row r="428" spans="1:16" s="73" customFormat="1" ht="18.600000000000001" customHeight="1">
      <c r="A428" s="1303"/>
      <c r="B428" s="543" t="s">
        <v>210</v>
      </c>
      <c r="C428" s="689" t="s">
        <v>69</v>
      </c>
      <c r="D428" s="1275" t="s">
        <v>212</v>
      </c>
      <c r="E428" s="1274"/>
      <c r="F428" s="1413" t="s">
        <v>75</v>
      </c>
      <c r="G428" s="1414"/>
      <c r="H428" s="1414"/>
      <c r="I428" s="1415"/>
      <c r="J428" s="1391"/>
      <c r="K428" s="1392"/>
      <c r="L428" s="1392"/>
      <c r="M428" s="1392"/>
      <c r="N428" s="1392"/>
      <c r="O428" s="1393"/>
      <c r="P428" s="1007"/>
    </row>
    <row r="429" spans="1:16" s="73" customFormat="1" ht="18.600000000000001" customHeight="1">
      <c r="A429" s="1303"/>
      <c r="B429" s="543" t="s">
        <v>210</v>
      </c>
      <c r="C429" s="689" t="s">
        <v>71</v>
      </c>
      <c r="D429" s="1275" t="s">
        <v>213</v>
      </c>
      <c r="E429" s="1274"/>
      <c r="F429" s="1413" t="s">
        <v>76</v>
      </c>
      <c r="G429" s="1414"/>
      <c r="H429" s="1414"/>
      <c r="I429" s="1415"/>
      <c r="J429" s="1416" t="s">
        <v>90</v>
      </c>
      <c r="K429" s="1417"/>
      <c r="L429" s="1417"/>
      <c r="M429" s="1417"/>
      <c r="N429" s="1417"/>
      <c r="O429" s="1418"/>
      <c r="P429" s="1007"/>
    </row>
    <row r="430" spans="1:16" s="73" customFormat="1" ht="18.600000000000001" customHeight="1">
      <c r="A430" s="1303"/>
      <c r="B430" s="543" t="s">
        <v>210</v>
      </c>
      <c r="C430" s="689" t="s">
        <v>70</v>
      </c>
      <c r="D430" s="1275" t="s">
        <v>214</v>
      </c>
      <c r="E430" s="1274"/>
      <c r="F430" s="1413" t="s">
        <v>103</v>
      </c>
      <c r="G430" s="1414"/>
      <c r="H430" s="1414"/>
      <c r="I430" s="1415"/>
      <c r="J430" s="1416"/>
      <c r="K430" s="1417"/>
      <c r="L430" s="1417"/>
      <c r="M430" s="1417"/>
      <c r="N430" s="1417"/>
      <c r="O430" s="1418"/>
      <c r="P430" s="1007"/>
    </row>
    <row r="431" spans="1:16" s="73" customFormat="1" ht="18.600000000000001" customHeight="1" thickBot="1">
      <c r="A431" s="1303"/>
      <c r="B431" s="547" t="s">
        <v>210</v>
      </c>
      <c r="C431" s="548" t="s">
        <v>153</v>
      </c>
      <c r="D431" s="1281" t="s">
        <v>215</v>
      </c>
      <c r="E431" s="1280"/>
      <c r="F431" s="1422" t="s">
        <v>216</v>
      </c>
      <c r="G431" s="1423"/>
      <c r="H431" s="1423"/>
      <c r="I431" s="1424"/>
      <c r="J431" s="1419"/>
      <c r="K431" s="1420"/>
      <c r="L431" s="1420"/>
      <c r="M431" s="1420"/>
      <c r="N431" s="1420"/>
      <c r="O431" s="1421"/>
      <c r="P431" s="1007"/>
    </row>
    <row r="432" spans="1:16" s="73" customFormat="1" ht="9.75" customHeight="1">
      <c r="A432" s="1412"/>
      <c r="B432" s="1412"/>
      <c r="C432" s="1412"/>
      <c r="D432" s="1412"/>
      <c r="E432" s="1412"/>
      <c r="F432" s="1412"/>
      <c r="G432" s="1412"/>
      <c r="H432" s="1412"/>
      <c r="I432" s="1412"/>
      <c r="J432" s="1412"/>
      <c r="K432" s="1412"/>
      <c r="L432" s="1412"/>
      <c r="M432" s="1412"/>
      <c r="N432" s="1412"/>
      <c r="O432" s="1412"/>
      <c r="P432" s="1412"/>
    </row>
    <row r="433" spans="1:16" s="73" customFormat="1" ht="17.25" customHeight="1" thickBot="1">
      <c r="A433" s="241">
        <f>A397+1</f>
        <v>13</v>
      </c>
      <c r="B433" s="1302" t="s">
        <v>53</v>
      </c>
      <c r="C433" s="1302"/>
      <c r="D433" s="1302"/>
      <c r="E433" s="1302"/>
      <c r="F433" s="1302"/>
      <c r="G433" s="1302"/>
      <c r="H433" s="1302"/>
      <c r="I433" s="1302"/>
      <c r="J433" s="1302"/>
      <c r="K433" s="1302"/>
      <c r="L433" s="1302"/>
      <c r="M433" s="1302"/>
      <c r="N433" s="1302"/>
      <c r="O433" s="1302"/>
      <c r="P433" s="1007"/>
    </row>
    <row r="434" spans="1:16" s="73" customFormat="1" ht="44.25" customHeight="1">
      <c r="A434" s="1303"/>
      <c r="B434" s="1304" t="str">
        <f>IF(L436&gt;0,CONCATENATE(I436,L436),0)</f>
        <v>Roll No.:-913</v>
      </c>
      <c r="C434" s="1306"/>
      <c r="D434" s="1308" t="str">
        <f>Master!$E$8</f>
        <v>Govt. Sr. Secondary School Raimalwada</v>
      </c>
      <c r="E434" s="1309"/>
      <c r="F434" s="1309"/>
      <c r="G434" s="1309"/>
      <c r="H434" s="1309"/>
      <c r="I434" s="1309"/>
      <c r="J434" s="1309"/>
      <c r="K434" s="1309"/>
      <c r="L434" s="1309"/>
      <c r="M434" s="1309"/>
      <c r="N434" s="1309"/>
      <c r="O434" s="1310"/>
      <c r="P434" s="1007"/>
    </row>
    <row r="435" spans="1:16" s="73" customFormat="1" ht="26.25" customHeight="1" thickBot="1">
      <c r="A435" s="1303"/>
      <c r="B435" s="1305"/>
      <c r="C435" s="1307"/>
      <c r="D435" s="1311" t="str">
        <f>Master!$E$11</f>
        <v>P.S.-Bapini (Jodhpur)</v>
      </c>
      <c r="E435" s="1311"/>
      <c r="F435" s="1311"/>
      <c r="G435" s="1311"/>
      <c r="H435" s="1311"/>
      <c r="I435" s="1311"/>
      <c r="J435" s="1311"/>
      <c r="K435" s="1311"/>
      <c r="L435" s="1311"/>
      <c r="M435" s="1311"/>
      <c r="N435" s="1311"/>
      <c r="O435" s="1312"/>
      <c r="P435" s="1007"/>
    </row>
    <row r="436" spans="1:16" s="73" customFormat="1" ht="15" customHeight="1">
      <c r="A436" s="1303"/>
      <c r="B436" s="1313"/>
      <c r="C436" s="1314" t="s">
        <v>163</v>
      </c>
      <c r="D436" s="1315"/>
      <c r="E436" s="1315"/>
      <c r="F436" s="1315"/>
      <c r="G436" s="1315"/>
      <c r="H436" s="1316"/>
      <c r="I436" s="1320" t="s">
        <v>125</v>
      </c>
      <c r="J436" s="1321"/>
      <c r="K436" s="1321"/>
      <c r="L436" s="1286">
        <f>VLOOKUP(A433,'Marks Entry'!$B$9:$G$108,6)</f>
        <v>913</v>
      </c>
      <c r="M436" s="1288" t="str">
        <f>CONCATENATE('Marks Entry'!$C$3,"0",'Marks Entry'!$G$3)</f>
        <v>School U-Dise Code :-08151106901</v>
      </c>
      <c r="N436" s="1289"/>
      <c r="O436" s="1290"/>
      <c r="P436" s="1007"/>
    </row>
    <row r="437" spans="1:16" s="73" customFormat="1" ht="15" customHeight="1">
      <c r="A437" s="1303"/>
      <c r="B437" s="1313"/>
      <c r="C437" s="1314"/>
      <c r="D437" s="1315"/>
      <c r="E437" s="1315"/>
      <c r="F437" s="1315"/>
      <c r="G437" s="1315"/>
      <c r="H437" s="1316"/>
      <c r="I437" s="1320"/>
      <c r="J437" s="1321"/>
      <c r="K437" s="1321"/>
      <c r="L437" s="1286"/>
      <c r="M437" s="1291" t="str">
        <f>CONCATENATE('Marks Entry'!$I$3,'Marks Entry'!$J$3)</f>
        <v>Session :-2022-23</v>
      </c>
      <c r="N437" s="1292"/>
      <c r="O437" s="1293"/>
      <c r="P437" s="1007"/>
    </row>
    <row r="438" spans="1:16" s="73" customFormat="1" ht="15" customHeight="1" thickBot="1">
      <c r="A438" s="1303"/>
      <c r="B438" s="1313"/>
      <c r="C438" s="1317"/>
      <c r="D438" s="1318"/>
      <c r="E438" s="1318"/>
      <c r="F438" s="1318"/>
      <c r="G438" s="1318"/>
      <c r="H438" s="1319"/>
      <c r="I438" s="1322"/>
      <c r="J438" s="1323"/>
      <c r="K438" s="1323"/>
      <c r="L438" s="1287"/>
      <c r="M438" s="1294"/>
      <c r="N438" s="1295"/>
      <c r="O438" s="1296"/>
      <c r="P438" s="1007"/>
    </row>
    <row r="439" spans="1:16" s="73" customFormat="1" ht="19.5" customHeight="1">
      <c r="A439" s="1303"/>
      <c r="B439" s="543" t="s">
        <v>210</v>
      </c>
      <c r="C439" s="1297" t="s">
        <v>21</v>
      </c>
      <c r="D439" s="1298"/>
      <c r="E439" s="1298"/>
      <c r="F439" s="1298"/>
      <c r="G439" s="1299"/>
      <c r="H439" s="13" t="s">
        <v>161</v>
      </c>
      <c r="I439" s="1300">
        <f>VLOOKUP($A433,'Marks Entry'!$B$9:$FN$108,4,0)</f>
        <v>0</v>
      </c>
      <c r="J439" s="1300"/>
      <c r="K439" s="1300"/>
      <c r="L439" s="1300"/>
      <c r="M439" s="1300"/>
      <c r="N439" s="1300"/>
      <c r="O439" s="1301"/>
      <c r="P439" s="1007"/>
    </row>
    <row r="440" spans="1:16" s="73" customFormat="1" ht="19.5" customHeight="1">
      <c r="A440" s="1303"/>
      <c r="B440" s="543" t="s">
        <v>210</v>
      </c>
      <c r="C440" s="1283" t="s">
        <v>23</v>
      </c>
      <c r="D440" s="1284"/>
      <c r="E440" s="1284"/>
      <c r="F440" s="1284"/>
      <c r="G440" s="1285"/>
      <c r="H440" s="25" t="s">
        <v>161</v>
      </c>
      <c r="I440" s="1252">
        <f>VLOOKUP($A433,'Marks Entry'!$B$9:$FN$108,7,0)</f>
        <v>0</v>
      </c>
      <c r="J440" s="1252"/>
      <c r="K440" s="1252"/>
      <c r="L440" s="1252"/>
      <c r="M440" s="1252"/>
      <c r="N440" s="1252"/>
      <c r="O440" s="1253"/>
      <c r="P440" s="1007"/>
    </row>
    <row r="441" spans="1:16" s="73" customFormat="1" ht="19.5" customHeight="1">
      <c r="A441" s="1303"/>
      <c r="B441" s="543" t="s">
        <v>210</v>
      </c>
      <c r="C441" s="1283" t="s">
        <v>24</v>
      </c>
      <c r="D441" s="1284"/>
      <c r="E441" s="1284"/>
      <c r="F441" s="1284"/>
      <c r="G441" s="1285"/>
      <c r="H441" s="25" t="s">
        <v>161</v>
      </c>
      <c r="I441" s="1252">
        <f>VLOOKUP($A433,'Marks Entry'!$B$9:$FN$108,8,0)</f>
        <v>0</v>
      </c>
      <c r="J441" s="1252"/>
      <c r="K441" s="1252"/>
      <c r="L441" s="1252"/>
      <c r="M441" s="1252"/>
      <c r="N441" s="1252"/>
      <c r="O441" s="1253"/>
      <c r="P441" s="1007"/>
    </row>
    <row r="442" spans="1:16" s="73" customFormat="1" ht="19.5" customHeight="1">
      <c r="A442" s="1303"/>
      <c r="B442" s="543" t="s">
        <v>210</v>
      </c>
      <c r="C442" s="1283" t="s">
        <v>55</v>
      </c>
      <c r="D442" s="1284"/>
      <c r="E442" s="1284"/>
      <c r="F442" s="1284"/>
      <c r="G442" s="1285"/>
      <c r="H442" s="25" t="s">
        <v>161</v>
      </c>
      <c r="I442" s="1252">
        <f>VLOOKUP($A433,'Marks Entry'!$B$9:$FN$108,9,0)</f>
        <v>0</v>
      </c>
      <c r="J442" s="1252"/>
      <c r="K442" s="1252"/>
      <c r="L442" s="1252"/>
      <c r="M442" s="1252"/>
      <c r="N442" s="1252"/>
      <c r="O442" s="1253"/>
      <c r="P442" s="1007"/>
    </row>
    <row r="443" spans="1:16" s="73" customFormat="1" ht="19.5" customHeight="1">
      <c r="A443" s="1303"/>
      <c r="B443" s="543" t="s">
        <v>210</v>
      </c>
      <c r="C443" s="1283" t="s">
        <v>56</v>
      </c>
      <c r="D443" s="1284"/>
      <c r="E443" s="1284"/>
      <c r="F443" s="1284"/>
      <c r="G443" s="1285"/>
      <c r="H443" s="25" t="s">
        <v>161</v>
      </c>
      <c r="I443" s="1251" t="str">
        <f>CONCATENATE('Marks Entry'!$G$4,'Marks Entry'!$J$4)</f>
        <v>6(A)</v>
      </c>
      <c r="J443" s="1252"/>
      <c r="K443" s="1252"/>
      <c r="L443" s="1252"/>
      <c r="M443" s="1252"/>
      <c r="N443" s="1252"/>
      <c r="O443" s="1253"/>
      <c r="P443" s="1007"/>
    </row>
    <row r="444" spans="1:16" s="73" customFormat="1" ht="19.5" customHeight="1" thickBot="1">
      <c r="A444" s="1303"/>
      <c r="B444" s="543" t="s">
        <v>210</v>
      </c>
      <c r="C444" s="1254" t="s">
        <v>26</v>
      </c>
      <c r="D444" s="1255"/>
      <c r="E444" s="1255"/>
      <c r="F444" s="1255"/>
      <c r="G444" s="1256"/>
      <c r="H444" s="61" t="s">
        <v>161</v>
      </c>
      <c r="I444" s="1257">
        <f>VLOOKUP($A433,'Marks Entry'!$B$9:$FN$108,10,0)</f>
        <v>0</v>
      </c>
      <c r="J444" s="1257"/>
      <c r="K444" s="1257"/>
      <c r="L444" s="1257"/>
      <c r="M444" s="1257"/>
      <c r="N444" s="1257"/>
      <c r="O444" s="1258"/>
      <c r="P444" s="1007"/>
    </row>
    <row r="445" spans="1:16" s="73" customFormat="1" ht="34.5" customHeight="1">
      <c r="A445" s="1303"/>
      <c r="B445" s="543" t="s">
        <v>210</v>
      </c>
      <c r="C445" s="1259" t="s">
        <v>57</v>
      </c>
      <c r="D445" s="1260"/>
      <c r="E445" s="525" t="s">
        <v>82</v>
      </c>
      <c r="F445" s="525" t="s">
        <v>83</v>
      </c>
      <c r="G445" s="697" t="str">
        <f>'Marks Entry'!$R$5</f>
        <v>No Bag Day Activity</v>
      </c>
      <c r="H445" s="521" t="s">
        <v>32</v>
      </c>
      <c r="I445" s="1261" t="s">
        <v>58</v>
      </c>
      <c r="J445" s="1262"/>
      <c r="K445" s="522" t="s">
        <v>203</v>
      </c>
      <c r="L445" s="1263" t="s">
        <v>94</v>
      </c>
      <c r="M445" s="1264"/>
      <c r="N445" s="535" t="s">
        <v>86</v>
      </c>
      <c r="O445" s="1265" t="s">
        <v>101</v>
      </c>
      <c r="P445" s="1007"/>
    </row>
    <row r="446" spans="1:16" s="73" customFormat="1" ht="25.5" customHeight="1" thickBot="1">
      <c r="A446" s="1303"/>
      <c r="B446" s="543" t="s">
        <v>210</v>
      </c>
      <c r="C446" s="1267" t="s">
        <v>59</v>
      </c>
      <c r="D446" s="1268"/>
      <c r="E446" s="549">
        <f>'Marks Entry'!$N$7</f>
        <v>10</v>
      </c>
      <c r="F446" s="549">
        <f>'Marks Entry'!$Q$7</f>
        <v>10</v>
      </c>
      <c r="G446" s="549">
        <f>'Marks Entry'!$T$7</f>
        <v>10</v>
      </c>
      <c r="H446" s="111">
        <f>SUM(E446:G446)</f>
        <v>30</v>
      </c>
      <c r="I446" s="1269">
        <f>'Marks Entry'!$X$7</f>
        <v>70</v>
      </c>
      <c r="J446" s="1270"/>
      <c r="K446" s="531">
        <f>SUM(H446,I446)</f>
        <v>100</v>
      </c>
      <c r="L446" s="1330">
        <f>'Marks Entry'!$AA$7</f>
        <v>100</v>
      </c>
      <c r="M446" s="1331"/>
      <c r="N446" s="536">
        <f>H446+I446+L446</f>
        <v>200</v>
      </c>
      <c r="O446" s="1266"/>
      <c r="P446" s="1007"/>
    </row>
    <row r="447" spans="1:16" s="73" customFormat="1" ht="18.600000000000001" customHeight="1">
      <c r="A447" s="1303"/>
      <c r="B447" s="543" t="s">
        <v>210</v>
      </c>
      <c r="C447" s="1324" t="str">
        <f>'Marks Entry'!$L$3</f>
        <v>HINDI</v>
      </c>
      <c r="D447" s="1325"/>
      <c r="E447" s="527">
        <f>IF($L436="TC",0,IF($L436="Nso",0,VLOOKUP($A433,'Marks Entry'!$B$9:$FN$108,13,0)))</f>
        <v>0</v>
      </c>
      <c r="F447" s="527">
        <f>IF($L436="TC",0,IF($L436="Nso",0,VLOOKUP($A433,'Marks Entry'!$B$9:$FN$108,16,0)))</f>
        <v>0</v>
      </c>
      <c r="G447" s="527">
        <f>IF($L436="TC",0,IF($L436="Nso",0,VLOOKUP($A433,'Marks Entry'!$B$9:$FN$108,19,0)))</f>
        <v>0</v>
      </c>
      <c r="H447" s="528">
        <f>SUM(E447:G447)</f>
        <v>0</v>
      </c>
      <c r="I447" s="1326">
        <f>IF($L436="TC",0,IF($L436="Nso",0,VLOOKUP($A433,'Marks Entry'!$B$9:$FN$108,23,0)))</f>
        <v>0</v>
      </c>
      <c r="J447" s="1327"/>
      <c r="K447" s="532">
        <f>SUM(H447,I447)</f>
        <v>0</v>
      </c>
      <c r="L447" s="1328">
        <f>IF($L436="TC",0,IF($L436="Nso",0,VLOOKUP($A433,'Marks Entry'!$B$9:$FN$108,26,0)))</f>
        <v>0</v>
      </c>
      <c r="M447" s="1329"/>
      <c r="N447" s="537">
        <f>SUM(H447,I447,L447)</f>
        <v>0</v>
      </c>
      <c r="O447" s="544" t="str">
        <f>IF($L436="TC",0,IF($L436="Nso",0,VLOOKUP($A433,'Marks Entry'!$B$9:$FN$108,30,0)))</f>
        <v>E</v>
      </c>
      <c r="P447" s="1007"/>
    </row>
    <row r="448" spans="1:16" s="73" customFormat="1" ht="18.600000000000001" customHeight="1">
      <c r="A448" s="1303"/>
      <c r="B448" s="543" t="s">
        <v>210</v>
      </c>
      <c r="C448" s="1271" t="str">
        <f>'Marks Entry'!$AF$3</f>
        <v>ENGLISH</v>
      </c>
      <c r="D448" s="1272"/>
      <c r="E448" s="527">
        <f>IF($L436="TC",0,IF($L436="Nso",0,VLOOKUP($A433,'Marks Entry'!$B$9:$FN$108,33,0)))</f>
        <v>0</v>
      </c>
      <c r="F448" s="527">
        <f>IF($L436="TC",0,IF($L436="Nso",0,VLOOKUP($A433,'Marks Entry'!$B$9:$FN$108,36,0)))</f>
        <v>0</v>
      </c>
      <c r="G448" s="527">
        <f>IF($L436="TC",0,IF($L436="Nso",0,VLOOKUP($A433,'Marks Entry'!$B$9:$FN$108,39,0)))</f>
        <v>0</v>
      </c>
      <c r="H448" s="529">
        <f t="shared" ref="H448:H452" si="36">SUM(E448:G448)</f>
        <v>0</v>
      </c>
      <c r="I448" s="1273">
        <f>IF($L436="TC",0,IF($L436="Nso",0,VLOOKUP($A433,'Marks Entry'!$B$9:$FN$108,43,0)))</f>
        <v>0</v>
      </c>
      <c r="J448" s="1274"/>
      <c r="K448" s="533">
        <f t="shared" ref="K448:K452" si="37">SUM(H448,I448)</f>
        <v>0</v>
      </c>
      <c r="L448" s="1275">
        <f>IF($L436="TC",0,IF($L436="Nso",0,VLOOKUP($A433,'Marks Entry'!$B$9:$FN$108,46,0)))</f>
        <v>0</v>
      </c>
      <c r="M448" s="1276"/>
      <c r="N448" s="537">
        <f t="shared" ref="N448:N452" si="38">SUM(H448,I448,L448)</f>
        <v>0</v>
      </c>
      <c r="O448" s="544" t="str">
        <f>IF($L436="TC",0,IF($L436="Nso",0,VLOOKUP($A433,'Marks Entry'!$B$9:$FN$108,50,0)))</f>
        <v>E</v>
      </c>
      <c r="P448" s="1007"/>
    </row>
    <row r="449" spans="1:16" s="73" customFormat="1" ht="18.600000000000001" customHeight="1">
      <c r="A449" s="1303"/>
      <c r="B449" s="543" t="s">
        <v>210</v>
      </c>
      <c r="C449" s="1271" t="str">
        <f>'Marks Entry'!$AZ$3</f>
        <v>SANSKRIT</v>
      </c>
      <c r="D449" s="1272"/>
      <c r="E449" s="527">
        <f>IF($L436="TC",0,IF($L436="Nso",0,VLOOKUP($A433,'Marks Entry'!$B$9:$FN$108,53,0)))</f>
        <v>0</v>
      </c>
      <c r="F449" s="527">
        <f>IF($L436="TC",0,IF($L436="TC",0,IF($L436="Nso",0,VLOOKUP($A433,'Marks Entry'!$B$9:$FN$108,56,0))))</f>
        <v>0</v>
      </c>
      <c r="G449" s="527">
        <f>IF($L436="TC",0,IF($L436="TC",0,IF($L436="Nso",0,VLOOKUP($A433,'Marks Entry'!$B$9:$FN$108,59,0))))</f>
        <v>0</v>
      </c>
      <c r="H449" s="529">
        <f t="shared" si="36"/>
        <v>0</v>
      </c>
      <c r="I449" s="1273">
        <f>IF($L436="TC",0,IF($L436="Nso",0,VLOOKUP($A433,'Marks Entry'!$B$9:$FN$108,63,0)))</f>
        <v>0</v>
      </c>
      <c r="J449" s="1274"/>
      <c r="K449" s="533">
        <f t="shared" si="37"/>
        <v>0</v>
      </c>
      <c r="L449" s="1275">
        <f>IF($L436="TC",0,IF($L436="Nso",0,VLOOKUP($A433,'Marks Entry'!$B$9:$FN$108,66,0)))</f>
        <v>0</v>
      </c>
      <c r="M449" s="1276"/>
      <c r="N449" s="537">
        <f t="shared" si="38"/>
        <v>0</v>
      </c>
      <c r="O449" s="544" t="str">
        <f>IF($L436="TC",0,IF($L436="Nso",0,VLOOKUP($A433,'Marks Entry'!$B$9:$FN$108,70,0)))</f>
        <v>E</v>
      </c>
      <c r="P449" s="1007"/>
    </row>
    <row r="450" spans="1:16" s="73" customFormat="1" ht="18.600000000000001" customHeight="1">
      <c r="A450" s="1303"/>
      <c r="B450" s="543" t="s">
        <v>210</v>
      </c>
      <c r="C450" s="1271" t="str">
        <f>'Marks Entry'!$BT$3</f>
        <v>SCIENCE</v>
      </c>
      <c r="D450" s="1272"/>
      <c r="E450" s="527">
        <f>IF($L436="TC",0,IF($L436="Nso",0,VLOOKUP($A433,'Marks Entry'!$B$9:$FN$108,73,0)))</f>
        <v>0</v>
      </c>
      <c r="F450" s="527">
        <f>IF($L436="TC",0,IF($L436="Nso",0,VLOOKUP($A433,'Marks Entry'!$B$9:$FN$108,76,0)))</f>
        <v>0</v>
      </c>
      <c r="G450" s="527">
        <f>IF($L436="TC",0,IF($L436="Nso",0,VLOOKUP($A433,'Marks Entry'!$B$9:$FN$108,79,0)))</f>
        <v>0</v>
      </c>
      <c r="H450" s="529">
        <f t="shared" si="36"/>
        <v>0</v>
      </c>
      <c r="I450" s="1273">
        <f>IF($L436="TC",0,IF($L436="Nso",0,VLOOKUP($A433,'Marks Entry'!$B$9:$FN$108,83,0)))</f>
        <v>0</v>
      </c>
      <c r="J450" s="1274"/>
      <c r="K450" s="533">
        <f t="shared" si="37"/>
        <v>0</v>
      </c>
      <c r="L450" s="1275">
        <f>IF($L436="TC",0,IF($L436="Nso",0,VLOOKUP($A433,'Marks Entry'!$B$9:$FN$108,86,0)))</f>
        <v>0</v>
      </c>
      <c r="M450" s="1276"/>
      <c r="N450" s="537">
        <f t="shared" si="38"/>
        <v>0</v>
      </c>
      <c r="O450" s="544" t="str">
        <f>IF($L436="TC",0,IF($L436="Nso",0,VLOOKUP($A433,'Marks Entry'!$B$9:$FN$108,90,0)))</f>
        <v>E</v>
      </c>
      <c r="P450" s="1007"/>
    </row>
    <row r="451" spans="1:16" s="73" customFormat="1" ht="18.600000000000001" customHeight="1">
      <c r="A451" s="1303"/>
      <c r="B451" s="543" t="s">
        <v>210</v>
      </c>
      <c r="C451" s="1271" t="str">
        <f>'Marks Entry'!$CN$3</f>
        <v>MATHEMATICS</v>
      </c>
      <c r="D451" s="1272"/>
      <c r="E451" s="527">
        <f>IF($L436="TC",0,IF($L436="Nso",0,VLOOKUP($A433,'Marks Entry'!$B$9:$FN$108,93,0)))</f>
        <v>0</v>
      </c>
      <c r="F451" s="527">
        <f>IF($L436="TC",0,IF($L436="Nso",0,VLOOKUP($A433,'Marks Entry'!$B$9:$FN$108,96,0)))</f>
        <v>0</v>
      </c>
      <c r="G451" s="527">
        <f>IF($L436="TC",0,IF($L436="Nso",0,VLOOKUP($A433,'Marks Entry'!$B$9:$FN$108,99,0)))</f>
        <v>0</v>
      </c>
      <c r="H451" s="529">
        <f t="shared" si="36"/>
        <v>0</v>
      </c>
      <c r="I451" s="1273">
        <f>IF($L436="TC",0,IF($L436="Nso",0,VLOOKUP($A433,'Marks Entry'!$B$9:$FN$108,103,0)))</f>
        <v>0</v>
      </c>
      <c r="J451" s="1274"/>
      <c r="K451" s="533">
        <f t="shared" si="37"/>
        <v>0</v>
      </c>
      <c r="L451" s="1275">
        <f>IF($L436="TC",0,IF($L436="Nso",0,VLOOKUP($A433,'Marks Entry'!$B$9:$FN$108,106,0)))</f>
        <v>0</v>
      </c>
      <c r="M451" s="1276"/>
      <c r="N451" s="537">
        <f t="shared" si="38"/>
        <v>0</v>
      </c>
      <c r="O451" s="544" t="str">
        <f>IF($L436="TC",0,IF($L436="Nso",0,VLOOKUP($A433,'Marks Entry'!$B$9:$FN$108,110,0)))</f>
        <v>E</v>
      </c>
      <c r="P451" s="1007"/>
    </row>
    <row r="452" spans="1:16" s="73" customFormat="1" ht="18.600000000000001" customHeight="1" thickBot="1">
      <c r="A452" s="1303"/>
      <c r="B452" s="543" t="s">
        <v>210</v>
      </c>
      <c r="C452" s="1277" t="str">
        <f>'Marks Entry'!$DH$3</f>
        <v>SOCIAL SCIENCE</v>
      </c>
      <c r="D452" s="1278"/>
      <c r="E452" s="527">
        <f>IF($L436="TC",0,IF($L436="Nso",0,VLOOKUP($A433,'Marks Entry'!$B$9:$FN$108,113,0)))</f>
        <v>0</v>
      </c>
      <c r="F452" s="527">
        <f>IF($L436="TC",0,IF($L436="Nso",0,VLOOKUP($A433,'Marks Entry'!$B$9:$FN$108,116,0)))</f>
        <v>0</v>
      </c>
      <c r="G452" s="527">
        <f>IF($L436="TC",0,IF($L436="Nso",0,VLOOKUP($A433,'Marks Entry'!$B$9:$FN$108,119,0)))</f>
        <v>0</v>
      </c>
      <c r="H452" s="530">
        <f t="shared" si="36"/>
        <v>0</v>
      </c>
      <c r="I452" s="1279">
        <f>IF($L436="TC",0,IF($L436="Nso",0,VLOOKUP($A433,'Marks Entry'!$B$9:$FN$108,123,0)))</f>
        <v>0</v>
      </c>
      <c r="J452" s="1280"/>
      <c r="K452" s="534">
        <f t="shared" si="37"/>
        <v>0</v>
      </c>
      <c r="L452" s="1281">
        <f>IF($L436="TC",0,IF($L436="Nso",0,VLOOKUP($A433,'Marks Entry'!$B$9:$FN$108,126,0)))</f>
        <v>0</v>
      </c>
      <c r="M452" s="1282"/>
      <c r="N452" s="537">
        <f t="shared" si="38"/>
        <v>0</v>
      </c>
      <c r="O452" s="544" t="str">
        <f>IF($L436="TC",0,IF($L436="Nso",0,VLOOKUP($A433,'Marks Entry'!$B$9:$FN$108,130,0)))</f>
        <v>E</v>
      </c>
      <c r="P452" s="1007"/>
    </row>
    <row r="453" spans="1:16" s="73" customFormat="1" ht="18.600000000000001" customHeight="1">
      <c r="A453" s="1303"/>
      <c r="B453" s="543" t="s">
        <v>210</v>
      </c>
      <c r="C453" s="1350" t="s">
        <v>87</v>
      </c>
      <c r="D453" s="1351"/>
      <c r="E453" s="1352"/>
      <c r="F453" s="1356" t="s">
        <v>88</v>
      </c>
      <c r="G453" s="1357"/>
      <c r="H453" s="1358" t="s">
        <v>89</v>
      </c>
      <c r="I453" s="1358"/>
      <c r="J453" s="1359" t="s">
        <v>44</v>
      </c>
      <c r="K453" s="1360"/>
      <c r="L453" s="236" t="s">
        <v>95</v>
      </c>
      <c r="M453" s="236" t="s">
        <v>208</v>
      </c>
      <c r="N453" s="200" t="s">
        <v>42</v>
      </c>
      <c r="O453" s="545" t="s">
        <v>46</v>
      </c>
      <c r="P453" s="1007"/>
    </row>
    <row r="454" spans="1:16" s="73" customFormat="1" ht="18.600000000000001" customHeight="1" thickBot="1">
      <c r="A454" s="1303"/>
      <c r="B454" s="543" t="s">
        <v>210</v>
      </c>
      <c r="C454" s="1353"/>
      <c r="D454" s="1354"/>
      <c r="E454" s="1355"/>
      <c r="F454" s="1361">
        <f>IF($L436="TC",0,IF($L436="Nso",0,VLOOKUP($A433,'Marks Entry'!$B$9:$FN$108,161,0)))</f>
        <v>1200</v>
      </c>
      <c r="G454" s="1362"/>
      <c r="H454" s="1363">
        <f>IF($L436="TC",0,IF($L436="Nso",0,VLOOKUP($A433,'Marks Entry'!$B$9:$FN$108,162,0)))</f>
        <v>0</v>
      </c>
      <c r="I454" s="1363"/>
      <c r="J454" s="1364">
        <f>IF($L436="TC",0,IF($L436="Nso",0,VLOOKUP($A433,'Marks Entry'!$B$9:$FN$108,163,0)))</f>
        <v>0</v>
      </c>
      <c r="K454" s="1365"/>
      <c r="L454" s="237" t="str">
        <f>IF($L436="TC",0,IF($L436="Nso",0,VLOOKUP($A433,'Marks Entry'!$B$9:$FN$108,164,0)))</f>
        <v/>
      </c>
      <c r="M454" s="237" t="str">
        <f>IF($L436="TC",0,IF($L436="Nso",0,VLOOKUP($A433,'Marks Entry'!$B$9:$FN$108,165,0)))</f>
        <v/>
      </c>
      <c r="N454" s="542" t="str">
        <f>IF($L436="TC","TC",IF($L436="Nso","NSO",VLOOKUP($A433,'Marks Entry'!$B$9:$FN$108,166,0)))</f>
        <v>PROMOTED</v>
      </c>
      <c r="O454" s="546" t="str">
        <f>IF($L436="Nso",0,VLOOKUP($A433,'Marks Entry'!$B$9:$FN$108,168,0))</f>
        <v/>
      </c>
      <c r="P454" s="1007"/>
    </row>
    <row r="455" spans="1:16" s="73" customFormat="1" ht="18.600000000000001" customHeight="1">
      <c r="A455" s="1303"/>
      <c r="B455" s="543" t="s">
        <v>210</v>
      </c>
      <c r="C455" s="1332" t="s">
        <v>62</v>
      </c>
      <c r="D455" s="1333"/>
      <c r="E455" s="1333"/>
      <c r="F455" s="1333"/>
      <c r="G455" s="1333"/>
      <c r="H455" s="1333"/>
      <c r="I455" s="1334"/>
      <c r="J455" s="1335" t="s">
        <v>63</v>
      </c>
      <c r="K455" s="1335"/>
      <c r="L455" s="1336"/>
      <c r="M455" s="238">
        <f>IF($L436="TC",0,IF($L436="Nso",0,VLOOKUP($A433,'Marks Entry'!$B$9:$FN$108,158,0)))</f>
        <v>0</v>
      </c>
      <c r="N455" s="1337" t="s">
        <v>104</v>
      </c>
      <c r="O455" s="1338"/>
      <c r="P455" s="1007"/>
    </row>
    <row r="456" spans="1:16" s="73" customFormat="1" ht="18.600000000000001" customHeight="1" thickBot="1">
      <c r="A456" s="1303"/>
      <c r="B456" s="543" t="s">
        <v>210</v>
      </c>
      <c r="C456" s="1339" t="s">
        <v>57</v>
      </c>
      <c r="D456" s="1340"/>
      <c r="E456" s="1340"/>
      <c r="F456" s="1341" t="s">
        <v>168</v>
      </c>
      <c r="G456" s="1341"/>
      <c r="H456" s="1341"/>
      <c r="I456" s="523" t="s">
        <v>50</v>
      </c>
      <c r="J456" s="1342" t="s">
        <v>64</v>
      </c>
      <c r="K456" s="1342"/>
      <c r="L456" s="1343"/>
      <c r="M456" s="239">
        <f>IF($L436="TC",0,IF($L436="Nso",0,VLOOKUP($A433,'Marks Entry'!$B$9:$FN$108,159,0)))</f>
        <v>0</v>
      </c>
      <c r="N456" s="1344" t="str">
        <f>IF($L436="TC",0,IF($L436="Nso",0,VLOOKUP($A433,'Marks Entry'!$B$9:$FN$108,160,0)))</f>
        <v/>
      </c>
      <c r="O456" s="1345"/>
      <c r="P456" s="1007"/>
    </row>
    <row r="457" spans="1:16" s="73" customFormat="1" ht="18.600000000000001" customHeight="1">
      <c r="A457" s="1303"/>
      <c r="B457" s="543" t="s">
        <v>210</v>
      </c>
      <c r="C457" s="1339"/>
      <c r="D457" s="1340"/>
      <c r="E457" s="1340"/>
      <c r="F457" s="1341"/>
      <c r="G457" s="1341"/>
      <c r="H457" s="1341"/>
      <c r="I457" s="524" t="s">
        <v>102</v>
      </c>
      <c r="J457" s="1346" t="s">
        <v>65</v>
      </c>
      <c r="K457" s="1346"/>
      <c r="L457" s="1347"/>
      <c r="M457" s="1348" t="str">
        <f>IF($L436="TC",0,IF($L436="Nso",0,VLOOKUP($A433,'Marks Entry'!$B$9:$FN$108,169,0)))</f>
        <v>Need Improvement</v>
      </c>
      <c r="N457" s="1348"/>
      <c r="O457" s="1349"/>
      <c r="P457" s="1007"/>
    </row>
    <row r="458" spans="1:16" s="73" customFormat="1" ht="18.600000000000001" customHeight="1">
      <c r="A458" s="1303"/>
      <c r="B458" s="543" t="s">
        <v>210</v>
      </c>
      <c r="C458" s="1397" t="str">
        <f>'Marks Entry'!$EB$3</f>
        <v>Work Exp.</v>
      </c>
      <c r="D458" s="1398"/>
      <c r="E458" s="1399"/>
      <c r="F458" s="1400" t="str">
        <f>IF($L436="TC",0,IF($L436="Nso",0,VLOOKUP($A433,'Marks Entry'!$B$9:$GM$108,186,0)))</f>
        <v>0/100</v>
      </c>
      <c r="G458" s="1400"/>
      <c r="H458" s="1400"/>
      <c r="I458" s="59" t="str">
        <f>IF($L436="TC",0,IF($L436="Nso",0,VLOOKUP($A433,'Marks Entry'!$B$9:$GM$108,139,0)))</f>
        <v>E</v>
      </c>
      <c r="J458" s="1401" t="s">
        <v>81</v>
      </c>
      <c r="K458" s="1401"/>
      <c r="L458" s="1402"/>
      <c r="M458" s="1403">
        <f>'Marks Entry'!$AA$2</f>
        <v>45041</v>
      </c>
      <c r="N458" s="1403"/>
      <c r="O458" s="1404"/>
      <c r="P458" s="1007"/>
    </row>
    <row r="459" spans="1:16" s="73" customFormat="1" ht="18.600000000000001" customHeight="1">
      <c r="A459" s="1303"/>
      <c r="B459" s="543" t="s">
        <v>210</v>
      </c>
      <c r="C459" s="1405" t="str">
        <f>'Marks Entry'!$EK$3</f>
        <v>Art Edu.</v>
      </c>
      <c r="D459" s="1400"/>
      <c r="E459" s="1400"/>
      <c r="F459" s="1406" t="str">
        <f>IF($L436="TC",0,IF($L436="Nso",0,VLOOKUP($A433,'Marks Entry'!$B$9:$GM$108,190,0)))</f>
        <v>0/100</v>
      </c>
      <c r="G459" s="1407"/>
      <c r="H459" s="1408"/>
      <c r="I459" s="59" t="str">
        <f>IF($L436="TC",0,IF($L436="Nso",0,VLOOKUP($A433,'Marks Entry'!$B$9:$GM$108,148,0)))</f>
        <v>E</v>
      </c>
      <c r="J459" s="1409"/>
      <c r="K459" s="1409"/>
      <c r="L459" s="1410"/>
      <c r="M459" s="1410"/>
      <c r="N459" s="1410"/>
      <c r="O459" s="1411"/>
      <c r="P459" s="1007"/>
    </row>
    <row r="460" spans="1:16" s="73" customFormat="1" ht="18.600000000000001" customHeight="1">
      <c r="A460" s="1303"/>
      <c r="B460" s="543" t="s">
        <v>210</v>
      </c>
      <c r="C460" s="1366" t="str">
        <f>'Marks Entry'!$ET$3</f>
        <v>HEALTH &amp; PHY. EDU.</v>
      </c>
      <c r="D460" s="1367"/>
      <c r="E460" s="1367"/>
      <c r="F460" s="1368" t="str">
        <f>IF($L436="TC",0,IF($L436="Nso",0,VLOOKUP($A433,'Marks Entry'!$B$9:$GM$108,194,0)))</f>
        <v>0/100</v>
      </c>
      <c r="G460" s="1369"/>
      <c r="H460" s="1370"/>
      <c r="I460" s="59" t="str">
        <f>IF($L436="TC",0,IF($L436="Nso",0,VLOOKUP($A433,'Marks Entry'!$B$9:$GM$108,157,0)))</f>
        <v>E</v>
      </c>
      <c r="J460" s="1371" t="s">
        <v>77</v>
      </c>
      <c r="K460" s="1372"/>
      <c r="L460" s="1373"/>
      <c r="M460" s="1377"/>
      <c r="N460" s="1372"/>
      <c r="O460" s="1378"/>
      <c r="P460" s="1007"/>
    </row>
    <row r="461" spans="1:16" s="73" customFormat="1" ht="18.600000000000001" customHeight="1">
      <c r="A461" s="1303"/>
      <c r="B461" s="543" t="s">
        <v>210</v>
      </c>
      <c r="C461" s="1381" t="s">
        <v>66</v>
      </c>
      <c r="D461" s="1382"/>
      <c r="E461" s="1382"/>
      <c r="F461" s="1382"/>
      <c r="G461" s="1382"/>
      <c r="H461" s="1382"/>
      <c r="I461" s="1383"/>
      <c r="J461" s="1374"/>
      <c r="K461" s="1375"/>
      <c r="L461" s="1376"/>
      <c r="M461" s="1379"/>
      <c r="N461" s="1375"/>
      <c r="O461" s="1380"/>
      <c r="P461" s="1007"/>
    </row>
    <row r="462" spans="1:16" s="73" customFormat="1" ht="18.600000000000001" customHeight="1" thickBot="1">
      <c r="A462" s="1303"/>
      <c r="B462" s="543" t="s">
        <v>210</v>
      </c>
      <c r="C462" s="60" t="s">
        <v>67</v>
      </c>
      <c r="D462" s="1384" t="s">
        <v>72</v>
      </c>
      <c r="E462" s="1385"/>
      <c r="F462" s="1384" t="s">
        <v>73</v>
      </c>
      <c r="G462" s="1386"/>
      <c r="H462" s="1386"/>
      <c r="I462" s="1387"/>
      <c r="J462" s="1388" t="s">
        <v>78</v>
      </c>
      <c r="K462" s="1389"/>
      <c r="L462" s="1389"/>
      <c r="M462" s="1389"/>
      <c r="N462" s="1389"/>
      <c r="O462" s="1390"/>
      <c r="P462" s="1007"/>
    </row>
    <row r="463" spans="1:16" s="73" customFormat="1" ht="18.600000000000001" customHeight="1">
      <c r="A463" s="1303"/>
      <c r="B463" s="543" t="s">
        <v>210</v>
      </c>
      <c r="C463" s="690" t="s">
        <v>68</v>
      </c>
      <c r="D463" s="1328" t="s">
        <v>211</v>
      </c>
      <c r="E463" s="1327"/>
      <c r="F463" s="1394" t="s">
        <v>74</v>
      </c>
      <c r="G463" s="1395"/>
      <c r="H463" s="1395"/>
      <c r="I463" s="1396"/>
      <c r="J463" s="1391"/>
      <c r="K463" s="1392"/>
      <c r="L463" s="1392"/>
      <c r="M463" s="1392"/>
      <c r="N463" s="1392"/>
      <c r="O463" s="1393"/>
      <c r="P463" s="1007"/>
    </row>
    <row r="464" spans="1:16" s="73" customFormat="1" ht="18.600000000000001" customHeight="1">
      <c r="A464" s="1303"/>
      <c r="B464" s="543" t="s">
        <v>210</v>
      </c>
      <c r="C464" s="689" t="s">
        <v>69</v>
      </c>
      <c r="D464" s="1275" t="s">
        <v>212</v>
      </c>
      <c r="E464" s="1274"/>
      <c r="F464" s="1413" t="s">
        <v>75</v>
      </c>
      <c r="G464" s="1414"/>
      <c r="H464" s="1414"/>
      <c r="I464" s="1415"/>
      <c r="J464" s="1391"/>
      <c r="K464" s="1392"/>
      <c r="L464" s="1392"/>
      <c r="M464" s="1392"/>
      <c r="N464" s="1392"/>
      <c r="O464" s="1393"/>
      <c r="P464" s="1007"/>
    </row>
    <row r="465" spans="1:16" s="73" customFormat="1" ht="18.600000000000001" customHeight="1">
      <c r="A465" s="1303"/>
      <c r="B465" s="543" t="s">
        <v>210</v>
      </c>
      <c r="C465" s="689" t="s">
        <v>71</v>
      </c>
      <c r="D465" s="1275" t="s">
        <v>213</v>
      </c>
      <c r="E465" s="1274"/>
      <c r="F465" s="1413" t="s">
        <v>76</v>
      </c>
      <c r="G465" s="1414"/>
      <c r="H465" s="1414"/>
      <c r="I465" s="1415"/>
      <c r="J465" s="1416" t="s">
        <v>90</v>
      </c>
      <c r="K465" s="1417"/>
      <c r="L465" s="1417"/>
      <c r="M465" s="1417"/>
      <c r="N465" s="1417"/>
      <c r="O465" s="1418"/>
      <c r="P465" s="1007"/>
    </row>
    <row r="466" spans="1:16" s="73" customFormat="1" ht="18.600000000000001" customHeight="1">
      <c r="A466" s="1303"/>
      <c r="B466" s="543" t="s">
        <v>210</v>
      </c>
      <c r="C466" s="689" t="s">
        <v>70</v>
      </c>
      <c r="D466" s="1275" t="s">
        <v>214</v>
      </c>
      <c r="E466" s="1274"/>
      <c r="F466" s="1413" t="s">
        <v>103</v>
      </c>
      <c r="G466" s="1414"/>
      <c r="H466" s="1414"/>
      <c r="I466" s="1415"/>
      <c r="J466" s="1416"/>
      <c r="K466" s="1417"/>
      <c r="L466" s="1417"/>
      <c r="M466" s="1417"/>
      <c r="N466" s="1417"/>
      <c r="O466" s="1418"/>
      <c r="P466" s="1007"/>
    </row>
    <row r="467" spans="1:16" s="73" customFormat="1" ht="18.600000000000001" customHeight="1" thickBot="1">
      <c r="A467" s="1303"/>
      <c r="B467" s="547" t="s">
        <v>210</v>
      </c>
      <c r="C467" s="548" t="s">
        <v>153</v>
      </c>
      <c r="D467" s="1281" t="s">
        <v>215</v>
      </c>
      <c r="E467" s="1280"/>
      <c r="F467" s="1422" t="s">
        <v>216</v>
      </c>
      <c r="G467" s="1423"/>
      <c r="H467" s="1423"/>
      <c r="I467" s="1424"/>
      <c r="J467" s="1419"/>
      <c r="K467" s="1420"/>
      <c r="L467" s="1420"/>
      <c r="M467" s="1420"/>
      <c r="N467" s="1420"/>
      <c r="O467" s="1421"/>
      <c r="P467" s="1007"/>
    </row>
    <row r="468" spans="1:16" s="73" customFormat="1" ht="9.75" customHeight="1">
      <c r="A468" s="1412"/>
      <c r="B468" s="1412"/>
      <c r="C468" s="1412"/>
      <c r="D468" s="1412"/>
      <c r="E468" s="1412"/>
      <c r="F468" s="1412"/>
      <c r="G468" s="1412"/>
      <c r="H468" s="1412"/>
      <c r="I468" s="1412"/>
      <c r="J468" s="1412"/>
      <c r="K468" s="1412"/>
      <c r="L468" s="1412"/>
      <c r="M468" s="1412"/>
      <c r="N468" s="1412"/>
      <c r="O468" s="1412"/>
      <c r="P468" s="1412"/>
    </row>
    <row r="469" spans="1:16" s="73" customFormat="1" ht="17.25" customHeight="1" thickBot="1">
      <c r="A469" s="241">
        <f>A433+1</f>
        <v>14</v>
      </c>
      <c r="B469" s="1302" t="s">
        <v>53</v>
      </c>
      <c r="C469" s="1302"/>
      <c r="D469" s="1302"/>
      <c r="E469" s="1302"/>
      <c r="F469" s="1302"/>
      <c r="G469" s="1302"/>
      <c r="H469" s="1302"/>
      <c r="I469" s="1302"/>
      <c r="J469" s="1302"/>
      <c r="K469" s="1302"/>
      <c r="L469" s="1302"/>
      <c r="M469" s="1302"/>
      <c r="N469" s="1302"/>
      <c r="O469" s="1302"/>
      <c r="P469" s="1007"/>
    </row>
    <row r="470" spans="1:16" s="73" customFormat="1" ht="44.25" customHeight="1">
      <c r="A470" s="1303"/>
      <c r="B470" s="1304" t="str">
        <f>IF(L472&gt;0,CONCATENATE(I472,L472),0)</f>
        <v>Roll No.:-914</v>
      </c>
      <c r="C470" s="1306"/>
      <c r="D470" s="1308" t="str">
        <f>Master!$E$8</f>
        <v>Govt. Sr. Secondary School Raimalwada</v>
      </c>
      <c r="E470" s="1309"/>
      <c r="F470" s="1309"/>
      <c r="G470" s="1309"/>
      <c r="H470" s="1309"/>
      <c r="I470" s="1309"/>
      <c r="J470" s="1309"/>
      <c r="K470" s="1309"/>
      <c r="L470" s="1309"/>
      <c r="M470" s="1309"/>
      <c r="N470" s="1309"/>
      <c r="O470" s="1310"/>
      <c r="P470" s="1007"/>
    </row>
    <row r="471" spans="1:16" s="73" customFormat="1" ht="26.25" customHeight="1" thickBot="1">
      <c r="A471" s="1303"/>
      <c r="B471" s="1305"/>
      <c r="C471" s="1307"/>
      <c r="D471" s="1311" t="str">
        <f>Master!$E$11</f>
        <v>P.S.-Bapini (Jodhpur)</v>
      </c>
      <c r="E471" s="1311"/>
      <c r="F471" s="1311"/>
      <c r="G471" s="1311"/>
      <c r="H471" s="1311"/>
      <c r="I471" s="1311"/>
      <c r="J471" s="1311"/>
      <c r="K471" s="1311"/>
      <c r="L471" s="1311"/>
      <c r="M471" s="1311"/>
      <c r="N471" s="1311"/>
      <c r="O471" s="1312"/>
      <c r="P471" s="1007"/>
    </row>
    <row r="472" spans="1:16" s="73" customFormat="1" ht="15" customHeight="1">
      <c r="A472" s="1303"/>
      <c r="B472" s="1313"/>
      <c r="C472" s="1314" t="s">
        <v>163</v>
      </c>
      <c r="D472" s="1315"/>
      <c r="E472" s="1315"/>
      <c r="F472" s="1315"/>
      <c r="G472" s="1315"/>
      <c r="H472" s="1316"/>
      <c r="I472" s="1320" t="s">
        <v>125</v>
      </c>
      <c r="J472" s="1321"/>
      <c r="K472" s="1321"/>
      <c r="L472" s="1286">
        <f>VLOOKUP(A469,'Marks Entry'!$B$9:$G$108,6)</f>
        <v>914</v>
      </c>
      <c r="M472" s="1288" t="str">
        <f>CONCATENATE('Marks Entry'!$C$3,"0",'Marks Entry'!$G$3)</f>
        <v>School U-Dise Code :-08151106901</v>
      </c>
      <c r="N472" s="1289"/>
      <c r="O472" s="1290"/>
      <c r="P472" s="1007"/>
    </row>
    <row r="473" spans="1:16" s="73" customFormat="1" ht="15" customHeight="1">
      <c r="A473" s="1303"/>
      <c r="B473" s="1313"/>
      <c r="C473" s="1314"/>
      <c r="D473" s="1315"/>
      <c r="E473" s="1315"/>
      <c r="F473" s="1315"/>
      <c r="G473" s="1315"/>
      <c r="H473" s="1316"/>
      <c r="I473" s="1320"/>
      <c r="J473" s="1321"/>
      <c r="K473" s="1321"/>
      <c r="L473" s="1286"/>
      <c r="M473" s="1291" t="str">
        <f>CONCATENATE('Marks Entry'!$I$3,'Marks Entry'!$J$3)</f>
        <v>Session :-2022-23</v>
      </c>
      <c r="N473" s="1292"/>
      <c r="O473" s="1293"/>
      <c r="P473" s="1007"/>
    </row>
    <row r="474" spans="1:16" s="73" customFormat="1" ht="15" customHeight="1" thickBot="1">
      <c r="A474" s="1303"/>
      <c r="B474" s="1313"/>
      <c r="C474" s="1317"/>
      <c r="D474" s="1318"/>
      <c r="E474" s="1318"/>
      <c r="F474" s="1318"/>
      <c r="G474" s="1318"/>
      <c r="H474" s="1319"/>
      <c r="I474" s="1322"/>
      <c r="J474" s="1323"/>
      <c r="K474" s="1323"/>
      <c r="L474" s="1287"/>
      <c r="M474" s="1294"/>
      <c r="N474" s="1295"/>
      <c r="O474" s="1296"/>
      <c r="P474" s="1007"/>
    </row>
    <row r="475" spans="1:16" s="73" customFormat="1" ht="19.5" customHeight="1">
      <c r="A475" s="1303"/>
      <c r="B475" s="543" t="s">
        <v>210</v>
      </c>
      <c r="C475" s="1297" t="s">
        <v>21</v>
      </c>
      <c r="D475" s="1298"/>
      <c r="E475" s="1298"/>
      <c r="F475" s="1298"/>
      <c r="G475" s="1299"/>
      <c r="H475" s="13" t="s">
        <v>161</v>
      </c>
      <c r="I475" s="1300">
        <f>VLOOKUP($A469,'Marks Entry'!$B$9:$FN$108,4,0)</f>
        <v>0</v>
      </c>
      <c r="J475" s="1300"/>
      <c r="K475" s="1300"/>
      <c r="L475" s="1300"/>
      <c r="M475" s="1300"/>
      <c r="N475" s="1300"/>
      <c r="O475" s="1301"/>
      <c r="P475" s="1007"/>
    </row>
    <row r="476" spans="1:16" s="73" customFormat="1" ht="19.5" customHeight="1">
      <c r="A476" s="1303"/>
      <c r="B476" s="543" t="s">
        <v>210</v>
      </c>
      <c r="C476" s="1283" t="s">
        <v>23</v>
      </c>
      <c r="D476" s="1284"/>
      <c r="E476" s="1284"/>
      <c r="F476" s="1284"/>
      <c r="G476" s="1285"/>
      <c r="H476" s="25" t="s">
        <v>161</v>
      </c>
      <c r="I476" s="1252">
        <f>VLOOKUP($A469,'Marks Entry'!$B$9:$FN$108,7,0)</f>
        <v>0</v>
      </c>
      <c r="J476" s="1252"/>
      <c r="K476" s="1252"/>
      <c r="L476" s="1252"/>
      <c r="M476" s="1252"/>
      <c r="N476" s="1252"/>
      <c r="O476" s="1253"/>
      <c r="P476" s="1007"/>
    </row>
    <row r="477" spans="1:16" s="73" customFormat="1" ht="19.5" customHeight="1">
      <c r="A477" s="1303"/>
      <c r="B477" s="543" t="s">
        <v>210</v>
      </c>
      <c r="C477" s="1283" t="s">
        <v>24</v>
      </c>
      <c r="D477" s="1284"/>
      <c r="E477" s="1284"/>
      <c r="F477" s="1284"/>
      <c r="G477" s="1285"/>
      <c r="H477" s="25" t="s">
        <v>161</v>
      </c>
      <c r="I477" s="1252">
        <f>VLOOKUP($A469,'Marks Entry'!$B$9:$FN$108,8,0)</f>
        <v>0</v>
      </c>
      <c r="J477" s="1252"/>
      <c r="K477" s="1252"/>
      <c r="L477" s="1252"/>
      <c r="M477" s="1252"/>
      <c r="N477" s="1252"/>
      <c r="O477" s="1253"/>
      <c r="P477" s="1007"/>
    </row>
    <row r="478" spans="1:16" s="73" customFormat="1" ht="19.5" customHeight="1">
      <c r="A478" s="1303"/>
      <c r="B478" s="543" t="s">
        <v>210</v>
      </c>
      <c r="C478" s="1283" t="s">
        <v>55</v>
      </c>
      <c r="D478" s="1284"/>
      <c r="E478" s="1284"/>
      <c r="F478" s="1284"/>
      <c r="G478" s="1285"/>
      <c r="H478" s="25" t="s">
        <v>161</v>
      </c>
      <c r="I478" s="1252">
        <f>VLOOKUP($A469,'Marks Entry'!$B$9:$FN$108,9,0)</f>
        <v>0</v>
      </c>
      <c r="J478" s="1252"/>
      <c r="K478" s="1252"/>
      <c r="L478" s="1252"/>
      <c r="M478" s="1252"/>
      <c r="N478" s="1252"/>
      <c r="O478" s="1253"/>
      <c r="P478" s="1007"/>
    </row>
    <row r="479" spans="1:16" s="73" customFormat="1" ht="19.5" customHeight="1">
      <c r="A479" s="1303"/>
      <c r="B479" s="543" t="s">
        <v>210</v>
      </c>
      <c r="C479" s="1283" t="s">
        <v>56</v>
      </c>
      <c r="D479" s="1284"/>
      <c r="E479" s="1284"/>
      <c r="F479" s="1284"/>
      <c r="G479" s="1285"/>
      <c r="H479" s="25" t="s">
        <v>161</v>
      </c>
      <c r="I479" s="1251" t="str">
        <f>CONCATENATE('Marks Entry'!$G$4,'Marks Entry'!$J$4)</f>
        <v>6(A)</v>
      </c>
      <c r="J479" s="1252"/>
      <c r="K479" s="1252"/>
      <c r="L479" s="1252"/>
      <c r="M479" s="1252"/>
      <c r="N479" s="1252"/>
      <c r="O479" s="1253"/>
      <c r="P479" s="1007"/>
    </row>
    <row r="480" spans="1:16" s="73" customFormat="1" ht="19.5" customHeight="1" thickBot="1">
      <c r="A480" s="1303"/>
      <c r="B480" s="543" t="s">
        <v>210</v>
      </c>
      <c r="C480" s="1254" t="s">
        <v>26</v>
      </c>
      <c r="D480" s="1255"/>
      <c r="E480" s="1255"/>
      <c r="F480" s="1255"/>
      <c r="G480" s="1256"/>
      <c r="H480" s="61" t="s">
        <v>161</v>
      </c>
      <c r="I480" s="1257">
        <f>VLOOKUP($A469,'Marks Entry'!$B$9:$FN$108,10,0)</f>
        <v>0</v>
      </c>
      <c r="J480" s="1257"/>
      <c r="K480" s="1257"/>
      <c r="L480" s="1257"/>
      <c r="M480" s="1257"/>
      <c r="N480" s="1257"/>
      <c r="O480" s="1258"/>
      <c r="P480" s="1007"/>
    </row>
    <row r="481" spans="1:16" s="73" customFormat="1" ht="34.5" customHeight="1">
      <c r="A481" s="1303"/>
      <c r="B481" s="543" t="s">
        <v>210</v>
      </c>
      <c r="C481" s="1259" t="s">
        <v>57</v>
      </c>
      <c r="D481" s="1260"/>
      <c r="E481" s="525" t="s">
        <v>82</v>
      </c>
      <c r="F481" s="525" t="s">
        <v>83</v>
      </c>
      <c r="G481" s="697" t="str">
        <f>'Marks Entry'!$R$5</f>
        <v>No Bag Day Activity</v>
      </c>
      <c r="H481" s="521" t="s">
        <v>32</v>
      </c>
      <c r="I481" s="1261" t="s">
        <v>58</v>
      </c>
      <c r="J481" s="1262"/>
      <c r="K481" s="522" t="s">
        <v>203</v>
      </c>
      <c r="L481" s="1263" t="s">
        <v>94</v>
      </c>
      <c r="M481" s="1264"/>
      <c r="N481" s="535" t="s">
        <v>86</v>
      </c>
      <c r="O481" s="1265" t="s">
        <v>101</v>
      </c>
      <c r="P481" s="1007"/>
    </row>
    <row r="482" spans="1:16" s="73" customFormat="1" ht="25.5" customHeight="1" thickBot="1">
      <c r="A482" s="1303"/>
      <c r="B482" s="543" t="s">
        <v>210</v>
      </c>
      <c r="C482" s="1267" t="s">
        <v>59</v>
      </c>
      <c r="D482" s="1268"/>
      <c r="E482" s="549">
        <f>'Marks Entry'!$N$7</f>
        <v>10</v>
      </c>
      <c r="F482" s="549">
        <f>'Marks Entry'!$Q$7</f>
        <v>10</v>
      </c>
      <c r="G482" s="549">
        <f>'Marks Entry'!$T$7</f>
        <v>10</v>
      </c>
      <c r="H482" s="111">
        <f>SUM(E482:G482)</f>
        <v>30</v>
      </c>
      <c r="I482" s="1269">
        <f>'Marks Entry'!$X$7</f>
        <v>70</v>
      </c>
      <c r="J482" s="1270"/>
      <c r="K482" s="531">
        <f>SUM(H482,I482)</f>
        <v>100</v>
      </c>
      <c r="L482" s="1330">
        <f>'Marks Entry'!$AA$7</f>
        <v>100</v>
      </c>
      <c r="M482" s="1331"/>
      <c r="N482" s="536">
        <f>H482+I482+L482</f>
        <v>200</v>
      </c>
      <c r="O482" s="1266"/>
      <c r="P482" s="1007"/>
    </row>
    <row r="483" spans="1:16" s="73" customFormat="1" ht="18.600000000000001" customHeight="1">
      <c r="A483" s="1303"/>
      <c r="B483" s="543" t="s">
        <v>210</v>
      </c>
      <c r="C483" s="1324" t="str">
        <f>'Marks Entry'!$L$3</f>
        <v>HINDI</v>
      </c>
      <c r="D483" s="1325"/>
      <c r="E483" s="527">
        <f>IF($L472="TC",0,IF($L472="Nso",0,VLOOKUP($A469,'Marks Entry'!$B$9:$FN$108,13,0)))</f>
        <v>0</v>
      </c>
      <c r="F483" s="527">
        <f>IF($L472="TC",0,IF($L472="Nso",0,VLOOKUP($A469,'Marks Entry'!$B$9:$FN$108,16,0)))</f>
        <v>0</v>
      </c>
      <c r="G483" s="527">
        <f>IF($L472="TC",0,IF($L472="Nso",0,VLOOKUP($A469,'Marks Entry'!$B$9:$FN$108,19,0)))</f>
        <v>0</v>
      </c>
      <c r="H483" s="528">
        <f>SUM(E483:G483)</f>
        <v>0</v>
      </c>
      <c r="I483" s="1326">
        <f>IF($L472="TC",0,IF($L472="Nso",0,VLOOKUP($A469,'Marks Entry'!$B$9:$FN$108,23,0)))</f>
        <v>0</v>
      </c>
      <c r="J483" s="1327"/>
      <c r="K483" s="532">
        <f>SUM(H483,I483)</f>
        <v>0</v>
      </c>
      <c r="L483" s="1328">
        <f>IF($L472="TC",0,IF($L472="Nso",0,VLOOKUP($A469,'Marks Entry'!$B$9:$FN$108,26,0)))</f>
        <v>0</v>
      </c>
      <c r="M483" s="1329"/>
      <c r="N483" s="537">
        <f>SUM(H483,I483,L483)</f>
        <v>0</v>
      </c>
      <c r="O483" s="544" t="str">
        <f>IF($L472="TC",0,IF($L472="Nso",0,VLOOKUP($A469,'Marks Entry'!$B$9:$FN$108,30,0)))</f>
        <v>E</v>
      </c>
      <c r="P483" s="1007"/>
    </row>
    <row r="484" spans="1:16" s="73" customFormat="1" ht="18.600000000000001" customHeight="1">
      <c r="A484" s="1303"/>
      <c r="B484" s="543" t="s">
        <v>210</v>
      </c>
      <c r="C484" s="1271" t="str">
        <f>'Marks Entry'!$AF$3</f>
        <v>ENGLISH</v>
      </c>
      <c r="D484" s="1272"/>
      <c r="E484" s="527">
        <f>IF($L472="TC",0,IF($L472="Nso",0,VLOOKUP($A469,'Marks Entry'!$B$9:$FN$108,33,0)))</f>
        <v>0</v>
      </c>
      <c r="F484" s="527">
        <f>IF($L472="TC",0,IF($L472="Nso",0,VLOOKUP($A469,'Marks Entry'!$B$9:$FN$108,36,0)))</f>
        <v>0</v>
      </c>
      <c r="G484" s="527">
        <f>IF($L472="TC",0,IF($L472="Nso",0,VLOOKUP($A469,'Marks Entry'!$B$9:$FN$108,39,0)))</f>
        <v>0</v>
      </c>
      <c r="H484" s="529">
        <f t="shared" ref="H484:H488" si="39">SUM(E484:G484)</f>
        <v>0</v>
      </c>
      <c r="I484" s="1273">
        <f>IF($L472="TC",0,IF($L472="Nso",0,VLOOKUP($A469,'Marks Entry'!$B$9:$FN$108,43,0)))</f>
        <v>0</v>
      </c>
      <c r="J484" s="1274"/>
      <c r="K484" s="533">
        <f t="shared" ref="K484:K488" si="40">SUM(H484,I484)</f>
        <v>0</v>
      </c>
      <c r="L484" s="1275">
        <f>IF($L472="TC",0,IF($L472="Nso",0,VLOOKUP($A469,'Marks Entry'!$B$9:$FN$108,46,0)))</f>
        <v>0</v>
      </c>
      <c r="M484" s="1276"/>
      <c r="N484" s="537">
        <f t="shared" ref="N484:N488" si="41">SUM(H484,I484,L484)</f>
        <v>0</v>
      </c>
      <c r="O484" s="544" t="str">
        <f>IF($L472="TC",0,IF($L472="Nso",0,VLOOKUP($A469,'Marks Entry'!$B$9:$FN$108,50,0)))</f>
        <v>E</v>
      </c>
      <c r="P484" s="1007"/>
    </row>
    <row r="485" spans="1:16" s="73" customFormat="1" ht="18.600000000000001" customHeight="1">
      <c r="A485" s="1303"/>
      <c r="B485" s="543" t="s">
        <v>210</v>
      </c>
      <c r="C485" s="1271" t="str">
        <f>'Marks Entry'!$AZ$3</f>
        <v>SANSKRIT</v>
      </c>
      <c r="D485" s="1272"/>
      <c r="E485" s="527">
        <f>IF($L472="TC",0,IF($L472="Nso",0,VLOOKUP($A469,'Marks Entry'!$B$9:$FN$108,53,0)))</f>
        <v>0</v>
      </c>
      <c r="F485" s="527">
        <f>IF($L472="TC",0,IF($L472="TC",0,IF($L472="Nso",0,VLOOKUP($A469,'Marks Entry'!$B$9:$FN$108,56,0))))</f>
        <v>0</v>
      </c>
      <c r="G485" s="527">
        <f>IF($L472="TC",0,IF($L472="TC",0,IF($L472="Nso",0,VLOOKUP($A469,'Marks Entry'!$B$9:$FN$108,59,0))))</f>
        <v>0</v>
      </c>
      <c r="H485" s="529">
        <f t="shared" si="39"/>
        <v>0</v>
      </c>
      <c r="I485" s="1273">
        <f>IF($L472="TC",0,IF($L472="Nso",0,VLOOKUP($A469,'Marks Entry'!$B$9:$FN$108,63,0)))</f>
        <v>0</v>
      </c>
      <c r="J485" s="1274"/>
      <c r="K485" s="533">
        <f t="shared" si="40"/>
        <v>0</v>
      </c>
      <c r="L485" s="1275">
        <f>IF($L472="TC",0,IF($L472="Nso",0,VLOOKUP($A469,'Marks Entry'!$B$9:$FN$108,66,0)))</f>
        <v>0</v>
      </c>
      <c r="M485" s="1276"/>
      <c r="N485" s="537">
        <f t="shared" si="41"/>
        <v>0</v>
      </c>
      <c r="O485" s="544" t="str">
        <f>IF($L472="TC",0,IF($L472="Nso",0,VLOOKUP($A469,'Marks Entry'!$B$9:$FN$108,70,0)))</f>
        <v>E</v>
      </c>
      <c r="P485" s="1007"/>
    </row>
    <row r="486" spans="1:16" s="73" customFormat="1" ht="18.600000000000001" customHeight="1">
      <c r="A486" s="1303"/>
      <c r="B486" s="543" t="s">
        <v>210</v>
      </c>
      <c r="C486" s="1271" t="str">
        <f>'Marks Entry'!$BT$3</f>
        <v>SCIENCE</v>
      </c>
      <c r="D486" s="1272"/>
      <c r="E486" s="527">
        <f>IF($L472="TC",0,IF($L472="Nso",0,VLOOKUP($A469,'Marks Entry'!$B$9:$FN$108,73,0)))</f>
        <v>0</v>
      </c>
      <c r="F486" s="527">
        <f>IF($L472="TC",0,IF($L472="Nso",0,VLOOKUP($A469,'Marks Entry'!$B$9:$FN$108,76,0)))</f>
        <v>0</v>
      </c>
      <c r="G486" s="527">
        <f>IF($L472="TC",0,IF($L472="Nso",0,VLOOKUP($A469,'Marks Entry'!$B$9:$FN$108,79,0)))</f>
        <v>0</v>
      </c>
      <c r="H486" s="529">
        <f t="shared" si="39"/>
        <v>0</v>
      </c>
      <c r="I486" s="1273">
        <f>IF($L472="TC",0,IF($L472="Nso",0,VLOOKUP($A469,'Marks Entry'!$B$9:$FN$108,83,0)))</f>
        <v>0</v>
      </c>
      <c r="J486" s="1274"/>
      <c r="K486" s="533">
        <f t="shared" si="40"/>
        <v>0</v>
      </c>
      <c r="L486" s="1275">
        <f>IF($L472="TC",0,IF($L472="Nso",0,VLOOKUP($A469,'Marks Entry'!$B$9:$FN$108,86,0)))</f>
        <v>0</v>
      </c>
      <c r="M486" s="1276"/>
      <c r="N486" s="537">
        <f t="shared" si="41"/>
        <v>0</v>
      </c>
      <c r="O486" s="544" t="str">
        <f>IF($L472="TC",0,IF($L472="Nso",0,VLOOKUP($A469,'Marks Entry'!$B$9:$FN$108,90,0)))</f>
        <v>E</v>
      </c>
      <c r="P486" s="1007"/>
    </row>
    <row r="487" spans="1:16" s="73" customFormat="1" ht="18.600000000000001" customHeight="1">
      <c r="A487" s="1303"/>
      <c r="B487" s="543" t="s">
        <v>210</v>
      </c>
      <c r="C487" s="1271" t="str">
        <f>'Marks Entry'!$CN$3</f>
        <v>MATHEMATICS</v>
      </c>
      <c r="D487" s="1272"/>
      <c r="E487" s="527">
        <f>IF($L472="TC",0,IF($L472="Nso",0,VLOOKUP($A469,'Marks Entry'!$B$9:$FN$108,93,0)))</f>
        <v>0</v>
      </c>
      <c r="F487" s="527">
        <f>IF($L472="TC",0,IF($L472="Nso",0,VLOOKUP($A469,'Marks Entry'!$B$9:$FN$108,96,0)))</f>
        <v>0</v>
      </c>
      <c r="G487" s="527">
        <f>IF($L472="TC",0,IF($L472="Nso",0,VLOOKUP($A469,'Marks Entry'!$B$9:$FN$108,99,0)))</f>
        <v>0</v>
      </c>
      <c r="H487" s="529">
        <f t="shared" si="39"/>
        <v>0</v>
      </c>
      <c r="I487" s="1273">
        <f>IF($L472="TC",0,IF($L472="Nso",0,VLOOKUP($A469,'Marks Entry'!$B$9:$FN$108,103,0)))</f>
        <v>0</v>
      </c>
      <c r="J487" s="1274"/>
      <c r="K487" s="533">
        <f t="shared" si="40"/>
        <v>0</v>
      </c>
      <c r="L487" s="1275">
        <f>IF($L472="TC",0,IF($L472="Nso",0,VLOOKUP($A469,'Marks Entry'!$B$9:$FN$108,106,0)))</f>
        <v>0</v>
      </c>
      <c r="M487" s="1276"/>
      <c r="N487" s="537">
        <f t="shared" si="41"/>
        <v>0</v>
      </c>
      <c r="O487" s="544" t="str">
        <f>IF($L472="TC",0,IF($L472="Nso",0,VLOOKUP($A469,'Marks Entry'!$B$9:$FN$108,110,0)))</f>
        <v>E</v>
      </c>
      <c r="P487" s="1007"/>
    </row>
    <row r="488" spans="1:16" s="73" customFormat="1" ht="18.600000000000001" customHeight="1" thickBot="1">
      <c r="A488" s="1303"/>
      <c r="B488" s="543" t="s">
        <v>210</v>
      </c>
      <c r="C488" s="1277" t="str">
        <f>'Marks Entry'!$DH$3</f>
        <v>SOCIAL SCIENCE</v>
      </c>
      <c r="D488" s="1278"/>
      <c r="E488" s="527">
        <f>IF($L472="TC",0,IF($L472="Nso",0,VLOOKUP($A469,'Marks Entry'!$B$9:$FN$108,113,0)))</f>
        <v>0</v>
      </c>
      <c r="F488" s="527">
        <f>IF($L472="TC",0,IF($L472="Nso",0,VLOOKUP($A469,'Marks Entry'!$B$9:$FN$108,116,0)))</f>
        <v>0</v>
      </c>
      <c r="G488" s="527">
        <f>IF($L472="TC",0,IF($L472="Nso",0,VLOOKUP($A469,'Marks Entry'!$B$9:$FN$108,119,0)))</f>
        <v>0</v>
      </c>
      <c r="H488" s="530">
        <f t="shared" si="39"/>
        <v>0</v>
      </c>
      <c r="I488" s="1279">
        <f>IF($L472="TC",0,IF($L472="Nso",0,VLOOKUP($A469,'Marks Entry'!$B$9:$FN$108,123,0)))</f>
        <v>0</v>
      </c>
      <c r="J488" s="1280"/>
      <c r="K488" s="534">
        <f t="shared" si="40"/>
        <v>0</v>
      </c>
      <c r="L488" s="1281">
        <f>IF($L472="TC",0,IF($L472="Nso",0,VLOOKUP($A469,'Marks Entry'!$B$9:$FN$108,126,0)))</f>
        <v>0</v>
      </c>
      <c r="M488" s="1282"/>
      <c r="N488" s="537">
        <f t="shared" si="41"/>
        <v>0</v>
      </c>
      <c r="O488" s="544" t="str">
        <f>IF($L472="TC",0,IF($L472="Nso",0,VLOOKUP($A469,'Marks Entry'!$B$9:$FN$108,130,0)))</f>
        <v>E</v>
      </c>
      <c r="P488" s="1007"/>
    </row>
    <row r="489" spans="1:16" s="73" customFormat="1" ht="18.600000000000001" customHeight="1">
      <c r="A489" s="1303"/>
      <c r="B489" s="543" t="s">
        <v>210</v>
      </c>
      <c r="C489" s="1350" t="s">
        <v>87</v>
      </c>
      <c r="D489" s="1351"/>
      <c r="E489" s="1352"/>
      <c r="F489" s="1356" t="s">
        <v>88</v>
      </c>
      <c r="G489" s="1357"/>
      <c r="H489" s="1358" t="s">
        <v>89</v>
      </c>
      <c r="I489" s="1358"/>
      <c r="J489" s="1359" t="s">
        <v>44</v>
      </c>
      <c r="K489" s="1360"/>
      <c r="L489" s="236" t="s">
        <v>95</v>
      </c>
      <c r="M489" s="236" t="s">
        <v>208</v>
      </c>
      <c r="N489" s="200" t="s">
        <v>42</v>
      </c>
      <c r="O489" s="545" t="s">
        <v>46</v>
      </c>
      <c r="P489" s="1007"/>
    </row>
    <row r="490" spans="1:16" s="73" customFormat="1" ht="18.600000000000001" customHeight="1" thickBot="1">
      <c r="A490" s="1303"/>
      <c r="B490" s="543" t="s">
        <v>210</v>
      </c>
      <c r="C490" s="1353"/>
      <c r="D490" s="1354"/>
      <c r="E490" s="1355"/>
      <c r="F490" s="1361">
        <f>IF($L472="TC",0,IF($L472="Nso",0,VLOOKUP($A469,'Marks Entry'!$B$9:$FN$108,161,0)))</f>
        <v>1200</v>
      </c>
      <c r="G490" s="1362"/>
      <c r="H490" s="1363">
        <f>IF($L472="TC",0,IF($L472="Nso",0,VLOOKUP($A469,'Marks Entry'!$B$9:$FN$108,162,0)))</f>
        <v>0</v>
      </c>
      <c r="I490" s="1363"/>
      <c r="J490" s="1364">
        <f>IF($L472="TC",0,IF($L472="Nso",0,VLOOKUP($A469,'Marks Entry'!$B$9:$FN$108,163,0)))</f>
        <v>0</v>
      </c>
      <c r="K490" s="1365"/>
      <c r="L490" s="237" t="str">
        <f>IF($L472="TC",0,IF($L472="Nso",0,VLOOKUP($A469,'Marks Entry'!$B$9:$FN$108,164,0)))</f>
        <v/>
      </c>
      <c r="M490" s="237" t="str">
        <f>IF($L472="TC",0,IF($L472="Nso",0,VLOOKUP($A469,'Marks Entry'!$B$9:$FN$108,165,0)))</f>
        <v/>
      </c>
      <c r="N490" s="542" t="str">
        <f>IF($L472="TC","TC",IF($L472="Nso","NSO",VLOOKUP($A469,'Marks Entry'!$B$9:$FN$108,166,0)))</f>
        <v>PROMOTED</v>
      </c>
      <c r="O490" s="546" t="str">
        <f>IF($L472="Nso",0,VLOOKUP($A469,'Marks Entry'!$B$9:$FN$108,168,0))</f>
        <v/>
      </c>
      <c r="P490" s="1007"/>
    </row>
    <row r="491" spans="1:16" s="73" customFormat="1" ht="18.600000000000001" customHeight="1">
      <c r="A491" s="1303"/>
      <c r="B491" s="543" t="s">
        <v>210</v>
      </c>
      <c r="C491" s="1332" t="s">
        <v>62</v>
      </c>
      <c r="D491" s="1333"/>
      <c r="E491" s="1333"/>
      <c r="F491" s="1333"/>
      <c r="G491" s="1333"/>
      <c r="H491" s="1333"/>
      <c r="I491" s="1334"/>
      <c r="J491" s="1335" t="s">
        <v>63</v>
      </c>
      <c r="K491" s="1335"/>
      <c r="L491" s="1336"/>
      <c r="M491" s="238">
        <f>IF($L472="TC",0,IF($L472="Nso",0,VLOOKUP($A469,'Marks Entry'!$B$9:$FN$108,158,0)))</f>
        <v>0</v>
      </c>
      <c r="N491" s="1337" t="s">
        <v>104</v>
      </c>
      <c r="O491" s="1338"/>
      <c r="P491" s="1007"/>
    </row>
    <row r="492" spans="1:16" s="73" customFormat="1" ht="18.600000000000001" customHeight="1" thickBot="1">
      <c r="A492" s="1303"/>
      <c r="B492" s="543" t="s">
        <v>210</v>
      </c>
      <c r="C492" s="1339" t="s">
        <v>57</v>
      </c>
      <c r="D492" s="1340"/>
      <c r="E492" s="1340"/>
      <c r="F492" s="1341" t="s">
        <v>168</v>
      </c>
      <c r="G492" s="1341"/>
      <c r="H492" s="1341"/>
      <c r="I492" s="523" t="s">
        <v>50</v>
      </c>
      <c r="J492" s="1342" t="s">
        <v>64</v>
      </c>
      <c r="K492" s="1342"/>
      <c r="L492" s="1343"/>
      <c r="M492" s="239">
        <f>IF($L472="TC",0,IF($L472="Nso",0,VLOOKUP($A469,'Marks Entry'!$B$9:$FN$108,159,0)))</f>
        <v>0</v>
      </c>
      <c r="N492" s="1344" t="str">
        <f>IF($L472="TC",0,IF($L472="Nso",0,VLOOKUP($A469,'Marks Entry'!$B$9:$FN$108,160,0)))</f>
        <v/>
      </c>
      <c r="O492" s="1345"/>
      <c r="P492" s="1007"/>
    </row>
    <row r="493" spans="1:16" s="73" customFormat="1" ht="18.600000000000001" customHeight="1">
      <c r="A493" s="1303"/>
      <c r="B493" s="543" t="s">
        <v>210</v>
      </c>
      <c r="C493" s="1339"/>
      <c r="D493" s="1340"/>
      <c r="E493" s="1340"/>
      <c r="F493" s="1341"/>
      <c r="G493" s="1341"/>
      <c r="H493" s="1341"/>
      <c r="I493" s="524" t="s">
        <v>102</v>
      </c>
      <c r="J493" s="1346" t="s">
        <v>65</v>
      </c>
      <c r="K493" s="1346"/>
      <c r="L493" s="1347"/>
      <c r="M493" s="1348" t="str">
        <f>IF($L472="TC",0,IF($L472="Nso",0,VLOOKUP($A469,'Marks Entry'!$B$9:$FN$108,169,0)))</f>
        <v>Need Improvement</v>
      </c>
      <c r="N493" s="1348"/>
      <c r="O493" s="1349"/>
      <c r="P493" s="1007"/>
    </row>
    <row r="494" spans="1:16" s="73" customFormat="1" ht="18.600000000000001" customHeight="1">
      <c r="A494" s="1303"/>
      <c r="B494" s="543" t="s">
        <v>210</v>
      </c>
      <c r="C494" s="1397" t="str">
        <f>'Marks Entry'!$EB$3</f>
        <v>Work Exp.</v>
      </c>
      <c r="D494" s="1398"/>
      <c r="E494" s="1399"/>
      <c r="F494" s="1400" t="str">
        <f>IF($L472="TC",0,IF($L472="Nso",0,VLOOKUP($A469,'Marks Entry'!$B$9:$GM$108,186,0)))</f>
        <v>0/100</v>
      </c>
      <c r="G494" s="1400"/>
      <c r="H494" s="1400"/>
      <c r="I494" s="59" t="str">
        <f>IF($L472="TC",0,IF($L472="Nso",0,VLOOKUP($A469,'Marks Entry'!$B$9:$GM$108,139,0)))</f>
        <v>E</v>
      </c>
      <c r="J494" s="1401" t="s">
        <v>81</v>
      </c>
      <c r="K494" s="1401"/>
      <c r="L494" s="1402"/>
      <c r="M494" s="1403">
        <f>'Marks Entry'!$AA$2</f>
        <v>45041</v>
      </c>
      <c r="N494" s="1403"/>
      <c r="O494" s="1404"/>
      <c r="P494" s="1007"/>
    </row>
    <row r="495" spans="1:16" s="73" customFormat="1" ht="18.600000000000001" customHeight="1">
      <c r="A495" s="1303"/>
      <c r="B495" s="543" t="s">
        <v>210</v>
      </c>
      <c r="C495" s="1405" t="str">
        <f>'Marks Entry'!$EK$3</f>
        <v>Art Edu.</v>
      </c>
      <c r="D495" s="1400"/>
      <c r="E495" s="1400"/>
      <c r="F495" s="1406" t="str">
        <f>IF($L472="TC",0,IF($L472="Nso",0,VLOOKUP($A469,'Marks Entry'!$B$9:$GM$108,190,0)))</f>
        <v>0/100</v>
      </c>
      <c r="G495" s="1407"/>
      <c r="H495" s="1408"/>
      <c r="I495" s="59" t="str">
        <f>IF($L472="TC",0,IF($L472="Nso",0,VLOOKUP($A469,'Marks Entry'!$B$9:$GM$108,148,0)))</f>
        <v>E</v>
      </c>
      <c r="J495" s="1409"/>
      <c r="K495" s="1409"/>
      <c r="L495" s="1410"/>
      <c r="M495" s="1410"/>
      <c r="N495" s="1410"/>
      <c r="O495" s="1411"/>
      <c r="P495" s="1007"/>
    </row>
    <row r="496" spans="1:16" s="73" customFormat="1" ht="18.600000000000001" customHeight="1">
      <c r="A496" s="1303"/>
      <c r="B496" s="543" t="s">
        <v>210</v>
      </c>
      <c r="C496" s="1366" t="str">
        <f>'Marks Entry'!$ET$3</f>
        <v>HEALTH &amp; PHY. EDU.</v>
      </c>
      <c r="D496" s="1367"/>
      <c r="E496" s="1367"/>
      <c r="F496" s="1368" t="str">
        <f>IF($L472="TC",0,IF($L472="Nso",0,VLOOKUP($A469,'Marks Entry'!$B$9:$GM$108,194,0)))</f>
        <v>0/100</v>
      </c>
      <c r="G496" s="1369"/>
      <c r="H496" s="1370"/>
      <c r="I496" s="59" t="str">
        <f>IF($L472="TC",0,IF($L472="Nso",0,VLOOKUP($A469,'Marks Entry'!$B$9:$GM$108,157,0)))</f>
        <v>E</v>
      </c>
      <c r="J496" s="1371" t="s">
        <v>77</v>
      </c>
      <c r="K496" s="1372"/>
      <c r="L496" s="1373"/>
      <c r="M496" s="1377"/>
      <c r="N496" s="1372"/>
      <c r="O496" s="1378"/>
      <c r="P496" s="1007"/>
    </row>
    <row r="497" spans="1:16" s="73" customFormat="1" ht="18.600000000000001" customHeight="1">
      <c r="A497" s="1303"/>
      <c r="B497" s="543" t="s">
        <v>210</v>
      </c>
      <c r="C497" s="1381" t="s">
        <v>66</v>
      </c>
      <c r="D497" s="1382"/>
      <c r="E497" s="1382"/>
      <c r="F497" s="1382"/>
      <c r="G497" s="1382"/>
      <c r="H497" s="1382"/>
      <c r="I497" s="1383"/>
      <c r="J497" s="1374"/>
      <c r="K497" s="1375"/>
      <c r="L497" s="1376"/>
      <c r="M497" s="1379"/>
      <c r="N497" s="1375"/>
      <c r="O497" s="1380"/>
      <c r="P497" s="1007"/>
    </row>
    <row r="498" spans="1:16" s="73" customFormat="1" ht="18.600000000000001" customHeight="1" thickBot="1">
      <c r="A498" s="1303"/>
      <c r="B498" s="543" t="s">
        <v>210</v>
      </c>
      <c r="C498" s="60" t="s">
        <v>67</v>
      </c>
      <c r="D498" s="1384" t="s">
        <v>72</v>
      </c>
      <c r="E498" s="1385"/>
      <c r="F498" s="1384" t="s">
        <v>73</v>
      </c>
      <c r="G498" s="1386"/>
      <c r="H498" s="1386"/>
      <c r="I498" s="1387"/>
      <c r="J498" s="1388" t="s">
        <v>78</v>
      </c>
      <c r="K498" s="1389"/>
      <c r="L498" s="1389"/>
      <c r="M498" s="1389"/>
      <c r="N498" s="1389"/>
      <c r="O498" s="1390"/>
      <c r="P498" s="1007"/>
    </row>
    <row r="499" spans="1:16" s="73" customFormat="1" ht="18.600000000000001" customHeight="1">
      <c r="A499" s="1303"/>
      <c r="B499" s="543" t="s">
        <v>210</v>
      </c>
      <c r="C499" s="690" t="s">
        <v>68</v>
      </c>
      <c r="D499" s="1328" t="s">
        <v>211</v>
      </c>
      <c r="E499" s="1327"/>
      <c r="F499" s="1394" t="s">
        <v>74</v>
      </c>
      <c r="G499" s="1395"/>
      <c r="H499" s="1395"/>
      <c r="I499" s="1396"/>
      <c r="J499" s="1391"/>
      <c r="K499" s="1392"/>
      <c r="L499" s="1392"/>
      <c r="M499" s="1392"/>
      <c r="N499" s="1392"/>
      <c r="O499" s="1393"/>
      <c r="P499" s="1007"/>
    </row>
    <row r="500" spans="1:16" s="73" customFormat="1" ht="18.600000000000001" customHeight="1">
      <c r="A500" s="1303"/>
      <c r="B500" s="543" t="s">
        <v>210</v>
      </c>
      <c r="C500" s="689" t="s">
        <v>69</v>
      </c>
      <c r="D500" s="1275" t="s">
        <v>212</v>
      </c>
      <c r="E500" s="1274"/>
      <c r="F500" s="1413" t="s">
        <v>75</v>
      </c>
      <c r="G500" s="1414"/>
      <c r="H500" s="1414"/>
      <c r="I500" s="1415"/>
      <c r="J500" s="1391"/>
      <c r="K500" s="1392"/>
      <c r="L500" s="1392"/>
      <c r="M500" s="1392"/>
      <c r="N500" s="1392"/>
      <c r="O500" s="1393"/>
      <c r="P500" s="1007"/>
    </row>
    <row r="501" spans="1:16" s="73" customFormat="1" ht="18.600000000000001" customHeight="1">
      <c r="A501" s="1303"/>
      <c r="B501" s="543" t="s">
        <v>210</v>
      </c>
      <c r="C501" s="689" t="s">
        <v>71</v>
      </c>
      <c r="D501" s="1275" t="s">
        <v>213</v>
      </c>
      <c r="E501" s="1274"/>
      <c r="F501" s="1413" t="s">
        <v>76</v>
      </c>
      <c r="G501" s="1414"/>
      <c r="H501" s="1414"/>
      <c r="I501" s="1415"/>
      <c r="J501" s="1416" t="s">
        <v>90</v>
      </c>
      <c r="K501" s="1417"/>
      <c r="L501" s="1417"/>
      <c r="M501" s="1417"/>
      <c r="N501" s="1417"/>
      <c r="O501" s="1418"/>
      <c r="P501" s="1007"/>
    </row>
    <row r="502" spans="1:16" s="73" customFormat="1" ht="18.600000000000001" customHeight="1">
      <c r="A502" s="1303"/>
      <c r="B502" s="543" t="s">
        <v>210</v>
      </c>
      <c r="C502" s="689" t="s">
        <v>70</v>
      </c>
      <c r="D502" s="1275" t="s">
        <v>214</v>
      </c>
      <c r="E502" s="1274"/>
      <c r="F502" s="1413" t="s">
        <v>103</v>
      </c>
      <c r="G502" s="1414"/>
      <c r="H502" s="1414"/>
      <c r="I502" s="1415"/>
      <c r="J502" s="1416"/>
      <c r="K502" s="1417"/>
      <c r="L502" s="1417"/>
      <c r="M502" s="1417"/>
      <c r="N502" s="1417"/>
      <c r="O502" s="1418"/>
      <c r="P502" s="1007"/>
    </row>
    <row r="503" spans="1:16" s="73" customFormat="1" ht="18.600000000000001" customHeight="1" thickBot="1">
      <c r="A503" s="1303"/>
      <c r="B503" s="547" t="s">
        <v>210</v>
      </c>
      <c r="C503" s="548" t="s">
        <v>153</v>
      </c>
      <c r="D503" s="1281" t="s">
        <v>215</v>
      </c>
      <c r="E503" s="1280"/>
      <c r="F503" s="1422" t="s">
        <v>216</v>
      </c>
      <c r="G503" s="1423"/>
      <c r="H503" s="1423"/>
      <c r="I503" s="1424"/>
      <c r="J503" s="1419"/>
      <c r="K503" s="1420"/>
      <c r="L503" s="1420"/>
      <c r="M503" s="1420"/>
      <c r="N503" s="1420"/>
      <c r="O503" s="1421"/>
      <c r="P503" s="1007"/>
    </row>
    <row r="504" spans="1:16" s="73" customFormat="1" ht="9.75" customHeight="1">
      <c r="A504" s="1412"/>
      <c r="B504" s="1412"/>
      <c r="C504" s="1412"/>
      <c r="D504" s="1412"/>
      <c r="E504" s="1412"/>
      <c r="F504" s="1412"/>
      <c r="G504" s="1412"/>
      <c r="H504" s="1412"/>
      <c r="I504" s="1412"/>
      <c r="J504" s="1412"/>
      <c r="K504" s="1412"/>
      <c r="L504" s="1412"/>
      <c r="M504" s="1412"/>
      <c r="N504" s="1412"/>
      <c r="O504" s="1412"/>
      <c r="P504" s="1412"/>
    </row>
    <row r="505" spans="1:16" s="73" customFormat="1" ht="17.25" customHeight="1" thickBot="1">
      <c r="A505" s="241">
        <f>A469+1</f>
        <v>15</v>
      </c>
      <c r="B505" s="1302" t="s">
        <v>53</v>
      </c>
      <c r="C505" s="1302"/>
      <c r="D505" s="1302"/>
      <c r="E505" s="1302"/>
      <c r="F505" s="1302"/>
      <c r="G505" s="1302"/>
      <c r="H505" s="1302"/>
      <c r="I505" s="1302"/>
      <c r="J505" s="1302"/>
      <c r="K505" s="1302"/>
      <c r="L505" s="1302"/>
      <c r="M505" s="1302"/>
      <c r="N505" s="1302"/>
      <c r="O505" s="1302"/>
      <c r="P505" s="1007"/>
    </row>
    <row r="506" spans="1:16" s="73" customFormat="1" ht="44.25" customHeight="1">
      <c r="A506" s="1303"/>
      <c r="B506" s="1304" t="str">
        <f>IF(L508&gt;0,CONCATENATE(I508,L508),0)</f>
        <v>Roll No.:-915</v>
      </c>
      <c r="C506" s="1306"/>
      <c r="D506" s="1308" t="str">
        <f>Master!$E$8</f>
        <v>Govt. Sr. Secondary School Raimalwada</v>
      </c>
      <c r="E506" s="1309"/>
      <c r="F506" s="1309"/>
      <c r="G506" s="1309"/>
      <c r="H506" s="1309"/>
      <c r="I506" s="1309"/>
      <c r="J506" s="1309"/>
      <c r="K506" s="1309"/>
      <c r="L506" s="1309"/>
      <c r="M506" s="1309"/>
      <c r="N506" s="1309"/>
      <c r="O506" s="1310"/>
      <c r="P506" s="1007"/>
    </row>
    <row r="507" spans="1:16" s="73" customFormat="1" ht="26.25" customHeight="1" thickBot="1">
      <c r="A507" s="1303"/>
      <c r="B507" s="1305"/>
      <c r="C507" s="1307"/>
      <c r="D507" s="1311" t="str">
        <f>Master!$E$11</f>
        <v>P.S.-Bapini (Jodhpur)</v>
      </c>
      <c r="E507" s="1311"/>
      <c r="F507" s="1311"/>
      <c r="G507" s="1311"/>
      <c r="H507" s="1311"/>
      <c r="I507" s="1311"/>
      <c r="J507" s="1311"/>
      <c r="K507" s="1311"/>
      <c r="L507" s="1311"/>
      <c r="M507" s="1311"/>
      <c r="N507" s="1311"/>
      <c r="O507" s="1312"/>
      <c r="P507" s="1007"/>
    </row>
    <row r="508" spans="1:16" s="73" customFormat="1" ht="15" customHeight="1">
      <c r="A508" s="1303"/>
      <c r="B508" s="1313"/>
      <c r="C508" s="1314" t="s">
        <v>163</v>
      </c>
      <c r="D508" s="1315"/>
      <c r="E508" s="1315"/>
      <c r="F508" s="1315"/>
      <c r="G508" s="1315"/>
      <c r="H508" s="1316"/>
      <c r="I508" s="1320" t="s">
        <v>125</v>
      </c>
      <c r="J508" s="1321"/>
      <c r="K508" s="1321"/>
      <c r="L508" s="1286">
        <f>VLOOKUP(A505,'Marks Entry'!$B$9:$G$108,6)</f>
        <v>915</v>
      </c>
      <c r="M508" s="1288" t="str">
        <f>CONCATENATE('Marks Entry'!$C$3,"0",'Marks Entry'!$G$3)</f>
        <v>School U-Dise Code :-08151106901</v>
      </c>
      <c r="N508" s="1289"/>
      <c r="O508" s="1290"/>
      <c r="P508" s="1007"/>
    </row>
    <row r="509" spans="1:16" s="73" customFormat="1" ht="15" customHeight="1">
      <c r="A509" s="1303"/>
      <c r="B509" s="1313"/>
      <c r="C509" s="1314"/>
      <c r="D509" s="1315"/>
      <c r="E509" s="1315"/>
      <c r="F509" s="1315"/>
      <c r="G509" s="1315"/>
      <c r="H509" s="1316"/>
      <c r="I509" s="1320"/>
      <c r="J509" s="1321"/>
      <c r="K509" s="1321"/>
      <c r="L509" s="1286"/>
      <c r="M509" s="1291" t="str">
        <f>CONCATENATE('Marks Entry'!$I$3,'Marks Entry'!$J$3)</f>
        <v>Session :-2022-23</v>
      </c>
      <c r="N509" s="1292"/>
      <c r="O509" s="1293"/>
      <c r="P509" s="1007"/>
    </row>
    <row r="510" spans="1:16" s="73" customFormat="1" ht="15" customHeight="1" thickBot="1">
      <c r="A510" s="1303"/>
      <c r="B510" s="1313"/>
      <c r="C510" s="1317"/>
      <c r="D510" s="1318"/>
      <c r="E510" s="1318"/>
      <c r="F510" s="1318"/>
      <c r="G510" s="1318"/>
      <c r="H510" s="1319"/>
      <c r="I510" s="1322"/>
      <c r="J510" s="1323"/>
      <c r="K510" s="1323"/>
      <c r="L510" s="1287"/>
      <c r="M510" s="1294"/>
      <c r="N510" s="1295"/>
      <c r="O510" s="1296"/>
      <c r="P510" s="1007"/>
    </row>
    <row r="511" spans="1:16" s="73" customFormat="1" ht="19.5" customHeight="1">
      <c r="A511" s="1303"/>
      <c r="B511" s="543" t="s">
        <v>210</v>
      </c>
      <c r="C511" s="1297" t="s">
        <v>21</v>
      </c>
      <c r="D511" s="1298"/>
      <c r="E511" s="1298"/>
      <c r="F511" s="1298"/>
      <c r="G511" s="1299"/>
      <c r="H511" s="13" t="s">
        <v>161</v>
      </c>
      <c r="I511" s="1300">
        <f>VLOOKUP($A505,'Marks Entry'!$B$9:$FN$108,4,0)</f>
        <v>0</v>
      </c>
      <c r="J511" s="1300"/>
      <c r="K511" s="1300"/>
      <c r="L511" s="1300"/>
      <c r="M511" s="1300"/>
      <c r="N511" s="1300"/>
      <c r="O511" s="1301"/>
      <c r="P511" s="1007"/>
    </row>
    <row r="512" spans="1:16" s="73" customFormat="1" ht="19.5" customHeight="1">
      <c r="A512" s="1303"/>
      <c r="B512" s="543" t="s">
        <v>210</v>
      </c>
      <c r="C512" s="1283" t="s">
        <v>23</v>
      </c>
      <c r="D512" s="1284"/>
      <c r="E512" s="1284"/>
      <c r="F512" s="1284"/>
      <c r="G512" s="1285"/>
      <c r="H512" s="25" t="s">
        <v>161</v>
      </c>
      <c r="I512" s="1252">
        <f>VLOOKUP($A505,'Marks Entry'!$B$9:$FN$108,7,0)</f>
        <v>0</v>
      </c>
      <c r="J512" s="1252"/>
      <c r="K512" s="1252"/>
      <c r="L512" s="1252"/>
      <c r="M512" s="1252"/>
      <c r="N512" s="1252"/>
      <c r="O512" s="1253"/>
      <c r="P512" s="1007"/>
    </row>
    <row r="513" spans="1:16" s="73" customFormat="1" ht="19.5" customHeight="1">
      <c r="A513" s="1303"/>
      <c r="B513" s="543" t="s">
        <v>210</v>
      </c>
      <c r="C513" s="1283" t="s">
        <v>24</v>
      </c>
      <c r="D513" s="1284"/>
      <c r="E513" s="1284"/>
      <c r="F513" s="1284"/>
      <c r="G513" s="1285"/>
      <c r="H513" s="25" t="s">
        <v>161</v>
      </c>
      <c r="I513" s="1252">
        <f>VLOOKUP($A505,'Marks Entry'!$B$9:$FN$108,8,0)</f>
        <v>0</v>
      </c>
      <c r="J513" s="1252"/>
      <c r="K513" s="1252"/>
      <c r="L513" s="1252"/>
      <c r="M513" s="1252"/>
      <c r="N513" s="1252"/>
      <c r="O513" s="1253"/>
      <c r="P513" s="1007"/>
    </row>
    <row r="514" spans="1:16" s="73" customFormat="1" ht="19.5" customHeight="1">
      <c r="A514" s="1303"/>
      <c r="B514" s="543" t="s">
        <v>210</v>
      </c>
      <c r="C514" s="1283" t="s">
        <v>55</v>
      </c>
      <c r="D514" s="1284"/>
      <c r="E514" s="1284"/>
      <c r="F514" s="1284"/>
      <c r="G514" s="1285"/>
      <c r="H514" s="25" t="s">
        <v>161</v>
      </c>
      <c r="I514" s="1252">
        <f>VLOOKUP($A505,'Marks Entry'!$B$9:$FN$108,9,0)</f>
        <v>0</v>
      </c>
      <c r="J514" s="1252"/>
      <c r="K514" s="1252"/>
      <c r="L514" s="1252"/>
      <c r="M514" s="1252"/>
      <c r="N514" s="1252"/>
      <c r="O514" s="1253"/>
      <c r="P514" s="1007"/>
    </row>
    <row r="515" spans="1:16" s="73" customFormat="1" ht="19.5" customHeight="1">
      <c r="A515" s="1303"/>
      <c r="B515" s="543" t="s">
        <v>210</v>
      </c>
      <c r="C515" s="1283" t="s">
        <v>56</v>
      </c>
      <c r="D515" s="1284"/>
      <c r="E515" s="1284"/>
      <c r="F515" s="1284"/>
      <c r="G515" s="1285"/>
      <c r="H515" s="25" t="s">
        <v>161</v>
      </c>
      <c r="I515" s="1251" t="str">
        <f>CONCATENATE('Marks Entry'!$G$4,'Marks Entry'!$J$4)</f>
        <v>6(A)</v>
      </c>
      <c r="J515" s="1252"/>
      <c r="K515" s="1252"/>
      <c r="L515" s="1252"/>
      <c r="M515" s="1252"/>
      <c r="N515" s="1252"/>
      <c r="O515" s="1253"/>
      <c r="P515" s="1007"/>
    </row>
    <row r="516" spans="1:16" s="73" customFormat="1" ht="19.5" customHeight="1" thickBot="1">
      <c r="A516" s="1303"/>
      <c r="B516" s="543" t="s">
        <v>210</v>
      </c>
      <c r="C516" s="1254" t="s">
        <v>26</v>
      </c>
      <c r="D516" s="1255"/>
      <c r="E516" s="1255"/>
      <c r="F516" s="1255"/>
      <c r="G516" s="1256"/>
      <c r="H516" s="61" t="s">
        <v>161</v>
      </c>
      <c r="I516" s="1257">
        <f>VLOOKUP($A505,'Marks Entry'!$B$9:$FN$108,10,0)</f>
        <v>0</v>
      </c>
      <c r="J516" s="1257"/>
      <c r="K516" s="1257"/>
      <c r="L516" s="1257"/>
      <c r="M516" s="1257"/>
      <c r="N516" s="1257"/>
      <c r="O516" s="1258"/>
      <c r="P516" s="1007"/>
    </row>
    <row r="517" spans="1:16" s="73" customFormat="1" ht="34.5" customHeight="1">
      <c r="A517" s="1303"/>
      <c r="B517" s="543" t="s">
        <v>210</v>
      </c>
      <c r="C517" s="1259" t="s">
        <v>57</v>
      </c>
      <c r="D517" s="1260"/>
      <c r="E517" s="525" t="s">
        <v>82</v>
      </c>
      <c r="F517" s="525" t="s">
        <v>83</v>
      </c>
      <c r="G517" s="697" t="str">
        <f>'Marks Entry'!$R$5</f>
        <v>No Bag Day Activity</v>
      </c>
      <c r="H517" s="521" t="s">
        <v>32</v>
      </c>
      <c r="I517" s="1261" t="s">
        <v>58</v>
      </c>
      <c r="J517" s="1262"/>
      <c r="K517" s="522" t="s">
        <v>203</v>
      </c>
      <c r="L517" s="1263" t="s">
        <v>94</v>
      </c>
      <c r="M517" s="1264"/>
      <c r="N517" s="535" t="s">
        <v>86</v>
      </c>
      <c r="O517" s="1265" t="s">
        <v>101</v>
      </c>
      <c r="P517" s="1007"/>
    </row>
    <row r="518" spans="1:16" s="73" customFormat="1" ht="25.5" customHeight="1" thickBot="1">
      <c r="A518" s="1303"/>
      <c r="B518" s="543" t="s">
        <v>210</v>
      </c>
      <c r="C518" s="1267" t="s">
        <v>59</v>
      </c>
      <c r="D518" s="1268"/>
      <c r="E518" s="549">
        <f>'Marks Entry'!$N$7</f>
        <v>10</v>
      </c>
      <c r="F518" s="549">
        <f>'Marks Entry'!$Q$7</f>
        <v>10</v>
      </c>
      <c r="G518" s="549">
        <f>'Marks Entry'!$T$7</f>
        <v>10</v>
      </c>
      <c r="H518" s="111">
        <f>SUM(E518:G518)</f>
        <v>30</v>
      </c>
      <c r="I518" s="1269">
        <f>'Marks Entry'!$X$7</f>
        <v>70</v>
      </c>
      <c r="J518" s="1270"/>
      <c r="K518" s="531">
        <f>SUM(H518,I518)</f>
        <v>100</v>
      </c>
      <c r="L518" s="1330">
        <f>'Marks Entry'!$AA$7</f>
        <v>100</v>
      </c>
      <c r="M518" s="1331"/>
      <c r="N518" s="536">
        <f>H518+I518+L518</f>
        <v>200</v>
      </c>
      <c r="O518" s="1266"/>
      <c r="P518" s="1007"/>
    </row>
    <row r="519" spans="1:16" s="73" customFormat="1" ht="18.600000000000001" customHeight="1">
      <c r="A519" s="1303"/>
      <c r="B519" s="543" t="s">
        <v>210</v>
      </c>
      <c r="C519" s="1324" t="str">
        <f>'Marks Entry'!$L$3</f>
        <v>HINDI</v>
      </c>
      <c r="D519" s="1325"/>
      <c r="E519" s="527">
        <f>IF($L508="TC",0,IF($L508="Nso",0,VLOOKUP($A505,'Marks Entry'!$B$9:$FN$108,13,0)))</f>
        <v>0</v>
      </c>
      <c r="F519" s="527">
        <f>IF($L508="TC",0,IF($L508="Nso",0,VLOOKUP($A505,'Marks Entry'!$B$9:$FN$108,16,0)))</f>
        <v>0</v>
      </c>
      <c r="G519" s="527">
        <f>IF($L508="TC",0,IF($L508="Nso",0,VLOOKUP($A505,'Marks Entry'!$B$9:$FN$108,19,0)))</f>
        <v>0</v>
      </c>
      <c r="H519" s="528">
        <f>SUM(E519:G519)</f>
        <v>0</v>
      </c>
      <c r="I519" s="1326">
        <f>IF($L508="TC",0,IF($L508="Nso",0,VLOOKUP($A505,'Marks Entry'!$B$9:$FN$108,23,0)))</f>
        <v>0</v>
      </c>
      <c r="J519" s="1327"/>
      <c r="K519" s="532">
        <f>SUM(H519,I519)</f>
        <v>0</v>
      </c>
      <c r="L519" s="1328">
        <f>IF($L508="TC",0,IF($L508="Nso",0,VLOOKUP($A505,'Marks Entry'!$B$9:$FN$108,26,0)))</f>
        <v>0</v>
      </c>
      <c r="M519" s="1329"/>
      <c r="N519" s="537">
        <f>SUM(H519,I519,L519)</f>
        <v>0</v>
      </c>
      <c r="O519" s="544" t="str">
        <f>IF($L508="TC",0,IF($L508="Nso",0,VLOOKUP($A505,'Marks Entry'!$B$9:$FN$108,30,0)))</f>
        <v>E</v>
      </c>
      <c r="P519" s="1007"/>
    </row>
    <row r="520" spans="1:16" s="73" customFormat="1" ht="18.600000000000001" customHeight="1">
      <c r="A520" s="1303"/>
      <c r="B520" s="543" t="s">
        <v>210</v>
      </c>
      <c r="C520" s="1271" t="str">
        <f>'Marks Entry'!$AF$3</f>
        <v>ENGLISH</v>
      </c>
      <c r="D520" s="1272"/>
      <c r="E520" s="527">
        <f>IF($L508="TC",0,IF($L508="Nso",0,VLOOKUP($A505,'Marks Entry'!$B$9:$FN$108,33,0)))</f>
        <v>0</v>
      </c>
      <c r="F520" s="527">
        <f>IF($L508="TC",0,IF($L508="Nso",0,VLOOKUP($A505,'Marks Entry'!$B$9:$FN$108,36,0)))</f>
        <v>0</v>
      </c>
      <c r="G520" s="527">
        <f>IF($L508="TC",0,IF($L508="Nso",0,VLOOKUP($A505,'Marks Entry'!$B$9:$FN$108,39,0)))</f>
        <v>0</v>
      </c>
      <c r="H520" s="529">
        <f t="shared" ref="H520:H524" si="42">SUM(E520:G520)</f>
        <v>0</v>
      </c>
      <c r="I520" s="1273">
        <f>IF($L508="TC",0,IF($L508="Nso",0,VLOOKUP($A505,'Marks Entry'!$B$9:$FN$108,43,0)))</f>
        <v>0</v>
      </c>
      <c r="J520" s="1274"/>
      <c r="K520" s="533">
        <f t="shared" ref="K520:K524" si="43">SUM(H520,I520)</f>
        <v>0</v>
      </c>
      <c r="L520" s="1275">
        <f>IF($L508="TC",0,IF($L508="Nso",0,VLOOKUP($A505,'Marks Entry'!$B$9:$FN$108,46,0)))</f>
        <v>0</v>
      </c>
      <c r="M520" s="1276"/>
      <c r="N520" s="537">
        <f t="shared" ref="N520:N524" si="44">SUM(H520,I520,L520)</f>
        <v>0</v>
      </c>
      <c r="O520" s="544" t="str">
        <f>IF($L508="TC",0,IF($L508="Nso",0,VLOOKUP($A505,'Marks Entry'!$B$9:$FN$108,50,0)))</f>
        <v>E</v>
      </c>
      <c r="P520" s="1007"/>
    </row>
    <row r="521" spans="1:16" s="73" customFormat="1" ht="18.600000000000001" customHeight="1">
      <c r="A521" s="1303"/>
      <c r="B521" s="543" t="s">
        <v>210</v>
      </c>
      <c r="C521" s="1271" t="str">
        <f>'Marks Entry'!$AZ$3</f>
        <v>SANSKRIT</v>
      </c>
      <c r="D521" s="1272"/>
      <c r="E521" s="527">
        <f>IF($L508="TC",0,IF($L508="Nso",0,VLOOKUP($A505,'Marks Entry'!$B$9:$FN$108,53,0)))</f>
        <v>0</v>
      </c>
      <c r="F521" s="527">
        <f>IF($L508="TC",0,IF($L508="TC",0,IF($L508="Nso",0,VLOOKUP($A505,'Marks Entry'!$B$9:$FN$108,56,0))))</f>
        <v>0</v>
      </c>
      <c r="G521" s="527">
        <f>IF($L508="TC",0,IF($L508="TC",0,IF($L508="Nso",0,VLOOKUP($A505,'Marks Entry'!$B$9:$FN$108,59,0))))</f>
        <v>0</v>
      </c>
      <c r="H521" s="529">
        <f t="shared" si="42"/>
        <v>0</v>
      </c>
      <c r="I521" s="1273">
        <f>IF($L508="TC",0,IF($L508="Nso",0,VLOOKUP($A505,'Marks Entry'!$B$9:$FN$108,63,0)))</f>
        <v>0</v>
      </c>
      <c r="J521" s="1274"/>
      <c r="K521" s="533">
        <f t="shared" si="43"/>
        <v>0</v>
      </c>
      <c r="L521" s="1275">
        <f>IF($L508="TC",0,IF($L508="Nso",0,VLOOKUP($A505,'Marks Entry'!$B$9:$FN$108,66,0)))</f>
        <v>0</v>
      </c>
      <c r="M521" s="1276"/>
      <c r="N521" s="537">
        <f t="shared" si="44"/>
        <v>0</v>
      </c>
      <c r="O521" s="544" t="str">
        <f>IF($L508="TC",0,IF($L508="Nso",0,VLOOKUP($A505,'Marks Entry'!$B$9:$FN$108,70,0)))</f>
        <v>E</v>
      </c>
      <c r="P521" s="1007"/>
    </row>
    <row r="522" spans="1:16" s="73" customFormat="1" ht="18.600000000000001" customHeight="1">
      <c r="A522" s="1303"/>
      <c r="B522" s="543" t="s">
        <v>210</v>
      </c>
      <c r="C522" s="1271" t="str">
        <f>'Marks Entry'!$BT$3</f>
        <v>SCIENCE</v>
      </c>
      <c r="D522" s="1272"/>
      <c r="E522" s="527">
        <f>IF($L508="TC",0,IF($L508="Nso",0,VLOOKUP($A505,'Marks Entry'!$B$9:$FN$108,73,0)))</f>
        <v>0</v>
      </c>
      <c r="F522" s="527">
        <f>IF($L508="TC",0,IF($L508="Nso",0,VLOOKUP($A505,'Marks Entry'!$B$9:$FN$108,76,0)))</f>
        <v>0</v>
      </c>
      <c r="G522" s="527">
        <f>IF($L508="TC",0,IF($L508="Nso",0,VLOOKUP($A505,'Marks Entry'!$B$9:$FN$108,79,0)))</f>
        <v>0</v>
      </c>
      <c r="H522" s="529">
        <f t="shared" si="42"/>
        <v>0</v>
      </c>
      <c r="I522" s="1273">
        <f>IF($L508="TC",0,IF($L508="Nso",0,VLOOKUP($A505,'Marks Entry'!$B$9:$FN$108,83,0)))</f>
        <v>0</v>
      </c>
      <c r="J522" s="1274"/>
      <c r="K522" s="533">
        <f t="shared" si="43"/>
        <v>0</v>
      </c>
      <c r="L522" s="1275">
        <f>IF($L508="TC",0,IF($L508="Nso",0,VLOOKUP($A505,'Marks Entry'!$B$9:$FN$108,86,0)))</f>
        <v>0</v>
      </c>
      <c r="M522" s="1276"/>
      <c r="N522" s="537">
        <f t="shared" si="44"/>
        <v>0</v>
      </c>
      <c r="O522" s="544" t="str">
        <f>IF($L508="TC",0,IF($L508="Nso",0,VLOOKUP($A505,'Marks Entry'!$B$9:$FN$108,90,0)))</f>
        <v>E</v>
      </c>
      <c r="P522" s="1007"/>
    </row>
    <row r="523" spans="1:16" s="73" customFormat="1" ht="18.600000000000001" customHeight="1">
      <c r="A523" s="1303"/>
      <c r="B523" s="543" t="s">
        <v>210</v>
      </c>
      <c r="C523" s="1271" t="str">
        <f>'Marks Entry'!$CN$3</f>
        <v>MATHEMATICS</v>
      </c>
      <c r="D523" s="1272"/>
      <c r="E523" s="527">
        <f>IF($L508="TC",0,IF($L508="Nso",0,VLOOKUP($A505,'Marks Entry'!$B$9:$FN$108,93,0)))</f>
        <v>0</v>
      </c>
      <c r="F523" s="527">
        <f>IF($L508="TC",0,IF($L508="Nso",0,VLOOKUP($A505,'Marks Entry'!$B$9:$FN$108,96,0)))</f>
        <v>0</v>
      </c>
      <c r="G523" s="527">
        <f>IF($L508="TC",0,IF($L508="Nso",0,VLOOKUP($A505,'Marks Entry'!$B$9:$FN$108,99,0)))</f>
        <v>0</v>
      </c>
      <c r="H523" s="529">
        <f t="shared" si="42"/>
        <v>0</v>
      </c>
      <c r="I523" s="1273">
        <f>IF($L508="TC",0,IF($L508="Nso",0,VLOOKUP($A505,'Marks Entry'!$B$9:$FN$108,103,0)))</f>
        <v>0</v>
      </c>
      <c r="J523" s="1274"/>
      <c r="K523" s="533">
        <f t="shared" si="43"/>
        <v>0</v>
      </c>
      <c r="L523" s="1275">
        <f>IF($L508="TC",0,IF($L508="Nso",0,VLOOKUP($A505,'Marks Entry'!$B$9:$FN$108,106,0)))</f>
        <v>0</v>
      </c>
      <c r="M523" s="1276"/>
      <c r="N523" s="537">
        <f t="shared" si="44"/>
        <v>0</v>
      </c>
      <c r="O523" s="544" t="str">
        <f>IF($L508="TC",0,IF($L508="Nso",0,VLOOKUP($A505,'Marks Entry'!$B$9:$FN$108,110,0)))</f>
        <v>E</v>
      </c>
      <c r="P523" s="1007"/>
    </row>
    <row r="524" spans="1:16" s="73" customFormat="1" ht="18.600000000000001" customHeight="1" thickBot="1">
      <c r="A524" s="1303"/>
      <c r="B524" s="543" t="s">
        <v>210</v>
      </c>
      <c r="C524" s="1277" t="str">
        <f>'Marks Entry'!$DH$3</f>
        <v>SOCIAL SCIENCE</v>
      </c>
      <c r="D524" s="1278"/>
      <c r="E524" s="527">
        <f>IF($L508="TC",0,IF($L508="Nso",0,VLOOKUP($A505,'Marks Entry'!$B$9:$FN$108,113,0)))</f>
        <v>0</v>
      </c>
      <c r="F524" s="527">
        <f>IF($L508="TC",0,IF($L508="Nso",0,VLOOKUP($A505,'Marks Entry'!$B$9:$FN$108,116,0)))</f>
        <v>0</v>
      </c>
      <c r="G524" s="527">
        <f>IF($L508="TC",0,IF($L508="Nso",0,VLOOKUP($A505,'Marks Entry'!$B$9:$FN$108,119,0)))</f>
        <v>0</v>
      </c>
      <c r="H524" s="530">
        <f t="shared" si="42"/>
        <v>0</v>
      </c>
      <c r="I524" s="1279">
        <f>IF($L508="TC",0,IF($L508="Nso",0,VLOOKUP($A505,'Marks Entry'!$B$9:$FN$108,123,0)))</f>
        <v>0</v>
      </c>
      <c r="J524" s="1280"/>
      <c r="K524" s="534">
        <f t="shared" si="43"/>
        <v>0</v>
      </c>
      <c r="L524" s="1281">
        <f>IF($L508="TC",0,IF($L508="Nso",0,VLOOKUP($A505,'Marks Entry'!$B$9:$FN$108,126,0)))</f>
        <v>0</v>
      </c>
      <c r="M524" s="1282"/>
      <c r="N524" s="537">
        <f t="shared" si="44"/>
        <v>0</v>
      </c>
      <c r="O524" s="544" t="str">
        <f>IF($L508="TC",0,IF($L508="Nso",0,VLOOKUP($A505,'Marks Entry'!$B$9:$FN$108,130,0)))</f>
        <v>E</v>
      </c>
      <c r="P524" s="1007"/>
    </row>
    <row r="525" spans="1:16" s="73" customFormat="1" ht="18.600000000000001" customHeight="1">
      <c r="A525" s="1303"/>
      <c r="B525" s="543" t="s">
        <v>210</v>
      </c>
      <c r="C525" s="1350" t="s">
        <v>87</v>
      </c>
      <c r="D525" s="1351"/>
      <c r="E525" s="1352"/>
      <c r="F525" s="1356" t="s">
        <v>88</v>
      </c>
      <c r="G525" s="1357"/>
      <c r="H525" s="1358" t="s">
        <v>89</v>
      </c>
      <c r="I525" s="1358"/>
      <c r="J525" s="1359" t="s">
        <v>44</v>
      </c>
      <c r="K525" s="1360"/>
      <c r="L525" s="236" t="s">
        <v>95</v>
      </c>
      <c r="M525" s="236" t="s">
        <v>208</v>
      </c>
      <c r="N525" s="200" t="s">
        <v>42</v>
      </c>
      <c r="O525" s="545" t="s">
        <v>46</v>
      </c>
      <c r="P525" s="1007"/>
    </row>
    <row r="526" spans="1:16" s="73" customFormat="1" ht="18.600000000000001" customHeight="1" thickBot="1">
      <c r="A526" s="1303"/>
      <c r="B526" s="543" t="s">
        <v>210</v>
      </c>
      <c r="C526" s="1353"/>
      <c r="D526" s="1354"/>
      <c r="E526" s="1355"/>
      <c r="F526" s="1361">
        <f>IF($L508="TC",0,IF($L508="Nso",0,VLOOKUP($A505,'Marks Entry'!$B$9:$FN$108,161,0)))</f>
        <v>1200</v>
      </c>
      <c r="G526" s="1362"/>
      <c r="H526" s="1363">
        <f>IF($L508="TC",0,IF($L508="Nso",0,VLOOKUP($A505,'Marks Entry'!$B$9:$FN$108,162,0)))</f>
        <v>0</v>
      </c>
      <c r="I526" s="1363"/>
      <c r="J526" s="1364">
        <f>IF($L508="TC",0,IF($L508="Nso",0,VLOOKUP($A505,'Marks Entry'!$B$9:$FN$108,163,0)))</f>
        <v>0</v>
      </c>
      <c r="K526" s="1365"/>
      <c r="L526" s="237" t="str">
        <f>IF($L508="TC",0,IF($L508="Nso",0,VLOOKUP($A505,'Marks Entry'!$B$9:$FN$108,164,0)))</f>
        <v/>
      </c>
      <c r="M526" s="237" t="str">
        <f>IF($L508="TC",0,IF($L508="Nso",0,VLOOKUP($A505,'Marks Entry'!$B$9:$FN$108,165,0)))</f>
        <v/>
      </c>
      <c r="N526" s="542" t="str">
        <f>IF($L508="TC","TC",IF($L508="Nso","NSO",VLOOKUP($A505,'Marks Entry'!$B$9:$FN$108,166,0)))</f>
        <v>PROMOTED</v>
      </c>
      <c r="O526" s="546" t="str">
        <f>IF($L508="Nso",0,VLOOKUP($A505,'Marks Entry'!$B$9:$FN$108,168,0))</f>
        <v/>
      </c>
      <c r="P526" s="1007"/>
    </row>
    <row r="527" spans="1:16" s="73" customFormat="1" ht="18.600000000000001" customHeight="1">
      <c r="A527" s="1303"/>
      <c r="B527" s="543" t="s">
        <v>210</v>
      </c>
      <c r="C527" s="1332" t="s">
        <v>62</v>
      </c>
      <c r="D527" s="1333"/>
      <c r="E527" s="1333"/>
      <c r="F527" s="1333"/>
      <c r="G527" s="1333"/>
      <c r="H527" s="1333"/>
      <c r="I527" s="1334"/>
      <c r="J527" s="1335" t="s">
        <v>63</v>
      </c>
      <c r="K527" s="1335"/>
      <c r="L527" s="1336"/>
      <c r="M527" s="238">
        <f>IF($L508="TC",0,IF($L508="Nso",0,VLOOKUP($A505,'Marks Entry'!$B$9:$FN$108,158,0)))</f>
        <v>0</v>
      </c>
      <c r="N527" s="1337" t="s">
        <v>104</v>
      </c>
      <c r="O527" s="1338"/>
      <c r="P527" s="1007"/>
    </row>
    <row r="528" spans="1:16" s="73" customFormat="1" ht="18.600000000000001" customHeight="1" thickBot="1">
      <c r="A528" s="1303"/>
      <c r="B528" s="543" t="s">
        <v>210</v>
      </c>
      <c r="C528" s="1339" t="s">
        <v>57</v>
      </c>
      <c r="D528" s="1340"/>
      <c r="E528" s="1340"/>
      <c r="F528" s="1341" t="s">
        <v>168</v>
      </c>
      <c r="G528" s="1341"/>
      <c r="H528" s="1341"/>
      <c r="I528" s="523" t="s">
        <v>50</v>
      </c>
      <c r="J528" s="1342" t="s">
        <v>64</v>
      </c>
      <c r="K528" s="1342"/>
      <c r="L528" s="1343"/>
      <c r="M528" s="239">
        <f>IF($L508="TC",0,IF($L508="Nso",0,VLOOKUP($A505,'Marks Entry'!$B$9:$FN$108,159,0)))</f>
        <v>0</v>
      </c>
      <c r="N528" s="1344" t="str">
        <f>IF($L508="TC",0,IF($L508="Nso",0,VLOOKUP($A505,'Marks Entry'!$B$9:$FN$108,160,0)))</f>
        <v/>
      </c>
      <c r="O528" s="1345"/>
      <c r="P528" s="1007"/>
    </row>
    <row r="529" spans="1:16" s="73" customFormat="1" ht="18.600000000000001" customHeight="1">
      <c r="A529" s="1303"/>
      <c r="B529" s="543" t="s">
        <v>210</v>
      </c>
      <c r="C529" s="1339"/>
      <c r="D529" s="1340"/>
      <c r="E529" s="1340"/>
      <c r="F529" s="1341"/>
      <c r="G529" s="1341"/>
      <c r="H529" s="1341"/>
      <c r="I529" s="524" t="s">
        <v>102</v>
      </c>
      <c r="J529" s="1346" t="s">
        <v>65</v>
      </c>
      <c r="K529" s="1346"/>
      <c r="L529" s="1347"/>
      <c r="M529" s="1348" t="str">
        <f>IF($L508="TC",0,IF($L508="Nso",0,VLOOKUP($A505,'Marks Entry'!$B$9:$FN$108,169,0)))</f>
        <v>Need Improvement</v>
      </c>
      <c r="N529" s="1348"/>
      <c r="O529" s="1349"/>
      <c r="P529" s="1007"/>
    </row>
    <row r="530" spans="1:16" s="73" customFormat="1" ht="18.600000000000001" customHeight="1">
      <c r="A530" s="1303"/>
      <c r="B530" s="543" t="s">
        <v>210</v>
      </c>
      <c r="C530" s="1397" t="str">
        <f>'Marks Entry'!$EB$3</f>
        <v>Work Exp.</v>
      </c>
      <c r="D530" s="1398"/>
      <c r="E530" s="1399"/>
      <c r="F530" s="1400" t="str">
        <f>IF($L508="TC",0,IF($L508="Nso",0,VLOOKUP($A505,'Marks Entry'!$B$9:$GM$108,186,0)))</f>
        <v>0/100</v>
      </c>
      <c r="G530" s="1400"/>
      <c r="H530" s="1400"/>
      <c r="I530" s="59" t="str">
        <f>IF($L508="TC",0,IF($L508="Nso",0,VLOOKUP($A505,'Marks Entry'!$B$9:$GM$108,139,0)))</f>
        <v>E</v>
      </c>
      <c r="J530" s="1401" t="s">
        <v>81</v>
      </c>
      <c r="K530" s="1401"/>
      <c r="L530" s="1402"/>
      <c r="M530" s="1403">
        <f>'Marks Entry'!$AA$2</f>
        <v>45041</v>
      </c>
      <c r="N530" s="1403"/>
      <c r="O530" s="1404"/>
      <c r="P530" s="1007"/>
    </row>
    <row r="531" spans="1:16" s="73" customFormat="1" ht="18.600000000000001" customHeight="1">
      <c r="A531" s="1303"/>
      <c r="B531" s="543" t="s">
        <v>210</v>
      </c>
      <c r="C531" s="1405" t="str">
        <f>'Marks Entry'!$EK$3</f>
        <v>Art Edu.</v>
      </c>
      <c r="D531" s="1400"/>
      <c r="E531" s="1400"/>
      <c r="F531" s="1406" t="str">
        <f>IF($L508="TC",0,IF($L508="Nso",0,VLOOKUP($A505,'Marks Entry'!$B$9:$GM$108,190,0)))</f>
        <v>0/100</v>
      </c>
      <c r="G531" s="1407"/>
      <c r="H531" s="1408"/>
      <c r="I531" s="59" t="str">
        <f>IF($L508="TC",0,IF($L508="Nso",0,VLOOKUP($A505,'Marks Entry'!$B$9:$GM$108,148,0)))</f>
        <v>E</v>
      </c>
      <c r="J531" s="1409"/>
      <c r="K531" s="1409"/>
      <c r="L531" s="1410"/>
      <c r="M531" s="1410"/>
      <c r="N531" s="1410"/>
      <c r="O531" s="1411"/>
      <c r="P531" s="1007"/>
    </row>
    <row r="532" spans="1:16" s="73" customFormat="1" ht="18.600000000000001" customHeight="1">
      <c r="A532" s="1303"/>
      <c r="B532" s="543" t="s">
        <v>210</v>
      </c>
      <c r="C532" s="1366" t="str">
        <f>'Marks Entry'!$ET$3</f>
        <v>HEALTH &amp; PHY. EDU.</v>
      </c>
      <c r="D532" s="1367"/>
      <c r="E532" s="1367"/>
      <c r="F532" s="1368" t="str">
        <f>IF($L508="TC",0,IF($L508="Nso",0,VLOOKUP($A505,'Marks Entry'!$B$9:$GM$108,194,0)))</f>
        <v>0/100</v>
      </c>
      <c r="G532" s="1369"/>
      <c r="H532" s="1370"/>
      <c r="I532" s="59" t="str">
        <f>IF($L508="TC",0,IF($L508="Nso",0,VLOOKUP($A505,'Marks Entry'!$B$9:$GM$108,157,0)))</f>
        <v>E</v>
      </c>
      <c r="J532" s="1371" t="s">
        <v>77</v>
      </c>
      <c r="K532" s="1372"/>
      <c r="L532" s="1373"/>
      <c r="M532" s="1377"/>
      <c r="N532" s="1372"/>
      <c r="O532" s="1378"/>
      <c r="P532" s="1007"/>
    </row>
    <row r="533" spans="1:16" s="73" customFormat="1" ht="18.600000000000001" customHeight="1">
      <c r="A533" s="1303"/>
      <c r="B533" s="543" t="s">
        <v>210</v>
      </c>
      <c r="C533" s="1381" t="s">
        <v>66</v>
      </c>
      <c r="D533" s="1382"/>
      <c r="E533" s="1382"/>
      <c r="F533" s="1382"/>
      <c r="G533" s="1382"/>
      <c r="H533" s="1382"/>
      <c r="I533" s="1383"/>
      <c r="J533" s="1374"/>
      <c r="K533" s="1375"/>
      <c r="L533" s="1376"/>
      <c r="M533" s="1379"/>
      <c r="N533" s="1375"/>
      <c r="O533" s="1380"/>
      <c r="P533" s="1007"/>
    </row>
    <row r="534" spans="1:16" s="73" customFormat="1" ht="18.600000000000001" customHeight="1" thickBot="1">
      <c r="A534" s="1303"/>
      <c r="B534" s="543" t="s">
        <v>210</v>
      </c>
      <c r="C534" s="60" t="s">
        <v>67</v>
      </c>
      <c r="D534" s="1384" t="s">
        <v>72</v>
      </c>
      <c r="E534" s="1385"/>
      <c r="F534" s="1384" t="s">
        <v>73</v>
      </c>
      <c r="G534" s="1386"/>
      <c r="H534" s="1386"/>
      <c r="I534" s="1387"/>
      <c r="J534" s="1388" t="s">
        <v>78</v>
      </c>
      <c r="K534" s="1389"/>
      <c r="L534" s="1389"/>
      <c r="M534" s="1389"/>
      <c r="N534" s="1389"/>
      <c r="O534" s="1390"/>
      <c r="P534" s="1007"/>
    </row>
    <row r="535" spans="1:16" s="73" customFormat="1" ht="18.600000000000001" customHeight="1">
      <c r="A535" s="1303"/>
      <c r="B535" s="543" t="s">
        <v>210</v>
      </c>
      <c r="C535" s="690" t="s">
        <v>68</v>
      </c>
      <c r="D535" s="1328" t="s">
        <v>211</v>
      </c>
      <c r="E535" s="1327"/>
      <c r="F535" s="1394" t="s">
        <v>74</v>
      </c>
      <c r="G535" s="1395"/>
      <c r="H535" s="1395"/>
      <c r="I535" s="1396"/>
      <c r="J535" s="1391"/>
      <c r="K535" s="1392"/>
      <c r="L535" s="1392"/>
      <c r="M535" s="1392"/>
      <c r="N535" s="1392"/>
      <c r="O535" s="1393"/>
      <c r="P535" s="1007"/>
    </row>
    <row r="536" spans="1:16" s="73" customFormat="1" ht="18.600000000000001" customHeight="1">
      <c r="A536" s="1303"/>
      <c r="B536" s="543" t="s">
        <v>210</v>
      </c>
      <c r="C536" s="689" t="s">
        <v>69</v>
      </c>
      <c r="D536" s="1275" t="s">
        <v>212</v>
      </c>
      <c r="E536" s="1274"/>
      <c r="F536" s="1413" t="s">
        <v>75</v>
      </c>
      <c r="G536" s="1414"/>
      <c r="H536" s="1414"/>
      <c r="I536" s="1415"/>
      <c r="J536" s="1391"/>
      <c r="K536" s="1392"/>
      <c r="L536" s="1392"/>
      <c r="M536" s="1392"/>
      <c r="N536" s="1392"/>
      <c r="O536" s="1393"/>
      <c r="P536" s="1007"/>
    </row>
    <row r="537" spans="1:16" s="73" customFormat="1" ht="18.600000000000001" customHeight="1">
      <c r="A537" s="1303"/>
      <c r="B537" s="543" t="s">
        <v>210</v>
      </c>
      <c r="C537" s="689" t="s">
        <v>71</v>
      </c>
      <c r="D537" s="1275" t="s">
        <v>213</v>
      </c>
      <c r="E537" s="1274"/>
      <c r="F537" s="1413" t="s">
        <v>76</v>
      </c>
      <c r="G537" s="1414"/>
      <c r="H537" s="1414"/>
      <c r="I537" s="1415"/>
      <c r="J537" s="1416" t="s">
        <v>90</v>
      </c>
      <c r="K537" s="1417"/>
      <c r="L537" s="1417"/>
      <c r="M537" s="1417"/>
      <c r="N537" s="1417"/>
      <c r="O537" s="1418"/>
      <c r="P537" s="1007"/>
    </row>
    <row r="538" spans="1:16" s="73" customFormat="1" ht="18.600000000000001" customHeight="1">
      <c r="A538" s="1303"/>
      <c r="B538" s="543" t="s">
        <v>210</v>
      </c>
      <c r="C538" s="689" t="s">
        <v>70</v>
      </c>
      <c r="D538" s="1275" t="s">
        <v>214</v>
      </c>
      <c r="E538" s="1274"/>
      <c r="F538" s="1413" t="s">
        <v>103</v>
      </c>
      <c r="G538" s="1414"/>
      <c r="H538" s="1414"/>
      <c r="I538" s="1415"/>
      <c r="J538" s="1416"/>
      <c r="K538" s="1417"/>
      <c r="L538" s="1417"/>
      <c r="M538" s="1417"/>
      <c r="N538" s="1417"/>
      <c r="O538" s="1418"/>
      <c r="P538" s="1007"/>
    </row>
    <row r="539" spans="1:16" s="73" customFormat="1" ht="18.600000000000001" customHeight="1" thickBot="1">
      <c r="A539" s="1303"/>
      <c r="B539" s="547" t="s">
        <v>210</v>
      </c>
      <c r="C539" s="548" t="s">
        <v>153</v>
      </c>
      <c r="D539" s="1281" t="s">
        <v>215</v>
      </c>
      <c r="E539" s="1280"/>
      <c r="F539" s="1422" t="s">
        <v>216</v>
      </c>
      <c r="G539" s="1423"/>
      <c r="H539" s="1423"/>
      <c r="I539" s="1424"/>
      <c r="J539" s="1419"/>
      <c r="K539" s="1420"/>
      <c r="L539" s="1420"/>
      <c r="M539" s="1420"/>
      <c r="N539" s="1420"/>
      <c r="O539" s="1421"/>
      <c r="P539" s="1007"/>
    </row>
    <row r="540" spans="1:16" s="73" customFormat="1" ht="9.75" customHeight="1">
      <c r="A540" s="1412"/>
      <c r="B540" s="1412"/>
      <c r="C540" s="1412"/>
      <c r="D540" s="1412"/>
      <c r="E540" s="1412"/>
      <c r="F540" s="1412"/>
      <c r="G540" s="1412"/>
      <c r="H540" s="1412"/>
      <c r="I540" s="1412"/>
      <c r="J540" s="1412"/>
      <c r="K540" s="1412"/>
      <c r="L540" s="1412"/>
      <c r="M540" s="1412"/>
      <c r="N540" s="1412"/>
      <c r="O540" s="1412"/>
      <c r="P540" s="1412"/>
    </row>
    <row r="541" spans="1:16" s="73" customFormat="1" ht="17.25" customHeight="1" thickBot="1">
      <c r="A541" s="241">
        <f>A505+1</f>
        <v>16</v>
      </c>
      <c r="B541" s="1302" t="s">
        <v>53</v>
      </c>
      <c r="C541" s="1302"/>
      <c r="D541" s="1302"/>
      <c r="E541" s="1302"/>
      <c r="F541" s="1302"/>
      <c r="G541" s="1302"/>
      <c r="H541" s="1302"/>
      <c r="I541" s="1302"/>
      <c r="J541" s="1302"/>
      <c r="K541" s="1302"/>
      <c r="L541" s="1302"/>
      <c r="M541" s="1302"/>
      <c r="N541" s="1302"/>
      <c r="O541" s="1302"/>
      <c r="P541" s="1007"/>
    </row>
    <row r="542" spans="1:16" s="73" customFormat="1" ht="44.25" customHeight="1">
      <c r="A542" s="1303"/>
      <c r="B542" s="1304" t="str">
        <f>IF(L544&gt;0,CONCATENATE(I544,L544),0)</f>
        <v>Roll No.:-916</v>
      </c>
      <c r="C542" s="1306"/>
      <c r="D542" s="1308" t="str">
        <f>Master!$E$8</f>
        <v>Govt. Sr. Secondary School Raimalwada</v>
      </c>
      <c r="E542" s="1309"/>
      <c r="F542" s="1309"/>
      <c r="G542" s="1309"/>
      <c r="H542" s="1309"/>
      <c r="I542" s="1309"/>
      <c r="J542" s="1309"/>
      <c r="K542" s="1309"/>
      <c r="L542" s="1309"/>
      <c r="M542" s="1309"/>
      <c r="N542" s="1309"/>
      <c r="O542" s="1310"/>
      <c r="P542" s="1007"/>
    </row>
    <row r="543" spans="1:16" s="73" customFormat="1" ht="26.25" customHeight="1" thickBot="1">
      <c r="A543" s="1303"/>
      <c r="B543" s="1305"/>
      <c r="C543" s="1307"/>
      <c r="D543" s="1311" t="str">
        <f>Master!$E$11</f>
        <v>P.S.-Bapini (Jodhpur)</v>
      </c>
      <c r="E543" s="1311"/>
      <c r="F543" s="1311"/>
      <c r="G543" s="1311"/>
      <c r="H543" s="1311"/>
      <c r="I543" s="1311"/>
      <c r="J543" s="1311"/>
      <c r="K543" s="1311"/>
      <c r="L543" s="1311"/>
      <c r="M543" s="1311"/>
      <c r="N543" s="1311"/>
      <c r="O543" s="1312"/>
      <c r="P543" s="1007"/>
    </row>
    <row r="544" spans="1:16" s="73" customFormat="1" ht="15" customHeight="1">
      <c r="A544" s="1303"/>
      <c r="B544" s="1313"/>
      <c r="C544" s="1314" t="s">
        <v>163</v>
      </c>
      <c r="D544" s="1315"/>
      <c r="E544" s="1315"/>
      <c r="F544" s="1315"/>
      <c r="G544" s="1315"/>
      <c r="H544" s="1316"/>
      <c r="I544" s="1320" t="s">
        <v>125</v>
      </c>
      <c r="J544" s="1321"/>
      <c r="K544" s="1321"/>
      <c r="L544" s="1286">
        <f>VLOOKUP(A541,'Marks Entry'!$B$9:$G$108,6)</f>
        <v>916</v>
      </c>
      <c r="M544" s="1288" t="str">
        <f>CONCATENATE('Marks Entry'!$C$3,"0",'Marks Entry'!$G$3)</f>
        <v>School U-Dise Code :-08151106901</v>
      </c>
      <c r="N544" s="1289"/>
      <c r="O544" s="1290"/>
      <c r="P544" s="1007"/>
    </row>
    <row r="545" spans="1:16" s="73" customFormat="1" ht="15" customHeight="1">
      <c r="A545" s="1303"/>
      <c r="B545" s="1313"/>
      <c r="C545" s="1314"/>
      <c r="D545" s="1315"/>
      <c r="E545" s="1315"/>
      <c r="F545" s="1315"/>
      <c r="G545" s="1315"/>
      <c r="H545" s="1316"/>
      <c r="I545" s="1320"/>
      <c r="J545" s="1321"/>
      <c r="K545" s="1321"/>
      <c r="L545" s="1286"/>
      <c r="M545" s="1291" t="str">
        <f>CONCATENATE('Marks Entry'!$I$3,'Marks Entry'!$J$3)</f>
        <v>Session :-2022-23</v>
      </c>
      <c r="N545" s="1292"/>
      <c r="O545" s="1293"/>
      <c r="P545" s="1007"/>
    </row>
    <row r="546" spans="1:16" s="73" customFormat="1" ht="15" customHeight="1" thickBot="1">
      <c r="A546" s="1303"/>
      <c r="B546" s="1313"/>
      <c r="C546" s="1317"/>
      <c r="D546" s="1318"/>
      <c r="E546" s="1318"/>
      <c r="F546" s="1318"/>
      <c r="G546" s="1318"/>
      <c r="H546" s="1319"/>
      <c r="I546" s="1322"/>
      <c r="J546" s="1323"/>
      <c r="K546" s="1323"/>
      <c r="L546" s="1287"/>
      <c r="M546" s="1294"/>
      <c r="N546" s="1295"/>
      <c r="O546" s="1296"/>
      <c r="P546" s="1007"/>
    </row>
    <row r="547" spans="1:16" s="73" customFormat="1" ht="19.5" customHeight="1">
      <c r="A547" s="1303"/>
      <c r="B547" s="543" t="s">
        <v>210</v>
      </c>
      <c r="C547" s="1297" t="s">
        <v>21</v>
      </c>
      <c r="D547" s="1298"/>
      <c r="E547" s="1298"/>
      <c r="F547" s="1298"/>
      <c r="G547" s="1299"/>
      <c r="H547" s="13" t="s">
        <v>161</v>
      </c>
      <c r="I547" s="1300">
        <f>VLOOKUP($A541,'Marks Entry'!$B$9:$FN$108,4,0)</f>
        <v>0</v>
      </c>
      <c r="J547" s="1300"/>
      <c r="K547" s="1300"/>
      <c r="L547" s="1300"/>
      <c r="M547" s="1300"/>
      <c r="N547" s="1300"/>
      <c r="O547" s="1301"/>
      <c r="P547" s="1007"/>
    </row>
    <row r="548" spans="1:16" s="73" customFormat="1" ht="19.5" customHeight="1">
      <c r="A548" s="1303"/>
      <c r="B548" s="543" t="s">
        <v>210</v>
      </c>
      <c r="C548" s="1283" t="s">
        <v>23</v>
      </c>
      <c r="D548" s="1284"/>
      <c r="E548" s="1284"/>
      <c r="F548" s="1284"/>
      <c r="G548" s="1285"/>
      <c r="H548" s="25" t="s">
        <v>161</v>
      </c>
      <c r="I548" s="1252">
        <f>VLOOKUP($A541,'Marks Entry'!$B$9:$FN$108,7,0)</f>
        <v>0</v>
      </c>
      <c r="J548" s="1252"/>
      <c r="K548" s="1252"/>
      <c r="L548" s="1252"/>
      <c r="M548" s="1252"/>
      <c r="N548" s="1252"/>
      <c r="O548" s="1253"/>
      <c r="P548" s="1007"/>
    </row>
    <row r="549" spans="1:16" s="73" customFormat="1" ht="19.5" customHeight="1">
      <c r="A549" s="1303"/>
      <c r="B549" s="543" t="s">
        <v>210</v>
      </c>
      <c r="C549" s="1283" t="s">
        <v>24</v>
      </c>
      <c r="D549" s="1284"/>
      <c r="E549" s="1284"/>
      <c r="F549" s="1284"/>
      <c r="G549" s="1285"/>
      <c r="H549" s="25" t="s">
        <v>161</v>
      </c>
      <c r="I549" s="1252">
        <f>VLOOKUP($A541,'Marks Entry'!$B$9:$FN$108,8,0)</f>
        <v>0</v>
      </c>
      <c r="J549" s="1252"/>
      <c r="K549" s="1252"/>
      <c r="L549" s="1252"/>
      <c r="M549" s="1252"/>
      <c r="N549" s="1252"/>
      <c r="O549" s="1253"/>
      <c r="P549" s="1007"/>
    </row>
    <row r="550" spans="1:16" s="73" customFormat="1" ht="19.5" customHeight="1">
      <c r="A550" s="1303"/>
      <c r="B550" s="543" t="s">
        <v>210</v>
      </c>
      <c r="C550" s="1283" t="s">
        <v>55</v>
      </c>
      <c r="D550" s="1284"/>
      <c r="E550" s="1284"/>
      <c r="F550" s="1284"/>
      <c r="G550" s="1285"/>
      <c r="H550" s="25" t="s">
        <v>161</v>
      </c>
      <c r="I550" s="1252">
        <f>VLOOKUP($A541,'Marks Entry'!$B$9:$FN$108,9,0)</f>
        <v>0</v>
      </c>
      <c r="J550" s="1252"/>
      <c r="K550" s="1252"/>
      <c r="L550" s="1252"/>
      <c r="M550" s="1252"/>
      <c r="N550" s="1252"/>
      <c r="O550" s="1253"/>
      <c r="P550" s="1007"/>
    </row>
    <row r="551" spans="1:16" s="73" customFormat="1" ht="19.5" customHeight="1">
      <c r="A551" s="1303"/>
      <c r="B551" s="543" t="s">
        <v>210</v>
      </c>
      <c r="C551" s="1283" t="s">
        <v>56</v>
      </c>
      <c r="D551" s="1284"/>
      <c r="E551" s="1284"/>
      <c r="F551" s="1284"/>
      <c r="G551" s="1285"/>
      <c r="H551" s="25" t="s">
        <v>161</v>
      </c>
      <c r="I551" s="1251" t="str">
        <f>CONCATENATE('Marks Entry'!$G$4,'Marks Entry'!$J$4)</f>
        <v>6(A)</v>
      </c>
      <c r="J551" s="1252"/>
      <c r="K551" s="1252"/>
      <c r="L551" s="1252"/>
      <c r="M551" s="1252"/>
      <c r="N551" s="1252"/>
      <c r="O551" s="1253"/>
      <c r="P551" s="1007"/>
    </row>
    <row r="552" spans="1:16" s="73" customFormat="1" ht="19.5" customHeight="1" thickBot="1">
      <c r="A552" s="1303"/>
      <c r="B552" s="543" t="s">
        <v>210</v>
      </c>
      <c r="C552" s="1254" t="s">
        <v>26</v>
      </c>
      <c r="D552" s="1255"/>
      <c r="E552" s="1255"/>
      <c r="F552" s="1255"/>
      <c r="G552" s="1256"/>
      <c r="H552" s="61" t="s">
        <v>161</v>
      </c>
      <c r="I552" s="1257">
        <f>VLOOKUP($A541,'Marks Entry'!$B$9:$FN$108,10,0)</f>
        <v>0</v>
      </c>
      <c r="J552" s="1257"/>
      <c r="K552" s="1257"/>
      <c r="L552" s="1257"/>
      <c r="M552" s="1257"/>
      <c r="N552" s="1257"/>
      <c r="O552" s="1258"/>
      <c r="P552" s="1007"/>
    </row>
    <row r="553" spans="1:16" s="73" customFormat="1" ht="34.5" customHeight="1">
      <c r="A553" s="1303"/>
      <c r="B553" s="543" t="s">
        <v>210</v>
      </c>
      <c r="C553" s="1259" t="s">
        <v>57</v>
      </c>
      <c r="D553" s="1260"/>
      <c r="E553" s="525" t="s">
        <v>82</v>
      </c>
      <c r="F553" s="525" t="s">
        <v>83</v>
      </c>
      <c r="G553" s="697" t="str">
        <f>'Marks Entry'!$R$5</f>
        <v>No Bag Day Activity</v>
      </c>
      <c r="H553" s="521" t="s">
        <v>32</v>
      </c>
      <c r="I553" s="1261" t="s">
        <v>58</v>
      </c>
      <c r="J553" s="1262"/>
      <c r="K553" s="522" t="s">
        <v>203</v>
      </c>
      <c r="L553" s="1263" t="s">
        <v>94</v>
      </c>
      <c r="M553" s="1264"/>
      <c r="N553" s="535" t="s">
        <v>86</v>
      </c>
      <c r="O553" s="1265" t="s">
        <v>101</v>
      </c>
      <c r="P553" s="1007"/>
    </row>
    <row r="554" spans="1:16" s="73" customFormat="1" ht="25.5" customHeight="1" thickBot="1">
      <c r="A554" s="1303"/>
      <c r="B554" s="543" t="s">
        <v>210</v>
      </c>
      <c r="C554" s="1267" t="s">
        <v>59</v>
      </c>
      <c r="D554" s="1268"/>
      <c r="E554" s="549">
        <f>'Marks Entry'!$N$7</f>
        <v>10</v>
      </c>
      <c r="F554" s="549">
        <f>'Marks Entry'!$Q$7</f>
        <v>10</v>
      </c>
      <c r="G554" s="549">
        <f>'Marks Entry'!$T$7</f>
        <v>10</v>
      </c>
      <c r="H554" s="111">
        <f>SUM(E554:G554)</f>
        <v>30</v>
      </c>
      <c r="I554" s="1269">
        <f>'Marks Entry'!$X$7</f>
        <v>70</v>
      </c>
      <c r="J554" s="1270"/>
      <c r="K554" s="531">
        <f>SUM(H554,I554)</f>
        <v>100</v>
      </c>
      <c r="L554" s="1330">
        <f>'Marks Entry'!$AA$7</f>
        <v>100</v>
      </c>
      <c r="M554" s="1331"/>
      <c r="N554" s="536">
        <f>H554+I554+L554</f>
        <v>200</v>
      </c>
      <c r="O554" s="1266"/>
      <c r="P554" s="1007"/>
    </row>
    <row r="555" spans="1:16" s="73" customFormat="1" ht="18.600000000000001" customHeight="1">
      <c r="A555" s="1303"/>
      <c r="B555" s="543" t="s">
        <v>210</v>
      </c>
      <c r="C555" s="1324" t="str">
        <f>'Marks Entry'!$L$3</f>
        <v>HINDI</v>
      </c>
      <c r="D555" s="1325"/>
      <c r="E555" s="527">
        <f>IF($L544="TC",0,IF($L544="Nso",0,VLOOKUP($A541,'Marks Entry'!$B$9:$FN$108,13,0)))</f>
        <v>0</v>
      </c>
      <c r="F555" s="527">
        <f>IF($L544="TC",0,IF($L544="Nso",0,VLOOKUP($A541,'Marks Entry'!$B$9:$FN$108,16,0)))</f>
        <v>0</v>
      </c>
      <c r="G555" s="527">
        <f>IF($L544="TC",0,IF($L544="Nso",0,VLOOKUP($A541,'Marks Entry'!$B$9:$FN$108,19,0)))</f>
        <v>0</v>
      </c>
      <c r="H555" s="528">
        <f>SUM(E555:G555)</f>
        <v>0</v>
      </c>
      <c r="I555" s="1326">
        <f>IF($L544="TC",0,IF($L544="Nso",0,VLOOKUP($A541,'Marks Entry'!$B$9:$FN$108,23,0)))</f>
        <v>0</v>
      </c>
      <c r="J555" s="1327"/>
      <c r="K555" s="532">
        <f>SUM(H555,I555)</f>
        <v>0</v>
      </c>
      <c r="L555" s="1328">
        <f>IF($L544="TC",0,IF($L544="Nso",0,VLOOKUP($A541,'Marks Entry'!$B$9:$FN$108,26,0)))</f>
        <v>0</v>
      </c>
      <c r="M555" s="1329"/>
      <c r="N555" s="537">
        <f>SUM(H555,I555,L555)</f>
        <v>0</v>
      </c>
      <c r="O555" s="544" t="str">
        <f>IF($L544="TC",0,IF($L544="Nso",0,VLOOKUP($A541,'Marks Entry'!$B$9:$FN$108,30,0)))</f>
        <v>E</v>
      </c>
      <c r="P555" s="1007"/>
    </row>
    <row r="556" spans="1:16" s="73" customFormat="1" ht="18.600000000000001" customHeight="1">
      <c r="A556" s="1303"/>
      <c r="B556" s="543" t="s">
        <v>210</v>
      </c>
      <c r="C556" s="1271" t="str">
        <f>'Marks Entry'!$AF$3</f>
        <v>ENGLISH</v>
      </c>
      <c r="D556" s="1272"/>
      <c r="E556" s="527">
        <f>IF($L544="TC",0,IF($L544="Nso",0,VLOOKUP($A541,'Marks Entry'!$B$9:$FN$108,33,0)))</f>
        <v>0</v>
      </c>
      <c r="F556" s="527">
        <f>IF($L544="TC",0,IF($L544="Nso",0,VLOOKUP($A541,'Marks Entry'!$B$9:$FN$108,36,0)))</f>
        <v>0</v>
      </c>
      <c r="G556" s="527">
        <f>IF($L544="TC",0,IF($L544="Nso",0,VLOOKUP($A541,'Marks Entry'!$B$9:$FN$108,39,0)))</f>
        <v>0</v>
      </c>
      <c r="H556" s="529">
        <f t="shared" ref="H556:H560" si="45">SUM(E556:G556)</f>
        <v>0</v>
      </c>
      <c r="I556" s="1273">
        <f>IF($L544="TC",0,IF($L544="Nso",0,VLOOKUP($A541,'Marks Entry'!$B$9:$FN$108,43,0)))</f>
        <v>0</v>
      </c>
      <c r="J556" s="1274"/>
      <c r="K556" s="533">
        <f t="shared" ref="K556:K560" si="46">SUM(H556,I556)</f>
        <v>0</v>
      </c>
      <c r="L556" s="1275">
        <f>IF($L544="TC",0,IF($L544="Nso",0,VLOOKUP($A541,'Marks Entry'!$B$9:$FN$108,46,0)))</f>
        <v>0</v>
      </c>
      <c r="M556" s="1276"/>
      <c r="N556" s="537">
        <f t="shared" ref="N556:N560" si="47">SUM(H556,I556,L556)</f>
        <v>0</v>
      </c>
      <c r="O556" s="544" t="str">
        <f>IF($L544="TC",0,IF($L544="Nso",0,VLOOKUP($A541,'Marks Entry'!$B$9:$FN$108,50,0)))</f>
        <v>E</v>
      </c>
      <c r="P556" s="1007"/>
    </row>
    <row r="557" spans="1:16" s="73" customFormat="1" ht="18.600000000000001" customHeight="1">
      <c r="A557" s="1303"/>
      <c r="B557" s="543" t="s">
        <v>210</v>
      </c>
      <c r="C557" s="1271" t="str">
        <f>'Marks Entry'!$AZ$3</f>
        <v>SANSKRIT</v>
      </c>
      <c r="D557" s="1272"/>
      <c r="E557" s="527">
        <f>IF($L544="TC",0,IF($L544="Nso",0,VLOOKUP($A541,'Marks Entry'!$B$9:$FN$108,53,0)))</f>
        <v>0</v>
      </c>
      <c r="F557" s="527">
        <f>IF($L544="TC",0,IF($L544="TC",0,IF($L544="Nso",0,VLOOKUP($A541,'Marks Entry'!$B$9:$FN$108,56,0))))</f>
        <v>0</v>
      </c>
      <c r="G557" s="527">
        <f>IF($L544="TC",0,IF($L544="TC",0,IF($L544="Nso",0,VLOOKUP($A541,'Marks Entry'!$B$9:$FN$108,59,0))))</f>
        <v>0</v>
      </c>
      <c r="H557" s="529">
        <f t="shared" si="45"/>
        <v>0</v>
      </c>
      <c r="I557" s="1273">
        <f>IF($L544="TC",0,IF($L544="Nso",0,VLOOKUP($A541,'Marks Entry'!$B$9:$FN$108,63,0)))</f>
        <v>0</v>
      </c>
      <c r="J557" s="1274"/>
      <c r="K557" s="533">
        <f t="shared" si="46"/>
        <v>0</v>
      </c>
      <c r="L557" s="1275">
        <f>IF($L544="TC",0,IF($L544="Nso",0,VLOOKUP($A541,'Marks Entry'!$B$9:$FN$108,66,0)))</f>
        <v>0</v>
      </c>
      <c r="M557" s="1276"/>
      <c r="N557" s="537">
        <f t="shared" si="47"/>
        <v>0</v>
      </c>
      <c r="O557" s="544" t="str">
        <f>IF($L544="TC",0,IF($L544="Nso",0,VLOOKUP($A541,'Marks Entry'!$B$9:$FN$108,70,0)))</f>
        <v>E</v>
      </c>
      <c r="P557" s="1007"/>
    </row>
    <row r="558" spans="1:16" s="73" customFormat="1" ht="18.600000000000001" customHeight="1">
      <c r="A558" s="1303"/>
      <c r="B558" s="543" t="s">
        <v>210</v>
      </c>
      <c r="C558" s="1271" t="str">
        <f>'Marks Entry'!$BT$3</f>
        <v>SCIENCE</v>
      </c>
      <c r="D558" s="1272"/>
      <c r="E558" s="527">
        <f>IF($L544="TC",0,IF($L544="Nso",0,VLOOKUP($A541,'Marks Entry'!$B$9:$FN$108,73,0)))</f>
        <v>0</v>
      </c>
      <c r="F558" s="527">
        <f>IF($L544="TC",0,IF($L544="Nso",0,VLOOKUP($A541,'Marks Entry'!$B$9:$FN$108,76,0)))</f>
        <v>0</v>
      </c>
      <c r="G558" s="527">
        <f>IF($L544="TC",0,IF($L544="Nso",0,VLOOKUP($A541,'Marks Entry'!$B$9:$FN$108,79,0)))</f>
        <v>0</v>
      </c>
      <c r="H558" s="529">
        <f t="shared" si="45"/>
        <v>0</v>
      </c>
      <c r="I558" s="1273">
        <f>IF($L544="TC",0,IF($L544="Nso",0,VLOOKUP($A541,'Marks Entry'!$B$9:$FN$108,83,0)))</f>
        <v>0</v>
      </c>
      <c r="J558" s="1274"/>
      <c r="K558" s="533">
        <f t="shared" si="46"/>
        <v>0</v>
      </c>
      <c r="L558" s="1275">
        <f>IF($L544="TC",0,IF($L544="Nso",0,VLOOKUP($A541,'Marks Entry'!$B$9:$FN$108,86,0)))</f>
        <v>0</v>
      </c>
      <c r="M558" s="1276"/>
      <c r="N558" s="537">
        <f t="shared" si="47"/>
        <v>0</v>
      </c>
      <c r="O558" s="544" t="str">
        <f>IF($L544="TC",0,IF($L544="Nso",0,VLOOKUP($A541,'Marks Entry'!$B$9:$FN$108,90,0)))</f>
        <v>E</v>
      </c>
      <c r="P558" s="1007"/>
    </row>
    <row r="559" spans="1:16" s="73" customFormat="1" ht="18.600000000000001" customHeight="1">
      <c r="A559" s="1303"/>
      <c r="B559" s="543" t="s">
        <v>210</v>
      </c>
      <c r="C559" s="1271" t="str">
        <f>'Marks Entry'!$CN$3</f>
        <v>MATHEMATICS</v>
      </c>
      <c r="D559" s="1272"/>
      <c r="E559" s="527">
        <f>IF($L544="TC",0,IF($L544="Nso",0,VLOOKUP($A541,'Marks Entry'!$B$9:$FN$108,93,0)))</f>
        <v>0</v>
      </c>
      <c r="F559" s="527">
        <f>IF($L544="TC",0,IF($L544="Nso",0,VLOOKUP($A541,'Marks Entry'!$B$9:$FN$108,96,0)))</f>
        <v>0</v>
      </c>
      <c r="G559" s="527">
        <f>IF($L544="TC",0,IF($L544="Nso",0,VLOOKUP($A541,'Marks Entry'!$B$9:$FN$108,99,0)))</f>
        <v>0</v>
      </c>
      <c r="H559" s="529">
        <f t="shared" si="45"/>
        <v>0</v>
      </c>
      <c r="I559" s="1273">
        <f>IF($L544="TC",0,IF($L544="Nso",0,VLOOKUP($A541,'Marks Entry'!$B$9:$FN$108,103,0)))</f>
        <v>0</v>
      </c>
      <c r="J559" s="1274"/>
      <c r="K559" s="533">
        <f t="shared" si="46"/>
        <v>0</v>
      </c>
      <c r="L559" s="1275">
        <f>IF($L544="TC",0,IF($L544="Nso",0,VLOOKUP($A541,'Marks Entry'!$B$9:$FN$108,106,0)))</f>
        <v>0</v>
      </c>
      <c r="M559" s="1276"/>
      <c r="N559" s="537">
        <f t="shared" si="47"/>
        <v>0</v>
      </c>
      <c r="O559" s="544" t="str">
        <f>IF($L544="TC",0,IF($L544="Nso",0,VLOOKUP($A541,'Marks Entry'!$B$9:$FN$108,110,0)))</f>
        <v>E</v>
      </c>
      <c r="P559" s="1007"/>
    </row>
    <row r="560" spans="1:16" s="73" customFormat="1" ht="18.600000000000001" customHeight="1" thickBot="1">
      <c r="A560" s="1303"/>
      <c r="B560" s="543" t="s">
        <v>210</v>
      </c>
      <c r="C560" s="1277" t="str">
        <f>'Marks Entry'!$DH$3</f>
        <v>SOCIAL SCIENCE</v>
      </c>
      <c r="D560" s="1278"/>
      <c r="E560" s="527">
        <f>IF($L544="TC",0,IF($L544="Nso",0,VLOOKUP($A541,'Marks Entry'!$B$9:$FN$108,113,0)))</f>
        <v>0</v>
      </c>
      <c r="F560" s="527">
        <f>IF($L544="TC",0,IF($L544="Nso",0,VLOOKUP($A541,'Marks Entry'!$B$9:$FN$108,116,0)))</f>
        <v>0</v>
      </c>
      <c r="G560" s="527">
        <f>IF($L544="TC",0,IF($L544="Nso",0,VLOOKUP($A541,'Marks Entry'!$B$9:$FN$108,119,0)))</f>
        <v>0</v>
      </c>
      <c r="H560" s="530">
        <f t="shared" si="45"/>
        <v>0</v>
      </c>
      <c r="I560" s="1279">
        <f>IF($L544="TC",0,IF($L544="Nso",0,VLOOKUP($A541,'Marks Entry'!$B$9:$FN$108,123,0)))</f>
        <v>0</v>
      </c>
      <c r="J560" s="1280"/>
      <c r="K560" s="534">
        <f t="shared" si="46"/>
        <v>0</v>
      </c>
      <c r="L560" s="1281">
        <f>IF($L544="TC",0,IF($L544="Nso",0,VLOOKUP($A541,'Marks Entry'!$B$9:$FN$108,126,0)))</f>
        <v>0</v>
      </c>
      <c r="M560" s="1282"/>
      <c r="N560" s="537">
        <f t="shared" si="47"/>
        <v>0</v>
      </c>
      <c r="O560" s="544" t="str">
        <f>IF($L544="TC",0,IF($L544="Nso",0,VLOOKUP($A541,'Marks Entry'!$B$9:$FN$108,130,0)))</f>
        <v>E</v>
      </c>
      <c r="P560" s="1007"/>
    </row>
    <row r="561" spans="1:16" s="73" customFormat="1" ht="18.600000000000001" customHeight="1">
      <c r="A561" s="1303"/>
      <c r="B561" s="543" t="s">
        <v>210</v>
      </c>
      <c r="C561" s="1350" t="s">
        <v>87</v>
      </c>
      <c r="D561" s="1351"/>
      <c r="E561" s="1352"/>
      <c r="F561" s="1356" t="s">
        <v>88</v>
      </c>
      <c r="G561" s="1357"/>
      <c r="H561" s="1358" t="s">
        <v>89</v>
      </c>
      <c r="I561" s="1358"/>
      <c r="J561" s="1359" t="s">
        <v>44</v>
      </c>
      <c r="K561" s="1360"/>
      <c r="L561" s="236" t="s">
        <v>95</v>
      </c>
      <c r="M561" s="236" t="s">
        <v>208</v>
      </c>
      <c r="N561" s="200" t="s">
        <v>42</v>
      </c>
      <c r="O561" s="545" t="s">
        <v>46</v>
      </c>
      <c r="P561" s="1007"/>
    </row>
    <row r="562" spans="1:16" s="73" customFormat="1" ht="18.600000000000001" customHeight="1" thickBot="1">
      <c r="A562" s="1303"/>
      <c r="B562" s="543" t="s">
        <v>210</v>
      </c>
      <c r="C562" s="1353"/>
      <c r="D562" s="1354"/>
      <c r="E562" s="1355"/>
      <c r="F562" s="1361">
        <f>IF($L544="TC",0,IF($L544="Nso",0,VLOOKUP($A541,'Marks Entry'!$B$9:$FN$108,161,0)))</f>
        <v>1200</v>
      </c>
      <c r="G562" s="1362"/>
      <c r="H562" s="1363">
        <f>IF($L544="TC",0,IF($L544="Nso",0,VLOOKUP($A541,'Marks Entry'!$B$9:$FN$108,162,0)))</f>
        <v>0</v>
      </c>
      <c r="I562" s="1363"/>
      <c r="J562" s="1364">
        <f>IF($L544="TC",0,IF($L544="Nso",0,VLOOKUP($A541,'Marks Entry'!$B$9:$FN$108,163,0)))</f>
        <v>0</v>
      </c>
      <c r="K562" s="1365"/>
      <c r="L562" s="237" t="str">
        <f>IF($L544="TC",0,IF($L544="Nso",0,VLOOKUP($A541,'Marks Entry'!$B$9:$FN$108,164,0)))</f>
        <v/>
      </c>
      <c r="M562" s="237" t="str">
        <f>IF($L544="TC",0,IF($L544="Nso",0,VLOOKUP($A541,'Marks Entry'!$B$9:$FN$108,165,0)))</f>
        <v/>
      </c>
      <c r="N562" s="542" t="str">
        <f>IF($L544="TC","TC",IF($L544="Nso","NSO",VLOOKUP($A541,'Marks Entry'!$B$9:$FN$108,166,0)))</f>
        <v>PROMOTED</v>
      </c>
      <c r="O562" s="546" t="str">
        <f>IF($L544="Nso",0,VLOOKUP($A541,'Marks Entry'!$B$9:$FN$108,168,0))</f>
        <v/>
      </c>
      <c r="P562" s="1007"/>
    </row>
    <row r="563" spans="1:16" s="73" customFormat="1" ht="18.600000000000001" customHeight="1">
      <c r="A563" s="1303"/>
      <c r="B563" s="543" t="s">
        <v>210</v>
      </c>
      <c r="C563" s="1332" t="s">
        <v>62</v>
      </c>
      <c r="D563" s="1333"/>
      <c r="E563" s="1333"/>
      <c r="F563" s="1333"/>
      <c r="G563" s="1333"/>
      <c r="H563" s="1333"/>
      <c r="I563" s="1334"/>
      <c r="J563" s="1335" t="s">
        <v>63</v>
      </c>
      <c r="K563" s="1335"/>
      <c r="L563" s="1336"/>
      <c r="M563" s="238">
        <f>IF($L544="TC",0,IF($L544="Nso",0,VLOOKUP($A541,'Marks Entry'!$B$9:$FN$108,158,0)))</f>
        <v>0</v>
      </c>
      <c r="N563" s="1337" t="s">
        <v>104</v>
      </c>
      <c r="O563" s="1338"/>
      <c r="P563" s="1007"/>
    </row>
    <row r="564" spans="1:16" s="73" customFormat="1" ht="18.600000000000001" customHeight="1" thickBot="1">
      <c r="A564" s="1303"/>
      <c r="B564" s="543" t="s">
        <v>210</v>
      </c>
      <c r="C564" s="1339" t="s">
        <v>57</v>
      </c>
      <c r="D564" s="1340"/>
      <c r="E564" s="1340"/>
      <c r="F564" s="1341" t="s">
        <v>168</v>
      </c>
      <c r="G564" s="1341"/>
      <c r="H564" s="1341"/>
      <c r="I564" s="523" t="s">
        <v>50</v>
      </c>
      <c r="J564" s="1342" t="s">
        <v>64</v>
      </c>
      <c r="K564" s="1342"/>
      <c r="L564" s="1343"/>
      <c r="M564" s="239">
        <f>IF($L544="TC",0,IF($L544="Nso",0,VLOOKUP($A541,'Marks Entry'!$B$9:$FN$108,159,0)))</f>
        <v>0</v>
      </c>
      <c r="N564" s="1344" t="str">
        <f>IF($L544="TC",0,IF($L544="Nso",0,VLOOKUP($A541,'Marks Entry'!$B$9:$FN$108,160,0)))</f>
        <v/>
      </c>
      <c r="O564" s="1345"/>
      <c r="P564" s="1007"/>
    </row>
    <row r="565" spans="1:16" s="73" customFormat="1" ht="18.600000000000001" customHeight="1">
      <c r="A565" s="1303"/>
      <c r="B565" s="543" t="s">
        <v>210</v>
      </c>
      <c r="C565" s="1339"/>
      <c r="D565" s="1340"/>
      <c r="E565" s="1340"/>
      <c r="F565" s="1341"/>
      <c r="G565" s="1341"/>
      <c r="H565" s="1341"/>
      <c r="I565" s="524" t="s">
        <v>102</v>
      </c>
      <c r="J565" s="1346" t="s">
        <v>65</v>
      </c>
      <c r="K565" s="1346"/>
      <c r="L565" s="1347"/>
      <c r="M565" s="1348" t="str">
        <f>IF($L544="TC",0,IF($L544="Nso",0,VLOOKUP($A541,'Marks Entry'!$B$9:$FN$108,169,0)))</f>
        <v>Need Improvement</v>
      </c>
      <c r="N565" s="1348"/>
      <c r="O565" s="1349"/>
      <c r="P565" s="1007"/>
    </row>
    <row r="566" spans="1:16" s="73" customFormat="1" ht="18.600000000000001" customHeight="1">
      <c r="A566" s="1303"/>
      <c r="B566" s="543" t="s">
        <v>210</v>
      </c>
      <c r="C566" s="1397" t="str">
        <f>'Marks Entry'!$EB$3</f>
        <v>Work Exp.</v>
      </c>
      <c r="D566" s="1398"/>
      <c r="E566" s="1399"/>
      <c r="F566" s="1400" t="str">
        <f>IF($L544="TC",0,IF($L544="Nso",0,VLOOKUP($A541,'Marks Entry'!$B$9:$GM$108,186,0)))</f>
        <v>0/100</v>
      </c>
      <c r="G566" s="1400"/>
      <c r="H566" s="1400"/>
      <c r="I566" s="59" t="str">
        <f>IF($L544="TC",0,IF($L544="Nso",0,VLOOKUP($A541,'Marks Entry'!$B$9:$GM$108,139,0)))</f>
        <v>E</v>
      </c>
      <c r="J566" s="1401" t="s">
        <v>81</v>
      </c>
      <c r="K566" s="1401"/>
      <c r="L566" s="1402"/>
      <c r="M566" s="1403">
        <f>'Marks Entry'!$AA$2</f>
        <v>45041</v>
      </c>
      <c r="N566" s="1403"/>
      <c r="O566" s="1404"/>
      <c r="P566" s="1007"/>
    </row>
    <row r="567" spans="1:16" s="73" customFormat="1" ht="18.600000000000001" customHeight="1">
      <c r="A567" s="1303"/>
      <c r="B567" s="543" t="s">
        <v>210</v>
      </c>
      <c r="C567" s="1405" t="str">
        <f>'Marks Entry'!$EK$3</f>
        <v>Art Edu.</v>
      </c>
      <c r="D567" s="1400"/>
      <c r="E567" s="1400"/>
      <c r="F567" s="1406" t="str">
        <f>IF($L544="TC",0,IF($L544="Nso",0,VLOOKUP($A541,'Marks Entry'!$B$9:$GM$108,190,0)))</f>
        <v>0/100</v>
      </c>
      <c r="G567" s="1407"/>
      <c r="H567" s="1408"/>
      <c r="I567" s="59" t="str">
        <f>IF($L544="TC",0,IF($L544="Nso",0,VLOOKUP($A541,'Marks Entry'!$B$9:$GM$108,148,0)))</f>
        <v>E</v>
      </c>
      <c r="J567" s="1409"/>
      <c r="K567" s="1409"/>
      <c r="L567" s="1410"/>
      <c r="M567" s="1410"/>
      <c r="N567" s="1410"/>
      <c r="O567" s="1411"/>
      <c r="P567" s="1007"/>
    </row>
    <row r="568" spans="1:16" s="73" customFormat="1" ht="18.600000000000001" customHeight="1">
      <c r="A568" s="1303"/>
      <c r="B568" s="543" t="s">
        <v>210</v>
      </c>
      <c r="C568" s="1366" t="str">
        <f>'Marks Entry'!$ET$3</f>
        <v>HEALTH &amp; PHY. EDU.</v>
      </c>
      <c r="D568" s="1367"/>
      <c r="E568" s="1367"/>
      <c r="F568" s="1368" t="str">
        <f>IF($L544="TC",0,IF($L544="Nso",0,VLOOKUP($A541,'Marks Entry'!$B$9:$GM$108,194,0)))</f>
        <v>0/100</v>
      </c>
      <c r="G568" s="1369"/>
      <c r="H568" s="1370"/>
      <c r="I568" s="59" t="str">
        <f>IF($L544="TC",0,IF($L544="Nso",0,VLOOKUP($A541,'Marks Entry'!$B$9:$GM$108,157,0)))</f>
        <v>E</v>
      </c>
      <c r="J568" s="1371" t="s">
        <v>77</v>
      </c>
      <c r="K568" s="1372"/>
      <c r="L568" s="1373"/>
      <c r="M568" s="1377"/>
      <c r="N568" s="1372"/>
      <c r="O568" s="1378"/>
      <c r="P568" s="1007"/>
    </row>
    <row r="569" spans="1:16" s="73" customFormat="1" ht="18.600000000000001" customHeight="1">
      <c r="A569" s="1303"/>
      <c r="B569" s="543" t="s">
        <v>210</v>
      </c>
      <c r="C569" s="1381" t="s">
        <v>66</v>
      </c>
      <c r="D569" s="1382"/>
      <c r="E569" s="1382"/>
      <c r="F569" s="1382"/>
      <c r="G569" s="1382"/>
      <c r="H569" s="1382"/>
      <c r="I569" s="1383"/>
      <c r="J569" s="1374"/>
      <c r="K569" s="1375"/>
      <c r="L569" s="1376"/>
      <c r="M569" s="1379"/>
      <c r="N569" s="1375"/>
      <c r="O569" s="1380"/>
      <c r="P569" s="1007"/>
    </row>
    <row r="570" spans="1:16" s="73" customFormat="1" ht="18.600000000000001" customHeight="1" thickBot="1">
      <c r="A570" s="1303"/>
      <c r="B570" s="543" t="s">
        <v>210</v>
      </c>
      <c r="C570" s="60" t="s">
        <v>67</v>
      </c>
      <c r="D570" s="1384" t="s">
        <v>72</v>
      </c>
      <c r="E570" s="1385"/>
      <c r="F570" s="1384" t="s">
        <v>73</v>
      </c>
      <c r="G570" s="1386"/>
      <c r="H570" s="1386"/>
      <c r="I570" s="1387"/>
      <c r="J570" s="1388" t="s">
        <v>78</v>
      </c>
      <c r="K570" s="1389"/>
      <c r="L570" s="1389"/>
      <c r="M570" s="1389"/>
      <c r="N570" s="1389"/>
      <c r="O570" s="1390"/>
      <c r="P570" s="1007"/>
    </row>
    <row r="571" spans="1:16" s="73" customFormat="1" ht="18.600000000000001" customHeight="1">
      <c r="A571" s="1303"/>
      <c r="B571" s="543" t="s">
        <v>210</v>
      </c>
      <c r="C571" s="690" t="s">
        <v>68</v>
      </c>
      <c r="D571" s="1328" t="s">
        <v>211</v>
      </c>
      <c r="E571" s="1327"/>
      <c r="F571" s="1394" t="s">
        <v>74</v>
      </c>
      <c r="G571" s="1395"/>
      <c r="H571" s="1395"/>
      <c r="I571" s="1396"/>
      <c r="J571" s="1391"/>
      <c r="K571" s="1392"/>
      <c r="L571" s="1392"/>
      <c r="M571" s="1392"/>
      <c r="N571" s="1392"/>
      <c r="O571" s="1393"/>
      <c r="P571" s="1007"/>
    </row>
    <row r="572" spans="1:16" s="73" customFormat="1" ht="18.600000000000001" customHeight="1">
      <c r="A572" s="1303"/>
      <c r="B572" s="543" t="s">
        <v>210</v>
      </c>
      <c r="C572" s="689" t="s">
        <v>69</v>
      </c>
      <c r="D572" s="1275" t="s">
        <v>212</v>
      </c>
      <c r="E572" s="1274"/>
      <c r="F572" s="1413" t="s">
        <v>75</v>
      </c>
      <c r="G572" s="1414"/>
      <c r="H572" s="1414"/>
      <c r="I572" s="1415"/>
      <c r="J572" s="1391"/>
      <c r="K572" s="1392"/>
      <c r="L572" s="1392"/>
      <c r="M572" s="1392"/>
      <c r="N572" s="1392"/>
      <c r="O572" s="1393"/>
      <c r="P572" s="1007"/>
    </row>
    <row r="573" spans="1:16" s="73" customFormat="1" ht="18.600000000000001" customHeight="1">
      <c r="A573" s="1303"/>
      <c r="B573" s="543" t="s">
        <v>210</v>
      </c>
      <c r="C573" s="689" t="s">
        <v>71</v>
      </c>
      <c r="D573" s="1275" t="s">
        <v>213</v>
      </c>
      <c r="E573" s="1274"/>
      <c r="F573" s="1413" t="s">
        <v>76</v>
      </c>
      <c r="G573" s="1414"/>
      <c r="H573" s="1414"/>
      <c r="I573" s="1415"/>
      <c r="J573" s="1416" t="s">
        <v>90</v>
      </c>
      <c r="K573" s="1417"/>
      <c r="L573" s="1417"/>
      <c r="M573" s="1417"/>
      <c r="N573" s="1417"/>
      <c r="O573" s="1418"/>
      <c r="P573" s="1007"/>
    </row>
    <row r="574" spans="1:16" s="73" customFormat="1" ht="18.600000000000001" customHeight="1">
      <c r="A574" s="1303"/>
      <c r="B574" s="543" t="s">
        <v>210</v>
      </c>
      <c r="C574" s="689" t="s">
        <v>70</v>
      </c>
      <c r="D574" s="1275" t="s">
        <v>214</v>
      </c>
      <c r="E574" s="1274"/>
      <c r="F574" s="1413" t="s">
        <v>103</v>
      </c>
      <c r="G574" s="1414"/>
      <c r="H574" s="1414"/>
      <c r="I574" s="1415"/>
      <c r="J574" s="1416"/>
      <c r="K574" s="1417"/>
      <c r="L574" s="1417"/>
      <c r="M574" s="1417"/>
      <c r="N574" s="1417"/>
      <c r="O574" s="1418"/>
      <c r="P574" s="1007"/>
    </row>
    <row r="575" spans="1:16" s="73" customFormat="1" ht="18.600000000000001" customHeight="1" thickBot="1">
      <c r="A575" s="1303"/>
      <c r="B575" s="547" t="s">
        <v>210</v>
      </c>
      <c r="C575" s="548" t="s">
        <v>153</v>
      </c>
      <c r="D575" s="1281" t="s">
        <v>215</v>
      </c>
      <c r="E575" s="1280"/>
      <c r="F575" s="1422" t="s">
        <v>216</v>
      </c>
      <c r="G575" s="1423"/>
      <c r="H575" s="1423"/>
      <c r="I575" s="1424"/>
      <c r="J575" s="1419"/>
      <c r="K575" s="1420"/>
      <c r="L575" s="1420"/>
      <c r="M575" s="1420"/>
      <c r="N575" s="1420"/>
      <c r="O575" s="1421"/>
      <c r="P575" s="1007"/>
    </row>
    <row r="576" spans="1:16" s="73" customFormat="1" ht="9.75" customHeight="1">
      <c r="A576" s="1412"/>
      <c r="B576" s="1412"/>
      <c r="C576" s="1412"/>
      <c r="D576" s="1412"/>
      <c r="E576" s="1412"/>
      <c r="F576" s="1412"/>
      <c r="G576" s="1412"/>
      <c r="H576" s="1412"/>
      <c r="I576" s="1412"/>
      <c r="J576" s="1412"/>
      <c r="K576" s="1412"/>
      <c r="L576" s="1412"/>
      <c r="M576" s="1412"/>
      <c r="N576" s="1412"/>
      <c r="O576" s="1412"/>
      <c r="P576" s="1412"/>
    </row>
    <row r="577" spans="1:16" s="73" customFormat="1" ht="17.25" customHeight="1" thickBot="1">
      <c r="A577" s="241">
        <f>A541+1</f>
        <v>17</v>
      </c>
      <c r="B577" s="1302" t="s">
        <v>53</v>
      </c>
      <c r="C577" s="1302"/>
      <c r="D577" s="1302"/>
      <c r="E577" s="1302"/>
      <c r="F577" s="1302"/>
      <c r="G577" s="1302"/>
      <c r="H577" s="1302"/>
      <c r="I577" s="1302"/>
      <c r="J577" s="1302"/>
      <c r="K577" s="1302"/>
      <c r="L577" s="1302"/>
      <c r="M577" s="1302"/>
      <c r="N577" s="1302"/>
      <c r="O577" s="1302"/>
      <c r="P577" s="1007"/>
    </row>
    <row r="578" spans="1:16" s="73" customFormat="1" ht="44.25" customHeight="1">
      <c r="A578" s="1303"/>
      <c r="B578" s="1304" t="str">
        <f>IF(L580&gt;0,CONCATENATE(I580,L580),0)</f>
        <v>Roll No.:-917</v>
      </c>
      <c r="C578" s="1306"/>
      <c r="D578" s="1308" t="str">
        <f>Master!$E$8</f>
        <v>Govt. Sr. Secondary School Raimalwada</v>
      </c>
      <c r="E578" s="1309"/>
      <c r="F578" s="1309"/>
      <c r="G578" s="1309"/>
      <c r="H578" s="1309"/>
      <c r="I578" s="1309"/>
      <c r="J578" s="1309"/>
      <c r="K578" s="1309"/>
      <c r="L578" s="1309"/>
      <c r="M578" s="1309"/>
      <c r="N578" s="1309"/>
      <c r="O578" s="1310"/>
      <c r="P578" s="1007"/>
    </row>
    <row r="579" spans="1:16" s="73" customFormat="1" ht="26.25" customHeight="1" thickBot="1">
      <c r="A579" s="1303"/>
      <c r="B579" s="1305"/>
      <c r="C579" s="1307"/>
      <c r="D579" s="1311" t="str">
        <f>Master!$E$11</f>
        <v>P.S.-Bapini (Jodhpur)</v>
      </c>
      <c r="E579" s="1311"/>
      <c r="F579" s="1311"/>
      <c r="G579" s="1311"/>
      <c r="H579" s="1311"/>
      <c r="I579" s="1311"/>
      <c r="J579" s="1311"/>
      <c r="K579" s="1311"/>
      <c r="L579" s="1311"/>
      <c r="M579" s="1311"/>
      <c r="N579" s="1311"/>
      <c r="O579" s="1312"/>
      <c r="P579" s="1007"/>
    </row>
    <row r="580" spans="1:16" s="73" customFormat="1" ht="15" customHeight="1">
      <c r="A580" s="1303"/>
      <c r="B580" s="1313"/>
      <c r="C580" s="1314" t="s">
        <v>163</v>
      </c>
      <c r="D580" s="1315"/>
      <c r="E580" s="1315"/>
      <c r="F580" s="1315"/>
      <c r="G580" s="1315"/>
      <c r="H580" s="1316"/>
      <c r="I580" s="1320" t="s">
        <v>125</v>
      </c>
      <c r="J580" s="1321"/>
      <c r="K580" s="1321"/>
      <c r="L580" s="1286">
        <f>VLOOKUP(A577,'Marks Entry'!$B$9:$G$108,6)</f>
        <v>917</v>
      </c>
      <c r="M580" s="1288" t="str">
        <f>CONCATENATE('Marks Entry'!$C$3,"0",'Marks Entry'!$G$3)</f>
        <v>School U-Dise Code :-08151106901</v>
      </c>
      <c r="N580" s="1289"/>
      <c r="O580" s="1290"/>
      <c r="P580" s="1007"/>
    </row>
    <row r="581" spans="1:16" s="73" customFormat="1" ht="15" customHeight="1">
      <c r="A581" s="1303"/>
      <c r="B581" s="1313"/>
      <c r="C581" s="1314"/>
      <c r="D581" s="1315"/>
      <c r="E581" s="1315"/>
      <c r="F581" s="1315"/>
      <c r="G581" s="1315"/>
      <c r="H581" s="1316"/>
      <c r="I581" s="1320"/>
      <c r="J581" s="1321"/>
      <c r="K581" s="1321"/>
      <c r="L581" s="1286"/>
      <c r="M581" s="1291" t="str">
        <f>CONCATENATE('Marks Entry'!$I$3,'Marks Entry'!$J$3)</f>
        <v>Session :-2022-23</v>
      </c>
      <c r="N581" s="1292"/>
      <c r="O581" s="1293"/>
      <c r="P581" s="1007"/>
    </row>
    <row r="582" spans="1:16" s="73" customFormat="1" ht="15" customHeight="1" thickBot="1">
      <c r="A582" s="1303"/>
      <c r="B582" s="1313"/>
      <c r="C582" s="1317"/>
      <c r="D582" s="1318"/>
      <c r="E582" s="1318"/>
      <c r="F582" s="1318"/>
      <c r="G582" s="1318"/>
      <c r="H582" s="1319"/>
      <c r="I582" s="1322"/>
      <c r="J582" s="1323"/>
      <c r="K582" s="1323"/>
      <c r="L582" s="1287"/>
      <c r="M582" s="1294"/>
      <c r="N582" s="1295"/>
      <c r="O582" s="1296"/>
      <c r="P582" s="1007"/>
    </row>
    <row r="583" spans="1:16" s="73" customFormat="1" ht="19.5" customHeight="1">
      <c r="A583" s="1303"/>
      <c r="B583" s="543" t="s">
        <v>210</v>
      </c>
      <c r="C583" s="1297" t="s">
        <v>21</v>
      </c>
      <c r="D583" s="1298"/>
      <c r="E583" s="1298"/>
      <c r="F583" s="1298"/>
      <c r="G583" s="1299"/>
      <c r="H583" s="13" t="s">
        <v>161</v>
      </c>
      <c r="I583" s="1300">
        <f>VLOOKUP($A577,'Marks Entry'!$B$9:$FN$108,4,0)</f>
        <v>0</v>
      </c>
      <c r="J583" s="1300"/>
      <c r="K583" s="1300"/>
      <c r="L583" s="1300"/>
      <c r="M583" s="1300"/>
      <c r="N583" s="1300"/>
      <c r="O583" s="1301"/>
      <c r="P583" s="1007"/>
    </row>
    <row r="584" spans="1:16" s="73" customFormat="1" ht="19.5" customHeight="1">
      <c r="A584" s="1303"/>
      <c r="B584" s="543" t="s">
        <v>210</v>
      </c>
      <c r="C584" s="1283" t="s">
        <v>23</v>
      </c>
      <c r="D584" s="1284"/>
      <c r="E584" s="1284"/>
      <c r="F584" s="1284"/>
      <c r="G584" s="1285"/>
      <c r="H584" s="25" t="s">
        <v>161</v>
      </c>
      <c r="I584" s="1252">
        <f>VLOOKUP($A577,'Marks Entry'!$B$9:$FN$108,7,0)</f>
        <v>0</v>
      </c>
      <c r="J584" s="1252"/>
      <c r="K584" s="1252"/>
      <c r="L584" s="1252"/>
      <c r="M584" s="1252"/>
      <c r="N584" s="1252"/>
      <c r="O584" s="1253"/>
      <c r="P584" s="1007"/>
    </row>
    <row r="585" spans="1:16" s="73" customFormat="1" ht="19.5" customHeight="1">
      <c r="A585" s="1303"/>
      <c r="B585" s="543" t="s">
        <v>210</v>
      </c>
      <c r="C585" s="1283" t="s">
        <v>24</v>
      </c>
      <c r="D585" s="1284"/>
      <c r="E585" s="1284"/>
      <c r="F585" s="1284"/>
      <c r="G585" s="1285"/>
      <c r="H585" s="25" t="s">
        <v>161</v>
      </c>
      <c r="I585" s="1252">
        <f>VLOOKUP($A577,'Marks Entry'!$B$9:$FN$108,8,0)</f>
        <v>0</v>
      </c>
      <c r="J585" s="1252"/>
      <c r="K585" s="1252"/>
      <c r="L585" s="1252"/>
      <c r="M585" s="1252"/>
      <c r="N585" s="1252"/>
      <c r="O585" s="1253"/>
      <c r="P585" s="1007"/>
    </row>
    <row r="586" spans="1:16" s="73" customFormat="1" ht="19.5" customHeight="1">
      <c r="A586" s="1303"/>
      <c r="B586" s="543" t="s">
        <v>210</v>
      </c>
      <c r="C586" s="1283" t="s">
        <v>55</v>
      </c>
      <c r="D586" s="1284"/>
      <c r="E586" s="1284"/>
      <c r="F586" s="1284"/>
      <c r="G586" s="1285"/>
      <c r="H586" s="25" t="s">
        <v>161</v>
      </c>
      <c r="I586" s="1252">
        <f>VLOOKUP($A577,'Marks Entry'!$B$9:$FN$108,9,0)</f>
        <v>0</v>
      </c>
      <c r="J586" s="1252"/>
      <c r="K586" s="1252"/>
      <c r="L586" s="1252"/>
      <c r="M586" s="1252"/>
      <c r="N586" s="1252"/>
      <c r="O586" s="1253"/>
      <c r="P586" s="1007"/>
    </row>
    <row r="587" spans="1:16" s="73" customFormat="1" ht="19.5" customHeight="1">
      <c r="A587" s="1303"/>
      <c r="B587" s="543" t="s">
        <v>210</v>
      </c>
      <c r="C587" s="1283" t="s">
        <v>56</v>
      </c>
      <c r="D587" s="1284"/>
      <c r="E587" s="1284"/>
      <c r="F587" s="1284"/>
      <c r="G587" s="1285"/>
      <c r="H587" s="25" t="s">
        <v>161</v>
      </c>
      <c r="I587" s="1251" t="str">
        <f>CONCATENATE('Marks Entry'!$G$4,'Marks Entry'!$J$4)</f>
        <v>6(A)</v>
      </c>
      <c r="J587" s="1252"/>
      <c r="K587" s="1252"/>
      <c r="L587" s="1252"/>
      <c r="M587" s="1252"/>
      <c r="N587" s="1252"/>
      <c r="O587" s="1253"/>
      <c r="P587" s="1007"/>
    </row>
    <row r="588" spans="1:16" s="73" customFormat="1" ht="19.5" customHeight="1" thickBot="1">
      <c r="A588" s="1303"/>
      <c r="B588" s="543" t="s">
        <v>210</v>
      </c>
      <c r="C588" s="1254" t="s">
        <v>26</v>
      </c>
      <c r="D588" s="1255"/>
      <c r="E588" s="1255"/>
      <c r="F588" s="1255"/>
      <c r="G588" s="1256"/>
      <c r="H588" s="61" t="s">
        <v>161</v>
      </c>
      <c r="I588" s="1257">
        <f>VLOOKUP($A577,'Marks Entry'!$B$9:$FN$108,10,0)</f>
        <v>0</v>
      </c>
      <c r="J588" s="1257"/>
      <c r="K588" s="1257"/>
      <c r="L588" s="1257"/>
      <c r="M588" s="1257"/>
      <c r="N588" s="1257"/>
      <c r="O588" s="1258"/>
      <c r="P588" s="1007"/>
    </row>
    <row r="589" spans="1:16" s="73" customFormat="1" ht="34.5" customHeight="1">
      <c r="A589" s="1303"/>
      <c r="B589" s="543" t="s">
        <v>210</v>
      </c>
      <c r="C589" s="1259" t="s">
        <v>57</v>
      </c>
      <c r="D589" s="1260"/>
      <c r="E589" s="525" t="s">
        <v>82</v>
      </c>
      <c r="F589" s="525" t="s">
        <v>83</v>
      </c>
      <c r="G589" s="697" t="str">
        <f>'Marks Entry'!$R$5</f>
        <v>No Bag Day Activity</v>
      </c>
      <c r="H589" s="521" t="s">
        <v>32</v>
      </c>
      <c r="I589" s="1261" t="s">
        <v>58</v>
      </c>
      <c r="J589" s="1262"/>
      <c r="K589" s="522" t="s">
        <v>203</v>
      </c>
      <c r="L589" s="1263" t="s">
        <v>94</v>
      </c>
      <c r="M589" s="1264"/>
      <c r="N589" s="535" t="s">
        <v>86</v>
      </c>
      <c r="O589" s="1265" t="s">
        <v>101</v>
      </c>
      <c r="P589" s="1007"/>
    </row>
    <row r="590" spans="1:16" s="73" customFormat="1" ht="25.5" customHeight="1" thickBot="1">
      <c r="A590" s="1303"/>
      <c r="B590" s="543" t="s">
        <v>210</v>
      </c>
      <c r="C590" s="1267" t="s">
        <v>59</v>
      </c>
      <c r="D590" s="1268"/>
      <c r="E590" s="549">
        <f>'Marks Entry'!$N$7</f>
        <v>10</v>
      </c>
      <c r="F590" s="549">
        <f>'Marks Entry'!$Q$7</f>
        <v>10</v>
      </c>
      <c r="G590" s="549">
        <f>'Marks Entry'!$T$7</f>
        <v>10</v>
      </c>
      <c r="H590" s="111">
        <f>SUM(E590:G590)</f>
        <v>30</v>
      </c>
      <c r="I590" s="1269">
        <f>'Marks Entry'!$X$7</f>
        <v>70</v>
      </c>
      <c r="J590" s="1270"/>
      <c r="K590" s="531">
        <f>SUM(H590,I590)</f>
        <v>100</v>
      </c>
      <c r="L590" s="1330">
        <f>'Marks Entry'!$AA$7</f>
        <v>100</v>
      </c>
      <c r="M590" s="1331"/>
      <c r="N590" s="536">
        <f>H590+I590+L590</f>
        <v>200</v>
      </c>
      <c r="O590" s="1266"/>
      <c r="P590" s="1007"/>
    </row>
    <row r="591" spans="1:16" s="73" customFormat="1" ht="18.600000000000001" customHeight="1">
      <c r="A591" s="1303"/>
      <c r="B591" s="543" t="s">
        <v>210</v>
      </c>
      <c r="C591" s="1324" t="str">
        <f>'Marks Entry'!$L$3</f>
        <v>HINDI</v>
      </c>
      <c r="D591" s="1325"/>
      <c r="E591" s="527">
        <f>IF($L580="TC",0,IF($L580="Nso",0,VLOOKUP($A577,'Marks Entry'!$B$9:$FN$108,13,0)))</f>
        <v>0</v>
      </c>
      <c r="F591" s="527">
        <f>IF($L580="TC",0,IF($L580="Nso",0,VLOOKUP($A577,'Marks Entry'!$B$9:$FN$108,16,0)))</f>
        <v>0</v>
      </c>
      <c r="G591" s="527">
        <f>IF($L580="TC",0,IF($L580="Nso",0,VLOOKUP($A577,'Marks Entry'!$B$9:$FN$108,19,0)))</f>
        <v>0</v>
      </c>
      <c r="H591" s="528">
        <f>SUM(E591:G591)</f>
        <v>0</v>
      </c>
      <c r="I591" s="1326">
        <f>IF($L580="TC",0,IF($L580="Nso",0,VLOOKUP($A577,'Marks Entry'!$B$9:$FN$108,23,0)))</f>
        <v>0</v>
      </c>
      <c r="J591" s="1327"/>
      <c r="K591" s="532">
        <f>SUM(H591,I591)</f>
        <v>0</v>
      </c>
      <c r="L591" s="1328">
        <f>IF($L580="TC",0,IF($L580="Nso",0,VLOOKUP($A577,'Marks Entry'!$B$9:$FN$108,26,0)))</f>
        <v>0</v>
      </c>
      <c r="M591" s="1329"/>
      <c r="N591" s="537">
        <f>SUM(H591,I591,L591)</f>
        <v>0</v>
      </c>
      <c r="O591" s="544" t="str">
        <f>IF($L580="TC",0,IF($L580="Nso",0,VLOOKUP($A577,'Marks Entry'!$B$9:$FN$108,30,0)))</f>
        <v>E</v>
      </c>
      <c r="P591" s="1007"/>
    </row>
    <row r="592" spans="1:16" s="73" customFormat="1" ht="18.600000000000001" customHeight="1">
      <c r="A592" s="1303"/>
      <c r="B592" s="543" t="s">
        <v>210</v>
      </c>
      <c r="C592" s="1271" t="str">
        <f>'Marks Entry'!$AF$3</f>
        <v>ENGLISH</v>
      </c>
      <c r="D592" s="1272"/>
      <c r="E592" s="527">
        <f>IF($L580="TC",0,IF($L580="Nso",0,VLOOKUP($A577,'Marks Entry'!$B$9:$FN$108,33,0)))</f>
        <v>0</v>
      </c>
      <c r="F592" s="527">
        <f>IF($L580="TC",0,IF($L580="Nso",0,VLOOKUP($A577,'Marks Entry'!$B$9:$FN$108,36,0)))</f>
        <v>0</v>
      </c>
      <c r="G592" s="527">
        <f>IF($L580="TC",0,IF($L580="Nso",0,VLOOKUP($A577,'Marks Entry'!$B$9:$FN$108,39,0)))</f>
        <v>0</v>
      </c>
      <c r="H592" s="529">
        <f t="shared" ref="H592:H596" si="48">SUM(E592:G592)</f>
        <v>0</v>
      </c>
      <c r="I592" s="1273">
        <f>IF($L580="TC",0,IF($L580="Nso",0,VLOOKUP($A577,'Marks Entry'!$B$9:$FN$108,43,0)))</f>
        <v>0</v>
      </c>
      <c r="J592" s="1274"/>
      <c r="K592" s="533">
        <f t="shared" ref="K592:K596" si="49">SUM(H592,I592)</f>
        <v>0</v>
      </c>
      <c r="L592" s="1275">
        <f>IF($L580="TC",0,IF($L580="Nso",0,VLOOKUP($A577,'Marks Entry'!$B$9:$FN$108,46,0)))</f>
        <v>0</v>
      </c>
      <c r="M592" s="1276"/>
      <c r="N592" s="537">
        <f t="shared" ref="N592:N596" si="50">SUM(H592,I592,L592)</f>
        <v>0</v>
      </c>
      <c r="O592" s="544" t="str">
        <f>IF($L580="TC",0,IF($L580="Nso",0,VLOOKUP($A577,'Marks Entry'!$B$9:$FN$108,50,0)))</f>
        <v>E</v>
      </c>
      <c r="P592" s="1007"/>
    </row>
    <row r="593" spans="1:16" s="73" customFormat="1" ht="18.600000000000001" customHeight="1">
      <c r="A593" s="1303"/>
      <c r="B593" s="543" t="s">
        <v>210</v>
      </c>
      <c r="C593" s="1271" t="str">
        <f>'Marks Entry'!$AZ$3</f>
        <v>SANSKRIT</v>
      </c>
      <c r="D593" s="1272"/>
      <c r="E593" s="527">
        <f>IF($L580="TC",0,IF($L580="Nso",0,VLOOKUP($A577,'Marks Entry'!$B$9:$FN$108,53,0)))</f>
        <v>0</v>
      </c>
      <c r="F593" s="527">
        <f>IF($L580="TC",0,IF($L580="TC",0,IF($L580="Nso",0,VLOOKUP($A577,'Marks Entry'!$B$9:$FN$108,56,0))))</f>
        <v>0</v>
      </c>
      <c r="G593" s="527">
        <f>IF($L580="TC",0,IF($L580="TC",0,IF($L580="Nso",0,VLOOKUP($A577,'Marks Entry'!$B$9:$FN$108,59,0))))</f>
        <v>0</v>
      </c>
      <c r="H593" s="529">
        <f t="shared" si="48"/>
        <v>0</v>
      </c>
      <c r="I593" s="1273">
        <f>IF($L580="TC",0,IF($L580="Nso",0,VLOOKUP($A577,'Marks Entry'!$B$9:$FN$108,63,0)))</f>
        <v>0</v>
      </c>
      <c r="J593" s="1274"/>
      <c r="K593" s="533">
        <f t="shared" si="49"/>
        <v>0</v>
      </c>
      <c r="L593" s="1275">
        <f>IF($L580="TC",0,IF($L580="Nso",0,VLOOKUP($A577,'Marks Entry'!$B$9:$FN$108,66,0)))</f>
        <v>0</v>
      </c>
      <c r="M593" s="1276"/>
      <c r="N593" s="537">
        <f t="shared" si="50"/>
        <v>0</v>
      </c>
      <c r="O593" s="544" t="str">
        <f>IF($L580="TC",0,IF($L580="Nso",0,VLOOKUP($A577,'Marks Entry'!$B$9:$FN$108,70,0)))</f>
        <v>E</v>
      </c>
      <c r="P593" s="1007"/>
    </row>
    <row r="594" spans="1:16" s="73" customFormat="1" ht="18.600000000000001" customHeight="1">
      <c r="A594" s="1303"/>
      <c r="B594" s="543" t="s">
        <v>210</v>
      </c>
      <c r="C594" s="1271" t="str">
        <f>'Marks Entry'!$BT$3</f>
        <v>SCIENCE</v>
      </c>
      <c r="D594" s="1272"/>
      <c r="E594" s="527">
        <f>IF($L580="TC",0,IF($L580="Nso",0,VLOOKUP($A577,'Marks Entry'!$B$9:$FN$108,73,0)))</f>
        <v>0</v>
      </c>
      <c r="F594" s="527">
        <f>IF($L580="TC",0,IF($L580="Nso",0,VLOOKUP($A577,'Marks Entry'!$B$9:$FN$108,76,0)))</f>
        <v>0</v>
      </c>
      <c r="G594" s="527">
        <f>IF($L580="TC",0,IF($L580="Nso",0,VLOOKUP($A577,'Marks Entry'!$B$9:$FN$108,79,0)))</f>
        <v>0</v>
      </c>
      <c r="H594" s="529">
        <f t="shared" si="48"/>
        <v>0</v>
      </c>
      <c r="I594" s="1273">
        <f>IF($L580="TC",0,IF($L580="Nso",0,VLOOKUP($A577,'Marks Entry'!$B$9:$FN$108,83,0)))</f>
        <v>0</v>
      </c>
      <c r="J594" s="1274"/>
      <c r="K594" s="533">
        <f t="shared" si="49"/>
        <v>0</v>
      </c>
      <c r="L594" s="1275">
        <f>IF($L580="TC",0,IF($L580="Nso",0,VLOOKUP($A577,'Marks Entry'!$B$9:$FN$108,86,0)))</f>
        <v>0</v>
      </c>
      <c r="M594" s="1276"/>
      <c r="N594" s="537">
        <f t="shared" si="50"/>
        <v>0</v>
      </c>
      <c r="O594" s="544" t="str">
        <f>IF($L580="TC",0,IF($L580="Nso",0,VLOOKUP($A577,'Marks Entry'!$B$9:$FN$108,90,0)))</f>
        <v>E</v>
      </c>
      <c r="P594" s="1007"/>
    </row>
    <row r="595" spans="1:16" s="73" customFormat="1" ht="18.600000000000001" customHeight="1">
      <c r="A595" s="1303"/>
      <c r="B595" s="543" t="s">
        <v>210</v>
      </c>
      <c r="C595" s="1271" t="str">
        <f>'Marks Entry'!$CN$3</f>
        <v>MATHEMATICS</v>
      </c>
      <c r="D595" s="1272"/>
      <c r="E595" s="527">
        <f>IF($L580="TC",0,IF($L580="Nso",0,VLOOKUP($A577,'Marks Entry'!$B$9:$FN$108,93,0)))</f>
        <v>0</v>
      </c>
      <c r="F595" s="527">
        <f>IF($L580="TC",0,IF($L580="Nso",0,VLOOKUP($A577,'Marks Entry'!$B$9:$FN$108,96,0)))</f>
        <v>0</v>
      </c>
      <c r="G595" s="527">
        <f>IF($L580="TC",0,IF($L580="Nso",0,VLOOKUP($A577,'Marks Entry'!$B$9:$FN$108,99,0)))</f>
        <v>0</v>
      </c>
      <c r="H595" s="529">
        <f t="shared" si="48"/>
        <v>0</v>
      </c>
      <c r="I595" s="1273">
        <f>IF($L580="TC",0,IF($L580="Nso",0,VLOOKUP($A577,'Marks Entry'!$B$9:$FN$108,103,0)))</f>
        <v>0</v>
      </c>
      <c r="J595" s="1274"/>
      <c r="K595" s="533">
        <f t="shared" si="49"/>
        <v>0</v>
      </c>
      <c r="L595" s="1275">
        <f>IF($L580="TC",0,IF($L580="Nso",0,VLOOKUP($A577,'Marks Entry'!$B$9:$FN$108,106,0)))</f>
        <v>0</v>
      </c>
      <c r="M595" s="1276"/>
      <c r="N595" s="537">
        <f t="shared" si="50"/>
        <v>0</v>
      </c>
      <c r="O595" s="544" t="str">
        <f>IF($L580="TC",0,IF($L580="Nso",0,VLOOKUP($A577,'Marks Entry'!$B$9:$FN$108,110,0)))</f>
        <v>E</v>
      </c>
      <c r="P595" s="1007"/>
    </row>
    <row r="596" spans="1:16" s="73" customFormat="1" ht="18.600000000000001" customHeight="1" thickBot="1">
      <c r="A596" s="1303"/>
      <c r="B596" s="543" t="s">
        <v>210</v>
      </c>
      <c r="C596" s="1277" t="str">
        <f>'Marks Entry'!$DH$3</f>
        <v>SOCIAL SCIENCE</v>
      </c>
      <c r="D596" s="1278"/>
      <c r="E596" s="527">
        <f>IF($L580="TC",0,IF($L580="Nso",0,VLOOKUP($A577,'Marks Entry'!$B$9:$FN$108,113,0)))</f>
        <v>0</v>
      </c>
      <c r="F596" s="527">
        <f>IF($L580="TC",0,IF($L580="Nso",0,VLOOKUP($A577,'Marks Entry'!$B$9:$FN$108,116,0)))</f>
        <v>0</v>
      </c>
      <c r="G596" s="527">
        <f>IF($L580="TC",0,IF($L580="Nso",0,VLOOKUP($A577,'Marks Entry'!$B$9:$FN$108,119,0)))</f>
        <v>0</v>
      </c>
      <c r="H596" s="530">
        <f t="shared" si="48"/>
        <v>0</v>
      </c>
      <c r="I596" s="1279">
        <f>IF($L580="TC",0,IF($L580="Nso",0,VLOOKUP($A577,'Marks Entry'!$B$9:$FN$108,123,0)))</f>
        <v>0</v>
      </c>
      <c r="J596" s="1280"/>
      <c r="K596" s="534">
        <f t="shared" si="49"/>
        <v>0</v>
      </c>
      <c r="L596" s="1281">
        <f>IF($L580="TC",0,IF($L580="Nso",0,VLOOKUP($A577,'Marks Entry'!$B$9:$FN$108,126,0)))</f>
        <v>0</v>
      </c>
      <c r="M596" s="1282"/>
      <c r="N596" s="537">
        <f t="shared" si="50"/>
        <v>0</v>
      </c>
      <c r="O596" s="544" t="str">
        <f>IF($L580="TC",0,IF($L580="Nso",0,VLOOKUP($A577,'Marks Entry'!$B$9:$FN$108,130,0)))</f>
        <v>E</v>
      </c>
      <c r="P596" s="1007"/>
    </row>
    <row r="597" spans="1:16" s="73" customFormat="1" ht="18.600000000000001" customHeight="1">
      <c r="A597" s="1303"/>
      <c r="B597" s="543" t="s">
        <v>210</v>
      </c>
      <c r="C597" s="1350" t="s">
        <v>87</v>
      </c>
      <c r="D597" s="1351"/>
      <c r="E597" s="1352"/>
      <c r="F597" s="1356" t="s">
        <v>88</v>
      </c>
      <c r="G597" s="1357"/>
      <c r="H597" s="1358" t="s">
        <v>89</v>
      </c>
      <c r="I597" s="1358"/>
      <c r="J597" s="1359" t="s">
        <v>44</v>
      </c>
      <c r="K597" s="1360"/>
      <c r="L597" s="236" t="s">
        <v>95</v>
      </c>
      <c r="M597" s="236" t="s">
        <v>208</v>
      </c>
      <c r="N597" s="200" t="s">
        <v>42</v>
      </c>
      <c r="O597" s="545" t="s">
        <v>46</v>
      </c>
      <c r="P597" s="1007"/>
    </row>
    <row r="598" spans="1:16" s="73" customFormat="1" ht="18.600000000000001" customHeight="1" thickBot="1">
      <c r="A598" s="1303"/>
      <c r="B598" s="543" t="s">
        <v>210</v>
      </c>
      <c r="C598" s="1353"/>
      <c r="D598" s="1354"/>
      <c r="E598" s="1355"/>
      <c r="F598" s="1361">
        <f>IF($L580="TC",0,IF($L580="Nso",0,VLOOKUP($A577,'Marks Entry'!$B$9:$FN$108,161,0)))</f>
        <v>1200</v>
      </c>
      <c r="G598" s="1362"/>
      <c r="H598" s="1363">
        <f>IF($L580="TC",0,IF($L580="Nso",0,VLOOKUP($A577,'Marks Entry'!$B$9:$FN$108,162,0)))</f>
        <v>0</v>
      </c>
      <c r="I598" s="1363"/>
      <c r="J598" s="1364">
        <f>IF($L580="TC",0,IF($L580="Nso",0,VLOOKUP($A577,'Marks Entry'!$B$9:$FN$108,163,0)))</f>
        <v>0</v>
      </c>
      <c r="K598" s="1365"/>
      <c r="L598" s="237" t="str">
        <f>IF($L580="TC",0,IF($L580="Nso",0,VLOOKUP($A577,'Marks Entry'!$B$9:$FN$108,164,0)))</f>
        <v/>
      </c>
      <c r="M598" s="237" t="str">
        <f>IF($L580="TC",0,IF($L580="Nso",0,VLOOKUP($A577,'Marks Entry'!$B$9:$FN$108,165,0)))</f>
        <v/>
      </c>
      <c r="N598" s="542" t="str">
        <f>IF($L580="TC","TC",IF($L580="Nso","NSO",VLOOKUP($A577,'Marks Entry'!$B$9:$FN$108,166,0)))</f>
        <v>PROMOTED</v>
      </c>
      <c r="O598" s="546" t="str">
        <f>IF($L580="Nso",0,VLOOKUP($A577,'Marks Entry'!$B$9:$FN$108,168,0))</f>
        <v/>
      </c>
      <c r="P598" s="1007"/>
    </row>
    <row r="599" spans="1:16" s="73" customFormat="1" ht="18.600000000000001" customHeight="1">
      <c r="A599" s="1303"/>
      <c r="B599" s="543" t="s">
        <v>210</v>
      </c>
      <c r="C599" s="1332" t="s">
        <v>62</v>
      </c>
      <c r="D599" s="1333"/>
      <c r="E599" s="1333"/>
      <c r="F599" s="1333"/>
      <c r="G599" s="1333"/>
      <c r="H599" s="1333"/>
      <c r="I599" s="1334"/>
      <c r="J599" s="1335" t="s">
        <v>63</v>
      </c>
      <c r="K599" s="1335"/>
      <c r="L599" s="1336"/>
      <c r="M599" s="238">
        <f>IF($L580="TC",0,IF($L580="Nso",0,VLOOKUP($A577,'Marks Entry'!$B$9:$FN$108,158,0)))</f>
        <v>0</v>
      </c>
      <c r="N599" s="1337" t="s">
        <v>104</v>
      </c>
      <c r="O599" s="1338"/>
      <c r="P599" s="1007"/>
    </row>
    <row r="600" spans="1:16" s="73" customFormat="1" ht="18.600000000000001" customHeight="1" thickBot="1">
      <c r="A600" s="1303"/>
      <c r="B600" s="543" t="s">
        <v>210</v>
      </c>
      <c r="C600" s="1339" t="s">
        <v>57</v>
      </c>
      <c r="D600" s="1340"/>
      <c r="E600" s="1340"/>
      <c r="F600" s="1341" t="s">
        <v>168</v>
      </c>
      <c r="G600" s="1341"/>
      <c r="H600" s="1341"/>
      <c r="I600" s="523" t="s">
        <v>50</v>
      </c>
      <c r="J600" s="1342" t="s">
        <v>64</v>
      </c>
      <c r="K600" s="1342"/>
      <c r="L600" s="1343"/>
      <c r="M600" s="239">
        <f>IF($L580="TC",0,IF($L580="Nso",0,VLOOKUP($A577,'Marks Entry'!$B$9:$FN$108,159,0)))</f>
        <v>0</v>
      </c>
      <c r="N600" s="1344" t="str">
        <f>IF($L580="TC",0,IF($L580="Nso",0,VLOOKUP($A577,'Marks Entry'!$B$9:$FN$108,160,0)))</f>
        <v/>
      </c>
      <c r="O600" s="1345"/>
      <c r="P600" s="1007"/>
    </row>
    <row r="601" spans="1:16" s="73" customFormat="1" ht="18.600000000000001" customHeight="1">
      <c r="A601" s="1303"/>
      <c r="B601" s="543" t="s">
        <v>210</v>
      </c>
      <c r="C601" s="1339"/>
      <c r="D601" s="1340"/>
      <c r="E601" s="1340"/>
      <c r="F601" s="1341"/>
      <c r="G601" s="1341"/>
      <c r="H601" s="1341"/>
      <c r="I601" s="524" t="s">
        <v>102</v>
      </c>
      <c r="J601" s="1346" t="s">
        <v>65</v>
      </c>
      <c r="K601" s="1346"/>
      <c r="L601" s="1347"/>
      <c r="M601" s="1348" t="str">
        <f>IF($L580="TC",0,IF($L580="Nso",0,VLOOKUP($A577,'Marks Entry'!$B$9:$FN$108,169,0)))</f>
        <v>Need Improvement</v>
      </c>
      <c r="N601" s="1348"/>
      <c r="O601" s="1349"/>
      <c r="P601" s="1007"/>
    </row>
    <row r="602" spans="1:16" s="73" customFormat="1" ht="18.600000000000001" customHeight="1">
      <c r="A602" s="1303"/>
      <c r="B602" s="543" t="s">
        <v>210</v>
      </c>
      <c r="C602" s="1397" t="str">
        <f>'Marks Entry'!$EB$3</f>
        <v>Work Exp.</v>
      </c>
      <c r="D602" s="1398"/>
      <c r="E602" s="1399"/>
      <c r="F602" s="1400" t="str">
        <f>IF($L580="TC",0,IF($L580="Nso",0,VLOOKUP($A577,'Marks Entry'!$B$9:$GM$108,186,0)))</f>
        <v>0/100</v>
      </c>
      <c r="G602" s="1400"/>
      <c r="H602" s="1400"/>
      <c r="I602" s="59" t="str">
        <f>IF($L580="TC",0,IF($L580="Nso",0,VLOOKUP($A577,'Marks Entry'!$B$9:$GM$108,139,0)))</f>
        <v>E</v>
      </c>
      <c r="J602" s="1401" t="s">
        <v>81</v>
      </c>
      <c r="K602" s="1401"/>
      <c r="L602" s="1402"/>
      <c r="M602" s="1403">
        <f>'Marks Entry'!$AA$2</f>
        <v>45041</v>
      </c>
      <c r="N602" s="1403"/>
      <c r="O602" s="1404"/>
      <c r="P602" s="1007"/>
    </row>
    <row r="603" spans="1:16" s="73" customFormat="1" ht="18.600000000000001" customHeight="1">
      <c r="A603" s="1303"/>
      <c r="B603" s="543" t="s">
        <v>210</v>
      </c>
      <c r="C603" s="1405" t="str">
        <f>'Marks Entry'!$EK$3</f>
        <v>Art Edu.</v>
      </c>
      <c r="D603" s="1400"/>
      <c r="E603" s="1400"/>
      <c r="F603" s="1406" t="str">
        <f>IF($L580="TC",0,IF($L580="Nso",0,VLOOKUP($A577,'Marks Entry'!$B$9:$GM$108,190,0)))</f>
        <v>0/100</v>
      </c>
      <c r="G603" s="1407"/>
      <c r="H603" s="1408"/>
      <c r="I603" s="59" t="str">
        <f>IF($L580="TC",0,IF($L580="Nso",0,VLOOKUP($A577,'Marks Entry'!$B$9:$GM$108,148,0)))</f>
        <v>E</v>
      </c>
      <c r="J603" s="1409"/>
      <c r="K603" s="1409"/>
      <c r="L603" s="1410"/>
      <c r="M603" s="1410"/>
      <c r="N603" s="1410"/>
      <c r="O603" s="1411"/>
      <c r="P603" s="1007"/>
    </row>
    <row r="604" spans="1:16" s="73" customFormat="1" ht="18.600000000000001" customHeight="1">
      <c r="A604" s="1303"/>
      <c r="B604" s="543" t="s">
        <v>210</v>
      </c>
      <c r="C604" s="1366" t="str">
        <f>'Marks Entry'!$ET$3</f>
        <v>HEALTH &amp; PHY. EDU.</v>
      </c>
      <c r="D604" s="1367"/>
      <c r="E604" s="1367"/>
      <c r="F604" s="1368" t="str">
        <f>IF($L580="TC",0,IF($L580="Nso",0,VLOOKUP($A577,'Marks Entry'!$B$9:$GM$108,194,0)))</f>
        <v>0/100</v>
      </c>
      <c r="G604" s="1369"/>
      <c r="H604" s="1370"/>
      <c r="I604" s="59" t="str">
        <f>IF($L580="TC",0,IF($L580="Nso",0,VLOOKUP($A577,'Marks Entry'!$B$9:$GM$108,157,0)))</f>
        <v>E</v>
      </c>
      <c r="J604" s="1371" t="s">
        <v>77</v>
      </c>
      <c r="K604" s="1372"/>
      <c r="L604" s="1373"/>
      <c r="M604" s="1377"/>
      <c r="N604" s="1372"/>
      <c r="O604" s="1378"/>
      <c r="P604" s="1007"/>
    </row>
    <row r="605" spans="1:16" s="73" customFormat="1" ht="18.600000000000001" customHeight="1">
      <c r="A605" s="1303"/>
      <c r="B605" s="543" t="s">
        <v>210</v>
      </c>
      <c r="C605" s="1381" t="s">
        <v>66</v>
      </c>
      <c r="D605" s="1382"/>
      <c r="E605" s="1382"/>
      <c r="F605" s="1382"/>
      <c r="G605" s="1382"/>
      <c r="H605" s="1382"/>
      <c r="I605" s="1383"/>
      <c r="J605" s="1374"/>
      <c r="K605" s="1375"/>
      <c r="L605" s="1376"/>
      <c r="M605" s="1379"/>
      <c r="N605" s="1375"/>
      <c r="O605" s="1380"/>
      <c r="P605" s="1007"/>
    </row>
    <row r="606" spans="1:16" s="73" customFormat="1" ht="18.600000000000001" customHeight="1" thickBot="1">
      <c r="A606" s="1303"/>
      <c r="B606" s="543" t="s">
        <v>210</v>
      </c>
      <c r="C606" s="60" t="s">
        <v>67</v>
      </c>
      <c r="D606" s="1384" t="s">
        <v>72</v>
      </c>
      <c r="E606" s="1385"/>
      <c r="F606" s="1384" t="s">
        <v>73</v>
      </c>
      <c r="G606" s="1386"/>
      <c r="H606" s="1386"/>
      <c r="I606" s="1387"/>
      <c r="J606" s="1388" t="s">
        <v>78</v>
      </c>
      <c r="K606" s="1389"/>
      <c r="L606" s="1389"/>
      <c r="M606" s="1389"/>
      <c r="N606" s="1389"/>
      <c r="O606" s="1390"/>
      <c r="P606" s="1007"/>
    </row>
    <row r="607" spans="1:16" s="73" customFormat="1" ht="18.600000000000001" customHeight="1">
      <c r="A607" s="1303"/>
      <c r="B607" s="543" t="s">
        <v>210</v>
      </c>
      <c r="C607" s="690" t="s">
        <v>68</v>
      </c>
      <c r="D607" s="1328" t="s">
        <v>211</v>
      </c>
      <c r="E607" s="1327"/>
      <c r="F607" s="1394" t="s">
        <v>74</v>
      </c>
      <c r="G607" s="1395"/>
      <c r="H607" s="1395"/>
      <c r="I607" s="1396"/>
      <c r="J607" s="1391"/>
      <c r="K607" s="1392"/>
      <c r="L607" s="1392"/>
      <c r="M607" s="1392"/>
      <c r="N607" s="1392"/>
      <c r="O607" s="1393"/>
      <c r="P607" s="1007"/>
    </row>
    <row r="608" spans="1:16" s="73" customFormat="1" ht="18.600000000000001" customHeight="1">
      <c r="A608" s="1303"/>
      <c r="B608" s="543" t="s">
        <v>210</v>
      </c>
      <c r="C608" s="689" t="s">
        <v>69</v>
      </c>
      <c r="D608" s="1275" t="s">
        <v>212</v>
      </c>
      <c r="E608" s="1274"/>
      <c r="F608" s="1413" t="s">
        <v>75</v>
      </c>
      <c r="G608" s="1414"/>
      <c r="H608" s="1414"/>
      <c r="I608" s="1415"/>
      <c r="J608" s="1391"/>
      <c r="K608" s="1392"/>
      <c r="L608" s="1392"/>
      <c r="M608" s="1392"/>
      <c r="N608" s="1392"/>
      <c r="O608" s="1393"/>
      <c r="P608" s="1007"/>
    </row>
    <row r="609" spans="1:16" s="73" customFormat="1" ht="18.600000000000001" customHeight="1">
      <c r="A609" s="1303"/>
      <c r="B609" s="543" t="s">
        <v>210</v>
      </c>
      <c r="C609" s="689" t="s">
        <v>71</v>
      </c>
      <c r="D609" s="1275" t="s">
        <v>213</v>
      </c>
      <c r="E609" s="1274"/>
      <c r="F609" s="1413" t="s">
        <v>76</v>
      </c>
      <c r="G609" s="1414"/>
      <c r="H609" s="1414"/>
      <c r="I609" s="1415"/>
      <c r="J609" s="1416" t="s">
        <v>90</v>
      </c>
      <c r="K609" s="1417"/>
      <c r="L609" s="1417"/>
      <c r="M609" s="1417"/>
      <c r="N609" s="1417"/>
      <c r="O609" s="1418"/>
      <c r="P609" s="1007"/>
    </row>
    <row r="610" spans="1:16" s="73" customFormat="1" ht="18.600000000000001" customHeight="1">
      <c r="A610" s="1303"/>
      <c r="B610" s="543" t="s">
        <v>210</v>
      </c>
      <c r="C610" s="689" t="s">
        <v>70</v>
      </c>
      <c r="D610" s="1275" t="s">
        <v>214</v>
      </c>
      <c r="E610" s="1274"/>
      <c r="F610" s="1413" t="s">
        <v>103</v>
      </c>
      <c r="G610" s="1414"/>
      <c r="H610" s="1414"/>
      <c r="I610" s="1415"/>
      <c r="J610" s="1416"/>
      <c r="K610" s="1417"/>
      <c r="L610" s="1417"/>
      <c r="M610" s="1417"/>
      <c r="N610" s="1417"/>
      <c r="O610" s="1418"/>
      <c r="P610" s="1007"/>
    </row>
    <row r="611" spans="1:16" s="73" customFormat="1" ht="18.600000000000001" customHeight="1" thickBot="1">
      <c r="A611" s="1303"/>
      <c r="B611" s="547" t="s">
        <v>210</v>
      </c>
      <c r="C611" s="548" t="s">
        <v>153</v>
      </c>
      <c r="D611" s="1281" t="s">
        <v>215</v>
      </c>
      <c r="E611" s="1280"/>
      <c r="F611" s="1422" t="s">
        <v>216</v>
      </c>
      <c r="G611" s="1423"/>
      <c r="H611" s="1423"/>
      <c r="I611" s="1424"/>
      <c r="J611" s="1419"/>
      <c r="K611" s="1420"/>
      <c r="L611" s="1420"/>
      <c r="M611" s="1420"/>
      <c r="N611" s="1420"/>
      <c r="O611" s="1421"/>
      <c r="P611" s="1007"/>
    </row>
    <row r="612" spans="1:16" s="73" customFormat="1" ht="9.75" customHeight="1">
      <c r="A612" s="1412"/>
      <c r="B612" s="1412"/>
      <c r="C612" s="1412"/>
      <c r="D612" s="1412"/>
      <c r="E612" s="1412"/>
      <c r="F612" s="1412"/>
      <c r="G612" s="1412"/>
      <c r="H612" s="1412"/>
      <c r="I612" s="1412"/>
      <c r="J612" s="1412"/>
      <c r="K612" s="1412"/>
      <c r="L612" s="1412"/>
      <c r="M612" s="1412"/>
      <c r="N612" s="1412"/>
      <c r="O612" s="1412"/>
      <c r="P612" s="1412"/>
    </row>
    <row r="613" spans="1:16" s="73" customFormat="1" ht="17.25" customHeight="1" thickBot="1">
      <c r="A613" s="241">
        <f>A577+1</f>
        <v>18</v>
      </c>
      <c r="B613" s="1302" t="s">
        <v>53</v>
      </c>
      <c r="C613" s="1302"/>
      <c r="D613" s="1302"/>
      <c r="E613" s="1302"/>
      <c r="F613" s="1302"/>
      <c r="G613" s="1302"/>
      <c r="H613" s="1302"/>
      <c r="I613" s="1302"/>
      <c r="J613" s="1302"/>
      <c r="K613" s="1302"/>
      <c r="L613" s="1302"/>
      <c r="M613" s="1302"/>
      <c r="N613" s="1302"/>
      <c r="O613" s="1302"/>
      <c r="P613" s="1007"/>
    </row>
    <row r="614" spans="1:16" s="73" customFormat="1" ht="44.25" customHeight="1">
      <c r="A614" s="1303"/>
      <c r="B614" s="1304" t="str">
        <f>IF(L616&gt;0,CONCATENATE(I616,L616),0)</f>
        <v>Roll No.:-918</v>
      </c>
      <c r="C614" s="1306"/>
      <c r="D614" s="1308" t="str">
        <f>Master!$E$8</f>
        <v>Govt. Sr. Secondary School Raimalwada</v>
      </c>
      <c r="E614" s="1309"/>
      <c r="F614" s="1309"/>
      <c r="G614" s="1309"/>
      <c r="H614" s="1309"/>
      <c r="I614" s="1309"/>
      <c r="J614" s="1309"/>
      <c r="K614" s="1309"/>
      <c r="L614" s="1309"/>
      <c r="M614" s="1309"/>
      <c r="N614" s="1309"/>
      <c r="O614" s="1310"/>
      <c r="P614" s="1007"/>
    </row>
    <row r="615" spans="1:16" s="73" customFormat="1" ht="26.25" customHeight="1" thickBot="1">
      <c r="A615" s="1303"/>
      <c r="B615" s="1305"/>
      <c r="C615" s="1307"/>
      <c r="D615" s="1311" t="str">
        <f>Master!$E$11</f>
        <v>P.S.-Bapini (Jodhpur)</v>
      </c>
      <c r="E615" s="1311"/>
      <c r="F615" s="1311"/>
      <c r="G615" s="1311"/>
      <c r="H615" s="1311"/>
      <c r="I615" s="1311"/>
      <c r="J615" s="1311"/>
      <c r="K615" s="1311"/>
      <c r="L615" s="1311"/>
      <c r="M615" s="1311"/>
      <c r="N615" s="1311"/>
      <c r="O615" s="1312"/>
      <c r="P615" s="1007"/>
    </row>
    <row r="616" spans="1:16" s="73" customFormat="1" ht="15" customHeight="1">
      <c r="A616" s="1303"/>
      <c r="B616" s="1313"/>
      <c r="C616" s="1314" t="s">
        <v>163</v>
      </c>
      <c r="D616" s="1315"/>
      <c r="E616" s="1315"/>
      <c r="F616" s="1315"/>
      <c r="G616" s="1315"/>
      <c r="H616" s="1316"/>
      <c r="I616" s="1320" t="s">
        <v>125</v>
      </c>
      <c r="J616" s="1321"/>
      <c r="K616" s="1321"/>
      <c r="L616" s="1286">
        <f>VLOOKUP(A613,'Marks Entry'!$B$9:$G$108,6)</f>
        <v>918</v>
      </c>
      <c r="M616" s="1288" t="str">
        <f>CONCATENATE('Marks Entry'!$C$3,"0",'Marks Entry'!$G$3)</f>
        <v>School U-Dise Code :-08151106901</v>
      </c>
      <c r="N616" s="1289"/>
      <c r="O616" s="1290"/>
      <c r="P616" s="1007"/>
    </row>
    <row r="617" spans="1:16" s="73" customFormat="1" ht="15" customHeight="1">
      <c r="A617" s="1303"/>
      <c r="B617" s="1313"/>
      <c r="C617" s="1314"/>
      <c r="D617" s="1315"/>
      <c r="E617" s="1315"/>
      <c r="F617" s="1315"/>
      <c r="G617" s="1315"/>
      <c r="H617" s="1316"/>
      <c r="I617" s="1320"/>
      <c r="J617" s="1321"/>
      <c r="K617" s="1321"/>
      <c r="L617" s="1286"/>
      <c r="M617" s="1291" t="str">
        <f>CONCATENATE('Marks Entry'!$I$3,'Marks Entry'!$J$3)</f>
        <v>Session :-2022-23</v>
      </c>
      <c r="N617" s="1292"/>
      <c r="O617" s="1293"/>
      <c r="P617" s="1007"/>
    </row>
    <row r="618" spans="1:16" s="73" customFormat="1" ht="15" customHeight="1" thickBot="1">
      <c r="A618" s="1303"/>
      <c r="B618" s="1313"/>
      <c r="C618" s="1317"/>
      <c r="D618" s="1318"/>
      <c r="E618" s="1318"/>
      <c r="F618" s="1318"/>
      <c r="G618" s="1318"/>
      <c r="H618" s="1319"/>
      <c r="I618" s="1322"/>
      <c r="J618" s="1323"/>
      <c r="K618" s="1323"/>
      <c r="L618" s="1287"/>
      <c r="M618" s="1294"/>
      <c r="N618" s="1295"/>
      <c r="O618" s="1296"/>
      <c r="P618" s="1007"/>
    </row>
    <row r="619" spans="1:16" s="73" customFormat="1" ht="19.5" customHeight="1">
      <c r="A619" s="1303"/>
      <c r="B619" s="543" t="s">
        <v>210</v>
      </c>
      <c r="C619" s="1297" t="s">
        <v>21</v>
      </c>
      <c r="D619" s="1298"/>
      <c r="E619" s="1298"/>
      <c r="F619" s="1298"/>
      <c r="G619" s="1299"/>
      <c r="H619" s="13" t="s">
        <v>161</v>
      </c>
      <c r="I619" s="1300">
        <f>VLOOKUP($A613,'Marks Entry'!$B$9:$FN$108,4,0)</f>
        <v>0</v>
      </c>
      <c r="J619" s="1300"/>
      <c r="K619" s="1300"/>
      <c r="L619" s="1300"/>
      <c r="M619" s="1300"/>
      <c r="N619" s="1300"/>
      <c r="O619" s="1301"/>
      <c r="P619" s="1007"/>
    </row>
    <row r="620" spans="1:16" s="73" customFormat="1" ht="19.5" customHeight="1">
      <c r="A620" s="1303"/>
      <c r="B620" s="543" t="s">
        <v>210</v>
      </c>
      <c r="C620" s="1283" t="s">
        <v>23</v>
      </c>
      <c r="D620" s="1284"/>
      <c r="E620" s="1284"/>
      <c r="F620" s="1284"/>
      <c r="G620" s="1285"/>
      <c r="H620" s="25" t="s">
        <v>161</v>
      </c>
      <c r="I620" s="1252">
        <f>VLOOKUP($A613,'Marks Entry'!$B$9:$FN$108,7,0)</f>
        <v>0</v>
      </c>
      <c r="J620" s="1252"/>
      <c r="K620" s="1252"/>
      <c r="L620" s="1252"/>
      <c r="M620" s="1252"/>
      <c r="N620" s="1252"/>
      <c r="O620" s="1253"/>
      <c r="P620" s="1007"/>
    </row>
    <row r="621" spans="1:16" s="73" customFormat="1" ht="19.5" customHeight="1">
      <c r="A621" s="1303"/>
      <c r="B621" s="543" t="s">
        <v>210</v>
      </c>
      <c r="C621" s="1283" t="s">
        <v>24</v>
      </c>
      <c r="D621" s="1284"/>
      <c r="E621" s="1284"/>
      <c r="F621" s="1284"/>
      <c r="G621" s="1285"/>
      <c r="H621" s="25" t="s">
        <v>161</v>
      </c>
      <c r="I621" s="1252">
        <f>VLOOKUP($A613,'Marks Entry'!$B$9:$FN$108,8,0)</f>
        <v>0</v>
      </c>
      <c r="J621" s="1252"/>
      <c r="K621" s="1252"/>
      <c r="L621" s="1252"/>
      <c r="M621" s="1252"/>
      <c r="N621" s="1252"/>
      <c r="O621" s="1253"/>
      <c r="P621" s="1007"/>
    </row>
    <row r="622" spans="1:16" s="73" customFormat="1" ht="19.5" customHeight="1">
      <c r="A622" s="1303"/>
      <c r="B622" s="543" t="s">
        <v>210</v>
      </c>
      <c r="C622" s="1283" t="s">
        <v>55</v>
      </c>
      <c r="D622" s="1284"/>
      <c r="E622" s="1284"/>
      <c r="F622" s="1284"/>
      <c r="G622" s="1285"/>
      <c r="H622" s="25" t="s">
        <v>161</v>
      </c>
      <c r="I622" s="1252">
        <f>VLOOKUP($A613,'Marks Entry'!$B$9:$FN$108,9,0)</f>
        <v>0</v>
      </c>
      <c r="J622" s="1252"/>
      <c r="K622" s="1252"/>
      <c r="L622" s="1252"/>
      <c r="M622" s="1252"/>
      <c r="N622" s="1252"/>
      <c r="O622" s="1253"/>
      <c r="P622" s="1007"/>
    </row>
    <row r="623" spans="1:16" s="73" customFormat="1" ht="19.5" customHeight="1">
      <c r="A623" s="1303"/>
      <c r="B623" s="543" t="s">
        <v>210</v>
      </c>
      <c r="C623" s="1283" t="s">
        <v>56</v>
      </c>
      <c r="D623" s="1284"/>
      <c r="E623" s="1284"/>
      <c r="F623" s="1284"/>
      <c r="G623" s="1285"/>
      <c r="H623" s="25" t="s">
        <v>161</v>
      </c>
      <c r="I623" s="1251" t="str">
        <f>CONCATENATE('Marks Entry'!$G$4,'Marks Entry'!$J$4)</f>
        <v>6(A)</v>
      </c>
      <c r="J623" s="1252"/>
      <c r="K623" s="1252"/>
      <c r="L623" s="1252"/>
      <c r="M623" s="1252"/>
      <c r="N623" s="1252"/>
      <c r="O623" s="1253"/>
      <c r="P623" s="1007"/>
    </row>
    <row r="624" spans="1:16" s="73" customFormat="1" ht="19.5" customHeight="1" thickBot="1">
      <c r="A624" s="1303"/>
      <c r="B624" s="543" t="s">
        <v>210</v>
      </c>
      <c r="C624" s="1254" t="s">
        <v>26</v>
      </c>
      <c r="D624" s="1255"/>
      <c r="E624" s="1255"/>
      <c r="F624" s="1255"/>
      <c r="G624" s="1256"/>
      <c r="H624" s="61" t="s">
        <v>161</v>
      </c>
      <c r="I624" s="1257">
        <f>VLOOKUP($A613,'Marks Entry'!$B$9:$FN$108,10,0)</f>
        <v>0</v>
      </c>
      <c r="J624" s="1257"/>
      <c r="K624" s="1257"/>
      <c r="L624" s="1257"/>
      <c r="M624" s="1257"/>
      <c r="N624" s="1257"/>
      <c r="O624" s="1258"/>
      <c r="P624" s="1007"/>
    </row>
    <row r="625" spans="1:16" s="73" customFormat="1" ht="34.5" customHeight="1">
      <c r="A625" s="1303"/>
      <c r="B625" s="543" t="s">
        <v>210</v>
      </c>
      <c r="C625" s="1259" t="s">
        <v>57</v>
      </c>
      <c r="D625" s="1260"/>
      <c r="E625" s="525" t="s">
        <v>82</v>
      </c>
      <c r="F625" s="525" t="s">
        <v>83</v>
      </c>
      <c r="G625" s="697" t="str">
        <f>'Marks Entry'!$R$5</f>
        <v>No Bag Day Activity</v>
      </c>
      <c r="H625" s="521" t="s">
        <v>32</v>
      </c>
      <c r="I625" s="1261" t="s">
        <v>58</v>
      </c>
      <c r="J625" s="1262"/>
      <c r="K625" s="522" t="s">
        <v>203</v>
      </c>
      <c r="L625" s="1263" t="s">
        <v>94</v>
      </c>
      <c r="M625" s="1264"/>
      <c r="N625" s="535" t="s">
        <v>86</v>
      </c>
      <c r="O625" s="1265" t="s">
        <v>101</v>
      </c>
      <c r="P625" s="1007"/>
    </row>
    <row r="626" spans="1:16" s="73" customFormat="1" ht="25.5" customHeight="1" thickBot="1">
      <c r="A626" s="1303"/>
      <c r="B626" s="543" t="s">
        <v>210</v>
      </c>
      <c r="C626" s="1267" t="s">
        <v>59</v>
      </c>
      <c r="D626" s="1268"/>
      <c r="E626" s="549">
        <f>'Marks Entry'!$N$7</f>
        <v>10</v>
      </c>
      <c r="F626" s="549">
        <f>'Marks Entry'!$Q$7</f>
        <v>10</v>
      </c>
      <c r="G626" s="549">
        <f>'Marks Entry'!$T$7</f>
        <v>10</v>
      </c>
      <c r="H626" s="111">
        <f>SUM(E626:G626)</f>
        <v>30</v>
      </c>
      <c r="I626" s="1269">
        <f>'Marks Entry'!$X$7</f>
        <v>70</v>
      </c>
      <c r="J626" s="1270"/>
      <c r="K626" s="531">
        <f>SUM(H626,I626)</f>
        <v>100</v>
      </c>
      <c r="L626" s="1330">
        <f>'Marks Entry'!$AA$7</f>
        <v>100</v>
      </c>
      <c r="M626" s="1331"/>
      <c r="N626" s="536">
        <f>H626+I626+L626</f>
        <v>200</v>
      </c>
      <c r="O626" s="1266"/>
      <c r="P626" s="1007"/>
    </row>
    <row r="627" spans="1:16" s="73" customFormat="1" ht="18.600000000000001" customHeight="1">
      <c r="A627" s="1303"/>
      <c r="B627" s="543" t="s">
        <v>210</v>
      </c>
      <c r="C627" s="1324" t="str">
        <f>'Marks Entry'!$L$3</f>
        <v>HINDI</v>
      </c>
      <c r="D627" s="1325"/>
      <c r="E627" s="527">
        <f>IF($L616="TC",0,IF($L616="Nso",0,VLOOKUP($A613,'Marks Entry'!$B$9:$FN$108,13,0)))</f>
        <v>0</v>
      </c>
      <c r="F627" s="527">
        <f>IF($L616="TC",0,IF($L616="Nso",0,VLOOKUP($A613,'Marks Entry'!$B$9:$FN$108,16,0)))</f>
        <v>0</v>
      </c>
      <c r="G627" s="527">
        <f>IF($L616="TC",0,IF($L616="Nso",0,VLOOKUP($A613,'Marks Entry'!$B$9:$FN$108,19,0)))</f>
        <v>0</v>
      </c>
      <c r="H627" s="528">
        <f>SUM(E627:G627)</f>
        <v>0</v>
      </c>
      <c r="I627" s="1326">
        <f>IF($L616="TC",0,IF($L616="Nso",0,VLOOKUP($A613,'Marks Entry'!$B$9:$FN$108,23,0)))</f>
        <v>0</v>
      </c>
      <c r="J627" s="1327"/>
      <c r="K627" s="532">
        <f>SUM(H627,I627)</f>
        <v>0</v>
      </c>
      <c r="L627" s="1328">
        <f>IF($L616="TC",0,IF($L616="Nso",0,VLOOKUP($A613,'Marks Entry'!$B$9:$FN$108,26,0)))</f>
        <v>0</v>
      </c>
      <c r="M627" s="1329"/>
      <c r="N627" s="537">
        <f>SUM(H627,I627,L627)</f>
        <v>0</v>
      </c>
      <c r="O627" s="544" t="str">
        <f>IF($L616="TC",0,IF($L616="Nso",0,VLOOKUP($A613,'Marks Entry'!$B$9:$FN$108,30,0)))</f>
        <v>E</v>
      </c>
      <c r="P627" s="1007"/>
    </row>
    <row r="628" spans="1:16" s="73" customFormat="1" ht="18.600000000000001" customHeight="1">
      <c r="A628" s="1303"/>
      <c r="B628" s="543" t="s">
        <v>210</v>
      </c>
      <c r="C628" s="1271" t="str">
        <f>'Marks Entry'!$AF$3</f>
        <v>ENGLISH</v>
      </c>
      <c r="D628" s="1272"/>
      <c r="E628" s="527">
        <f>IF($L616="TC",0,IF($L616="Nso",0,VLOOKUP($A613,'Marks Entry'!$B$9:$FN$108,33,0)))</f>
        <v>0</v>
      </c>
      <c r="F628" s="527">
        <f>IF($L616="TC",0,IF($L616="Nso",0,VLOOKUP($A613,'Marks Entry'!$B$9:$FN$108,36,0)))</f>
        <v>0</v>
      </c>
      <c r="G628" s="527">
        <f>IF($L616="TC",0,IF($L616="Nso",0,VLOOKUP($A613,'Marks Entry'!$B$9:$FN$108,39,0)))</f>
        <v>0</v>
      </c>
      <c r="H628" s="529">
        <f t="shared" ref="H628:H632" si="51">SUM(E628:G628)</f>
        <v>0</v>
      </c>
      <c r="I628" s="1273">
        <f>IF($L616="TC",0,IF($L616="Nso",0,VLOOKUP($A613,'Marks Entry'!$B$9:$FN$108,43,0)))</f>
        <v>0</v>
      </c>
      <c r="J628" s="1274"/>
      <c r="K628" s="533">
        <f t="shared" ref="K628:K632" si="52">SUM(H628,I628)</f>
        <v>0</v>
      </c>
      <c r="L628" s="1275">
        <f>IF($L616="TC",0,IF($L616="Nso",0,VLOOKUP($A613,'Marks Entry'!$B$9:$FN$108,46,0)))</f>
        <v>0</v>
      </c>
      <c r="M628" s="1276"/>
      <c r="N628" s="537">
        <f t="shared" ref="N628:N632" si="53">SUM(H628,I628,L628)</f>
        <v>0</v>
      </c>
      <c r="O628" s="544" t="str">
        <f>IF($L616="TC",0,IF($L616="Nso",0,VLOOKUP($A613,'Marks Entry'!$B$9:$FN$108,50,0)))</f>
        <v>E</v>
      </c>
      <c r="P628" s="1007"/>
    </row>
    <row r="629" spans="1:16" s="73" customFormat="1" ht="18.600000000000001" customHeight="1">
      <c r="A629" s="1303"/>
      <c r="B629" s="543" t="s">
        <v>210</v>
      </c>
      <c r="C629" s="1271" t="str">
        <f>'Marks Entry'!$AZ$3</f>
        <v>SANSKRIT</v>
      </c>
      <c r="D629" s="1272"/>
      <c r="E629" s="527">
        <f>IF($L616="TC",0,IF($L616="Nso",0,VLOOKUP($A613,'Marks Entry'!$B$9:$FN$108,53,0)))</f>
        <v>0</v>
      </c>
      <c r="F629" s="527">
        <f>IF($L616="TC",0,IF($L616="TC",0,IF($L616="Nso",0,VLOOKUP($A613,'Marks Entry'!$B$9:$FN$108,56,0))))</f>
        <v>0</v>
      </c>
      <c r="G629" s="527">
        <f>IF($L616="TC",0,IF($L616="TC",0,IF($L616="Nso",0,VLOOKUP($A613,'Marks Entry'!$B$9:$FN$108,59,0))))</f>
        <v>0</v>
      </c>
      <c r="H629" s="529">
        <f t="shared" si="51"/>
        <v>0</v>
      </c>
      <c r="I629" s="1273">
        <f>IF($L616="TC",0,IF($L616="Nso",0,VLOOKUP($A613,'Marks Entry'!$B$9:$FN$108,63,0)))</f>
        <v>0</v>
      </c>
      <c r="J629" s="1274"/>
      <c r="K629" s="533">
        <f t="shared" si="52"/>
        <v>0</v>
      </c>
      <c r="L629" s="1275">
        <f>IF($L616="TC",0,IF($L616="Nso",0,VLOOKUP($A613,'Marks Entry'!$B$9:$FN$108,66,0)))</f>
        <v>0</v>
      </c>
      <c r="M629" s="1276"/>
      <c r="N629" s="537">
        <f t="shared" si="53"/>
        <v>0</v>
      </c>
      <c r="O629" s="544" t="str">
        <f>IF($L616="TC",0,IF($L616="Nso",0,VLOOKUP($A613,'Marks Entry'!$B$9:$FN$108,70,0)))</f>
        <v>E</v>
      </c>
      <c r="P629" s="1007"/>
    </row>
    <row r="630" spans="1:16" s="73" customFormat="1" ht="18.600000000000001" customHeight="1">
      <c r="A630" s="1303"/>
      <c r="B630" s="543" t="s">
        <v>210</v>
      </c>
      <c r="C630" s="1271" t="str">
        <f>'Marks Entry'!$BT$3</f>
        <v>SCIENCE</v>
      </c>
      <c r="D630" s="1272"/>
      <c r="E630" s="527">
        <f>IF($L616="TC",0,IF($L616="Nso",0,VLOOKUP($A613,'Marks Entry'!$B$9:$FN$108,73,0)))</f>
        <v>0</v>
      </c>
      <c r="F630" s="527">
        <f>IF($L616="TC",0,IF($L616="Nso",0,VLOOKUP($A613,'Marks Entry'!$B$9:$FN$108,76,0)))</f>
        <v>0</v>
      </c>
      <c r="G630" s="527">
        <f>IF($L616="TC",0,IF($L616="Nso",0,VLOOKUP($A613,'Marks Entry'!$B$9:$FN$108,79,0)))</f>
        <v>0</v>
      </c>
      <c r="H630" s="529">
        <f t="shared" si="51"/>
        <v>0</v>
      </c>
      <c r="I630" s="1273">
        <f>IF($L616="TC",0,IF($L616="Nso",0,VLOOKUP($A613,'Marks Entry'!$B$9:$FN$108,83,0)))</f>
        <v>0</v>
      </c>
      <c r="J630" s="1274"/>
      <c r="K630" s="533">
        <f t="shared" si="52"/>
        <v>0</v>
      </c>
      <c r="L630" s="1275">
        <f>IF($L616="TC",0,IF($L616="Nso",0,VLOOKUP($A613,'Marks Entry'!$B$9:$FN$108,86,0)))</f>
        <v>0</v>
      </c>
      <c r="M630" s="1276"/>
      <c r="N630" s="537">
        <f t="shared" si="53"/>
        <v>0</v>
      </c>
      <c r="O630" s="544" t="str">
        <f>IF($L616="TC",0,IF($L616="Nso",0,VLOOKUP($A613,'Marks Entry'!$B$9:$FN$108,90,0)))</f>
        <v>E</v>
      </c>
      <c r="P630" s="1007"/>
    </row>
    <row r="631" spans="1:16" s="73" customFormat="1" ht="18.600000000000001" customHeight="1">
      <c r="A631" s="1303"/>
      <c r="B631" s="543" t="s">
        <v>210</v>
      </c>
      <c r="C631" s="1271" t="str">
        <f>'Marks Entry'!$CN$3</f>
        <v>MATHEMATICS</v>
      </c>
      <c r="D631" s="1272"/>
      <c r="E631" s="527">
        <f>IF($L616="TC",0,IF($L616="Nso",0,VLOOKUP($A613,'Marks Entry'!$B$9:$FN$108,93,0)))</f>
        <v>0</v>
      </c>
      <c r="F631" s="527">
        <f>IF($L616="TC",0,IF($L616="Nso",0,VLOOKUP($A613,'Marks Entry'!$B$9:$FN$108,96,0)))</f>
        <v>0</v>
      </c>
      <c r="G631" s="527">
        <f>IF($L616="TC",0,IF($L616="Nso",0,VLOOKUP($A613,'Marks Entry'!$B$9:$FN$108,99,0)))</f>
        <v>0</v>
      </c>
      <c r="H631" s="529">
        <f t="shared" si="51"/>
        <v>0</v>
      </c>
      <c r="I631" s="1273">
        <f>IF($L616="TC",0,IF($L616="Nso",0,VLOOKUP($A613,'Marks Entry'!$B$9:$FN$108,103,0)))</f>
        <v>0</v>
      </c>
      <c r="J631" s="1274"/>
      <c r="K631" s="533">
        <f t="shared" si="52"/>
        <v>0</v>
      </c>
      <c r="L631" s="1275">
        <f>IF($L616="TC",0,IF($L616="Nso",0,VLOOKUP($A613,'Marks Entry'!$B$9:$FN$108,106,0)))</f>
        <v>0</v>
      </c>
      <c r="M631" s="1276"/>
      <c r="N631" s="537">
        <f t="shared" si="53"/>
        <v>0</v>
      </c>
      <c r="O631" s="544" t="str">
        <f>IF($L616="TC",0,IF($L616="Nso",0,VLOOKUP($A613,'Marks Entry'!$B$9:$FN$108,110,0)))</f>
        <v>E</v>
      </c>
      <c r="P631" s="1007"/>
    </row>
    <row r="632" spans="1:16" s="73" customFormat="1" ht="18.600000000000001" customHeight="1" thickBot="1">
      <c r="A632" s="1303"/>
      <c r="B632" s="543" t="s">
        <v>210</v>
      </c>
      <c r="C632" s="1277" t="str">
        <f>'Marks Entry'!$DH$3</f>
        <v>SOCIAL SCIENCE</v>
      </c>
      <c r="D632" s="1278"/>
      <c r="E632" s="527">
        <f>IF($L616="TC",0,IF($L616="Nso",0,VLOOKUP($A613,'Marks Entry'!$B$9:$FN$108,113,0)))</f>
        <v>0</v>
      </c>
      <c r="F632" s="527">
        <f>IF($L616="TC",0,IF($L616="Nso",0,VLOOKUP($A613,'Marks Entry'!$B$9:$FN$108,116,0)))</f>
        <v>0</v>
      </c>
      <c r="G632" s="527">
        <f>IF($L616="TC",0,IF($L616="Nso",0,VLOOKUP($A613,'Marks Entry'!$B$9:$FN$108,119,0)))</f>
        <v>0</v>
      </c>
      <c r="H632" s="530">
        <f t="shared" si="51"/>
        <v>0</v>
      </c>
      <c r="I632" s="1279">
        <f>IF($L616="TC",0,IF($L616="Nso",0,VLOOKUP($A613,'Marks Entry'!$B$9:$FN$108,123,0)))</f>
        <v>0</v>
      </c>
      <c r="J632" s="1280"/>
      <c r="K632" s="534">
        <f t="shared" si="52"/>
        <v>0</v>
      </c>
      <c r="L632" s="1281">
        <f>IF($L616="TC",0,IF($L616="Nso",0,VLOOKUP($A613,'Marks Entry'!$B$9:$FN$108,126,0)))</f>
        <v>0</v>
      </c>
      <c r="M632" s="1282"/>
      <c r="N632" s="537">
        <f t="shared" si="53"/>
        <v>0</v>
      </c>
      <c r="O632" s="544" t="str">
        <f>IF($L616="TC",0,IF($L616="Nso",0,VLOOKUP($A613,'Marks Entry'!$B$9:$FN$108,130,0)))</f>
        <v>E</v>
      </c>
      <c r="P632" s="1007"/>
    </row>
    <row r="633" spans="1:16" s="73" customFormat="1" ht="18.600000000000001" customHeight="1">
      <c r="A633" s="1303"/>
      <c r="B633" s="543" t="s">
        <v>210</v>
      </c>
      <c r="C633" s="1350" t="s">
        <v>87</v>
      </c>
      <c r="D633" s="1351"/>
      <c r="E633" s="1352"/>
      <c r="F633" s="1356" t="s">
        <v>88</v>
      </c>
      <c r="G633" s="1357"/>
      <c r="H633" s="1358" t="s">
        <v>89</v>
      </c>
      <c r="I633" s="1358"/>
      <c r="J633" s="1359" t="s">
        <v>44</v>
      </c>
      <c r="K633" s="1360"/>
      <c r="L633" s="236" t="s">
        <v>95</v>
      </c>
      <c r="M633" s="236" t="s">
        <v>208</v>
      </c>
      <c r="N633" s="200" t="s">
        <v>42</v>
      </c>
      <c r="O633" s="545" t="s">
        <v>46</v>
      </c>
      <c r="P633" s="1007"/>
    </row>
    <row r="634" spans="1:16" s="73" customFormat="1" ht="18.600000000000001" customHeight="1" thickBot="1">
      <c r="A634" s="1303"/>
      <c r="B634" s="543" t="s">
        <v>210</v>
      </c>
      <c r="C634" s="1353"/>
      <c r="D634" s="1354"/>
      <c r="E634" s="1355"/>
      <c r="F634" s="1361">
        <f>IF($L616="TC",0,IF($L616="Nso",0,VLOOKUP($A613,'Marks Entry'!$B$9:$FN$108,161,0)))</f>
        <v>1200</v>
      </c>
      <c r="G634" s="1362"/>
      <c r="H634" s="1363">
        <f>IF($L616="TC",0,IF($L616="Nso",0,VLOOKUP($A613,'Marks Entry'!$B$9:$FN$108,162,0)))</f>
        <v>0</v>
      </c>
      <c r="I634" s="1363"/>
      <c r="J634" s="1364">
        <f>IF($L616="TC",0,IF($L616="Nso",0,VLOOKUP($A613,'Marks Entry'!$B$9:$FN$108,163,0)))</f>
        <v>0</v>
      </c>
      <c r="K634" s="1365"/>
      <c r="L634" s="237" t="str">
        <f>IF($L616="TC",0,IF($L616="Nso",0,VLOOKUP($A613,'Marks Entry'!$B$9:$FN$108,164,0)))</f>
        <v/>
      </c>
      <c r="M634" s="237" t="str">
        <f>IF($L616="TC",0,IF($L616="Nso",0,VLOOKUP($A613,'Marks Entry'!$B$9:$FN$108,165,0)))</f>
        <v/>
      </c>
      <c r="N634" s="542" t="str">
        <f>IF($L616="TC","TC",IF($L616="Nso","NSO",VLOOKUP($A613,'Marks Entry'!$B$9:$FN$108,166,0)))</f>
        <v>PROMOTED</v>
      </c>
      <c r="O634" s="546" t="str">
        <f>IF($L616="Nso",0,VLOOKUP($A613,'Marks Entry'!$B$9:$FN$108,168,0))</f>
        <v/>
      </c>
      <c r="P634" s="1007"/>
    </row>
    <row r="635" spans="1:16" s="73" customFormat="1" ht="18.600000000000001" customHeight="1">
      <c r="A635" s="1303"/>
      <c r="B635" s="543" t="s">
        <v>210</v>
      </c>
      <c r="C635" s="1332" t="s">
        <v>62</v>
      </c>
      <c r="D635" s="1333"/>
      <c r="E635" s="1333"/>
      <c r="F635" s="1333"/>
      <c r="G635" s="1333"/>
      <c r="H635" s="1333"/>
      <c r="I635" s="1334"/>
      <c r="J635" s="1335" t="s">
        <v>63</v>
      </c>
      <c r="K635" s="1335"/>
      <c r="L635" s="1336"/>
      <c r="M635" s="238">
        <f>IF($L616="TC",0,IF($L616="Nso",0,VLOOKUP($A613,'Marks Entry'!$B$9:$FN$108,158,0)))</f>
        <v>0</v>
      </c>
      <c r="N635" s="1337" t="s">
        <v>104</v>
      </c>
      <c r="O635" s="1338"/>
      <c r="P635" s="1007"/>
    </row>
    <row r="636" spans="1:16" s="73" customFormat="1" ht="18.600000000000001" customHeight="1" thickBot="1">
      <c r="A636" s="1303"/>
      <c r="B636" s="543" t="s">
        <v>210</v>
      </c>
      <c r="C636" s="1339" t="s">
        <v>57</v>
      </c>
      <c r="D636" s="1340"/>
      <c r="E636" s="1340"/>
      <c r="F636" s="1341" t="s">
        <v>168</v>
      </c>
      <c r="G636" s="1341"/>
      <c r="H636" s="1341"/>
      <c r="I636" s="523" t="s">
        <v>50</v>
      </c>
      <c r="J636" s="1342" t="s">
        <v>64</v>
      </c>
      <c r="K636" s="1342"/>
      <c r="L636" s="1343"/>
      <c r="M636" s="239">
        <f>IF($L616="TC",0,IF($L616="Nso",0,VLOOKUP($A613,'Marks Entry'!$B$9:$FN$108,159,0)))</f>
        <v>0</v>
      </c>
      <c r="N636" s="1344" t="str">
        <f>IF($L616="TC",0,IF($L616="Nso",0,VLOOKUP($A613,'Marks Entry'!$B$9:$FN$108,160,0)))</f>
        <v/>
      </c>
      <c r="O636" s="1345"/>
      <c r="P636" s="1007"/>
    </row>
    <row r="637" spans="1:16" s="73" customFormat="1" ht="18.600000000000001" customHeight="1">
      <c r="A637" s="1303"/>
      <c r="B637" s="543" t="s">
        <v>210</v>
      </c>
      <c r="C637" s="1339"/>
      <c r="D637" s="1340"/>
      <c r="E637" s="1340"/>
      <c r="F637" s="1341"/>
      <c r="G637" s="1341"/>
      <c r="H637" s="1341"/>
      <c r="I637" s="524" t="s">
        <v>102</v>
      </c>
      <c r="J637" s="1346" t="s">
        <v>65</v>
      </c>
      <c r="K637" s="1346"/>
      <c r="L637" s="1347"/>
      <c r="M637" s="1348" t="str">
        <f>IF($L616="TC",0,IF($L616="Nso",0,VLOOKUP($A613,'Marks Entry'!$B$9:$FN$108,169,0)))</f>
        <v>Need Improvement</v>
      </c>
      <c r="N637" s="1348"/>
      <c r="O637" s="1349"/>
      <c r="P637" s="1007"/>
    </row>
    <row r="638" spans="1:16" s="73" customFormat="1" ht="18.600000000000001" customHeight="1">
      <c r="A638" s="1303"/>
      <c r="B638" s="543" t="s">
        <v>210</v>
      </c>
      <c r="C638" s="1397" t="str">
        <f>'Marks Entry'!$EB$3</f>
        <v>Work Exp.</v>
      </c>
      <c r="D638" s="1398"/>
      <c r="E638" s="1399"/>
      <c r="F638" s="1400" t="str">
        <f>IF($L616="TC",0,IF($L616="Nso",0,VLOOKUP($A613,'Marks Entry'!$B$9:$GM$108,186,0)))</f>
        <v>0/100</v>
      </c>
      <c r="G638" s="1400"/>
      <c r="H638" s="1400"/>
      <c r="I638" s="59" t="str">
        <f>IF($L616="TC",0,IF($L616="Nso",0,VLOOKUP($A613,'Marks Entry'!$B$9:$GM$108,139,0)))</f>
        <v>E</v>
      </c>
      <c r="J638" s="1401" t="s">
        <v>81</v>
      </c>
      <c r="K638" s="1401"/>
      <c r="L638" s="1402"/>
      <c r="M638" s="1403">
        <f>'Marks Entry'!$AA$2</f>
        <v>45041</v>
      </c>
      <c r="N638" s="1403"/>
      <c r="O638" s="1404"/>
      <c r="P638" s="1007"/>
    </row>
    <row r="639" spans="1:16" s="73" customFormat="1" ht="18.600000000000001" customHeight="1">
      <c r="A639" s="1303"/>
      <c r="B639" s="543" t="s">
        <v>210</v>
      </c>
      <c r="C639" s="1405" t="str">
        <f>'Marks Entry'!$EK$3</f>
        <v>Art Edu.</v>
      </c>
      <c r="D639" s="1400"/>
      <c r="E639" s="1400"/>
      <c r="F639" s="1406" t="str">
        <f>IF($L616="TC",0,IF($L616="Nso",0,VLOOKUP($A613,'Marks Entry'!$B$9:$GM$108,190,0)))</f>
        <v>0/100</v>
      </c>
      <c r="G639" s="1407"/>
      <c r="H639" s="1408"/>
      <c r="I639" s="59" t="str">
        <f>IF($L616="TC",0,IF($L616="Nso",0,VLOOKUP($A613,'Marks Entry'!$B$9:$GM$108,148,0)))</f>
        <v>E</v>
      </c>
      <c r="J639" s="1409"/>
      <c r="K639" s="1409"/>
      <c r="L639" s="1410"/>
      <c r="M639" s="1410"/>
      <c r="N639" s="1410"/>
      <c r="O639" s="1411"/>
      <c r="P639" s="1007"/>
    </row>
    <row r="640" spans="1:16" s="73" customFormat="1" ht="18.600000000000001" customHeight="1">
      <c r="A640" s="1303"/>
      <c r="B640" s="543" t="s">
        <v>210</v>
      </c>
      <c r="C640" s="1366" t="str">
        <f>'Marks Entry'!$ET$3</f>
        <v>HEALTH &amp; PHY. EDU.</v>
      </c>
      <c r="D640" s="1367"/>
      <c r="E640" s="1367"/>
      <c r="F640" s="1368" t="str">
        <f>IF($L616="TC",0,IF($L616="Nso",0,VLOOKUP($A613,'Marks Entry'!$B$9:$GM$108,194,0)))</f>
        <v>0/100</v>
      </c>
      <c r="G640" s="1369"/>
      <c r="H640" s="1370"/>
      <c r="I640" s="59" t="str">
        <f>IF($L616="TC",0,IF($L616="Nso",0,VLOOKUP($A613,'Marks Entry'!$B$9:$GM$108,157,0)))</f>
        <v>E</v>
      </c>
      <c r="J640" s="1371" t="s">
        <v>77</v>
      </c>
      <c r="K640" s="1372"/>
      <c r="L640" s="1373"/>
      <c r="M640" s="1377"/>
      <c r="N640" s="1372"/>
      <c r="O640" s="1378"/>
      <c r="P640" s="1007"/>
    </row>
    <row r="641" spans="1:16" s="73" customFormat="1" ht="18.600000000000001" customHeight="1">
      <c r="A641" s="1303"/>
      <c r="B641" s="543" t="s">
        <v>210</v>
      </c>
      <c r="C641" s="1381" t="s">
        <v>66</v>
      </c>
      <c r="D641" s="1382"/>
      <c r="E641" s="1382"/>
      <c r="F641" s="1382"/>
      <c r="G641" s="1382"/>
      <c r="H641" s="1382"/>
      <c r="I641" s="1383"/>
      <c r="J641" s="1374"/>
      <c r="K641" s="1375"/>
      <c r="L641" s="1376"/>
      <c r="M641" s="1379"/>
      <c r="N641" s="1375"/>
      <c r="O641" s="1380"/>
      <c r="P641" s="1007"/>
    </row>
    <row r="642" spans="1:16" s="73" customFormat="1" ht="18.600000000000001" customHeight="1" thickBot="1">
      <c r="A642" s="1303"/>
      <c r="B642" s="543" t="s">
        <v>210</v>
      </c>
      <c r="C642" s="60" t="s">
        <v>67</v>
      </c>
      <c r="D642" s="1384" t="s">
        <v>72</v>
      </c>
      <c r="E642" s="1385"/>
      <c r="F642" s="1384" t="s">
        <v>73</v>
      </c>
      <c r="G642" s="1386"/>
      <c r="H642" s="1386"/>
      <c r="I642" s="1387"/>
      <c r="J642" s="1388" t="s">
        <v>78</v>
      </c>
      <c r="K642" s="1389"/>
      <c r="L642" s="1389"/>
      <c r="M642" s="1389"/>
      <c r="N642" s="1389"/>
      <c r="O642" s="1390"/>
      <c r="P642" s="1007"/>
    </row>
    <row r="643" spans="1:16" s="73" customFormat="1" ht="18.600000000000001" customHeight="1">
      <c r="A643" s="1303"/>
      <c r="B643" s="543" t="s">
        <v>210</v>
      </c>
      <c r="C643" s="690" t="s">
        <v>68</v>
      </c>
      <c r="D643" s="1328" t="s">
        <v>211</v>
      </c>
      <c r="E643" s="1327"/>
      <c r="F643" s="1394" t="s">
        <v>74</v>
      </c>
      <c r="G643" s="1395"/>
      <c r="H643" s="1395"/>
      <c r="I643" s="1396"/>
      <c r="J643" s="1391"/>
      <c r="K643" s="1392"/>
      <c r="L643" s="1392"/>
      <c r="M643" s="1392"/>
      <c r="N643" s="1392"/>
      <c r="O643" s="1393"/>
      <c r="P643" s="1007"/>
    </row>
    <row r="644" spans="1:16" s="73" customFormat="1" ht="18.600000000000001" customHeight="1">
      <c r="A644" s="1303"/>
      <c r="B644" s="543" t="s">
        <v>210</v>
      </c>
      <c r="C644" s="689" t="s">
        <v>69</v>
      </c>
      <c r="D644" s="1275" t="s">
        <v>212</v>
      </c>
      <c r="E644" s="1274"/>
      <c r="F644" s="1413" t="s">
        <v>75</v>
      </c>
      <c r="G644" s="1414"/>
      <c r="H644" s="1414"/>
      <c r="I644" s="1415"/>
      <c r="J644" s="1391"/>
      <c r="K644" s="1392"/>
      <c r="L644" s="1392"/>
      <c r="M644" s="1392"/>
      <c r="N644" s="1392"/>
      <c r="O644" s="1393"/>
      <c r="P644" s="1007"/>
    </row>
    <row r="645" spans="1:16" s="73" customFormat="1" ht="18.600000000000001" customHeight="1">
      <c r="A645" s="1303"/>
      <c r="B645" s="543" t="s">
        <v>210</v>
      </c>
      <c r="C645" s="689" t="s">
        <v>71</v>
      </c>
      <c r="D645" s="1275" t="s">
        <v>213</v>
      </c>
      <c r="E645" s="1274"/>
      <c r="F645" s="1413" t="s">
        <v>76</v>
      </c>
      <c r="G645" s="1414"/>
      <c r="H645" s="1414"/>
      <c r="I645" s="1415"/>
      <c r="J645" s="1416" t="s">
        <v>90</v>
      </c>
      <c r="K645" s="1417"/>
      <c r="L645" s="1417"/>
      <c r="M645" s="1417"/>
      <c r="N645" s="1417"/>
      <c r="O645" s="1418"/>
      <c r="P645" s="1007"/>
    </row>
    <row r="646" spans="1:16" s="73" customFormat="1" ht="18.600000000000001" customHeight="1">
      <c r="A646" s="1303"/>
      <c r="B646" s="543" t="s">
        <v>210</v>
      </c>
      <c r="C646" s="689" t="s">
        <v>70</v>
      </c>
      <c r="D646" s="1275" t="s">
        <v>214</v>
      </c>
      <c r="E646" s="1274"/>
      <c r="F646" s="1413" t="s">
        <v>103</v>
      </c>
      <c r="G646" s="1414"/>
      <c r="H646" s="1414"/>
      <c r="I646" s="1415"/>
      <c r="J646" s="1416"/>
      <c r="K646" s="1417"/>
      <c r="L646" s="1417"/>
      <c r="M646" s="1417"/>
      <c r="N646" s="1417"/>
      <c r="O646" s="1418"/>
      <c r="P646" s="1007"/>
    </row>
    <row r="647" spans="1:16" s="73" customFormat="1" ht="18.600000000000001" customHeight="1" thickBot="1">
      <c r="A647" s="1303"/>
      <c r="B647" s="547" t="s">
        <v>210</v>
      </c>
      <c r="C647" s="548" t="s">
        <v>153</v>
      </c>
      <c r="D647" s="1281" t="s">
        <v>215</v>
      </c>
      <c r="E647" s="1280"/>
      <c r="F647" s="1422" t="s">
        <v>216</v>
      </c>
      <c r="G647" s="1423"/>
      <c r="H647" s="1423"/>
      <c r="I647" s="1424"/>
      <c r="J647" s="1419"/>
      <c r="K647" s="1420"/>
      <c r="L647" s="1420"/>
      <c r="M647" s="1420"/>
      <c r="N647" s="1420"/>
      <c r="O647" s="1421"/>
      <c r="P647" s="1007"/>
    </row>
    <row r="648" spans="1:16" s="73" customFormat="1" ht="9.75" customHeight="1">
      <c r="A648" s="1412"/>
      <c r="B648" s="1412"/>
      <c r="C648" s="1412"/>
      <c r="D648" s="1412"/>
      <c r="E648" s="1412"/>
      <c r="F648" s="1412"/>
      <c r="G648" s="1412"/>
      <c r="H648" s="1412"/>
      <c r="I648" s="1412"/>
      <c r="J648" s="1412"/>
      <c r="K648" s="1412"/>
      <c r="L648" s="1412"/>
      <c r="M648" s="1412"/>
      <c r="N648" s="1412"/>
      <c r="O648" s="1412"/>
      <c r="P648" s="1412"/>
    </row>
    <row r="649" spans="1:16" s="73" customFormat="1" ht="17.25" customHeight="1" thickBot="1">
      <c r="A649" s="241">
        <f>A613+1</f>
        <v>19</v>
      </c>
      <c r="B649" s="1302" t="s">
        <v>53</v>
      </c>
      <c r="C649" s="1302"/>
      <c r="D649" s="1302"/>
      <c r="E649" s="1302"/>
      <c r="F649" s="1302"/>
      <c r="G649" s="1302"/>
      <c r="H649" s="1302"/>
      <c r="I649" s="1302"/>
      <c r="J649" s="1302"/>
      <c r="K649" s="1302"/>
      <c r="L649" s="1302"/>
      <c r="M649" s="1302"/>
      <c r="N649" s="1302"/>
      <c r="O649" s="1302"/>
      <c r="P649" s="1007"/>
    </row>
    <row r="650" spans="1:16" s="73" customFormat="1" ht="44.25" customHeight="1">
      <c r="A650" s="1303"/>
      <c r="B650" s="1304" t="str">
        <f>IF(L652&gt;0,CONCATENATE(I652,L652),0)</f>
        <v>Roll No.:-919</v>
      </c>
      <c r="C650" s="1306"/>
      <c r="D650" s="1308" t="str">
        <f>Master!$E$8</f>
        <v>Govt. Sr. Secondary School Raimalwada</v>
      </c>
      <c r="E650" s="1309"/>
      <c r="F650" s="1309"/>
      <c r="G650" s="1309"/>
      <c r="H650" s="1309"/>
      <c r="I650" s="1309"/>
      <c r="J650" s="1309"/>
      <c r="K650" s="1309"/>
      <c r="L650" s="1309"/>
      <c r="M650" s="1309"/>
      <c r="N650" s="1309"/>
      <c r="O650" s="1310"/>
      <c r="P650" s="1007"/>
    </row>
    <row r="651" spans="1:16" s="73" customFormat="1" ht="26.25" customHeight="1" thickBot="1">
      <c r="A651" s="1303"/>
      <c r="B651" s="1305"/>
      <c r="C651" s="1307"/>
      <c r="D651" s="1311" t="str">
        <f>Master!$E$11</f>
        <v>P.S.-Bapini (Jodhpur)</v>
      </c>
      <c r="E651" s="1311"/>
      <c r="F651" s="1311"/>
      <c r="G651" s="1311"/>
      <c r="H651" s="1311"/>
      <c r="I651" s="1311"/>
      <c r="J651" s="1311"/>
      <c r="K651" s="1311"/>
      <c r="L651" s="1311"/>
      <c r="M651" s="1311"/>
      <c r="N651" s="1311"/>
      <c r="O651" s="1312"/>
      <c r="P651" s="1007"/>
    </row>
    <row r="652" spans="1:16" s="73" customFormat="1" ht="15" customHeight="1">
      <c r="A652" s="1303"/>
      <c r="B652" s="1313"/>
      <c r="C652" s="1314" t="s">
        <v>163</v>
      </c>
      <c r="D652" s="1315"/>
      <c r="E652" s="1315"/>
      <c r="F652" s="1315"/>
      <c r="G652" s="1315"/>
      <c r="H652" s="1316"/>
      <c r="I652" s="1320" t="s">
        <v>125</v>
      </c>
      <c r="J652" s="1321"/>
      <c r="K652" s="1321"/>
      <c r="L652" s="1286">
        <f>VLOOKUP(A649,'Marks Entry'!$B$9:$G$108,6)</f>
        <v>919</v>
      </c>
      <c r="M652" s="1288" t="str">
        <f>CONCATENATE('Marks Entry'!$C$3,"0",'Marks Entry'!$G$3)</f>
        <v>School U-Dise Code :-08151106901</v>
      </c>
      <c r="N652" s="1289"/>
      <c r="O652" s="1290"/>
      <c r="P652" s="1007"/>
    </row>
    <row r="653" spans="1:16" s="73" customFormat="1" ht="15" customHeight="1">
      <c r="A653" s="1303"/>
      <c r="B653" s="1313"/>
      <c r="C653" s="1314"/>
      <c r="D653" s="1315"/>
      <c r="E653" s="1315"/>
      <c r="F653" s="1315"/>
      <c r="G653" s="1315"/>
      <c r="H653" s="1316"/>
      <c r="I653" s="1320"/>
      <c r="J653" s="1321"/>
      <c r="K653" s="1321"/>
      <c r="L653" s="1286"/>
      <c r="M653" s="1291" t="str">
        <f>CONCATENATE('Marks Entry'!$I$3,'Marks Entry'!$J$3)</f>
        <v>Session :-2022-23</v>
      </c>
      <c r="N653" s="1292"/>
      <c r="O653" s="1293"/>
      <c r="P653" s="1007"/>
    </row>
    <row r="654" spans="1:16" s="73" customFormat="1" ht="15" customHeight="1" thickBot="1">
      <c r="A654" s="1303"/>
      <c r="B654" s="1313"/>
      <c r="C654" s="1317"/>
      <c r="D654" s="1318"/>
      <c r="E654" s="1318"/>
      <c r="F654" s="1318"/>
      <c r="G654" s="1318"/>
      <c r="H654" s="1319"/>
      <c r="I654" s="1322"/>
      <c r="J654" s="1323"/>
      <c r="K654" s="1323"/>
      <c r="L654" s="1287"/>
      <c r="M654" s="1294"/>
      <c r="N654" s="1295"/>
      <c r="O654" s="1296"/>
      <c r="P654" s="1007"/>
    </row>
    <row r="655" spans="1:16" s="73" customFormat="1" ht="19.5" customHeight="1">
      <c r="A655" s="1303"/>
      <c r="B655" s="543" t="s">
        <v>210</v>
      </c>
      <c r="C655" s="1297" t="s">
        <v>21</v>
      </c>
      <c r="D655" s="1298"/>
      <c r="E655" s="1298"/>
      <c r="F655" s="1298"/>
      <c r="G655" s="1299"/>
      <c r="H655" s="13" t="s">
        <v>161</v>
      </c>
      <c r="I655" s="1300">
        <f>VLOOKUP($A649,'Marks Entry'!$B$9:$FN$108,4,0)</f>
        <v>0</v>
      </c>
      <c r="J655" s="1300"/>
      <c r="K655" s="1300"/>
      <c r="L655" s="1300"/>
      <c r="M655" s="1300"/>
      <c r="N655" s="1300"/>
      <c r="O655" s="1301"/>
      <c r="P655" s="1007"/>
    </row>
    <row r="656" spans="1:16" s="73" customFormat="1" ht="19.5" customHeight="1">
      <c r="A656" s="1303"/>
      <c r="B656" s="543" t="s">
        <v>210</v>
      </c>
      <c r="C656" s="1283" t="s">
        <v>23</v>
      </c>
      <c r="D656" s="1284"/>
      <c r="E656" s="1284"/>
      <c r="F656" s="1284"/>
      <c r="G656" s="1285"/>
      <c r="H656" s="25" t="s">
        <v>161</v>
      </c>
      <c r="I656" s="1252">
        <f>VLOOKUP($A649,'Marks Entry'!$B$9:$FN$108,7,0)</f>
        <v>0</v>
      </c>
      <c r="J656" s="1252"/>
      <c r="K656" s="1252"/>
      <c r="L656" s="1252"/>
      <c r="M656" s="1252"/>
      <c r="N656" s="1252"/>
      <c r="O656" s="1253"/>
      <c r="P656" s="1007"/>
    </row>
    <row r="657" spans="1:16" s="73" customFormat="1" ht="19.5" customHeight="1">
      <c r="A657" s="1303"/>
      <c r="B657" s="543" t="s">
        <v>210</v>
      </c>
      <c r="C657" s="1283" t="s">
        <v>24</v>
      </c>
      <c r="D657" s="1284"/>
      <c r="E657" s="1284"/>
      <c r="F657" s="1284"/>
      <c r="G657" s="1285"/>
      <c r="H657" s="25" t="s">
        <v>161</v>
      </c>
      <c r="I657" s="1252">
        <f>VLOOKUP($A649,'Marks Entry'!$B$9:$FN$108,8,0)</f>
        <v>0</v>
      </c>
      <c r="J657" s="1252"/>
      <c r="K657" s="1252"/>
      <c r="L657" s="1252"/>
      <c r="M657" s="1252"/>
      <c r="N657" s="1252"/>
      <c r="O657" s="1253"/>
      <c r="P657" s="1007"/>
    </row>
    <row r="658" spans="1:16" s="73" customFormat="1" ht="19.5" customHeight="1">
      <c r="A658" s="1303"/>
      <c r="B658" s="543" t="s">
        <v>210</v>
      </c>
      <c r="C658" s="1283" t="s">
        <v>55</v>
      </c>
      <c r="D658" s="1284"/>
      <c r="E658" s="1284"/>
      <c r="F658" s="1284"/>
      <c r="G658" s="1285"/>
      <c r="H658" s="25" t="s">
        <v>161</v>
      </c>
      <c r="I658" s="1252">
        <f>VLOOKUP($A649,'Marks Entry'!$B$9:$FN$108,9,0)</f>
        <v>0</v>
      </c>
      <c r="J658" s="1252"/>
      <c r="K658" s="1252"/>
      <c r="L658" s="1252"/>
      <c r="M658" s="1252"/>
      <c r="N658" s="1252"/>
      <c r="O658" s="1253"/>
      <c r="P658" s="1007"/>
    </row>
    <row r="659" spans="1:16" s="73" customFormat="1" ht="19.5" customHeight="1">
      <c r="A659" s="1303"/>
      <c r="B659" s="543" t="s">
        <v>210</v>
      </c>
      <c r="C659" s="1283" t="s">
        <v>56</v>
      </c>
      <c r="D659" s="1284"/>
      <c r="E659" s="1284"/>
      <c r="F659" s="1284"/>
      <c r="G659" s="1285"/>
      <c r="H659" s="25" t="s">
        <v>161</v>
      </c>
      <c r="I659" s="1251" t="str">
        <f>CONCATENATE('Marks Entry'!$G$4,'Marks Entry'!$J$4)</f>
        <v>6(A)</v>
      </c>
      <c r="J659" s="1252"/>
      <c r="K659" s="1252"/>
      <c r="L659" s="1252"/>
      <c r="M659" s="1252"/>
      <c r="N659" s="1252"/>
      <c r="O659" s="1253"/>
      <c r="P659" s="1007"/>
    </row>
    <row r="660" spans="1:16" s="73" customFormat="1" ht="19.5" customHeight="1" thickBot="1">
      <c r="A660" s="1303"/>
      <c r="B660" s="543" t="s">
        <v>210</v>
      </c>
      <c r="C660" s="1254" t="s">
        <v>26</v>
      </c>
      <c r="D660" s="1255"/>
      <c r="E660" s="1255"/>
      <c r="F660" s="1255"/>
      <c r="G660" s="1256"/>
      <c r="H660" s="61" t="s">
        <v>161</v>
      </c>
      <c r="I660" s="1257">
        <f>VLOOKUP($A649,'Marks Entry'!$B$9:$FN$108,10,0)</f>
        <v>0</v>
      </c>
      <c r="J660" s="1257"/>
      <c r="K660" s="1257"/>
      <c r="L660" s="1257"/>
      <c r="M660" s="1257"/>
      <c r="N660" s="1257"/>
      <c r="O660" s="1258"/>
      <c r="P660" s="1007"/>
    </row>
    <row r="661" spans="1:16" s="73" customFormat="1" ht="34.5" customHeight="1">
      <c r="A661" s="1303"/>
      <c r="B661" s="543" t="s">
        <v>210</v>
      </c>
      <c r="C661" s="1259" t="s">
        <v>57</v>
      </c>
      <c r="D661" s="1260"/>
      <c r="E661" s="525" t="s">
        <v>82</v>
      </c>
      <c r="F661" s="525" t="s">
        <v>83</v>
      </c>
      <c r="G661" s="697" t="str">
        <f>'Marks Entry'!$R$5</f>
        <v>No Bag Day Activity</v>
      </c>
      <c r="H661" s="521" t="s">
        <v>32</v>
      </c>
      <c r="I661" s="1261" t="s">
        <v>58</v>
      </c>
      <c r="J661" s="1262"/>
      <c r="K661" s="522" t="s">
        <v>203</v>
      </c>
      <c r="L661" s="1263" t="s">
        <v>94</v>
      </c>
      <c r="M661" s="1264"/>
      <c r="N661" s="535" t="s">
        <v>86</v>
      </c>
      <c r="O661" s="1265" t="s">
        <v>101</v>
      </c>
      <c r="P661" s="1007"/>
    </row>
    <row r="662" spans="1:16" s="73" customFormat="1" ht="25.5" customHeight="1" thickBot="1">
      <c r="A662" s="1303"/>
      <c r="B662" s="543" t="s">
        <v>210</v>
      </c>
      <c r="C662" s="1267" t="s">
        <v>59</v>
      </c>
      <c r="D662" s="1268"/>
      <c r="E662" s="549">
        <f>'Marks Entry'!$N$7</f>
        <v>10</v>
      </c>
      <c r="F662" s="549">
        <f>'Marks Entry'!$Q$7</f>
        <v>10</v>
      </c>
      <c r="G662" s="549">
        <f>'Marks Entry'!$T$7</f>
        <v>10</v>
      </c>
      <c r="H662" s="111">
        <f>SUM(E662:G662)</f>
        <v>30</v>
      </c>
      <c r="I662" s="1269">
        <f>'Marks Entry'!$X$7</f>
        <v>70</v>
      </c>
      <c r="J662" s="1270"/>
      <c r="K662" s="531">
        <f>SUM(H662,I662)</f>
        <v>100</v>
      </c>
      <c r="L662" s="1330">
        <f>'Marks Entry'!$AA$7</f>
        <v>100</v>
      </c>
      <c r="M662" s="1331"/>
      <c r="N662" s="536">
        <f>H662+I662+L662</f>
        <v>200</v>
      </c>
      <c r="O662" s="1266"/>
      <c r="P662" s="1007"/>
    </row>
    <row r="663" spans="1:16" s="73" customFormat="1" ht="18.600000000000001" customHeight="1">
      <c r="A663" s="1303"/>
      <c r="B663" s="543" t="s">
        <v>210</v>
      </c>
      <c r="C663" s="1324" t="str">
        <f>'Marks Entry'!$L$3</f>
        <v>HINDI</v>
      </c>
      <c r="D663" s="1325"/>
      <c r="E663" s="527">
        <f>IF($L652="TC",0,IF($L652="Nso",0,VLOOKUP($A649,'Marks Entry'!$B$9:$FN$108,13,0)))</f>
        <v>0</v>
      </c>
      <c r="F663" s="527">
        <f>IF($L652="TC",0,IF($L652="Nso",0,VLOOKUP($A649,'Marks Entry'!$B$9:$FN$108,16,0)))</f>
        <v>0</v>
      </c>
      <c r="G663" s="527">
        <f>IF($L652="TC",0,IF($L652="Nso",0,VLOOKUP($A649,'Marks Entry'!$B$9:$FN$108,19,0)))</f>
        <v>0</v>
      </c>
      <c r="H663" s="528">
        <f>SUM(E663:G663)</f>
        <v>0</v>
      </c>
      <c r="I663" s="1326">
        <f>IF($L652="TC",0,IF($L652="Nso",0,VLOOKUP($A649,'Marks Entry'!$B$9:$FN$108,23,0)))</f>
        <v>0</v>
      </c>
      <c r="J663" s="1327"/>
      <c r="K663" s="532">
        <f>SUM(H663,I663)</f>
        <v>0</v>
      </c>
      <c r="L663" s="1328">
        <f>IF($L652="TC",0,IF($L652="Nso",0,VLOOKUP($A649,'Marks Entry'!$B$9:$FN$108,26,0)))</f>
        <v>0</v>
      </c>
      <c r="M663" s="1329"/>
      <c r="N663" s="537">
        <f>SUM(H663,I663,L663)</f>
        <v>0</v>
      </c>
      <c r="O663" s="544" t="str">
        <f>IF($L652="TC",0,IF($L652="Nso",0,VLOOKUP($A649,'Marks Entry'!$B$9:$FN$108,30,0)))</f>
        <v>E</v>
      </c>
      <c r="P663" s="1007"/>
    </row>
    <row r="664" spans="1:16" s="73" customFormat="1" ht="18.600000000000001" customHeight="1">
      <c r="A664" s="1303"/>
      <c r="B664" s="543" t="s">
        <v>210</v>
      </c>
      <c r="C664" s="1271" t="str">
        <f>'Marks Entry'!$AF$3</f>
        <v>ENGLISH</v>
      </c>
      <c r="D664" s="1272"/>
      <c r="E664" s="527">
        <f>IF($L652="TC",0,IF($L652="Nso",0,VLOOKUP($A649,'Marks Entry'!$B$9:$FN$108,33,0)))</f>
        <v>0</v>
      </c>
      <c r="F664" s="527">
        <f>IF($L652="TC",0,IF($L652="Nso",0,VLOOKUP($A649,'Marks Entry'!$B$9:$FN$108,36,0)))</f>
        <v>0</v>
      </c>
      <c r="G664" s="527">
        <f>IF($L652="TC",0,IF($L652="Nso",0,VLOOKUP($A649,'Marks Entry'!$B$9:$FN$108,39,0)))</f>
        <v>0</v>
      </c>
      <c r="H664" s="529">
        <f t="shared" ref="H664:H668" si="54">SUM(E664:G664)</f>
        <v>0</v>
      </c>
      <c r="I664" s="1273">
        <f>IF($L652="TC",0,IF($L652="Nso",0,VLOOKUP($A649,'Marks Entry'!$B$9:$FN$108,43,0)))</f>
        <v>0</v>
      </c>
      <c r="J664" s="1274"/>
      <c r="K664" s="533">
        <f t="shared" ref="K664:K668" si="55">SUM(H664,I664)</f>
        <v>0</v>
      </c>
      <c r="L664" s="1275">
        <f>IF($L652="TC",0,IF($L652="Nso",0,VLOOKUP($A649,'Marks Entry'!$B$9:$FN$108,46,0)))</f>
        <v>0</v>
      </c>
      <c r="M664" s="1276"/>
      <c r="N664" s="537">
        <f t="shared" ref="N664:N668" si="56">SUM(H664,I664,L664)</f>
        <v>0</v>
      </c>
      <c r="O664" s="544" t="str">
        <f>IF($L652="TC",0,IF($L652="Nso",0,VLOOKUP($A649,'Marks Entry'!$B$9:$FN$108,50,0)))</f>
        <v>E</v>
      </c>
      <c r="P664" s="1007"/>
    </row>
    <row r="665" spans="1:16" s="73" customFormat="1" ht="18.600000000000001" customHeight="1">
      <c r="A665" s="1303"/>
      <c r="B665" s="543" t="s">
        <v>210</v>
      </c>
      <c r="C665" s="1271" t="str">
        <f>'Marks Entry'!$AZ$3</f>
        <v>SANSKRIT</v>
      </c>
      <c r="D665" s="1272"/>
      <c r="E665" s="527">
        <f>IF($L652="TC",0,IF($L652="Nso",0,VLOOKUP($A649,'Marks Entry'!$B$9:$FN$108,53,0)))</f>
        <v>0</v>
      </c>
      <c r="F665" s="527">
        <f>IF($L652="TC",0,IF($L652="TC",0,IF($L652="Nso",0,VLOOKUP($A649,'Marks Entry'!$B$9:$FN$108,56,0))))</f>
        <v>0</v>
      </c>
      <c r="G665" s="527">
        <f>IF($L652="TC",0,IF($L652="TC",0,IF($L652="Nso",0,VLOOKUP($A649,'Marks Entry'!$B$9:$FN$108,59,0))))</f>
        <v>0</v>
      </c>
      <c r="H665" s="529">
        <f t="shared" si="54"/>
        <v>0</v>
      </c>
      <c r="I665" s="1273">
        <f>IF($L652="TC",0,IF($L652="Nso",0,VLOOKUP($A649,'Marks Entry'!$B$9:$FN$108,63,0)))</f>
        <v>0</v>
      </c>
      <c r="J665" s="1274"/>
      <c r="K665" s="533">
        <f t="shared" si="55"/>
        <v>0</v>
      </c>
      <c r="L665" s="1275">
        <f>IF($L652="TC",0,IF($L652="Nso",0,VLOOKUP($A649,'Marks Entry'!$B$9:$FN$108,66,0)))</f>
        <v>0</v>
      </c>
      <c r="M665" s="1276"/>
      <c r="N665" s="537">
        <f t="shared" si="56"/>
        <v>0</v>
      </c>
      <c r="O665" s="544" t="str">
        <f>IF($L652="TC",0,IF($L652="Nso",0,VLOOKUP($A649,'Marks Entry'!$B$9:$FN$108,70,0)))</f>
        <v>E</v>
      </c>
      <c r="P665" s="1007"/>
    </row>
    <row r="666" spans="1:16" s="73" customFormat="1" ht="18.600000000000001" customHeight="1">
      <c r="A666" s="1303"/>
      <c r="B666" s="543" t="s">
        <v>210</v>
      </c>
      <c r="C666" s="1271" t="str">
        <f>'Marks Entry'!$BT$3</f>
        <v>SCIENCE</v>
      </c>
      <c r="D666" s="1272"/>
      <c r="E666" s="527">
        <f>IF($L652="TC",0,IF($L652="Nso",0,VLOOKUP($A649,'Marks Entry'!$B$9:$FN$108,73,0)))</f>
        <v>0</v>
      </c>
      <c r="F666" s="527">
        <f>IF($L652="TC",0,IF($L652="Nso",0,VLOOKUP($A649,'Marks Entry'!$B$9:$FN$108,76,0)))</f>
        <v>0</v>
      </c>
      <c r="G666" s="527">
        <f>IF($L652="TC",0,IF($L652="Nso",0,VLOOKUP($A649,'Marks Entry'!$B$9:$FN$108,79,0)))</f>
        <v>0</v>
      </c>
      <c r="H666" s="529">
        <f t="shared" si="54"/>
        <v>0</v>
      </c>
      <c r="I666" s="1273">
        <f>IF($L652="TC",0,IF($L652="Nso",0,VLOOKUP($A649,'Marks Entry'!$B$9:$FN$108,83,0)))</f>
        <v>0</v>
      </c>
      <c r="J666" s="1274"/>
      <c r="K666" s="533">
        <f t="shared" si="55"/>
        <v>0</v>
      </c>
      <c r="L666" s="1275">
        <f>IF($L652="TC",0,IF($L652="Nso",0,VLOOKUP($A649,'Marks Entry'!$B$9:$FN$108,86,0)))</f>
        <v>0</v>
      </c>
      <c r="M666" s="1276"/>
      <c r="N666" s="537">
        <f t="shared" si="56"/>
        <v>0</v>
      </c>
      <c r="O666" s="544" t="str">
        <f>IF($L652="TC",0,IF($L652="Nso",0,VLOOKUP($A649,'Marks Entry'!$B$9:$FN$108,90,0)))</f>
        <v>E</v>
      </c>
      <c r="P666" s="1007"/>
    </row>
    <row r="667" spans="1:16" s="73" customFormat="1" ht="18.600000000000001" customHeight="1">
      <c r="A667" s="1303"/>
      <c r="B667" s="543" t="s">
        <v>210</v>
      </c>
      <c r="C667" s="1271" t="str">
        <f>'Marks Entry'!$CN$3</f>
        <v>MATHEMATICS</v>
      </c>
      <c r="D667" s="1272"/>
      <c r="E667" s="527">
        <f>IF($L652="TC",0,IF($L652="Nso",0,VLOOKUP($A649,'Marks Entry'!$B$9:$FN$108,93,0)))</f>
        <v>0</v>
      </c>
      <c r="F667" s="527">
        <f>IF($L652="TC",0,IF($L652="Nso",0,VLOOKUP($A649,'Marks Entry'!$B$9:$FN$108,96,0)))</f>
        <v>0</v>
      </c>
      <c r="G667" s="527">
        <f>IF($L652="TC",0,IF($L652="Nso",0,VLOOKUP($A649,'Marks Entry'!$B$9:$FN$108,99,0)))</f>
        <v>0</v>
      </c>
      <c r="H667" s="529">
        <f t="shared" si="54"/>
        <v>0</v>
      </c>
      <c r="I667" s="1273">
        <f>IF($L652="TC",0,IF($L652="Nso",0,VLOOKUP($A649,'Marks Entry'!$B$9:$FN$108,103,0)))</f>
        <v>0</v>
      </c>
      <c r="J667" s="1274"/>
      <c r="K667" s="533">
        <f t="shared" si="55"/>
        <v>0</v>
      </c>
      <c r="L667" s="1275">
        <f>IF($L652="TC",0,IF($L652="Nso",0,VLOOKUP($A649,'Marks Entry'!$B$9:$FN$108,106,0)))</f>
        <v>0</v>
      </c>
      <c r="M667" s="1276"/>
      <c r="N667" s="537">
        <f t="shared" si="56"/>
        <v>0</v>
      </c>
      <c r="O667" s="544" t="str">
        <f>IF($L652="TC",0,IF($L652="Nso",0,VLOOKUP($A649,'Marks Entry'!$B$9:$FN$108,110,0)))</f>
        <v>E</v>
      </c>
      <c r="P667" s="1007"/>
    </row>
    <row r="668" spans="1:16" s="73" customFormat="1" ht="18.600000000000001" customHeight="1" thickBot="1">
      <c r="A668" s="1303"/>
      <c r="B668" s="543" t="s">
        <v>210</v>
      </c>
      <c r="C668" s="1277" t="str">
        <f>'Marks Entry'!$DH$3</f>
        <v>SOCIAL SCIENCE</v>
      </c>
      <c r="D668" s="1278"/>
      <c r="E668" s="527">
        <f>IF($L652="TC",0,IF($L652="Nso",0,VLOOKUP($A649,'Marks Entry'!$B$9:$FN$108,113,0)))</f>
        <v>0</v>
      </c>
      <c r="F668" s="527">
        <f>IF($L652="TC",0,IF($L652="Nso",0,VLOOKUP($A649,'Marks Entry'!$B$9:$FN$108,116,0)))</f>
        <v>0</v>
      </c>
      <c r="G668" s="527">
        <f>IF($L652="TC",0,IF($L652="Nso",0,VLOOKUP($A649,'Marks Entry'!$B$9:$FN$108,119,0)))</f>
        <v>0</v>
      </c>
      <c r="H668" s="530">
        <f t="shared" si="54"/>
        <v>0</v>
      </c>
      <c r="I668" s="1279">
        <f>IF($L652="TC",0,IF($L652="Nso",0,VLOOKUP($A649,'Marks Entry'!$B$9:$FN$108,123,0)))</f>
        <v>0</v>
      </c>
      <c r="J668" s="1280"/>
      <c r="K668" s="534">
        <f t="shared" si="55"/>
        <v>0</v>
      </c>
      <c r="L668" s="1281">
        <f>IF($L652="TC",0,IF($L652="Nso",0,VLOOKUP($A649,'Marks Entry'!$B$9:$FN$108,126,0)))</f>
        <v>0</v>
      </c>
      <c r="M668" s="1282"/>
      <c r="N668" s="537">
        <f t="shared" si="56"/>
        <v>0</v>
      </c>
      <c r="O668" s="544" t="str">
        <f>IF($L652="TC",0,IF($L652="Nso",0,VLOOKUP($A649,'Marks Entry'!$B$9:$FN$108,130,0)))</f>
        <v>E</v>
      </c>
      <c r="P668" s="1007"/>
    </row>
    <row r="669" spans="1:16" s="73" customFormat="1" ht="18.600000000000001" customHeight="1">
      <c r="A669" s="1303"/>
      <c r="B669" s="543" t="s">
        <v>210</v>
      </c>
      <c r="C669" s="1350" t="s">
        <v>87</v>
      </c>
      <c r="D669" s="1351"/>
      <c r="E669" s="1352"/>
      <c r="F669" s="1356" t="s">
        <v>88</v>
      </c>
      <c r="G669" s="1357"/>
      <c r="H669" s="1358" t="s">
        <v>89</v>
      </c>
      <c r="I669" s="1358"/>
      <c r="J669" s="1359" t="s">
        <v>44</v>
      </c>
      <c r="K669" s="1360"/>
      <c r="L669" s="236" t="s">
        <v>95</v>
      </c>
      <c r="M669" s="236" t="s">
        <v>208</v>
      </c>
      <c r="N669" s="200" t="s">
        <v>42</v>
      </c>
      <c r="O669" s="545" t="s">
        <v>46</v>
      </c>
      <c r="P669" s="1007"/>
    </row>
    <row r="670" spans="1:16" s="73" customFormat="1" ht="18.600000000000001" customHeight="1" thickBot="1">
      <c r="A670" s="1303"/>
      <c r="B670" s="543" t="s">
        <v>210</v>
      </c>
      <c r="C670" s="1353"/>
      <c r="D670" s="1354"/>
      <c r="E670" s="1355"/>
      <c r="F670" s="1361">
        <f>IF($L652="TC",0,IF($L652="Nso",0,VLOOKUP($A649,'Marks Entry'!$B$9:$FN$108,161,0)))</f>
        <v>1200</v>
      </c>
      <c r="G670" s="1362"/>
      <c r="H670" s="1363">
        <f>IF($L652="TC",0,IF($L652="Nso",0,VLOOKUP($A649,'Marks Entry'!$B$9:$FN$108,162,0)))</f>
        <v>0</v>
      </c>
      <c r="I670" s="1363"/>
      <c r="J670" s="1364">
        <f>IF($L652="TC",0,IF($L652="Nso",0,VLOOKUP($A649,'Marks Entry'!$B$9:$FN$108,163,0)))</f>
        <v>0</v>
      </c>
      <c r="K670" s="1365"/>
      <c r="L670" s="237" t="str">
        <f>IF($L652="TC",0,IF($L652="Nso",0,VLOOKUP($A649,'Marks Entry'!$B$9:$FN$108,164,0)))</f>
        <v/>
      </c>
      <c r="M670" s="237" t="str">
        <f>IF($L652="TC",0,IF($L652="Nso",0,VLOOKUP($A649,'Marks Entry'!$B$9:$FN$108,165,0)))</f>
        <v/>
      </c>
      <c r="N670" s="542" t="str">
        <f>IF($L652="TC","TC",IF($L652="Nso","NSO",VLOOKUP($A649,'Marks Entry'!$B$9:$FN$108,166,0)))</f>
        <v>PROMOTED</v>
      </c>
      <c r="O670" s="546" t="str">
        <f>IF($L652="Nso",0,VLOOKUP($A649,'Marks Entry'!$B$9:$FN$108,168,0))</f>
        <v/>
      </c>
      <c r="P670" s="1007"/>
    </row>
    <row r="671" spans="1:16" s="73" customFormat="1" ht="18.600000000000001" customHeight="1">
      <c r="A671" s="1303"/>
      <c r="B671" s="543" t="s">
        <v>210</v>
      </c>
      <c r="C671" s="1332" t="s">
        <v>62</v>
      </c>
      <c r="D671" s="1333"/>
      <c r="E671" s="1333"/>
      <c r="F671" s="1333"/>
      <c r="G671" s="1333"/>
      <c r="H671" s="1333"/>
      <c r="I671" s="1334"/>
      <c r="J671" s="1335" t="s">
        <v>63</v>
      </c>
      <c r="K671" s="1335"/>
      <c r="L671" s="1336"/>
      <c r="M671" s="238">
        <f>IF($L652="TC",0,IF($L652="Nso",0,VLOOKUP($A649,'Marks Entry'!$B$9:$FN$108,158,0)))</f>
        <v>0</v>
      </c>
      <c r="N671" s="1337" t="s">
        <v>104</v>
      </c>
      <c r="O671" s="1338"/>
      <c r="P671" s="1007"/>
    </row>
    <row r="672" spans="1:16" s="73" customFormat="1" ht="18.600000000000001" customHeight="1" thickBot="1">
      <c r="A672" s="1303"/>
      <c r="B672" s="543" t="s">
        <v>210</v>
      </c>
      <c r="C672" s="1339" t="s">
        <v>57</v>
      </c>
      <c r="D672" s="1340"/>
      <c r="E672" s="1340"/>
      <c r="F672" s="1341" t="s">
        <v>168</v>
      </c>
      <c r="G672" s="1341"/>
      <c r="H672" s="1341"/>
      <c r="I672" s="523" t="s">
        <v>50</v>
      </c>
      <c r="J672" s="1342" t="s">
        <v>64</v>
      </c>
      <c r="K672" s="1342"/>
      <c r="L672" s="1343"/>
      <c r="M672" s="239">
        <f>IF($L652="TC",0,IF($L652="Nso",0,VLOOKUP($A649,'Marks Entry'!$B$9:$FN$108,159,0)))</f>
        <v>0</v>
      </c>
      <c r="N672" s="1344" t="str">
        <f>IF($L652="TC",0,IF($L652="Nso",0,VLOOKUP($A649,'Marks Entry'!$B$9:$FN$108,160,0)))</f>
        <v/>
      </c>
      <c r="O672" s="1345"/>
      <c r="P672" s="1007"/>
    </row>
    <row r="673" spans="1:16" s="73" customFormat="1" ht="18.600000000000001" customHeight="1">
      <c r="A673" s="1303"/>
      <c r="B673" s="543" t="s">
        <v>210</v>
      </c>
      <c r="C673" s="1339"/>
      <c r="D673" s="1340"/>
      <c r="E673" s="1340"/>
      <c r="F673" s="1341"/>
      <c r="G673" s="1341"/>
      <c r="H673" s="1341"/>
      <c r="I673" s="524" t="s">
        <v>102</v>
      </c>
      <c r="J673" s="1346" t="s">
        <v>65</v>
      </c>
      <c r="K673" s="1346"/>
      <c r="L673" s="1347"/>
      <c r="M673" s="1348" t="str">
        <f>IF($L652="TC",0,IF($L652="Nso",0,VLOOKUP($A649,'Marks Entry'!$B$9:$FN$108,169,0)))</f>
        <v>Need Improvement</v>
      </c>
      <c r="N673" s="1348"/>
      <c r="O673" s="1349"/>
      <c r="P673" s="1007"/>
    </row>
    <row r="674" spans="1:16" s="73" customFormat="1" ht="18.600000000000001" customHeight="1">
      <c r="A674" s="1303"/>
      <c r="B674" s="543" t="s">
        <v>210</v>
      </c>
      <c r="C674" s="1397" t="str">
        <f>'Marks Entry'!$EB$3</f>
        <v>Work Exp.</v>
      </c>
      <c r="D674" s="1398"/>
      <c r="E674" s="1399"/>
      <c r="F674" s="1400" t="str">
        <f>IF($L652="TC",0,IF($L652="Nso",0,VLOOKUP($A649,'Marks Entry'!$B$9:$GM$108,186,0)))</f>
        <v>0/100</v>
      </c>
      <c r="G674" s="1400"/>
      <c r="H674" s="1400"/>
      <c r="I674" s="59" t="str">
        <f>IF($L652="TC",0,IF($L652="Nso",0,VLOOKUP($A649,'Marks Entry'!$B$9:$GM$108,139,0)))</f>
        <v>E</v>
      </c>
      <c r="J674" s="1401" t="s">
        <v>81</v>
      </c>
      <c r="K674" s="1401"/>
      <c r="L674" s="1402"/>
      <c r="M674" s="1403">
        <f>'Marks Entry'!$AA$2</f>
        <v>45041</v>
      </c>
      <c r="N674" s="1403"/>
      <c r="O674" s="1404"/>
      <c r="P674" s="1007"/>
    </row>
    <row r="675" spans="1:16" s="73" customFormat="1" ht="18.600000000000001" customHeight="1">
      <c r="A675" s="1303"/>
      <c r="B675" s="543" t="s">
        <v>210</v>
      </c>
      <c r="C675" s="1405" t="str">
        <f>'Marks Entry'!$EK$3</f>
        <v>Art Edu.</v>
      </c>
      <c r="D675" s="1400"/>
      <c r="E675" s="1400"/>
      <c r="F675" s="1406" t="str">
        <f>IF($L652="TC",0,IF($L652="Nso",0,VLOOKUP($A649,'Marks Entry'!$B$9:$GM$108,190,0)))</f>
        <v>0/100</v>
      </c>
      <c r="G675" s="1407"/>
      <c r="H675" s="1408"/>
      <c r="I675" s="59" t="str">
        <f>IF($L652="TC",0,IF($L652="Nso",0,VLOOKUP($A649,'Marks Entry'!$B$9:$GM$108,148,0)))</f>
        <v>E</v>
      </c>
      <c r="J675" s="1409"/>
      <c r="K675" s="1409"/>
      <c r="L675" s="1410"/>
      <c r="M675" s="1410"/>
      <c r="N675" s="1410"/>
      <c r="O675" s="1411"/>
      <c r="P675" s="1007"/>
    </row>
    <row r="676" spans="1:16" s="73" customFormat="1" ht="18.600000000000001" customHeight="1">
      <c r="A676" s="1303"/>
      <c r="B676" s="543" t="s">
        <v>210</v>
      </c>
      <c r="C676" s="1366" t="str">
        <f>'Marks Entry'!$ET$3</f>
        <v>HEALTH &amp; PHY. EDU.</v>
      </c>
      <c r="D676" s="1367"/>
      <c r="E676" s="1367"/>
      <c r="F676" s="1368" t="str">
        <f>IF($L652="TC",0,IF($L652="Nso",0,VLOOKUP($A649,'Marks Entry'!$B$9:$GM$108,194,0)))</f>
        <v>0/100</v>
      </c>
      <c r="G676" s="1369"/>
      <c r="H676" s="1370"/>
      <c r="I676" s="59" t="str">
        <f>IF($L652="TC",0,IF($L652="Nso",0,VLOOKUP($A649,'Marks Entry'!$B$9:$GM$108,157,0)))</f>
        <v>E</v>
      </c>
      <c r="J676" s="1371" t="s">
        <v>77</v>
      </c>
      <c r="K676" s="1372"/>
      <c r="L676" s="1373"/>
      <c r="M676" s="1377"/>
      <c r="N676" s="1372"/>
      <c r="O676" s="1378"/>
      <c r="P676" s="1007"/>
    </row>
    <row r="677" spans="1:16" s="73" customFormat="1" ht="18.600000000000001" customHeight="1">
      <c r="A677" s="1303"/>
      <c r="B677" s="543" t="s">
        <v>210</v>
      </c>
      <c r="C677" s="1381" t="s">
        <v>66</v>
      </c>
      <c r="D677" s="1382"/>
      <c r="E677" s="1382"/>
      <c r="F677" s="1382"/>
      <c r="G677" s="1382"/>
      <c r="H677" s="1382"/>
      <c r="I677" s="1383"/>
      <c r="J677" s="1374"/>
      <c r="K677" s="1375"/>
      <c r="L677" s="1376"/>
      <c r="M677" s="1379"/>
      <c r="N677" s="1375"/>
      <c r="O677" s="1380"/>
      <c r="P677" s="1007"/>
    </row>
    <row r="678" spans="1:16" s="73" customFormat="1" ht="18.600000000000001" customHeight="1" thickBot="1">
      <c r="A678" s="1303"/>
      <c r="B678" s="543" t="s">
        <v>210</v>
      </c>
      <c r="C678" s="60" t="s">
        <v>67</v>
      </c>
      <c r="D678" s="1384" t="s">
        <v>72</v>
      </c>
      <c r="E678" s="1385"/>
      <c r="F678" s="1384" t="s">
        <v>73</v>
      </c>
      <c r="G678" s="1386"/>
      <c r="H678" s="1386"/>
      <c r="I678" s="1387"/>
      <c r="J678" s="1388" t="s">
        <v>78</v>
      </c>
      <c r="K678" s="1389"/>
      <c r="L678" s="1389"/>
      <c r="M678" s="1389"/>
      <c r="N678" s="1389"/>
      <c r="O678" s="1390"/>
      <c r="P678" s="1007"/>
    </row>
    <row r="679" spans="1:16" s="73" customFormat="1" ht="18.600000000000001" customHeight="1">
      <c r="A679" s="1303"/>
      <c r="B679" s="543" t="s">
        <v>210</v>
      </c>
      <c r="C679" s="690" t="s">
        <v>68</v>
      </c>
      <c r="D679" s="1328" t="s">
        <v>211</v>
      </c>
      <c r="E679" s="1327"/>
      <c r="F679" s="1394" t="s">
        <v>74</v>
      </c>
      <c r="G679" s="1395"/>
      <c r="H679" s="1395"/>
      <c r="I679" s="1396"/>
      <c r="J679" s="1391"/>
      <c r="K679" s="1392"/>
      <c r="L679" s="1392"/>
      <c r="M679" s="1392"/>
      <c r="N679" s="1392"/>
      <c r="O679" s="1393"/>
      <c r="P679" s="1007"/>
    </row>
    <row r="680" spans="1:16" s="73" customFormat="1" ht="18.600000000000001" customHeight="1">
      <c r="A680" s="1303"/>
      <c r="B680" s="543" t="s">
        <v>210</v>
      </c>
      <c r="C680" s="689" t="s">
        <v>69</v>
      </c>
      <c r="D680" s="1275" t="s">
        <v>212</v>
      </c>
      <c r="E680" s="1274"/>
      <c r="F680" s="1413" t="s">
        <v>75</v>
      </c>
      <c r="G680" s="1414"/>
      <c r="H680" s="1414"/>
      <c r="I680" s="1415"/>
      <c r="J680" s="1391"/>
      <c r="K680" s="1392"/>
      <c r="L680" s="1392"/>
      <c r="M680" s="1392"/>
      <c r="N680" s="1392"/>
      <c r="O680" s="1393"/>
      <c r="P680" s="1007"/>
    </row>
    <row r="681" spans="1:16" s="73" customFormat="1" ht="18.600000000000001" customHeight="1">
      <c r="A681" s="1303"/>
      <c r="B681" s="543" t="s">
        <v>210</v>
      </c>
      <c r="C681" s="689" t="s">
        <v>71</v>
      </c>
      <c r="D681" s="1275" t="s">
        <v>213</v>
      </c>
      <c r="E681" s="1274"/>
      <c r="F681" s="1413" t="s">
        <v>76</v>
      </c>
      <c r="G681" s="1414"/>
      <c r="H681" s="1414"/>
      <c r="I681" s="1415"/>
      <c r="J681" s="1416" t="s">
        <v>90</v>
      </c>
      <c r="K681" s="1417"/>
      <c r="L681" s="1417"/>
      <c r="M681" s="1417"/>
      <c r="N681" s="1417"/>
      <c r="O681" s="1418"/>
      <c r="P681" s="1007"/>
    </row>
    <row r="682" spans="1:16" s="73" customFormat="1" ht="18.600000000000001" customHeight="1">
      <c r="A682" s="1303"/>
      <c r="B682" s="543" t="s">
        <v>210</v>
      </c>
      <c r="C682" s="689" t="s">
        <v>70</v>
      </c>
      <c r="D682" s="1275" t="s">
        <v>214</v>
      </c>
      <c r="E682" s="1274"/>
      <c r="F682" s="1413" t="s">
        <v>103</v>
      </c>
      <c r="G682" s="1414"/>
      <c r="H682" s="1414"/>
      <c r="I682" s="1415"/>
      <c r="J682" s="1416"/>
      <c r="K682" s="1417"/>
      <c r="L682" s="1417"/>
      <c r="M682" s="1417"/>
      <c r="N682" s="1417"/>
      <c r="O682" s="1418"/>
      <c r="P682" s="1007"/>
    </row>
    <row r="683" spans="1:16" s="73" customFormat="1" ht="18.600000000000001" customHeight="1" thickBot="1">
      <c r="A683" s="1303"/>
      <c r="B683" s="547" t="s">
        <v>210</v>
      </c>
      <c r="C683" s="548" t="s">
        <v>153</v>
      </c>
      <c r="D683" s="1281" t="s">
        <v>215</v>
      </c>
      <c r="E683" s="1280"/>
      <c r="F683" s="1422" t="s">
        <v>216</v>
      </c>
      <c r="G683" s="1423"/>
      <c r="H683" s="1423"/>
      <c r="I683" s="1424"/>
      <c r="J683" s="1419"/>
      <c r="K683" s="1420"/>
      <c r="L683" s="1420"/>
      <c r="M683" s="1420"/>
      <c r="N683" s="1420"/>
      <c r="O683" s="1421"/>
      <c r="P683" s="1007"/>
    </row>
    <row r="684" spans="1:16" s="73" customFormat="1" ht="9.75" customHeight="1">
      <c r="A684" s="1412"/>
      <c r="B684" s="1412"/>
      <c r="C684" s="1412"/>
      <c r="D684" s="1412"/>
      <c r="E684" s="1412"/>
      <c r="F684" s="1412"/>
      <c r="G684" s="1412"/>
      <c r="H684" s="1412"/>
      <c r="I684" s="1412"/>
      <c r="J684" s="1412"/>
      <c r="K684" s="1412"/>
      <c r="L684" s="1412"/>
      <c r="M684" s="1412"/>
      <c r="N684" s="1412"/>
      <c r="O684" s="1412"/>
      <c r="P684" s="1412"/>
    </row>
    <row r="685" spans="1:16" s="73" customFormat="1" ht="17.25" customHeight="1" thickBot="1">
      <c r="A685" s="241">
        <f>A649+1</f>
        <v>20</v>
      </c>
      <c r="B685" s="1302" t="s">
        <v>53</v>
      </c>
      <c r="C685" s="1302"/>
      <c r="D685" s="1302"/>
      <c r="E685" s="1302"/>
      <c r="F685" s="1302"/>
      <c r="G685" s="1302"/>
      <c r="H685" s="1302"/>
      <c r="I685" s="1302"/>
      <c r="J685" s="1302"/>
      <c r="K685" s="1302"/>
      <c r="L685" s="1302"/>
      <c r="M685" s="1302"/>
      <c r="N685" s="1302"/>
      <c r="O685" s="1302"/>
      <c r="P685" s="1007"/>
    </row>
    <row r="686" spans="1:16" s="73" customFormat="1" ht="44.25" customHeight="1">
      <c r="A686" s="1303"/>
      <c r="B686" s="1304" t="str">
        <f>IF(L688&gt;0,CONCATENATE(I688,L688),0)</f>
        <v>Roll No.:-920</v>
      </c>
      <c r="C686" s="1306"/>
      <c r="D686" s="1308" t="str">
        <f>Master!$E$8</f>
        <v>Govt. Sr. Secondary School Raimalwada</v>
      </c>
      <c r="E686" s="1309"/>
      <c r="F686" s="1309"/>
      <c r="G686" s="1309"/>
      <c r="H686" s="1309"/>
      <c r="I686" s="1309"/>
      <c r="J686" s="1309"/>
      <c r="K686" s="1309"/>
      <c r="L686" s="1309"/>
      <c r="M686" s="1309"/>
      <c r="N686" s="1309"/>
      <c r="O686" s="1310"/>
      <c r="P686" s="1007"/>
    </row>
    <row r="687" spans="1:16" s="73" customFormat="1" ht="26.25" customHeight="1" thickBot="1">
      <c r="A687" s="1303"/>
      <c r="B687" s="1305"/>
      <c r="C687" s="1307"/>
      <c r="D687" s="1311" t="str">
        <f>Master!$E$11</f>
        <v>P.S.-Bapini (Jodhpur)</v>
      </c>
      <c r="E687" s="1311"/>
      <c r="F687" s="1311"/>
      <c r="G687" s="1311"/>
      <c r="H687" s="1311"/>
      <c r="I687" s="1311"/>
      <c r="J687" s="1311"/>
      <c r="K687" s="1311"/>
      <c r="L687" s="1311"/>
      <c r="M687" s="1311"/>
      <c r="N687" s="1311"/>
      <c r="O687" s="1312"/>
      <c r="P687" s="1007"/>
    </row>
    <row r="688" spans="1:16" s="73" customFormat="1" ht="15" customHeight="1">
      <c r="A688" s="1303"/>
      <c r="B688" s="1313"/>
      <c r="C688" s="1314" t="s">
        <v>163</v>
      </c>
      <c r="D688" s="1315"/>
      <c r="E688" s="1315"/>
      <c r="F688" s="1315"/>
      <c r="G688" s="1315"/>
      <c r="H688" s="1316"/>
      <c r="I688" s="1320" t="s">
        <v>125</v>
      </c>
      <c r="J688" s="1321"/>
      <c r="K688" s="1321"/>
      <c r="L688" s="1286">
        <f>VLOOKUP(A685,'Marks Entry'!$B$9:$G$108,6)</f>
        <v>920</v>
      </c>
      <c r="M688" s="1288" t="str">
        <f>CONCATENATE('Marks Entry'!$C$3,"0",'Marks Entry'!$G$3)</f>
        <v>School U-Dise Code :-08151106901</v>
      </c>
      <c r="N688" s="1289"/>
      <c r="O688" s="1290"/>
      <c r="P688" s="1007"/>
    </row>
    <row r="689" spans="1:16" s="73" customFormat="1" ht="15" customHeight="1">
      <c r="A689" s="1303"/>
      <c r="B689" s="1313"/>
      <c r="C689" s="1314"/>
      <c r="D689" s="1315"/>
      <c r="E689" s="1315"/>
      <c r="F689" s="1315"/>
      <c r="G689" s="1315"/>
      <c r="H689" s="1316"/>
      <c r="I689" s="1320"/>
      <c r="J689" s="1321"/>
      <c r="K689" s="1321"/>
      <c r="L689" s="1286"/>
      <c r="M689" s="1291" t="str">
        <f>CONCATENATE('Marks Entry'!$I$3,'Marks Entry'!$J$3)</f>
        <v>Session :-2022-23</v>
      </c>
      <c r="N689" s="1292"/>
      <c r="O689" s="1293"/>
      <c r="P689" s="1007"/>
    </row>
    <row r="690" spans="1:16" s="73" customFormat="1" ht="15" customHeight="1" thickBot="1">
      <c r="A690" s="1303"/>
      <c r="B690" s="1313"/>
      <c r="C690" s="1317"/>
      <c r="D690" s="1318"/>
      <c r="E690" s="1318"/>
      <c r="F690" s="1318"/>
      <c r="G690" s="1318"/>
      <c r="H690" s="1319"/>
      <c r="I690" s="1322"/>
      <c r="J690" s="1323"/>
      <c r="K690" s="1323"/>
      <c r="L690" s="1287"/>
      <c r="M690" s="1294"/>
      <c r="N690" s="1295"/>
      <c r="O690" s="1296"/>
      <c r="P690" s="1007"/>
    </row>
    <row r="691" spans="1:16" s="73" customFormat="1" ht="19.5" customHeight="1">
      <c r="A691" s="1303"/>
      <c r="B691" s="543" t="s">
        <v>210</v>
      </c>
      <c r="C691" s="1297" t="s">
        <v>21</v>
      </c>
      <c r="D691" s="1298"/>
      <c r="E691" s="1298"/>
      <c r="F691" s="1298"/>
      <c r="G691" s="1299"/>
      <c r="H691" s="13" t="s">
        <v>161</v>
      </c>
      <c r="I691" s="1300">
        <f>VLOOKUP($A685,'Marks Entry'!$B$9:$FN$108,4,0)</f>
        <v>0</v>
      </c>
      <c r="J691" s="1300"/>
      <c r="K691" s="1300"/>
      <c r="L691" s="1300"/>
      <c r="M691" s="1300"/>
      <c r="N691" s="1300"/>
      <c r="O691" s="1301"/>
      <c r="P691" s="1007"/>
    </row>
    <row r="692" spans="1:16" s="73" customFormat="1" ht="19.5" customHeight="1">
      <c r="A692" s="1303"/>
      <c r="B692" s="543" t="s">
        <v>210</v>
      </c>
      <c r="C692" s="1283" t="s">
        <v>23</v>
      </c>
      <c r="D692" s="1284"/>
      <c r="E692" s="1284"/>
      <c r="F692" s="1284"/>
      <c r="G692" s="1285"/>
      <c r="H692" s="25" t="s">
        <v>161</v>
      </c>
      <c r="I692" s="1252">
        <f>VLOOKUP($A685,'Marks Entry'!$B$9:$FN$108,7,0)</f>
        <v>0</v>
      </c>
      <c r="J692" s="1252"/>
      <c r="K692" s="1252"/>
      <c r="L692" s="1252"/>
      <c r="M692" s="1252"/>
      <c r="N692" s="1252"/>
      <c r="O692" s="1253"/>
      <c r="P692" s="1007"/>
    </row>
    <row r="693" spans="1:16" s="73" customFormat="1" ht="19.5" customHeight="1">
      <c r="A693" s="1303"/>
      <c r="B693" s="543" t="s">
        <v>210</v>
      </c>
      <c r="C693" s="1283" t="s">
        <v>24</v>
      </c>
      <c r="D693" s="1284"/>
      <c r="E693" s="1284"/>
      <c r="F693" s="1284"/>
      <c r="G693" s="1285"/>
      <c r="H693" s="25" t="s">
        <v>161</v>
      </c>
      <c r="I693" s="1252">
        <f>VLOOKUP($A685,'Marks Entry'!$B$9:$FN$108,8,0)</f>
        <v>0</v>
      </c>
      <c r="J693" s="1252"/>
      <c r="K693" s="1252"/>
      <c r="L693" s="1252"/>
      <c r="M693" s="1252"/>
      <c r="N693" s="1252"/>
      <c r="O693" s="1253"/>
      <c r="P693" s="1007"/>
    </row>
    <row r="694" spans="1:16" s="73" customFormat="1" ht="19.5" customHeight="1">
      <c r="A694" s="1303"/>
      <c r="B694" s="543" t="s">
        <v>210</v>
      </c>
      <c r="C694" s="1283" t="s">
        <v>55</v>
      </c>
      <c r="D694" s="1284"/>
      <c r="E694" s="1284"/>
      <c r="F694" s="1284"/>
      <c r="G694" s="1285"/>
      <c r="H694" s="25" t="s">
        <v>161</v>
      </c>
      <c r="I694" s="1252">
        <f>VLOOKUP($A685,'Marks Entry'!$B$9:$FN$108,9,0)</f>
        <v>0</v>
      </c>
      <c r="J694" s="1252"/>
      <c r="K694" s="1252"/>
      <c r="L694" s="1252"/>
      <c r="M694" s="1252"/>
      <c r="N694" s="1252"/>
      <c r="O694" s="1253"/>
      <c r="P694" s="1007"/>
    </row>
    <row r="695" spans="1:16" s="73" customFormat="1" ht="19.5" customHeight="1">
      <c r="A695" s="1303"/>
      <c r="B695" s="543" t="s">
        <v>210</v>
      </c>
      <c r="C695" s="1283" t="s">
        <v>56</v>
      </c>
      <c r="D695" s="1284"/>
      <c r="E695" s="1284"/>
      <c r="F695" s="1284"/>
      <c r="G695" s="1285"/>
      <c r="H695" s="25" t="s">
        <v>161</v>
      </c>
      <c r="I695" s="1251" t="str">
        <f>CONCATENATE('Marks Entry'!$G$4,'Marks Entry'!$J$4)</f>
        <v>6(A)</v>
      </c>
      <c r="J695" s="1252"/>
      <c r="K695" s="1252"/>
      <c r="L695" s="1252"/>
      <c r="M695" s="1252"/>
      <c r="N695" s="1252"/>
      <c r="O695" s="1253"/>
      <c r="P695" s="1007"/>
    </row>
    <row r="696" spans="1:16" s="73" customFormat="1" ht="19.5" customHeight="1" thickBot="1">
      <c r="A696" s="1303"/>
      <c r="B696" s="543" t="s">
        <v>210</v>
      </c>
      <c r="C696" s="1254" t="s">
        <v>26</v>
      </c>
      <c r="D696" s="1255"/>
      <c r="E696" s="1255"/>
      <c r="F696" s="1255"/>
      <c r="G696" s="1256"/>
      <c r="H696" s="61" t="s">
        <v>161</v>
      </c>
      <c r="I696" s="1257">
        <f>VLOOKUP($A685,'Marks Entry'!$B$9:$FN$108,10,0)</f>
        <v>0</v>
      </c>
      <c r="J696" s="1257"/>
      <c r="K696" s="1257"/>
      <c r="L696" s="1257"/>
      <c r="M696" s="1257"/>
      <c r="N696" s="1257"/>
      <c r="O696" s="1258"/>
      <c r="P696" s="1007"/>
    </row>
    <row r="697" spans="1:16" s="73" customFormat="1" ht="34.5" customHeight="1">
      <c r="A697" s="1303"/>
      <c r="B697" s="543" t="s">
        <v>210</v>
      </c>
      <c r="C697" s="1259" t="s">
        <v>57</v>
      </c>
      <c r="D697" s="1260"/>
      <c r="E697" s="525" t="s">
        <v>82</v>
      </c>
      <c r="F697" s="525" t="s">
        <v>83</v>
      </c>
      <c r="G697" s="697" t="str">
        <f>'Marks Entry'!$R$5</f>
        <v>No Bag Day Activity</v>
      </c>
      <c r="H697" s="521" t="s">
        <v>32</v>
      </c>
      <c r="I697" s="1261" t="s">
        <v>58</v>
      </c>
      <c r="J697" s="1262"/>
      <c r="K697" s="522" t="s">
        <v>203</v>
      </c>
      <c r="L697" s="1263" t="s">
        <v>94</v>
      </c>
      <c r="M697" s="1264"/>
      <c r="N697" s="535" t="s">
        <v>86</v>
      </c>
      <c r="O697" s="1265" t="s">
        <v>101</v>
      </c>
      <c r="P697" s="1007"/>
    </row>
    <row r="698" spans="1:16" s="73" customFormat="1" ht="25.5" customHeight="1" thickBot="1">
      <c r="A698" s="1303"/>
      <c r="B698" s="543" t="s">
        <v>210</v>
      </c>
      <c r="C698" s="1267" t="s">
        <v>59</v>
      </c>
      <c r="D698" s="1268"/>
      <c r="E698" s="549">
        <f>'Marks Entry'!$N$7</f>
        <v>10</v>
      </c>
      <c r="F698" s="549">
        <f>'Marks Entry'!$Q$7</f>
        <v>10</v>
      </c>
      <c r="G698" s="549">
        <f>'Marks Entry'!$T$7</f>
        <v>10</v>
      </c>
      <c r="H698" s="111">
        <f>SUM(E698:G698)</f>
        <v>30</v>
      </c>
      <c r="I698" s="1269">
        <f>'Marks Entry'!$X$7</f>
        <v>70</v>
      </c>
      <c r="J698" s="1270"/>
      <c r="K698" s="531">
        <f>SUM(H698,I698)</f>
        <v>100</v>
      </c>
      <c r="L698" s="1330">
        <f>'Marks Entry'!$AA$7</f>
        <v>100</v>
      </c>
      <c r="M698" s="1331"/>
      <c r="N698" s="536">
        <f>H698+I698+L698</f>
        <v>200</v>
      </c>
      <c r="O698" s="1266"/>
      <c r="P698" s="1007"/>
    </row>
    <row r="699" spans="1:16" s="73" customFormat="1" ht="18.600000000000001" customHeight="1">
      <c r="A699" s="1303"/>
      <c r="B699" s="543" t="s">
        <v>210</v>
      </c>
      <c r="C699" s="1324" t="str">
        <f>'Marks Entry'!$L$3</f>
        <v>HINDI</v>
      </c>
      <c r="D699" s="1325"/>
      <c r="E699" s="527">
        <f>IF($L688="TC",0,IF($L688="Nso",0,VLOOKUP($A685,'Marks Entry'!$B$9:$FN$108,13,0)))</f>
        <v>0</v>
      </c>
      <c r="F699" s="527">
        <f>IF($L688="TC",0,IF($L688="Nso",0,VLOOKUP($A685,'Marks Entry'!$B$9:$FN$108,16,0)))</f>
        <v>0</v>
      </c>
      <c r="G699" s="527">
        <f>IF($L688="TC",0,IF($L688="Nso",0,VLOOKUP($A685,'Marks Entry'!$B$9:$FN$108,19,0)))</f>
        <v>0</v>
      </c>
      <c r="H699" s="528">
        <f>SUM(E699:G699)</f>
        <v>0</v>
      </c>
      <c r="I699" s="1326">
        <f>IF($L688="TC",0,IF($L688="Nso",0,VLOOKUP($A685,'Marks Entry'!$B$9:$FN$108,23,0)))</f>
        <v>0</v>
      </c>
      <c r="J699" s="1327"/>
      <c r="K699" s="532">
        <f>SUM(H699,I699)</f>
        <v>0</v>
      </c>
      <c r="L699" s="1328">
        <f>IF($L688="TC",0,IF($L688="Nso",0,VLOOKUP($A685,'Marks Entry'!$B$9:$FN$108,26,0)))</f>
        <v>0</v>
      </c>
      <c r="M699" s="1329"/>
      <c r="N699" s="537">
        <f>SUM(H699,I699,L699)</f>
        <v>0</v>
      </c>
      <c r="O699" s="544" t="str">
        <f>IF($L688="TC",0,IF($L688="Nso",0,VLOOKUP($A685,'Marks Entry'!$B$9:$FN$108,30,0)))</f>
        <v>E</v>
      </c>
      <c r="P699" s="1007"/>
    </row>
    <row r="700" spans="1:16" s="73" customFormat="1" ht="18.600000000000001" customHeight="1">
      <c r="A700" s="1303"/>
      <c r="B700" s="543" t="s">
        <v>210</v>
      </c>
      <c r="C700" s="1271" t="str">
        <f>'Marks Entry'!$AF$3</f>
        <v>ENGLISH</v>
      </c>
      <c r="D700" s="1272"/>
      <c r="E700" s="527">
        <f>IF($L688="TC",0,IF($L688="Nso",0,VLOOKUP($A685,'Marks Entry'!$B$9:$FN$108,33,0)))</f>
        <v>0</v>
      </c>
      <c r="F700" s="527">
        <f>IF($L688="TC",0,IF($L688="Nso",0,VLOOKUP($A685,'Marks Entry'!$B$9:$FN$108,36,0)))</f>
        <v>0</v>
      </c>
      <c r="G700" s="527">
        <f>IF($L688="TC",0,IF($L688="Nso",0,VLOOKUP($A685,'Marks Entry'!$B$9:$FN$108,39,0)))</f>
        <v>0</v>
      </c>
      <c r="H700" s="529">
        <f t="shared" ref="H700:H704" si="57">SUM(E700:G700)</f>
        <v>0</v>
      </c>
      <c r="I700" s="1273">
        <f>IF($L688="TC",0,IF($L688="Nso",0,VLOOKUP($A685,'Marks Entry'!$B$9:$FN$108,43,0)))</f>
        <v>0</v>
      </c>
      <c r="J700" s="1274"/>
      <c r="K700" s="533">
        <f t="shared" ref="K700:K704" si="58">SUM(H700,I700)</f>
        <v>0</v>
      </c>
      <c r="L700" s="1275">
        <f>IF($L688="TC",0,IF($L688="Nso",0,VLOOKUP($A685,'Marks Entry'!$B$9:$FN$108,46,0)))</f>
        <v>0</v>
      </c>
      <c r="M700" s="1276"/>
      <c r="N700" s="537">
        <f t="shared" ref="N700:N704" si="59">SUM(H700,I700,L700)</f>
        <v>0</v>
      </c>
      <c r="O700" s="544" t="str">
        <f>IF($L688="TC",0,IF($L688="Nso",0,VLOOKUP($A685,'Marks Entry'!$B$9:$FN$108,50,0)))</f>
        <v>E</v>
      </c>
      <c r="P700" s="1007"/>
    </row>
    <row r="701" spans="1:16" s="73" customFormat="1" ht="18.600000000000001" customHeight="1">
      <c r="A701" s="1303"/>
      <c r="B701" s="543" t="s">
        <v>210</v>
      </c>
      <c r="C701" s="1271" t="str">
        <f>'Marks Entry'!$AZ$3</f>
        <v>SANSKRIT</v>
      </c>
      <c r="D701" s="1272"/>
      <c r="E701" s="527">
        <f>IF($L688="TC",0,IF($L688="Nso",0,VLOOKUP($A685,'Marks Entry'!$B$9:$FN$108,53,0)))</f>
        <v>0</v>
      </c>
      <c r="F701" s="527">
        <f>IF($L688="TC",0,IF($L688="TC",0,IF($L688="Nso",0,VLOOKUP($A685,'Marks Entry'!$B$9:$FN$108,56,0))))</f>
        <v>0</v>
      </c>
      <c r="G701" s="527">
        <f>IF($L688="TC",0,IF($L688="TC",0,IF($L688="Nso",0,VLOOKUP($A685,'Marks Entry'!$B$9:$FN$108,59,0))))</f>
        <v>0</v>
      </c>
      <c r="H701" s="529">
        <f t="shared" si="57"/>
        <v>0</v>
      </c>
      <c r="I701" s="1273">
        <f>IF($L688="TC",0,IF($L688="Nso",0,VLOOKUP($A685,'Marks Entry'!$B$9:$FN$108,63,0)))</f>
        <v>0</v>
      </c>
      <c r="J701" s="1274"/>
      <c r="K701" s="533">
        <f t="shared" si="58"/>
        <v>0</v>
      </c>
      <c r="L701" s="1275">
        <f>IF($L688="TC",0,IF($L688="Nso",0,VLOOKUP($A685,'Marks Entry'!$B$9:$FN$108,66,0)))</f>
        <v>0</v>
      </c>
      <c r="M701" s="1276"/>
      <c r="N701" s="537">
        <f t="shared" si="59"/>
        <v>0</v>
      </c>
      <c r="O701" s="544" t="str">
        <f>IF($L688="TC",0,IF($L688="Nso",0,VLOOKUP($A685,'Marks Entry'!$B$9:$FN$108,70,0)))</f>
        <v>E</v>
      </c>
      <c r="P701" s="1007"/>
    </row>
    <row r="702" spans="1:16" s="73" customFormat="1" ht="18.600000000000001" customHeight="1">
      <c r="A702" s="1303"/>
      <c r="B702" s="543" t="s">
        <v>210</v>
      </c>
      <c r="C702" s="1271" t="str">
        <f>'Marks Entry'!$BT$3</f>
        <v>SCIENCE</v>
      </c>
      <c r="D702" s="1272"/>
      <c r="E702" s="527">
        <f>IF($L688="TC",0,IF($L688="Nso",0,VLOOKUP($A685,'Marks Entry'!$B$9:$FN$108,73,0)))</f>
        <v>0</v>
      </c>
      <c r="F702" s="527">
        <f>IF($L688="TC",0,IF($L688="Nso",0,VLOOKUP($A685,'Marks Entry'!$B$9:$FN$108,76,0)))</f>
        <v>0</v>
      </c>
      <c r="G702" s="527">
        <f>IF($L688="TC",0,IF($L688="Nso",0,VLOOKUP($A685,'Marks Entry'!$B$9:$FN$108,79,0)))</f>
        <v>0</v>
      </c>
      <c r="H702" s="529">
        <f t="shared" si="57"/>
        <v>0</v>
      </c>
      <c r="I702" s="1273">
        <f>IF($L688="TC",0,IF($L688="Nso",0,VLOOKUP($A685,'Marks Entry'!$B$9:$FN$108,83,0)))</f>
        <v>0</v>
      </c>
      <c r="J702" s="1274"/>
      <c r="K702" s="533">
        <f t="shared" si="58"/>
        <v>0</v>
      </c>
      <c r="L702" s="1275">
        <f>IF($L688="TC",0,IF($L688="Nso",0,VLOOKUP($A685,'Marks Entry'!$B$9:$FN$108,86,0)))</f>
        <v>0</v>
      </c>
      <c r="M702" s="1276"/>
      <c r="N702" s="537">
        <f t="shared" si="59"/>
        <v>0</v>
      </c>
      <c r="O702" s="544" t="str">
        <f>IF($L688="TC",0,IF($L688="Nso",0,VLOOKUP($A685,'Marks Entry'!$B$9:$FN$108,90,0)))</f>
        <v>E</v>
      </c>
      <c r="P702" s="1007"/>
    </row>
    <row r="703" spans="1:16" s="73" customFormat="1" ht="18.600000000000001" customHeight="1">
      <c r="A703" s="1303"/>
      <c r="B703" s="543" t="s">
        <v>210</v>
      </c>
      <c r="C703" s="1271" t="str">
        <f>'Marks Entry'!$CN$3</f>
        <v>MATHEMATICS</v>
      </c>
      <c r="D703" s="1272"/>
      <c r="E703" s="527">
        <f>IF($L688="TC",0,IF($L688="Nso",0,VLOOKUP($A685,'Marks Entry'!$B$9:$FN$108,93,0)))</f>
        <v>0</v>
      </c>
      <c r="F703" s="527">
        <f>IF($L688="TC",0,IF($L688="Nso",0,VLOOKUP($A685,'Marks Entry'!$B$9:$FN$108,96,0)))</f>
        <v>0</v>
      </c>
      <c r="G703" s="527">
        <f>IF($L688="TC",0,IF($L688="Nso",0,VLOOKUP($A685,'Marks Entry'!$B$9:$FN$108,99,0)))</f>
        <v>0</v>
      </c>
      <c r="H703" s="529">
        <f t="shared" si="57"/>
        <v>0</v>
      </c>
      <c r="I703" s="1273">
        <f>IF($L688="TC",0,IF($L688="Nso",0,VLOOKUP($A685,'Marks Entry'!$B$9:$FN$108,103,0)))</f>
        <v>0</v>
      </c>
      <c r="J703" s="1274"/>
      <c r="K703" s="533">
        <f t="shared" si="58"/>
        <v>0</v>
      </c>
      <c r="L703" s="1275">
        <f>IF($L688="TC",0,IF($L688="Nso",0,VLOOKUP($A685,'Marks Entry'!$B$9:$FN$108,106,0)))</f>
        <v>0</v>
      </c>
      <c r="M703" s="1276"/>
      <c r="N703" s="537">
        <f t="shared" si="59"/>
        <v>0</v>
      </c>
      <c r="O703" s="544" t="str">
        <f>IF($L688="TC",0,IF($L688="Nso",0,VLOOKUP($A685,'Marks Entry'!$B$9:$FN$108,110,0)))</f>
        <v>E</v>
      </c>
      <c r="P703" s="1007"/>
    </row>
    <row r="704" spans="1:16" s="73" customFormat="1" ht="18.600000000000001" customHeight="1" thickBot="1">
      <c r="A704" s="1303"/>
      <c r="B704" s="543" t="s">
        <v>210</v>
      </c>
      <c r="C704" s="1277" t="str">
        <f>'Marks Entry'!$DH$3</f>
        <v>SOCIAL SCIENCE</v>
      </c>
      <c r="D704" s="1278"/>
      <c r="E704" s="527">
        <f>IF($L688="TC",0,IF($L688="Nso",0,VLOOKUP($A685,'Marks Entry'!$B$9:$FN$108,113,0)))</f>
        <v>0</v>
      </c>
      <c r="F704" s="527">
        <f>IF($L688="TC",0,IF($L688="Nso",0,VLOOKUP($A685,'Marks Entry'!$B$9:$FN$108,116,0)))</f>
        <v>0</v>
      </c>
      <c r="G704" s="527">
        <f>IF($L688="TC",0,IF($L688="Nso",0,VLOOKUP($A685,'Marks Entry'!$B$9:$FN$108,119,0)))</f>
        <v>0</v>
      </c>
      <c r="H704" s="530">
        <f t="shared" si="57"/>
        <v>0</v>
      </c>
      <c r="I704" s="1279">
        <f>IF($L688="TC",0,IF($L688="Nso",0,VLOOKUP($A685,'Marks Entry'!$B$9:$FN$108,123,0)))</f>
        <v>0</v>
      </c>
      <c r="J704" s="1280"/>
      <c r="K704" s="534">
        <f t="shared" si="58"/>
        <v>0</v>
      </c>
      <c r="L704" s="1281">
        <f>IF($L688="TC",0,IF($L688="Nso",0,VLOOKUP($A685,'Marks Entry'!$B$9:$FN$108,126,0)))</f>
        <v>0</v>
      </c>
      <c r="M704" s="1282"/>
      <c r="N704" s="537">
        <f t="shared" si="59"/>
        <v>0</v>
      </c>
      <c r="O704" s="544" t="str">
        <f>IF($L688="TC",0,IF($L688="Nso",0,VLOOKUP($A685,'Marks Entry'!$B$9:$FN$108,130,0)))</f>
        <v>E</v>
      </c>
      <c r="P704" s="1007"/>
    </row>
    <row r="705" spans="1:16" s="73" customFormat="1" ht="18.600000000000001" customHeight="1">
      <c r="A705" s="1303"/>
      <c r="B705" s="543" t="s">
        <v>210</v>
      </c>
      <c r="C705" s="1350" t="s">
        <v>87</v>
      </c>
      <c r="D705" s="1351"/>
      <c r="E705" s="1352"/>
      <c r="F705" s="1356" t="s">
        <v>88</v>
      </c>
      <c r="G705" s="1357"/>
      <c r="H705" s="1358" t="s">
        <v>89</v>
      </c>
      <c r="I705" s="1358"/>
      <c r="J705" s="1359" t="s">
        <v>44</v>
      </c>
      <c r="K705" s="1360"/>
      <c r="L705" s="236" t="s">
        <v>95</v>
      </c>
      <c r="M705" s="236" t="s">
        <v>208</v>
      </c>
      <c r="N705" s="200" t="s">
        <v>42</v>
      </c>
      <c r="O705" s="545" t="s">
        <v>46</v>
      </c>
      <c r="P705" s="1007"/>
    </row>
    <row r="706" spans="1:16" s="73" customFormat="1" ht="18.600000000000001" customHeight="1" thickBot="1">
      <c r="A706" s="1303"/>
      <c r="B706" s="543" t="s">
        <v>210</v>
      </c>
      <c r="C706" s="1353"/>
      <c r="D706" s="1354"/>
      <c r="E706" s="1355"/>
      <c r="F706" s="1361">
        <f>IF($L688="TC",0,IF($L688="Nso",0,VLOOKUP($A685,'Marks Entry'!$B$9:$FN$108,161,0)))</f>
        <v>1200</v>
      </c>
      <c r="G706" s="1362"/>
      <c r="H706" s="1363">
        <f>IF($L688="TC",0,IF($L688="Nso",0,VLOOKUP($A685,'Marks Entry'!$B$9:$FN$108,162,0)))</f>
        <v>0</v>
      </c>
      <c r="I706" s="1363"/>
      <c r="J706" s="1364">
        <f>IF($L688="TC",0,IF($L688="Nso",0,VLOOKUP($A685,'Marks Entry'!$B$9:$FN$108,163,0)))</f>
        <v>0</v>
      </c>
      <c r="K706" s="1365"/>
      <c r="L706" s="237" t="str">
        <f>IF($L688="TC",0,IF($L688="Nso",0,VLOOKUP($A685,'Marks Entry'!$B$9:$FN$108,164,0)))</f>
        <v/>
      </c>
      <c r="M706" s="237" t="str">
        <f>IF($L688="TC",0,IF($L688="Nso",0,VLOOKUP($A685,'Marks Entry'!$B$9:$FN$108,165,0)))</f>
        <v/>
      </c>
      <c r="N706" s="542" t="str">
        <f>IF($L688="TC","TC",IF($L688="Nso","NSO",VLOOKUP($A685,'Marks Entry'!$B$9:$FN$108,166,0)))</f>
        <v>PROMOTED</v>
      </c>
      <c r="O706" s="546" t="str">
        <f>IF($L688="Nso",0,VLOOKUP($A685,'Marks Entry'!$B$9:$FN$108,168,0))</f>
        <v/>
      </c>
      <c r="P706" s="1007"/>
    </row>
    <row r="707" spans="1:16" s="73" customFormat="1" ht="18.600000000000001" customHeight="1">
      <c r="A707" s="1303"/>
      <c r="B707" s="543" t="s">
        <v>210</v>
      </c>
      <c r="C707" s="1332" t="s">
        <v>62</v>
      </c>
      <c r="D707" s="1333"/>
      <c r="E707" s="1333"/>
      <c r="F707" s="1333"/>
      <c r="G707" s="1333"/>
      <c r="H707" s="1333"/>
      <c r="I707" s="1334"/>
      <c r="J707" s="1335" t="s">
        <v>63</v>
      </c>
      <c r="K707" s="1335"/>
      <c r="L707" s="1336"/>
      <c r="M707" s="238">
        <f>IF($L688="TC",0,IF($L688="Nso",0,VLOOKUP($A685,'Marks Entry'!$B$9:$FN$108,158,0)))</f>
        <v>0</v>
      </c>
      <c r="N707" s="1337" t="s">
        <v>104</v>
      </c>
      <c r="O707" s="1338"/>
      <c r="P707" s="1007"/>
    </row>
    <row r="708" spans="1:16" s="73" customFormat="1" ht="18.600000000000001" customHeight="1" thickBot="1">
      <c r="A708" s="1303"/>
      <c r="B708" s="543" t="s">
        <v>210</v>
      </c>
      <c r="C708" s="1339" t="s">
        <v>57</v>
      </c>
      <c r="D708" s="1340"/>
      <c r="E708" s="1340"/>
      <c r="F708" s="1341" t="s">
        <v>168</v>
      </c>
      <c r="G708" s="1341"/>
      <c r="H708" s="1341"/>
      <c r="I708" s="523" t="s">
        <v>50</v>
      </c>
      <c r="J708" s="1342" t="s">
        <v>64</v>
      </c>
      <c r="K708" s="1342"/>
      <c r="L708" s="1343"/>
      <c r="M708" s="239">
        <f>IF($L688="TC",0,IF($L688="Nso",0,VLOOKUP($A685,'Marks Entry'!$B$9:$FN$108,159,0)))</f>
        <v>0</v>
      </c>
      <c r="N708" s="1344" t="str">
        <f>IF($L688="TC",0,IF($L688="Nso",0,VLOOKUP($A685,'Marks Entry'!$B$9:$FN$108,160,0)))</f>
        <v/>
      </c>
      <c r="O708" s="1345"/>
      <c r="P708" s="1007"/>
    </row>
    <row r="709" spans="1:16" s="73" customFormat="1" ht="18.600000000000001" customHeight="1">
      <c r="A709" s="1303"/>
      <c r="B709" s="543" t="s">
        <v>210</v>
      </c>
      <c r="C709" s="1339"/>
      <c r="D709" s="1340"/>
      <c r="E709" s="1340"/>
      <c r="F709" s="1341"/>
      <c r="G709" s="1341"/>
      <c r="H709" s="1341"/>
      <c r="I709" s="524" t="s">
        <v>102</v>
      </c>
      <c r="J709" s="1346" t="s">
        <v>65</v>
      </c>
      <c r="K709" s="1346"/>
      <c r="L709" s="1347"/>
      <c r="M709" s="1348" t="str">
        <f>IF($L688="TC",0,IF($L688="Nso",0,VLOOKUP($A685,'Marks Entry'!$B$9:$FN$108,169,0)))</f>
        <v>Need Improvement</v>
      </c>
      <c r="N709" s="1348"/>
      <c r="O709" s="1349"/>
      <c r="P709" s="1007"/>
    </row>
    <row r="710" spans="1:16" s="73" customFormat="1" ht="18.600000000000001" customHeight="1">
      <c r="A710" s="1303"/>
      <c r="B710" s="543" t="s">
        <v>210</v>
      </c>
      <c r="C710" s="1397" t="str">
        <f>'Marks Entry'!$EB$3</f>
        <v>Work Exp.</v>
      </c>
      <c r="D710" s="1398"/>
      <c r="E710" s="1399"/>
      <c r="F710" s="1400" t="str">
        <f>IF($L688="TC",0,IF($L688="Nso",0,VLOOKUP($A685,'Marks Entry'!$B$9:$GM$108,186,0)))</f>
        <v>0/100</v>
      </c>
      <c r="G710" s="1400"/>
      <c r="H710" s="1400"/>
      <c r="I710" s="59" t="str">
        <f>IF($L688="TC",0,IF($L688="Nso",0,VLOOKUP($A685,'Marks Entry'!$B$9:$GM$108,139,0)))</f>
        <v>E</v>
      </c>
      <c r="J710" s="1401" t="s">
        <v>81</v>
      </c>
      <c r="K710" s="1401"/>
      <c r="L710" s="1402"/>
      <c r="M710" s="1403">
        <f>'Marks Entry'!$AA$2</f>
        <v>45041</v>
      </c>
      <c r="N710" s="1403"/>
      <c r="O710" s="1404"/>
      <c r="P710" s="1007"/>
    </row>
    <row r="711" spans="1:16" s="73" customFormat="1" ht="18.600000000000001" customHeight="1">
      <c r="A711" s="1303"/>
      <c r="B711" s="543" t="s">
        <v>210</v>
      </c>
      <c r="C711" s="1405" t="str">
        <f>'Marks Entry'!$EK$3</f>
        <v>Art Edu.</v>
      </c>
      <c r="D711" s="1400"/>
      <c r="E711" s="1400"/>
      <c r="F711" s="1406" t="str">
        <f>IF($L688="TC",0,IF($L688="Nso",0,VLOOKUP($A685,'Marks Entry'!$B$9:$GM$108,190,0)))</f>
        <v>0/100</v>
      </c>
      <c r="G711" s="1407"/>
      <c r="H711" s="1408"/>
      <c r="I711" s="59" t="str">
        <f>IF($L688="TC",0,IF($L688="Nso",0,VLOOKUP($A685,'Marks Entry'!$B$9:$GM$108,148,0)))</f>
        <v>E</v>
      </c>
      <c r="J711" s="1409"/>
      <c r="K711" s="1409"/>
      <c r="L711" s="1410"/>
      <c r="M711" s="1410"/>
      <c r="N711" s="1410"/>
      <c r="O711" s="1411"/>
      <c r="P711" s="1007"/>
    </row>
    <row r="712" spans="1:16" s="73" customFormat="1" ht="18.600000000000001" customHeight="1">
      <c r="A712" s="1303"/>
      <c r="B712" s="543" t="s">
        <v>210</v>
      </c>
      <c r="C712" s="1366" t="str">
        <f>'Marks Entry'!$ET$3</f>
        <v>HEALTH &amp; PHY. EDU.</v>
      </c>
      <c r="D712" s="1367"/>
      <c r="E712" s="1367"/>
      <c r="F712" s="1368" t="str">
        <f>IF($L688="TC",0,IF($L688="Nso",0,VLOOKUP($A685,'Marks Entry'!$B$9:$GM$108,194,0)))</f>
        <v>0/100</v>
      </c>
      <c r="G712" s="1369"/>
      <c r="H712" s="1370"/>
      <c r="I712" s="59" t="str">
        <f>IF($L688="TC",0,IF($L688="Nso",0,VLOOKUP($A685,'Marks Entry'!$B$9:$GM$108,157,0)))</f>
        <v>E</v>
      </c>
      <c r="J712" s="1371" t="s">
        <v>77</v>
      </c>
      <c r="K712" s="1372"/>
      <c r="L712" s="1373"/>
      <c r="M712" s="1377"/>
      <c r="N712" s="1372"/>
      <c r="O712" s="1378"/>
      <c r="P712" s="1007"/>
    </row>
    <row r="713" spans="1:16" s="73" customFormat="1" ht="18.600000000000001" customHeight="1">
      <c r="A713" s="1303"/>
      <c r="B713" s="543" t="s">
        <v>210</v>
      </c>
      <c r="C713" s="1381" t="s">
        <v>66</v>
      </c>
      <c r="D713" s="1382"/>
      <c r="E713" s="1382"/>
      <c r="F713" s="1382"/>
      <c r="G713" s="1382"/>
      <c r="H713" s="1382"/>
      <c r="I713" s="1383"/>
      <c r="J713" s="1374"/>
      <c r="K713" s="1375"/>
      <c r="L713" s="1376"/>
      <c r="M713" s="1379"/>
      <c r="N713" s="1375"/>
      <c r="O713" s="1380"/>
      <c r="P713" s="1007"/>
    </row>
    <row r="714" spans="1:16" s="73" customFormat="1" ht="18.600000000000001" customHeight="1" thickBot="1">
      <c r="A714" s="1303"/>
      <c r="B714" s="543" t="s">
        <v>210</v>
      </c>
      <c r="C714" s="60" t="s">
        <v>67</v>
      </c>
      <c r="D714" s="1384" t="s">
        <v>72</v>
      </c>
      <c r="E714" s="1385"/>
      <c r="F714" s="1384" t="s">
        <v>73</v>
      </c>
      <c r="G714" s="1386"/>
      <c r="H714" s="1386"/>
      <c r="I714" s="1387"/>
      <c r="J714" s="1388" t="s">
        <v>78</v>
      </c>
      <c r="K714" s="1389"/>
      <c r="L714" s="1389"/>
      <c r="M714" s="1389"/>
      <c r="N714" s="1389"/>
      <c r="O714" s="1390"/>
      <c r="P714" s="1007"/>
    </row>
    <row r="715" spans="1:16" s="73" customFormat="1" ht="18.600000000000001" customHeight="1">
      <c r="A715" s="1303"/>
      <c r="B715" s="543" t="s">
        <v>210</v>
      </c>
      <c r="C715" s="690" t="s">
        <v>68</v>
      </c>
      <c r="D715" s="1328" t="s">
        <v>211</v>
      </c>
      <c r="E715" s="1327"/>
      <c r="F715" s="1394" t="s">
        <v>74</v>
      </c>
      <c r="G715" s="1395"/>
      <c r="H715" s="1395"/>
      <c r="I715" s="1396"/>
      <c r="J715" s="1391"/>
      <c r="K715" s="1392"/>
      <c r="L715" s="1392"/>
      <c r="M715" s="1392"/>
      <c r="N715" s="1392"/>
      <c r="O715" s="1393"/>
      <c r="P715" s="1007"/>
    </row>
    <row r="716" spans="1:16" s="73" customFormat="1" ht="18.600000000000001" customHeight="1">
      <c r="A716" s="1303"/>
      <c r="B716" s="543" t="s">
        <v>210</v>
      </c>
      <c r="C716" s="689" t="s">
        <v>69</v>
      </c>
      <c r="D716" s="1275" t="s">
        <v>212</v>
      </c>
      <c r="E716" s="1274"/>
      <c r="F716" s="1413" t="s">
        <v>75</v>
      </c>
      <c r="G716" s="1414"/>
      <c r="H716" s="1414"/>
      <c r="I716" s="1415"/>
      <c r="J716" s="1391"/>
      <c r="K716" s="1392"/>
      <c r="L716" s="1392"/>
      <c r="M716" s="1392"/>
      <c r="N716" s="1392"/>
      <c r="O716" s="1393"/>
      <c r="P716" s="1007"/>
    </row>
    <row r="717" spans="1:16" s="73" customFormat="1" ht="18.600000000000001" customHeight="1">
      <c r="A717" s="1303"/>
      <c r="B717" s="543" t="s">
        <v>210</v>
      </c>
      <c r="C717" s="689" t="s">
        <v>71</v>
      </c>
      <c r="D717" s="1275" t="s">
        <v>213</v>
      </c>
      <c r="E717" s="1274"/>
      <c r="F717" s="1413" t="s">
        <v>76</v>
      </c>
      <c r="G717" s="1414"/>
      <c r="H717" s="1414"/>
      <c r="I717" s="1415"/>
      <c r="J717" s="1416" t="s">
        <v>90</v>
      </c>
      <c r="K717" s="1417"/>
      <c r="L717" s="1417"/>
      <c r="M717" s="1417"/>
      <c r="N717" s="1417"/>
      <c r="O717" s="1418"/>
      <c r="P717" s="1007"/>
    </row>
    <row r="718" spans="1:16" s="73" customFormat="1" ht="18.600000000000001" customHeight="1">
      <c r="A718" s="1303"/>
      <c r="B718" s="543" t="s">
        <v>210</v>
      </c>
      <c r="C718" s="689" t="s">
        <v>70</v>
      </c>
      <c r="D718" s="1275" t="s">
        <v>214</v>
      </c>
      <c r="E718" s="1274"/>
      <c r="F718" s="1413" t="s">
        <v>103</v>
      </c>
      <c r="G718" s="1414"/>
      <c r="H718" s="1414"/>
      <c r="I718" s="1415"/>
      <c r="J718" s="1416"/>
      <c r="K718" s="1417"/>
      <c r="L718" s="1417"/>
      <c r="M718" s="1417"/>
      <c r="N718" s="1417"/>
      <c r="O718" s="1418"/>
      <c r="P718" s="1007"/>
    </row>
    <row r="719" spans="1:16" s="73" customFormat="1" ht="18.600000000000001" customHeight="1" thickBot="1">
      <c r="A719" s="1303"/>
      <c r="B719" s="547" t="s">
        <v>210</v>
      </c>
      <c r="C719" s="548" t="s">
        <v>153</v>
      </c>
      <c r="D719" s="1281" t="s">
        <v>215</v>
      </c>
      <c r="E719" s="1280"/>
      <c r="F719" s="1422" t="s">
        <v>216</v>
      </c>
      <c r="G719" s="1423"/>
      <c r="H719" s="1423"/>
      <c r="I719" s="1424"/>
      <c r="J719" s="1419"/>
      <c r="K719" s="1420"/>
      <c r="L719" s="1420"/>
      <c r="M719" s="1420"/>
      <c r="N719" s="1420"/>
      <c r="O719" s="1421"/>
      <c r="P719" s="1007"/>
    </row>
    <row r="720" spans="1:16" s="73" customFormat="1" ht="9.75" customHeight="1">
      <c r="A720" s="1412"/>
      <c r="B720" s="1412"/>
      <c r="C720" s="1412"/>
      <c r="D720" s="1412"/>
      <c r="E720" s="1412"/>
      <c r="F720" s="1412"/>
      <c r="G720" s="1412"/>
      <c r="H720" s="1412"/>
      <c r="I720" s="1412"/>
      <c r="J720" s="1412"/>
      <c r="K720" s="1412"/>
      <c r="L720" s="1412"/>
      <c r="M720" s="1412"/>
      <c r="N720" s="1412"/>
      <c r="O720" s="1412"/>
      <c r="P720" s="1412"/>
    </row>
    <row r="721" spans="1:16" s="73" customFormat="1" ht="17.25" customHeight="1" thickBot="1">
      <c r="A721" s="241">
        <f>A685+1</f>
        <v>21</v>
      </c>
      <c r="B721" s="1302" t="s">
        <v>53</v>
      </c>
      <c r="C721" s="1302"/>
      <c r="D721" s="1302"/>
      <c r="E721" s="1302"/>
      <c r="F721" s="1302"/>
      <c r="G721" s="1302"/>
      <c r="H721" s="1302"/>
      <c r="I721" s="1302"/>
      <c r="J721" s="1302"/>
      <c r="K721" s="1302"/>
      <c r="L721" s="1302"/>
      <c r="M721" s="1302"/>
      <c r="N721" s="1302"/>
      <c r="O721" s="1302"/>
      <c r="P721" s="1007"/>
    </row>
    <row r="722" spans="1:16" s="73" customFormat="1" ht="44.25" customHeight="1">
      <c r="A722" s="1303"/>
      <c r="B722" s="1304" t="str">
        <f>IF(L724&gt;0,CONCATENATE(I724,L724),0)</f>
        <v>Roll No.:-921</v>
      </c>
      <c r="C722" s="1306"/>
      <c r="D722" s="1308" t="str">
        <f>Master!$E$8</f>
        <v>Govt. Sr. Secondary School Raimalwada</v>
      </c>
      <c r="E722" s="1309"/>
      <c r="F722" s="1309"/>
      <c r="G722" s="1309"/>
      <c r="H722" s="1309"/>
      <c r="I722" s="1309"/>
      <c r="J722" s="1309"/>
      <c r="K722" s="1309"/>
      <c r="L722" s="1309"/>
      <c r="M722" s="1309"/>
      <c r="N722" s="1309"/>
      <c r="O722" s="1310"/>
      <c r="P722" s="1007"/>
    </row>
    <row r="723" spans="1:16" s="73" customFormat="1" ht="26.25" customHeight="1" thickBot="1">
      <c r="A723" s="1303"/>
      <c r="B723" s="1305"/>
      <c r="C723" s="1307"/>
      <c r="D723" s="1311" t="str">
        <f>Master!$E$11</f>
        <v>P.S.-Bapini (Jodhpur)</v>
      </c>
      <c r="E723" s="1311"/>
      <c r="F723" s="1311"/>
      <c r="G723" s="1311"/>
      <c r="H723" s="1311"/>
      <c r="I723" s="1311"/>
      <c r="J723" s="1311"/>
      <c r="K723" s="1311"/>
      <c r="L723" s="1311"/>
      <c r="M723" s="1311"/>
      <c r="N723" s="1311"/>
      <c r="O723" s="1312"/>
      <c r="P723" s="1007"/>
    </row>
    <row r="724" spans="1:16" s="73" customFormat="1" ht="15" customHeight="1">
      <c r="A724" s="1303"/>
      <c r="B724" s="1313"/>
      <c r="C724" s="1314" t="s">
        <v>163</v>
      </c>
      <c r="D724" s="1315"/>
      <c r="E724" s="1315"/>
      <c r="F724" s="1315"/>
      <c r="G724" s="1315"/>
      <c r="H724" s="1316"/>
      <c r="I724" s="1320" t="s">
        <v>125</v>
      </c>
      <c r="J724" s="1321"/>
      <c r="K724" s="1321"/>
      <c r="L724" s="1286">
        <f>VLOOKUP(A721,'Marks Entry'!$B$9:$G$108,6)</f>
        <v>921</v>
      </c>
      <c r="M724" s="1288" t="str">
        <f>CONCATENATE('Marks Entry'!$C$3,"0",'Marks Entry'!$G$3)</f>
        <v>School U-Dise Code :-08151106901</v>
      </c>
      <c r="N724" s="1289"/>
      <c r="O724" s="1290"/>
      <c r="P724" s="1007"/>
    </row>
    <row r="725" spans="1:16" s="73" customFormat="1" ht="15" customHeight="1">
      <c r="A725" s="1303"/>
      <c r="B725" s="1313"/>
      <c r="C725" s="1314"/>
      <c r="D725" s="1315"/>
      <c r="E725" s="1315"/>
      <c r="F725" s="1315"/>
      <c r="G725" s="1315"/>
      <c r="H725" s="1316"/>
      <c r="I725" s="1320"/>
      <c r="J725" s="1321"/>
      <c r="K725" s="1321"/>
      <c r="L725" s="1286"/>
      <c r="M725" s="1291" t="str">
        <f>CONCATENATE('Marks Entry'!$I$3,'Marks Entry'!$J$3)</f>
        <v>Session :-2022-23</v>
      </c>
      <c r="N725" s="1292"/>
      <c r="O725" s="1293"/>
      <c r="P725" s="1007"/>
    </row>
    <row r="726" spans="1:16" s="73" customFormat="1" ht="15" customHeight="1" thickBot="1">
      <c r="A726" s="1303"/>
      <c r="B726" s="1313"/>
      <c r="C726" s="1317"/>
      <c r="D726" s="1318"/>
      <c r="E726" s="1318"/>
      <c r="F726" s="1318"/>
      <c r="G726" s="1318"/>
      <c r="H726" s="1319"/>
      <c r="I726" s="1322"/>
      <c r="J726" s="1323"/>
      <c r="K726" s="1323"/>
      <c r="L726" s="1287"/>
      <c r="M726" s="1294"/>
      <c r="N726" s="1295"/>
      <c r="O726" s="1296"/>
      <c r="P726" s="1007"/>
    </row>
    <row r="727" spans="1:16" s="73" customFormat="1" ht="19.5" customHeight="1">
      <c r="A727" s="1303"/>
      <c r="B727" s="543" t="s">
        <v>210</v>
      </c>
      <c r="C727" s="1297" t="s">
        <v>21</v>
      </c>
      <c r="D727" s="1298"/>
      <c r="E727" s="1298"/>
      <c r="F727" s="1298"/>
      <c r="G727" s="1299"/>
      <c r="H727" s="13" t="s">
        <v>161</v>
      </c>
      <c r="I727" s="1300">
        <f>VLOOKUP($A721,'Marks Entry'!$B$9:$FN$108,4,0)</f>
        <v>0</v>
      </c>
      <c r="J727" s="1300"/>
      <c r="K727" s="1300"/>
      <c r="L727" s="1300"/>
      <c r="M727" s="1300"/>
      <c r="N727" s="1300"/>
      <c r="O727" s="1301"/>
      <c r="P727" s="1007"/>
    </row>
    <row r="728" spans="1:16" s="73" customFormat="1" ht="19.5" customHeight="1">
      <c r="A728" s="1303"/>
      <c r="B728" s="543" t="s">
        <v>210</v>
      </c>
      <c r="C728" s="1283" t="s">
        <v>23</v>
      </c>
      <c r="D728" s="1284"/>
      <c r="E728" s="1284"/>
      <c r="F728" s="1284"/>
      <c r="G728" s="1285"/>
      <c r="H728" s="25" t="s">
        <v>161</v>
      </c>
      <c r="I728" s="1252">
        <f>VLOOKUP($A721,'Marks Entry'!$B$9:$FN$108,7,0)</f>
        <v>0</v>
      </c>
      <c r="J728" s="1252"/>
      <c r="K728" s="1252"/>
      <c r="L728" s="1252"/>
      <c r="M728" s="1252"/>
      <c r="N728" s="1252"/>
      <c r="O728" s="1253"/>
      <c r="P728" s="1007"/>
    </row>
    <row r="729" spans="1:16" s="73" customFormat="1" ht="19.5" customHeight="1">
      <c r="A729" s="1303"/>
      <c r="B729" s="543" t="s">
        <v>210</v>
      </c>
      <c r="C729" s="1283" t="s">
        <v>24</v>
      </c>
      <c r="D729" s="1284"/>
      <c r="E729" s="1284"/>
      <c r="F729" s="1284"/>
      <c r="G729" s="1285"/>
      <c r="H729" s="25" t="s">
        <v>161</v>
      </c>
      <c r="I729" s="1252">
        <f>VLOOKUP($A721,'Marks Entry'!$B$9:$FN$108,8,0)</f>
        <v>0</v>
      </c>
      <c r="J729" s="1252"/>
      <c r="K729" s="1252"/>
      <c r="L729" s="1252"/>
      <c r="M729" s="1252"/>
      <c r="N729" s="1252"/>
      <c r="O729" s="1253"/>
      <c r="P729" s="1007"/>
    </row>
    <row r="730" spans="1:16" s="73" customFormat="1" ht="19.5" customHeight="1">
      <c r="A730" s="1303"/>
      <c r="B730" s="543" t="s">
        <v>210</v>
      </c>
      <c r="C730" s="1283" t="s">
        <v>55</v>
      </c>
      <c r="D730" s="1284"/>
      <c r="E730" s="1284"/>
      <c r="F730" s="1284"/>
      <c r="G730" s="1285"/>
      <c r="H730" s="25" t="s">
        <v>161</v>
      </c>
      <c r="I730" s="1252">
        <f>VLOOKUP($A721,'Marks Entry'!$B$9:$FN$108,9,0)</f>
        <v>0</v>
      </c>
      <c r="J730" s="1252"/>
      <c r="K730" s="1252"/>
      <c r="L730" s="1252"/>
      <c r="M730" s="1252"/>
      <c r="N730" s="1252"/>
      <c r="O730" s="1253"/>
      <c r="P730" s="1007"/>
    </row>
    <row r="731" spans="1:16" s="73" customFormat="1" ht="19.5" customHeight="1">
      <c r="A731" s="1303"/>
      <c r="B731" s="543" t="s">
        <v>210</v>
      </c>
      <c r="C731" s="1283" t="s">
        <v>56</v>
      </c>
      <c r="D731" s="1284"/>
      <c r="E731" s="1284"/>
      <c r="F731" s="1284"/>
      <c r="G731" s="1285"/>
      <c r="H731" s="25" t="s">
        <v>161</v>
      </c>
      <c r="I731" s="1251" t="str">
        <f>CONCATENATE('Marks Entry'!$G$4,'Marks Entry'!$J$4)</f>
        <v>6(A)</v>
      </c>
      <c r="J731" s="1252"/>
      <c r="K731" s="1252"/>
      <c r="L731" s="1252"/>
      <c r="M731" s="1252"/>
      <c r="N731" s="1252"/>
      <c r="O731" s="1253"/>
      <c r="P731" s="1007"/>
    </row>
    <row r="732" spans="1:16" s="73" customFormat="1" ht="19.5" customHeight="1" thickBot="1">
      <c r="A732" s="1303"/>
      <c r="B732" s="543" t="s">
        <v>210</v>
      </c>
      <c r="C732" s="1254" t="s">
        <v>26</v>
      </c>
      <c r="D732" s="1255"/>
      <c r="E732" s="1255"/>
      <c r="F732" s="1255"/>
      <c r="G732" s="1256"/>
      <c r="H732" s="61" t="s">
        <v>161</v>
      </c>
      <c r="I732" s="1257">
        <f>VLOOKUP($A721,'Marks Entry'!$B$9:$FN$108,10,0)</f>
        <v>0</v>
      </c>
      <c r="J732" s="1257"/>
      <c r="K732" s="1257"/>
      <c r="L732" s="1257"/>
      <c r="M732" s="1257"/>
      <c r="N732" s="1257"/>
      <c r="O732" s="1258"/>
      <c r="P732" s="1007"/>
    </row>
    <row r="733" spans="1:16" s="73" customFormat="1" ht="34.5" customHeight="1">
      <c r="A733" s="1303"/>
      <c r="B733" s="543" t="s">
        <v>210</v>
      </c>
      <c r="C733" s="1259" t="s">
        <v>57</v>
      </c>
      <c r="D733" s="1260"/>
      <c r="E733" s="525" t="s">
        <v>82</v>
      </c>
      <c r="F733" s="525" t="s">
        <v>83</v>
      </c>
      <c r="G733" s="697" t="str">
        <f>'Marks Entry'!$R$5</f>
        <v>No Bag Day Activity</v>
      </c>
      <c r="H733" s="521" t="s">
        <v>32</v>
      </c>
      <c r="I733" s="1261" t="s">
        <v>58</v>
      </c>
      <c r="J733" s="1262"/>
      <c r="K733" s="522" t="s">
        <v>203</v>
      </c>
      <c r="L733" s="1263" t="s">
        <v>94</v>
      </c>
      <c r="M733" s="1264"/>
      <c r="N733" s="535" t="s">
        <v>86</v>
      </c>
      <c r="O733" s="1265" t="s">
        <v>101</v>
      </c>
      <c r="P733" s="1007"/>
    </row>
    <row r="734" spans="1:16" s="73" customFormat="1" ht="25.5" customHeight="1" thickBot="1">
      <c r="A734" s="1303"/>
      <c r="B734" s="543" t="s">
        <v>210</v>
      </c>
      <c r="C734" s="1267" t="s">
        <v>59</v>
      </c>
      <c r="D734" s="1268"/>
      <c r="E734" s="549">
        <f>'Marks Entry'!$N$7</f>
        <v>10</v>
      </c>
      <c r="F734" s="549">
        <f>'Marks Entry'!$Q$7</f>
        <v>10</v>
      </c>
      <c r="G734" s="549">
        <f>'Marks Entry'!$T$7</f>
        <v>10</v>
      </c>
      <c r="H734" s="111">
        <f>SUM(E734:G734)</f>
        <v>30</v>
      </c>
      <c r="I734" s="1269">
        <f>'Marks Entry'!$X$7</f>
        <v>70</v>
      </c>
      <c r="J734" s="1270"/>
      <c r="K734" s="531">
        <f>SUM(H734,I734)</f>
        <v>100</v>
      </c>
      <c r="L734" s="1330">
        <f>'Marks Entry'!$AA$7</f>
        <v>100</v>
      </c>
      <c r="M734" s="1331"/>
      <c r="N734" s="536">
        <f>H734+I734+L734</f>
        <v>200</v>
      </c>
      <c r="O734" s="1266"/>
      <c r="P734" s="1007"/>
    </row>
    <row r="735" spans="1:16" s="73" customFormat="1" ht="18.600000000000001" customHeight="1">
      <c r="A735" s="1303"/>
      <c r="B735" s="543" t="s">
        <v>210</v>
      </c>
      <c r="C735" s="1324" t="str">
        <f>'Marks Entry'!$L$3</f>
        <v>HINDI</v>
      </c>
      <c r="D735" s="1325"/>
      <c r="E735" s="527">
        <f>IF($L724="TC",0,IF($L724="Nso",0,VLOOKUP($A721,'Marks Entry'!$B$9:$FN$108,13,0)))</f>
        <v>0</v>
      </c>
      <c r="F735" s="527">
        <f>IF($L724="TC",0,IF($L724="Nso",0,VLOOKUP($A721,'Marks Entry'!$B$9:$FN$108,16,0)))</f>
        <v>0</v>
      </c>
      <c r="G735" s="527">
        <f>IF($L724="TC",0,IF($L724="Nso",0,VLOOKUP($A721,'Marks Entry'!$B$9:$FN$108,19,0)))</f>
        <v>0</v>
      </c>
      <c r="H735" s="528">
        <f>SUM(E735:G735)</f>
        <v>0</v>
      </c>
      <c r="I735" s="1326">
        <f>IF($L724="TC",0,IF($L724="Nso",0,VLOOKUP($A721,'Marks Entry'!$B$9:$FN$108,23,0)))</f>
        <v>0</v>
      </c>
      <c r="J735" s="1327"/>
      <c r="K735" s="532">
        <f>SUM(H735,I735)</f>
        <v>0</v>
      </c>
      <c r="L735" s="1328">
        <f>IF($L724="TC",0,IF($L724="Nso",0,VLOOKUP($A721,'Marks Entry'!$B$9:$FN$108,26,0)))</f>
        <v>0</v>
      </c>
      <c r="M735" s="1329"/>
      <c r="N735" s="537">
        <f>SUM(H735,I735,L735)</f>
        <v>0</v>
      </c>
      <c r="O735" s="544" t="str">
        <f>IF($L724="TC",0,IF($L724="Nso",0,VLOOKUP($A721,'Marks Entry'!$B$9:$FN$108,30,0)))</f>
        <v>E</v>
      </c>
      <c r="P735" s="1007"/>
    </row>
    <row r="736" spans="1:16" s="73" customFormat="1" ht="18.600000000000001" customHeight="1">
      <c r="A736" s="1303"/>
      <c r="B736" s="543" t="s">
        <v>210</v>
      </c>
      <c r="C736" s="1271" t="str">
        <f>'Marks Entry'!$AF$3</f>
        <v>ENGLISH</v>
      </c>
      <c r="D736" s="1272"/>
      <c r="E736" s="527">
        <f>IF($L724="TC",0,IF($L724="Nso",0,VLOOKUP($A721,'Marks Entry'!$B$9:$FN$108,33,0)))</f>
        <v>0</v>
      </c>
      <c r="F736" s="527">
        <f>IF($L724="TC",0,IF($L724="Nso",0,VLOOKUP($A721,'Marks Entry'!$B$9:$FN$108,36,0)))</f>
        <v>0</v>
      </c>
      <c r="G736" s="527">
        <f>IF($L724="TC",0,IF($L724="Nso",0,VLOOKUP($A721,'Marks Entry'!$B$9:$FN$108,39,0)))</f>
        <v>0</v>
      </c>
      <c r="H736" s="529">
        <f t="shared" ref="H736:H740" si="60">SUM(E736:G736)</f>
        <v>0</v>
      </c>
      <c r="I736" s="1273">
        <f>IF($L724="TC",0,IF($L724="Nso",0,VLOOKUP($A721,'Marks Entry'!$B$9:$FN$108,43,0)))</f>
        <v>0</v>
      </c>
      <c r="J736" s="1274"/>
      <c r="K736" s="533">
        <f t="shared" ref="K736:K740" si="61">SUM(H736,I736)</f>
        <v>0</v>
      </c>
      <c r="L736" s="1275">
        <f>IF($L724="TC",0,IF($L724="Nso",0,VLOOKUP($A721,'Marks Entry'!$B$9:$FN$108,46,0)))</f>
        <v>0</v>
      </c>
      <c r="M736" s="1276"/>
      <c r="N736" s="537">
        <f t="shared" ref="N736:N740" si="62">SUM(H736,I736,L736)</f>
        <v>0</v>
      </c>
      <c r="O736" s="544" t="str">
        <f>IF($L724="TC",0,IF($L724="Nso",0,VLOOKUP($A721,'Marks Entry'!$B$9:$FN$108,50,0)))</f>
        <v>E</v>
      </c>
      <c r="P736" s="1007"/>
    </row>
    <row r="737" spans="1:16" s="73" customFormat="1" ht="18.600000000000001" customHeight="1">
      <c r="A737" s="1303"/>
      <c r="B737" s="543" t="s">
        <v>210</v>
      </c>
      <c r="C737" s="1271" t="str">
        <f>'Marks Entry'!$AZ$3</f>
        <v>SANSKRIT</v>
      </c>
      <c r="D737" s="1272"/>
      <c r="E737" s="527">
        <f>IF($L724="TC",0,IF($L724="Nso",0,VLOOKUP($A721,'Marks Entry'!$B$9:$FN$108,53,0)))</f>
        <v>0</v>
      </c>
      <c r="F737" s="527">
        <f>IF($L724="TC",0,IF($L724="TC",0,IF($L724="Nso",0,VLOOKUP($A721,'Marks Entry'!$B$9:$FN$108,56,0))))</f>
        <v>0</v>
      </c>
      <c r="G737" s="527">
        <f>IF($L724="TC",0,IF($L724="TC",0,IF($L724="Nso",0,VLOOKUP($A721,'Marks Entry'!$B$9:$FN$108,59,0))))</f>
        <v>0</v>
      </c>
      <c r="H737" s="529">
        <f t="shared" si="60"/>
        <v>0</v>
      </c>
      <c r="I737" s="1273">
        <f>IF($L724="TC",0,IF($L724="Nso",0,VLOOKUP($A721,'Marks Entry'!$B$9:$FN$108,63,0)))</f>
        <v>0</v>
      </c>
      <c r="J737" s="1274"/>
      <c r="K737" s="533">
        <f t="shared" si="61"/>
        <v>0</v>
      </c>
      <c r="L737" s="1275">
        <f>IF($L724="TC",0,IF($L724="Nso",0,VLOOKUP($A721,'Marks Entry'!$B$9:$FN$108,66,0)))</f>
        <v>0</v>
      </c>
      <c r="M737" s="1276"/>
      <c r="N737" s="537">
        <f t="shared" si="62"/>
        <v>0</v>
      </c>
      <c r="O737" s="544" t="str">
        <f>IF($L724="TC",0,IF($L724="Nso",0,VLOOKUP($A721,'Marks Entry'!$B$9:$FN$108,70,0)))</f>
        <v>E</v>
      </c>
      <c r="P737" s="1007"/>
    </row>
    <row r="738" spans="1:16" s="73" customFormat="1" ht="18.600000000000001" customHeight="1">
      <c r="A738" s="1303"/>
      <c r="B738" s="543" t="s">
        <v>210</v>
      </c>
      <c r="C738" s="1271" t="str">
        <f>'Marks Entry'!$BT$3</f>
        <v>SCIENCE</v>
      </c>
      <c r="D738" s="1272"/>
      <c r="E738" s="527">
        <f>IF($L724="TC",0,IF($L724="Nso",0,VLOOKUP($A721,'Marks Entry'!$B$9:$FN$108,73,0)))</f>
        <v>0</v>
      </c>
      <c r="F738" s="527">
        <f>IF($L724="TC",0,IF($L724="Nso",0,VLOOKUP($A721,'Marks Entry'!$B$9:$FN$108,76,0)))</f>
        <v>0</v>
      </c>
      <c r="G738" s="527">
        <f>IF($L724="TC",0,IF($L724="Nso",0,VLOOKUP($A721,'Marks Entry'!$B$9:$FN$108,79,0)))</f>
        <v>0</v>
      </c>
      <c r="H738" s="529">
        <f t="shared" si="60"/>
        <v>0</v>
      </c>
      <c r="I738" s="1273">
        <f>IF($L724="TC",0,IF($L724="Nso",0,VLOOKUP($A721,'Marks Entry'!$B$9:$FN$108,83,0)))</f>
        <v>0</v>
      </c>
      <c r="J738" s="1274"/>
      <c r="K738" s="533">
        <f t="shared" si="61"/>
        <v>0</v>
      </c>
      <c r="L738" s="1275">
        <f>IF($L724="TC",0,IF($L724="Nso",0,VLOOKUP($A721,'Marks Entry'!$B$9:$FN$108,86,0)))</f>
        <v>0</v>
      </c>
      <c r="M738" s="1276"/>
      <c r="N738" s="537">
        <f t="shared" si="62"/>
        <v>0</v>
      </c>
      <c r="O738" s="544" t="str">
        <f>IF($L724="TC",0,IF($L724="Nso",0,VLOOKUP($A721,'Marks Entry'!$B$9:$FN$108,90,0)))</f>
        <v>E</v>
      </c>
      <c r="P738" s="1007"/>
    </row>
    <row r="739" spans="1:16" s="73" customFormat="1" ht="18.600000000000001" customHeight="1">
      <c r="A739" s="1303"/>
      <c r="B739" s="543" t="s">
        <v>210</v>
      </c>
      <c r="C739" s="1271" t="str">
        <f>'Marks Entry'!$CN$3</f>
        <v>MATHEMATICS</v>
      </c>
      <c r="D739" s="1272"/>
      <c r="E739" s="527">
        <f>IF($L724="TC",0,IF($L724="Nso",0,VLOOKUP($A721,'Marks Entry'!$B$9:$FN$108,93,0)))</f>
        <v>0</v>
      </c>
      <c r="F739" s="527">
        <f>IF($L724="TC",0,IF($L724="Nso",0,VLOOKUP($A721,'Marks Entry'!$B$9:$FN$108,96,0)))</f>
        <v>0</v>
      </c>
      <c r="G739" s="527">
        <f>IF($L724="TC",0,IF($L724="Nso",0,VLOOKUP($A721,'Marks Entry'!$B$9:$FN$108,99,0)))</f>
        <v>0</v>
      </c>
      <c r="H739" s="529">
        <f t="shared" si="60"/>
        <v>0</v>
      </c>
      <c r="I739" s="1273">
        <f>IF($L724="TC",0,IF($L724="Nso",0,VLOOKUP($A721,'Marks Entry'!$B$9:$FN$108,103,0)))</f>
        <v>0</v>
      </c>
      <c r="J739" s="1274"/>
      <c r="K739" s="533">
        <f t="shared" si="61"/>
        <v>0</v>
      </c>
      <c r="L739" s="1275">
        <f>IF($L724="TC",0,IF($L724="Nso",0,VLOOKUP($A721,'Marks Entry'!$B$9:$FN$108,106,0)))</f>
        <v>0</v>
      </c>
      <c r="M739" s="1276"/>
      <c r="N739" s="537">
        <f t="shared" si="62"/>
        <v>0</v>
      </c>
      <c r="O739" s="544" t="str">
        <f>IF($L724="TC",0,IF($L724="Nso",0,VLOOKUP($A721,'Marks Entry'!$B$9:$FN$108,110,0)))</f>
        <v>E</v>
      </c>
      <c r="P739" s="1007"/>
    </row>
    <row r="740" spans="1:16" s="73" customFormat="1" ht="18.600000000000001" customHeight="1" thickBot="1">
      <c r="A740" s="1303"/>
      <c r="B740" s="543" t="s">
        <v>210</v>
      </c>
      <c r="C740" s="1277" t="str">
        <f>'Marks Entry'!$DH$3</f>
        <v>SOCIAL SCIENCE</v>
      </c>
      <c r="D740" s="1278"/>
      <c r="E740" s="527">
        <f>IF($L724="TC",0,IF($L724="Nso",0,VLOOKUP($A721,'Marks Entry'!$B$9:$FN$108,113,0)))</f>
        <v>0</v>
      </c>
      <c r="F740" s="527">
        <f>IF($L724="TC",0,IF($L724="Nso",0,VLOOKUP($A721,'Marks Entry'!$B$9:$FN$108,116,0)))</f>
        <v>0</v>
      </c>
      <c r="G740" s="527">
        <f>IF($L724="TC",0,IF($L724="Nso",0,VLOOKUP($A721,'Marks Entry'!$B$9:$FN$108,119,0)))</f>
        <v>0</v>
      </c>
      <c r="H740" s="530">
        <f t="shared" si="60"/>
        <v>0</v>
      </c>
      <c r="I740" s="1279">
        <f>IF($L724="TC",0,IF($L724="Nso",0,VLOOKUP($A721,'Marks Entry'!$B$9:$FN$108,123,0)))</f>
        <v>0</v>
      </c>
      <c r="J740" s="1280"/>
      <c r="K740" s="534">
        <f t="shared" si="61"/>
        <v>0</v>
      </c>
      <c r="L740" s="1281">
        <f>IF($L724="TC",0,IF($L724="Nso",0,VLOOKUP($A721,'Marks Entry'!$B$9:$FN$108,126,0)))</f>
        <v>0</v>
      </c>
      <c r="M740" s="1282"/>
      <c r="N740" s="537">
        <f t="shared" si="62"/>
        <v>0</v>
      </c>
      <c r="O740" s="544" t="str">
        <f>IF($L724="TC",0,IF($L724="Nso",0,VLOOKUP($A721,'Marks Entry'!$B$9:$FN$108,130,0)))</f>
        <v>E</v>
      </c>
      <c r="P740" s="1007"/>
    </row>
    <row r="741" spans="1:16" s="73" customFormat="1" ht="18.600000000000001" customHeight="1">
      <c r="A741" s="1303"/>
      <c r="B741" s="543" t="s">
        <v>210</v>
      </c>
      <c r="C741" s="1350" t="s">
        <v>87</v>
      </c>
      <c r="D741" s="1351"/>
      <c r="E741" s="1352"/>
      <c r="F741" s="1356" t="s">
        <v>88</v>
      </c>
      <c r="G741" s="1357"/>
      <c r="H741" s="1358" t="s">
        <v>89</v>
      </c>
      <c r="I741" s="1358"/>
      <c r="J741" s="1359" t="s">
        <v>44</v>
      </c>
      <c r="K741" s="1360"/>
      <c r="L741" s="236" t="s">
        <v>95</v>
      </c>
      <c r="M741" s="236" t="s">
        <v>208</v>
      </c>
      <c r="N741" s="200" t="s">
        <v>42</v>
      </c>
      <c r="O741" s="545" t="s">
        <v>46</v>
      </c>
      <c r="P741" s="1007"/>
    </row>
    <row r="742" spans="1:16" s="73" customFormat="1" ht="18.600000000000001" customHeight="1" thickBot="1">
      <c r="A742" s="1303"/>
      <c r="B742" s="543" t="s">
        <v>210</v>
      </c>
      <c r="C742" s="1353"/>
      <c r="D742" s="1354"/>
      <c r="E742" s="1355"/>
      <c r="F742" s="1361">
        <f>IF($L724="TC",0,IF($L724="Nso",0,VLOOKUP($A721,'Marks Entry'!$B$9:$FN$108,161,0)))</f>
        <v>1200</v>
      </c>
      <c r="G742" s="1362"/>
      <c r="H742" s="1363">
        <f>IF($L724="TC",0,IF($L724="Nso",0,VLOOKUP($A721,'Marks Entry'!$B$9:$FN$108,162,0)))</f>
        <v>0</v>
      </c>
      <c r="I742" s="1363"/>
      <c r="J742" s="1364">
        <f>IF($L724="TC",0,IF($L724="Nso",0,VLOOKUP($A721,'Marks Entry'!$B$9:$FN$108,163,0)))</f>
        <v>0</v>
      </c>
      <c r="K742" s="1365"/>
      <c r="L742" s="237" t="str">
        <f>IF($L724="TC",0,IF($L724="Nso",0,VLOOKUP($A721,'Marks Entry'!$B$9:$FN$108,164,0)))</f>
        <v/>
      </c>
      <c r="M742" s="237" t="str">
        <f>IF($L724="TC",0,IF($L724="Nso",0,VLOOKUP($A721,'Marks Entry'!$B$9:$FN$108,165,0)))</f>
        <v/>
      </c>
      <c r="N742" s="542" t="str">
        <f>IF($L724="TC","TC",IF($L724="Nso","NSO",VLOOKUP($A721,'Marks Entry'!$B$9:$FN$108,166,0)))</f>
        <v>PROMOTED</v>
      </c>
      <c r="O742" s="546" t="str">
        <f>IF($L724="Nso",0,VLOOKUP($A721,'Marks Entry'!$B$9:$FN$108,168,0))</f>
        <v/>
      </c>
      <c r="P742" s="1007"/>
    </row>
    <row r="743" spans="1:16" s="73" customFormat="1" ht="18.600000000000001" customHeight="1">
      <c r="A743" s="1303"/>
      <c r="B743" s="543" t="s">
        <v>210</v>
      </c>
      <c r="C743" s="1332" t="s">
        <v>62</v>
      </c>
      <c r="D743" s="1333"/>
      <c r="E743" s="1333"/>
      <c r="F743" s="1333"/>
      <c r="G743" s="1333"/>
      <c r="H743" s="1333"/>
      <c r="I743" s="1334"/>
      <c r="J743" s="1335" t="s">
        <v>63</v>
      </c>
      <c r="K743" s="1335"/>
      <c r="L743" s="1336"/>
      <c r="M743" s="238">
        <f>IF($L724="TC",0,IF($L724="Nso",0,VLOOKUP($A721,'Marks Entry'!$B$9:$FN$108,158,0)))</f>
        <v>0</v>
      </c>
      <c r="N743" s="1337" t="s">
        <v>104</v>
      </c>
      <c r="O743" s="1338"/>
      <c r="P743" s="1007"/>
    </row>
    <row r="744" spans="1:16" s="73" customFormat="1" ht="18.600000000000001" customHeight="1" thickBot="1">
      <c r="A744" s="1303"/>
      <c r="B744" s="543" t="s">
        <v>210</v>
      </c>
      <c r="C744" s="1339" t="s">
        <v>57</v>
      </c>
      <c r="D744" s="1340"/>
      <c r="E744" s="1340"/>
      <c r="F744" s="1341" t="s">
        <v>168</v>
      </c>
      <c r="G744" s="1341"/>
      <c r="H744" s="1341"/>
      <c r="I744" s="523" t="s">
        <v>50</v>
      </c>
      <c r="J744" s="1342" t="s">
        <v>64</v>
      </c>
      <c r="K744" s="1342"/>
      <c r="L744" s="1343"/>
      <c r="M744" s="239">
        <f>IF($L724="TC",0,IF($L724="Nso",0,VLOOKUP($A721,'Marks Entry'!$B$9:$FN$108,159,0)))</f>
        <v>0</v>
      </c>
      <c r="N744" s="1344" t="str">
        <f>IF($L724="TC",0,IF($L724="Nso",0,VLOOKUP($A721,'Marks Entry'!$B$9:$FN$108,160,0)))</f>
        <v/>
      </c>
      <c r="O744" s="1345"/>
      <c r="P744" s="1007"/>
    </row>
    <row r="745" spans="1:16" s="73" customFormat="1" ht="18.600000000000001" customHeight="1">
      <c r="A745" s="1303"/>
      <c r="B745" s="543" t="s">
        <v>210</v>
      </c>
      <c r="C745" s="1339"/>
      <c r="D745" s="1340"/>
      <c r="E745" s="1340"/>
      <c r="F745" s="1341"/>
      <c r="G745" s="1341"/>
      <c r="H745" s="1341"/>
      <c r="I745" s="524" t="s">
        <v>102</v>
      </c>
      <c r="J745" s="1346" t="s">
        <v>65</v>
      </c>
      <c r="K745" s="1346"/>
      <c r="L745" s="1347"/>
      <c r="M745" s="1348" t="str">
        <f>IF($L724="TC",0,IF($L724="Nso",0,VLOOKUP($A721,'Marks Entry'!$B$9:$FN$108,169,0)))</f>
        <v>Need Improvement</v>
      </c>
      <c r="N745" s="1348"/>
      <c r="O745" s="1349"/>
      <c r="P745" s="1007"/>
    </row>
    <row r="746" spans="1:16" s="73" customFormat="1" ht="18.600000000000001" customHeight="1">
      <c r="A746" s="1303"/>
      <c r="B746" s="543" t="s">
        <v>210</v>
      </c>
      <c r="C746" s="1397" t="str">
        <f>'Marks Entry'!$EB$3</f>
        <v>Work Exp.</v>
      </c>
      <c r="D746" s="1398"/>
      <c r="E746" s="1399"/>
      <c r="F746" s="1400" t="str">
        <f>IF($L724="TC",0,IF($L724="Nso",0,VLOOKUP($A721,'Marks Entry'!$B$9:$GM$108,186,0)))</f>
        <v>0/100</v>
      </c>
      <c r="G746" s="1400"/>
      <c r="H746" s="1400"/>
      <c r="I746" s="59" t="str">
        <f>IF($L724="TC",0,IF($L724="Nso",0,VLOOKUP($A721,'Marks Entry'!$B$9:$GM$108,139,0)))</f>
        <v>E</v>
      </c>
      <c r="J746" s="1401" t="s">
        <v>81</v>
      </c>
      <c r="K746" s="1401"/>
      <c r="L746" s="1402"/>
      <c r="M746" s="1403">
        <f>'Marks Entry'!$AA$2</f>
        <v>45041</v>
      </c>
      <c r="N746" s="1403"/>
      <c r="O746" s="1404"/>
      <c r="P746" s="1007"/>
    </row>
    <row r="747" spans="1:16" s="73" customFormat="1" ht="18.600000000000001" customHeight="1">
      <c r="A747" s="1303"/>
      <c r="B747" s="543" t="s">
        <v>210</v>
      </c>
      <c r="C747" s="1405" t="str">
        <f>'Marks Entry'!$EK$3</f>
        <v>Art Edu.</v>
      </c>
      <c r="D747" s="1400"/>
      <c r="E747" s="1400"/>
      <c r="F747" s="1406" t="str">
        <f>IF($L724="TC",0,IF($L724="Nso",0,VLOOKUP($A721,'Marks Entry'!$B$9:$GM$108,190,0)))</f>
        <v>0/100</v>
      </c>
      <c r="G747" s="1407"/>
      <c r="H747" s="1408"/>
      <c r="I747" s="59" t="str">
        <f>IF($L724="TC",0,IF($L724="Nso",0,VLOOKUP($A721,'Marks Entry'!$B$9:$GM$108,148,0)))</f>
        <v>E</v>
      </c>
      <c r="J747" s="1409"/>
      <c r="K747" s="1409"/>
      <c r="L747" s="1410"/>
      <c r="M747" s="1410"/>
      <c r="N747" s="1410"/>
      <c r="O747" s="1411"/>
      <c r="P747" s="1007"/>
    </row>
    <row r="748" spans="1:16" s="73" customFormat="1" ht="18.600000000000001" customHeight="1">
      <c r="A748" s="1303"/>
      <c r="B748" s="543" t="s">
        <v>210</v>
      </c>
      <c r="C748" s="1366" t="str">
        <f>'Marks Entry'!$ET$3</f>
        <v>HEALTH &amp; PHY. EDU.</v>
      </c>
      <c r="D748" s="1367"/>
      <c r="E748" s="1367"/>
      <c r="F748" s="1368" t="str">
        <f>IF($L724="TC",0,IF($L724="Nso",0,VLOOKUP($A721,'Marks Entry'!$B$9:$GM$108,194,0)))</f>
        <v>0/100</v>
      </c>
      <c r="G748" s="1369"/>
      <c r="H748" s="1370"/>
      <c r="I748" s="59" t="str">
        <f>IF($L724="TC",0,IF($L724="Nso",0,VLOOKUP($A721,'Marks Entry'!$B$9:$GM$108,157,0)))</f>
        <v>E</v>
      </c>
      <c r="J748" s="1371" t="s">
        <v>77</v>
      </c>
      <c r="K748" s="1372"/>
      <c r="L748" s="1373"/>
      <c r="M748" s="1377"/>
      <c r="N748" s="1372"/>
      <c r="O748" s="1378"/>
      <c r="P748" s="1007"/>
    </row>
    <row r="749" spans="1:16" s="73" customFormat="1" ht="18.600000000000001" customHeight="1">
      <c r="A749" s="1303"/>
      <c r="B749" s="543" t="s">
        <v>210</v>
      </c>
      <c r="C749" s="1381" t="s">
        <v>66</v>
      </c>
      <c r="D749" s="1382"/>
      <c r="E749" s="1382"/>
      <c r="F749" s="1382"/>
      <c r="G749" s="1382"/>
      <c r="H749" s="1382"/>
      <c r="I749" s="1383"/>
      <c r="J749" s="1374"/>
      <c r="K749" s="1375"/>
      <c r="L749" s="1376"/>
      <c r="M749" s="1379"/>
      <c r="N749" s="1375"/>
      <c r="O749" s="1380"/>
      <c r="P749" s="1007"/>
    </row>
    <row r="750" spans="1:16" s="73" customFormat="1" ht="18.600000000000001" customHeight="1" thickBot="1">
      <c r="A750" s="1303"/>
      <c r="B750" s="543" t="s">
        <v>210</v>
      </c>
      <c r="C750" s="60" t="s">
        <v>67</v>
      </c>
      <c r="D750" s="1384" t="s">
        <v>72</v>
      </c>
      <c r="E750" s="1385"/>
      <c r="F750" s="1384" t="s">
        <v>73</v>
      </c>
      <c r="G750" s="1386"/>
      <c r="H750" s="1386"/>
      <c r="I750" s="1387"/>
      <c r="J750" s="1388" t="s">
        <v>78</v>
      </c>
      <c r="K750" s="1389"/>
      <c r="L750" s="1389"/>
      <c r="M750" s="1389"/>
      <c r="N750" s="1389"/>
      <c r="O750" s="1390"/>
      <c r="P750" s="1007"/>
    </row>
    <row r="751" spans="1:16" s="73" customFormat="1" ht="18.600000000000001" customHeight="1">
      <c r="A751" s="1303"/>
      <c r="B751" s="543" t="s">
        <v>210</v>
      </c>
      <c r="C751" s="690" t="s">
        <v>68</v>
      </c>
      <c r="D751" s="1328" t="s">
        <v>211</v>
      </c>
      <c r="E751" s="1327"/>
      <c r="F751" s="1394" t="s">
        <v>74</v>
      </c>
      <c r="G751" s="1395"/>
      <c r="H751" s="1395"/>
      <c r="I751" s="1396"/>
      <c r="J751" s="1391"/>
      <c r="K751" s="1392"/>
      <c r="L751" s="1392"/>
      <c r="M751" s="1392"/>
      <c r="N751" s="1392"/>
      <c r="O751" s="1393"/>
      <c r="P751" s="1007"/>
    </row>
    <row r="752" spans="1:16" s="73" customFormat="1" ht="18.600000000000001" customHeight="1">
      <c r="A752" s="1303"/>
      <c r="B752" s="543" t="s">
        <v>210</v>
      </c>
      <c r="C752" s="689" t="s">
        <v>69</v>
      </c>
      <c r="D752" s="1275" t="s">
        <v>212</v>
      </c>
      <c r="E752" s="1274"/>
      <c r="F752" s="1413" t="s">
        <v>75</v>
      </c>
      <c r="G752" s="1414"/>
      <c r="H752" s="1414"/>
      <c r="I752" s="1415"/>
      <c r="J752" s="1391"/>
      <c r="K752" s="1392"/>
      <c r="L752" s="1392"/>
      <c r="M752" s="1392"/>
      <c r="N752" s="1392"/>
      <c r="O752" s="1393"/>
      <c r="P752" s="1007"/>
    </row>
    <row r="753" spans="1:16" s="73" customFormat="1" ht="18.600000000000001" customHeight="1">
      <c r="A753" s="1303"/>
      <c r="B753" s="543" t="s">
        <v>210</v>
      </c>
      <c r="C753" s="689" t="s">
        <v>71</v>
      </c>
      <c r="D753" s="1275" t="s">
        <v>213</v>
      </c>
      <c r="E753" s="1274"/>
      <c r="F753" s="1413" t="s">
        <v>76</v>
      </c>
      <c r="G753" s="1414"/>
      <c r="H753" s="1414"/>
      <c r="I753" s="1415"/>
      <c r="J753" s="1416" t="s">
        <v>90</v>
      </c>
      <c r="K753" s="1417"/>
      <c r="L753" s="1417"/>
      <c r="M753" s="1417"/>
      <c r="N753" s="1417"/>
      <c r="O753" s="1418"/>
      <c r="P753" s="1007"/>
    </row>
    <row r="754" spans="1:16" s="73" customFormat="1" ht="18.600000000000001" customHeight="1">
      <c r="A754" s="1303"/>
      <c r="B754" s="543" t="s">
        <v>210</v>
      </c>
      <c r="C754" s="689" t="s">
        <v>70</v>
      </c>
      <c r="D754" s="1275" t="s">
        <v>214</v>
      </c>
      <c r="E754" s="1274"/>
      <c r="F754" s="1413" t="s">
        <v>103</v>
      </c>
      <c r="G754" s="1414"/>
      <c r="H754" s="1414"/>
      <c r="I754" s="1415"/>
      <c r="J754" s="1416"/>
      <c r="K754" s="1417"/>
      <c r="L754" s="1417"/>
      <c r="M754" s="1417"/>
      <c r="N754" s="1417"/>
      <c r="O754" s="1418"/>
      <c r="P754" s="1007"/>
    </row>
    <row r="755" spans="1:16" s="73" customFormat="1" ht="18.600000000000001" customHeight="1" thickBot="1">
      <c r="A755" s="1303"/>
      <c r="B755" s="547" t="s">
        <v>210</v>
      </c>
      <c r="C755" s="548" t="s">
        <v>153</v>
      </c>
      <c r="D755" s="1281" t="s">
        <v>215</v>
      </c>
      <c r="E755" s="1280"/>
      <c r="F755" s="1422" t="s">
        <v>216</v>
      </c>
      <c r="G755" s="1423"/>
      <c r="H755" s="1423"/>
      <c r="I755" s="1424"/>
      <c r="J755" s="1419"/>
      <c r="K755" s="1420"/>
      <c r="L755" s="1420"/>
      <c r="M755" s="1420"/>
      <c r="N755" s="1420"/>
      <c r="O755" s="1421"/>
      <c r="P755" s="1007"/>
    </row>
    <row r="756" spans="1:16" s="73" customFormat="1" ht="9.75" customHeight="1">
      <c r="A756" s="1412"/>
      <c r="B756" s="1412"/>
      <c r="C756" s="1412"/>
      <c r="D756" s="1412"/>
      <c r="E756" s="1412"/>
      <c r="F756" s="1412"/>
      <c r="G756" s="1412"/>
      <c r="H756" s="1412"/>
      <c r="I756" s="1412"/>
      <c r="J756" s="1412"/>
      <c r="K756" s="1412"/>
      <c r="L756" s="1412"/>
      <c r="M756" s="1412"/>
      <c r="N756" s="1412"/>
      <c r="O756" s="1412"/>
      <c r="P756" s="1412"/>
    </row>
    <row r="757" spans="1:16" s="73" customFormat="1" ht="17.25" customHeight="1" thickBot="1">
      <c r="A757" s="241">
        <f>A721+1</f>
        <v>22</v>
      </c>
      <c r="B757" s="1302" t="s">
        <v>53</v>
      </c>
      <c r="C757" s="1302"/>
      <c r="D757" s="1302"/>
      <c r="E757" s="1302"/>
      <c r="F757" s="1302"/>
      <c r="G757" s="1302"/>
      <c r="H757" s="1302"/>
      <c r="I757" s="1302"/>
      <c r="J757" s="1302"/>
      <c r="K757" s="1302"/>
      <c r="L757" s="1302"/>
      <c r="M757" s="1302"/>
      <c r="N757" s="1302"/>
      <c r="O757" s="1302"/>
      <c r="P757" s="1007"/>
    </row>
    <row r="758" spans="1:16" s="73" customFormat="1" ht="44.25" customHeight="1">
      <c r="A758" s="1303"/>
      <c r="B758" s="1304" t="str">
        <f>IF(L760&gt;0,CONCATENATE(I760,L760),0)</f>
        <v>Roll No.:-922</v>
      </c>
      <c r="C758" s="1306"/>
      <c r="D758" s="1308" t="str">
        <f>Master!$E$8</f>
        <v>Govt. Sr. Secondary School Raimalwada</v>
      </c>
      <c r="E758" s="1309"/>
      <c r="F758" s="1309"/>
      <c r="G758" s="1309"/>
      <c r="H758" s="1309"/>
      <c r="I758" s="1309"/>
      <c r="J758" s="1309"/>
      <c r="K758" s="1309"/>
      <c r="L758" s="1309"/>
      <c r="M758" s="1309"/>
      <c r="N758" s="1309"/>
      <c r="O758" s="1310"/>
      <c r="P758" s="1007"/>
    </row>
    <row r="759" spans="1:16" s="73" customFormat="1" ht="26.25" customHeight="1" thickBot="1">
      <c r="A759" s="1303"/>
      <c r="B759" s="1305"/>
      <c r="C759" s="1307"/>
      <c r="D759" s="1311" t="str">
        <f>Master!$E$11</f>
        <v>P.S.-Bapini (Jodhpur)</v>
      </c>
      <c r="E759" s="1311"/>
      <c r="F759" s="1311"/>
      <c r="G759" s="1311"/>
      <c r="H759" s="1311"/>
      <c r="I759" s="1311"/>
      <c r="J759" s="1311"/>
      <c r="K759" s="1311"/>
      <c r="L759" s="1311"/>
      <c r="M759" s="1311"/>
      <c r="N759" s="1311"/>
      <c r="O759" s="1312"/>
      <c r="P759" s="1007"/>
    </row>
    <row r="760" spans="1:16" s="73" customFormat="1" ht="15" customHeight="1">
      <c r="A760" s="1303"/>
      <c r="B760" s="1313"/>
      <c r="C760" s="1314" t="s">
        <v>163</v>
      </c>
      <c r="D760" s="1315"/>
      <c r="E760" s="1315"/>
      <c r="F760" s="1315"/>
      <c r="G760" s="1315"/>
      <c r="H760" s="1316"/>
      <c r="I760" s="1320" t="s">
        <v>125</v>
      </c>
      <c r="J760" s="1321"/>
      <c r="K760" s="1321"/>
      <c r="L760" s="1286">
        <f>VLOOKUP(A757,'Marks Entry'!$B$9:$G$108,6)</f>
        <v>922</v>
      </c>
      <c r="M760" s="1288" t="str">
        <f>CONCATENATE('Marks Entry'!$C$3,"0",'Marks Entry'!$G$3)</f>
        <v>School U-Dise Code :-08151106901</v>
      </c>
      <c r="N760" s="1289"/>
      <c r="O760" s="1290"/>
      <c r="P760" s="1007"/>
    </row>
    <row r="761" spans="1:16" s="73" customFormat="1" ht="15" customHeight="1">
      <c r="A761" s="1303"/>
      <c r="B761" s="1313"/>
      <c r="C761" s="1314"/>
      <c r="D761" s="1315"/>
      <c r="E761" s="1315"/>
      <c r="F761" s="1315"/>
      <c r="G761" s="1315"/>
      <c r="H761" s="1316"/>
      <c r="I761" s="1320"/>
      <c r="J761" s="1321"/>
      <c r="K761" s="1321"/>
      <c r="L761" s="1286"/>
      <c r="M761" s="1291" t="str">
        <f>CONCATENATE('Marks Entry'!$I$3,'Marks Entry'!$J$3)</f>
        <v>Session :-2022-23</v>
      </c>
      <c r="N761" s="1292"/>
      <c r="O761" s="1293"/>
      <c r="P761" s="1007"/>
    </row>
    <row r="762" spans="1:16" s="73" customFormat="1" ht="15" customHeight="1" thickBot="1">
      <c r="A762" s="1303"/>
      <c r="B762" s="1313"/>
      <c r="C762" s="1317"/>
      <c r="D762" s="1318"/>
      <c r="E762" s="1318"/>
      <c r="F762" s="1318"/>
      <c r="G762" s="1318"/>
      <c r="H762" s="1319"/>
      <c r="I762" s="1322"/>
      <c r="J762" s="1323"/>
      <c r="K762" s="1323"/>
      <c r="L762" s="1287"/>
      <c r="M762" s="1294"/>
      <c r="N762" s="1295"/>
      <c r="O762" s="1296"/>
      <c r="P762" s="1007"/>
    </row>
    <row r="763" spans="1:16" s="73" customFormat="1" ht="19.5" customHeight="1">
      <c r="A763" s="1303"/>
      <c r="B763" s="543" t="s">
        <v>210</v>
      </c>
      <c r="C763" s="1297" t="s">
        <v>21</v>
      </c>
      <c r="D763" s="1298"/>
      <c r="E763" s="1298"/>
      <c r="F763" s="1298"/>
      <c r="G763" s="1299"/>
      <c r="H763" s="13" t="s">
        <v>161</v>
      </c>
      <c r="I763" s="1300">
        <f>VLOOKUP($A757,'Marks Entry'!$B$9:$FN$108,4,0)</f>
        <v>0</v>
      </c>
      <c r="J763" s="1300"/>
      <c r="K763" s="1300"/>
      <c r="L763" s="1300"/>
      <c r="M763" s="1300"/>
      <c r="N763" s="1300"/>
      <c r="O763" s="1301"/>
      <c r="P763" s="1007"/>
    </row>
    <row r="764" spans="1:16" s="73" customFormat="1" ht="19.5" customHeight="1">
      <c r="A764" s="1303"/>
      <c r="B764" s="543" t="s">
        <v>210</v>
      </c>
      <c r="C764" s="1283" t="s">
        <v>23</v>
      </c>
      <c r="D764" s="1284"/>
      <c r="E764" s="1284"/>
      <c r="F764" s="1284"/>
      <c r="G764" s="1285"/>
      <c r="H764" s="25" t="s">
        <v>161</v>
      </c>
      <c r="I764" s="1252">
        <f>VLOOKUP($A757,'Marks Entry'!$B$9:$FN$108,7,0)</f>
        <v>0</v>
      </c>
      <c r="J764" s="1252"/>
      <c r="K764" s="1252"/>
      <c r="L764" s="1252"/>
      <c r="M764" s="1252"/>
      <c r="N764" s="1252"/>
      <c r="O764" s="1253"/>
      <c r="P764" s="1007"/>
    </row>
    <row r="765" spans="1:16" s="73" customFormat="1" ht="19.5" customHeight="1">
      <c r="A765" s="1303"/>
      <c r="B765" s="543" t="s">
        <v>210</v>
      </c>
      <c r="C765" s="1283" t="s">
        <v>24</v>
      </c>
      <c r="D765" s="1284"/>
      <c r="E765" s="1284"/>
      <c r="F765" s="1284"/>
      <c r="G765" s="1285"/>
      <c r="H765" s="25" t="s">
        <v>161</v>
      </c>
      <c r="I765" s="1252">
        <f>VLOOKUP($A757,'Marks Entry'!$B$9:$FN$108,8,0)</f>
        <v>0</v>
      </c>
      <c r="J765" s="1252"/>
      <c r="K765" s="1252"/>
      <c r="L765" s="1252"/>
      <c r="M765" s="1252"/>
      <c r="N765" s="1252"/>
      <c r="O765" s="1253"/>
      <c r="P765" s="1007"/>
    </row>
    <row r="766" spans="1:16" s="73" customFormat="1" ht="19.5" customHeight="1">
      <c r="A766" s="1303"/>
      <c r="B766" s="543" t="s">
        <v>210</v>
      </c>
      <c r="C766" s="1283" t="s">
        <v>55</v>
      </c>
      <c r="D766" s="1284"/>
      <c r="E766" s="1284"/>
      <c r="F766" s="1284"/>
      <c r="G766" s="1285"/>
      <c r="H766" s="25" t="s">
        <v>161</v>
      </c>
      <c r="I766" s="1252">
        <f>VLOOKUP($A757,'Marks Entry'!$B$9:$FN$108,9,0)</f>
        <v>0</v>
      </c>
      <c r="J766" s="1252"/>
      <c r="K766" s="1252"/>
      <c r="L766" s="1252"/>
      <c r="M766" s="1252"/>
      <c r="N766" s="1252"/>
      <c r="O766" s="1253"/>
      <c r="P766" s="1007"/>
    </row>
    <row r="767" spans="1:16" s="73" customFormat="1" ht="19.5" customHeight="1">
      <c r="A767" s="1303"/>
      <c r="B767" s="543" t="s">
        <v>210</v>
      </c>
      <c r="C767" s="1283" t="s">
        <v>56</v>
      </c>
      <c r="D767" s="1284"/>
      <c r="E767" s="1284"/>
      <c r="F767" s="1284"/>
      <c r="G767" s="1285"/>
      <c r="H767" s="25" t="s">
        <v>161</v>
      </c>
      <c r="I767" s="1251" t="str">
        <f>CONCATENATE('Marks Entry'!$G$4,'Marks Entry'!$J$4)</f>
        <v>6(A)</v>
      </c>
      <c r="J767" s="1252"/>
      <c r="K767" s="1252"/>
      <c r="L767" s="1252"/>
      <c r="M767" s="1252"/>
      <c r="N767" s="1252"/>
      <c r="O767" s="1253"/>
      <c r="P767" s="1007"/>
    </row>
    <row r="768" spans="1:16" s="73" customFormat="1" ht="19.5" customHeight="1" thickBot="1">
      <c r="A768" s="1303"/>
      <c r="B768" s="543" t="s">
        <v>210</v>
      </c>
      <c r="C768" s="1254" t="s">
        <v>26</v>
      </c>
      <c r="D768" s="1255"/>
      <c r="E768" s="1255"/>
      <c r="F768" s="1255"/>
      <c r="G768" s="1256"/>
      <c r="H768" s="61" t="s">
        <v>161</v>
      </c>
      <c r="I768" s="1257">
        <f>VLOOKUP($A757,'Marks Entry'!$B$9:$FN$108,10,0)</f>
        <v>0</v>
      </c>
      <c r="J768" s="1257"/>
      <c r="K768" s="1257"/>
      <c r="L768" s="1257"/>
      <c r="M768" s="1257"/>
      <c r="N768" s="1257"/>
      <c r="O768" s="1258"/>
      <c r="P768" s="1007"/>
    </row>
    <row r="769" spans="1:16" s="73" customFormat="1" ht="34.5" customHeight="1">
      <c r="A769" s="1303"/>
      <c r="B769" s="543" t="s">
        <v>210</v>
      </c>
      <c r="C769" s="1259" t="s">
        <v>57</v>
      </c>
      <c r="D769" s="1260"/>
      <c r="E769" s="525" t="s">
        <v>82</v>
      </c>
      <c r="F769" s="525" t="s">
        <v>83</v>
      </c>
      <c r="G769" s="697" t="str">
        <f>'Marks Entry'!$R$5</f>
        <v>No Bag Day Activity</v>
      </c>
      <c r="H769" s="521" t="s">
        <v>32</v>
      </c>
      <c r="I769" s="1261" t="s">
        <v>58</v>
      </c>
      <c r="J769" s="1262"/>
      <c r="K769" s="522" t="s">
        <v>203</v>
      </c>
      <c r="L769" s="1263" t="s">
        <v>94</v>
      </c>
      <c r="M769" s="1264"/>
      <c r="N769" s="535" t="s">
        <v>86</v>
      </c>
      <c r="O769" s="1265" t="s">
        <v>101</v>
      </c>
      <c r="P769" s="1007"/>
    </row>
    <row r="770" spans="1:16" s="73" customFormat="1" ht="25.5" customHeight="1" thickBot="1">
      <c r="A770" s="1303"/>
      <c r="B770" s="543" t="s">
        <v>210</v>
      </c>
      <c r="C770" s="1267" t="s">
        <v>59</v>
      </c>
      <c r="D770" s="1268"/>
      <c r="E770" s="549">
        <f>'Marks Entry'!$N$7</f>
        <v>10</v>
      </c>
      <c r="F770" s="549">
        <f>'Marks Entry'!$Q$7</f>
        <v>10</v>
      </c>
      <c r="G770" s="549">
        <f>'Marks Entry'!$T$7</f>
        <v>10</v>
      </c>
      <c r="H770" s="111">
        <f>SUM(E770:G770)</f>
        <v>30</v>
      </c>
      <c r="I770" s="1269">
        <f>'Marks Entry'!$X$7</f>
        <v>70</v>
      </c>
      <c r="J770" s="1270"/>
      <c r="K770" s="531">
        <f>SUM(H770,I770)</f>
        <v>100</v>
      </c>
      <c r="L770" s="1330">
        <f>'Marks Entry'!$AA$7</f>
        <v>100</v>
      </c>
      <c r="M770" s="1331"/>
      <c r="N770" s="536">
        <f>H770+I770+L770</f>
        <v>200</v>
      </c>
      <c r="O770" s="1266"/>
      <c r="P770" s="1007"/>
    </row>
    <row r="771" spans="1:16" s="73" customFormat="1" ht="18.600000000000001" customHeight="1">
      <c r="A771" s="1303"/>
      <c r="B771" s="543" t="s">
        <v>210</v>
      </c>
      <c r="C771" s="1324" t="str">
        <f>'Marks Entry'!$L$3</f>
        <v>HINDI</v>
      </c>
      <c r="D771" s="1325"/>
      <c r="E771" s="527">
        <f>IF($L760="TC",0,IF($L760="Nso",0,VLOOKUP($A757,'Marks Entry'!$B$9:$FN$108,13,0)))</f>
        <v>0</v>
      </c>
      <c r="F771" s="527">
        <f>IF($L760="TC",0,IF($L760="Nso",0,VLOOKUP($A757,'Marks Entry'!$B$9:$FN$108,16,0)))</f>
        <v>0</v>
      </c>
      <c r="G771" s="527">
        <f>IF($L760="TC",0,IF($L760="Nso",0,VLOOKUP($A757,'Marks Entry'!$B$9:$FN$108,19,0)))</f>
        <v>0</v>
      </c>
      <c r="H771" s="528">
        <f>SUM(E771:G771)</f>
        <v>0</v>
      </c>
      <c r="I771" s="1326">
        <f>IF($L760="TC",0,IF($L760="Nso",0,VLOOKUP($A757,'Marks Entry'!$B$9:$FN$108,23,0)))</f>
        <v>0</v>
      </c>
      <c r="J771" s="1327"/>
      <c r="K771" s="532">
        <f>SUM(H771,I771)</f>
        <v>0</v>
      </c>
      <c r="L771" s="1328">
        <f>IF($L760="TC",0,IF($L760="Nso",0,VLOOKUP($A757,'Marks Entry'!$B$9:$FN$108,26,0)))</f>
        <v>0</v>
      </c>
      <c r="M771" s="1329"/>
      <c r="N771" s="537">
        <f>SUM(H771,I771,L771)</f>
        <v>0</v>
      </c>
      <c r="O771" s="544" t="str">
        <f>IF($L760="TC",0,IF($L760="Nso",0,VLOOKUP($A757,'Marks Entry'!$B$9:$FN$108,30,0)))</f>
        <v>E</v>
      </c>
      <c r="P771" s="1007"/>
    </row>
    <row r="772" spans="1:16" s="73" customFormat="1" ht="18.600000000000001" customHeight="1">
      <c r="A772" s="1303"/>
      <c r="B772" s="543" t="s">
        <v>210</v>
      </c>
      <c r="C772" s="1271" t="str">
        <f>'Marks Entry'!$AF$3</f>
        <v>ENGLISH</v>
      </c>
      <c r="D772" s="1272"/>
      <c r="E772" s="527">
        <f>IF($L760="TC",0,IF($L760="Nso",0,VLOOKUP($A757,'Marks Entry'!$B$9:$FN$108,33,0)))</f>
        <v>0</v>
      </c>
      <c r="F772" s="527">
        <f>IF($L760="TC",0,IF($L760="Nso",0,VLOOKUP($A757,'Marks Entry'!$B$9:$FN$108,36,0)))</f>
        <v>0</v>
      </c>
      <c r="G772" s="527">
        <f>IF($L760="TC",0,IF($L760="Nso",0,VLOOKUP($A757,'Marks Entry'!$B$9:$FN$108,39,0)))</f>
        <v>0</v>
      </c>
      <c r="H772" s="529">
        <f t="shared" ref="H772:H776" si="63">SUM(E772:G772)</f>
        <v>0</v>
      </c>
      <c r="I772" s="1273">
        <f>IF($L760="TC",0,IF($L760="Nso",0,VLOOKUP($A757,'Marks Entry'!$B$9:$FN$108,43,0)))</f>
        <v>0</v>
      </c>
      <c r="J772" s="1274"/>
      <c r="K772" s="533">
        <f t="shared" ref="K772:K776" si="64">SUM(H772,I772)</f>
        <v>0</v>
      </c>
      <c r="L772" s="1275">
        <f>IF($L760="TC",0,IF($L760="Nso",0,VLOOKUP($A757,'Marks Entry'!$B$9:$FN$108,46,0)))</f>
        <v>0</v>
      </c>
      <c r="M772" s="1276"/>
      <c r="N772" s="537">
        <f t="shared" ref="N772:N776" si="65">SUM(H772,I772,L772)</f>
        <v>0</v>
      </c>
      <c r="O772" s="544" t="str">
        <f>IF($L760="TC",0,IF($L760="Nso",0,VLOOKUP($A757,'Marks Entry'!$B$9:$FN$108,50,0)))</f>
        <v>E</v>
      </c>
      <c r="P772" s="1007"/>
    </row>
    <row r="773" spans="1:16" s="73" customFormat="1" ht="18.600000000000001" customHeight="1">
      <c r="A773" s="1303"/>
      <c r="B773" s="543" t="s">
        <v>210</v>
      </c>
      <c r="C773" s="1271" t="str">
        <f>'Marks Entry'!$AZ$3</f>
        <v>SANSKRIT</v>
      </c>
      <c r="D773" s="1272"/>
      <c r="E773" s="527">
        <f>IF($L760="TC",0,IF($L760="Nso",0,VLOOKUP($A757,'Marks Entry'!$B$9:$FN$108,53,0)))</f>
        <v>0</v>
      </c>
      <c r="F773" s="527">
        <f>IF($L760="TC",0,IF($L760="TC",0,IF($L760="Nso",0,VLOOKUP($A757,'Marks Entry'!$B$9:$FN$108,56,0))))</f>
        <v>0</v>
      </c>
      <c r="G773" s="527">
        <f>IF($L760="TC",0,IF($L760="TC",0,IF($L760="Nso",0,VLOOKUP($A757,'Marks Entry'!$B$9:$FN$108,59,0))))</f>
        <v>0</v>
      </c>
      <c r="H773" s="529">
        <f t="shared" si="63"/>
        <v>0</v>
      </c>
      <c r="I773" s="1273">
        <f>IF($L760="TC",0,IF($L760="Nso",0,VLOOKUP($A757,'Marks Entry'!$B$9:$FN$108,63,0)))</f>
        <v>0</v>
      </c>
      <c r="J773" s="1274"/>
      <c r="K773" s="533">
        <f t="shared" si="64"/>
        <v>0</v>
      </c>
      <c r="L773" s="1275">
        <f>IF($L760="TC",0,IF($L760="Nso",0,VLOOKUP($A757,'Marks Entry'!$B$9:$FN$108,66,0)))</f>
        <v>0</v>
      </c>
      <c r="M773" s="1276"/>
      <c r="N773" s="537">
        <f t="shared" si="65"/>
        <v>0</v>
      </c>
      <c r="O773" s="544" t="str">
        <f>IF($L760="TC",0,IF($L760="Nso",0,VLOOKUP($A757,'Marks Entry'!$B$9:$FN$108,70,0)))</f>
        <v>E</v>
      </c>
      <c r="P773" s="1007"/>
    </row>
    <row r="774" spans="1:16" s="73" customFormat="1" ht="18.600000000000001" customHeight="1">
      <c r="A774" s="1303"/>
      <c r="B774" s="543" t="s">
        <v>210</v>
      </c>
      <c r="C774" s="1271" t="str">
        <f>'Marks Entry'!$BT$3</f>
        <v>SCIENCE</v>
      </c>
      <c r="D774" s="1272"/>
      <c r="E774" s="527">
        <f>IF($L760="TC",0,IF($L760="Nso",0,VLOOKUP($A757,'Marks Entry'!$B$9:$FN$108,73,0)))</f>
        <v>0</v>
      </c>
      <c r="F774" s="527">
        <f>IF($L760="TC",0,IF($L760="Nso",0,VLOOKUP($A757,'Marks Entry'!$B$9:$FN$108,76,0)))</f>
        <v>0</v>
      </c>
      <c r="G774" s="527">
        <f>IF($L760="TC",0,IF($L760="Nso",0,VLOOKUP($A757,'Marks Entry'!$B$9:$FN$108,79,0)))</f>
        <v>0</v>
      </c>
      <c r="H774" s="529">
        <f t="shared" si="63"/>
        <v>0</v>
      </c>
      <c r="I774" s="1273">
        <f>IF($L760="TC",0,IF($L760="Nso",0,VLOOKUP($A757,'Marks Entry'!$B$9:$FN$108,83,0)))</f>
        <v>0</v>
      </c>
      <c r="J774" s="1274"/>
      <c r="K774" s="533">
        <f t="shared" si="64"/>
        <v>0</v>
      </c>
      <c r="L774" s="1275">
        <f>IF($L760="TC",0,IF($L760="Nso",0,VLOOKUP($A757,'Marks Entry'!$B$9:$FN$108,86,0)))</f>
        <v>0</v>
      </c>
      <c r="M774" s="1276"/>
      <c r="N774" s="537">
        <f t="shared" si="65"/>
        <v>0</v>
      </c>
      <c r="O774" s="544" t="str">
        <f>IF($L760="TC",0,IF($L760="Nso",0,VLOOKUP($A757,'Marks Entry'!$B$9:$FN$108,90,0)))</f>
        <v>E</v>
      </c>
      <c r="P774" s="1007"/>
    </row>
    <row r="775" spans="1:16" s="73" customFormat="1" ht="18.600000000000001" customHeight="1">
      <c r="A775" s="1303"/>
      <c r="B775" s="543" t="s">
        <v>210</v>
      </c>
      <c r="C775" s="1271" t="str">
        <f>'Marks Entry'!$CN$3</f>
        <v>MATHEMATICS</v>
      </c>
      <c r="D775" s="1272"/>
      <c r="E775" s="527">
        <f>IF($L760="TC",0,IF($L760="Nso",0,VLOOKUP($A757,'Marks Entry'!$B$9:$FN$108,93,0)))</f>
        <v>0</v>
      </c>
      <c r="F775" s="527">
        <f>IF($L760="TC",0,IF($L760="Nso",0,VLOOKUP($A757,'Marks Entry'!$B$9:$FN$108,96,0)))</f>
        <v>0</v>
      </c>
      <c r="G775" s="527">
        <f>IF($L760="TC",0,IF($L760="Nso",0,VLOOKUP($A757,'Marks Entry'!$B$9:$FN$108,99,0)))</f>
        <v>0</v>
      </c>
      <c r="H775" s="529">
        <f t="shared" si="63"/>
        <v>0</v>
      </c>
      <c r="I775" s="1273">
        <f>IF($L760="TC",0,IF($L760="Nso",0,VLOOKUP($A757,'Marks Entry'!$B$9:$FN$108,103,0)))</f>
        <v>0</v>
      </c>
      <c r="J775" s="1274"/>
      <c r="K775" s="533">
        <f t="shared" si="64"/>
        <v>0</v>
      </c>
      <c r="L775" s="1275">
        <f>IF($L760="TC",0,IF($L760="Nso",0,VLOOKUP($A757,'Marks Entry'!$B$9:$FN$108,106,0)))</f>
        <v>0</v>
      </c>
      <c r="M775" s="1276"/>
      <c r="N775" s="537">
        <f t="shared" si="65"/>
        <v>0</v>
      </c>
      <c r="O775" s="544" t="str">
        <f>IF($L760="TC",0,IF($L760="Nso",0,VLOOKUP($A757,'Marks Entry'!$B$9:$FN$108,110,0)))</f>
        <v>E</v>
      </c>
      <c r="P775" s="1007"/>
    </row>
    <row r="776" spans="1:16" s="73" customFormat="1" ht="18.600000000000001" customHeight="1" thickBot="1">
      <c r="A776" s="1303"/>
      <c r="B776" s="543" t="s">
        <v>210</v>
      </c>
      <c r="C776" s="1277" t="str">
        <f>'Marks Entry'!$DH$3</f>
        <v>SOCIAL SCIENCE</v>
      </c>
      <c r="D776" s="1278"/>
      <c r="E776" s="527">
        <f>IF($L760="TC",0,IF($L760="Nso",0,VLOOKUP($A757,'Marks Entry'!$B$9:$FN$108,113,0)))</f>
        <v>0</v>
      </c>
      <c r="F776" s="527">
        <f>IF($L760="TC",0,IF($L760="Nso",0,VLOOKUP($A757,'Marks Entry'!$B$9:$FN$108,116,0)))</f>
        <v>0</v>
      </c>
      <c r="G776" s="527">
        <f>IF($L760="TC",0,IF($L760="Nso",0,VLOOKUP($A757,'Marks Entry'!$B$9:$FN$108,119,0)))</f>
        <v>0</v>
      </c>
      <c r="H776" s="530">
        <f t="shared" si="63"/>
        <v>0</v>
      </c>
      <c r="I776" s="1279">
        <f>IF($L760="TC",0,IF($L760="Nso",0,VLOOKUP($A757,'Marks Entry'!$B$9:$FN$108,123,0)))</f>
        <v>0</v>
      </c>
      <c r="J776" s="1280"/>
      <c r="K776" s="534">
        <f t="shared" si="64"/>
        <v>0</v>
      </c>
      <c r="L776" s="1281">
        <f>IF($L760="TC",0,IF($L760="Nso",0,VLOOKUP($A757,'Marks Entry'!$B$9:$FN$108,126,0)))</f>
        <v>0</v>
      </c>
      <c r="M776" s="1282"/>
      <c r="N776" s="537">
        <f t="shared" si="65"/>
        <v>0</v>
      </c>
      <c r="O776" s="544" t="str">
        <f>IF($L760="TC",0,IF($L760="Nso",0,VLOOKUP($A757,'Marks Entry'!$B$9:$FN$108,130,0)))</f>
        <v>E</v>
      </c>
      <c r="P776" s="1007"/>
    </row>
    <row r="777" spans="1:16" s="73" customFormat="1" ht="18.600000000000001" customHeight="1">
      <c r="A777" s="1303"/>
      <c r="B777" s="543" t="s">
        <v>210</v>
      </c>
      <c r="C777" s="1350" t="s">
        <v>87</v>
      </c>
      <c r="D777" s="1351"/>
      <c r="E777" s="1352"/>
      <c r="F777" s="1356" t="s">
        <v>88</v>
      </c>
      <c r="G777" s="1357"/>
      <c r="H777" s="1358" t="s">
        <v>89</v>
      </c>
      <c r="I777" s="1358"/>
      <c r="J777" s="1359" t="s">
        <v>44</v>
      </c>
      <c r="K777" s="1360"/>
      <c r="L777" s="236" t="s">
        <v>95</v>
      </c>
      <c r="M777" s="236" t="s">
        <v>208</v>
      </c>
      <c r="N777" s="200" t="s">
        <v>42</v>
      </c>
      <c r="O777" s="545" t="s">
        <v>46</v>
      </c>
      <c r="P777" s="1007"/>
    </row>
    <row r="778" spans="1:16" s="73" customFormat="1" ht="18.600000000000001" customHeight="1" thickBot="1">
      <c r="A778" s="1303"/>
      <c r="B778" s="543" t="s">
        <v>210</v>
      </c>
      <c r="C778" s="1353"/>
      <c r="D778" s="1354"/>
      <c r="E778" s="1355"/>
      <c r="F778" s="1361">
        <f>IF($L760="TC",0,IF($L760="Nso",0,VLOOKUP($A757,'Marks Entry'!$B$9:$FN$108,161,0)))</f>
        <v>1200</v>
      </c>
      <c r="G778" s="1362"/>
      <c r="H778" s="1363">
        <f>IF($L760="TC",0,IF($L760="Nso",0,VLOOKUP($A757,'Marks Entry'!$B$9:$FN$108,162,0)))</f>
        <v>0</v>
      </c>
      <c r="I778" s="1363"/>
      <c r="J778" s="1364">
        <f>IF($L760="TC",0,IF($L760="Nso",0,VLOOKUP($A757,'Marks Entry'!$B$9:$FN$108,163,0)))</f>
        <v>0</v>
      </c>
      <c r="K778" s="1365"/>
      <c r="L778" s="237" t="str">
        <f>IF($L760="TC",0,IF($L760="Nso",0,VLOOKUP($A757,'Marks Entry'!$B$9:$FN$108,164,0)))</f>
        <v/>
      </c>
      <c r="M778" s="237" t="str">
        <f>IF($L760="TC",0,IF($L760="Nso",0,VLOOKUP($A757,'Marks Entry'!$B$9:$FN$108,165,0)))</f>
        <v/>
      </c>
      <c r="N778" s="542" t="str">
        <f>IF($L760="TC","TC",IF($L760="Nso","NSO",VLOOKUP($A757,'Marks Entry'!$B$9:$FN$108,166,0)))</f>
        <v>PROMOTED</v>
      </c>
      <c r="O778" s="546" t="str">
        <f>IF($L760="Nso",0,VLOOKUP($A757,'Marks Entry'!$B$9:$FN$108,168,0))</f>
        <v/>
      </c>
      <c r="P778" s="1007"/>
    </row>
    <row r="779" spans="1:16" s="73" customFormat="1" ht="18.600000000000001" customHeight="1">
      <c r="A779" s="1303"/>
      <c r="B779" s="543" t="s">
        <v>210</v>
      </c>
      <c r="C779" s="1332" t="s">
        <v>62</v>
      </c>
      <c r="D779" s="1333"/>
      <c r="E779" s="1333"/>
      <c r="F779" s="1333"/>
      <c r="G779" s="1333"/>
      <c r="H779" s="1333"/>
      <c r="I779" s="1334"/>
      <c r="J779" s="1335" t="s">
        <v>63</v>
      </c>
      <c r="K779" s="1335"/>
      <c r="L779" s="1336"/>
      <c r="M779" s="238">
        <f>IF($L760="TC",0,IF($L760="Nso",0,VLOOKUP($A757,'Marks Entry'!$B$9:$FN$108,158,0)))</f>
        <v>0</v>
      </c>
      <c r="N779" s="1337" t="s">
        <v>104</v>
      </c>
      <c r="O779" s="1338"/>
      <c r="P779" s="1007"/>
    </row>
    <row r="780" spans="1:16" s="73" customFormat="1" ht="18.600000000000001" customHeight="1" thickBot="1">
      <c r="A780" s="1303"/>
      <c r="B780" s="543" t="s">
        <v>210</v>
      </c>
      <c r="C780" s="1339" t="s">
        <v>57</v>
      </c>
      <c r="D780" s="1340"/>
      <c r="E780" s="1340"/>
      <c r="F780" s="1341" t="s">
        <v>168</v>
      </c>
      <c r="G780" s="1341"/>
      <c r="H780" s="1341"/>
      <c r="I780" s="523" t="s">
        <v>50</v>
      </c>
      <c r="J780" s="1342" t="s">
        <v>64</v>
      </c>
      <c r="K780" s="1342"/>
      <c r="L780" s="1343"/>
      <c r="M780" s="239">
        <f>IF($L760="TC",0,IF($L760="Nso",0,VLOOKUP($A757,'Marks Entry'!$B$9:$FN$108,159,0)))</f>
        <v>0</v>
      </c>
      <c r="N780" s="1344" t="str">
        <f>IF($L760="TC",0,IF($L760="Nso",0,VLOOKUP($A757,'Marks Entry'!$B$9:$FN$108,160,0)))</f>
        <v/>
      </c>
      <c r="O780" s="1345"/>
      <c r="P780" s="1007"/>
    </row>
    <row r="781" spans="1:16" s="73" customFormat="1" ht="18.600000000000001" customHeight="1">
      <c r="A781" s="1303"/>
      <c r="B781" s="543" t="s">
        <v>210</v>
      </c>
      <c r="C781" s="1339"/>
      <c r="D781" s="1340"/>
      <c r="E781" s="1340"/>
      <c r="F781" s="1341"/>
      <c r="G781" s="1341"/>
      <c r="H781" s="1341"/>
      <c r="I781" s="524" t="s">
        <v>102</v>
      </c>
      <c r="J781" s="1346" t="s">
        <v>65</v>
      </c>
      <c r="K781" s="1346"/>
      <c r="L781" s="1347"/>
      <c r="M781" s="1348" t="str">
        <f>IF($L760="TC",0,IF($L760="Nso",0,VLOOKUP($A757,'Marks Entry'!$B$9:$FN$108,169,0)))</f>
        <v>Need Improvement</v>
      </c>
      <c r="N781" s="1348"/>
      <c r="O781" s="1349"/>
      <c r="P781" s="1007"/>
    </row>
    <row r="782" spans="1:16" s="73" customFormat="1" ht="18.600000000000001" customHeight="1">
      <c r="A782" s="1303"/>
      <c r="B782" s="543" t="s">
        <v>210</v>
      </c>
      <c r="C782" s="1397" t="str">
        <f>'Marks Entry'!$EB$3</f>
        <v>Work Exp.</v>
      </c>
      <c r="D782" s="1398"/>
      <c r="E782" s="1399"/>
      <c r="F782" s="1400" t="str">
        <f>IF($L760="TC",0,IF($L760="Nso",0,VLOOKUP($A757,'Marks Entry'!$B$9:$GM$108,186,0)))</f>
        <v>0/100</v>
      </c>
      <c r="G782" s="1400"/>
      <c r="H782" s="1400"/>
      <c r="I782" s="59" t="str">
        <f>IF($L760="TC",0,IF($L760="Nso",0,VLOOKUP($A757,'Marks Entry'!$B$9:$GM$108,139,0)))</f>
        <v>E</v>
      </c>
      <c r="J782" s="1401" t="s">
        <v>81</v>
      </c>
      <c r="K782" s="1401"/>
      <c r="L782" s="1402"/>
      <c r="M782" s="1403">
        <f>'Marks Entry'!$AA$2</f>
        <v>45041</v>
      </c>
      <c r="N782" s="1403"/>
      <c r="O782" s="1404"/>
      <c r="P782" s="1007"/>
    </row>
    <row r="783" spans="1:16" s="73" customFormat="1" ht="18.600000000000001" customHeight="1">
      <c r="A783" s="1303"/>
      <c r="B783" s="543" t="s">
        <v>210</v>
      </c>
      <c r="C783" s="1405" t="str">
        <f>'Marks Entry'!$EK$3</f>
        <v>Art Edu.</v>
      </c>
      <c r="D783" s="1400"/>
      <c r="E783" s="1400"/>
      <c r="F783" s="1406" t="str">
        <f>IF($L760="TC",0,IF($L760="Nso",0,VLOOKUP($A757,'Marks Entry'!$B$9:$GM$108,190,0)))</f>
        <v>0/100</v>
      </c>
      <c r="G783" s="1407"/>
      <c r="H783" s="1408"/>
      <c r="I783" s="59" t="str">
        <f>IF($L760="TC",0,IF($L760="Nso",0,VLOOKUP($A757,'Marks Entry'!$B$9:$GM$108,148,0)))</f>
        <v>E</v>
      </c>
      <c r="J783" s="1409"/>
      <c r="K783" s="1409"/>
      <c r="L783" s="1410"/>
      <c r="M783" s="1410"/>
      <c r="N783" s="1410"/>
      <c r="O783" s="1411"/>
      <c r="P783" s="1007"/>
    </row>
    <row r="784" spans="1:16" s="73" customFormat="1" ht="18.600000000000001" customHeight="1">
      <c r="A784" s="1303"/>
      <c r="B784" s="543" t="s">
        <v>210</v>
      </c>
      <c r="C784" s="1366" t="str">
        <f>'Marks Entry'!$ET$3</f>
        <v>HEALTH &amp; PHY. EDU.</v>
      </c>
      <c r="D784" s="1367"/>
      <c r="E784" s="1367"/>
      <c r="F784" s="1368" t="str">
        <f>IF($L760="TC",0,IF($L760="Nso",0,VLOOKUP($A757,'Marks Entry'!$B$9:$GM$108,194,0)))</f>
        <v>0/100</v>
      </c>
      <c r="G784" s="1369"/>
      <c r="H784" s="1370"/>
      <c r="I784" s="59" t="str">
        <f>IF($L760="TC",0,IF($L760="Nso",0,VLOOKUP($A757,'Marks Entry'!$B$9:$GM$108,157,0)))</f>
        <v>E</v>
      </c>
      <c r="J784" s="1371" t="s">
        <v>77</v>
      </c>
      <c r="K784" s="1372"/>
      <c r="L784" s="1373"/>
      <c r="M784" s="1377"/>
      <c r="N784" s="1372"/>
      <c r="O784" s="1378"/>
      <c r="P784" s="1007"/>
    </row>
    <row r="785" spans="1:16" s="73" customFormat="1" ht="18.600000000000001" customHeight="1">
      <c r="A785" s="1303"/>
      <c r="B785" s="543" t="s">
        <v>210</v>
      </c>
      <c r="C785" s="1381" t="s">
        <v>66</v>
      </c>
      <c r="D785" s="1382"/>
      <c r="E785" s="1382"/>
      <c r="F785" s="1382"/>
      <c r="G785" s="1382"/>
      <c r="H785" s="1382"/>
      <c r="I785" s="1383"/>
      <c r="J785" s="1374"/>
      <c r="K785" s="1375"/>
      <c r="L785" s="1376"/>
      <c r="M785" s="1379"/>
      <c r="N785" s="1375"/>
      <c r="O785" s="1380"/>
      <c r="P785" s="1007"/>
    </row>
    <row r="786" spans="1:16" s="73" customFormat="1" ht="18.600000000000001" customHeight="1" thickBot="1">
      <c r="A786" s="1303"/>
      <c r="B786" s="543" t="s">
        <v>210</v>
      </c>
      <c r="C786" s="60" t="s">
        <v>67</v>
      </c>
      <c r="D786" s="1384" t="s">
        <v>72</v>
      </c>
      <c r="E786" s="1385"/>
      <c r="F786" s="1384" t="s">
        <v>73</v>
      </c>
      <c r="G786" s="1386"/>
      <c r="H786" s="1386"/>
      <c r="I786" s="1387"/>
      <c r="J786" s="1388" t="s">
        <v>78</v>
      </c>
      <c r="K786" s="1389"/>
      <c r="L786" s="1389"/>
      <c r="M786" s="1389"/>
      <c r="N786" s="1389"/>
      <c r="O786" s="1390"/>
      <c r="P786" s="1007"/>
    </row>
    <row r="787" spans="1:16" s="73" customFormat="1" ht="18.600000000000001" customHeight="1">
      <c r="A787" s="1303"/>
      <c r="B787" s="543" t="s">
        <v>210</v>
      </c>
      <c r="C787" s="690" t="s">
        <v>68</v>
      </c>
      <c r="D787" s="1328" t="s">
        <v>211</v>
      </c>
      <c r="E787" s="1327"/>
      <c r="F787" s="1394" t="s">
        <v>74</v>
      </c>
      <c r="G787" s="1395"/>
      <c r="H787" s="1395"/>
      <c r="I787" s="1396"/>
      <c r="J787" s="1391"/>
      <c r="K787" s="1392"/>
      <c r="L787" s="1392"/>
      <c r="M787" s="1392"/>
      <c r="N787" s="1392"/>
      <c r="O787" s="1393"/>
      <c r="P787" s="1007"/>
    </row>
    <row r="788" spans="1:16" s="73" customFormat="1" ht="18.600000000000001" customHeight="1">
      <c r="A788" s="1303"/>
      <c r="B788" s="543" t="s">
        <v>210</v>
      </c>
      <c r="C788" s="689" t="s">
        <v>69</v>
      </c>
      <c r="D788" s="1275" t="s">
        <v>212</v>
      </c>
      <c r="E788" s="1274"/>
      <c r="F788" s="1413" t="s">
        <v>75</v>
      </c>
      <c r="G788" s="1414"/>
      <c r="H788" s="1414"/>
      <c r="I788" s="1415"/>
      <c r="J788" s="1391"/>
      <c r="K788" s="1392"/>
      <c r="L788" s="1392"/>
      <c r="M788" s="1392"/>
      <c r="N788" s="1392"/>
      <c r="O788" s="1393"/>
      <c r="P788" s="1007"/>
    </row>
    <row r="789" spans="1:16" s="73" customFormat="1" ht="18.600000000000001" customHeight="1">
      <c r="A789" s="1303"/>
      <c r="B789" s="543" t="s">
        <v>210</v>
      </c>
      <c r="C789" s="689" t="s">
        <v>71</v>
      </c>
      <c r="D789" s="1275" t="s">
        <v>213</v>
      </c>
      <c r="E789" s="1274"/>
      <c r="F789" s="1413" t="s">
        <v>76</v>
      </c>
      <c r="G789" s="1414"/>
      <c r="H789" s="1414"/>
      <c r="I789" s="1415"/>
      <c r="J789" s="1416" t="s">
        <v>90</v>
      </c>
      <c r="K789" s="1417"/>
      <c r="L789" s="1417"/>
      <c r="M789" s="1417"/>
      <c r="N789" s="1417"/>
      <c r="O789" s="1418"/>
      <c r="P789" s="1007"/>
    </row>
    <row r="790" spans="1:16" s="73" customFormat="1" ht="18.600000000000001" customHeight="1">
      <c r="A790" s="1303"/>
      <c r="B790" s="543" t="s">
        <v>210</v>
      </c>
      <c r="C790" s="689" t="s">
        <v>70</v>
      </c>
      <c r="D790" s="1275" t="s">
        <v>214</v>
      </c>
      <c r="E790" s="1274"/>
      <c r="F790" s="1413" t="s">
        <v>103</v>
      </c>
      <c r="G790" s="1414"/>
      <c r="H790" s="1414"/>
      <c r="I790" s="1415"/>
      <c r="J790" s="1416"/>
      <c r="K790" s="1417"/>
      <c r="L790" s="1417"/>
      <c r="M790" s="1417"/>
      <c r="N790" s="1417"/>
      <c r="O790" s="1418"/>
      <c r="P790" s="1007"/>
    </row>
    <row r="791" spans="1:16" s="73" customFormat="1" ht="18.600000000000001" customHeight="1" thickBot="1">
      <c r="A791" s="1303"/>
      <c r="B791" s="547" t="s">
        <v>210</v>
      </c>
      <c r="C791" s="548" t="s">
        <v>153</v>
      </c>
      <c r="D791" s="1281" t="s">
        <v>215</v>
      </c>
      <c r="E791" s="1280"/>
      <c r="F791" s="1422" t="s">
        <v>216</v>
      </c>
      <c r="G791" s="1423"/>
      <c r="H791" s="1423"/>
      <c r="I791" s="1424"/>
      <c r="J791" s="1419"/>
      <c r="K791" s="1420"/>
      <c r="L791" s="1420"/>
      <c r="M791" s="1420"/>
      <c r="N791" s="1420"/>
      <c r="O791" s="1421"/>
      <c r="P791" s="1007"/>
    </row>
    <row r="792" spans="1:16" s="73" customFormat="1" ht="9.75" customHeight="1">
      <c r="A792" s="1412"/>
      <c r="B792" s="1412"/>
      <c r="C792" s="1412"/>
      <c r="D792" s="1412"/>
      <c r="E792" s="1412"/>
      <c r="F792" s="1412"/>
      <c r="G792" s="1412"/>
      <c r="H792" s="1412"/>
      <c r="I792" s="1412"/>
      <c r="J792" s="1412"/>
      <c r="K792" s="1412"/>
      <c r="L792" s="1412"/>
      <c r="M792" s="1412"/>
      <c r="N792" s="1412"/>
      <c r="O792" s="1412"/>
      <c r="P792" s="1412"/>
    </row>
    <row r="793" spans="1:16" s="73" customFormat="1" ht="17.25" customHeight="1" thickBot="1">
      <c r="A793" s="241">
        <f>A757+1</f>
        <v>23</v>
      </c>
      <c r="B793" s="1302" t="s">
        <v>53</v>
      </c>
      <c r="C793" s="1302"/>
      <c r="D793" s="1302"/>
      <c r="E793" s="1302"/>
      <c r="F793" s="1302"/>
      <c r="G793" s="1302"/>
      <c r="H793" s="1302"/>
      <c r="I793" s="1302"/>
      <c r="J793" s="1302"/>
      <c r="K793" s="1302"/>
      <c r="L793" s="1302"/>
      <c r="M793" s="1302"/>
      <c r="N793" s="1302"/>
      <c r="O793" s="1302"/>
      <c r="P793" s="1007"/>
    </row>
    <row r="794" spans="1:16" s="73" customFormat="1" ht="44.25" customHeight="1">
      <c r="A794" s="1303"/>
      <c r="B794" s="1304" t="str">
        <f>IF(L796&gt;0,CONCATENATE(I796,L796),0)</f>
        <v>Roll No.:-923</v>
      </c>
      <c r="C794" s="1306"/>
      <c r="D794" s="1308" t="str">
        <f>Master!$E$8</f>
        <v>Govt. Sr. Secondary School Raimalwada</v>
      </c>
      <c r="E794" s="1309"/>
      <c r="F794" s="1309"/>
      <c r="G794" s="1309"/>
      <c r="H794" s="1309"/>
      <c r="I794" s="1309"/>
      <c r="J794" s="1309"/>
      <c r="K794" s="1309"/>
      <c r="L794" s="1309"/>
      <c r="M794" s="1309"/>
      <c r="N794" s="1309"/>
      <c r="O794" s="1310"/>
      <c r="P794" s="1007"/>
    </row>
    <row r="795" spans="1:16" s="73" customFormat="1" ht="26.25" customHeight="1" thickBot="1">
      <c r="A795" s="1303"/>
      <c r="B795" s="1305"/>
      <c r="C795" s="1307"/>
      <c r="D795" s="1311" t="str">
        <f>Master!$E$11</f>
        <v>P.S.-Bapini (Jodhpur)</v>
      </c>
      <c r="E795" s="1311"/>
      <c r="F795" s="1311"/>
      <c r="G795" s="1311"/>
      <c r="H795" s="1311"/>
      <c r="I795" s="1311"/>
      <c r="J795" s="1311"/>
      <c r="K795" s="1311"/>
      <c r="L795" s="1311"/>
      <c r="M795" s="1311"/>
      <c r="N795" s="1311"/>
      <c r="O795" s="1312"/>
      <c r="P795" s="1007"/>
    </row>
    <row r="796" spans="1:16" s="73" customFormat="1" ht="15" customHeight="1">
      <c r="A796" s="1303"/>
      <c r="B796" s="1313"/>
      <c r="C796" s="1314" t="s">
        <v>163</v>
      </c>
      <c r="D796" s="1315"/>
      <c r="E796" s="1315"/>
      <c r="F796" s="1315"/>
      <c r="G796" s="1315"/>
      <c r="H796" s="1316"/>
      <c r="I796" s="1320" t="s">
        <v>125</v>
      </c>
      <c r="J796" s="1321"/>
      <c r="K796" s="1321"/>
      <c r="L796" s="1286">
        <f>VLOOKUP(A793,'Marks Entry'!$B$9:$G$108,6)</f>
        <v>923</v>
      </c>
      <c r="M796" s="1288" t="str">
        <f>CONCATENATE('Marks Entry'!$C$3,"0",'Marks Entry'!$G$3)</f>
        <v>School U-Dise Code :-08151106901</v>
      </c>
      <c r="N796" s="1289"/>
      <c r="O796" s="1290"/>
      <c r="P796" s="1007"/>
    </row>
    <row r="797" spans="1:16" s="73" customFormat="1" ht="15" customHeight="1">
      <c r="A797" s="1303"/>
      <c r="B797" s="1313"/>
      <c r="C797" s="1314"/>
      <c r="D797" s="1315"/>
      <c r="E797" s="1315"/>
      <c r="F797" s="1315"/>
      <c r="G797" s="1315"/>
      <c r="H797" s="1316"/>
      <c r="I797" s="1320"/>
      <c r="J797" s="1321"/>
      <c r="K797" s="1321"/>
      <c r="L797" s="1286"/>
      <c r="M797" s="1291" t="str">
        <f>CONCATENATE('Marks Entry'!$I$3,'Marks Entry'!$J$3)</f>
        <v>Session :-2022-23</v>
      </c>
      <c r="N797" s="1292"/>
      <c r="O797" s="1293"/>
      <c r="P797" s="1007"/>
    </row>
    <row r="798" spans="1:16" s="73" customFormat="1" ht="15" customHeight="1" thickBot="1">
      <c r="A798" s="1303"/>
      <c r="B798" s="1313"/>
      <c r="C798" s="1317"/>
      <c r="D798" s="1318"/>
      <c r="E798" s="1318"/>
      <c r="F798" s="1318"/>
      <c r="G798" s="1318"/>
      <c r="H798" s="1319"/>
      <c r="I798" s="1322"/>
      <c r="J798" s="1323"/>
      <c r="K798" s="1323"/>
      <c r="L798" s="1287"/>
      <c r="M798" s="1294"/>
      <c r="N798" s="1295"/>
      <c r="O798" s="1296"/>
      <c r="P798" s="1007"/>
    </row>
    <row r="799" spans="1:16" s="73" customFormat="1" ht="19.5" customHeight="1">
      <c r="A799" s="1303"/>
      <c r="B799" s="543" t="s">
        <v>210</v>
      </c>
      <c r="C799" s="1297" t="s">
        <v>21</v>
      </c>
      <c r="D799" s="1298"/>
      <c r="E799" s="1298"/>
      <c r="F799" s="1298"/>
      <c r="G799" s="1299"/>
      <c r="H799" s="13" t="s">
        <v>161</v>
      </c>
      <c r="I799" s="1300">
        <f>VLOOKUP($A793,'Marks Entry'!$B$9:$FN$108,4,0)</f>
        <v>0</v>
      </c>
      <c r="J799" s="1300"/>
      <c r="K799" s="1300"/>
      <c r="L799" s="1300"/>
      <c r="M799" s="1300"/>
      <c r="N799" s="1300"/>
      <c r="O799" s="1301"/>
      <c r="P799" s="1007"/>
    </row>
    <row r="800" spans="1:16" s="73" customFormat="1" ht="19.5" customHeight="1">
      <c r="A800" s="1303"/>
      <c r="B800" s="543" t="s">
        <v>210</v>
      </c>
      <c r="C800" s="1283" t="s">
        <v>23</v>
      </c>
      <c r="D800" s="1284"/>
      <c r="E800" s="1284"/>
      <c r="F800" s="1284"/>
      <c r="G800" s="1285"/>
      <c r="H800" s="25" t="s">
        <v>161</v>
      </c>
      <c r="I800" s="1252">
        <f>VLOOKUP($A793,'Marks Entry'!$B$9:$FN$108,7,0)</f>
        <v>0</v>
      </c>
      <c r="J800" s="1252"/>
      <c r="K800" s="1252"/>
      <c r="L800" s="1252"/>
      <c r="M800" s="1252"/>
      <c r="N800" s="1252"/>
      <c r="O800" s="1253"/>
      <c r="P800" s="1007"/>
    </row>
    <row r="801" spans="1:16" s="73" customFormat="1" ht="19.5" customHeight="1">
      <c r="A801" s="1303"/>
      <c r="B801" s="543" t="s">
        <v>210</v>
      </c>
      <c r="C801" s="1283" t="s">
        <v>24</v>
      </c>
      <c r="D801" s="1284"/>
      <c r="E801" s="1284"/>
      <c r="F801" s="1284"/>
      <c r="G801" s="1285"/>
      <c r="H801" s="25" t="s">
        <v>161</v>
      </c>
      <c r="I801" s="1252">
        <f>VLOOKUP($A793,'Marks Entry'!$B$9:$FN$108,8,0)</f>
        <v>0</v>
      </c>
      <c r="J801" s="1252"/>
      <c r="K801" s="1252"/>
      <c r="L801" s="1252"/>
      <c r="M801" s="1252"/>
      <c r="N801" s="1252"/>
      <c r="O801" s="1253"/>
      <c r="P801" s="1007"/>
    </row>
    <row r="802" spans="1:16" s="73" customFormat="1" ht="19.5" customHeight="1">
      <c r="A802" s="1303"/>
      <c r="B802" s="543" t="s">
        <v>210</v>
      </c>
      <c r="C802" s="1283" t="s">
        <v>55</v>
      </c>
      <c r="D802" s="1284"/>
      <c r="E802" s="1284"/>
      <c r="F802" s="1284"/>
      <c r="G802" s="1285"/>
      <c r="H802" s="25" t="s">
        <v>161</v>
      </c>
      <c r="I802" s="1252">
        <f>VLOOKUP($A793,'Marks Entry'!$B$9:$FN$108,9,0)</f>
        <v>0</v>
      </c>
      <c r="J802" s="1252"/>
      <c r="K802" s="1252"/>
      <c r="L802" s="1252"/>
      <c r="M802" s="1252"/>
      <c r="N802" s="1252"/>
      <c r="O802" s="1253"/>
      <c r="P802" s="1007"/>
    </row>
    <row r="803" spans="1:16" s="73" customFormat="1" ht="19.5" customHeight="1">
      <c r="A803" s="1303"/>
      <c r="B803" s="543" t="s">
        <v>210</v>
      </c>
      <c r="C803" s="1283" t="s">
        <v>56</v>
      </c>
      <c r="D803" s="1284"/>
      <c r="E803" s="1284"/>
      <c r="F803" s="1284"/>
      <c r="G803" s="1285"/>
      <c r="H803" s="25" t="s">
        <v>161</v>
      </c>
      <c r="I803" s="1251" t="str">
        <f>CONCATENATE('Marks Entry'!$G$4,'Marks Entry'!$J$4)</f>
        <v>6(A)</v>
      </c>
      <c r="J803" s="1252"/>
      <c r="K803" s="1252"/>
      <c r="L803" s="1252"/>
      <c r="M803" s="1252"/>
      <c r="N803" s="1252"/>
      <c r="O803" s="1253"/>
      <c r="P803" s="1007"/>
    </row>
    <row r="804" spans="1:16" s="73" customFormat="1" ht="19.5" customHeight="1" thickBot="1">
      <c r="A804" s="1303"/>
      <c r="B804" s="543" t="s">
        <v>210</v>
      </c>
      <c r="C804" s="1254" t="s">
        <v>26</v>
      </c>
      <c r="D804" s="1255"/>
      <c r="E804" s="1255"/>
      <c r="F804" s="1255"/>
      <c r="G804" s="1256"/>
      <c r="H804" s="61" t="s">
        <v>161</v>
      </c>
      <c r="I804" s="1257">
        <f>VLOOKUP($A793,'Marks Entry'!$B$9:$FN$108,10,0)</f>
        <v>0</v>
      </c>
      <c r="J804" s="1257"/>
      <c r="K804" s="1257"/>
      <c r="L804" s="1257"/>
      <c r="M804" s="1257"/>
      <c r="N804" s="1257"/>
      <c r="O804" s="1258"/>
      <c r="P804" s="1007"/>
    </row>
    <row r="805" spans="1:16" s="73" customFormat="1" ht="34.5" customHeight="1">
      <c r="A805" s="1303"/>
      <c r="B805" s="543" t="s">
        <v>210</v>
      </c>
      <c r="C805" s="1259" t="s">
        <v>57</v>
      </c>
      <c r="D805" s="1260"/>
      <c r="E805" s="525" t="s">
        <v>82</v>
      </c>
      <c r="F805" s="525" t="s">
        <v>83</v>
      </c>
      <c r="G805" s="697" t="str">
        <f>'Marks Entry'!$R$5</f>
        <v>No Bag Day Activity</v>
      </c>
      <c r="H805" s="521" t="s">
        <v>32</v>
      </c>
      <c r="I805" s="1261" t="s">
        <v>58</v>
      </c>
      <c r="J805" s="1262"/>
      <c r="K805" s="522" t="s">
        <v>203</v>
      </c>
      <c r="L805" s="1263" t="s">
        <v>94</v>
      </c>
      <c r="M805" s="1264"/>
      <c r="N805" s="535" t="s">
        <v>86</v>
      </c>
      <c r="O805" s="1265" t="s">
        <v>101</v>
      </c>
      <c r="P805" s="1007"/>
    </row>
    <row r="806" spans="1:16" s="73" customFormat="1" ht="25.5" customHeight="1" thickBot="1">
      <c r="A806" s="1303"/>
      <c r="B806" s="543" t="s">
        <v>210</v>
      </c>
      <c r="C806" s="1267" t="s">
        <v>59</v>
      </c>
      <c r="D806" s="1268"/>
      <c r="E806" s="549">
        <f>'Marks Entry'!$N$7</f>
        <v>10</v>
      </c>
      <c r="F806" s="549">
        <f>'Marks Entry'!$Q$7</f>
        <v>10</v>
      </c>
      <c r="G806" s="549">
        <f>'Marks Entry'!$T$7</f>
        <v>10</v>
      </c>
      <c r="H806" s="111">
        <f>SUM(E806:G806)</f>
        <v>30</v>
      </c>
      <c r="I806" s="1269">
        <f>'Marks Entry'!$X$7</f>
        <v>70</v>
      </c>
      <c r="J806" s="1270"/>
      <c r="K806" s="531">
        <f>SUM(H806,I806)</f>
        <v>100</v>
      </c>
      <c r="L806" s="1330">
        <f>'Marks Entry'!$AA$7</f>
        <v>100</v>
      </c>
      <c r="M806" s="1331"/>
      <c r="N806" s="536">
        <f>H806+I806+L806</f>
        <v>200</v>
      </c>
      <c r="O806" s="1266"/>
      <c r="P806" s="1007"/>
    </row>
    <row r="807" spans="1:16" s="73" customFormat="1" ht="18.600000000000001" customHeight="1">
      <c r="A807" s="1303"/>
      <c r="B807" s="543" t="s">
        <v>210</v>
      </c>
      <c r="C807" s="1324" t="str">
        <f>'Marks Entry'!$L$3</f>
        <v>HINDI</v>
      </c>
      <c r="D807" s="1325"/>
      <c r="E807" s="527">
        <f>IF($L796="TC",0,IF($L796="Nso",0,VLOOKUP($A793,'Marks Entry'!$B$9:$FN$108,13,0)))</f>
        <v>0</v>
      </c>
      <c r="F807" s="527">
        <f>IF($L796="TC",0,IF($L796="Nso",0,VLOOKUP($A793,'Marks Entry'!$B$9:$FN$108,16,0)))</f>
        <v>0</v>
      </c>
      <c r="G807" s="527">
        <f>IF($L796="TC",0,IF($L796="Nso",0,VLOOKUP($A793,'Marks Entry'!$B$9:$FN$108,19,0)))</f>
        <v>0</v>
      </c>
      <c r="H807" s="528">
        <f>SUM(E807:G807)</f>
        <v>0</v>
      </c>
      <c r="I807" s="1326">
        <f>IF($L796="TC",0,IF($L796="Nso",0,VLOOKUP($A793,'Marks Entry'!$B$9:$FN$108,23,0)))</f>
        <v>0</v>
      </c>
      <c r="J807" s="1327"/>
      <c r="K807" s="532">
        <f>SUM(H807,I807)</f>
        <v>0</v>
      </c>
      <c r="L807" s="1328">
        <f>IF($L796="TC",0,IF($L796="Nso",0,VLOOKUP($A793,'Marks Entry'!$B$9:$FN$108,26,0)))</f>
        <v>0</v>
      </c>
      <c r="M807" s="1329"/>
      <c r="N807" s="537">
        <f>SUM(H807,I807,L807)</f>
        <v>0</v>
      </c>
      <c r="O807" s="544" t="str">
        <f>IF($L796="TC",0,IF($L796="Nso",0,VLOOKUP($A793,'Marks Entry'!$B$9:$FN$108,30,0)))</f>
        <v>E</v>
      </c>
      <c r="P807" s="1007"/>
    </row>
    <row r="808" spans="1:16" s="73" customFormat="1" ht="18.600000000000001" customHeight="1">
      <c r="A808" s="1303"/>
      <c r="B808" s="543" t="s">
        <v>210</v>
      </c>
      <c r="C808" s="1271" t="str">
        <f>'Marks Entry'!$AF$3</f>
        <v>ENGLISH</v>
      </c>
      <c r="D808" s="1272"/>
      <c r="E808" s="527">
        <f>IF($L796="TC",0,IF($L796="Nso",0,VLOOKUP($A793,'Marks Entry'!$B$9:$FN$108,33,0)))</f>
        <v>0</v>
      </c>
      <c r="F808" s="527">
        <f>IF($L796="TC",0,IF($L796="Nso",0,VLOOKUP($A793,'Marks Entry'!$B$9:$FN$108,36,0)))</f>
        <v>0</v>
      </c>
      <c r="G808" s="527">
        <f>IF($L796="TC",0,IF($L796="Nso",0,VLOOKUP($A793,'Marks Entry'!$B$9:$FN$108,39,0)))</f>
        <v>0</v>
      </c>
      <c r="H808" s="529">
        <f t="shared" ref="H808:H812" si="66">SUM(E808:G808)</f>
        <v>0</v>
      </c>
      <c r="I808" s="1273">
        <f>IF($L796="TC",0,IF($L796="Nso",0,VLOOKUP($A793,'Marks Entry'!$B$9:$FN$108,43,0)))</f>
        <v>0</v>
      </c>
      <c r="J808" s="1274"/>
      <c r="K808" s="533">
        <f t="shared" ref="K808:K812" si="67">SUM(H808,I808)</f>
        <v>0</v>
      </c>
      <c r="L808" s="1275">
        <f>IF($L796="TC",0,IF($L796="Nso",0,VLOOKUP($A793,'Marks Entry'!$B$9:$FN$108,46,0)))</f>
        <v>0</v>
      </c>
      <c r="M808" s="1276"/>
      <c r="N808" s="537">
        <f t="shared" ref="N808:N812" si="68">SUM(H808,I808,L808)</f>
        <v>0</v>
      </c>
      <c r="O808" s="544" t="str">
        <f>IF($L796="TC",0,IF($L796="Nso",0,VLOOKUP($A793,'Marks Entry'!$B$9:$FN$108,50,0)))</f>
        <v>E</v>
      </c>
      <c r="P808" s="1007"/>
    </row>
    <row r="809" spans="1:16" s="73" customFormat="1" ht="18.600000000000001" customHeight="1">
      <c r="A809" s="1303"/>
      <c r="B809" s="543" t="s">
        <v>210</v>
      </c>
      <c r="C809" s="1271" t="str">
        <f>'Marks Entry'!$AZ$3</f>
        <v>SANSKRIT</v>
      </c>
      <c r="D809" s="1272"/>
      <c r="E809" s="527">
        <f>IF($L796="TC",0,IF($L796="Nso",0,VLOOKUP($A793,'Marks Entry'!$B$9:$FN$108,53,0)))</f>
        <v>0</v>
      </c>
      <c r="F809" s="527">
        <f>IF($L796="TC",0,IF($L796="TC",0,IF($L796="Nso",0,VLOOKUP($A793,'Marks Entry'!$B$9:$FN$108,56,0))))</f>
        <v>0</v>
      </c>
      <c r="G809" s="527">
        <f>IF($L796="TC",0,IF($L796="TC",0,IF($L796="Nso",0,VLOOKUP($A793,'Marks Entry'!$B$9:$FN$108,59,0))))</f>
        <v>0</v>
      </c>
      <c r="H809" s="529">
        <f t="shared" si="66"/>
        <v>0</v>
      </c>
      <c r="I809" s="1273">
        <f>IF($L796="TC",0,IF($L796="Nso",0,VLOOKUP($A793,'Marks Entry'!$B$9:$FN$108,63,0)))</f>
        <v>0</v>
      </c>
      <c r="J809" s="1274"/>
      <c r="K809" s="533">
        <f t="shared" si="67"/>
        <v>0</v>
      </c>
      <c r="L809" s="1275">
        <f>IF($L796="TC",0,IF($L796="Nso",0,VLOOKUP($A793,'Marks Entry'!$B$9:$FN$108,66,0)))</f>
        <v>0</v>
      </c>
      <c r="M809" s="1276"/>
      <c r="N809" s="537">
        <f t="shared" si="68"/>
        <v>0</v>
      </c>
      <c r="O809" s="544" t="str">
        <f>IF($L796="TC",0,IF($L796="Nso",0,VLOOKUP($A793,'Marks Entry'!$B$9:$FN$108,70,0)))</f>
        <v>E</v>
      </c>
      <c r="P809" s="1007"/>
    </row>
    <row r="810" spans="1:16" s="73" customFormat="1" ht="18.600000000000001" customHeight="1">
      <c r="A810" s="1303"/>
      <c r="B810" s="543" t="s">
        <v>210</v>
      </c>
      <c r="C810" s="1271" t="str">
        <f>'Marks Entry'!$BT$3</f>
        <v>SCIENCE</v>
      </c>
      <c r="D810" s="1272"/>
      <c r="E810" s="527">
        <f>IF($L796="TC",0,IF($L796="Nso",0,VLOOKUP($A793,'Marks Entry'!$B$9:$FN$108,73,0)))</f>
        <v>0</v>
      </c>
      <c r="F810" s="527">
        <f>IF($L796="TC",0,IF($L796="Nso",0,VLOOKUP($A793,'Marks Entry'!$B$9:$FN$108,76,0)))</f>
        <v>0</v>
      </c>
      <c r="G810" s="527">
        <f>IF($L796="TC",0,IF($L796="Nso",0,VLOOKUP($A793,'Marks Entry'!$B$9:$FN$108,79,0)))</f>
        <v>0</v>
      </c>
      <c r="H810" s="529">
        <f t="shared" si="66"/>
        <v>0</v>
      </c>
      <c r="I810" s="1273">
        <f>IF($L796="TC",0,IF($L796="Nso",0,VLOOKUP($A793,'Marks Entry'!$B$9:$FN$108,83,0)))</f>
        <v>0</v>
      </c>
      <c r="J810" s="1274"/>
      <c r="K810" s="533">
        <f t="shared" si="67"/>
        <v>0</v>
      </c>
      <c r="L810" s="1275">
        <f>IF($L796="TC",0,IF($L796="Nso",0,VLOOKUP($A793,'Marks Entry'!$B$9:$FN$108,86,0)))</f>
        <v>0</v>
      </c>
      <c r="M810" s="1276"/>
      <c r="N810" s="537">
        <f t="shared" si="68"/>
        <v>0</v>
      </c>
      <c r="O810" s="544" t="str">
        <f>IF($L796="TC",0,IF($L796="Nso",0,VLOOKUP($A793,'Marks Entry'!$B$9:$FN$108,90,0)))</f>
        <v>E</v>
      </c>
      <c r="P810" s="1007"/>
    </row>
    <row r="811" spans="1:16" s="73" customFormat="1" ht="18.600000000000001" customHeight="1">
      <c r="A811" s="1303"/>
      <c r="B811" s="543" t="s">
        <v>210</v>
      </c>
      <c r="C811" s="1271" t="str">
        <f>'Marks Entry'!$CN$3</f>
        <v>MATHEMATICS</v>
      </c>
      <c r="D811" s="1272"/>
      <c r="E811" s="527">
        <f>IF($L796="TC",0,IF($L796="Nso",0,VLOOKUP($A793,'Marks Entry'!$B$9:$FN$108,93,0)))</f>
        <v>0</v>
      </c>
      <c r="F811" s="527">
        <f>IF($L796="TC",0,IF($L796="Nso",0,VLOOKUP($A793,'Marks Entry'!$B$9:$FN$108,96,0)))</f>
        <v>0</v>
      </c>
      <c r="G811" s="527">
        <f>IF($L796="TC",0,IF($L796="Nso",0,VLOOKUP($A793,'Marks Entry'!$B$9:$FN$108,99,0)))</f>
        <v>0</v>
      </c>
      <c r="H811" s="529">
        <f t="shared" si="66"/>
        <v>0</v>
      </c>
      <c r="I811" s="1273">
        <f>IF($L796="TC",0,IF($L796="Nso",0,VLOOKUP($A793,'Marks Entry'!$B$9:$FN$108,103,0)))</f>
        <v>0</v>
      </c>
      <c r="J811" s="1274"/>
      <c r="K811" s="533">
        <f t="shared" si="67"/>
        <v>0</v>
      </c>
      <c r="L811" s="1275">
        <f>IF($L796="TC",0,IF($L796="Nso",0,VLOOKUP($A793,'Marks Entry'!$B$9:$FN$108,106,0)))</f>
        <v>0</v>
      </c>
      <c r="M811" s="1276"/>
      <c r="N811" s="537">
        <f t="shared" si="68"/>
        <v>0</v>
      </c>
      <c r="O811" s="544" t="str">
        <f>IF($L796="TC",0,IF($L796="Nso",0,VLOOKUP($A793,'Marks Entry'!$B$9:$FN$108,110,0)))</f>
        <v>E</v>
      </c>
      <c r="P811" s="1007"/>
    </row>
    <row r="812" spans="1:16" s="73" customFormat="1" ht="18.600000000000001" customHeight="1" thickBot="1">
      <c r="A812" s="1303"/>
      <c r="B812" s="543" t="s">
        <v>210</v>
      </c>
      <c r="C812" s="1277" t="str">
        <f>'Marks Entry'!$DH$3</f>
        <v>SOCIAL SCIENCE</v>
      </c>
      <c r="D812" s="1278"/>
      <c r="E812" s="527">
        <f>IF($L796="TC",0,IF($L796="Nso",0,VLOOKUP($A793,'Marks Entry'!$B$9:$FN$108,113,0)))</f>
        <v>0</v>
      </c>
      <c r="F812" s="527">
        <f>IF($L796="TC",0,IF($L796="Nso",0,VLOOKUP($A793,'Marks Entry'!$B$9:$FN$108,116,0)))</f>
        <v>0</v>
      </c>
      <c r="G812" s="527">
        <f>IF($L796="TC",0,IF($L796="Nso",0,VLOOKUP($A793,'Marks Entry'!$B$9:$FN$108,119,0)))</f>
        <v>0</v>
      </c>
      <c r="H812" s="530">
        <f t="shared" si="66"/>
        <v>0</v>
      </c>
      <c r="I812" s="1279">
        <f>IF($L796="TC",0,IF($L796="Nso",0,VLOOKUP($A793,'Marks Entry'!$B$9:$FN$108,123,0)))</f>
        <v>0</v>
      </c>
      <c r="J812" s="1280"/>
      <c r="K812" s="534">
        <f t="shared" si="67"/>
        <v>0</v>
      </c>
      <c r="L812" s="1281">
        <f>IF($L796="TC",0,IF($L796="Nso",0,VLOOKUP($A793,'Marks Entry'!$B$9:$FN$108,126,0)))</f>
        <v>0</v>
      </c>
      <c r="M812" s="1282"/>
      <c r="N812" s="537">
        <f t="shared" si="68"/>
        <v>0</v>
      </c>
      <c r="O812" s="544" t="str">
        <f>IF($L796="TC",0,IF($L796="Nso",0,VLOOKUP($A793,'Marks Entry'!$B$9:$FN$108,130,0)))</f>
        <v>E</v>
      </c>
      <c r="P812" s="1007"/>
    </row>
    <row r="813" spans="1:16" s="73" customFormat="1" ht="18.600000000000001" customHeight="1">
      <c r="A813" s="1303"/>
      <c r="B813" s="543" t="s">
        <v>210</v>
      </c>
      <c r="C813" s="1350" t="s">
        <v>87</v>
      </c>
      <c r="D813" s="1351"/>
      <c r="E813" s="1352"/>
      <c r="F813" s="1356" t="s">
        <v>88</v>
      </c>
      <c r="G813" s="1357"/>
      <c r="H813" s="1358" t="s">
        <v>89</v>
      </c>
      <c r="I813" s="1358"/>
      <c r="J813" s="1359" t="s">
        <v>44</v>
      </c>
      <c r="K813" s="1360"/>
      <c r="L813" s="236" t="s">
        <v>95</v>
      </c>
      <c r="M813" s="236" t="s">
        <v>208</v>
      </c>
      <c r="N813" s="200" t="s">
        <v>42</v>
      </c>
      <c r="O813" s="545" t="s">
        <v>46</v>
      </c>
      <c r="P813" s="1007"/>
    </row>
    <row r="814" spans="1:16" s="73" customFormat="1" ht="18.600000000000001" customHeight="1" thickBot="1">
      <c r="A814" s="1303"/>
      <c r="B814" s="543" t="s">
        <v>210</v>
      </c>
      <c r="C814" s="1353"/>
      <c r="D814" s="1354"/>
      <c r="E814" s="1355"/>
      <c r="F814" s="1361">
        <f>IF($L796="TC",0,IF($L796="Nso",0,VLOOKUP($A793,'Marks Entry'!$B$9:$FN$108,161,0)))</f>
        <v>1200</v>
      </c>
      <c r="G814" s="1362"/>
      <c r="H814" s="1363">
        <f>IF($L796="TC",0,IF($L796="Nso",0,VLOOKUP($A793,'Marks Entry'!$B$9:$FN$108,162,0)))</f>
        <v>0</v>
      </c>
      <c r="I814" s="1363"/>
      <c r="J814" s="1364">
        <f>IF($L796="TC",0,IF($L796="Nso",0,VLOOKUP($A793,'Marks Entry'!$B$9:$FN$108,163,0)))</f>
        <v>0</v>
      </c>
      <c r="K814" s="1365"/>
      <c r="L814" s="237" t="str">
        <f>IF($L796="TC",0,IF($L796="Nso",0,VLOOKUP($A793,'Marks Entry'!$B$9:$FN$108,164,0)))</f>
        <v/>
      </c>
      <c r="M814" s="237" t="str">
        <f>IF($L796="TC",0,IF($L796="Nso",0,VLOOKUP($A793,'Marks Entry'!$B$9:$FN$108,165,0)))</f>
        <v/>
      </c>
      <c r="N814" s="542" t="str">
        <f>IF($L796="TC","TC",IF($L796="Nso","NSO",VLOOKUP($A793,'Marks Entry'!$B$9:$FN$108,166,0)))</f>
        <v>PROMOTED</v>
      </c>
      <c r="O814" s="546" t="str">
        <f>IF($L796="Nso",0,VLOOKUP($A793,'Marks Entry'!$B$9:$FN$108,168,0))</f>
        <v/>
      </c>
      <c r="P814" s="1007"/>
    </row>
    <row r="815" spans="1:16" s="73" customFormat="1" ht="18.600000000000001" customHeight="1">
      <c r="A815" s="1303"/>
      <c r="B815" s="543" t="s">
        <v>210</v>
      </c>
      <c r="C815" s="1332" t="s">
        <v>62</v>
      </c>
      <c r="D815" s="1333"/>
      <c r="E815" s="1333"/>
      <c r="F815" s="1333"/>
      <c r="G815" s="1333"/>
      <c r="H815" s="1333"/>
      <c r="I815" s="1334"/>
      <c r="J815" s="1335" t="s">
        <v>63</v>
      </c>
      <c r="K815" s="1335"/>
      <c r="L815" s="1336"/>
      <c r="M815" s="238">
        <f>IF($L796="TC",0,IF($L796="Nso",0,VLOOKUP($A793,'Marks Entry'!$B$9:$FN$108,158,0)))</f>
        <v>0</v>
      </c>
      <c r="N815" s="1337" t="s">
        <v>104</v>
      </c>
      <c r="O815" s="1338"/>
      <c r="P815" s="1007"/>
    </row>
    <row r="816" spans="1:16" s="73" customFormat="1" ht="18.600000000000001" customHeight="1" thickBot="1">
      <c r="A816" s="1303"/>
      <c r="B816" s="543" t="s">
        <v>210</v>
      </c>
      <c r="C816" s="1339" t="s">
        <v>57</v>
      </c>
      <c r="D816" s="1340"/>
      <c r="E816" s="1340"/>
      <c r="F816" s="1341" t="s">
        <v>168</v>
      </c>
      <c r="G816" s="1341"/>
      <c r="H816" s="1341"/>
      <c r="I816" s="523" t="s">
        <v>50</v>
      </c>
      <c r="J816" s="1342" t="s">
        <v>64</v>
      </c>
      <c r="K816" s="1342"/>
      <c r="L816" s="1343"/>
      <c r="M816" s="239">
        <f>IF($L796="TC",0,IF($L796="Nso",0,VLOOKUP($A793,'Marks Entry'!$B$9:$FN$108,159,0)))</f>
        <v>0</v>
      </c>
      <c r="N816" s="1344" t="str">
        <f>IF($L796="TC",0,IF($L796="Nso",0,VLOOKUP($A793,'Marks Entry'!$B$9:$FN$108,160,0)))</f>
        <v/>
      </c>
      <c r="O816" s="1345"/>
      <c r="P816" s="1007"/>
    </row>
    <row r="817" spans="1:16" s="73" customFormat="1" ht="18.600000000000001" customHeight="1">
      <c r="A817" s="1303"/>
      <c r="B817" s="543" t="s">
        <v>210</v>
      </c>
      <c r="C817" s="1339"/>
      <c r="D817" s="1340"/>
      <c r="E817" s="1340"/>
      <c r="F817" s="1341"/>
      <c r="G817" s="1341"/>
      <c r="H817" s="1341"/>
      <c r="I817" s="524" t="s">
        <v>102</v>
      </c>
      <c r="J817" s="1346" t="s">
        <v>65</v>
      </c>
      <c r="K817" s="1346"/>
      <c r="L817" s="1347"/>
      <c r="M817" s="1348" t="str">
        <f>IF($L796="TC",0,IF($L796="Nso",0,VLOOKUP($A793,'Marks Entry'!$B$9:$FN$108,169,0)))</f>
        <v>Need Improvement</v>
      </c>
      <c r="N817" s="1348"/>
      <c r="O817" s="1349"/>
      <c r="P817" s="1007"/>
    </row>
    <row r="818" spans="1:16" s="73" customFormat="1" ht="18.600000000000001" customHeight="1">
      <c r="A818" s="1303"/>
      <c r="B818" s="543" t="s">
        <v>210</v>
      </c>
      <c r="C818" s="1397" t="str">
        <f>'Marks Entry'!$EB$3</f>
        <v>Work Exp.</v>
      </c>
      <c r="D818" s="1398"/>
      <c r="E818" s="1399"/>
      <c r="F818" s="1400" t="str">
        <f>IF($L796="TC",0,IF($L796="Nso",0,VLOOKUP($A793,'Marks Entry'!$B$9:$GM$108,186,0)))</f>
        <v>0/100</v>
      </c>
      <c r="G818" s="1400"/>
      <c r="H818" s="1400"/>
      <c r="I818" s="59" t="str">
        <f>IF($L796="TC",0,IF($L796="Nso",0,VLOOKUP($A793,'Marks Entry'!$B$9:$GM$108,139,0)))</f>
        <v>E</v>
      </c>
      <c r="J818" s="1401" t="s">
        <v>81</v>
      </c>
      <c r="K818" s="1401"/>
      <c r="L818" s="1402"/>
      <c r="M818" s="1403">
        <f>'Marks Entry'!$AA$2</f>
        <v>45041</v>
      </c>
      <c r="N818" s="1403"/>
      <c r="O818" s="1404"/>
      <c r="P818" s="1007"/>
    </row>
    <row r="819" spans="1:16" s="73" customFormat="1" ht="18.600000000000001" customHeight="1">
      <c r="A819" s="1303"/>
      <c r="B819" s="543" t="s">
        <v>210</v>
      </c>
      <c r="C819" s="1405" t="str">
        <f>'Marks Entry'!$EK$3</f>
        <v>Art Edu.</v>
      </c>
      <c r="D819" s="1400"/>
      <c r="E819" s="1400"/>
      <c r="F819" s="1406" t="str">
        <f>IF($L796="TC",0,IF($L796="Nso",0,VLOOKUP($A793,'Marks Entry'!$B$9:$GM$108,190,0)))</f>
        <v>0/100</v>
      </c>
      <c r="G819" s="1407"/>
      <c r="H819" s="1408"/>
      <c r="I819" s="59" t="str">
        <f>IF($L796="TC",0,IF($L796="Nso",0,VLOOKUP($A793,'Marks Entry'!$B$9:$GM$108,148,0)))</f>
        <v>E</v>
      </c>
      <c r="J819" s="1409"/>
      <c r="K819" s="1409"/>
      <c r="L819" s="1410"/>
      <c r="M819" s="1410"/>
      <c r="N819" s="1410"/>
      <c r="O819" s="1411"/>
      <c r="P819" s="1007"/>
    </row>
    <row r="820" spans="1:16" s="73" customFormat="1" ht="18.600000000000001" customHeight="1">
      <c r="A820" s="1303"/>
      <c r="B820" s="543" t="s">
        <v>210</v>
      </c>
      <c r="C820" s="1366" t="str">
        <f>'Marks Entry'!$ET$3</f>
        <v>HEALTH &amp; PHY. EDU.</v>
      </c>
      <c r="D820" s="1367"/>
      <c r="E820" s="1367"/>
      <c r="F820" s="1368" t="str">
        <f>IF($L796="TC",0,IF($L796="Nso",0,VLOOKUP($A793,'Marks Entry'!$B$9:$GM$108,194,0)))</f>
        <v>0/100</v>
      </c>
      <c r="G820" s="1369"/>
      <c r="H820" s="1370"/>
      <c r="I820" s="59" t="str">
        <f>IF($L796="TC",0,IF($L796="Nso",0,VLOOKUP($A793,'Marks Entry'!$B$9:$GM$108,157,0)))</f>
        <v>E</v>
      </c>
      <c r="J820" s="1371" t="s">
        <v>77</v>
      </c>
      <c r="K820" s="1372"/>
      <c r="L820" s="1373"/>
      <c r="M820" s="1377"/>
      <c r="N820" s="1372"/>
      <c r="O820" s="1378"/>
      <c r="P820" s="1007"/>
    </row>
    <row r="821" spans="1:16" s="73" customFormat="1" ht="18.600000000000001" customHeight="1">
      <c r="A821" s="1303"/>
      <c r="B821" s="543" t="s">
        <v>210</v>
      </c>
      <c r="C821" s="1381" t="s">
        <v>66</v>
      </c>
      <c r="D821" s="1382"/>
      <c r="E821" s="1382"/>
      <c r="F821" s="1382"/>
      <c r="G821" s="1382"/>
      <c r="H821" s="1382"/>
      <c r="I821" s="1383"/>
      <c r="J821" s="1374"/>
      <c r="K821" s="1375"/>
      <c r="L821" s="1376"/>
      <c r="M821" s="1379"/>
      <c r="N821" s="1375"/>
      <c r="O821" s="1380"/>
      <c r="P821" s="1007"/>
    </row>
    <row r="822" spans="1:16" s="73" customFormat="1" ht="18.600000000000001" customHeight="1" thickBot="1">
      <c r="A822" s="1303"/>
      <c r="B822" s="543" t="s">
        <v>210</v>
      </c>
      <c r="C822" s="60" t="s">
        <v>67</v>
      </c>
      <c r="D822" s="1384" t="s">
        <v>72</v>
      </c>
      <c r="E822" s="1385"/>
      <c r="F822" s="1384" t="s">
        <v>73</v>
      </c>
      <c r="G822" s="1386"/>
      <c r="H822" s="1386"/>
      <c r="I822" s="1387"/>
      <c r="J822" s="1388" t="s">
        <v>78</v>
      </c>
      <c r="K822" s="1389"/>
      <c r="L822" s="1389"/>
      <c r="M822" s="1389"/>
      <c r="N822" s="1389"/>
      <c r="O822" s="1390"/>
      <c r="P822" s="1007"/>
    </row>
    <row r="823" spans="1:16" s="73" customFormat="1" ht="18.600000000000001" customHeight="1">
      <c r="A823" s="1303"/>
      <c r="B823" s="543" t="s">
        <v>210</v>
      </c>
      <c r="C823" s="690" t="s">
        <v>68</v>
      </c>
      <c r="D823" s="1328" t="s">
        <v>211</v>
      </c>
      <c r="E823" s="1327"/>
      <c r="F823" s="1394" t="s">
        <v>74</v>
      </c>
      <c r="G823" s="1395"/>
      <c r="H823" s="1395"/>
      <c r="I823" s="1396"/>
      <c r="J823" s="1391"/>
      <c r="K823" s="1392"/>
      <c r="L823" s="1392"/>
      <c r="M823" s="1392"/>
      <c r="N823" s="1392"/>
      <c r="O823" s="1393"/>
      <c r="P823" s="1007"/>
    </row>
    <row r="824" spans="1:16" s="73" customFormat="1" ht="18.600000000000001" customHeight="1">
      <c r="A824" s="1303"/>
      <c r="B824" s="543" t="s">
        <v>210</v>
      </c>
      <c r="C824" s="689" t="s">
        <v>69</v>
      </c>
      <c r="D824" s="1275" t="s">
        <v>212</v>
      </c>
      <c r="E824" s="1274"/>
      <c r="F824" s="1413" t="s">
        <v>75</v>
      </c>
      <c r="G824" s="1414"/>
      <c r="H824" s="1414"/>
      <c r="I824" s="1415"/>
      <c r="J824" s="1391"/>
      <c r="K824" s="1392"/>
      <c r="L824" s="1392"/>
      <c r="M824" s="1392"/>
      <c r="N824" s="1392"/>
      <c r="O824" s="1393"/>
      <c r="P824" s="1007"/>
    </row>
    <row r="825" spans="1:16" s="73" customFormat="1" ht="18.600000000000001" customHeight="1">
      <c r="A825" s="1303"/>
      <c r="B825" s="543" t="s">
        <v>210</v>
      </c>
      <c r="C825" s="689" t="s">
        <v>71</v>
      </c>
      <c r="D825" s="1275" t="s">
        <v>213</v>
      </c>
      <c r="E825" s="1274"/>
      <c r="F825" s="1413" t="s">
        <v>76</v>
      </c>
      <c r="G825" s="1414"/>
      <c r="H825" s="1414"/>
      <c r="I825" s="1415"/>
      <c r="J825" s="1416" t="s">
        <v>90</v>
      </c>
      <c r="K825" s="1417"/>
      <c r="L825" s="1417"/>
      <c r="M825" s="1417"/>
      <c r="N825" s="1417"/>
      <c r="O825" s="1418"/>
      <c r="P825" s="1007"/>
    </row>
    <row r="826" spans="1:16" s="73" customFormat="1" ht="18.600000000000001" customHeight="1">
      <c r="A826" s="1303"/>
      <c r="B826" s="543" t="s">
        <v>210</v>
      </c>
      <c r="C826" s="689" t="s">
        <v>70</v>
      </c>
      <c r="D826" s="1275" t="s">
        <v>214</v>
      </c>
      <c r="E826" s="1274"/>
      <c r="F826" s="1413" t="s">
        <v>103</v>
      </c>
      <c r="G826" s="1414"/>
      <c r="H826" s="1414"/>
      <c r="I826" s="1415"/>
      <c r="J826" s="1416"/>
      <c r="K826" s="1417"/>
      <c r="L826" s="1417"/>
      <c r="M826" s="1417"/>
      <c r="N826" s="1417"/>
      <c r="O826" s="1418"/>
      <c r="P826" s="1007"/>
    </row>
    <row r="827" spans="1:16" s="73" customFormat="1" ht="18.600000000000001" customHeight="1" thickBot="1">
      <c r="A827" s="1303"/>
      <c r="B827" s="547" t="s">
        <v>210</v>
      </c>
      <c r="C827" s="548" t="s">
        <v>153</v>
      </c>
      <c r="D827" s="1281" t="s">
        <v>215</v>
      </c>
      <c r="E827" s="1280"/>
      <c r="F827" s="1422" t="s">
        <v>216</v>
      </c>
      <c r="G827" s="1423"/>
      <c r="H827" s="1423"/>
      <c r="I827" s="1424"/>
      <c r="J827" s="1419"/>
      <c r="K827" s="1420"/>
      <c r="L827" s="1420"/>
      <c r="M827" s="1420"/>
      <c r="N827" s="1420"/>
      <c r="O827" s="1421"/>
      <c r="P827" s="1007"/>
    </row>
    <row r="828" spans="1:16" s="73" customFormat="1" ht="9.75" customHeight="1">
      <c r="A828" s="1412"/>
      <c r="B828" s="1412"/>
      <c r="C828" s="1412"/>
      <c r="D828" s="1412"/>
      <c r="E828" s="1412"/>
      <c r="F828" s="1412"/>
      <c r="G828" s="1412"/>
      <c r="H828" s="1412"/>
      <c r="I828" s="1412"/>
      <c r="J828" s="1412"/>
      <c r="K828" s="1412"/>
      <c r="L828" s="1412"/>
      <c r="M828" s="1412"/>
      <c r="N828" s="1412"/>
      <c r="O828" s="1412"/>
      <c r="P828" s="1412"/>
    </row>
    <row r="829" spans="1:16" s="73" customFormat="1" ht="17.25" customHeight="1" thickBot="1">
      <c r="A829" s="241">
        <f>A793+1</f>
        <v>24</v>
      </c>
      <c r="B829" s="1302" t="s">
        <v>53</v>
      </c>
      <c r="C829" s="1302"/>
      <c r="D829" s="1302"/>
      <c r="E829" s="1302"/>
      <c r="F829" s="1302"/>
      <c r="G829" s="1302"/>
      <c r="H829" s="1302"/>
      <c r="I829" s="1302"/>
      <c r="J829" s="1302"/>
      <c r="K829" s="1302"/>
      <c r="L829" s="1302"/>
      <c r="M829" s="1302"/>
      <c r="N829" s="1302"/>
      <c r="O829" s="1302"/>
      <c r="P829" s="1007"/>
    </row>
    <row r="830" spans="1:16" s="73" customFormat="1" ht="44.25" customHeight="1">
      <c r="A830" s="1303"/>
      <c r="B830" s="1304" t="str">
        <f>IF(L832&gt;0,CONCATENATE(I832,L832),0)</f>
        <v>Roll No.:-924</v>
      </c>
      <c r="C830" s="1306"/>
      <c r="D830" s="1308" t="str">
        <f>Master!$E$8</f>
        <v>Govt. Sr. Secondary School Raimalwada</v>
      </c>
      <c r="E830" s="1309"/>
      <c r="F830" s="1309"/>
      <c r="G830" s="1309"/>
      <c r="H830" s="1309"/>
      <c r="I830" s="1309"/>
      <c r="J830" s="1309"/>
      <c r="K830" s="1309"/>
      <c r="L830" s="1309"/>
      <c r="M830" s="1309"/>
      <c r="N830" s="1309"/>
      <c r="O830" s="1310"/>
      <c r="P830" s="1007"/>
    </row>
    <row r="831" spans="1:16" s="73" customFormat="1" ht="26.25" customHeight="1" thickBot="1">
      <c r="A831" s="1303"/>
      <c r="B831" s="1305"/>
      <c r="C831" s="1307"/>
      <c r="D831" s="1311" t="str">
        <f>Master!$E$11</f>
        <v>P.S.-Bapini (Jodhpur)</v>
      </c>
      <c r="E831" s="1311"/>
      <c r="F831" s="1311"/>
      <c r="G831" s="1311"/>
      <c r="H831" s="1311"/>
      <c r="I831" s="1311"/>
      <c r="J831" s="1311"/>
      <c r="K831" s="1311"/>
      <c r="L831" s="1311"/>
      <c r="M831" s="1311"/>
      <c r="N831" s="1311"/>
      <c r="O831" s="1312"/>
      <c r="P831" s="1007"/>
    </row>
    <row r="832" spans="1:16" s="73" customFormat="1" ht="15" customHeight="1">
      <c r="A832" s="1303"/>
      <c r="B832" s="1313"/>
      <c r="C832" s="1314" t="s">
        <v>163</v>
      </c>
      <c r="D832" s="1315"/>
      <c r="E832" s="1315"/>
      <c r="F832" s="1315"/>
      <c r="G832" s="1315"/>
      <c r="H832" s="1316"/>
      <c r="I832" s="1320" t="s">
        <v>125</v>
      </c>
      <c r="J832" s="1321"/>
      <c r="K832" s="1321"/>
      <c r="L832" s="1286">
        <f>VLOOKUP(A829,'Marks Entry'!$B$9:$G$108,6)</f>
        <v>924</v>
      </c>
      <c r="M832" s="1288" t="str">
        <f>CONCATENATE('Marks Entry'!$C$3,"0",'Marks Entry'!$G$3)</f>
        <v>School U-Dise Code :-08151106901</v>
      </c>
      <c r="N832" s="1289"/>
      <c r="O832" s="1290"/>
      <c r="P832" s="1007"/>
    </row>
    <row r="833" spans="1:16" s="73" customFormat="1" ht="15" customHeight="1">
      <c r="A833" s="1303"/>
      <c r="B833" s="1313"/>
      <c r="C833" s="1314"/>
      <c r="D833" s="1315"/>
      <c r="E833" s="1315"/>
      <c r="F833" s="1315"/>
      <c r="G833" s="1315"/>
      <c r="H833" s="1316"/>
      <c r="I833" s="1320"/>
      <c r="J833" s="1321"/>
      <c r="K833" s="1321"/>
      <c r="L833" s="1286"/>
      <c r="M833" s="1291" t="str">
        <f>CONCATENATE('Marks Entry'!$I$3,'Marks Entry'!$J$3)</f>
        <v>Session :-2022-23</v>
      </c>
      <c r="N833" s="1292"/>
      <c r="O833" s="1293"/>
      <c r="P833" s="1007"/>
    </row>
    <row r="834" spans="1:16" s="73" customFormat="1" ht="15" customHeight="1" thickBot="1">
      <c r="A834" s="1303"/>
      <c r="B834" s="1313"/>
      <c r="C834" s="1317"/>
      <c r="D834" s="1318"/>
      <c r="E834" s="1318"/>
      <c r="F834" s="1318"/>
      <c r="G834" s="1318"/>
      <c r="H834" s="1319"/>
      <c r="I834" s="1322"/>
      <c r="J834" s="1323"/>
      <c r="K834" s="1323"/>
      <c r="L834" s="1287"/>
      <c r="M834" s="1294"/>
      <c r="N834" s="1295"/>
      <c r="O834" s="1296"/>
      <c r="P834" s="1007"/>
    </row>
    <row r="835" spans="1:16" s="73" customFormat="1" ht="19.5" customHeight="1">
      <c r="A835" s="1303"/>
      <c r="B835" s="543" t="s">
        <v>210</v>
      </c>
      <c r="C835" s="1297" t="s">
        <v>21</v>
      </c>
      <c r="D835" s="1298"/>
      <c r="E835" s="1298"/>
      <c r="F835" s="1298"/>
      <c r="G835" s="1299"/>
      <c r="H835" s="13" t="s">
        <v>161</v>
      </c>
      <c r="I835" s="1300">
        <f>VLOOKUP($A829,'Marks Entry'!$B$9:$FN$108,4,0)</f>
        <v>0</v>
      </c>
      <c r="J835" s="1300"/>
      <c r="K835" s="1300"/>
      <c r="L835" s="1300"/>
      <c r="M835" s="1300"/>
      <c r="N835" s="1300"/>
      <c r="O835" s="1301"/>
      <c r="P835" s="1007"/>
    </row>
    <row r="836" spans="1:16" s="73" customFormat="1" ht="19.5" customHeight="1">
      <c r="A836" s="1303"/>
      <c r="B836" s="543" t="s">
        <v>210</v>
      </c>
      <c r="C836" s="1283" t="s">
        <v>23</v>
      </c>
      <c r="D836" s="1284"/>
      <c r="E836" s="1284"/>
      <c r="F836" s="1284"/>
      <c r="G836" s="1285"/>
      <c r="H836" s="25" t="s">
        <v>161</v>
      </c>
      <c r="I836" s="1252">
        <f>VLOOKUP($A829,'Marks Entry'!$B$9:$FN$108,7,0)</f>
        <v>0</v>
      </c>
      <c r="J836" s="1252"/>
      <c r="K836" s="1252"/>
      <c r="L836" s="1252"/>
      <c r="M836" s="1252"/>
      <c r="N836" s="1252"/>
      <c r="O836" s="1253"/>
      <c r="P836" s="1007"/>
    </row>
    <row r="837" spans="1:16" s="73" customFormat="1" ht="19.5" customHeight="1">
      <c r="A837" s="1303"/>
      <c r="B837" s="543" t="s">
        <v>210</v>
      </c>
      <c r="C837" s="1283" t="s">
        <v>24</v>
      </c>
      <c r="D837" s="1284"/>
      <c r="E837" s="1284"/>
      <c r="F837" s="1284"/>
      <c r="G837" s="1285"/>
      <c r="H837" s="25" t="s">
        <v>161</v>
      </c>
      <c r="I837" s="1252">
        <f>VLOOKUP($A829,'Marks Entry'!$B$9:$FN$108,8,0)</f>
        <v>0</v>
      </c>
      <c r="J837" s="1252"/>
      <c r="K837" s="1252"/>
      <c r="L837" s="1252"/>
      <c r="M837" s="1252"/>
      <c r="N837" s="1252"/>
      <c r="O837" s="1253"/>
      <c r="P837" s="1007"/>
    </row>
    <row r="838" spans="1:16" s="73" customFormat="1" ht="19.5" customHeight="1">
      <c r="A838" s="1303"/>
      <c r="B838" s="543" t="s">
        <v>210</v>
      </c>
      <c r="C838" s="1283" t="s">
        <v>55</v>
      </c>
      <c r="D838" s="1284"/>
      <c r="E838" s="1284"/>
      <c r="F838" s="1284"/>
      <c r="G838" s="1285"/>
      <c r="H838" s="25" t="s">
        <v>161</v>
      </c>
      <c r="I838" s="1252">
        <f>VLOOKUP($A829,'Marks Entry'!$B$9:$FN$108,9,0)</f>
        <v>0</v>
      </c>
      <c r="J838" s="1252"/>
      <c r="K838" s="1252"/>
      <c r="L838" s="1252"/>
      <c r="M838" s="1252"/>
      <c r="N838" s="1252"/>
      <c r="O838" s="1253"/>
      <c r="P838" s="1007"/>
    </row>
    <row r="839" spans="1:16" s="73" customFormat="1" ht="19.5" customHeight="1">
      <c r="A839" s="1303"/>
      <c r="B839" s="543" t="s">
        <v>210</v>
      </c>
      <c r="C839" s="1283" t="s">
        <v>56</v>
      </c>
      <c r="D839" s="1284"/>
      <c r="E839" s="1284"/>
      <c r="F839" s="1284"/>
      <c r="G839" s="1285"/>
      <c r="H839" s="25" t="s">
        <v>161</v>
      </c>
      <c r="I839" s="1251" t="str">
        <f>CONCATENATE('Marks Entry'!$G$4,'Marks Entry'!$J$4)</f>
        <v>6(A)</v>
      </c>
      <c r="J839" s="1252"/>
      <c r="K839" s="1252"/>
      <c r="L839" s="1252"/>
      <c r="M839" s="1252"/>
      <c r="N839" s="1252"/>
      <c r="O839" s="1253"/>
      <c r="P839" s="1007"/>
    </row>
    <row r="840" spans="1:16" s="73" customFormat="1" ht="19.5" customHeight="1" thickBot="1">
      <c r="A840" s="1303"/>
      <c r="B840" s="543" t="s">
        <v>210</v>
      </c>
      <c r="C840" s="1254" t="s">
        <v>26</v>
      </c>
      <c r="D840" s="1255"/>
      <c r="E840" s="1255"/>
      <c r="F840" s="1255"/>
      <c r="G840" s="1256"/>
      <c r="H840" s="61" t="s">
        <v>161</v>
      </c>
      <c r="I840" s="1257">
        <f>VLOOKUP($A829,'Marks Entry'!$B$9:$FN$108,10,0)</f>
        <v>0</v>
      </c>
      <c r="J840" s="1257"/>
      <c r="K840" s="1257"/>
      <c r="L840" s="1257"/>
      <c r="M840" s="1257"/>
      <c r="N840" s="1257"/>
      <c r="O840" s="1258"/>
      <c r="P840" s="1007"/>
    </row>
    <row r="841" spans="1:16" s="73" customFormat="1" ht="34.5" customHeight="1">
      <c r="A841" s="1303"/>
      <c r="B841" s="543" t="s">
        <v>210</v>
      </c>
      <c r="C841" s="1259" t="s">
        <v>57</v>
      </c>
      <c r="D841" s="1260"/>
      <c r="E841" s="525" t="s">
        <v>82</v>
      </c>
      <c r="F841" s="525" t="s">
        <v>83</v>
      </c>
      <c r="G841" s="697" t="str">
        <f>'Marks Entry'!$R$5</f>
        <v>No Bag Day Activity</v>
      </c>
      <c r="H841" s="521" t="s">
        <v>32</v>
      </c>
      <c r="I841" s="1261" t="s">
        <v>58</v>
      </c>
      <c r="J841" s="1262"/>
      <c r="K841" s="522" t="s">
        <v>203</v>
      </c>
      <c r="L841" s="1263" t="s">
        <v>94</v>
      </c>
      <c r="M841" s="1264"/>
      <c r="N841" s="535" t="s">
        <v>86</v>
      </c>
      <c r="O841" s="1265" t="s">
        <v>101</v>
      </c>
      <c r="P841" s="1007"/>
    </row>
    <row r="842" spans="1:16" s="73" customFormat="1" ht="25.5" customHeight="1" thickBot="1">
      <c r="A842" s="1303"/>
      <c r="B842" s="543" t="s">
        <v>210</v>
      </c>
      <c r="C842" s="1267" t="s">
        <v>59</v>
      </c>
      <c r="D842" s="1268"/>
      <c r="E842" s="549">
        <f>'Marks Entry'!$N$7</f>
        <v>10</v>
      </c>
      <c r="F842" s="549">
        <f>'Marks Entry'!$Q$7</f>
        <v>10</v>
      </c>
      <c r="G842" s="549">
        <f>'Marks Entry'!$T$7</f>
        <v>10</v>
      </c>
      <c r="H842" s="111">
        <f>SUM(E842:G842)</f>
        <v>30</v>
      </c>
      <c r="I842" s="1269">
        <f>'Marks Entry'!$X$7</f>
        <v>70</v>
      </c>
      <c r="J842" s="1270"/>
      <c r="K842" s="531">
        <f>SUM(H842,I842)</f>
        <v>100</v>
      </c>
      <c r="L842" s="1330">
        <f>'Marks Entry'!$AA$7</f>
        <v>100</v>
      </c>
      <c r="M842" s="1331"/>
      <c r="N842" s="536">
        <f>H842+I842+L842</f>
        <v>200</v>
      </c>
      <c r="O842" s="1266"/>
      <c r="P842" s="1007"/>
    </row>
    <row r="843" spans="1:16" s="73" customFormat="1" ht="18.600000000000001" customHeight="1">
      <c r="A843" s="1303"/>
      <c r="B843" s="543" t="s">
        <v>210</v>
      </c>
      <c r="C843" s="1324" t="str">
        <f>'Marks Entry'!$L$3</f>
        <v>HINDI</v>
      </c>
      <c r="D843" s="1325"/>
      <c r="E843" s="527">
        <f>IF($L832="TC",0,IF($L832="Nso",0,VLOOKUP($A829,'Marks Entry'!$B$9:$FN$108,13,0)))</f>
        <v>0</v>
      </c>
      <c r="F843" s="527">
        <f>IF($L832="TC",0,IF($L832="Nso",0,VLOOKUP($A829,'Marks Entry'!$B$9:$FN$108,16,0)))</f>
        <v>0</v>
      </c>
      <c r="G843" s="527">
        <f>IF($L832="TC",0,IF($L832="Nso",0,VLOOKUP($A829,'Marks Entry'!$B$9:$FN$108,19,0)))</f>
        <v>0</v>
      </c>
      <c r="H843" s="528">
        <f>SUM(E843:G843)</f>
        <v>0</v>
      </c>
      <c r="I843" s="1326">
        <f>IF($L832="TC",0,IF($L832="Nso",0,VLOOKUP($A829,'Marks Entry'!$B$9:$FN$108,23,0)))</f>
        <v>0</v>
      </c>
      <c r="J843" s="1327"/>
      <c r="K843" s="532">
        <f>SUM(H843,I843)</f>
        <v>0</v>
      </c>
      <c r="L843" s="1328">
        <f>IF($L832="TC",0,IF($L832="Nso",0,VLOOKUP($A829,'Marks Entry'!$B$9:$FN$108,26,0)))</f>
        <v>0</v>
      </c>
      <c r="M843" s="1329"/>
      <c r="N843" s="537">
        <f>SUM(H843,I843,L843)</f>
        <v>0</v>
      </c>
      <c r="O843" s="544" t="str">
        <f>IF($L832="TC",0,IF($L832="Nso",0,VLOOKUP($A829,'Marks Entry'!$B$9:$FN$108,30,0)))</f>
        <v>E</v>
      </c>
      <c r="P843" s="1007"/>
    </row>
    <row r="844" spans="1:16" s="73" customFormat="1" ht="18.600000000000001" customHeight="1">
      <c r="A844" s="1303"/>
      <c r="B844" s="543" t="s">
        <v>210</v>
      </c>
      <c r="C844" s="1271" t="str">
        <f>'Marks Entry'!$AF$3</f>
        <v>ENGLISH</v>
      </c>
      <c r="D844" s="1272"/>
      <c r="E844" s="527">
        <f>IF($L832="TC",0,IF($L832="Nso",0,VLOOKUP($A829,'Marks Entry'!$B$9:$FN$108,33,0)))</f>
        <v>0</v>
      </c>
      <c r="F844" s="527">
        <f>IF($L832="TC",0,IF($L832="Nso",0,VLOOKUP($A829,'Marks Entry'!$B$9:$FN$108,36,0)))</f>
        <v>0</v>
      </c>
      <c r="G844" s="527">
        <f>IF($L832="TC",0,IF($L832="Nso",0,VLOOKUP($A829,'Marks Entry'!$B$9:$FN$108,39,0)))</f>
        <v>0</v>
      </c>
      <c r="H844" s="529">
        <f t="shared" ref="H844:H848" si="69">SUM(E844:G844)</f>
        <v>0</v>
      </c>
      <c r="I844" s="1273">
        <f>IF($L832="TC",0,IF($L832="Nso",0,VLOOKUP($A829,'Marks Entry'!$B$9:$FN$108,43,0)))</f>
        <v>0</v>
      </c>
      <c r="J844" s="1274"/>
      <c r="K844" s="533">
        <f t="shared" ref="K844:K848" si="70">SUM(H844,I844)</f>
        <v>0</v>
      </c>
      <c r="L844" s="1275">
        <f>IF($L832="TC",0,IF($L832="Nso",0,VLOOKUP($A829,'Marks Entry'!$B$9:$FN$108,46,0)))</f>
        <v>0</v>
      </c>
      <c r="M844" s="1276"/>
      <c r="N844" s="537">
        <f t="shared" ref="N844:N848" si="71">SUM(H844,I844,L844)</f>
        <v>0</v>
      </c>
      <c r="O844" s="544" t="str">
        <f>IF($L832="TC",0,IF($L832="Nso",0,VLOOKUP($A829,'Marks Entry'!$B$9:$FN$108,50,0)))</f>
        <v>E</v>
      </c>
      <c r="P844" s="1007"/>
    </row>
    <row r="845" spans="1:16" s="73" customFormat="1" ht="18.600000000000001" customHeight="1">
      <c r="A845" s="1303"/>
      <c r="B845" s="543" t="s">
        <v>210</v>
      </c>
      <c r="C845" s="1271" t="str">
        <f>'Marks Entry'!$AZ$3</f>
        <v>SANSKRIT</v>
      </c>
      <c r="D845" s="1272"/>
      <c r="E845" s="527">
        <f>IF($L832="TC",0,IF($L832="Nso",0,VLOOKUP($A829,'Marks Entry'!$B$9:$FN$108,53,0)))</f>
        <v>0</v>
      </c>
      <c r="F845" s="527">
        <f>IF($L832="TC",0,IF($L832="TC",0,IF($L832="Nso",0,VLOOKUP($A829,'Marks Entry'!$B$9:$FN$108,56,0))))</f>
        <v>0</v>
      </c>
      <c r="G845" s="527">
        <f>IF($L832="TC",0,IF($L832="TC",0,IF($L832="Nso",0,VLOOKUP($A829,'Marks Entry'!$B$9:$FN$108,59,0))))</f>
        <v>0</v>
      </c>
      <c r="H845" s="529">
        <f t="shared" si="69"/>
        <v>0</v>
      </c>
      <c r="I845" s="1273">
        <f>IF($L832="TC",0,IF($L832="Nso",0,VLOOKUP($A829,'Marks Entry'!$B$9:$FN$108,63,0)))</f>
        <v>0</v>
      </c>
      <c r="J845" s="1274"/>
      <c r="K845" s="533">
        <f t="shared" si="70"/>
        <v>0</v>
      </c>
      <c r="L845" s="1275">
        <f>IF($L832="TC",0,IF($L832="Nso",0,VLOOKUP($A829,'Marks Entry'!$B$9:$FN$108,66,0)))</f>
        <v>0</v>
      </c>
      <c r="M845" s="1276"/>
      <c r="N845" s="537">
        <f t="shared" si="71"/>
        <v>0</v>
      </c>
      <c r="O845" s="544" t="str">
        <f>IF($L832="TC",0,IF($L832="Nso",0,VLOOKUP($A829,'Marks Entry'!$B$9:$FN$108,70,0)))</f>
        <v>E</v>
      </c>
      <c r="P845" s="1007"/>
    </row>
    <row r="846" spans="1:16" s="73" customFormat="1" ht="18.600000000000001" customHeight="1">
      <c r="A846" s="1303"/>
      <c r="B846" s="543" t="s">
        <v>210</v>
      </c>
      <c r="C846" s="1271" t="str">
        <f>'Marks Entry'!$BT$3</f>
        <v>SCIENCE</v>
      </c>
      <c r="D846" s="1272"/>
      <c r="E846" s="527">
        <f>IF($L832="TC",0,IF($L832="Nso",0,VLOOKUP($A829,'Marks Entry'!$B$9:$FN$108,73,0)))</f>
        <v>0</v>
      </c>
      <c r="F846" s="527">
        <f>IF($L832="TC",0,IF($L832="Nso",0,VLOOKUP($A829,'Marks Entry'!$B$9:$FN$108,76,0)))</f>
        <v>0</v>
      </c>
      <c r="G846" s="527">
        <f>IF($L832="TC",0,IF($L832="Nso",0,VLOOKUP($A829,'Marks Entry'!$B$9:$FN$108,79,0)))</f>
        <v>0</v>
      </c>
      <c r="H846" s="529">
        <f t="shared" si="69"/>
        <v>0</v>
      </c>
      <c r="I846" s="1273">
        <f>IF($L832="TC",0,IF($L832="Nso",0,VLOOKUP($A829,'Marks Entry'!$B$9:$FN$108,83,0)))</f>
        <v>0</v>
      </c>
      <c r="J846" s="1274"/>
      <c r="K846" s="533">
        <f t="shared" si="70"/>
        <v>0</v>
      </c>
      <c r="L846" s="1275">
        <f>IF($L832="TC",0,IF($L832="Nso",0,VLOOKUP($A829,'Marks Entry'!$B$9:$FN$108,86,0)))</f>
        <v>0</v>
      </c>
      <c r="M846" s="1276"/>
      <c r="N846" s="537">
        <f t="shared" si="71"/>
        <v>0</v>
      </c>
      <c r="O846" s="544" t="str">
        <f>IF($L832="TC",0,IF($L832="Nso",0,VLOOKUP($A829,'Marks Entry'!$B$9:$FN$108,90,0)))</f>
        <v>E</v>
      </c>
      <c r="P846" s="1007"/>
    </row>
    <row r="847" spans="1:16" s="73" customFormat="1" ht="18.600000000000001" customHeight="1">
      <c r="A847" s="1303"/>
      <c r="B847" s="543" t="s">
        <v>210</v>
      </c>
      <c r="C847" s="1271" t="str">
        <f>'Marks Entry'!$CN$3</f>
        <v>MATHEMATICS</v>
      </c>
      <c r="D847" s="1272"/>
      <c r="E847" s="527">
        <f>IF($L832="TC",0,IF($L832="Nso",0,VLOOKUP($A829,'Marks Entry'!$B$9:$FN$108,93,0)))</f>
        <v>0</v>
      </c>
      <c r="F847" s="527">
        <f>IF($L832="TC",0,IF($L832="Nso",0,VLOOKUP($A829,'Marks Entry'!$B$9:$FN$108,96,0)))</f>
        <v>0</v>
      </c>
      <c r="G847" s="527">
        <f>IF($L832="TC",0,IF($L832="Nso",0,VLOOKUP($A829,'Marks Entry'!$B$9:$FN$108,99,0)))</f>
        <v>0</v>
      </c>
      <c r="H847" s="529">
        <f t="shared" si="69"/>
        <v>0</v>
      </c>
      <c r="I847" s="1273">
        <f>IF($L832="TC",0,IF($L832="Nso",0,VLOOKUP($A829,'Marks Entry'!$B$9:$FN$108,103,0)))</f>
        <v>0</v>
      </c>
      <c r="J847" s="1274"/>
      <c r="K847" s="533">
        <f t="shared" si="70"/>
        <v>0</v>
      </c>
      <c r="L847" s="1275">
        <f>IF($L832="TC",0,IF($L832="Nso",0,VLOOKUP($A829,'Marks Entry'!$B$9:$FN$108,106,0)))</f>
        <v>0</v>
      </c>
      <c r="M847" s="1276"/>
      <c r="N847" s="537">
        <f t="shared" si="71"/>
        <v>0</v>
      </c>
      <c r="O847" s="544" t="str">
        <f>IF($L832="TC",0,IF($L832="Nso",0,VLOOKUP($A829,'Marks Entry'!$B$9:$FN$108,110,0)))</f>
        <v>E</v>
      </c>
      <c r="P847" s="1007"/>
    </row>
    <row r="848" spans="1:16" s="73" customFormat="1" ht="18.600000000000001" customHeight="1" thickBot="1">
      <c r="A848" s="1303"/>
      <c r="B848" s="543" t="s">
        <v>210</v>
      </c>
      <c r="C848" s="1277" t="str">
        <f>'Marks Entry'!$DH$3</f>
        <v>SOCIAL SCIENCE</v>
      </c>
      <c r="D848" s="1278"/>
      <c r="E848" s="527">
        <f>IF($L832="TC",0,IF($L832="Nso",0,VLOOKUP($A829,'Marks Entry'!$B$9:$FN$108,113,0)))</f>
        <v>0</v>
      </c>
      <c r="F848" s="527">
        <f>IF($L832="TC",0,IF($L832="Nso",0,VLOOKUP($A829,'Marks Entry'!$B$9:$FN$108,116,0)))</f>
        <v>0</v>
      </c>
      <c r="G848" s="527">
        <f>IF($L832="TC",0,IF($L832="Nso",0,VLOOKUP($A829,'Marks Entry'!$B$9:$FN$108,119,0)))</f>
        <v>0</v>
      </c>
      <c r="H848" s="530">
        <f t="shared" si="69"/>
        <v>0</v>
      </c>
      <c r="I848" s="1279">
        <f>IF($L832="TC",0,IF($L832="Nso",0,VLOOKUP($A829,'Marks Entry'!$B$9:$FN$108,123,0)))</f>
        <v>0</v>
      </c>
      <c r="J848" s="1280"/>
      <c r="K848" s="534">
        <f t="shared" si="70"/>
        <v>0</v>
      </c>
      <c r="L848" s="1281">
        <f>IF($L832="TC",0,IF($L832="Nso",0,VLOOKUP($A829,'Marks Entry'!$B$9:$FN$108,126,0)))</f>
        <v>0</v>
      </c>
      <c r="M848" s="1282"/>
      <c r="N848" s="537">
        <f t="shared" si="71"/>
        <v>0</v>
      </c>
      <c r="O848" s="544" t="str">
        <f>IF($L832="TC",0,IF($L832="Nso",0,VLOOKUP($A829,'Marks Entry'!$B$9:$FN$108,130,0)))</f>
        <v>E</v>
      </c>
      <c r="P848" s="1007"/>
    </row>
    <row r="849" spans="1:16" s="73" customFormat="1" ht="18.600000000000001" customHeight="1">
      <c r="A849" s="1303"/>
      <c r="B849" s="543" t="s">
        <v>210</v>
      </c>
      <c r="C849" s="1350" t="s">
        <v>87</v>
      </c>
      <c r="D849" s="1351"/>
      <c r="E849" s="1352"/>
      <c r="F849" s="1356" t="s">
        <v>88</v>
      </c>
      <c r="G849" s="1357"/>
      <c r="H849" s="1358" t="s">
        <v>89</v>
      </c>
      <c r="I849" s="1358"/>
      <c r="J849" s="1359" t="s">
        <v>44</v>
      </c>
      <c r="K849" s="1360"/>
      <c r="L849" s="236" t="s">
        <v>95</v>
      </c>
      <c r="M849" s="236" t="s">
        <v>208</v>
      </c>
      <c r="N849" s="200" t="s">
        <v>42</v>
      </c>
      <c r="O849" s="545" t="s">
        <v>46</v>
      </c>
      <c r="P849" s="1007"/>
    </row>
    <row r="850" spans="1:16" s="73" customFormat="1" ht="18.600000000000001" customHeight="1" thickBot="1">
      <c r="A850" s="1303"/>
      <c r="B850" s="543" t="s">
        <v>210</v>
      </c>
      <c r="C850" s="1353"/>
      <c r="D850" s="1354"/>
      <c r="E850" s="1355"/>
      <c r="F850" s="1361">
        <f>IF($L832="TC",0,IF($L832="Nso",0,VLOOKUP($A829,'Marks Entry'!$B$9:$FN$108,161,0)))</f>
        <v>1200</v>
      </c>
      <c r="G850" s="1362"/>
      <c r="H850" s="1363">
        <f>IF($L832="TC",0,IF($L832="Nso",0,VLOOKUP($A829,'Marks Entry'!$B$9:$FN$108,162,0)))</f>
        <v>0</v>
      </c>
      <c r="I850" s="1363"/>
      <c r="J850" s="1364">
        <f>IF($L832="TC",0,IF($L832="Nso",0,VLOOKUP($A829,'Marks Entry'!$B$9:$FN$108,163,0)))</f>
        <v>0</v>
      </c>
      <c r="K850" s="1365"/>
      <c r="L850" s="237" t="str">
        <f>IF($L832="TC",0,IF($L832="Nso",0,VLOOKUP($A829,'Marks Entry'!$B$9:$FN$108,164,0)))</f>
        <v/>
      </c>
      <c r="M850" s="237" t="str">
        <f>IF($L832="TC",0,IF($L832="Nso",0,VLOOKUP($A829,'Marks Entry'!$B$9:$FN$108,165,0)))</f>
        <v/>
      </c>
      <c r="N850" s="542" t="str">
        <f>IF($L832="TC","TC",IF($L832="Nso","NSO",VLOOKUP($A829,'Marks Entry'!$B$9:$FN$108,166,0)))</f>
        <v>PROMOTED</v>
      </c>
      <c r="O850" s="546" t="str">
        <f>IF($L832="Nso",0,VLOOKUP($A829,'Marks Entry'!$B$9:$FN$108,168,0))</f>
        <v/>
      </c>
      <c r="P850" s="1007"/>
    </row>
    <row r="851" spans="1:16" s="73" customFormat="1" ht="18.600000000000001" customHeight="1">
      <c r="A851" s="1303"/>
      <c r="B851" s="543" t="s">
        <v>210</v>
      </c>
      <c r="C851" s="1332" t="s">
        <v>62</v>
      </c>
      <c r="D851" s="1333"/>
      <c r="E851" s="1333"/>
      <c r="F851" s="1333"/>
      <c r="G851" s="1333"/>
      <c r="H851" s="1333"/>
      <c r="I851" s="1334"/>
      <c r="J851" s="1335" t="s">
        <v>63</v>
      </c>
      <c r="K851" s="1335"/>
      <c r="L851" s="1336"/>
      <c r="M851" s="238">
        <f>IF($L832="TC",0,IF($L832="Nso",0,VLOOKUP($A829,'Marks Entry'!$B$9:$FN$108,158,0)))</f>
        <v>0</v>
      </c>
      <c r="N851" s="1337" t="s">
        <v>104</v>
      </c>
      <c r="O851" s="1338"/>
      <c r="P851" s="1007"/>
    </row>
    <row r="852" spans="1:16" s="73" customFormat="1" ht="18.600000000000001" customHeight="1" thickBot="1">
      <c r="A852" s="1303"/>
      <c r="B852" s="543" t="s">
        <v>210</v>
      </c>
      <c r="C852" s="1339" t="s">
        <v>57</v>
      </c>
      <c r="D852" s="1340"/>
      <c r="E852" s="1340"/>
      <c r="F852" s="1341" t="s">
        <v>168</v>
      </c>
      <c r="G852" s="1341"/>
      <c r="H852" s="1341"/>
      <c r="I852" s="523" t="s">
        <v>50</v>
      </c>
      <c r="J852" s="1342" t="s">
        <v>64</v>
      </c>
      <c r="K852" s="1342"/>
      <c r="L852" s="1343"/>
      <c r="M852" s="239">
        <f>IF($L832="TC",0,IF($L832="Nso",0,VLOOKUP($A829,'Marks Entry'!$B$9:$FN$108,159,0)))</f>
        <v>0</v>
      </c>
      <c r="N852" s="1344" t="str">
        <f>IF($L832="TC",0,IF($L832="Nso",0,VLOOKUP($A829,'Marks Entry'!$B$9:$FN$108,160,0)))</f>
        <v/>
      </c>
      <c r="O852" s="1345"/>
      <c r="P852" s="1007"/>
    </row>
    <row r="853" spans="1:16" s="73" customFormat="1" ht="18.600000000000001" customHeight="1">
      <c r="A853" s="1303"/>
      <c r="B853" s="543" t="s">
        <v>210</v>
      </c>
      <c r="C853" s="1339"/>
      <c r="D853" s="1340"/>
      <c r="E853" s="1340"/>
      <c r="F853" s="1341"/>
      <c r="G853" s="1341"/>
      <c r="H853" s="1341"/>
      <c r="I853" s="524" t="s">
        <v>102</v>
      </c>
      <c r="J853" s="1346" t="s">
        <v>65</v>
      </c>
      <c r="K853" s="1346"/>
      <c r="L853" s="1347"/>
      <c r="M853" s="1348" t="str">
        <f>IF($L832="TC",0,IF($L832="Nso",0,VLOOKUP($A829,'Marks Entry'!$B$9:$FN$108,169,0)))</f>
        <v>Need Improvement</v>
      </c>
      <c r="N853" s="1348"/>
      <c r="O853" s="1349"/>
      <c r="P853" s="1007"/>
    </row>
    <row r="854" spans="1:16" s="73" customFormat="1" ht="18.600000000000001" customHeight="1">
      <c r="A854" s="1303"/>
      <c r="B854" s="543" t="s">
        <v>210</v>
      </c>
      <c r="C854" s="1397" t="str">
        <f>'Marks Entry'!$EB$3</f>
        <v>Work Exp.</v>
      </c>
      <c r="D854" s="1398"/>
      <c r="E854" s="1399"/>
      <c r="F854" s="1400" t="str">
        <f>IF($L832="TC",0,IF($L832="Nso",0,VLOOKUP($A829,'Marks Entry'!$B$9:$GM$108,186,0)))</f>
        <v>0/100</v>
      </c>
      <c r="G854" s="1400"/>
      <c r="H854" s="1400"/>
      <c r="I854" s="59" t="str">
        <f>IF($L832="TC",0,IF($L832="Nso",0,VLOOKUP($A829,'Marks Entry'!$B$9:$GM$108,139,0)))</f>
        <v>E</v>
      </c>
      <c r="J854" s="1401" t="s">
        <v>81</v>
      </c>
      <c r="K854" s="1401"/>
      <c r="L854" s="1402"/>
      <c r="M854" s="1403">
        <f>'Marks Entry'!$AA$2</f>
        <v>45041</v>
      </c>
      <c r="N854" s="1403"/>
      <c r="O854" s="1404"/>
      <c r="P854" s="1007"/>
    </row>
    <row r="855" spans="1:16" s="73" customFormat="1" ht="18.600000000000001" customHeight="1">
      <c r="A855" s="1303"/>
      <c r="B855" s="543" t="s">
        <v>210</v>
      </c>
      <c r="C855" s="1405" t="str">
        <f>'Marks Entry'!$EK$3</f>
        <v>Art Edu.</v>
      </c>
      <c r="D855" s="1400"/>
      <c r="E855" s="1400"/>
      <c r="F855" s="1406" t="str">
        <f>IF($L832="TC",0,IF($L832="Nso",0,VLOOKUP($A829,'Marks Entry'!$B$9:$GM$108,190,0)))</f>
        <v>0/100</v>
      </c>
      <c r="G855" s="1407"/>
      <c r="H855" s="1408"/>
      <c r="I855" s="59" t="str">
        <f>IF($L832="TC",0,IF($L832="Nso",0,VLOOKUP($A829,'Marks Entry'!$B$9:$GM$108,148,0)))</f>
        <v>E</v>
      </c>
      <c r="J855" s="1409"/>
      <c r="K855" s="1409"/>
      <c r="L855" s="1410"/>
      <c r="M855" s="1410"/>
      <c r="N855" s="1410"/>
      <c r="O855" s="1411"/>
      <c r="P855" s="1007"/>
    </row>
    <row r="856" spans="1:16" s="73" customFormat="1" ht="18.600000000000001" customHeight="1">
      <c r="A856" s="1303"/>
      <c r="B856" s="543" t="s">
        <v>210</v>
      </c>
      <c r="C856" s="1366" t="str">
        <f>'Marks Entry'!$ET$3</f>
        <v>HEALTH &amp; PHY. EDU.</v>
      </c>
      <c r="D856" s="1367"/>
      <c r="E856" s="1367"/>
      <c r="F856" s="1368" t="str">
        <f>IF($L832="TC",0,IF($L832="Nso",0,VLOOKUP($A829,'Marks Entry'!$B$9:$GM$108,194,0)))</f>
        <v>0/100</v>
      </c>
      <c r="G856" s="1369"/>
      <c r="H856" s="1370"/>
      <c r="I856" s="59" t="str">
        <f>IF($L832="TC",0,IF($L832="Nso",0,VLOOKUP($A829,'Marks Entry'!$B$9:$GM$108,157,0)))</f>
        <v>E</v>
      </c>
      <c r="J856" s="1371" t="s">
        <v>77</v>
      </c>
      <c r="K856" s="1372"/>
      <c r="L856" s="1373"/>
      <c r="M856" s="1377"/>
      <c r="N856" s="1372"/>
      <c r="O856" s="1378"/>
      <c r="P856" s="1007"/>
    </row>
    <row r="857" spans="1:16" s="73" customFormat="1" ht="18.600000000000001" customHeight="1">
      <c r="A857" s="1303"/>
      <c r="B857" s="543" t="s">
        <v>210</v>
      </c>
      <c r="C857" s="1381" t="s">
        <v>66</v>
      </c>
      <c r="D857" s="1382"/>
      <c r="E857" s="1382"/>
      <c r="F857" s="1382"/>
      <c r="G857" s="1382"/>
      <c r="H857" s="1382"/>
      <c r="I857" s="1383"/>
      <c r="J857" s="1374"/>
      <c r="K857" s="1375"/>
      <c r="L857" s="1376"/>
      <c r="M857" s="1379"/>
      <c r="N857" s="1375"/>
      <c r="O857" s="1380"/>
      <c r="P857" s="1007"/>
    </row>
    <row r="858" spans="1:16" s="73" customFormat="1" ht="18.600000000000001" customHeight="1" thickBot="1">
      <c r="A858" s="1303"/>
      <c r="B858" s="543" t="s">
        <v>210</v>
      </c>
      <c r="C858" s="60" t="s">
        <v>67</v>
      </c>
      <c r="D858" s="1384" t="s">
        <v>72</v>
      </c>
      <c r="E858" s="1385"/>
      <c r="F858" s="1384" t="s">
        <v>73</v>
      </c>
      <c r="G858" s="1386"/>
      <c r="H858" s="1386"/>
      <c r="I858" s="1387"/>
      <c r="J858" s="1388" t="s">
        <v>78</v>
      </c>
      <c r="K858" s="1389"/>
      <c r="L858" s="1389"/>
      <c r="M858" s="1389"/>
      <c r="N858" s="1389"/>
      <c r="O858" s="1390"/>
      <c r="P858" s="1007"/>
    </row>
    <row r="859" spans="1:16" s="73" customFormat="1" ht="18.600000000000001" customHeight="1">
      <c r="A859" s="1303"/>
      <c r="B859" s="543" t="s">
        <v>210</v>
      </c>
      <c r="C859" s="690" t="s">
        <v>68</v>
      </c>
      <c r="D859" s="1328" t="s">
        <v>211</v>
      </c>
      <c r="E859" s="1327"/>
      <c r="F859" s="1394" t="s">
        <v>74</v>
      </c>
      <c r="G859" s="1395"/>
      <c r="H859" s="1395"/>
      <c r="I859" s="1396"/>
      <c r="J859" s="1391"/>
      <c r="K859" s="1392"/>
      <c r="L859" s="1392"/>
      <c r="M859" s="1392"/>
      <c r="N859" s="1392"/>
      <c r="O859" s="1393"/>
      <c r="P859" s="1007"/>
    </row>
    <row r="860" spans="1:16" s="73" customFormat="1" ht="18.600000000000001" customHeight="1">
      <c r="A860" s="1303"/>
      <c r="B860" s="543" t="s">
        <v>210</v>
      </c>
      <c r="C860" s="689" t="s">
        <v>69</v>
      </c>
      <c r="D860" s="1275" t="s">
        <v>212</v>
      </c>
      <c r="E860" s="1274"/>
      <c r="F860" s="1413" t="s">
        <v>75</v>
      </c>
      <c r="G860" s="1414"/>
      <c r="H860" s="1414"/>
      <c r="I860" s="1415"/>
      <c r="J860" s="1391"/>
      <c r="K860" s="1392"/>
      <c r="L860" s="1392"/>
      <c r="M860" s="1392"/>
      <c r="N860" s="1392"/>
      <c r="O860" s="1393"/>
      <c r="P860" s="1007"/>
    </row>
    <row r="861" spans="1:16" s="73" customFormat="1" ht="18.600000000000001" customHeight="1">
      <c r="A861" s="1303"/>
      <c r="B861" s="543" t="s">
        <v>210</v>
      </c>
      <c r="C861" s="689" t="s">
        <v>71</v>
      </c>
      <c r="D861" s="1275" t="s">
        <v>213</v>
      </c>
      <c r="E861" s="1274"/>
      <c r="F861" s="1413" t="s">
        <v>76</v>
      </c>
      <c r="G861" s="1414"/>
      <c r="H861" s="1414"/>
      <c r="I861" s="1415"/>
      <c r="J861" s="1416" t="s">
        <v>90</v>
      </c>
      <c r="K861" s="1417"/>
      <c r="L861" s="1417"/>
      <c r="M861" s="1417"/>
      <c r="N861" s="1417"/>
      <c r="O861" s="1418"/>
      <c r="P861" s="1007"/>
    </row>
    <row r="862" spans="1:16" s="73" customFormat="1" ht="18.600000000000001" customHeight="1">
      <c r="A862" s="1303"/>
      <c r="B862" s="543" t="s">
        <v>210</v>
      </c>
      <c r="C862" s="689" t="s">
        <v>70</v>
      </c>
      <c r="D862" s="1275" t="s">
        <v>214</v>
      </c>
      <c r="E862" s="1274"/>
      <c r="F862" s="1413" t="s">
        <v>103</v>
      </c>
      <c r="G862" s="1414"/>
      <c r="H862" s="1414"/>
      <c r="I862" s="1415"/>
      <c r="J862" s="1416"/>
      <c r="K862" s="1417"/>
      <c r="L862" s="1417"/>
      <c r="M862" s="1417"/>
      <c r="N862" s="1417"/>
      <c r="O862" s="1418"/>
      <c r="P862" s="1007"/>
    </row>
    <row r="863" spans="1:16" s="73" customFormat="1" ht="18.600000000000001" customHeight="1" thickBot="1">
      <c r="A863" s="1303"/>
      <c r="B863" s="547" t="s">
        <v>210</v>
      </c>
      <c r="C863" s="548" t="s">
        <v>153</v>
      </c>
      <c r="D863" s="1281" t="s">
        <v>215</v>
      </c>
      <c r="E863" s="1280"/>
      <c r="F863" s="1422" t="s">
        <v>216</v>
      </c>
      <c r="G863" s="1423"/>
      <c r="H863" s="1423"/>
      <c r="I863" s="1424"/>
      <c r="J863" s="1419"/>
      <c r="K863" s="1420"/>
      <c r="L863" s="1420"/>
      <c r="M863" s="1420"/>
      <c r="N863" s="1420"/>
      <c r="O863" s="1421"/>
      <c r="P863" s="1007"/>
    </row>
    <row r="864" spans="1:16" s="73" customFormat="1" ht="9.75" customHeight="1">
      <c r="A864" s="1412"/>
      <c r="B864" s="1412"/>
      <c r="C864" s="1412"/>
      <c r="D864" s="1412"/>
      <c r="E864" s="1412"/>
      <c r="F864" s="1412"/>
      <c r="G864" s="1412"/>
      <c r="H864" s="1412"/>
      <c r="I864" s="1412"/>
      <c r="J864" s="1412"/>
      <c r="K864" s="1412"/>
      <c r="L864" s="1412"/>
      <c r="M864" s="1412"/>
      <c r="N864" s="1412"/>
      <c r="O864" s="1412"/>
      <c r="P864" s="1412"/>
    </row>
    <row r="865" spans="1:16" s="73" customFormat="1" ht="17.25" customHeight="1" thickBot="1">
      <c r="A865" s="241">
        <f>A829+1</f>
        <v>25</v>
      </c>
      <c r="B865" s="1302" t="s">
        <v>53</v>
      </c>
      <c r="C865" s="1302"/>
      <c r="D865" s="1302"/>
      <c r="E865" s="1302"/>
      <c r="F865" s="1302"/>
      <c r="G865" s="1302"/>
      <c r="H865" s="1302"/>
      <c r="I865" s="1302"/>
      <c r="J865" s="1302"/>
      <c r="K865" s="1302"/>
      <c r="L865" s="1302"/>
      <c r="M865" s="1302"/>
      <c r="N865" s="1302"/>
      <c r="O865" s="1302"/>
      <c r="P865" s="1007"/>
    </row>
    <row r="866" spans="1:16" s="73" customFormat="1" ht="44.25" customHeight="1">
      <c r="A866" s="1303"/>
      <c r="B866" s="1304" t="str">
        <f>IF(L868&gt;0,CONCATENATE(I868,L868),0)</f>
        <v>Roll No.:-925</v>
      </c>
      <c r="C866" s="1306"/>
      <c r="D866" s="1308" t="str">
        <f>Master!$E$8</f>
        <v>Govt. Sr. Secondary School Raimalwada</v>
      </c>
      <c r="E866" s="1309"/>
      <c r="F866" s="1309"/>
      <c r="G866" s="1309"/>
      <c r="H866" s="1309"/>
      <c r="I866" s="1309"/>
      <c r="J866" s="1309"/>
      <c r="K866" s="1309"/>
      <c r="L866" s="1309"/>
      <c r="M866" s="1309"/>
      <c r="N866" s="1309"/>
      <c r="O866" s="1310"/>
      <c r="P866" s="1007"/>
    </row>
    <row r="867" spans="1:16" s="73" customFormat="1" ht="26.25" customHeight="1" thickBot="1">
      <c r="A867" s="1303"/>
      <c r="B867" s="1305"/>
      <c r="C867" s="1307"/>
      <c r="D867" s="1311" t="str">
        <f>Master!$E$11</f>
        <v>P.S.-Bapini (Jodhpur)</v>
      </c>
      <c r="E867" s="1311"/>
      <c r="F867" s="1311"/>
      <c r="G867" s="1311"/>
      <c r="H867" s="1311"/>
      <c r="I867" s="1311"/>
      <c r="J867" s="1311"/>
      <c r="K867" s="1311"/>
      <c r="L867" s="1311"/>
      <c r="M867" s="1311"/>
      <c r="N867" s="1311"/>
      <c r="O867" s="1312"/>
      <c r="P867" s="1007"/>
    </row>
    <row r="868" spans="1:16" s="73" customFormat="1" ht="15" customHeight="1">
      <c r="A868" s="1303"/>
      <c r="B868" s="1313"/>
      <c r="C868" s="1314" t="s">
        <v>163</v>
      </c>
      <c r="D868" s="1315"/>
      <c r="E868" s="1315"/>
      <c r="F868" s="1315"/>
      <c r="G868" s="1315"/>
      <c r="H868" s="1316"/>
      <c r="I868" s="1320" t="s">
        <v>125</v>
      </c>
      <c r="J868" s="1321"/>
      <c r="K868" s="1321"/>
      <c r="L868" s="1286">
        <f>VLOOKUP(A865,'Marks Entry'!$B$9:$G$108,6)</f>
        <v>925</v>
      </c>
      <c r="M868" s="1288" t="str">
        <f>CONCATENATE('Marks Entry'!$C$3,"0",'Marks Entry'!$G$3)</f>
        <v>School U-Dise Code :-08151106901</v>
      </c>
      <c r="N868" s="1289"/>
      <c r="O868" s="1290"/>
      <c r="P868" s="1007"/>
    </row>
    <row r="869" spans="1:16" s="73" customFormat="1" ht="15" customHeight="1">
      <c r="A869" s="1303"/>
      <c r="B869" s="1313"/>
      <c r="C869" s="1314"/>
      <c r="D869" s="1315"/>
      <c r="E869" s="1315"/>
      <c r="F869" s="1315"/>
      <c r="G869" s="1315"/>
      <c r="H869" s="1316"/>
      <c r="I869" s="1320"/>
      <c r="J869" s="1321"/>
      <c r="K869" s="1321"/>
      <c r="L869" s="1286"/>
      <c r="M869" s="1291" t="str">
        <f>CONCATENATE('Marks Entry'!$I$3,'Marks Entry'!$J$3)</f>
        <v>Session :-2022-23</v>
      </c>
      <c r="N869" s="1292"/>
      <c r="O869" s="1293"/>
      <c r="P869" s="1007"/>
    </row>
    <row r="870" spans="1:16" s="73" customFormat="1" ht="15" customHeight="1" thickBot="1">
      <c r="A870" s="1303"/>
      <c r="B870" s="1313"/>
      <c r="C870" s="1317"/>
      <c r="D870" s="1318"/>
      <c r="E870" s="1318"/>
      <c r="F870" s="1318"/>
      <c r="G870" s="1318"/>
      <c r="H870" s="1319"/>
      <c r="I870" s="1322"/>
      <c r="J870" s="1323"/>
      <c r="K870" s="1323"/>
      <c r="L870" s="1287"/>
      <c r="M870" s="1294"/>
      <c r="N870" s="1295"/>
      <c r="O870" s="1296"/>
      <c r="P870" s="1007"/>
    </row>
    <row r="871" spans="1:16" s="73" customFormat="1" ht="19.5" customHeight="1">
      <c r="A871" s="1303"/>
      <c r="B871" s="543" t="s">
        <v>210</v>
      </c>
      <c r="C871" s="1297" t="s">
        <v>21</v>
      </c>
      <c r="D871" s="1298"/>
      <c r="E871" s="1298"/>
      <c r="F871" s="1298"/>
      <c r="G871" s="1299"/>
      <c r="H871" s="13" t="s">
        <v>161</v>
      </c>
      <c r="I871" s="1300">
        <f>VLOOKUP($A865,'Marks Entry'!$B$9:$FN$108,4,0)</f>
        <v>0</v>
      </c>
      <c r="J871" s="1300"/>
      <c r="K871" s="1300"/>
      <c r="L871" s="1300"/>
      <c r="M871" s="1300"/>
      <c r="N871" s="1300"/>
      <c r="O871" s="1301"/>
      <c r="P871" s="1007"/>
    </row>
    <row r="872" spans="1:16" s="73" customFormat="1" ht="19.5" customHeight="1">
      <c r="A872" s="1303"/>
      <c r="B872" s="543" t="s">
        <v>210</v>
      </c>
      <c r="C872" s="1283" t="s">
        <v>23</v>
      </c>
      <c r="D872" s="1284"/>
      <c r="E872" s="1284"/>
      <c r="F872" s="1284"/>
      <c r="G872" s="1285"/>
      <c r="H872" s="25" t="s">
        <v>161</v>
      </c>
      <c r="I872" s="1252">
        <f>VLOOKUP($A865,'Marks Entry'!$B$9:$FN$108,7,0)</f>
        <v>0</v>
      </c>
      <c r="J872" s="1252"/>
      <c r="K872" s="1252"/>
      <c r="L872" s="1252"/>
      <c r="M872" s="1252"/>
      <c r="N872" s="1252"/>
      <c r="O872" s="1253"/>
      <c r="P872" s="1007"/>
    </row>
    <row r="873" spans="1:16" s="73" customFormat="1" ht="19.5" customHeight="1">
      <c r="A873" s="1303"/>
      <c r="B873" s="543" t="s">
        <v>210</v>
      </c>
      <c r="C873" s="1283" t="s">
        <v>24</v>
      </c>
      <c r="D873" s="1284"/>
      <c r="E873" s="1284"/>
      <c r="F873" s="1284"/>
      <c r="G873" s="1285"/>
      <c r="H873" s="25" t="s">
        <v>161</v>
      </c>
      <c r="I873" s="1252">
        <f>VLOOKUP($A865,'Marks Entry'!$B$9:$FN$108,8,0)</f>
        <v>0</v>
      </c>
      <c r="J873" s="1252"/>
      <c r="K873" s="1252"/>
      <c r="L873" s="1252"/>
      <c r="M873" s="1252"/>
      <c r="N873" s="1252"/>
      <c r="O873" s="1253"/>
      <c r="P873" s="1007"/>
    </row>
    <row r="874" spans="1:16" s="73" customFormat="1" ht="19.5" customHeight="1">
      <c r="A874" s="1303"/>
      <c r="B874" s="543" t="s">
        <v>210</v>
      </c>
      <c r="C874" s="1283" t="s">
        <v>55</v>
      </c>
      <c r="D874" s="1284"/>
      <c r="E874" s="1284"/>
      <c r="F874" s="1284"/>
      <c r="G874" s="1285"/>
      <c r="H874" s="25" t="s">
        <v>161</v>
      </c>
      <c r="I874" s="1252">
        <f>VLOOKUP($A865,'Marks Entry'!$B$9:$FN$108,9,0)</f>
        <v>0</v>
      </c>
      <c r="J874" s="1252"/>
      <c r="K874" s="1252"/>
      <c r="L874" s="1252"/>
      <c r="M874" s="1252"/>
      <c r="N874" s="1252"/>
      <c r="O874" s="1253"/>
      <c r="P874" s="1007"/>
    </row>
    <row r="875" spans="1:16" s="73" customFormat="1" ht="19.5" customHeight="1">
      <c r="A875" s="1303"/>
      <c r="B875" s="543" t="s">
        <v>210</v>
      </c>
      <c r="C875" s="1283" t="s">
        <v>56</v>
      </c>
      <c r="D875" s="1284"/>
      <c r="E875" s="1284"/>
      <c r="F875" s="1284"/>
      <c r="G875" s="1285"/>
      <c r="H875" s="25" t="s">
        <v>161</v>
      </c>
      <c r="I875" s="1251" t="str">
        <f>CONCATENATE('Marks Entry'!$G$4,'Marks Entry'!$J$4)</f>
        <v>6(A)</v>
      </c>
      <c r="J875" s="1252"/>
      <c r="K875" s="1252"/>
      <c r="L875" s="1252"/>
      <c r="M875" s="1252"/>
      <c r="N875" s="1252"/>
      <c r="O875" s="1253"/>
      <c r="P875" s="1007"/>
    </row>
    <row r="876" spans="1:16" s="73" customFormat="1" ht="19.5" customHeight="1" thickBot="1">
      <c r="A876" s="1303"/>
      <c r="B876" s="543" t="s">
        <v>210</v>
      </c>
      <c r="C876" s="1254" t="s">
        <v>26</v>
      </c>
      <c r="D876" s="1255"/>
      <c r="E876" s="1255"/>
      <c r="F876" s="1255"/>
      <c r="G876" s="1256"/>
      <c r="H876" s="61" t="s">
        <v>161</v>
      </c>
      <c r="I876" s="1257">
        <f>VLOOKUP($A865,'Marks Entry'!$B$9:$FN$108,10,0)</f>
        <v>0</v>
      </c>
      <c r="J876" s="1257"/>
      <c r="K876" s="1257"/>
      <c r="L876" s="1257"/>
      <c r="M876" s="1257"/>
      <c r="N876" s="1257"/>
      <c r="O876" s="1258"/>
      <c r="P876" s="1007"/>
    </row>
    <row r="877" spans="1:16" s="73" customFormat="1" ht="34.5" customHeight="1">
      <c r="A877" s="1303"/>
      <c r="B877" s="543" t="s">
        <v>210</v>
      </c>
      <c r="C877" s="1259" t="s">
        <v>57</v>
      </c>
      <c r="D877" s="1260"/>
      <c r="E877" s="525" t="s">
        <v>82</v>
      </c>
      <c r="F877" s="525" t="s">
        <v>83</v>
      </c>
      <c r="G877" s="697" t="str">
        <f>'Marks Entry'!$R$5</f>
        <v>No Bag Day Activity</v>
      </c>
      <c r="H877" s="521" t="s">
        <v>32</v>
      </c>
      <c r="I877" s="1261" t="s">
        <v>58</v>
      </c>
      <c r="J877" s="1262"/>
      <c r="K877" s="522" t="s">
        <v>203</v>
      </c>
      <c r="L877" s="1263" t="s">
        <v>94</v>
      </c>
      <c r="M877" s="1264"/>
      <c r="N877" s="535" t="s">
        <v>86</v>
      </c>
      <c r="O877" s="1265" t="s">
        <v>101</v>
      </c>
      <c r="P877" s="1007"/>
    </row>
    <row r="878" spans="1:16" s="73" customFormat="1" ht="25.5" customHeight="1" thickBot="1">
      <c r="A878" s="1303"/>
      <c r="B878" s="543" t="s">
        <v>210</v>
      </c>
      <c r="C878" s="1267" t="s">
        <v>59</v>
      </c>
      <c r="D878" s="1268"/>
      <c r="E878" s="549">
        <f>'Marks Entry'!$N$7</f>
        <v>10</v>
      </c>
      <c r="F878" s="549">
        <f>'Marks Entry'!$Q$7</f>
        <v>10</v>
      </c>
      <c r="G878" s="549">
        <f>'Marks Entry'!$T$7</f>
        <v>10</v>
      </c>
      <c r="H878" s="111">
        <f>SUM(E878:G878)</f>
        <v>30</v>
      </c>
      <c r="I878" s="1269">
        <f>'Marks Entry'!$X$7</f>
        <v>70</v>
      </c>
      <c r="J878" s="1270"/>
      <c r="K878" s="531">
        <f>SUM(H878,I878)</f>
        <v>100</v>
      </c>
      <c r="L878" s="1330">
        <f>'Marks Entry'!$AA$7</f>
        <v>100</v>
      </c>
      <c r="M878" s="1331"/>
      <c r="N878" s="536">
        <f>H878+I878+L878</f>
        <v>200</v>
      </c>
      <c r="O878" s="1266"/>
      <c r="P878" s="1007"/>
    </row>
    <row r="879" spans="1:16" s="73" customFormat="1" ht="18.600000000000001" customHeight="1">
      <c r="A879" s="1303"/>
      <c r="B879" s="543" t="s">
        <v>210</v>
      </c>
      <c r="C879" s="1324" t="str">
        <f>'Marks Entry'!$L$3</f>
        <v>HINDI</v>
      </c>
      <c r="D879" s="1325"/>
      <c r="E879" s="527">
        <f>IF($L868="TC",0,IF($L868="Nso",0,VLOOKUP($A865,'Marks Entry'!$B$9:$FN$108,13,0)))</f>
        <v>0</v>
      </c>
      <c r="F879" s="527">
        <f>IF($L868="TC",0,IF($L868="Nso",0,VLOOKUP($A865,'Marks Entry'!$B$9:$FN$108,16,0)))</f>
        <v>0</v>
      </c>
      <c r="G879" s="527">
        <f>IF($L868="TC",0,IF($L868="Nso",0,VLOOKUP($A865,'Marks Entry'!$B$9:$FN$108,19,0)))</f>
        <v>0</v>
      </c>
      <c r="H879" s="528">
        <f>SUM(E879:G879)</f>
        <v>0</v>
      </c>
      <c r="I879" s="1326">
        <f>IF($L868="TC",0,IF($L868="Nso",0,VLOOKUP($A865,'Marks Entry'!$B$9:$FN$108,23,0)))</f>
        <v>0</v>
      </c>
      <c r="J879" s="1327"/>
      <c r="K879" s="532">
        <f>SUM(H879,I879)</f>
        <v>0</v>
      </c>
      <c r="L879" s="1328">
        <f>IF($L868="TC",0,IF($L868="Nso",0,VLOOKUP($A865,'Marks Entry'!$B$9:$FN$108,26,0)))</f>
        <v>0</v>
      </c>
      <c r="M879" s="1329"/>
      <c r="N879" s="537">
        <f>SUM(H879,I879,L879)</f>
        <v>0</v>
      </c>
      <c r="O879" s="544" t="str">
        <f>IF($L868="TC",0,IF($L868="Nso",0,VLOOKUP($A865,'Marks Entry'!$B$9:$FN$108,30,0)))</f>
        <v>E</v>
      </c>
      <c r="P879" s="1007"/>
    </row>
    <row r="880" spans="1:16" s="73" customFormat="1" ht="18.600000000000001" customHeight="1">
      <c r="A880" s="1303"/>
      <c r="B880" s="543" t="s">
        <v>210</v>
      </c>
      <c r="C880" s="1271" t="str">
        <f>'Marks Entry'!$AF$3</f>
        <v>ENGLISH</v>
      </c>
      <c r="D880" s="1272"/>
      <c r="E880" s="527">
        <f>IF($L868="TC",0,IF($L868="Nso",0,VLOOKUP($A865,'Marks Entry'!$B$9:$FN$108,33,0)))</f>
        <v>0</v>
      </c>
      <c r="F880" s="527">
        <f>IF($L868="TC",0,IF($L868="Nso",0,VLOOKUP($A865,'Marks Entry'!$B$9:$FN$108,36,0)))</f>
        <v>0</v>
      </c>
      <c r="G880" s="527">
        <f>IF($L868="TC",0,IF($L868="Nso",0,VLOOKUP($A865,'Marks Entry'!$B$9:$FN$108,39,0)))</f>
        <v>0</v>
      </c>
      <c r="H880" s="529">
        <f t="shared" ref="H880:H884" si="72">SUM(E880:G880)</f>
        <v>0</v>
      </c>
      <c r="I880" s="1273">
        <f>IF($L868="TC",0,IF($L868="Nso",0,VLOOKUP($A865,'Marks Entry'!$B$9:$FN$108,43,0)))</f>
        <v>0</v>
      </c>
      <c r="J880" s="1274"/>
      <c r="K880" s="533">
        <f t="shared" ref="K880:K884" si="73">SUM(H880,I880)</f>
        <v>0</v>
      </c>
      <c r="L880" s="1275">
        <f>IF($L868="TC",0,IF($L868="Nso",0,VLOOKUP($A865,'Marks Entry'!$B$9:$FN$108,46,0)))</f>
        <v>0</v>
      </c>
      <c r="M880" s="1276"/>
      <c r="N880" s="537">
        <f t="shared" ref="N880:N884" si="74">SUM(H880,I880,L880)</f>
        <v>0</v>
      </c>
      <c r="O880" s="544" t="str">
        <f>IF($L868="TC",0,IF($L868="Nso",0,VLOOKUP($A865,'Marks Entry'!$B$9:$FN$108,50,0)))</f>
        <v>E</v>
      </c>
      <c r="P880" s="1007"/>
    </row>
    <row r="881" spans="1:16" s="73" customFormat="1" ht="18.600000000000001" customHeight="1">
      <c r="A881" s="1303"/>
      <c r="B881" s="543" t="s">
        <v>210</v>
      </c>
      <c r="C881" s="1271" t="str">
        <f>'Marks Entry'!$AZ$3</f>
        <v>SANSKRIT</v>
      </c>
      <c r="D881" s="1272"/>
      <c r="E881" s="527">
        <f>IF($L868="TC",0,IF($L868="Nso",0,VLOOKUP($A865,'Marks Entry'!$B$9:$FN$108,53,0)))</f>
        <v>0</v>
      </c>
      <c r="F881" s="527">
        <f>IF($L868="TC",0,IF($L868="TC",0,IF($L868="Nso",0,VLOOKUP($A865,'Marks Entry'!$B$9:$FN$108,56,0))))</f>
        <v>0</v>
      </c>
      <c r="G881" s="527">
        <f>IF($L868="TC",0,IF($L868="TC",0,IF($L868="Nso",0,VLOOKUP($A865,'Marks Entry'!$B$9:$FN$108,59,0))))</f>
        <v>0</v>
      </c>
      <c r="H881" s="529">
        <f t="shared" si="72"/>
        <v>0</v>
      </c>
      <c r="I881" s="1273">
        <f>IF($L868="TC",0,IF($L868="Nso",0,VLOOKUP($A865,'Marks Entry'!$B$9:$FN$108,63,0)))</f>
        <v>0</v>
      </c>
      <c r="J881" s="1274"/>
      <c r="K881" s="533">
        <f t="shared" si="73"/>
        <v>0</v>
      </c>
      <c r="L881" s="1275">
        <f>IF($L868="TC",0,IF($L868="Nso",0,VLOOKUP($A865,'Marks Entry'!$B$9:$FN$108,66,0)))</f>
        <v>0</v>
      </c>
      <c r="M881" s="1276"/>
      <c r="N881" s="537">
        <f t="shared" si="74"/>
        <v>0</v>
      </c>
      <c r="O881" s="544" t="str">
        <f>IF($L868="TC",0,IF($L868="Nso",0,VLOOKUP($A865,'Marks Entry'!$B$9:$FN$108,70,0)))</f>
        <v>E</v>
      </c>
      <c r="P881" s="1007"/>
    </row>
    <row r="882" spans="1:16" s="73" customFormat="1" ht="18.600000000000001" customHeight="1">
      <c r="A882" s="1303"/>
      <c r="B882" s="543" t="s">
        <v>210</v>
      </c>
      <c r="C882" s="1271" t="str">
        <f>'Marks Entry'!$BT$3</f>
        <v>SCIENCE</v>
      </c>
      <c r="D882" s="1272"/>
      <c r="E882" s="527">
        <f>IF($L868="TC",0,IF($L868="Nso",0,VLOOKUP($A865,'Marks Entry'!$B$9:$FN$108,73,0)))</f>
        <v>0</v>
      </c>
      <c r="F882" s="527">
        <f>IF($L868="TC",0,IF($L868="Nso",0,VLOOKUP($A865,'Marks Entry'!$B$9:$FN$108,76,0)))</f>
        <v>0</v>
      </c>
      <c r="G882" s="527">
        <f>IF($L868="TC",0,IF($L868="Nso",0,VLOOKUP($A865,'Marks Entry'!$B$9:$FN$108,79,0)))</f>
        <v>0</v>
      </c>
      <c r="H882" s="529">
        <f t="shared" si="72"/>
        <v>0</v>
      </c>
      <c r="I882" s="1273">
        <f>IF($L868="TC",0,IF($L868="Nso",0,VLOOKUP($A865,'Marks Entry'!$B$9:$FN$108,83,0)))</f>
        <v>0</v>
      </c>
      <c r="J882" s="1274"/>
      <c r="K882" s="533">
        <f t="shared" si="73"/>
        <v>0</v>
      </c>
      <c r="L882" s="1275">
        <f>IF($L868="TC",0,IF($L868="Nso",0,VLOOKUP($A865,'Marks Entry'!$B$9:$FN$108,86,0)))</f>
        <v>0</v>
      </c>
      <c r="M882" s="1276"/>
      <c r="N882" s="537">
        <f t="shared" si="74"/>
        <v>0</v>
      </c>
      <c r="O882" s="544" t="str">
        <f>IF($L868="TC",0,IF($L868="Nso",0,VLOOKUP($A865,'Marks Entry'!$B$9:$FN$108,90,0)))</f>
        <v>E</v>
      </c>
      <c r="P882" s="1007"/>
    </row>
    <row r="883" spans="1:16" s="73" customFormat="1" ht="18.600000000000001" customHeight="1">
      <c r="A883" s="1303"/>
      <c r="B883" s="543" t="s">
        <v>210</v>
      </c>
      <c r="C883" s="1271" t="str">
        <f>'Marks Entry'!$CN$3</f>
        <v>MATHEMATICS</v>
      </c>
      <c r="D883" s="1272"/>
      <c r="E883" s="527">
        <f>IF($L868="TC",0,IF($L868="Nso",0,VLOOKUP($A865,'Marks Entry'!$B$9:$FN$108,93,0)))</f>
        <v>0</v>
      </c>
      <c r="F883" s="527">
        <f>IF($L868="TC",0,IF($L868="Nso",0,VLOOKUP($A865,'Marks Entry'!$B$9:$FN$108,96,0)))</f>
        <v>0</v>
      </c>
      <c r="G883" s="527">
        <f>IF($L868="TC",0,IF($L868="Nso",0,VLOOKUP($A865,'Marks Entry'!$B$9:$FN$108,99,0)))</f>
        <v>0</v>
      </c>
      <c r="H883" s="529">
        <f t="shared" si="72"/>
        <v>0</v>
      </c>
      <c r="I883" s="1273">
        <f>IF($L868="TC",0,IF($L868="Nso",0,VLOOKUP($A865,'Marks Entry'!$B$9:$FN$108,103,0)))</f>
        <v>0</v>
      </c>
      <c r="J883" s="1274"/>
      <c r="K883" s="533">
        <f t="shared" si="73"/>
        <v>0</v>
      </c>
      <c r="L883" s="1275">
        <f>IF($L868="TC",0,IF($L868="Nso",0,VLOOKUP($A865,'Marks Entry'!$B$9:$FN$108,106,0)))</f>
        <v>0</v>
      </c>
      <c r="M883" s="1276"/>
      <c r="N883" s="537">
        <f t="shared" si="74"/>
        <v>0</v>
      </c>
      <c r="O883" s="544" t="str">
        <f>IF($L868="TC",0,IF($L868="Nso",0,VLOOKUP($A865,'Marks Entry'!$B$9:$FN$108,110,0)))</f>
        <v>E</v>
      </c>
      <c r="P883" s="1007"/>
    </row>
    <row r="884" spans="1:16" s="73" customFormat="1" ht="18.600000000000001" customHeight="1" thickBot="1">
      <c r="A884" s="1303"/>
      <c r="B884" s="543" t="s">
        <v>210</v>
      </c>
      <c r="C884" s="1277" t="str">
        <f>'Marks Entry'!$DH$3</f>
        <v>SOCIAL SCIENCE</v>
      </c>
      <c r="D884" s="1278"/>
      <c r="E884" s="527">
        <f>IF($L868="TC",0,IF($L868="Nso",0,VLOOKUP($A865,'Marks Entry'!$B$9:$FN$108,113,0)))</f>
        <v>0</v>
      </c>
      <c r="F884" s="527">
        <f>IF($L868="TC",0,IF($L868="Nso",0,VLOOKUP($A865,'Marks Entry'!$B$9:$FN$108,116,0)))</f>
        <v>0</v>
      </c>
      <c r="G884" s="527">
        <f>IF($L868="TC",0,IF($L868="Nso",0,VLOOKUP($A865,'Marks Entry'!$B$9:$FN$108,119,0)))</f>
        <v>0</v>
      </c>
      <c r="H884" s="530">
        <f t="shared" si="72"/>
        <v>0</v>
      </c>
      <c r="I884" s="1279">
        <f>IF($L868="TC",0,IF($L868="Nso",0,VLOOKUP($A865,'Marks Entry'!$B$9:$FN$108,123,0)))</f>
        <v>0</v>
      </c>
      <c r="J884" s="1280"/>
      <c r="K884" s="534">
        <f t="shared" si="73"/>
        <v>0</v>
      </c>
      <c r="L884" s="1281">
        <f>IF($L868="TC",0,IF($L868="Nso",0,VLOOKUP($A865,'Marks Entry'!$B$9:$FN$108,126,0)))</f>
        <v>0</v>
      </c>
      <c r="M884" s="1282"/>
      <c r="N884" s="537">
        <f t="shared" si="74"/>
        <v>0</v>
      </c>
      <c r="O884" s="544" t="str">
        <f>IF($L868="TC",0,IF($L868="Nso",0,VLOOKUP($A865,'Marks Entry'!$B$9:$FN$108,130,0)))</f>
        <v>E</v>
      </c>
      <c r="P884" s="1007"/>
    </row>
    <row r="885" spans="1:16" s="73" customFormat="1" ht="18.600000000000001" customHeight="1">
      <c r="A885" s="1303"/>
      <c r="B885" s="543" t="s">
        <v>210</v>
      </c>
      <c r="C885" s="1350" t="s">
        <v>87</v>
      </c>
      <c r="D885" s="1351"/>
      <c r="E885" s="1352"/>
      <c r="F885" s="1356" t="s">
        <v>88</v>
      </c>
      <c r="G885" s="1357"/>
      <c r="H885" s="1358" t="s">
        <v>89</v>
      </c>
      <c r="I885" s="1358"/>
      <c r="J885" s="1359" t="s">
        <v>44</v>
      </c>
      <c r="K885" s="1360"/>
      <c r="L885" s="236" t="s">
        <v>95</v>
      </c>
      <c r="M885" s="236" t="s">
        <v>208</v>
      </c>
      <c r="N885" s="200" t="s">
        <v>42</v>
      </c>
      <c r="O885" s="545" t="s">
        <v>46</v>
      </c>
      <c r="P885" s="1007"/>
    </row>
    <row r="886" spans="1:16" s="73" customFormat="1" ht="18.600000000000001" customHeight="1" thickBot="1">
      <c r="A886" s="1303"/>
      <c r="B886" s="543" t="s">
        <v>210</v>
      </c>
      <c r="C886" s="1353"/>
      <c r="D886" s="1354"/>
      <c r="E886" s="1355"/>
      <c r="F886" s="1361">
        <f>IF($L868="TC",0,IF($L868="Nso",0,VLOOKUP($A865,'Marks Entry'!$B$9:$FN$108,161,0)))</f>
        <v>1200</v>
      </c>
      <c r="G886" s="1362"/>
      <c r="H886" s="1363">
        <f>IF($L868="TC",0,IF($L868="Nso",0,VLOOKUP($A865,'Marks Entry'!$B$9:$FN$108,162,0)))</f>
        <v>0</v>
      </c>
      <c r="I886" s="1363"/>
      <c r="J886" s="1364">
        <f>IF($L868="TC",0,IF($L868="Nso",0,VLOOKUP($A865,'Marks Entry'!$B$9:$FN$108,163,0)))</f>
        <v>0</v>
      </c>
      <c r="K886" s="1365"/>
      <c r="L886" s="237" t="str">
        <f>IF($L868="TC",0,IF($L868="Nso",0,VLOOKUP($A865,'Marks Entry'!$B$9:$FN$108,164,0)))</f>
        <v/>
      </c>
      <c r="M886" s="237" t="str">
        <f>IF($L868="TC",0,IF($L868="Nso",0,VLOOKUP($A865,'Marks Entry'!$B$9:$FN$108,165,0)))</f>
        <v/>
      </c>
      <c r="N886" s="542" t="str">
        <f>IF($L868="TC","TC",IF($L868="Nso","NSO",VLOOKUP($A865,'Marks Entry'!$B$9:$FN$108,166,0)))</f>
        <v>PROMOTED</v>
      </c>
      <c r="O886" s="546" t="str">
        <f>IF($L868="Nso",0,VLOOKUP($A865,'Marks Entry'!$B$9:$FN$108,168,0))</f>
        <v/>
      </c>
      <c r="P886" s="1007"/>
    </row>
    <row r="887" spans="1:16" s="73" customFormat="1" ht="18.600000000000001" customHeight="1">
      <c r="A887" s="1303"/>
      <c r="B887" s="543" t="s">
        <v>210</v>
      </c>
      <c r="C887" s="1332" t="s">
        <v>62</v>
      </c>
      <c r="D887" s="1333"/>
      <c r="E887" s="1333"/>
      <c r="F887" s="1333"/>
      <c r="G887" s="1333"/>
      <c r="H887" s="1333"/>
      <c r="I887" s="1334"/>
      <c r="J887" s="1335" t="s">
        <v>63</v>
      </c>
      <c r="K887" s="1335"/>
      <c r="L887" s="1336"/>
      <c r="M887" s="238">
        <f>IF($L868="TC",0,IF($L868="Nso",0,VLOOKUP($A865,'Marks Entry'!$B$9:$FN$108,158,0)))</f>
        <v>0</v>
      </c>
      <c r="N887" s="1337" t="s">
        <v>104</v>
      </c>
      <c r="O887" s="1338"/>
      <c r="P887" s="1007"/>
    </row>
    <row r="888" spans="1:16" s="73" customFormat="1" ht="18.600000000000001" customHeight="1" thickBot="1">
      <c r="A888" s="1303"/>
      <c r="B888" s="543" t="s">
        <v>210</v>
      </c>
      <c r="C888" s="1339" t="s">
        <v>57</v>
      </c>
      <c r="D888" s="1340"/>
      <c r="E888" s="1340"/>
      <c r="F888" s="1341" t="s">
        <v>168</v>
      </c>
      <c r="G888" s="1341"/>
      <c r="H888" s="1341"/>
      <c r="I888" s="523" t="s">
        <v>50</v>
      </c>
      <c r="J888" s="1342" t="s">
        <v>64</v>
      </c>
      <c r="K888" s="1342"/>
      <c r="L888" s="1343"/>
      <c r="M888" s="239">
        <f>IF($L868="TC",0,IF($L868="Nso",0,VLOOKUP($A865,'Marks Entry'!$B$9:$FN$108,159,0)))</f>
        <v>0</v>
      </c>
      <c r="N888" s="1344" t="str">
        <f>IF($L868="TC",0,IF($L868="Nso",0,VLOOKUP($A865,'Marks Entry'!$B$9:$FN$108,160,0)))</f>
        <v/>
      </c>
      <c r="O888" s="1345"/>
      <c r="P888" s="1007"/>
    </row>
    <row r="889" spans="1:16" s="73" customFormat="1" ht="18.600000000000001" customHeight="1">
      <c r="A889" s="1303"/>
      <c r="B889" s="543" t="s">
        <v>210</v>
      </c>
      <c r="C889" s="1339"/>
      <c r="D889" s="1340"/>
      <c r="E889" s="1340"/>
      <c r="F889" s="1341"/>
      <c r="G889" s="1341"/>
      <c r="H889" s="1341"/>
      <c r="I889" s="524" t="s">
        <v>102</v>
      </c>
      <c r="J889" s="1346" t="s">
        <v>65</v>
      </c>
      <c r="K889" s="1346"/>
      <c r="L889" s="1347"/>
      <c r="M889" s="1348" t="str">
        <f>IF($L868="TC",0,IF($L868="Nso",0,VLOOKUP($A865,'Marks Entry'!$B$9:$FN$108,169,0)))</f>
        <v>Need Improvement</v>
      </c>
      <c r="N889" s="1348"/>
      <c r="O889" s="1349"/>
      <c r="P889" s="1007"/>
    </row>
    <row r="890" spans="1:16" s="73" customFormat="1" ht="18.600000000000001" customHeight="1">
      <c r="A890" s="1303"/>
      <c r="B890" s="543" t="s">
        <v>210</v>
      </c>
      <c r="C890" s="1397" t="str">
        <f>'Marks Entry'!$EB$3</f>
        <v>Work Exp.</v>
      </c>
      <c r="D890" s="1398"/>
      <c r="E890" s="1399"/>
      <c r="F890" s="1400" t="str">
        <f>IF($L868="TC",0,IF($L868="Nso",0,VLOOKUP($A865,'Marks Entry'!$B$9:$GM$108,186,0)))</f>
        <v>0/100</v>
      </c>
      <c r="G890" s="1400"/>
      <c r="H890" s="1400"/>
      <c r="I890" s="59" t="str">
        <f>IF($L868="TC",0,IF($L868="Nso",0,VLOOKUP($A865,'Marks Entry'!$B$9:$GM$108,139,0)))</f>
        <v>E</v>
      </c>
      <c r="J890" s="1401" t="s">
        <v>81</v>
      </c>
      <c r="K890" s="1401"/>
      <c r="L890" s="1402"/>
      <c r="M890" s="1403">
        <f>'Marks Entry'!$AA$2</f>
        <v>45041</v>
      </c>
      <c r="N890" s="1403"/>
      <c r="O890" s="1404"/>
      <c r="P890" s="1007"/>
    </row>
    <row r="891" spans="1:16" s="73" customFormat="1" ht="18.600000000000001" customHeight="1">
      <c r="A891" s="1303"/>
      <c r="B891" s="543" t="s">
        <v>210</v>
      </c>
      <c r="C891" s="1405" t="str">
        <f>'Marks Entry'!$EK$3</f>
        <v>Art Edu.</v>
      </c>
      <c r="D891" s="1400"/>
      <c r="E891" s="1400"/>
      <c r="F891" s="1406" t="str">
        <f>IF($L868="TC",0,IF($L868="Nso",0,VLOOKUP($A865,'Marks Entry'!$B$9:$GM$108,190,0)))</f>
        <v>0/100</v>
      </c>
      <c r="G891" s="1407"/>
      <c r="H891" s="1408"/>
      <c r="I891" s="59" t="str">
        <f>IF($L868="TC",0,IF($L868="Nso",0,VLOOKUP($A865,'Marks Entry'!$B$9:$GM$108,148,0)))</f>
        <v>E</v>
      </c>
      <c r="J891" s="1409"/>
      <c r="K891" s="1409"/>
      <c r="L891" s="1410"/>
      <c r="M891" s="1410"/>
      <c r="N891" s="1410"/>
      <c r="O891" s="1411"/>
      <c r="P891" s="1007"/>
    </row>
    <row r="892" spans="1:16" s="73" customFormat="1" ht="18.600000000000001" customHeight="1">
      <c r="A892" s="1303"/>
      <c r="B892" s="543" t="s">
        <v>210</v>
      </c>
      <c r="C892" s="1366" t="str">
        <f>'Marks Entry'!$ET$3</f>
        <v>HEALTH &amp; PHY. EDU.</v>
      </c>
      <c r="D892" s="1367"/>
      <c r="E892" s="1367"/>
      <c r="F892" s="1368" t="str">
        <f>IF($L868="TC",0,IF($L868="Nso",0,VLOOKUP($A865,'Marks Entry'!$B$9:$GM$108,194,0)))</f>
        <v>0/100</v>
      </c>
      <c r="G892" s="1369"/>
      <c r="H892" s="1370"/>
      <c r="I892" s="59" t="str">
        <f>IF($L868="TC",0,IF($L868="Nso",0,VLOOKUP($A865,'Marks Entry'!$B$9:$GM$108,157,0)))</f>
        <v>E</v>
      </c>
      <c r="J892" s="1371" t="s">
        <v>77</v>
      </c>
      <c r="K892" s="1372"/>
      <c r="L892" s="1373"/>
      <c r="M892" s="1377"/>
      <c r="N892" s="1372"/>
      <c r="O892" s="1378"/>
      <c r="P892" s="1007"/>
    </row>
    <row r="893" spans="1:16" s="73" customFormat="1" ht="18.600000000000001" customHeight="1">
      <c r="A893" s="1303"/>
      <c r="B893" s="543" t="s">
        <v>210</v>
      </c>
      <c r="C893" s="1381" t="s">
        <v>66</v>
      </c>
      <c r="D893" s="1382"/>
      <c r="E893" s="1382"/>
      <c r="F893" s="1382"/>
      <c r="G893" s="1382"/>
      <c r="H893" s="1382"/>
      <c r="I893" s="1383"/>
      <c r="J893" s="1374"/>
      <c r="K893" s="1375"/>
      <c r="L893" s="1376"/>
      <c r="M893" s="1379"/>
      <c r="N893" s="1375"/>
      <c r="O893" s="1380"/>
      <c r="P893" s="1007"/>
    </row>
    <row r="894" spans="1:16" s="73" customFormat="1" ht="18.600000000000001" customHeight="1" thickBot="1">
      <c r="A894" s="1303"/>
      <c r="B894" s="543" t="s">
        <v>210</v>
      </c>
      <c r="C894" s="60" t="s">
        <v>67</v>
      </c>
      <c r="D894" s="1384" t="s">
        <v>72</v>
      </c>
      <c r="E894" s="1385"/>
      <c r="F894" s="1384" t="s">
        <v>73</v>
      </c>
      <c r="G894" s="1386"/>
      <c r="H894" s="1386"/>
      <c r="I894" s="1387"/>
      <c r="J894" s="1388" t="s">
        <v>78</v>
      </c>
      <c r="K894" s="1389"/>
      <c r="L894" s="1389"/>
      <c r="M894" s="1389"/>
      <c r="N894" s="1389"/>
      <c r="O894" s="1390"/>
      <c r="P894" s="1007"/>
    </row>
    <row r="895" spans="1:16" s="73" customFormat="1" ht="18.600000000000001" customHeight="1">
      <c r="A895" s="1303"/>
      <c r="B895" s="543" t="s">
        <v>210</v>
      </c>
      <c r="C895" s="690" t="s">
        <v>68</v>
      </c>
      <c r="D895" s="1328" t="s">
        <v>211</v>
      </c>
      <c r="E895" s="1327"/>
      <c r="F895" s="1394" t="s">
        <v>74</v>
      </c>
      <c r="G895" s="1395"/>
      <c r="H895" s="1395"/>
      <c r="I895" s="1396"/>
      <c r="J895" s="1391"/>
      <c r="K895" s="1392"/>
      <c r="L895" s="1392"/>
      <c r="M895" s="1392"/>
      <c r="N895" s="1392"/>
      <c r="O895" s="1393"/>
      <c r="P895" s="1007"/>
    </row>
    <row r="896" spans="1:16" s="73" customFormat="1" ht="18.600000000000001" customHeight="1">
      <c r="A896" s="1303"/>
      <c r="B896" s="543" t="s">
        <v>210</v>
      </c>
      <c r="C896" s="689" t="s">
        <v>69</v>
      </c>
      <c r="D896" s="1275" t="s">
        <v>212</v>
      </c>
      <c r="E896" s="1274"/>
      <c r="F896" s="1413" t="s">
        <v>75</v>
      </c>
      <c r="G896" s="1414"/>
      <c r="H896" s="1414"/>
      <c r="I896" s="1415"/>
      <c r="J896" s="1391"/>
      <c r="K896" s="1392"/>
      <c r="L896" s="1392"/>
      <c r="M896" s="1392"/>
      <c r="N896" s="1392"/>
      <c r="O896" s="1393"/>
      <c r="P896" s="1007"/>
    </row>
    <row r="897" spans="1:16" s="73" customFormat="1" ht="18.600000000000001" customHeight="1">
      <c r="A897" s="1303"/>
      <c r="B897" s="543" t="s">
        <v>210</v>
      </c>
      <c r="C897" s="689" t="s">
        <v>71</v>
      </c>
      <c r="D897" s="1275" t="s">
        <v>213</v>
      </c>
      <c r="E897" s="1274"/>
      <c r="F897" s="1413" t="s">
        <v>76</v>
      </c>
      <c r="G897" s="1414"/>
      <c r="H897" s="1414"/>
      <c r="I897" s="1415"/>
      <c r="J897" s="1416" t="s">
        <v>90</v>
      </c>
      <c r="K897" s="1417"/>
      <c r="L897" s="1417"/>
      <c r="M897" s="1417"/>
      <c r="N897" s="1417"/>
      <c r="O897" s="1418"/>
      <c r="P897" s="1007"/>
    </row>
    <row r="898" spans="1:16" s="73" customFormat="1" ht="18.600000000000001" customHeight="1">
      <c r="A898" s="1303"/>
      <c r="B898" s="543" t="s">
        <v>210</v>
      </c>
      <c r="C898" s="689" t="s">
        <v>70</v>
      </c>
      <c r="D898" s="1275" t="s">
        <v>214</v>
      </c>
      <c r="E898" s="1274"/>
      <c r="F898" s="1413" t="s">
        <v>103</v>
      </c>
      <c r="G898" s="1414"/>
      <c r="H898" s="1414"/>
      <c r="I898" s="1415"/>
      <c r="J898" s="1416"/>
      <c r="K898" s="1417"/>
      <c r="L898" s="1417"/>
      <c r="M898" s="1417"/>
      <c r="N898" s="1417"/>
      <c r="O898" s="1418"/>
      <c r="P898" s="1007"/>
    </row>
    <row r="899" spans="1:16" s="73" customFormat="1" ht="18.600000000000001" customHeight="1" thickBot="1">
      <c r="A899" s="1303"/>
      <c r="B899" s="547" t="s">
        <v>210</v>
      </c>
      <c r="C899" s="548" t="s">
        <v>153</v>
      </c>
      <c r="D899" s="1281" t="s">
        <v>215</v>
      </c>
      <c r="E899" s="1280"/>
      <c r="F899" s="1422" t="s">
        <v>216</v>
      </c>
      <c r="G899" s="1423"/>
      <c r="H899" s="1423"/>
      <c r="I899" s="1424"/>
      <c r="J899" s="1419"/>
      <c r="K899" s="1420"/>
      <c r="L899" s="1420"/>
      <c r="M899" s="1420"/>
      <c r="N899" s="1420"/>
      <c r="O899" s="1421"/>
      <c r="P899" s="1007"/>
    </row>
    <row r="900" spans="1:16" s="73" customFormat="1" ht="9.75" customHeight="1">
      <c r="A900" s="1412"/>
      <c r="B900" s="1412"/>
      <c r="C900" s="1412"/>
      <c r="D900" s="1412"/>
      <c r="E900" s="1412"/>
      <c r="F900" s="1412"/>
      <c r="G900" s="1412"/>
      <c r="H900" s="1412"/>
      <c r="I900" s="1412"/>
      <c r="J900" s="1412"/>
      <c r="K900" s="1412"/>
      <c r="L900" s="1412"/>
      <c r="M900" s="1412"/>
      <c r="N900" s="1412"/>
      <c r="O900" s="1412"/>
      <c r="P900" s="1412"/>
    </row>
    <row r="901" spans="1:16" s="73" customFormat="1" ht="17.25" customHeight="1" thickBot="1">
      <c r="A901" s="241">
        <f>A865+1</f>
        <v>26</v>
      </c>
      <c r="B901" s="1302" t="s">
        <v>53</v>
      </c>
      <c r="C901" s="1302"/>
      <c r="D901" s="1302"/>
      <c r="E901" s="1302"/>
      <c r="F901" s="1302"/>
      <c r="G901" s="1302"/>
      <c r="H901" s="1302"/>
      <c r="I901" s="1302"/>
      <c r="J901" s="1302"/>
      <c r="K901" s="1302"/>
      <c r="L901" s="1302"/>
      <c r="M901" s="1302"/>
      <c r="N901" s="1302"/>
      <c r="O901" s="1302"/>
      <c r="P901" s="1007"/>
    </row>
    <row r="902" spans="1:16" s="73" customFormat="1" ht="44.25" customHeight="1">
      <c r="A902" s="1303"/>
      <c r="B902" s="1304" t="str">
        <f>IF(L904&gt;0,CONCATENATE(I904,L904),0)</f>
        <v>Roll No.:-926</v>
      </c>
      <c r="C902" s="1306"/>
      <c r="D902" s="1308" t="str">
        <f>Master!$E$8</f>
        <v>Govt. Sr. Secondary School Raimalwada</v>
      </c>
      <c r="E902" s="1309"/>
      <c r="F902" s="1309"/>
      <c r="G902" s="1309"/>
      <c r="H902" s="1309"/>
      <c r="I902" s="1309"/>
      <c r="J902" s="1309"/>
      <c r="K902" s="1309"/>
      <c r="L902" s="1309"/>
      <c r="M902" s="1309"/>
      <c r="N902" s="1309"/>
      <c r="O902" s="1310"/>
      <c r="P902" s="1007"/>
    </row>
    <row r="903" spans="1:16" s="73" customFormat="1" ht="26.25" customHeight="1" thickBot="1">
      <c r="A903" s="1303"/>
      <c r="B903" s="1305"/>
      <c r="C903" s="1307"/>
      <c r="D903" s="1311" t="str">
        <f>Master!$E$11</f>
        <v>P.S.-Bapini (Jodhpur)</v>
      </c>
      <c r="E903" s="1311"/>
      <c r="F903" s="1311"/>
      <c r="G903" s="1311"/>
      <c r="H903" s="1311"/>
      <c r="I903" s="1311"/>
      <c r="J903" s="1311"/>
      <c r="K903" s="1311"/>
      <c r="L903" s="1311"/>
      <c r="M903" s="1311"/>
      <c r="N903" s="1311"/>
      <c r="O903" s="1312"/>
      <c r="P903" s="1007"/>
    </row>
    <row r="904" spans="1:16" s="73" customFormat="1" ht="15" customHeight="1">
      <c r="A904" s="1303"/>
      <c r="B904" s="1313"/>
      <c r="C904" s="1314" t="s">
        <v>163</v>
      </c>
      <c r="D904" s="1315"/>
      <c r="E904" s="1315"/>
      <c r="F904" s="1315"/>
      <c r="G904" s="1315"/>
      <c r="H904" s="1316"/>
      <c r="I904" s="1320" t="s">
        <v>125</v>
      </c>
      <c r="J904" s="1321"/>
      <c r="K904" s="1321"/>
      <c r="L904" s="1286">
        <f>VLOOKUP(A901,'Marks Entry'!$B$9:$G$108,6)</f>
        <v>926</v>
      </c>
      <c r="M904" s="1288" t="str">
        <f>CONCATENATE('Marks Entry'!$C$3,"0",'Marks Entry'!$G$3)</f>
        <v>School U-Dise Code :-08151106901</v>
      </c>
      <c r="N904" s="1289"/>
      <c r="O904" s="1290"/>
      <c r="P904" s="1007"/>
    </row>
    <row r="905" spans="1:16" s="73" customFormat="1" ht="15" customHeight="1">
      <c r="A905" s="1303"/>
      <c r="B905" s="1313"/>
      <c r="C905" s="1314"/>
      <c r="D905" s="1315"/>
      <c r="E905" s="1315"/>
      <c r="F905" s="1315"/>
      <c r="G905" s="1315"/>
      <c r="H905" s="1316"/>
      <c r="I905" s="1320"/>
      <c r="J905" s="1321"/>
      <c r="K905" s="1321"/>
      <c r="L905" s="1286"/>
      <c r="M905" s="1291" t="str">
        <f>CONCATENATE('Marks Entry'!$I$3,'Marks Entry'!$J$3)</f>
        <v>Session :-2022-23</v>
      </c>
      <c r="N905" s="1292"/>
      <c r="O905" s="1293"/>
      <c r="P905" s="1007"/>
    </row>
    <row r="906" spans="1:16" s="73" customFormat="1" ht="15" customHeight="1" thickBot="1">
      <c r="A906" s="1303"/>
      <c r="B906" s="1313"/>
      <c r="C906" s="1317"/>
      <c r="D906" s="1318"/>
      <c r="E906" s="1318"/>
      <c r="F906" s="1318"/>
      <c r="G906" s="1318"/>
      <c r="H906" s="1319"/>
      <c r="I906" s="1322"/>
      <c r="J906" s="1323"/>
      <c r="K906" s="1323"/>
      <c r="L906" s="1287"/>
      <c r="M906" s="1294"/>
      <c r="N906" s="1295"/>
      <c r="O906" s="1296"/>
      <c r="P906" s="1007"/>
    </row>
    <row r="907" spans="1:16" s="73" customFormat="1" ht="19.5" customHeight="1">
      <c r="A907" s="1303"/>
      <c r="B907" s="543" t="s">
        <v>210</v>
      </c>
      <c r="C907" s="1297" t="s">
        <v>21</v>
      </c>
      <c r="D907" s="1298"/>
      <c r="E907" s="1298"/>
      <c r="F907" s="1298"/>
      <c r="G907" s="1299"/>
      <c r="H907" s="13" t="s">
        <v>161</v>
      </c>
      <c r="I907" s="1300">
        <f>VLOOKUP($A901,'Marks Entry'!$B$9:$FN$108,4,0)</f>
        <v>0</v>
      </c>
      <c r="J907" s="1300"/>
      <c r="K907" s="1300"/>
      <c r="L907" s="1300"/>
      <c r="M907" s="1300"/>
      <c r="N907" s="1300"/>
      <c r="O907" s="1301"/>
      <c r="P907" s="1007"/>
    </row>
    <row r="908" spans="1:16" s="73" customFormat="1" ht="19.5" customHeight="1">
      <c r="A908" s="1303"/>
      <c r="B908" s="543" t="s">
        <v>210</v>
      </c>
      <c r="C908" s="1283" t="s">
        <v>23</v>
      </c>
      <c r="D908" s="1284"/>
      <c r="E908" s="1284"/>
      <c r="F908" s="1284"/>
      <c r="G908" s="1285"/>
      <c r="H908" s="25" t="s">
        <v>161</v>
      </c>
      <c r="I908" s="1252">
        <f>VLOOKUP($A901,'Marks Entry'!$B$9:$FN$108,7,0)</f>
        <v>0</v>
      </c>
      <c r="J908" s="1252"/>
      <c r="K908" s="1252"/>
      <c r="L908" s="1252"/>
      <c r="M908" s="1252"/>
      <c r="N908" s="1252"/>
      <c r="O908" s="1253"/>
      <c r="P908" s="1007"/>
    </row>
    <row r="909" spans="1:16" s="73" customFormat="1" ht="19.5" customHeight="1">
      <c r="A909" s="1303"/>
      <c r="B909" s="543" t="s">
        <v>210</v>
      </c>
      <c r="C909" s="1283" t="s">
        <v>24</v>
      </c>
      <c r="D909" s="1284"/>
      <c r="E909" s="1284"/>
      <c r="F909" s="1284"/>
      <c r="G909" s="1285"/>
      <c r="H909" s="25" t="s">
        <v>161</v>
      </c>
      <c r="I909" s="1252">
        <f>VLOOKUP($A901,'Marks Entry'!$B$9:$FN$108,8,0)</f>
        <v>0</v>
      </c>
      <c r="J909" s="1252"/>
      <c r="K909" s="1252"/>
      <c r="L909" s="1252"/>
      <c r="M909" s="1252"/>
      <c r="N909" s="1252"/>
      <c r="O909" s="1253"/>
      <c r="P909" s="1007"/>
    </row>
    <row r="910" spans="1:16" s="73" customFormat="1" ht="19.5" customHeight="1">
      <c r="A910" s="1303"/>
      <c r="B910" s="543" t="s">
        <v>210</v>
      </c>
      <c r="C910" s="1283" t="s">
        <v>55</v>
      </c>
      <c r="D910" s="1284"/>
      <c r="E910" s="1284"/>
      <c r="F910" s="1284"/>
      <c r="G910" s="1285"/>
      <c r="H910" s="25" t="s">
        <v>161</v>
      </c>
      <c r="I910" s="1252">
        <f>VLOOKUP($A901,'Marks Entry'!$B$9:$FN$108,9,0)</f>
        <v>0</v>
      </c>
      <c r="J910" s="1252"/>
      <c r="K910" s="1252"/>
      <c r="L910" s="1252"/>
      <c r="M910" s="1252"/>
      <c r="N910" s="1252"/>
      <c r="O910" s="1253"/>
      <c r="P910" s="1007"/>
    </row>
    <row r="911" spans="1:16" s="73" customFormat="1" ht="19.5" customHeight="1">
      <c r="A911" s="1303"/>
      <c r="B911" s="543" t="s">
        <v>210</v>
      </c>
      <c r="C911" s="1283" t="s">
        <v>56</v>
      </c>
      <c r="D911" s="1284"/>
      <c r="E911" s="1284"/>
      <c r="F911" s="1284"/>
      <c r="G911" s="1285"/>
      <c r="H911" s="25" t="s">
        <v>161</v>
      </c>
      <c r="I911" s="1251" t="str">
        <f>CONCATENATE('Marks Entry'!$G$4,'Marks Entry'!$J$4)</f>
        <v>6(A)</v>
      </c>
      <c r="J911" s="1252"/>
      <c r="K911" s="1252"/>
      <c r="L911" s="1252"/>
      <c r="M911" s="1252"/>
      <c r="N911" s="1252"/>
      <c r="O911" s="1253"/>
      <c r="P911" s="1007"/>
    </row>
    <row r="912" spans="1:16" s="73" customFormat="1" ht="19.5" customHeight="1" thickBot="1">
      <c r="A912" s="1303"/>
      <c r="B912" s="543" t="s">
        <v>210</v>
      </c>
      <c r="C912" s="1254" t="s">
        <v>26</v>
      </c>
      <c r="D912" s="1255"/>
      <c r="E912" s="1255"/>
      <c r="F912" s="1255"/>
      <c r="G912" s="1256"/>
      <c r="H912" s="61" t="s">
        <v>161</v>
      </c>
      <c r="I912" s="1257">
        <f>VLOOKUP($A901,'Marks Entry'!$B$9:$FN$108,10,0)</f>
        <v>0</v>
      </c>
      <c r="J912" s="1257"/>
      <c r="K912" s="1257"/>
      <c r="L912" s="1257"/>
      <c r="M912" s="1257"/>
      <c r="N912" s="1257"/>
      <c r="O912" s="1258"/>
      <c r="P912" s="1007"/>
    </row>
    <row r="913" spans="1:16" s="73" customFormat="1" ht="34.5" customHeight="1">
      <c r="A913" s="1303"/>
      <c r="B913" s="543" t="s">
        <v>210</v>
      </c>
      <c r="C913" s="1259" t="s">
        <v>57</v>
      </c>
      <c r="D913" s="1260"/>
      <c r="E913" s="525" t="s">
        <v>82</v>
      </c>
      <c r="F913" s="525" t="s">
        <v>83</v>
      </c>
      <c r="G913" s="697" t="str">
        <f>'Marks Entry'!$R$5</f>
        <v>No Bag Day Activity</v>
      </c>
      <c r="H913" s="521" t="s">
        <v>32</v>
      </c>
      <c r="I913" s="1261" t="s">
        <v>58</v>
      </c>
      <c r="J913" s="1262"/>
      <c r="K913" s="522" t="s">
        <v>203</v>
      </c>
      <c r="L913" s="1263" t="s">
        <v>94</v>
      </c>
      <c r="M913" s="1264"/>
      <c r="N913" s="535" t="s">
        <v>86</v>
      </c>
      <c r="O913" s="1265" t="s">
        <v>101</v>
      </c>
      <c r="P913" s="1007"/>
    </row>
    <row r="914" spans="1:16" s="73" customFormat="1" ht="25.5" customHeight="1" thickBot="1">
      <c r="A914" s="1303"/>
      <c r="B914" s="543" t="s">
        <v>210</v>
      </c>
      <c r="C914" s="1267" t="s">
        <v>59</v>
      </c>
      <c r="D914" s="1268"/>
      <c r="E914" s="549">
        <f>'Marks Entry'!$N$7</f>
        <v>10</v>
      </c>
      <c r="F914" s="549">
        <f>'Marks Entry'!$Q$7</f>
        <v>10</v>
      </c>
      <c r="G914" s="549">
        <f>'Marks Entry'!$T$7</f>
        <v>10</v>
      </c>
      <c r="H914" s="111">
        <f>SUM(E914:G914)</f>
        <v>30</v>
      </c>
      <c r="I914" s="1269">
        <f>'Marks Entry'!$X$7</f>
        <v>70</v>
      </c>
      <c r="J914" s="1270"/>
      <c r="K914" s="531">
        <f>SUM(H914,I914)</f>
        <v>100</v>
      </c>
      <c r="L914" s="1330">
        <f>'Marks Entry'!$AA$7</f>
        <v>100</v>
      </c>
      <c r="M914" s="1331"/>
      <c r="N914" s="536">
        <f>H914+I914+L914</f>
        <v>200</v>
      </c>
      <c r="O914" s="1266"/>
      <c r="P914" s="1007"/>
    </row>
    <row r="915" spans="1:16" s="73" customFormat="1" ht="18.600000000000001" customHeight="1">
      <c r="A915" s="1303"/>
      <c r="B915" s="543" t="s">
        <v>210</v>
      </c>
      <c r="C915" s="1324" t="str">
        <f>'Marks Entry'!$L$3</f>
        <v>HINDI</v>
      </c>
      <c r="D915" s="1325"/>
      <c r="E915" s="527">
        <f>IF($L904="TC",0,IF($L904="Nso",0,VLOOKUP($A901,'Marks Entry'!$B$9:$FN$108,13,0)))</f>
        <v>0</v>
      </c>
      <c r="F915" s="527">
        <f>IF($L904="TC",0,IF($L904="Nso",0,VLOOKUP($A901,'Marks Entry'!$B$9:$FN$108,16,0)))</f>
        <v>0</v>
      </c>
      <c r="G915" s="527">
        <f>IF($L904="TC",0,IF($L904="Nso",0,VLOOKUP($A901,'Marks Entry'!$B$9:$FN$108,19,0)))</f>
        <v>0</v>
      </c>
      <c r="H915" s="528">
        <f>SUM(E915:G915)</f>
        <v>0</v>
      </c>
      <c r="I915" s="1326">
        <f>IF($L904="TC",0,IF($L904="Nso",0,VLOOKUP($A901,'Marks Entry'!$B$9:$FN$108,23,0)))</f>
        <v>0</v>
      </c>
      <c r="J915" s="1327"/>
      <c r="K915" s="532">
        <f>SUM(H915,I915)</f>
        <v>0</v>
      </c>
      <c r="L915" s="1328">
        <f>IF($L904="TC",0,IF($L904="Nso",0,VLOOKUP($A901,'Marks Entry'!$B$9:$FN$108,26,0)))</f>
        <v>0</v>
      </c>
      <c r="M915" s="1329"/>
      <c r="N915" s="537">
        <f>SUM(H915,I915,L915)</f>
        <v>0</v>
      </c>
      <c r="O915" s="544" t="str">
        <f>IF($L904="TC",0,IF($L904="Nso",0,VLOOKUP($A901,'Marks Entry'!$B$9:$FN$108,30,0)))</f>
        <v>E</v>
      </c>
      <c r="P915" s="1007"/>
    </row>
    <row r="916" spans="1:16" s="73" customFormat="1" ht="18.600000000000001" customHeight="1">
      <c r="A916" s="1303"/>
      <c r="B916" s="543" t="s">
        <v>210</v>
      </c>
      <c r="C916" s="1271" t="str">
        <f>'Marks Entry'!$AF$3</f>
        <v>ENGLISH</v>
      </c>
      <c r="D916" s="1272"/>
      <c r="E916" s="527">
        <f>IF($L904="TC",0,IF($L904="Nso",0,VLOOKUP($A901,'Marks Entry'!$B$9:$FN$108,33,0)))</f>
        <v>0</v>
      </c>
      <c r="F916" s="527">
        <f>IF($L904="TC",0,IF($L904="Nso",0,VLOOKUP($A901,'Marks Entry'!$B$9:$FN$108,36,0)))</f>
        <v>0</v>
      </c>
      <c r="G916" s="527">
        <f>IF($L904="TC",0,IF($L904="Nso",0,VLOOKUP($A901,'Marks Entry'!$B$9:$FN$108,39,0)))</f>
        <v>0</v>
      </c>
      <c r="H916" s="529">
        <f t="shared" ref="H916:H920" si="75">SUM(E916:G916)</f>
        <v>0</v>
      </c>
      <c r="I916" s="1273">
        <f>IF($L904="TC",0,IF($L904="Nso",0,VLOOKUP($A901,'Marks Entry'!$B$9:$FN$108,43,0)))</f>
        <v>0</v>
      </c>
      <c r="J916" s="1274"/>
      <c r="K916" s="533">
        <f t="shared" ref="K916:K920" si="76">SUM(H916,I916)</f>
        <v>0</v>
      </c>
      <c r="L916" s="1275">
        <f>IF($L904="TC",0,IF($L904="Nso",0,VLOOKUP($A901,'Marks Entry'!$B$9:$FN$108,46,0)))</f>
        <v>0</v>
      </c>
      <c r="M916" s="1276"/>
      <c r="N916" s="537">
        <f t="shared" ref="N916:N920" si="77">SUM(H916,I916,L916)</f>
        <v>0</v>
      </c>
      <c r="O916" s="544" t="str">
        <f>IF($L904="TC",0,IF($L904="Nso",0,VLOOKUP($A901,'Marks Entry'!$B$9:$FN$108,50,0)))</f>
        <v>E</v>
      </c>
      <c r="P916" s="1007"/>
    </row>
    <row r="917" spans="1:16" s="73" customFormat="1" ht="18.600000000000001" customHeight="1">
      <c r="A917" s="1303"/>
      <c r="B917" s="543" t="s">
        <v>210</v>
      </c>
      <c r="C917" s="1271" t="str">
        <f>'Marks Entry'!$AZ$3</f>
        <v>SANSKRIT</v>
      </c>
      <c r="D917" s="1272"/>
      <c r="E917" s="527">
        <f>IF($L904="TC",0,IF($L904="Nso",0,VLOOKUP($A901,'Marks Entry'!$B$9:$FN$108,53,0)))</f>
        <v>0</v>
      </c>
      <c r="F917" s="527">
        <f>IF($L904="TC",0,IF($L904="TC",0,IF($L904="Nso",0,VLOOKUP($A901,'Marks Entry'!$B$9:$FN$108,56,0))))</f>
        <v>0</v>
      </c>
      <c r="G917" s="527">
        <f>IF($L904="TC",0,IF($L904="TC",0,IF($L904="Nso",0,VLOOKUP($A901,'Marks Entry'!$B$9:$FN$108,59,0))))</f>
        <v>0</v>
      </c>
      <c r="H917" s="529">
        <f t="shared" si="75"/>
        <v>0</v>
      </c>
      <c r="I917" s="1273">
        <f>IF($L904="TC",0,IF($L904="Nso",0,VLOOKUP($A901,'Marks Entry'!$B$9:$FN$108,63,0)))</f>
        <v>0</v>
      </c>
      <c r="J917" s="1274"/>
      <c r="K917" s="533">
        <f t="shared" si="76"/>
        <v>0</v>
      </c>
      <c r="L917" s="1275">
        <f>IF($L904="TC",0,IF($L904="Nso",0,VLOOKUP($A901,'Marks Entry'!$B$9:$FN$108,66,0)))</f>
        <v>0</v>
      </c>
      <c r="M917" s="1276"/>
      <c r="N917" s="537">
        <f t="shared" si="77"/>
        <v>0</v>
      </c>
      <c r="O917" s="544" t="str">
        <f>IF($L904="TC",0,IF($L904="Nso",0,VLOOKUP($A901,'Marks Entry'!$B$9:$FN$108,70,0)))</f>
        <v>E</v>
      </c>
      <c r="P917" s="1007"/>
    </row>
    <row r="918" spans="1:16" s="73" customFormat="1" ht="18.600000000000001" customHeight="1">
      <c r="A918" s="1303"/>
      <c r="B918" s="543" t="s">
        <v>210</v>
      </c>
      <c r="C918" s="1271" t="str">
        <f>'Marks Entry'!$BT$3</f>
        <v>SCIENCE</v>
      </c>
      <c r="D918" s="1272"/>
      <c r="E918" s="527">
        <f>IF($L904="TC",0,IF($L904="Nso",0,VLOOKUP($A901,'Marks Entry'!$B$9:$FN$108,73,0)))</f>
        <v>0</v>
      </c>
      <c r="F918" s="527">
        <f>IF($L904="TC",0,IF($L904="Nso",0,VLOOKUP($A901,'Marks Entry'!$B$9:$FN$108,76,0)))</f>
        <v>0</v>
      </c>
      <c r="G918" s="527">
        <f>IF($L904="TC",0,IF($L904="Nso",0,VLOOKUP($A901,'Marks Entry'!$B$9:$FN$108,79,0)))</f>
        <v>0</v>
      </c>
      <c r="H918" s="529">
        <f t="shared" si="75"/>
        <v>0</v>
      </c>
      <c r="I918" s="1273">
        <f>IF($L904="TC",0,IF($L904="Nso",0,VLOOKUP($A901,'Marks Entry'!$B$9:$FN$108,83,0)))</f>
        <v>0</v>
      </c>
      <c r="J918" s="1274"/>
      <c r="K918" s="533">
        <f t="shared" si="76"/>
        <v>0</v>
      </c>
      <c r="L918" s="1275">
        <f>IF($L904="TC",0,IF($L904="Nso",0,VLOOKUP($A901,'Marks Entry'!$B$9:$FN$108,86,0)))</f>
        <v>0</v>
      </c>
      <c r="M918" s="1276"/>
      <c r="N918" s="537">
        <f t="shared" si="77"/>
        <v>0</v>
      </c>
      <c r="O918" s="544" t="str">
        <f>IF($L904="TC",0,IF($L904="Nso",0,VLOOKUP($A901,'Marks Entry'!$B$9:$FN$108,90,0)))</f>
        <v>E</v>
      </c>
      <c r="P918" s="1007"/>
    </row>
    <row r="919" spans="1:16" s="73" customFormat="1" ht="18.600000000000001" customHeight="1">
      <c r="A919" s="1303"/>
      <c r="B919" s="543" t="s">
        <v>210</v>
      </c>
      <c r="C919" s="1271" t="str">
        <f>'Marks Entry'!$CN$3</f>
        <v>MATHEMATICS</v>
      </c>
      <c r="D919" s="1272"/>
      <c r="E919" s="527">
        <f>IF($L904="TC",0,IF($L904="Nso",0,VLOOKUP($A901,'Marks Entry'!$B$9:$FN$108,93,0)))</f>
        <v>0</v>
      </c>
      <c r="F919" s="527">
        <f>IF($L904="TC",0,IF($L904="Nso",0,VLOOKUP($A901,'Marks Entry'!$B$9:$FN$108,96,0)))</f>
        <v>0</v>
      </c>
      <c r="G919" s="527">
        <f>IF($L904="TC",0,IF($L904="Nso",0,VLOOKUP($A901,'Marks Entry'!$B$9:$FN$108,99,0)))</f>
        <v>0</v>
      </c>
      <c r="H919" s="529">
        <f t="shared" si="75"/>
        <v>0</v>
      </c>
      <c r="I919" s="1273">
        <f>IF($L904="TC",0,IF($L904="Nso",0,VLOOKUP($A901,'Marks Entry'!$B$9:$FN$108,103,0)))</f>
        <v>0</v>
      </c>
      <c r="J919" s="1274"/>
      <c r="K919" s="533">
        <f t="shared" si="76"/>
        <v>0</v>
      </c>
      <c r="L919" s="1275">
        <f>IF($L904="TC",0,IF($L904="Nso",0,VLOOKUP($A901,'Marks Entry'!$B$9:$FN$108,106,0)))</f>
        <v>0</v>
      </c>
      <c r="M919" s="1276"/>
      <c r="N919" s="537">
        <f t="shared" si="77"/>
        <v>0</v>
      </c>
      <c r="O919" s="544" t="str">
        <f>IF($L904="TC",0,IF($L904="Nso",0,VLOOKUP($A901,'Marks Entry'!$B$9:$FN$108,110,0)))</f>
        <v>E</v>
      </c>
      <c r="P919" s="1007"/>
    </row>
    <row r="920" spans="1:16" s="73" customFormat="1" ht="18.600000000000001" customHeight="1" thickBot="1">
      <c r="A920" s="1303"/>
      <c r="B920" s="543" t="s">
        <v>210</v>
      </c>
      <c r="C920" s="1277" t="str">
        <f>'Marks Entry'!$DH$3</f>
        <v>SOCIAL SCIENCE</v>
      </c>
      <c r="D920" s="1278"/>
      <c r="E920" s="527">
        <f>IF($L904="TC",0,IF($L904="Nso",0,VLOOKUP($A901,'Marks Entry'!$B$9:$FN$108,113,0)))</f>
        <v>0</v>
      </c>
      <c r="F920" s="527">
        <f>IF($L904="TC",0,IF($L904="Nso",0,VLOOKUP($A901,'Marks Entry'!$B$9:$FN$108,116,0)))</f>
        <v>0</v>
      </c>
      <c r="G920" s="527">
        <f>IF($L904="TC",0,IF($L904="Nso",0,VLOOKUP($A901,'Marks Entry'!$B$9:$FN$108,119,0)))</f>
        <v>0</v>
      </c>
      <c r="H920" s="530">
        <f t="shared" si="75"/>
        <v>0</v>
      </c>
      <c r="I920" s="1279">
        <f>IF($L904="TC",0,IF($L904="Nso",0,VLOOKUP($A901,'Marks Entry'!$B$9:$FN$108,123,0)))</f>
        <v>0</v>
      </c>
      <c r="J920" s="1280"/>
      <c r="K920" s="534">
        <f t="shared" si="76"/>
        <v>0</v>
      </c>
      <c r="L920" s="1281">
        <f>IF($L904="TC",0,IF($L904="Nso",0,VLOOKUP($A901,'Marks Entry'!$B$9:$FN$108,126,0)))</f>
        <v>0</v>
      </c>
      <c r="M920" s="1282"/>
      <c r="N920" s="537">
        <f t="shared" si="77"/>
        <v>0</v>
      </c>
      <c r="O920" s="544" t="str">
        <f>IF($L904="TC",0,IF($L904="Nso",0,VLOOKUP($A901,'Marks Entry'!$B$9:$FN$108,130,0)))</f>
        <v>E</v>
      </c>
      <c r="P920" s="1007"/>
    </row>
    <row r="921" spans="1:16" s="73" customFormat="1" ht="18.600000000000001" customHeight="1">
      <c r="A921" s="1303"/>
      <c r="B921" s="543" t="s">
        <v>210</v>
      </c>
      <c r="C921" s="1350" t="s">
        <v>87</v>
      </c>
      <c r="D921" s="1351"/>
      <c r="E921" s="1352"/>
      <c r="F921" s="1356" t="s">
        <v>88</v>
      </c>
      <c r="G921" s="1357"/>
      <c r="H921" s="1358" t="s">
        <v>89</v>
      </c>
      <c r="I921" s="1358"/>
      <c r="J921" s="1359" t="s">
        <v>44</v>
      </c>
      <c r="K921" s="1360"/>
      <c r="L921" s="236" t="s">
        <v>95</v>
      </c>
      <c r="M921" s="236" t="s">
        <v>208</v>
      </c>
      <c r="N921" s="200" t="s">
        <v>42</v>
      </c>
      <c r="O921" s="545" t="s">
        <v>46</v>
      </c>
      <c r="P921" s="1007"/>
    </row>
    <row r="922" spans="1:16" s="73" customFormat="1" ht="18.600000000000001" customHeight="1" thickBot="1">
      <c r="A922" s="1303"/>
      <c r="B922" s="543" t="s">
        <v>210</v>
      </c>
      <c r="C922" s="1353"/>
      <c r="D922" s="1354"/>
      <c r="E922" s="1355"/>
      <c r="F922" s="1361">
        <f>IF($L904="TC",0,IF($L904="Nso",0,VLOOKUP($A901,'Marks Entry'!$B$9:$FN$108,161,0)))</f>
        <v>1200</v>
      </c>
      <c r="G922" s="1362"/>
      <c r="H922" s="1363">
        <f>IF($L904="TC",0,IF($L904="Nso",0,VLOOKUP($A901,'Marks Entry'!$B$9:$FN$108,162,0)))</f>
        <v>0</v>
      </c>
      <c r="I922" s="1363"/>
      <c r="J922" s="1364">
        <f>IF($L904="TC",0,IF($L904="Nso",0,VLOOKUP($A901,'Marks Entry'!$B$9:$FN$108,163,0)))</f>
        <v>0</v>
      </c>
      <c r="K922" s="1365"/>
      <c r="L922" s="237" t="str">
        <f>IF($L904="TC",0,IF($L904="Nso",0,VLOOKUP($A901,'Marks Entry'!$B$9:$FN$108,164,0)))</f>
        <v/>
      </c>
      <c r="M922" s="237" t="str">
        <f>IF($L904="TC",0,IF($L904="Nso",0,VLOOKUP($A901,'Marks Entry'!$B$9:$FN$108,165,0)))</f>
        <v/>
      </c>
      <c r="N922" s="542" t="str">
        <f>IF($L904="TC","TC",IF($L904="Nso","NSO",VLOOKUP($A901,'Marks Entry'!$B$9:$FN$108,166,0)))</f>
        <v>PROMOTED</v>
      </c>
      <c r="O922" s="546" t="str">
        <f>IF($L904="Nso",0,VLOOKUP($A901,'Marks Entry'!$B$9:$FN$108,168,0))</f>
        <v/>
      </c>
      <c r="P922" s="1007"/>
    </row>
    <row r="923" spans="1:16" s="73" customFormat="1" ht="18.600000000000001" customHeight="1">
      <c r="A923" s="1303"/>
      <c r="B923" s="543" t="s">
        <v>210</v>
      </c>
      <c r="C923" s="1332" t="s">
        <v>62</v>
      </c>
      <c r="D923" s="1333"/>
      <c r="E923" s="1333"/>
      <c r="F923" s="1333"/>
      <c r="G923" s="1333"/>
      <c r="H923" s="1333"/>
      <c r="I923" s="1334"/>
      <c r="J923" s="1335" t="s">
        <v>63</v>
      </c>
      <c r="K923" s="1335"/>
      <c r="L923" s="1336"/>
      <c r="M923" s="238">
        <f>IF($L904="TC",0,IF($L904="Nso",0,VLOOKUP($A901,'Marks Entry'!$B$9:$FN$108,158,0)))</f>
        <v>0</v>
      </c>
      <c r="N923" s="1337" t="s">
        <v>104</v>
      </c>
      <c r="O923" s="1338"/>
      <c r="P923" s="1007"/>
    </row>
    <row r="924" spans="1:16" s="73" customFormat="1" ht="18.600000000000001" customHeight="1" thickBot="1">
      <c r="A924" s="1303"/>
      <c r="B924" s="543" t="s">
        <v>210</v>
      </c>
      <c r="C924" s="1339" t="s">
        <v>57</v>
      </c>
      <c r="D924" s="1340"/>
      <c r="E924" s="1340"/>
      <c r="F924" s="1341" t="s">
        <v>168</v>
      </c>
      <c r="G924" s="1341"/>
      <c r="H924" s="1341"/>
      <c r="I924" s="523" t="s">
        <v>50</v>
      </c>
      <c r="J924" s="1342" t="s">
        <v>64</v>
      </c>
      <c r="K924" s="1342"/>
      <c r="L924" s="1343"/>
      <c r="M924" s="239">
        <f>IF($L904="TC",0,IF($L904="Nso",0,VLOOKUP($A901,'Marks Entry'!$B$9:$FN$108,159,0)))</f>
        <v>0</v>
      </c>
      <c r="N924" s="1344" t="str">
        <f>IF($L904="TC",0,IF($L904="Nso",0,VLOOKUP($A901,'Marks Entry'!$B$9:$FN$108,160,0)))</f>
        <v/>
      </c>
      <c r="O924" s="1345"/>
      <c r="P924" s="1007"/>
    </row>
    <row r="925" spans="1:16" s="73" customFormat="1" ht="18.600000000000001" customHeight="1">
      <c r="A925" s="1303"/>
      <c r="B925" s="543" t="s">
        <v>210</v>
      </c>
      <c r="C925" s="1339"/>
      <c r="D925" s="1340"/>
      <c r="E925" s="1340"/>
      <c r="F925" s="1341"/>
      <c r="G925" s="1341"/>
      <c r="H925" s="1341"/>
      <c r="I925" s="524" t="s">
        <v>102</v>
      </c>
      <c r="J925" s="1346" t="s">
        <v>65</v>
      </c>
      <c r="K925" s="1346"/>
      <c r="L925" s="1347"/>
      <c r="M925" s="1348" t="str">
        <f>IF($L904="TC",0,IF($L904="Nso",0,VLOOKUP($A901,'Marks Entry'!$B$9:$FN$108,169,0)))</f>
        <v>Need Improvement</v>
      </c>
      <c r="N925" s="1348"/>
      <c r="O925" s="1349"/>
      <c r="P925" s="1007"/>
    </row>
    <row r="926" spans="1:16" s="73" customFormat="1" ht="18.600000000000001" customHeight="1">
      <c r="A926" s="1303"/>
      <c r="B926" s="543" t="s">
        <v>210</v>
      </c>
      <c r="C926" s="1397" t="str">
        <f>'Marks Entry'!$EB$3</f>
        <v>Work Exp.</v>
      </c>
      <c r="D926" s="1398"/>
      <c r="E926" s="1399"/>
      <c r="F926" s="1400" t="str">
        <f>IF($L904="TC",0,IF($L904="Nso",0,VLOOKUP($A901,'Marks Entry'!$B$9:$GM$108,186,0)))</f>
        <v>0/100</v>
      </c>
      <c r="G926" s="1400"/>
      <c r="H926" s="1400"/>
      <c r="I926" s="59" t="str">
        <f>IF($L904="TC",0,IF($L904="Nso",0,VLOOKUP($A901,'Marks Entry'!$B$9:$GM$108,139,0)))</f>
        <v>E</v>
      </c>
      <c r="J926" s="1401" t="s">
        <v>81</v>
      </c>
      <c r="K926" s="1401"/>
      <c r="L926" s="1402"/>
      <c r="M926" s="1403">
        <f>'Marks Entry'!$AA$2</f>
        <v>45041</v>
      </c>
      <c r="N926" s="1403"/>
      <c r="O926" s="1404"/>
      <c r="P926" s="1007"/>
    </row>
    <row r="927" spans="1:16" s="73" customFormat="1" ht="18.600000000000001" customHeight="1">
      <c r="A927" s="1303"/>
      <c r="B927" s="543" t="s">
        <v>210</v>
      </c>
      <c r="C927" s="1405" t="str">
        <f>'Marks Entry'!$EK$3</f>
        <v>Art Edu.</v>
      </c>
      <c r="D927" s="1400"/>
      <c r="E927" s="1400"/>
      <c r="F927" s="1406" t="str">
        <f>IF($L904="TC",0,IF($L904="Nso",0,VLOOKUP($A901,'Marks Entry'!$B$9:$GM$108,190,0)))</f>
        <v>0/100</v>
      </c>
      <c r="G927" s="1407"/>
      <c r="H927" s="1408"/>
      <c r="I927" s="59" t="str">
        <f>IF($L904="TC",0,IF($L904="Nso",0,VLOOKUP($A901,'Marks Entry'!$B$9:$GM$108,148,0)))</f>
        <v>E</v>
      </c>
      <c r="J927" s="1409"/>
      <c r="K927" s="1409"/>
      <c r="L927" s="1410"/>
      <c r="M927" s="1410"/>
      <c r="N927" s="1410"/>
      <c r="O927" s="1411"/>
      <c r="P927" s="1007"/>
    </row>
    <row r="928" spans="1:16" s="73" customFormat="1" ht="18.600000000000001" customHeight="1">
      <c r="A928" s="1303"/>
      <c r="B928" s="543" t="s">
        <v>210</v>
      </c>
      <c r="C928" s="1366" t="str">
        <f>'Marks Entry'!$ET$3</f>
        <v>HEALTH &amp; PHY. EDU.</v>
      </c>
      <c r="D928" s="1367"/>
      <c r="E928" s="1367"/>
      <c r="F928" s="1368" t="str">
        <f>IF($L904="TC",0,IF($L904="Nso",0,VLOOKUP($A901,'Marks Entry'!$B$9:$GM$108,194,0)))</f>
        <v>0/100</v>
      </c>
      <c r="G928" s="1369"/>
      <c r="H928" s="1370"/>
      <c r="I928" s="59" t="str">
        <f>IF($L904="TC",0,IF($L904="Nso",0,VLOOKUP($A901,'Marks Entry'!$B$9:$GM$108,157,0)))</f>
        <v>E</v>
      </c>
      <c r="J928" s="1371" t="s">
        <v>77</v>
      </c>
      <c r="K928" s="1372"/>
      <c r="L928" s="1373"/>
      <c r="M928" s="1377"/>
      <c r="N928" s="1372"/>
      <c r="O928" s="1378"/>
      <c r="P928" s="1007"/>
    </row>
    <row r="929" spans="1:16" s="73" customFormat="1" ht="18.600000000000001" customHeight="1">
      <c r="A929" s="1303"/>
      <c r="B929" s="543" t="s">
        <v>210</v>
      </c>
      <c r="C929" s="1381" t="s">
        <v>66</v>
      </c>
      <c r="D929" s="1382"/>
      <c r="E929" s="1382"/>
      <c r="F929" s="1382"/>
      <c r="G929" s="1382"/>
      <c r="H929" s="1382"/>
      <c r="I929" s="1383"/>
      <c r="J929" s="1374"/>
      <c r="K929" s="1375"/>
      <c r="L929" s="1376"/>
      <c r="M929" s="1379"/>
      <c r="N929" s="1375"/>
      <c r="O929" s="1380"/>
      <c r="P929" s="1007"/>
    </row>
    <row r="930" spans="1:16" s="73" customFormat="1" ht="18.600000000000001" customHeight="1" thickBot="1">
      <c r="A930" s="1303"/>
      <c r="B930" s="543" t="s">
        <v>210</v>
      </c>
      <c r="C930" s="60" t="s">
        <v>67</v>
      </c>
      <c r="D930" s="1384" t="s">
        <v>72</v>
      </c>
      <c r="E930" s="1385"/>
      <c r="F930" s="1384" t="s">
        <v>73</v>
      </c>
      <c r="G930" s="1386"/>
      <c r="H930" s="1386"/>
      <c r="I930" s="1387"/>
      <c r="J930" s="1388" t="s">
        <v>78</v>
      </c>
      <c r="K930" s="1389"/>
      <c r="L930" s="1389"/>
      <c r="M930" s="1389"/>
      <c r="N930" s="1389"/>
      <c r="O930" s="1390"/>
      <c r="P930" s="1007"/>
    </row>
    <row r="931" spans="1:16" s="73" customFormat="1" ht="18.600000000000001" customHeight="1">
      <c r="A931" s="1303"/>
      <c r="B931" s="543" t="s">
        <v>210</v>
      </c>
      <c r="C931" s="690" t="s">
        <v>68</v>
      </c>
      <c r="D931" s="1328" t="s">
        <v>211</v>
      </c>
      <c r="E931" s="1327"/>
      <c r="F931" s="1394" t="s">
        <v>74</v>
      </c>
      <c r="G931" s="1395"/>
      <c r="H931" s="1395"/>
      <c r="I931" s="1396"/>
      <c r="J931" s="1391"/>
      <c r="K931" s="1392"/>
      <c r="L931" s="1392"/>
      <c r="M931" s="1392"/>
      <c r="N931" s="1392"/>
      <c r="O931" s="1393"/>
      <c r="P931" s="1007"/>
    </row>
    <row r="932" spans="1:16" s="73" customFormat="1" ht="18.600000000000001" customHeight="1">
      <c r="A932" s="1303"/>
      <c r="B932" s="543" t="s">
        <v>210</v>
      </c>
      <c r="C932" s="689" t="s">
        <v>69</v>
      </c>
      <c r="D932" s="1275" t="s">
        <v>212</v>
      </c>
      <c r="E932" s="1274"/>
      <c r="F932" s="1413" t="s">
        <v>75</v>
      </c>
      <c r="G932" s="1414"/>
      <c r="H932" s="1414"/>
      <c r="I932" s="1415"/>
      <c r="J932" s="1391"/>
      <c r="K932" s="1392"/>
      <c r="L932" s="1392"/>
      <c r="M932" s="1392"/>
      <c r="N932" s="1392"/>
      <c r="O932" s="1393"/>
      <c r="P932" s="1007"/>
    </row>
    <row r="933" spans="1:16" s="73" customFormat="1" ht="18.600000000000001" customHeight="1">
      <c r="A933" s="1303"/>
      <c r="B933" s="543" t="s">
        <v>210</v>
      </c>
      <c r="C933" s="689" t="s">
        <v>71</v>
      </c>
      <c r="D933" s="1275" t="s">
        <v>213</v>
      </c>
      <c r="E933" s="1274"/>
      <c r="F933" s="1413" t="s">
        <v>76</v>
      </c>
      <c r="G933" s="1414"/>
      <c r="H933" s="1414"/>
      <c r="I933" s="1415"/>
      <c r="J933" s="1416" t="s">
        <v>90</v>
      </c>
      <c r="K933" s="1417"/>
      <c r="L933" s="1417"/>
      <c r="M933" s="1417"/>
      <c r="N933" s="1417"/>
      <c r="O933" s="1418"/>
      <c r="P933" s="1007"/>
    </row>
    <row r="934" spans="1:16" s="73" customFormat="1" ht="18.600000000000001" customHeight="1">
      <c r="A934" s="1303"/>
      <c r="B934" s="543" t="s">
        <v>210</v>
      </c>
      <c r="C934" s="689" t="s">
        <v>70</v>
      </c>
      <c r="D934" s="1275" t="s">
        <v>214</v>
      </c>
      <c r="E934" s="1274"/>
      <c r="F934" s="1413" t="s">
        <v>103</v>
      </c>
      <c r="G934" s="1414"/>
      <c r="H934" s="1414"/>
      <c r="I934" s="1415"/>
      <c r="J934" s="1416"/>
      <c r="K934" s="1417"/>
      <c r="L934" s="1417"/>
      <c r="M934" s="1417"/>
      <c r="N934" s="1417"/>
      <c r="O934" s="1418"/>
      <c r="P934" s="1007"/>
    </row>
    <row r="935" spans="1:16" s="73" customFormat="1" ht="18.600000000000001" customHeight="1" thickBot="1">
      <c r="A935" s="1303"/>
      <c r="B935" s="547" t="s">
        <v>210</v>
      </c>
      <c r="C935" s="548" t="s">
        <v>153</v>
      </c>
      <c r="D935" s="1281" t="s">
        <v>215</v>
      </c>
      <c r="E935" s="1280"/>
      <c r="F935" s="1422" t="s">
        <v>216</v>
      </c>
      <c r="G935" s="1423"/>
      <c r="H935" s="1423"/>
      <c r="I935" s="1424"/>
      <c r="J935" s="1419"/>
      <c r="K935" s="1420"/>
      <c r="L935" s="1420"/>
      <c r="M935" s="1420"/>
      <c r="N935" s="1420"/>
      <c r="O935" s="1421"/>
      <c r="P935" s="1007"/>
    </row>
    <row r="936" spans="1:16" s="73" customFormat="1" ht="9.75" customHeight="1">
      <c r="A936" s="1412"/>
      <c r="B936" s="1412"/>
      <c r="C936" s="1412"/>
      <c r="D936" s="1412"/>
      <c r="E936" s="1412"/>
      <c r="F936" s="1412"/>
      <c r="G936" s="1412"/>
      <c r="H936" s="1412"/>
      <c r="I936" s="1412"/>
      <c r="J936" s="1412"/>
      <c r="K936" s="1412"/>
      <c r="L936" s="1412"/>
      <c r="M936" s="1412"/>
      <c r="N936" s="1412"/>
      <c r="O936" s="1412"/>
      <c r="P936" s="1412"/>
    </row>
    <row r="937" spans="1:16" s="73" customFormat="1" ht="17.25" customHeight="1" thickBot="1">
      <c r="A937" s="241">
        <f>A901+1</f>
        <v>27</v>
      </c>
      <c r="B937" s="1302" t="s">
        <v>53</v>
      </c>
      <c r="C937" s="1302"/>
      <c r="D937" s="1302"/>
      <c r="E937" s="1302"/>
      <c r="F937" s="1302"/>
      <c r="G937" s="1302"/>
      <c r="H937" s="1302"/>
      <c r="I937" s="1302"/>
      <c r="J937" s="1302"/>
      <c r="K937" s="1302"/>
      <c r="L937" s="1302"/>
      <c r="M937" s="1302"/>
      <c r="N937" s="1302"/>
      <c r="O937" s="1302"/>
      <c r="P937" s="1007"/>
    </row>
    <row r="938" spans="1:16" s="73" customFormat="1" ht="44.25" customHeight="1">
      <c r="A938" s="1303"/>
      <c r="B938" s="1304" t="str">
        <f>IF(L940&gt;0,CONCATENATE(I940,L940),0)</f>
        <v>Roll No.:-927</v>
      </c>
      <c r="C938" s="1306"/>
      <c r="D938" s="1308" t="str">
        <f>Master!$E$8</f>
        <v>Govt. Sr. Secondary School Raimalwada</v>
      </c>
      <c r="E938" s="1309"/>
      <c r="F938" s="1309"/>
      <c r="G938" s="1309"/>
      <c r="H938" s="1309"/>
      <c r="I938" s="1309"/>
      <c r="J938" s="1309"/>
      <c r="K938" s="1309"/>
      <c r="L938" s="1309"/>
      <c r="M938" s="1309"/>
      <c r="N938" s="1309"/>
      <c r="O938" s="1310"/>
      <c r="P938" s="1007"/>
    </row>
    <row r="939" spans="1:16" s="73" customFormat="1" ht="26.25" customHeight="1" thickBot="1">
      <c r="A939" s="1303"/>
      <c r="B939" s="1305"/>
      <c r="C939" s="1307"/>
      <c r="D939" s="1311" t="str">
        <f>Master!$E$11</f>
        <v>P.S.-Bapini (Jodhpur)</v>
      </c>
      <c r="E939" s="1311"/>
      <c r="F939" s="1311"/>
      <c r="G939" s="1311"/>
      <c r="H939" s="1311"/>
      <c r="I939" s="1311"/>
      <c r="J939" s="1311"/>
      <c r="K939" s="1311"/>
      <c r="L939" s="1311"/>
      <c r="M939" s="1311"/>
      <c r="N939" s="1311"/>
      <c r="O939" s="1312"/>
      <c r="P939" s="1007"/>
    </row>
    <row r="940" spans="1:16" s="73" customFormat="1" ht="15" customHeight="1">
      <c r="A940" s="1303"/>
      <c r="B940" s="1313"/>
      <c r="C940" s="1314" t="s">
        <v>163</v>
      </c>
      <c r="D940" s="1315"/>
      <c r="E940" s="1315"/>
      <c r="F940" s="1315"/>
      <c r="G940" s="1315"/>
      <c r="H940" s="1316"/>
      <c r="I940" s="1320" t="s">
        <v>125</v>
      </c>
      <c r="J940" s="1321"/>
      <c r="K940" s="1321"/>
      <c r="L940" s="1286">
        <f>VLOOKUP(A937,'Marks Entry'!$B$9:$G$108,6)</f>
        <v>927</v>
      </c>
      <c r="M940" s="1288" t="str">
        <f>CONCATENATE('Marks Entry'!$C$3,"0",'Marks Entry'!$G$3)</f>
        <v>School U-Dise Code :-08151106901</v>
      </c>
      <c r="N940" s="1289"/>
      <c r="O940" s="1290"/>
      <c r="P940" s="1007"/>
    </row>
    <row r="941" spans="1:16" s="73" customFormat="1" ht="15" customHeight="1">
      <c r="A941" s="1303"/>
      <c r="B941" s="1313"/>
      <c r="C941" s="1314"/>
      <c r="D941" s="1315"/>
      <c r="E941" s="1315"/>
      <c r="F941" s="1315"/>
      <c r="G941" s="1315"/>
      <c r="H941" s="1316"/>
      <c r="I941" s="1320"/>
      <c r="J941" s="1321"/>
      <c r="K941" s="1321"/>
      <c r="L941" s="1286"/>
      <c r="M941" s="1291" t="str">
        <f>CONCATENATE('Marks Entry'!$I$3,'Marks Entry'!$J$3)</f>
        <v>Session :-2022-23</v>
      </c>
      <c r="N941" s="1292"/>
      <c r="O941" s="1293"/>
      <c r="P941" s="1007"/>
    </row>
    <row r="942" spans="1:16" s="73" customFormat="1" ht="15" customHeight="1" thickBot="1">
      <c r="A942" s="1303"/>
      <c r="B942" s="1313"/>
      <c r="C942" s="1317"/>
      <c r="D942" s="1318"/>
      <c r="E942" s="1318"/>
      <c r="F942" s="1318"/>
      <c r="G942" s="1318"/>
      <c r="H942" s="1319"/>
      <c r="I942" s="1322"/>
      <c r="J942" s="1323"/>
      <c r="K942" s="1323"/>
      <c r="L942" s="1287"/>
      <c r="M942" s="1294"/>
      <c r="N942" s="1295"/>
      <c r="O942" s="1296"/>
      <c r="P942" s="1007"/>
    </row>
    <row r="943" spans="1:16" s="73" customFormat="1" ht="19.5" customHeight="1">
      <c r="A943" s="1303"/>
      <c r="B943" s="543" t="s">
        <v>210</v>
      </c>
      <c r="C943" s="1297" t="s">
        <v>21</v>
      </c>
      <c r="D943" s="1298"/>
      <c r="E943" s="1298"/>
      <c r="F943" s="1298"/>
      <c r="G943" s="1299"/>
      <c r="H943" s="13" t="s">
        <v>161</v>
      </c>
      <c r="I943" s="1300">
        <f>VLOOKUP($A937,'Marks Entry'!$B$9:$FN$108,4,0)</f>
        <v>0</v>
      </c>
      <c r="J943" s="1300"/>
      <c r="K943" s="1300"/>
      <c r="L943" s="1300"/>
      <c r="M943" s="1300"/>
      <c r="N943" s="1300"/>
      <c r="O943" s="1301"/>
      <c r="P943" s="1007"/>
    </row>
    <row r="944" spans="1:16" s="73" customFormat="1" ht="19.5" customHeight="1">
      <c r="A944" s="1303"/>
      <c r="B944" s="543" t="s">
        <v>210</v>
      </c>
      <c r="C944" s="1283" t="s">
        <v>23</v>
      </c>
      <c r="D944" s="1284"/>
      <c r="E944" s="1284"/>
      <c r="F944" s="1284"/>
      <c r="G944" s="1285"/>
      <c r="H944" s="25" t="s">
        <v>161</v>
      </c>
      <c r="I944" s="1252">
        <f>VLOOKUP($A937,'Marks Entry'!$B$9:$FN$108,7,0)</f>
        <v>0</v>
      </c>
      <c r="J944" s="1252"/>
      <c r="K944" s="1252"/>
      <c r="L944" s="1252"/>
      <c r="M944" s="1252"/>
      <c r="N944" s="1252"/>
      <c r="O944" s="1253"/>
      <c r="P944" s="1007"/>
    </row>
    <row r="945" spans="1:16" s="73" customFormat="1" ht="19.5" customHeight="1">
      <c r="A945" s="1303"/>
      <c r="B945" s="543" t="s">
        <v>210</v>
      </c>
      <c r="C945" s="1283" t="s">
        <v>24</v>
      </c>
      <c r="D945" s="1284"/>
      <c r="E945" s="1284"/>
      <c r="F945" s="1284"/>
      <c r="G945" s="1285"/>
      <c r="H945" s="25" t="s">
        <v>161</v>
      </c>
      <c r="I945" s="1252">
        <f>VLOOKUP($A937,'Marks Entry'!$B$9:$FN$108,8,0)</f>
        <v>0</v>
      </c>
      <c r="J945" s="1252"/>
      <c r="K945" s="1252"/>
      <c r="L945" s="1252"/>
      <c r="M945" s="1252"/>
      <c r="N945" s="1252"/>
      <c r="O945" s="1253"/>
      <c r="P945" s="1007"/>
    </row>
    <row r="946" spans="1:16" s="73" customFormat="1" ht="19.5" customHeight="1">
      <c r="A946" s="1303"/>
      <c r="B946" s="543" t="s">
        <v>210</v>
      </c>
      <c r="C946" s="1283" t="s">
        <v>55</v>
      </c>
      <c r="D946" s="1284"/>
      <c r="E946" s="1284"/>
      <c r="F946" s="1284"/>
      <c r="G946" s="1285"/>
      <c r="H946" s="25" t="s">
        <v>161</v>
      </c>
      <c r="I946" s="1252">
        <f>VLOOKUP($A937,'Marks Entry'!$B$9:$FN$108,9,0)</f>
        <v>0</v>
      </c>
      <c r="J946" s="1252"/>
      <c r="K946" s="1252"/>
      <c r="L946" s="1252"/>
      <c r="M946" s="1252"/>
      <c r="N946" s="1252"/>
      <c r="O946" s="1253"/>
      <c r="P946" s="1007"/>
    </row>
    <row r="947" spans="1:16" s="73" customFormat="1" ht="19.5" customHeight="1">
      <c r="A947" s="1303"/>
      <c r="B947" s="543" t="s">
        <v>210</v>
      </c>
      <c r="C947" s="1283" t="s">
        <v>56</v>
      </c>
      <c r="D947" s="1284"/>
      <c r="E947" s="1284"/>
      <c r="F947" s="1284"/>
      <c r="G947" s="1285"/>
      <c r="H947" s="25" t="s">
        <v>161</v>
      </c>
      <c r="I947" s="1251" t="str">
        <f>CONCATENATE('Marks Entry'!$G$4,'Marks Entry'!$J$4)</f>
        <v>6(A)</v>
      </c>
      <c r="J947" s="1252"/>
      <c r="K947" s="1252"/>
      <c r="L947" s="1252"/>
      <c r="M947" s="1252"/>
      <c r="N947" s="1252"/>
      <c r="O947" s="1253"/>
      <c r="P947" s="1007"/>
    </row>
    <row r="948" spans="1:16" s="73" customFormat="1" ht="19.5" customHeight="1" thickBot="1">
      <c r="A948" s="1303"/>
      <c r="B948" s="543" t="s">
        <v>210</v>
      </c>
      <c r="C948" s="1254" t="s">
        <v>26</v>
      </c>
      <c r="D948" s="1255"/>
      <c r="E948" s="1255"/>
      <c r="F948" s="1255"/>
      <c r="G948" s="1256"/>
      <c r="H948" s="61" t="s">
        <v>161</v>
      </c>
      <c r="I948" s="1257">
        <f>VLOOKUP($A937,'Marks Entry'!$B$9:$FN$108,10,0)</f>
        <v>0</v>
      </c>
      <c r="J948" s="1257"/>
      <c r="K948" s="1257"/>
      <c r="L948" s="1257"/>
      <c r="M948" s="1257"/>
      <c r="N948" s="1257"/>
      <c r="O948" s="1258"/>
      <c r="P948" s="1007"/>
    </row>
    <row r="949" spans="1:16" s="73" customFormat="1" ht="34.5" customHeight="1">
      <c r="A949" s="1303"/>
      <c r="B949" s="543" t="s">
        <v>210</v>
      </c>
      <c r="C949" s="1259" t="s">
        <v>57</v>
      </c>
      <c r="D949" s="1260"/>
      <c r="E949" s="525" t="s">
        <v>82</v>
      </c>
      <c r="F949" s="525" t="s">
        <v>83</v>
      </c>
      <c r="G949" s="697" t="str">
        <f>'Marks Entry'!$R$5</f>
        <v>No Bag Day Activity</v>
      </c>
      <c r="H949" s="521" t="s">
        <v>32</v>
      </c>
      <c r="I949" s="1261" t="s">
        <v>58</v>
      </c>
      <c r="J949" s="1262"/>
      <c r="K949" s="522" t="s">
        <v>203</v>
      </c>
      <c r="L949" s="1263" t="s">
        <v>94</v>
      </c>
      <c r="M949" s="1264"/>
      <c r="N949" s="535" t="s">
        <v>86</v>
      </c>
      <c r="O949" s="1265" t="s">
        <v>101</v>
      </c>
      <c r="P949" s="1007"/>
    </row>
    <row r="950" spans="1:16" s="73" customFormat="1" ht="25.5" customHeight="1" thickBot="1">
      <c r="A950" s="1303"/>
      <c r="B950" s="543" t="s">
        <v>210</v>
      </c>
      <c r="C950" s="1267" t="s">
        <v>59</v>
      </c>
      <c r="D950" s="1268"/>
      <c r="E950" s="549">
        <f>'Marks Entry'!$N$7</f>
        <v>10</v>
      </c>
      <c r="F950" s="549">
        <f>'Marks Entry'!$Q$7</f>
        <v>10</v>
      </c>
      <c r="G950" s="549">
        <f>'Marks Entry'!$T$7</f>
        <v>10</v>
      </c>
      <c r="H950" s="111">
        <f>SUM(E950:G950)</f>
        <v>30</v>
      </c>
      <c r="I950" s="1269">
        <f>'Marks Entry'!$X$7</f>
        <v>70</v>
      </c>
      <c r="J950" s="1270"/>
      <c r="K950" s="531">
        <f>SUM(H950,I950)</f>
        <v>100</v>
      </c>
      <c r="L950" s="1330">
        <f>'Marks Entry'!$AA$7</f>
        <v>100</v>
      </c>
      <c r="M950" s="1331"/>
      <c r="N950" s="536">
        <f>H950+I950+L950</f>
        <v>200</v>
      </c>
      <c r="O950" s="1266"/>
      <c r="P950" s="1007"/>
    </row>
    <row r="951" spans="1:16" s="73" customFormat="1" ht="18.600000000000001" customHeight="1">
      <c r="A951" s="1303"/>
      <c r="B951" s="543" t="s">
        <v>210</v>
      </c>
      <c r="C951" s="1324" t="str">
        <f>'Marks Entry'!$L$3</f>
        <v>HINDI</v>
      </c>
      <c r="D951" s="1325"/>
      <c r="E951" s="527">
        <f>IF($L940="TC",0,IF($L940="Nso",0,VLOOKUP($A937,'Marks Entry'!$B$9:$FN$108,13,0)))</f>
        <v>0</v>
      </c>
      <c r="F951" s="527">
        <f>IF($L940="TC",0,IF($L940="Nso",0,VLOOKUP($A937,'Marks Entry'!$B$9:$FN$108,16,0)))</f>
        <v>0</v>
      </c>
      <c r="G951" s="527">
        <f>IF($L940="TC",0,IF($L940="Nso",0,VLOOKUP($A937,'Marks Entry'!$B$9:$FN$108,19,0)))</f>
        <v>0</v>
      </c>
      <c r="H951" s="528">
        <f>SUM(E951:G951)</f>
        <v>0</v>
      </c>
      <c r="I951" s="1326">
        <f>IF($L940="TC",0,IF($L940="Nso",0,VLOOKUP($A937,'Marks Entry'!$B$9:$FN$108,23,0)))</f>
        <v>0</v>
      </c>
      <c r="J951" s="1327"/>
      <c r="K951" s="532">
        <f>SUM(H951,I951)</f>
        <v>0</v>
      </c>
      <c r="L951" s="1328">
        <f>IF($L940="TC",0,IF($L940="Nso",0,VLOOKUP($A937,'Marks Entry'!$B$9:$FN$108,26,0)))</f>
        <v>0</v>
      </c>
      <c r="M951" s="1329"/>
      <c r="N951" s="537">
        <f>SUM(H951,I951,L951)</f>
        <v>0</v>
      </c>
      <c r="O951" s="544" t="str">
        <f>IF($L940="TC",0,IF($L940="Nso",0,VLOOKUP($A937,'Marks Entry'!$B$9:$FN$108,30,0)))</f>
        <v>E</v>
      </c>
      <c r="P951" s="1007"/>
    </row>
    <row r="952" spans="1:16" s="73" customFormat="1" ht="18.600000000000001" customHeight="1">
      <c r="A952" s="1303"/>
      <c r="B952" s="543" t="s">
        <v>210</v>
      </c>
      <c r="C952" s="1271" t="str">
        <f>'Marks Entry'!$AF$3</f>
        <v>ENGLISH</v>
      </c>
      <c r="D952" s="1272"/>
      <c r="E952" s="527">
        <f>IF($L940="TC",0,IF($L940="Nso",0,VLOOKUP($A937,'Marks Entry'!$B$9:$FN$108,33,0)))</f>
        <v>0</v>
      </c>
      <c r="F952" s="527">
        <f>IF($L940="TC",0,IF($L940="Nso",0,VLOOKUP($A937,'Marks Entry'!$B$9:$FN$108,36,0)))</f>
        <v>0</v>
      </c>
      <c r="G952" s="527">
        <f>IF($L940="TC",0,IF($L940="Nso",0,VLOOKUP($A937,'Marks Entry'!$B$9:$FN$108,39,0)))</f>
        <v>0</v>
      </c>
      <c r="H952" s="529">
        <f t="shared" ref="H952:H956" si="78">SUM(E952:G952)</f>
        <v>0</v>
      </c>
      <c r="I952" s="1273">
        <f>IF($L940="TC",0,IF($L940="Nso",0,VLOOKUP($A937,'Marks Entry'!$B$9:$FN$108,43,0)))</f>
        <v>0</v>
      </c>
      <c r="J952" s="1274"/>
      <c r="K952" s="533">
        <f t="shared" ref="K952:K956" si="79">SUM(H952,I952)</f>
        <v>0</v>
      </c>
      <c r="L952" s="1275">
        <f>IF($L940="TC",0,IF($L940="Nso",0,VLOOKUP($A937,'Marks Entry'!$B$9:$FN$108,46,0)))</f>
        <v>0</v>
      </c>
      <c r="M952" s="1276"/>
      <c r="N952" s="537">
        <f t="shared" ref="N952:N956" si="80">SUM(H952,I952,L952)</f>
        <v>0</v>
      </c>
      <c r="O952" s="544" t="str">
        <f>IF($L940="TC",0,IF($L940="Nso",0,VLOOKUP($A937,'Marks Entry'!$B$9:$FN$108,50,0)))</f>
        <v>E</v>
      </c>
      <c r="P952" s="1007"/>
    </row>
    <row r="953" spans="1:16" s="73" customFormat="1" ht="18.600000000000001" customHeight="1">
      <c r="A953" s="1303"/>
      <c r="B953" s="543" t="s">
        <v>210</v>
      </c>
      <c r="C953" s="1271" t="str">
        <f>'Marks Entry'!$AZ$3</f>
        <v>SANSKRIT</v>
      </c>
      <c r="D953" s="1272"/>
      <c r="E953" s="527">
        <f>IF($L940="TC",0,IF($L940="Nso",0,VLOOKUP($A937,'Marks Entry'!$B$9:$FN$108,53,0)))</f>
        <v>0</v>
      </c>
      <c r="F953" s="527">
        <f>IF($L940="TC",0,IF($L940="TC",0,IF($L940="Nso",0,VLOOKUP($A937,'Marks Entry'!$B$9:$FN$108,56,0))))</f>
        <v>0</v>
      </c>
      <c r="G953" s="527">
        <f>IF($L940="TC",0,IF($L940="TC",0,IF($L940="Nso",0,VLOOKUP($A937,'Marks Entry'!$B$9:$FN$108,59,0))))</f>
        <v>0</v>
      </c>
      <c r="H953" s="529">
        <f t="shared" si="78"/>
        <v>0</v>
      </c>
      <c r="I953" s="1273">
        <f>IF($L940="TC",0,IF($L940="Nso",0,VLOOKUP($A937,'Marks Entry'!$B$9:$FN$108,63,0)))</f>
        <v>0</v>
      </c>
      <c r="J953" s="1274"/>
      <c r="K953" s="533">
        <f t="shared" si="79"/>
        <v>0</v>
      </c>
      <c r="L953" s="1275">
        <f>IF($L940="TC",0,IF($L940="Nso",0,VLOOKUP($A937,'Marks Entry'!$B$9:$FN$108,66,0)))</f>
        <v>0</v>
      </c>
      <c r="M953" s="1276"/>
      <c r="N953" s="537">
        <f t="shared" si="80"/>
        <v>0</v>
      </c>
      <c r="O953" s="544" t="str">
        <f>IF($L940="TC",0,IF($L940="Nso",0,VLOOKUP($A937,'Marks Entry'!$B$9:$FN$108,70,0)))</f>
        <v>E</v>
      </c>
      <c r="P953" s="1007"/>
    </row>
    <row r="954" spans="1:16" s="73" customFormat="1" ht="18.600000000000001" customHeight="1">
      <c r="A954" s="1303"/>
      <c r="B954" s="543" t="s">
        <v>210</v>
      </c>
      <c r="C954" s="1271" t="str">
        <f>'Marks Entry'!$BT$3</f>
        <v>SCIENCE</v>
      </c>
      <c r="D954" s="1272"/>
      <c r="E954" s="527">
        <f>IF($L940="TC",0,IF($L940="Nso",0,VLOOKUP($A937,'Marks Entry'!$B$9:$FN$108,73,0)))</f>
        <v>0</v>
      </c>
      <c r="F954" s="527">
        <f>IF($L940="TC",0,IF($L940="Nso",0,VLOOKUP($A937,'Marks Entry'!$B$9:$FN$108,76,0)))</f>
        <v>0</v>
      </c>
      <c r="G954" s="527">
        <f>IF($L940="TC",0,IF($L940="Nso",0,VLOOKUP($A937,'Marks Entry'!$B$9:$FN$108,79,0)))</f>
        <v>0</v>
      </c>
      <c r="H954" s="529">
        <f t="shared" si="78"/>
        <v>0</v>
      </c>
      <c r="I954" s="1273">
        <f>IF($L940="TC",0,IF($L940="Nso",0,VLOOKUP($A937,'Marks Entry'!$B$9:$FN$108,83,0)))</f>
        <v>0</v>
      </c>
      <c r="J954" s="1274"/>
      <c r="K954" s="533">
        <f t="shared" si="79"/>
        <v>0</v>
      </c>
      <c r="L954" s="1275">
        <f>IF($L940="TC",0,IF($L940="Nso",0,VLOOKUP($A937,'Marks Entry'!$B$9:$FN$108,86,0)))</f>
        <v>0</v>
      </c>
      <c r="M954" s="1276"/>
      <c r="N954" s="537">
        <f t="shared" si="80"/>
        <v>0</v>
      </c>
      <c r="O954" s="544" t="str">
        <f>IF($L940="TC",0,IF($L940="Nso",0,VLOOKUP($A937,'Marks Entry'!$B$9:$FN$108,90,0)))</f>
        <v>E</v>
      </c>
      <c r="P954" s="1007"/>
    </row>
    <row r="955" spans="1:16" s="73" customFormat="1" ht="18.600000000000001" customHeight="1">
      <c r="A955" s="1303"/>
      <c r="B955" s="543" t="s">
        <v>210</v>
      </c>
      <c r="C955" s="1271" t="str">
        <f>'Marks Entry'!$CN$3</f>
        <v>MATHEMATICS</v>
      </c>
      <c r="D955" s="1272"/>
      <c r="E955" s="527">
        <f>IF($L940="TC",0,IF($L940="Nso",0,VLOOKUP($A937,'Marks Entry'!$B$9:$FN$108,93,0)))</f>
        <v>0</v>
      </c>
      <c r="F955" s="527">
        <f>IF($L940="TC",0,IF($L940="Nso",0,VLOOKUP($A937,'Marks Entry'!$B$9:$FN$108,96,0)))</f>
        <v>0</v>
      </c>
      <c r="G955" s="527">
        <f>IF($L940="TC",0,IF($L940="Nso",0,VLOOKUP($A937,'Marks Entry'!$B$9:$FN$108,99,0)))</f>
        <v>0</v>
      </c>
      <c r="H955" s="529">
        <f t="shared" si="78"/>
        <v>0</v>
      </c>
      <c r="I955" s="1273">
        <f>IF($L940="TC",0,IF($L940="Nso",0,VLOOKUP($A937,'Marks Entry'!$B$9:$FN$108,103,0)))</f>
        <v>0</v>
      </c>
      <c r="J955" s="1274"/>
      <c r="K955" s="533">
        <f t="shared" si="79"/>
        <v>0</v>
      </c>
      <c r="L955" s="1275">
        <f>IF($L940="TC",0,IF($L940="Nso",0,VLOOKUP($A937,'Marks Entry'!$B$9:$FN$108,106,0)))</f>
        <v>0</v>
      </c>
      <c r="M955" s="1276"/>
      <c r="N955" s="537">
        <f t="shared" si="80"/>
        <v>0</v>
      </c>
      <c r="O955" s="544" t="str">
        <f>IF($L940="TC",0,IF($L940="Nso",0,VLOOKUP($A937,'Marks Entry'!$B$9:$FN$108,110,0)))</f>
        <v>E</v>
      </c>
      <c r="P955" s="1007"/>
    </row>
    <row r="956" spans="1:16" s="73" customFormat="1" ht="18.600000000000001" customHeight="1" thickBot="1">
      <c r="A956" s="1303"/>
      <c r="B956" s="543" t="s">
        <v>210</v>
      </c>
      <c r="C956" s="1277" t="str">
        <f>'Marks Entry'!$DH$3</f>
        <v>SOCIAL SCIENCE</v>
      </c>
      <c r="D956" s="1278"/>
      <c r="E956" s="527">
        <f>IF($L940="TC",0,IF($L940="Nso",0,VLOOKUP($A937,'Marks Entry'!$B$9:$FN$108,113,0)))</f>
        <v>0</v>
      </c>
      <c r="F956" s="527">
        <f>IF($L940="TC",0,IF($L940="Nso",0,VLOOKUP($A937,'Marks Entry'!$B$9:$FN$108,116,0)))</f>
        <v>0</v>
      </c>
      <c r="G956" s="527">
        <f>IF($L940="TC",0,IF($L940="Nso",0,VLOOKUP($A937,'Marks Entry'!$B$9:$FN$108,119,0)))</f>
        <v>0</v>
      </c>
      <c r="H956" s="530">
        <f t="shared" si="78"/>
        <v>0</v>
      </c>
      <c r="I956" s="1279">
        <f>IF($L940="TC",0,IF($L940="Nso",0,VLOOKUP($A937,'Marks Entry'!$B$9:$FN$108,123,0)))</f>
        <v>0</v>
      </c>
      <c r="J956" s="1280"/>
      <c r="K956" s="534">
        <f t="shared" si="79"/>
        <v>0</v>
      </c>
      <c r="L956" s="1281">
        <f>IF($L940="TC",0,IF($L940="Nso",0,VLOOKUP($A937,'Marks Entry'!$B$9:$FN$108,126,0)))</f>
        <v>0</v>
      </c>
      <c r="M956" s="1282"/>
      <c r="N956" s="537">
        <f t="shared" si="80"/>
        <v>0</v>
      </c>
      <c r="O956" s="544" t="str">
        <f>IF($L940="TC",0,IF($L940="Nso",0,VLOOKUP($A937,'Marks Entry'!$B$9:$FN$108,130,0)))</f>
        <v>E</v>
      </c>
      <c r="P956" s="1007"/>
    </row>
    <row r="957" spans="1:16" s="73" customFormat="1" ht="18.600000000000001" customHeight="1">
      <c r="A957" s="1303"/>
      <c r="B957" s="543" t="s">
        <v>210</v>
      </c>
      <c r="C957" s="1350" t="s">
        <v>87</v>
      </c>
      <c r="D957" s="1351"/>
      <c r="E957" s="1352"/>
      <c r="F957" s="1356" t="s">
        <v>88</v>
      </c>
      <c r="G957" s="1357"/>
      <c r="H957" s="1358" t="s">
        <v>89</v>
      </c>
      <c r="I957" s="1358"/>
      <c r="J957" s="1359" t="s">
        <v>44</v>
      </c>
      <c r="K957" s="1360"/>
      <c r="L957" s="236" t="s">
        <v>95</v>
      </c>
      <c r="M957" s="236" t="s">
        <v>208</v>
      </c>
      <c r="N957" s="200" t="s">
        <v>42</v>
      </c>
      <c r="O957" s="545" t="s">
        <v>46</v>
      </c>
      <c r="P957" s="1007"/>
    </row>
    <row r="958" spans="1:16" s="73" customFormat="1" ht="18.600000000000001" customHeight="1" thickBot="1">
      <c r="A958" s="1303"/>
      <c r="B958" s="543" t="s">
        <v>210</v>
      </c>
      <c r="C958" s="1353"/>
      <c r="D958" s="1354"/>
      <c r="E958" s="1355"/>
      <c r="F958" s="1361">
        <f>IF($L940="TC",0,IF($L940="Nso",0,VLOOKUP($A937,'Marks Entry'!$B$9:$FN$108,161,0)))</f>
        <v>1200</v>
      </c>
      <c r="G958" s="1362"/>
      <c r="H958" s="1363">
        <f>IF($L940="TC",0,IF($L940="Nso",0,VLOOKUP($A937,'Marks Entry'!$B$9:$FN$108,162,0)))</f>
        <v>0</v>
      </c>
      <c r="I958" s="1363"/>
      <c r="J958" s="1364">
        <f>IF($L940="TC",0,IF($L940="Nso",0,VLOOKUP($A937,'Marks Entry'!$B$9:$FN$108,163,0)))</f>
        <v>0</v>
      </c>
      <c r="K958" s="1365"/>
      <c r="L958" s="237" t="str">
        <f>IF($L940="TC",0,IF($L940="Nso",0,VLOOKUP($A937,'Marks Entry'!$B$9:$FN$108,164,0)))</f>
        <v/>
      </c>
      <c r="M958" s="237" t="str">
        <f>IF($L940="TC",0,IF($L940="Nso",0,VLOOKUP($A937,'Marks Entry'!$B$9:$FN$108,165,0)))</f>
        <v/>
      </c>
      <c r="N958" s="542" t="str">
        <f>IF($L940="TC","TC",IF($L940="Nso","NSO",VLOOKUP($A937,'Marks Entry'!$B$9:$FN$108,166,0)))</f>
        <v>PROMOTED</v>
      </c>
      <c r="O958" s="546" t="str">
        <f>IF($L940="Nso",0,VLOOKUP($A937,'Marks Entry'!$B$9:$FN$108,168,0))</f>
        <v/>
      </c>
      <c r="P958" s="1007"/>
    </row>
    <row r="959" spans="1:16" s="73" customFormat="1" ht="18.600000000000001" customHeight="1">
      <c r="A959" s="1303"/>
      <c r="B959" s="543" t="s">
        <v>210</v>
      </c>
      <c r="C959" s="1332" t="s">
        <v>62</v>
      </c>
      <c r="D959" s="1333"/>
      <c r="E959" s="1333"/>
      <c r="F959" s="1333"/>
      <c r="G959" s="1333"/>
      <c r="H959" s="1333"/>
      <c r="I959" s="1334"/>
      <c r="J959" s="1335" t="s">
        <v>63</v>
      </c>
      <c r="K959" s="1335"/>
      <c r="L959" s="1336"/>
      <c r="M959" s="238">
        <f>IF($L940="TC",0,IF($L940="Nso",0,VLOOKUP($A937,'Marks Entry'!$B$9:$FN$108,158,0)))</f>
        <v>0</v>
      </c>
      <c r="N959" s="1337" t="s">
        <v>104</v>
      </c>
      <c r="O959" s="1338"/>
      <c r="P959" s="1007"/>
    </row>
    <row r="960" spans="1:16" s="73" customFormat="1" ht="18.600000000000001" customHeight="1" thickBot="1">
      <c r="A960" s="1303"/>
      <c r="B960" s="543" t="s">
        <v>210</v>
      </c>
      <c r="C960" s="1339" t="s">
        <v>57</v>
      </c>
      <c r="D960" s="1340"/>
      <c r="E960" s="1340"/>
      <c r="F960" s="1341" t="s">
        <v>168</v>
      </c>
      <c r="G960" s="1341"/>
      <c r="H960" s="1341"/>
      <c r="I960" s="523" t="s">
        <v>50</v>
      </c>
      <c r="J960" s="1342" t="s">
        <v>64</v>
      </c>
      <c r="K960" s="1342"/>
      <c r="L960" s="1343"/>
      <c r="M960" s="239">
        <f>IF($L940="TC",0,IF($L940="Nso",0,VLOOKUP($A937,'Marks Entry'!$B$9:$FN$108,159,0)))</f>
        <v>0</v>
      </c>
      <c r="N960" s="1344" t="str">
        <f>IF($L940="TC",0,IF($L940="Nso",0,VLOOKUP($A937,'Marks Entry'!$B$9:$FN$108,160,0)))</f>
        <v/>
      </c>
      <c r="O960" s="1345"/>
      <c r="P960" s="1007"/>
    </row>
    <row r="961" spans="1:16" s="73" customFormat="1" ht="18.600000000000001" customHeight="1">
      <c r="A961" s="1303"/>
      <c r="B961" s="543" t="s">
        <v>210</v>
      </c>
      <c r="C961" s="1339"/>
      <c r="D961" s="1340"/>
      <c r="E961" s="1340"/>
      <c r="F961" s="1341"/>
      <c r="G961" s="1341"/>
      <c r="H961" s="1341"/>
      <c r="I961" s="524" t="s">
        <v>102</v>
      </c>
      <c r="J961" s="1346" t="s">
        <v>65</v>
      </c>
      <c r="K961" s="1346"/>
      <c r="L961" s="1347"/>
      <c r="M961" s="1348" t="str">
        <f>IF($L940="TC",0,IF($L940="Nso",0,VLOOKUP($A937,'Marks Entry'!$B$9:$FN$108,169,0)))</f>
        <v>Need Improvement</v>
      </c>
      <c r="N961" s="1348"/>
      <c r="O961" s="1349"/>
      <c r="P961" s="1007"/>
    </row>
    <row r="962" spans="1:16" s="73" customFormat="1" ht="18.600000000000001" customHeight="1">
      <c r="A962" s="1303"/>
      <c r="B962" s="543" t="s">
        <v>210</v>
      </c>
      <c r="C962" s="1397" t="str">
        <f>'Marks Entry'!$EB$3</f>
        <v>Work Exp.</v>
      </c>
      <c r="D962" s="1398"/>
      <c r="E962" s="1399"/>
      <c r="F962" s="1400" t="str">
        <f>IF($L940="TC",0,IF($L940="Nso",0,VLOOKUP($A937,'Marks Entry'!$B$9:$GM$108,186,0)))</f>
        <v>0/100</v>
      </c>
      <c r="G962" s="1400"/>
      <c r="H962" s="1400"/>
      <c r="I962" s="59" t="str">
        <f>IF($L940="TC",0,IF($L940="Nso",0,VLOOKUP($A937,'Marks Entry'!$B$9:$GM$108,139,0)))</f>
        <v>E</v>
      </c>
      <c r="J962" s="1401" t="s">
        <v>81</v>
      </c>
      <c r="K962" s="1401"/>
      <c r="L962" s="1402"/>
      <c r="M962" s="1403">
        <f>'Marks Entry'!$AA$2</f>
        <v>45041</v>
      </c>
      <c r="N962" s="1403"/>
      <c r="O962" s="1404"/>
      <c r="P962" s="1007"/>
    </row>
    <row r="963" spans="1:16" s="73" customFormat="1" ht="18.600000000000001" customHeight="1">
      <c r="A963" s="1303"/>
      <c r="B963" s="543" t="s">
        <v>210</v>
      </c>
      <c r="C963" s="1405" t="str">
        <f>'Marks Entry'!$EK$3</f>
        <v>Art Edu.</v>
      </c>
      <c r="D963" s="1400"/>
      <c r="E963" s="1400"/>
      <c r="F963" s="1406" t="str">
        <f>IF($L940="TC",0,IF($L940="Nso",0,VLOOKUP($A937,'Marks Entry'!$B$9:$GM$108,190,0)))</f>
        <v>0/100</v>
      </c>
      <c r="G963" s="1407"/>
      <c r="H963" s="1408"/>
      <c r="I963" s="59" t="str">
        <f>IF($L940="TC",0,IF($L940="Nso",0,VLOOKUP($A937,'Marks Entry'!$B$9:$GM$108,148,0)))</f>
        <v>E</v>
      </c>
      <c r="J963" s="1409"/>
      <c r="K963" s="1409"/>
      <c r="L963" s="1410"/>
      <c r="M963" s="1410"/>
      <c r="N963" s="1410"/>
      <c r="O963" s="1411"/>
      <c r="P963" s="1007"/>
    </row>
    <row r="964" spans="1:16" s="73" customFormat="1" ht="18.600000000000001" customHeight="1">
      <c r="A964" s="1303"/>
      <c r="B964" s="543" t="s">
        <v>210</v>
      </c>
      <c r="C964" s="1366" t="str">
        <f>'Marks Entry'!$ET$3</f>
        <v>HEALTH &amp; PHY. EDU.</v>
      </c>
      <c r="D964" s="1367"/>
      <c r="E964" s="1367"/>
      <c r="F964" s="1368" t="str">
        <f>IF($L940="TC",0,IF($L940="Nso",0,VLOOKUP($A937,'Marks Entry'!$B$9:$GM$108,194,0)))</f>
        <v>0/100</v>
      </c>
      <c r="G964" s="1369"/>
      <c r="H964" s="1370"/>
      <c r="I964" s="59" t="str">
        <f>IF($L940="TC",0,IF($L940="Nso",0,VLOOKUP($A937,'Marks Entry'!$B$9:$GM$108,157,0)))</f>
        <v>E</v>
      </c>
      <c r="J964" s="1371" t="s">
        <v>77</v>
      </c>
      <c r="K964" s="1372"/>
      <c r="L964" s="1373"/>
      <c r="M964" s="1377"/>
      <c r="N964" s="1372"/>
      <c r="O964" s="1378"/>
      <c r="P964" s="1007"/>
    </row>
    <row r="965" spans="1:16" s="73" customFormat="1" ht="18.600000000000001" customHeight="1">
      <c r="A965" s="1303"/>
      <c r="B965" s="543" t="s">
        <v>210</v>
      </c>
      <c r="C965" s="1381" t="s">
        <v>66</v>
      </c>
      <c r="D965" s="1382"/>
      <c r="E965" s="1382"/>
      <c r="F965" s="1382"/>
      <c r="G965" s="1382"/>
      <c r="H965" s="1382"/>
      <c r="I965" s="1383"/>
      <c r="J965" s="1374"/>
      <c r="K965" s="1375"/>
      <c r="L965" s="1376"/>
      <c r="M965" s="1379"/>
      <c r="N965" s="1375"/>
      <c r="O965" s="1380"/>
      <c r="P965" s="1007"/>
    </row>
    <row r="966" spans="1:16" s="73" customFormat="1" ht="18.600000000000001" customHeight="1" thickBot="1">
      <c r="A966" s="1303"/>
      <c r="B966" s="543" t="s">
        <v>210</v>
      </c>
      <c r="C966" s="60" t="s">
        <v>67</v>
      </c>
      <c r="D966" s="1384" t="s">
        <v>72</v>
      </c>
      <c r="E966" s="1385"/>
      <c r="F966" s="1384" t="s">
        <v>73</v>
      </c>
      <c r="G966" s="1386"/>
      <c r="H966" s="1386"/>
      <c r="I966" s="1387"/>
      <c r="J966" s="1388" t="s">
        <v>78</v>
      </c>
      <c r="K966" s="1389"/>
      <c r="L966" s="1389"/>
      <c r="M966" s="1389"/>
      <c r="N966" s="1389"/>
      <c r="O966" s="1390"/>
      <c r="P966" s="1007"/>
    </row>
    <row r="967" spans="1:16" s="73" customFormat="1" ht="18.600000000000001" customHeight="1">
      <c r="A967" s="1303"/>
      <c r="B967" s="543" t="s">
        <v>210</v>
      </c>
      <c r="C967" s="690" t="s">
        <v>68</v>
      </c>
      <c r="D967" s="1328" t="s">
        <v>211</v>
      </c>
      <c r="E967" s="1327"/>
      <c r="F967" s="1394" t="s">
        <v>74</v>
      </c>
      <c r="G967" s="1395"/>
      <c r="H967" s="1395"/>
      <c r="I967" s="1396"/>
      <c r="J967" s="1391"/>
      <c r="K967" s="1392"/>
      <c r="L967" s="1392"/>
      <c r="M967" s="1392"/>
      <c r="N967" s="1392"/>
      <c r="O967" s="1393"/>
      <c r="P967" s="1007"/>
    </row>
    <row r="968" spans="1:16" s="73" customFormat="1" ht="18.600000000000001" customHeight="1">
      <c r="A968" s="1303"/>
      <c r="B968" s="543" t="s">
        <v>210</v>
      </c>
      <c r="C968" s="689" t="s">
        <v>69</v>
      </c>
      <c r="D968" s="1275" t="s">
        <v>212</v>
      </c>
      <c r="E968" s="1274"/>
      <c r="F968" s="1413" t="s">
        <v>75</v>
      </c>
      <c r="G968" s="1414"/>
      <c r="H968" s="1414"/>
      <c r="I968" s="1415"/>
      <c r="J968" s="1391"/>
      <c r="K968" s="1392"/>
      <c r="L968" s="1392"/>
      <c r="M968" s="1392"/>
      <c r="N968" s="1392"/>
      <c r="O968" s="1393"/>
      <c r="P968" s="1007"/>
    </row>
    <row r="969" spans="1:16" s="73" customFormat="1" ht="18.600000000000001" customHeight="1">
      <c r="A969" s="1303"/>
      <c r="B969" s="543" t="s">
        <v>210</v>
      </c>
      <c r="C969" s="689" t="s">
        <v>71</v>
      </c>
      <c r="D969" s="1275" t="s">
        <v>213</v>
      </c>
      <c r="E969" s="1274"/>
      <c r="F969" s="1413" t="s">
        <v>76</v>
      </c>
      <c r="G969" s="1414"/>
      <c r="H969" s="1414"/>
      <c r="I969" s="1415"/>
      <c r="J969" s="1416" t="s">
        <v>90</v>
      </c>
      <c r="K969" s="1417"/>
      <c r="L969" s="1417"/>
      <c r="M969" s="1417"/>
      <c r="N969" s="1417"/>
      <c r="O969" s="1418"/>
      <c r="P969" s="1007"/>
    </row>
    <row r="970" spans="1:16" s="73" customFormat="1" ht="18.600000000000001" customHeight="1">
      <c r="A970" s="1303"/>
      <c r="B970" s="543" t="s">
        <v>210</v>
      </c>
      <c r="C970" s="689" t="s">
        <v>70</v>
      </c>
      <c r="D970" s="1275" t="s">
        <v>214</v>
      </c>
      <c r="E970" s="1274"/>
      <c r="F970" s="1413" t="s">
        <v>103</v>
      </c>
      <c r="G970" s="1414"/>
      <c r="H970" s="1414"/>
      <c r="I970" s="1415"/>
      <c r="J970" s="1416"/>
      <c r="K970" s="1417"/>
      <c r="L970" s="1417"/>
      <c r="M970" s="1417"/>
      <c r="N970" s="1417"/>
      <c r="O970" s="1418"/>
      <c r="P970" s="1007"/>
    </row>
    <row r="971" spans="1:16" s="73" customFormat="1" ht="18.600000000000001" customHeight="1" thickBot="1">
      <c r="A971" s="1303"/>
      <c r="B971" s="547" t="s">
        <v>210</v>
      </c>
      <c r="C971" s="548" t="s">
        <v>153</v>
      </c>
      <c r="D971" s="1281" t="s">
        <v>215</v>
      </c>
      <c r="E971" s="1280"/>
      <c r="F971" s="1422" t="s">
        <v>216</v>
      </c>
      <c r="G971" s="1423"/>
      <c r="H971" s="1423"/>
      <c r="I971" s="1424"/>
      <c r="J971" s="1419"/>
      <c r="K971" s="1420"/>
      <c r="L971" s="1420"/>
      <c r="M971" s="1420"/>
      <c r="N971" s="1420"/>
      <c r="O971" s="1421"/>
      <c r="P971" s="1007"/>
    </row>
    <row r="972" spans="1:16" s="73" customFormat="1" ht="9.75" customHeight="1">
      <c r="A972" s="1412"/>
      <c r="B972" s="1412"/>
      <c r="C972" s="1412"/>
      <c r="D972" s="1412"/>
      <c r="E972" s="1412"/>
      <c r="F972" s="1412"/>
      <c r="G972" s="1412"/>
      <c r="H972" s="1412"/>
      <c r="I972" s="1412"/>
      <c r="J972" s="1412"/>
      <c r="K972" s="1412"/>
      <c r="L972" s="1412"/>
      <c r="M972" s="1412"/>
      <c r="N972" s="1412"/>
      <c r="O972" s="1412"/>
      <c r="P972" s="1412"/>
    </row>
    <row r="973" spans="1:16" s="73" customFormat="1" ht="17.25" customHeight="1" thickBot="1">
      <c r="A973" s="241">
        <f>A937+1</f>
        <v>28</v>
      </c>
      <c r="B973" s="1302" t="s">
        <v>53</v>
      </c>
      <c r="C973" s="1302"/>
      <c r="D973" s="1302"/>
      <c r="E973" s="1302"/>
      <c r="F973" s="1302"/>
      <c r="G973" s="1302"/>
      <c r="H973" s="1302"/>
      <c r="I973" s="1302"/>
      <c r="J973" s="1302"/>
      <c r="K973" s="1302"/>
      <c r="L973" s="1302"/>
      <c r="M973" s="1302"/>
      <c r="N973" s="1302"/>
      <c r="O973" s="1302"/>
      <c r="P973" s="1007"/>
    </row>
    <row r="974" spans="1:16" s="73" customFormat="1" ht="44.25" customHeight="1">
      <c r="A974" s="1303"/>
      <c r="B974" s="1304" t="str">
        <f>IF(L976&gt;0,CONCATENATE(I976,L976),0)</f>
        <v>Roll No.:-928</v>
      </c>
      <c r="C974" s="1306"/>
      <c r="D974" s="1308" t="str">
        <f>Master!$E$8</f>
        <v>Govt. Sr. Secondary School Raimalwada</v>
      </c>
      <c r="E974" s="1309"/>
      <c r="F974" s="1309"/>
      <c r="G974" s="1309"/>
      <c r="H974" s="1309"/>
      <c r="I974" s="1309"/>
      <c r="J974" s="1309"/>
      <c r="K974" s="1309"/>
      <c r="L974" s="1309"/>
      <c r="M974" s="1309"/>
      <c r="N974" s="1309"/>
      <c r="O974" s="1310"/>
      <c r="P974" s="1007"/>
    </row>
    <row r="975" spans="1:16" s="73" customFormat="1" ht="26.25" customHeight="1" thickBot="1">
      <c r="A975" s="1303"/>
      <c r="B975" s="1305"/>
      <c r="C975" s="1307"/>
      <c r="D975" s="1311" t="str">
        <f>Master!$E$11</f>
        <v>P.S.-Bapini (Jodhpur)</v>
      </c>
      <c r="E975" s="1311"/>
      <c r="F975" s="1311"/>
      <c r="G975" s="1311"/>
      <c r="H975" s="1311"/>
      <c r="I975" s="1311"/>
      <c r="J975" s="1311"/>
      <c r="K975" s="1311"/>
      <c r="L975" s="1311"/>
      <c r="M975" s="1311"/>
      <c r="N975" s="1311"/>
      <c r="O975" s="1312"/>
      <c r="P975" s="1007"/>
    </row>
    <row r="976" spans="1:16" s="73" customFormat="1" ht="15" customHeight="1">
      <c r="A976" s="1303"/>
      <c r="B976" s="1313"/>
      <c r="C976" s="1314" t="s">
        <v>163</v>
      </c>
      <c r="D976" s="1315"/>
      <c r="E976" s="1315"/>
      <c r="F976" s="1315"/>
      <c r="G976" s="1315"/>
      <c r="H976" s="1316"/>
      <c r="I976" s="1320" t="s">
        <v>125</v>
      </c>
      <c r="J976" s="1321"/>
      <c r="K976" s="1321"/>
      <c r="L976" s="1286">
        <f>VLOOKUP(A973,'Marks Entry'!$B$9:$G$108,6)</f>
        <v>928</v>
      </c>
      <c r="M976" s="1288" t="str">
        <f>CONCATENATE('Marks Entry'!$C$3,"0",'Marks Entry'!$G$3)</f>
        <v>School U-Dise Code :-08151106901</v>
      </c>
      <c r="N976" s="1289"/>
      <c r="O976" s="1290"/>
      <c r="P976" s="1007"/>
    </row>
    <row r="977" spans="1:16" s="73" customFormat="1" ht="15" customHeight="1">
      <c r="A977" s="1303"/>
      <c r="B977" s="1313"/>
      <c r="C977" s="1314"/>
      <c r="D977" s="1315"/>
      <c r="E977" s="1315"/>
      <c r="F977" s="1315"/>
      <c r="G977" s="1315"/>
      <c r="H977" s="1316"/>
      <c r="I977" s="1320"/>
      <c r="J977" s="1321"/>
      <c r="K977" s="1321"/>
      <c r="L977" s="1286"/>
      <c r="M977" s="1291" t="str">
        <f>CONCATENATE('Marks Entry'!$I$3,'Marks Entry'!$J$3)</f>
        <v>Session :-2022-23</v>
      </c>
      <c r="N977" s="1292"/>
      <c r="O977" s="1293"/>
      <c r="P977" s="1007"/>
    </row>
    <row r="978" spans="1:16" s="73" customFormat="1" ht="15" customHeight="1" thickBot="1">
      <c r="A978" s="1303"/>
      <c r="B978" s="1313"/>
      <c r="C978" s="1317"/>
      <c r="D978" s="1318"/>
      <c r="E978" s="1318"/>
      <c r="F978" s="1318"/>
      <c r="G978" s="1318"/>
      <c r="H978" s="1319"/>
      <c r="I978" s="1322"/>
      <c r="J978" s="1323"/>
      <c r="K978" s="1323"/>
      <c r="L978" s="1287"/>
      <c r="M978" s="1294"/>
      <c r="N978" s="1295"/>
      <c r="O978" s="1296"/>
      <c r="P978" s="1007"/>
    </row>
    <row r="979" spans="1:16" s="73" customFormat="1" ht="19.5" customHeight="1">
      <c r="A979" s="1303"/>
      <c r="B979" s="543" t="s">
        <v>210</v>
      </c>
      <c r="C979" s="1297" t="s">
        <v>21</v>
      </c>
      <c r="D979" s="1298"/>
      <c r="E979" s="1298"/>
      <c r="F979" s="1298"/>
      <c r="G979" s="1299"/>
      <c r="H979" s="13" t="s">
        <v>161</v>
      </c>
      <c r="I979" s="1300">
        <f>VLOOKUP($A973,'Marks Entry'!$B$9:$FN$108,4,0)</f>
        <v>0</v>
      </c>
      <c r="J979" s="1300"/>
      <c r="K979" s="1300"/>
      <c r="L979" s="1300"/>
      <c r="M979" s="1300"/>
      <c r="N979" s="1300"/>
      <c r="O979" s="1301"/>
      <c r="P979" s="1007"/>
    </row>
    <row r="980" spans="1:16" s="73" customFormat="1" ht="19.5" customHeight="1">
      <c r="A980" s="1303"/>
      <c r="B980" s="543" t="s">
        <v>210</v>
      </c>
      <c r="C980" s="1283" t="s">
        <v>23</v>
      </c>
      <c r="D980" s="1284"/>
      <c r="E980" s="1284"/>
      <c r="F980" s="1284"/>
      <c r="G980" s="1285"/>
      <c r="H980" s="25" t="s">
        <v>161</v>
      </c>
      <c r="I980" s="1252">
        <f>VLOOKUP($A973,'Marks Entry'!$B$9:$FN$108,7,0)</f>
        <v>0</v>
      </c>
      <c r="J980" s="1252"/>
      <c r="K980" s="1252"/>
      <c r="L980" s="1252"/>
      <c r="M980" s="1252"/>
      <c r="N980" s="1252"/>
      <c r="O980" s="1253"/>
      <c r="P980" s="1007"/>
    </row>
    <row r="981" spans="1:16" s="73" customFormat="1" ht="19.5" customHeight="1">
      <c r="A981" s="1303"/>
      <c r="B981" s="543" t="s">
        <v>210</v>
      </c>
      <c r="C981" s="1283" t="s">
        <v>24</v>
      </c>
      <c r="D981" s="1284"/>
      <c r="E981" s="1284"/>
      <c r="F981" s="1284"/>
      <c r="G981" s="1285"/>
      <c r="H981" s="25" t="s">
        <v>161</v>
      </c>
      <c r="I981" s="1252">
        <f>VLOOKUP($A973,'Marks Entry'!$B$9:$FN$108,8,0)</f>
        <v>0</v>
      </c>
      <c r="J981" s="1252"/>
      <c r="K981" s="1252"/>
      <c r="L981" s="1252"/>
      <c r="M981" s="1252"/>
      <c r="N981" s="1252"/>
      <c r="O981" s="1253"/>
      <c r="P981" s="1007"/>
    </row>
    <row r="982" spans="1:16" s="73" customFormat="1" ht="19.5" customHeight="1">
      <c r="A982" s="1303"/>
      <c r="B982" s="543" t="s">
        <v>210</v>
      </c>
      <c r="C982" s="1283" t="s">
        <v>55</v>
      </c>
      <c r="D982" s="1284"/>
      <c r="E982" s="1284"/>
      <c r="F982" s="1284"/>
      <c r="G982" s="1285"/>
      <c r="H982" s="25" t="s">
        <v>161</v>
      </c>
      <c r="I982" s="1252">
        <f>VLOOKUP($A973,'Marks Entry'!$B$9:$FN$108,9,0)</f>
        <v>0</v>
      </c>
      <c r="J982" s="1252"/>
      <c r="K982" s="1252"/>
      <c r="L982" s="1252"/>
      <c r="M982" s="1252"/>
      <c r="N982" s="1252"/>
      <c r="O982" s="1253"/>
      <c r="P982" s="1007"/>
    </row>
    <row r="983" spans="1:16" s="73" customFormat="1" ht="19.5" customHeight="1">
      <c r="A983" s="1303"/>
      <c r="B983" s="543" t="s">
        <v>210</v>
      </c>
      <c r="C983" s="1283" t="s">
        <v>56</v>
      </c>
      <c r="D983" s="1284"/>
      <c r="E983" s="1284"/>
      <c r="F983" s="1284"/>
      <c r="G983" s="1285"/>
      <c r="H983" s="25" t="s">
        <v>161</v>
      </c>
      <c r="I983" s="1251" t="str">
        <f>CONCATENATE('Marks Entry'!$G$4,'Marks Entry'!$J$4)</f>
        <v>6(A)</v>
      </c>
      <c r="J983" s="1252"/>
      <c r="K983" s="1252"/>
      <c r="L983" s="1252"/>
      <c r="M983" s="1252"/>
      <c r="N983" s="1252"/>
      <c r="O983" s="1253"/>
      <c r="P983" s="1007"/>
    </row>
    <row r="984" spans="1:16" s="73" customFormat="1" ht="19.5" customHeight="1" thickBot="1">
      <c r="A984" s="1303"/>
      <c r="B984" s="543" t="s">
        <v>210</v>
      </c>
      <c r="C984" s="1254" t="s">
        <v>26</v>
      </c>
      <c r="D984" s="1255"/>
      <c r="E984" s="1255"/>
      <c r="F984" s="1255"/>
      <c r="G984" s="1256"/>
      <c r="H984" s="61" t="s">
        <v>161</v>
      </c>
      <c r="I984" s="1257">
        <f>VLOOKUP($A973,'Marks Entry'!$B$9:$FN$108,10,0)</f>
        <v>0</v>
      </c>
      <c r="J984" s="1257"/>
      <c r="K984" s="1257"/>
      <c r="L984" s="1257"/>
      <c r="M984" s="1257"/>
      <c r="N984" s="1257"/>
      <c r="O984" s="1258"/>
      <c r="P984" s="1007"/>
    </row>
    <row r="985" spans="1:16" s="73" customFormat="1" ht="34.5" customHeight="1">
      <c r="A985" s="1303"/>
      <c r="B985" s="543" t="s">
        <v>210</v>
      </c>
      <c r="C985" s="1259" t="s">
        <v>57</v>
      </c>
      <c r="D985" s="1260"/>
      <c r="E985" s="525" t="s">
        <v>82</v>
      </c>
      <c r="F985" s="525" t="s">
        <v>83</v>
      </c>
      <c r="G985" s="697" t="str">
        <f>'Marks Entry'!$R$5</f>
        <v>No Bag Day Activity</v>
      </c>
      <c r="H985" s="521" t="s">
        <v>32</v>
      </c>
      <c r="I985" s="1261" t="s">
        <v>58</v>
      </c>
      <c r="J985" s="1262"/>
      <c r="K985" s="522" t="s">
        <v>203</v>
      </c>
      <c r="L985" s="1263" t="s">
        <v>94</v>
      </c>
      <c r="M985" s="1264"/>
      <c r="N985" s="535" t="s">
        <v>86</v>
      </c>
      <c r="O985" s="1265" t="s">
        <v>101</v>
      </c>
      <c r="P985" s="1007"/>
    </row>
    <row r="986" spans="1:16" s="73" customFormat="1" ht="25.5" customHeight="1" thickBot="1">
      <c r="A986" s="1303"/>
      <c r="B986" s="543" t="s">
        <v>210</v>
      </c>
      <c r="C986" s="1267" t="s">
        <v>59</v>
      </c>
      <c r="D986" s="1268"/>
      <c r="E986" s="549">
        <f>'Marks Entry'!$N$7</f>
        <v>10</v>
      </c>
      <c r="F986" s="549">
        <f>'Marks Entry'!$Q$7</f>
        <v>10</v>
      </c>
      <c r="G986" s="549">
        <f>'Marks Entry'!$T$7</f>
        <v>10</v>
      </c>
      <c r="H986" s="111">
        <f>SUM(E986:G986)</f>
        <v>30</v>
      </c>
      <c r="I986" s="1269">
        <f>'Marks Entry'!$X$7</f>
        <v>70</v>
      </c>
      <c r="J986" s="1270"/>
      <c r="K986" s="531">
        <f>SUM(H986,I986)</f>
        <v>100</v>
      </c>
      <c r="L986" s="1330">
        <f>'Marks Entry'!$AA$7</f>
        <v>100</v>
      </c>
      <c r="M986" s="1331"/>
      <c r="N986" s="536">
        <f>H986+I986+L986</f>
        <v>200</v>
      </c>
      <c r="O986" s="1266"/>
      <c r="P986" s="1007"/>
    </row>
    <row r="987" spans="1:16" s="73" customFormat="1" ht="18.600000000000001" customHeight="1">
      <c r="A987" s="1303"/>
      <c r="B987" s="543" t="s">
        <v>210</v>
      </c>
      <c r="C987" s="1324" t="str">
        <f>'Marks Entry'!$L$3</f>
        <v>HINDI</v>
      </c>
      <c r="D987" s="1325"/>
      <c r="E987" s="527">
        <f>IF($L976="TC",0,IF($L976="Nso",0,VLOOKUP($A973,'Marks Entry'!$B$9:$FN$108,13,0)))</f>
        <v>0</v>
      </c>
      <c r="F987" s="527">
        <f>IF($L976="TC",0,IF($L976="Nso",0,VLOOKUP($A973,'Marks Entry'!$B$9:$FN$108,16,0)))</f>
        <v>0</v>
      </c>
      <c r="G987" s="527">
        <f>IF($L976="TC",0,IF($L976="Nso",0,VLOOKUP($A973,'Marks Entry'!$B$9:$FN$108,19,0)))</f>
        <v>0</v>
      </c>
      <c r="H987" s="528">
        <f>SUM(E987:G987)</f>
        <v>0</v>
      </c>
      <c r="I987" s="1326">
        <f>IF($L976="TC",0,IF($L976="Nso",0,VLOOKUP($A973,'Marks Entry'!$B$9:$FN$108,23,0)))</f>
        <v>0</v>
      </c>
      <c r="J987" s="1327"/>
      <c r="K987" s="532">
        <f>SUM(H987,I987)</f>
        <v>0</v>
      </c>
      <c r="L987" s="1328">
        <f>IF($L976="TC",0,IF($L976="Nso",0,VLOOKUP($A973,'Marks Entry'!$B$9:$FN$108,26,0)))</f>
        <v>0</v>
      </c>
      <c r="M987" s="1329"/>
      <c r="N987" s="537">
        <f>SUM(H987,I987,L987)</f>
        <v>0</v>
      </c>
      <c r="O987" s="544" t="str">
        <f>IF($L976="TC",0,IF($L976="Nso",0,VLOOKUP($A973,'Marks Entry'!$B$9:$FN$108,30,0)))</f>
        <v>E</v>
      </c>
      <c r="P987" s="1007"/>
    </row>
    <row r="988" spans="1:16" s="73" customFormat="1" ht="18.600000000000001" customHeight="1">
      <c r="A988" s="1303"/>
      <c r="B988" s="543" t="s">
        <v>210</v>
      </c>
      <c r="C988" s="1271" t="str">
        <f>'Marks Entry'!$AF$3</f>
        <v>ENGLISH</v>
      </c>
      <c r="D988" s="1272"/>
      <c r="E988" s="527">
        <f>IF($L976="TC",0,IF($L976="Nso",0,VLOOKUP($A973,'Marks Entry'!$B$9:$FN$108,33,0)))</f>
        <v>0</v>
      </c>
      <c r="F988" s="527">
        <f>IF($L976="TC",0,IF($L976="Nso",0,VLOOKUP($A973,'Marks Entry'!$B$9:$FN$108,36,0)))</f>
        <v>0</v>
      </c>
      <c r="G988" s="527">
        <f>IF($L976="TC",0,IF($L976="Nso",0,VLOOKUP($A973,'Marks Entry'!$B$9:$FN$108,39,0)))</f>
        <v>0</v>
      </c>
      <c r="H988" s="529">
        <f t="shared" ref="H988:H992" si="81">SUM(E988:G988)</f>
        <v>0</v>
      </c>
      <c r="I988" s="1273">
        <f>IF($L976="TC",0,IF($L976="Nso",0,VLOOKUP($A973,'Marks Entry'!$B$9:$FN$108,43,0)))</f>
        <v>0</v>
      </c>
      <c r="J988" s="1274"/>
      <c r="K988" s="533">
        <f t="shared" ref="K988:K992" si="82">SUM(H988,I988)</f>
        <v>0</v>
      </c>
      <c r="L988" s="1275">
        <f>IF($L976="TC",0,IF($L976="Nso",0,VLOOKUP($A973,'Marks Entry'!$B$9:$FN$108,46,0)))</f>
        <v>0</v>
      </c>
      <c r="M988" s="1276"/>
      <c r="N988" s="537">
        <f t="shared" ref="N988:N992" si="83">SUM(H988,I988,L988)</f>
        <v>0</v>
      </c>
      <c r="O988" s="544" t="str">
        <f>IF($L976="TC",0,IF($L976="Nso",0,VLOOKUP($A973,'Marks Entry'!$B$9:$FN$108,50,0)))</f>
        <v>E</v>
      </c>
      <c r="P988" s="1007"/>
    </row>
    <row r="989" spans="1:16" s="73" customFormat="1" ht="18.600000000000001" customHeight="1">
      <c r="A989" s="1303"/>
      <c r="B989" s="543" t="s">
        <v>210</v>
      </c>
      <c r="C989" s="1271" t="str">
        <f>'Marks Entry'!$AZ$3</f>
        <v>SANSKRIT</v>
      </c>
      <c r="D989" s="1272"/>
      <c r="E989" s="527">
        <f>IF($L976="TC",0,IF($L976="Nso",0,VLOOKUP($A973,'Marks Entry'!$B$9:$FN$108,53,0)))</f>
        <v>0</v>
      </c>
      <c r="F989" s="527">
        <f>IF($L976="TC",0,IF($L976="TC",0,IF($L976="Nso",0,VLOOKUP($A973,'Marks Entry'!$B$9:$FN$108,56,0))))</f>
        <v>0</v>
      </c>
      <c r="G989" s="527">
        <f>IF($L976="TC",0,IF($L976="TC",0,IF($L976="Nso",0,VLOOKUP($A973,'Marks Entry'!$B$9:$FN$108,59,0))))</f>
        <v>0</v>
      </c>
      <c r="H989" s="529">
        <f t="shared" si="81"/>
        <v>0</v>
      </c>
      <c r="I989" s="1273">
        <f>IF($L976="TC",0,IF($L976="Nso",0,VLOOKUP($A973,'Marks Entry'!$B$9:$FN$108,63,0)))</f>
        <v>0</v>
      </c>
      <c r="J989" s="1274"/>
      <c r="K989" s="533">
        <f t="shared" si="82"/>
        <v>0</v>
      </c>
      <c r="L989" s="1275">
        <f>IF($L976="TC",0,IF($L976="Nso",0,VLOOKUP($A973,'Marks Entry'!$B$9:$FN$108,66,0)))</f>
        <v>0</v>
      </c>
      <c r="M989" s="1276"/>
      <c r="N989" s="537">
        <f t="shared" si="83"/>
        <v>0</v>
      </c>
      <c r="O989" s="544" t="str">
        <f>IF($L976="TC",0,IF($L976="Nso",0,VLOOKUP($A973,'Marks Entry'!$B$9:$FN$108,70,0)))</f>
        <v>E</v>
      </c>
      <c r="P989" s="1007"/>
    </row>
    <row r="990" spans="1:16" s="73" customFormat="1" ht="18.600000000000001" customHeight="1">
      <c r="A990" s="1303"/>
      <c r="B990" s="543" t="s">
        <v>210</v>
      </c>
      <c r="C990" s="1271" t="str">
        <f>'Marks Entry'!$BT$3</f>
        <v>SCIENCE</v>
      </c>
      <c r="D990" s="1272"/>
      <c r="E990" s="527">
        <f>IF($L976="TC",0,IF($L976="Nso",0,VLOOKUP($A973,'Marks Entry'!$B$9:$FN$108,73,0)))</f>
        <v>0</v>
      </c>
      <c r="F990" s="527">
        <f>IF($L976="TC",0,IF($L976="Nso",0,VLOOKUP($A973,'Marks Entry'!$B$9:$FN$108,76,0)))</f>
        <v>0</v>
      </c>
      <c r="G990" s="527">
        <f>IF($L976="TC",0,IF($L976="Nso",0,VLOOKUP($A973,'Marks Entry'!$B$9:$FN$108,79,0)))</f>
        <v>0</v>
      </c>
      <c r="H990" s="529">
        <f t="shared" si="81"/>
        <v>0</v>
      </c>
      <c r="I990" s="1273">
        <f>IF($L976="TC",0,IF($L976="Nso",0,VLOOKUP($A973,'Marks Entry'!$B$9:$FN$108,83,0)))</f>
        <v>0</v>
      </c>
      <c r="J990" s="1274"/>
      <c r="K990" s="533">
        <f t="shared" si="82"/>
        <v>0</v>
      </c>
      <c r="L990" s="1275">
        <f>IF($L976="TC",0,IF($L976="Nso",0,VLOOKUP($A973,'Marks Entry'!$B$9:$FN$108,86,0)))</f>
        <v>0</v>
      </c>
      <c r="M990" s="1276"/>
      <c r="N990" s="537">
        <f t="shared" si="83"/>
        <v>0</v>
      </c>
      <c r="O990" s="544" t="str">
        <f>IF($L976="TC",0,IF($L976="Nso",0,VLOOKUP($A973,'Marks Entry'!$B$9:$FN$108,90,0)))</f>
        <v>E</v>
      </c>
      <c r="P990" s="1007"/>
    </row>
    <row r="991" spans="1:16" s="73" customFormat="1" ht="18.600000000000001" customHeight="1">
      <c r="A991" s="1303"/>
      <c r="B991" s="543" t="s">
        <v>210</v>
      </c>
      <c r="C991" s="1271" t="str">
        <f>'Marks Entry'!$CN$3</f>
        <v>MATHEMATICS</v>
      </c>
      <c r="D991" s="1272"/>
      <c r="E991" s="527">
        <f>IF($L976="TC",0,IF($L976="Nso",0,VLOOKUP($A973,'Marks Entry'!$B$9:$FN$108,93,0)))</f>
        <v>0</v>
      </c>
      <c r="F991" s="527">
        <f>IF($L976="TC",0,IF($L976="Nso",0,VLOOKUP($A973,'Marks Entry'!$B$9:$FN$108,96,0)))</f>
        <v>0</v>
      </c>
      <c r="G991" s="527">
        <f>IF($L976="TC",0,IF($L976="Nso",0,VLOOKUP($A973,'Marks Entry'!$B$9:$FN$108,99,0)))</f>
        <v>0</v>
      </c>
      <c r="H991" s="529">
        <f t="shared" si="81"/>
        <v>0</v>
      </c>
      <c r="I991" s="1273">
        <f>IF($L976="TC",0,IF($L976="Nso",0,VLOOKUP($A973,'Marks Entry'!$B$9:$FN$108,103,0)))</f>
        <v>0</v>
      </c>
      <c r="J991" s="1274"/>
      <c r="K991" s="533">
        <f t="shared" si="82"/>
        <v>0</v>
      </c>
      <c r="L991" s="1275">
        <f>IF($L976="TC",0,IF($L976="Nso",0,VLOOKUP($A973,'Marks Entry'!$B$9:$FN$108,106,0)))</f>
        <v>0</v>
      </c>
      <c r="M991" s="1276"/>
      <c r="N991" s="537">
        <f t="shared" si="83"/>
        <v>0</v>
      </c>
      <c r="O991" s="544" t="str">
        <f>IF($L976="TC",0,IF($L976="Nso",0,VLOOKUP($A973,'Marks Entry'!$B$9:$FN$108,110,0)))</f>
        <v>E</v>
      </c>
      <c r="P991" s="1007"/>
    </row>
    <row r="992" spans="1:16" s="73" customFormat="1" ht="18.600000000000001" customHeight="1" thickBot="1">
      <c r="A992" s="1303"/>
      <c r="B992" s="543" t="s">
        <v>210</v>
      </c>
      <c r="C992" s="1277" t="str">
        <f>'Marks Entry'!$DH$3</f>
        <v>SOCIAL SCIENCE</v>
      </c>
      <c r="D992" s="1278"/>
      <c r="E992" s="527">
        <f>IF($L976="TC",0,IF($L976="Nso",0,VLOOKUP($A973,'Marks Entry'!$B$9:$FN$108,113,0)))</f>
        <v>0</v>
      </c>
      <c r="F992" s="527">
        <f>IF($L976="TC",0,IF($L976="Nso",0,VLOOKUP($A973,'Marks Entry'!$B$9:$FN$108,116,0)))</f>
        <v>0</v>
      </c>
      <c r="G992" s="527">
        <f>IF($L976="TC",0,IF($L976="Nso",0,VLOOKUP($A973,'Marks Entry'!$B$9:$FN$108,119,0)))</f>
        <v>0</v>
      </c>
      <c r="H992" s="530">
        <f t="shared" si="81"/>
        <v>0</v>
      </c>
      <c r="I992" s="1279">
        <f>IF($L976="TC",0,IF($L976="Nso",0,VLOOKUP($A973,'Marks Entry'!$B$9:$FN$108,123,0)))</f>
        <v>0</v>
      </c>
      <c r="J992" s="1280"/>
      <c r="K992" s="534">
        <f t="shared" si="82"/>
        <v>0</v>
      </c>
      <c r="L992" s="1281">
        <f>IF($L976="TC",0,IF($L976="Nso",0,VLOOKUP($A973,'Marks Entry'!$B$9:$FN$108,126,0)))</f>
        <v>0</v>
      </c>
      <c r="M992" s="1282"/>
      <c r="N992" s="537">
        <f t="shared" si="83"/>
        <v>0</v>
      </c>
      <c r="O992" s="544" t="str">
        <f>IF($L976="TC",0,IF($L976="Nso",0,VLOOKUP($A973,'Marks Entry'!$B$9:$FN$108,130,0)))</f>
        <v>E</v>
      </c>
      <c r="P992" s="1007"/>
    </row>
    <row r="993" spans="1:16" s="73" customFormat="1" ht="18.600000000000001" customHeight="1">
      <c r="A993" s="1303"/>
      <c r="B993" s="543" t="s">
        <v>210</v>
      </c>
      <c r="C993" s="1350" t="s">
        <v>87</v>
      </c>
      <c r="D993" s="1351"/>
      <c r="E993" s="1352"/>
      <c r="F993" s="1356" t="s">
        <v>88</v>
      </c>
      <c r="G993" s="1357"/>
      <c r="H993" s="1358" t="s">
        <v>89</v>
      </c>
      <c r="I993" s="1358"/>
      <c r="J993" s="1359" t="s">
        <v>44</v>
      </c>
      <c r="K993" s="1360"/>
      <c r="L993" s="236" t="s">
        <v>95</v>
      </c>
      <c r="M993" s="236" t="s">
        <v>208</v>
      </c>
      <c r="N993" s="200" t="s">
        <v>42</v>
      </c>
      <c r="O993" s="545" t="s">
        <v>46</v>
      </c>
      <c r="P993" s="1007"/>
    </row>
    <row r="994" spans="1:16" s="73" customFormat="1" ht="18.600000000000001" customHeight="1" thickBot="1">
      <c r="A994" s="1303"/>
      <c r="B994" s="543" t="s">
        <v>210</v>
      </c>
      <c r="C994" s="1353"/>
      <c r="D994" s="1354"/>
      <c r="E994" s="1355"/>
      <c r="F994" s="1361">
        <f>IF($L976="TC",0,IF($L976="Nso",0,VLOOKUP($A973,'Marks Entry'!$B$9:$FN$108,161,0)))</f>
        <v>1200</v>
      </c>
      <c r="G994" s="1362"/>
      <c r="H994" s="1363">
        <f>IF($L976="TC",0,IF($L976="Nso",0,VLOOKUP($A973,'Marks Entry'!$B$9:$FN$108,162,0)))</f>
        <v>0</v>
      </c>
      <c r="I994" s="1363"/>
      <c r="J994" s="1364">
        <f>IF($L976="TC",0,IF($L976="Nso",0,VLOOKUP($A973,'Marks Entry'!$B$9:$FN$108,163,0)))</f>
        <v>0</v>
      </c>
      <c r="K994" s="1365"/>
      <c r="L994" s="237" t="str">
        <f>IF($L976="TC",0,IF($L976="Nso",0,VLOOKUP($A973,'Marks Entry'!$B$9:$FN$108,164,0)))</f>
        <v/>
      </c>
      <c r="M994" s="237" t="str">
        <f>IF($L976="TC",0,IF($L976="Nso",0,VLOOKUP($A973,'Marks Entry'!$B$9:$FN$108,165,0)))</f>
        <v/>
      </c>
      <c r="N994" s="542" t="str">
        <f>IF($L976="TC","TC",IF($L976="Nso","NSO",VLOOKUP($A973,'Marks Entry'!$B$9:$FN$108,166,0)))</f>
        <v>PROMOTED</v>
      </c>
      <c r="O994" s="546" t="str">
        <f>IF($L976="Nso",0,VLOOKUP($A973,'Marks Entry'!$B$9:$FN$108,168,0))</f>
        <v/>
      </c>
      <c r="P994" s="1007"/>
    </row>
    <row r="995" spans="1:16" s="73" customFormat="1" ht="18.600000000000001" customHeight="1">
      <c r="A995" s="1303"/>
      <c r="B995" s="543" t="s">
        <v>210</v>
      </c>
      <c r="C995" s="1332" t="s">
        <v>62</v>
      </c>
      <c r="D995" s="1333"/>
      <c r="E995" s="1333"/>
      <c r="F995" s="1333"/>
      <c r="G995" s="1333"/>
      <c r="H995" s="1333"/>
      <c r="I995" s="1334"/>
      <c r="J995" s="1335" t="s">
        <v>63</v>
      </c>
      <c r="K995" s="1335"/>
      <c r="L995" s="1336"/>
      <c r="M995" s="238">
        <f>IF($L976="TC",0,IF($L976="Nso",0,VLOOKUP($A973,'Marks Entry'!$B$9:$FN$108,158,0)))</f>
        <v>0</v>
      </c>
      <c r="N995" s="1337" t="s">
        <v>104</v>
      </c>
      <c r="O995" s="1338"/>
      <c r="P995" s="1007"/>
    </row>
    <row r="996" spans="1:16" s="73" customFormat="1" ht="18.600000000000001" customHeight="1" thickBot="1">
      <c r="A996" s="1303"/>
      <c r="B996" s="543" t="s">
        <v>210</v>
      </c>
      <c r="C996" s="1339" t="s">
        <v>57</v>
      </c>
      <c r="D996" s="1340"/>
      <c r="E996" s="1340"/>
      <c r="F996" s="1341" t="s">
        <v>168</v>
      </c>
      <c r="G996" s="1341"/>
      <c r="H996" s="1341"/>
      <c r="I996" s="523" t="s">
        <v>50</v>
      </c>
      <c r="J996" s="1342" t="s">
        <v>64</v>
      </c>
      <c r="K996" s="1342"/>
      <c r="L996" s="1343"/>
      <c r="M996" s="239">
        <f>IF($L976="TC",0,IF($L976="Nso",0,VLOOKUP($A973,'Marks Entry'!$B$9:$FN$108,159,0)))</f>
        <v>0</v>
      </c>
      <c r="N996" s="1344" t="str">
        <f>IF($L976="TC",0,IF($L976="Nso",0,VLOOKUP($A973,'Marks Entry'!$B$9:$FN$108,160,0)))</f>
        <v/>
      </c>
      <c r="O996" s="1345"/>
      <c r="P996" s="1007"/>
    </row>
    <row r="997" spans="1:16" s="73" customFormat="1" ht="18.600000000000001" customHeight="1">
      <c r="A997" s="1303"/>
      <c r="B997" s="543" t="s">
        <v>210</v>
      </c>
      <c r="C997" s="1339"/>
      <c r="D997" s="1340"/>
      <c r="E997" s="1340"/>
      <c r="F997" s="1341"/>
      <c r="G997" s="1341"/>
      <c r="H997" s="1341"/>
      <c r="I997" s="524" t="s">
        <v>102</v>
      </c>
      <c r="J997" s="1346" t="s">
        <v>65</v>
      </c>
      <c r="K997" s="1346"/>
      <c r="L997" s="1347"/>
      <c r="M997" s="1348" t="str">
        <f>IF($L976="TC",0,IF($L976="Nso",0,VLOOKUP($A973,'Marks Entry'!$B$9:$FN$108,169,0)))</f>
        <v>Need Improvement</v>
      </c>
      <c r="N997" s="1348"/>
      <c r="O997" s="1349"/>
      <c r="P997" s="1007"/>
    </row>
    <row r="998" spans="1:16" s="73" customFormat="1" ht="18.600000000000001" customHeight="1">
      <c r="A998" s="1303"/>
      <c r="B998" s="543" t="s">
        <v>210</v>
      </c>
      <c r="C998" s="1397" t="str">
        <f>'Marks Entry'!$EB$3</f>
        <v>Work Exp.</v>
      </c>
      <c r="D998" s="1398"/>
      <c r="E998" s="1399"/>
      <c r="F998" s="1400" t="str">
        <f>IF($L976="TC",0,IF($L976="Nso",0,VLOOKUP($A973,'Marks Entry'!$B$9:$GM$108,186,0)))</f>
        <v>0/100</v>
      </c>
      <c r="G998" s="1400"/>
      <c r="H998" s="1400"/>
      <c r="I998" s="59" t="str">
        <f>IF($L976="TC",0,IF($L976="Nso",0,VLOOKUP($A973,'Marks Entry'!$B$9:$GM$108,139,0)))</f>
        <v>E</v>
      </c>
      <c r="J998" s="1401" t="s">
        <v>81</v>
      </c>
      <c r="K998" s="1401"/>
      <c r="L998" s="1402"/>
      <c r="M998" s="1403">
        <f>'Marks Entry'!$AA$2</f>
        <v>45041</v>
      </c>
      <c r="N998" s="1403"/>
      <c r="O998" s="1404"/>
      <c r="P998" s="1007"/>
    </row>
    <row r="999" spans="1:16" s="73" customFormat="1" ht="18.600000000000001" customHeight="1">
      <c r="A999" s="1303"/>
      <c r="B999" s="543" t="s">
        <v>210</v>
      </c>
      <c r="C999" s="1405" t="str">
        <f>'Marks Entry'!$EK$3</f>
        <v>Art Edu.</v>
      </c>
      <c r="D999" s="1400"/>
      <c r="E999" s="1400"/>
      <c r="F999" s="1406" t="str">
        <f>IF($L976="TC",0,IF($L976="Nso",0,VLOOKUP($A973,'Marks Entry'!$B$9:$GM$108,190,0)))</f>
        <v>0/100</v>
      </c>
      <c r="G999" s="1407"/>
      <c r="H999" s="1408"/>
      <c r="I999" s="59" t="str">
        <f>IF($L976="TC",0,IF($L976="Nso",0,VLOOKUP($A973,'Marks Entry'!$B$9:$GM$108,148,0)))</f>
        <v>E</v>
      </c>
      <c r="J999" s="1409"/>
      <c r="K999" s="1409"/>
      <c r="L999" s="1410"/>
      <c r="M999" s="1410"/>
      <c r="N999" s="1410"/>
      <c r="O999" s="1411"/>
      <c r="P999" s="1007"/>
    </row>
    <row r="1000" spans="1:16" s="73" customFormat="1" ht="18.600000000000001" customHeight="1">
      <c r="A1000" s="1303"/>
      <c r="B1000" s="543" t="s">
        <v>210</v>
      </c>
      <c r="C1000" s="1366" t="str">
        <f>'Marks Entry'!$ET$3</f>
        <v>HEALTH &amp; PHY. EDU.</v>
      </c>
      <c r="D1000" s="1367"/>
      <c r="E1000" s="1367"/>
      <c r="F1000" s="1368" t="str">
        <f>IF($L976="TC",0,IF($L976="Nso",0,VLOOKUP($A973,'Marks Entry'!$B$9:$GM$108,194,0)))</f>
        <v>0/100</v>
      </c>
      <c r="G1000" s="1369"/>
      <c r="H1000" s="1370"/>
      <c r="I1000" s="59" t="str">
        <f>IF($L976="TC",0,IF($L976="Nso",0,VLOOKUP($A973,'Marks Entry'!$B$9:$GM$108,157,0)))</f>
        <v>E</v>
      </c>
      <c r="J1000" s="1371" t="s">
        <v>77</v>
      </c>
      <c r="K1000" s="1372"/>
      <c r="L1000" s="1373"/>
      <c r="M1000" s="1377"/>
      <c r="N1000" s="1372"/>
      <c r="O1000" s="1378"/>
      <c r="P1000" s="1007"/>
    </row>
    <row r="1001" spans="1:16" s="73" customFormat="1" ht="18.600000000000001" customHeight="1">
      <c r="A1001" s="1303"/>
      <c r="B1001" s="543" t="s">
        <v>210</v>
      </c>
      <c r="C1001" s="1381" t="s">
        <v>66</v>
      </c>
      <c r="D1001" s="1382"/>
      <c r="E1001" s="1382"/>
      <c r="F1001" s="1382"/>
      <c r="G1001" s="1382"/>
      <c r="H1001" s="1382"/>
      <c r="I1001" s="1383"/>
      <c r="J1001" s="1374"/>
      <c r="K1001" s="1375"/>
      <c r="L1001" s="1376"/>
      <c r="M1001" s="1379"/>
      <c r="N1001" s="1375"/>
      <c r="O1001" s="1380"/>
      <c r="P1001" s="1007"/>
    </row>
    <row r="1002" spans="1:16" s="73" customFormat="1" ht="18.600000000000001" customHeight="1" thickBot="1">
      <c r="A1002" s="1303"/>
      <c r="B1002" s="543" t="s">
        <v>210</v>
      </c>
      <c r="C1002" s="60" t="s">
        <v>67</v>
      </c>
      <c r="D1002" s="1384" t="s">
        <v>72</v>
      </c>
      <c r="E1002" s="1385"/>
      <c r="F1002" s="1384" t="s">
        <v>73</v>
      </c>
      <c r="G1002" s="1386"/>
      <c r="H1002" s="1386"/>
      <c r="I1002" s="1387"/>
      <c r="J1002" s="1388" t="s">
        <v>78</v>
      </c>
      <c r="K1002" s="1389"/>
      <c r="L1002" s="1389"/>
      <c r="M1002" s="1389"/>
      <c r="N1002" s="1389"/>
      <c r="O1002" s="1390"/>
      <c r="P1002" s="1007"/>
    </row>
    <row r="1003" spans="1:16" s="73" customFormat="1" ht="18.600000000000001" customHeight="1">
      <c r="A1003" s="1303"/>
      <c r="B1003" s="543" t="s">
        <v>210</v>
      </c>
      <c r="C1003" s="690" t="s">
        <v>68</v>
      </c>
      <c r="D1003" s="1328" t="s">
        <v>211</v>
      </c>
      <c r="E1003" s="1327"/>
      <c r="F1003" s="1394" t="s">
        <v>74</v>
      </c>
      <c r="G1003" s="1395"/>
      <c r="H1003" s="1395"/>
      <c r="I1003" s="1396"/>
      <c r="J1003" s="1391"/>
      <c r="K1003" s="1392"/>
      <c r="L1003" s="1392"/>
      <c r="M1003" s="1392"/>
      <c r="N1003" s="1392"/>
      <c r="O1003" s="1393"/>
      <c r="P1003" s="1007"/>
    </row>
    <row r="1004" spans="1:16" s="73" customFormat="1" ht="18.600000000000001" customHeight="1">
      <c r="A1004" s="1303"/>
      <c r="B1004" s="543" t="s">
        <v>210</v>
      </c>
      <c r="C1004" s="689" t="s">
        <v>69</v>
      </c>
      <c r="D1004" s="1275" t="s">
        <v>212</v>
      </c>
      <c r="E1004" s="1274"/>
      <c r="F1004" s="1413" t="s">
        <v>75</v>
      </c>
      <c r="G1004" s="1414"/>
      <c r="H1004" s="1414"/>
      <c r="I1004" s="1415"/>
      <c r="J1004" s="1391"/>
      <c r="K1004" s="1392"/>
      <c r="L1004" s="1392"/>
      <c r="M1004" s="1392"/>
      <c r="N1004" s="1392"/>
      <c r="O1004" s="1393"/>
      <c r="P1004" s="1007"/>
    </row>
    <row r="1005" spans="1:16" s="73" customFormat="1" ht="18.600000000000001" customHeight="1">
      <c r="A1005" s="1303"/>
      <c r="B1005" s="543" t="s">
        <v>210</v>
      </c>
      <c r="C1005" s="689" t="s">
        <v>71</v>
      </c>
      <c r="D1005" s="1275" t="s">
        <v>213</v>
      </c>
      <c r="E1005" s="1274"/>
      <c r="F1005" s="1413" t="s">
        <v>76</v>
      </c>
      <c r="G1005" s="1414"/>
      <c r="H1005" s="1414"/>
      <c r="I1005" s="1415"/>
      <c r="J1005" s="1416" t="s">
        <v>90</v>
      </c>
      <c r="K1005" s="1417"/>
      <c r="L1005" s="1417"/>
      <c r="M1005" s="1417"/>
      <c r="N1005" s="1417"/>
      <c r="O1005" s="1418"/>
      <c r="P1005" s="1007"/>
    </row>
    <row r="1006" spans="1:16" s="73" customFormat="1" ht="18.600000000000001" customHeight="1">
      <c r="A1006" s="1303"/>
      <c r="B1006" s="543" t="s">
        <v>210</v>
      </c>
      <c r="C1006" s="689" t="s">
        <v>70</v>
      </c>
      <c r="D1006" s="1275" t="s">
        <v>214</v>
      </c>
      <c r="E1006" s="1274"/>
      <c r="F1006" s="1413" t="s">
        <v>103</v>
      </c>
      <c r="G1006" s="1414"/>
      <c r="H1006" s="1414"/>
      <c r="I1006" s="1415"/>
      <c r="J1006" s="1416"/>
      <c r="K1006" s="1417"/>
      <c r="L1006" s="1417"/>
      <c r="M1006" s="1417"/>
      <c r="N1006" s="1417"/>
      <c r="O1006" s="1418"/>
      <c r="P1006" s="1007"/>
    </row>
    <row r="1007" spans="1:16" s="73" customFormat="1" ht="18.600000000000001" customHeight="1" thickBot="1">
      <c r="A1007" s="1303"/>
      <c r="B1007" s="547" t="s">
        <v>210</v>
      </c>
      <c r="C1007" s="548" t="s">
        <v>153</v>
      </c>
      <c r="D1007" s="1281" t="s">
        <v>215</v>
      </c>
      <c r="E1007" s="1280"/>
      <c r="F1007" s="1422" t="s">
        <v>216</v>
      </c>
      <c r="G1007" s="1423"/>
      <c r="H1007" s="1423"/>
      <c r="I1007" s="1424"/>
      <c r="J1007" s="1419"/>
      <c r="K1007" s="1420"/>
      <c r="L1007" s="1420"/>
      <c r="M1007" s="1420"/>
      <c r="N1007" s="1420"/>
      <c r="O1007" s="1421"/>
      <c r="P1007" s="1007"/>
    </row>
    <row r="1008" spans="1:16" s="73" customFormat="1" ht="9.75" customHeight="1">
      <c r="A1008" s="1412"/>
      <c r="B1008" s="1412"/>
      <c r="C1008" s="1412"/>
      <c r="D1008" s="1412"/>
      <c r="E1008" s="1412"/>
      <c r="F1008" s="1412"/>
      <c r="G1008" s="1412"/>
      <c r="H1008" s="1412"/>
      <c r="I1008" s="1412"/>
      <c r="J1008" s="1412"/>
      <c r="K1008" s="1412"/>
      <c r="L1008" s="1412"/>
      <c r="M1008" s="1412"/>
      <c r="N1008" s="1412"/>
      <c r="O1008" s="1412"/>
      <c r="P1008" s="1412"/>
    </row>
    <row r="1009" spans="1:16" s="73" customFormat="1" ht="17.25" customHeight="1" thickBot="1">
      <c r="A1009" s="241">
        <f>A973+1</f>
        <v>29</v>
      </c>
      <c r="B1009" s="1302" t="s">
        <v>53</v>
      </c>
      <c r="C1009" s="1302"/>
      <c r="D1009" s="1302"/>
      <c r="E1009" s="1302"/>
      <c r="F1009" s="1302"/>
      <c r="G1009" s="1302"/>
      <c r="H1009" s="1302"/>
      <c r="I1009" s="1302"/>
      <c r="J1009" s="1302"/>
      <c r="K1009" s="1302"/>
      <c r="L1009" s="1302"/>
      <c r="M1009" s="1302"/>
      <c r="N1009" s="1302"/>
      <c r="O1009" s="1302"/>
      <c r="P1009" s="1007"/>
    </row>
    <row r="1010" spans="1:16" s="73" customFormat="1" ht="44.25" customHeight="1">
      <c r="A1010" s="1303"/>
      <c r="B1010" s="1304" t="str">
        <f>IF(L1012&gt;0,CONCATENATE(I1012,L1012),0)</f>
        <v>Roll No.:-929</v>
      </c>
      <c r="C1010" s="1306"/>
      <c r="D1010" s="1308" t="str">
        <f>Master!$E$8</f>
        <v>Govt. Sr. Secondary School Raimalwada</v>
      </c>
      <c r="E1010" s="1309"/>
      <c r="F1010" s="1309"/>
      <c r="G1010" s="1309"/>
      <c r="H1010" s="1309"/>
      <c r="I1010" s="1309"/>
      <c r="J1010" s="1309"/>
      <c r="K1010" s="1309"/>
      <c r="L1010" s="1309"/>
      <c r="M1010" s="1309"/>
      <c r="N1010" s="1309"/>
      <c r="O1010" s="1310"/>
      <c r="P1010" s="1007"/>
    </row>
    <row r="1011" spans="1:16" s="73" customFormat="1" ht="26.25" customHeight="1" thickBot="1">
      <c r="A1011" s="1303"/>
      <c r="B1011" s="1305"/>
      <c r="C1011" s="1307"/>
      <c r="D1011" s="1311" t="str">
        <f>Master!$E$11</f>
        <v>P.S.-Bapini (Jodhpur)</v>
      </c>
      <c r="E1011" s="1311"/>
      <c r="F1011" s="1311"/>
      <c r="G1011" s="1311"/>
      <c r="H1011" s="1311"/>
      <c r="I1011" s="1311"/>
      <c r="J1011" s="1311"/>
      <c r="K1011" s="1311"/>
      <c r="L1011" s="1311"/>
      <c r="M1011" s="1311"/>
      <c r="N1011" s="1311"/>
      <c r="O1011" s="1312"/>
      <c r="P1011" s="1007"/>
    </row>
    <row r="1012" spans="1:16" s="73" customFormat="1" ht="15" customHeight="1">
      <c r="A1012" s="1303"/>
      <c r="B1012" s="1313"/>
      <c r="C1012" s="1314" t="s">
        <v>163</v>
      </c>
      <c r="D1012" s="1315"/>
      <c r="E1012" s="1315"/>
      <c r="F1012" s="1315"/>
      <c r="G1012" s="1315"/>
      <c r="H1012" s="1316"/>
      <c r="I1012" s="1320" t="s">
        <v>125</v>
      </c>
      <c r="J1012" s="1321"/>
      <c r="K1012" s="1321"/>
      <c r="L1012" s="1286">
        <f>VLOOKUP(A1009,'Marks Entry'!$B$9:$G$108,6)</f>
        <v>929</v>
      </c>
      <c r="M1012" s="1288" t="str">
        <f>CONCATENATE('Marks Entry'!$C$3,"0",'Marks Entry'!$G$3)</f>
        <v>School U-Dise Code :-08151106901</v>
      </c>
      <c r="N1012" s="1289"/>
      <c r="O1012" s="1290"/>
      <c r="P1012" s="1007"/>
    </row>
    <row r="1013" spans="1:16" s="73" customFormat="1" ht="15" customHeight="1">
      <c r="A1013" s="1303"/>
      <c r="B1013" s="1313"/>
      <c r="C1013" s="1314"/>
      <c r="D1013" s="1315"/>
      <c r="E1013" s="1315"/>
      <c r="F1013" s="1315"/>
      <c r="G1013" s="1315"/>
      <c r="H1013" s="1316"/>
      <c r="I1013" s="1320"/>
      <c r="J1013" s="1321"/>
      <c r="K1013" s="1321"/>
      <c r="L1013" s="1286"/>
      <c r="M1013" s="1291" t="str">
        <f>CONCATENATE('Marks Entry'!$I$3,'Marks Entry'!$J$3)</f>
        <v>Session :-2022-23</v>
      </c>
      <c r="N1013" s="1292"/>
      <c r="O1013" s="1293"/>
      <c r="P1013" s="1007"/>
    </row>
    <row r="1014" spans="1:16" s="73" customFormat="1" ht="15" customHeight="1" thickBot="1">
      <c r="A1014" s="1303"/>
      <c r="B1014" s="1313"/>
      <c r="C1014" s="1317"/>
      <c r="D1014" s="1318"/>
      <c r="E1014" s="1318"/>
      <c r="F1014" s="1318"/>
      <c r="G1014" s="1318"/>
      <c r="H1014" s="1319"/>
      <c r="I1014" s="1322"/>
      <c r="J1014" s="1323"/>
      <c r="K1014" s="1323"/>
      <c r="L1014" s="1287"/>
      <c r="M1014" s="1294"/>
      <c r="N1014" s="1295"/>
      <c r="O1014" s="1296"/>
      <c r="P1014" s="1007"/>
    </row>
    <row r="1015" spans="1:16" s="73" customFormat="1" ht="19.5" customHeight="1">
      <c r="A1015" s="1303"/>
      <c r="B1015" s="543" t="s">
        <v>210</v>
      </c>
      <c r="C1015" s="1297" t="s">
        <v>21</v>
      </c>
      <c r="D1015" s="1298"/>
      <c r="E1015" s="1298"/>
      <c r="F1015" s="1298"/>
      <c r="G1015" s="1299"/>
      <c r="H1015" s="13" t="s">
        <v>161</v>
      </c>
      <c r="I1015" s="1300">
        <f>VLOOKUP($A1009,'Marks Entry'!$B$9:$FN$108,4,0)</f>
        <v>0</v>
      </c>
      <c r="J1015" s="1300"/>
      <c r="K1015" s="1300"/>
      <c r="L1015" s="1300"/>
      <c r="M1015" s="1300"/>
      <c r="N1015" s="1300"/>
      <c r="O1015" s="1301"/>
      <c r="P1015" s="1007"/>
    </row>
    <row r="1016" spans="1:16" s="73" customFormat="1" ht="19.5" customHeight="1">
      <c r="A1016" s="1303"/>
      <c r="B1016" s="543" t="s">
        <v>210</v>
      </c>
      <c r="C1016" s="1283" t="s">
        <v>23</v>
      </c>
      <c r="D1016" s="1284"/>
      <c r="E1016" s="1284"/>
      <c r="F1016" s="1284"/>
      <c r="G1016" s="1285"/>
      <c r="H1016" s="25" t="s">
        <v>161</v>
      </c>
      <c r="I1016" s="1252">
        <f>VLOOKUP($A1009,'Marks Entry'!$B$9:$FN$108,7,0)</f>
        <v>0</v>
      </c>
      <c r="J1016" s="1252"/>
      <c r="K1016" s="1252"/>
      <c r="L1016" s="1252"/>
      <c r="M1016" s="1252"/>
      <c r="N1016" s="1252"/>
      <c r="O1016" s="1253"/>
      <c r="P1016" s="1007"/>
    </row>
    <row r="1017" spans="1:16" s="73" customFormat="1" ht="19.5" customHeight="1">
      <c r="A1017" s="1303"/>
      <c r="B1017" s="543" t="s">
        <v>210</v>
      </c>
      <c r="C1017" s="1283" t="s">
        <v>24</v>
      </c>
      <c r="D1017" s="1284"/>
      <c r="E1017" s="1284"/>
      <c r="F1017" s="1284"/>
      <c r="G1017" s="1285"/>
      <c r="H1017" s="25" t="s">
        <v>161</v>
      </c>
      <c r="I1017" s="1252">
        <f>VLOOKUP($A1009,'Marks Entry'!$B$9:$FN$108,8,0)</f>
        <v>0</v>
      </c>
      <c r="J1017" s="1252"/>
      <c r="K1017" s="1252"/>
      <c r="L1017" s="1252"/>
      <c r="M1017" s="1252"/>
      <c r="N1017" s="1252"/>
      <c r="O1017" s="1253"/>
      <c r="P1017" s="1007"/>
    </row>
    <row r="1018" spans="1:16" s="73" customFormat="1" ht="19.5" customHeight="1">
      <c r="A1018" s="1303"/>
      <c r="B1018" s="543" t="s">
        <v>210</v>
      </c>
      <c r="C1018" s="1283" t="s">
        <v>55</v>
      </c>
      <c r="D1018" s="1284"/>
      <c r="E1018" s="1284"/>
      <c r="F1018" s="1284"/>
      <c r="G1018" s="1285"/>
      <c r="H1018" s="25" t="s">
        <v>161</v>
      </c>
      <c r="I1018" s="1252">
        <f>VLOOKUP($A1009,'Marks Entry'!$B$9:$FN$108,9,0)</f>
        <v>0</v>
      </c>
      <c r="J1018" s="1252"/>
      <c r="K1018" s="1252"/>
      <c r="L1018" s="1252"/>
      <c r="M1018" s="1252"/>
      <c r="N1018" s="1252"/>
      <c r="O1018" s="1253"/>
      <c r="P1018" s="1007"/>
    </row>
    <row r="1019" spans="1:16" s="73" customFormat="1" ht="19.5" customHeight="1">
      <c r="A1019" s="1303"/>
      <c r="B1019" s="543" t="s">
        <v>210</v>
      </c>
      <c r="C1019" s="1283" t="s">
        <v>56</v>
      </c>
      <c r="D1019" s="1284"/>
      <c r="E1019" s="1284"/>
      <c r="F1019" s="1284"/>
      <c r="G1019" s="1285"/>
      <c r="H1019" s="25" t="s">
        <v>161</v>
      </c>
      <c r="I1019" s="1251" t="str">
        <f>CONCATENATE('Marks Entry'!$G$4,'Marks Entry'!$J$4)</f>
        <v>6(A)</v>
      </c>
      <c r="J1019" s="1252"/>
      <c r="K1019" s="1252"/>
      <c r="L1019" s="1252"/>
      <c r="M1019" s="1252"/>
      <c r="N1019" s="1252"/>
      <c r="O1019" s="1253"/>
      <c r="P1019" s="1007"/>
    </row>
    <row r="1020" spans="1:16" s="73" customFormat="1" ht="19.5" customHeight="1" thickBot="1">
      <c r="A1020" s="1303"/>
      <c r="B1020" s="543" t="s">
        <v>210</v>
      </c>
      <c r="C1020" s="1254" t="s">
        <v>26</v>
      </c>
      <c r="D1020" s="1255"/>
      <c r="E1020" s="1255"/>
      <c r="F1020" s="1255"/>
      <c r="G1020" s="1256"/>
      <c r="H1020" s="61" t="s">
        <v>161</v>
      </c>
      <c r="I1020" s="1257">
        <f>VLOOKUP($A1009,'Marks Entry'!$B$9:$FN$108,10,0)</f>
        <v>0</v>
      </c>
      <c r="J1020" s="1257"/>
      <c r="K1020" s="1257"/>
      <c r="L1020" s="1257"/>
      <c r="M1020" s="1257"/>
      <c r="N1020" s="1257"/>
      <c r="O1020" s="1258"/>
      <c r="P1020" s="1007"/>
    </row>
    <row r="1021" spans="1:16" s="73" customFormat="1" ht="34.5" customHeight="1">
      <c r="A1021" s="1303"/>
      <c r="B1021" s="543" t="s">
        <v>210</v>
      </c>
      <c r="C1021" s="1259" t="s">
        <v>57</v>
      </c>
      <c r="D1021" s="1260"/>
      <c r="E1021" s="525" t="s">
        <v>82</v>
      </c>
      <c r="F1021" s="525" t="s">
        <v>83</v>
      </c>
      <c r="G1021" s="697" t="str">
        <f>'Marks Entry'!$R$5</f>
        <v>No Bag Day Activity</v>
      </c>
      <c r="H1021" s="521" t="s">
        <v>32</v>
      </c>
      <c r="I1021" s="1261" t="s">
        <v>58</v>
      </c>
      <c r="J1021" s="1262"/>
      <c r="K1021" s="522" t="s">
        <v>203</v>
      </c>
      <c r="L1021" s="1263" t="s">
        <v>94</v>
      </c>
      <c r="M1021" s="1264"/>
      <c r="N1021" s="535" t="s">
        <v>86</v>
      </c>
      <c r="O1021" s="1265" t="s">
        <v>101</v>
      </c>
      <c r="P1021" s="1007"/>
    </row>
    <row r="1022" spans="1:16" s="73" customFormat="1" ht="25.5" customHeight="1" thickBot="1">
      <c r="A1022" s="1303"/>
      <c r="B1022" s="543" t="s">
        <v>210</v>
      </c>
      <c r="C1022" s="1267" t="s">
        <v>59</v>
      </c>
      <c r="D1022" s="1268"/>
      <c r="E1022" s="549">
        <f>'Marks Entry'!$N$7</f>
        <v>10</v>
      </c>
      <c r="F1022" s="549">
        <f>'Marks Entry'!$Q$7</f>
        <v>10</v>
      </c>
      <c r="G1022" s="549">
        <f>'Marks Entry'!$T$7</f>
        <v>10</v>
      </c>
      <c r="H1022" s="111">
        <f>SUM(E1022:G1022)</f>
        <v>30</v>
      </c>
      <c r="I1022" s="1269">
        <f>'Marks Entry'!$X$7</f>
        <v>70</v>
      </c>
      <c r="J1022" s="1270"/>
      <c r="K1022" s="531">
        <f>SUM(H1022,I1022)</f>
        <v>100</v>
      </c>
      <c r="L1022" s="1330">
        <f>'Marks Entry'!$AA$7</f>
        <v>100</v>
      </c>
      <c r="M1022" s="1331"/>
      <c r="N1022" s="536">
        <f>H1022+I1022+L1022</f>
        <v>200</v>
      </c>
      <c r="O1022" s="1266"/>
      <c r="P1022" s="1007"/>
    </row>
    <row r="1023" spans="1:16" s="73" customFormat="1" ht="18.600000000000001" customHeight="1">
      <c r="A1023" s="1303"/>
      <c r="B1023" s="543" t="s">
        <v>210</v>
      </c>
      <c r="C1023" s="1324" t="str">
        <f>'Marks Entry'!$L$3</f>
        <v>HINDI</v>
      </c>
      <c r="D1023" s="1325"/>
      <c r="E1023" s="527">
        <f>IF($L1012="TC",0,IF($L1012="Nso",0,VLOOKUP($A1009,'Marks Entry'!$B$9:$FN$108,13,0)))</f>
        <v>0</v>
      </c>
      <c r="F1023" s="527">
        <f>IF($L1012="TC",0,IF($L1012="Nso",0,VLOOKUP($A1009,'Marks Entry'!$B$9:$FN$108,16,0)))</f>
        <v>0</v>
      </c>
      <c r="G1023" s="527">
        <f>IF($L1012="TC",0,IF($L1012="Nso",0,VLOOKUP($A1009,'Marks Entry'!$B$9:$FN$108,19,0)))</f>
        <v>0</v>
      </c>
      <c r="H1023" s="528">
        <f>SUM(E1023:G1023)</f>
        <v>0</v>
      </c>
      <c r="I1023" s="1326">
        <f>IF($L1012="TC",0,IF($L1012="Nso",0,VLOOKUP($A1009,'Marks Entry'!$B$9:$FN$108,23,0)))</f>
        <v>0</v>
      </c>
      <c r="J1023" s="1327"/>
      <c r="K1023" s="532">
        <f>SUM(H1023,I1023)</f>
        <v>0</v>
      </c>
      <c r="L1023" s="1328">
        <f>IF($L1012="TC",0,IF($L1012="Nso",0,VLOOKUP($A1009,'Marks Entry'!$B$9:$FN$108,26,0)))</f>
        <v>0</v>
      </c>
      <c r="M1023" s="1329"/>
      <c r="N1023" s="537">
        <f>SUM(H1023,I1023,L1023)</f>
        <v>0</v>
      </c>
      <c r="O1023" s="544" t="str">
        <f>IF($L1012="TC",0,IF($L1012="Nso",0,VLOOKUP($A1009,'Marks Entry'!$B$9:$FN$108,30,0)))</f>
        <v>E</v>
      </c>
      <c r="P1023" s="1007"/>
    </row>
    <row r="1024" spans="1:16" s="73" customFormat="1" ht="18.600000000000001" customHeight="1">
      <c r="A1024" s="1303"/>
      <c r="B1024" s="543" t="s">
        <v>210</v>
      </c>
      <c r="C1024" s="1271" t="str">
        <f>'Marks Entry'!$AF$3</f>
        <v>ENGLISH</v>
      </c>
      <c r="D1024" s="1272"/>
      <c r="E1024" s="527">
        <f>IF($L1012="TC",0,IF($L1012="Nso",0,VLOOKUP($A1009,'Marks Entry'!$B$9:$FN$108,33,0)))</f>
        <v>0</v>
      </c>
      <c r="F1024" s="527">
        <f>IF($L1012="TC",0,IF($L1012="Nso",0,VLOOKUP($A1009,'Marks Entry'!$B$9:$FN$108,36,0)))</f>
        <v>0</v>
      </c>
      <c r="G1024" s="527">
        <f>IF($L1012="TC",0,IF($L1012="Nso",0,VLOOKUP($A1009,'Marks Entry'!$B$9:$FN$108,39,0)))</f>
        <v>0</v>
      </c>
      <c r="H1024" s="529">
        <f t="shared" ref="H1024:H1028" si="84">SUM(E1024:G1024)</f>
        <v>0</v>
      </c>
      <c r="I1024" s="1273">
        <f>IF($L1012="TC",0,IF($L1012="Nso",0,VLOOKUP($A1009,'Marks Entry'!$B$9:$FN$108,43,0)))</f>
        <v>0</v>
      </c>
      <c r="J1024" s="1274"/>
      <c r="K1024" s="533">
        <f t="shared" ref="K1024:K1028" si="85">SUM(H1024,I1024)</f>
        <v>0</v>
      </c>
      <c r="L1024" s="1275">
        <f>IF($L1012="TC",0,IF($L1012="Nso",0,VLOOKUP($A1009,'Marks Entry'!$B$9:$FN$108,46,0)))</f>
        <v>0</v>
      </c>
      <c r="M1024" s="1276"/>
      <c r="N1024" s="537">
        <f t="shared" ref="N1024:N1028" si="86">SUM(H1024,I1024,L1024)</f>
        <v>0</v>
      </c>
      <c r="O1024" s="544" t="str">
        <f>IF($L1012="TC",0,IF($L1012="Nso",0,VLOOKUP($A1009,'Marks Entry'!$B$9:$FN$108,50,0)))</f>
        <v>E</v>
      </c>
      <c r="P1024" s="1007"/>
    </row>
    <row r="1025" spans="1:16" s="73" customFormat="1" ht="18.600000000000001" customHeight="1">
      <c r="A1025" s="1303"/>
      <c r="B1025" s="543" t="s">
        <v>210</v>
      </c>
      <c r="C1025" s="1271" t="str">
        <f>'Marks Entry'!$AZ$3</f>
        <v>SANSKRIT</v>
      </c>
      <c r="D1025" s="1272"/>
      <c r="E1025" s="527">
        <f>IF($L1012="TC",0,IF($L1012="Nso",0,VLOOKUP($A1009,'Marks Entry'!$B$9:$FN$108,53,0)))</f>
        <v>0</v>
      </c>
      <c r="F1025" s="527">
        <f>IF($L1012="TC",0,IF($L1012="TC",0,IF($L1012="Nso",0,VLOOKUP($A1009,'Marks Entry'!$B$9:$FN$108,56,0))))</f>
        <v>0</v>
      </c>
      <c r="G1025" s="527">
        <f>IF($L1012="TC",0,IF($L1012="TC",0,IF($L1012="Nso",0,VLOOKUP($A1009,'Marks Entry'!$B$9:$FN$108,59,0))))</f>
        <v>0</v>
      </c>
      <c r="H1025" s="529">
        <f t="shared" si="84"/>
        <v>0</v>
      </c>
      <c r="I1025" s="1273">
        <f>IF($L1012="TC",0,IF($L1012="Nso",0,VLOOKUP($A1009,'Marks Entry'!$B$9:$FN$108,63,0)))</f>
        <v>0</v>
      </c>
      <c r="J1025" s="1274"/>
      <c r="K1025" s="533">
        <f t="shared" si="85"/>
        <v>0</v>
      </c>
      <c r="L1025" s="1275">
        <f>IF($L1012="TC",0,IF($L1012="Nso",0,VLOOKUP($A1009,'Marks Entry'!$B$9:$FN$108,66,0)))</f>
        <v>0</v>
      </c>
      <c r="M1025" s="1276"/>
      <c r="N1025" s="537">
        <f t="shared" si="86"/>
        <v>0</v>
      </c>
      <c r="O1025" s="544" t="str">
        <f>IF($L1012="TC",0,IF($L1012="Nso",0,VLOOKUP($A1009,'Marks Entry'!$B$9:$FN$108,70,0)))</f>
        <v>E</v>
      </c>
      <c r="P1025" s="1007"/>
    </row>
    <row r="1026" spans="1:16" s="73" customFormat="1" ht="18.600000000000001" customHeight="1">
      <c r="A1026" s="1303"/>
      <c r="B1026" s="543" t="s">
        <v>210</v>
      </c>
      <c r="C1026" s="1271" t="str">
        <f>'Marks Entry'!$BT$3</f>
        <v>SCIENCE</v>
      </c>
      <c r="D1026" s="1272"/>
      <c r="E1026" s="527">
        <f>IF($L1012="TC",0,IF($L1012="Nso",0,VLOOKUP($A1009,'Marks Entry'!$B$9:$FN$108,73,0)))</f>
        <v>0</v>
      </c>
      <c r="F1026" s="527">
        <f>IF($L1012="TC",0,IF($L1012="Nso",0,VLOOKUP($A1009,'Marks Entry'!$B$9:$FN$108,76,0)))</f>
        <v>0</v>
      </c>
      <c r="G1026" s="527">
        <f>IF($L1012="TC",0,IF($L1012="Nso",0,VLOOKUP($A1009,'Marks Entry'!$B$9:$FN$108,79,0)))</f>
        <v>0</v>
      </c>
      <c r="H1026" s="529">
        <f t="shared" si="84"/>
        <v>0</v>
      </c>
      <c r="I1026" s="1273">
        <f>IF($L1012="TC",0,IF($L1012="Nso",0,VLOOKUP($A1009,'Marks Entry'!$B$9:$FN$108,83,0)))</f>
        <v>0</v>
      </c>
      <c r="J1026" s="1274"/>
      <c r="K1026" s="533">
        <f t="shared" si="85"/>
        <v>0</v>
      </c>
      <c r="L1026" s="1275">
        <f>IF($L1012="TC",0,IF($L1012="Nso",0,VLOOKUP($A1009,'Marks Entry'!$B$9:$FN$108,86,0)))</f>
        <v>0</v>
      </c>
      <c r="M1026" s="1276"/>
      <c r="N1026" s="537">
        <f t="shared" si="86"/>
        <v>0</v>
      </c>
      <c r="O1026" s="544" t="str">
        <f>IF($L1012="TC",0,IF($L1012="Nso",0,VLOOKUP($A1009,'Marks Entry'!$B$9:$FN$108,90,0)))</f>
        <v>E</v>
      </c>
      <c r="P1026" s="1007"/>
    </row>
    <row r="1027" spans="1:16" s="73" customFormat="1" ht="18.600000000000001" customHeight="1">
      <c r="A1027" s="1303"/>
      <c r="B1027" s="543" t="s">
        <v>210</v>
      </c>
      <c r="C1027" s="1271" t="str">
        <f>'Marks Entry'!$CN$3</f>
        <v>MATHEMATICS</v>
      </c>
      <c r="D1027" s="1272"/>
      <c r="E1027" s="527">
        <f>IF($L1012="TC",0,IF($L1012="Nso",0,VLOOKUP($A1009,'Marks Entry'!$B$9:$FN$108,93,0)))</f>
        <v>0</v>
      </c>
      <c r="F1027" s="527">
        <f>IF($L1012="TC",0,IF($L1012="Nso",0,VLOOKUP($A1009,'Marks Entry'!$B$9:$FN$108,96,0)))</f>
        <v>0</v>
      </c>
      <c r="G1027" s="527">
        <f>IF($L1012="TC",0,IF($L1012="Nso",0,VLOOKUP($A1009,'Marks Entry'!$B$9:$FN$108,99,0)))</f>
        <v>0</v>
      </c>
      <c r="H1027" s="529">
        <f t="shared" si="84"/>
        <v>0</v>
      </c>
      <c r="I1027" s="1273">
        <f>IF($L1012="TC",0,IF($L1012="Nso",0,VLOOKUP($A1009,'Marks Entry'!$B$9:$FN$108,103,0)))</f>
        <v>0</v>
      </c>
      <c r="J1027" s="1274"/>
      <c r="K1027" s="533">
        <f t="shared" si="85"/>
        <v>0</v>
      </c>
      <c r="L1027" s="1275">
        <f>IF($L1012="TC",0,IF($L1012="Nso",0,VLOOKUP($A1009,'Marks Entry'!$B$9:$FN$108,106,0)))</f>
        <v>0</v>
      </c>
      <c r="M1027" s="1276"/>
      <c r="N1027" s="537">
        <f t="shared" si="86"/>
        <v>0</v>
      </c>
      <c r="O1027" s="544" t="str">
        <f>IF($L1012="TC",0,IF($L1012="Nso",0,VLOOKUP($A1009,'Marks Entry'!$B$9:$FN$108,110,0)))</f>
        <v>E</v>
      </c>
      <c r="P1027" s="1007"/>
    </row>
    <row r="1028" spans="1:16" s="73" customFormat="1" ht="18.600000000000001" customHeight="1" thickBot="1">
      <c r="A1028" s="1303"/>
      <c r="B1028" s="543" t="s">
        <v>210</v>
      </c>
      <c r="C1028" s="1277" t="str">
        <f>'Marks Entry'!$DH$3</f>
        <v>SOCIAL SCIENCE</v>
      </c>
      <c r="D1028" s="1278"/>
      <c r="E1028" s="527">
        <f>IF($L1012="TC",0,IF($L1012="Nso",0,VLOOKUP($A1009,'Marks Entry'!$B$9:$FN$108,113,0)))</f>
        <v>0</v>
      </c>
      <c r="F1028" s="527">
        <f>IF($L1012="TC",0,IF($L1012="Nso",0,VLOOKUP($A1009,'Marks Entry'!$B$9:$FN$108,116,0)))</f>
        <v>0</v>
      </c>
      <c r="G1028" s="527">
        <f>IF($L1012="TC",0,IF($L1012="Nso",0,VLOOKUP($A1009,'Marks Entry'!$B$9:$FN$108,119,0)))</f>
        <v>0</v>
      </c>
      <c r="H1028" s="530">
        <f t="shared" si="84"/>
        <v>0</v>
      </c>
      <c r="I1028" s="1279">
        <f>IF($L1012="TC",0,IF($L1012="Nso",0,VLOOKUP($A1009,'Marks Entry'!$B$9:$FN$108,123,0)))</f>
        <v>0</v>
      </c>
      <c r="J1028" s="1280"/>
      <c r="K1028" s="534">
        <f t="shared" si="85"/>
        <v>0</v>
      </c>
      <c r="L1028" s="1281">
        <f>IF($L1012="TC",0,IF($L1012="Nso",0,VLOOKUP($A1009,'Marks Entry'!$B$9:$FN$108,126,0)))</f>
        <v>0</v>
      </c>
      <c r="M1028" s="1282"/>
      <c r="N1028" s="537">
        <f t="shared" si="86"/>
        <v>0</v>
      </c>
      <c r="O1028" s="544" t="str">
        <f>IF($L1012="TC",0,IF($L1012="Nso",0,VLOOKUP($A1009,'Marks Entry'!$B$9:$FN$108,130,0)))</f>
        <v>E</v>
      </c>
      <c r="P1028" s="1007"/>
    </row>
    <row r="1029" spans="1:16" s="73" customFormat="1" ht="18.600000000000001" customHeight="1">
      <c r="A1029" s="1303"/>
      <c r="B1029" s="543" t="s">
        <v>210</v>
      </c>
      <c r="C1029" s="1350" t="s">
        <v>87</v>
      </c>
      <c r="D1029" s="1351"/>
      <c r="E1029" s="1352"/>
      <c r="F1029" s="1356" t="s">
        <v>88</v>
      </c>
      <c r="G1029" s="1357"/>
      <c r="H1029" s="1358" t="s">
        <v>89</v>
      </c>
      <c r="I1029" s="1358"/>
      <c r="J1029" s="1359" t="s">
        <v>44</v>
      </c>
      <c r="K1029" s="1360"/>
      <c r="L1029" s="236" t="s">
        <v>95</v>
      </c>
      <c r="M1029" s="236" t="s">
        <v>208</v>
      </c>
      <c r="N1029" s="200" t="s">
        <v>42</v>
      </c>
      <c r="O1029" s="545" t="s">
        <v>46</v>
      </c>
      <c r="P1029" s="1007"/>
    </row>
    <row r="1030" spans="1:16" s="73" customFormat="1" ht="18.600000000000001" customHeight="1" thickBot="1">
      <c r="A1030" s="1303"/>
      <c r="B1030" s="543" t="s">
        <v>210</v>
      </c>
      <c r="C1030" s="1353"/>
      <c r="D1030" s="1354"/>
      <c r="E1030" s="1355"/>
      <c r="F1030" s="1361">
        <f>IF($L1012="TC",0,IF($L1012="Nso",0,VLOOKUP($A1009,'Marks Entry'!$B$9:$FN$108,161,0)))</f>
        <v>1200</v>
      </c>
      <c r="G1030" s="1362"/>
      <c r="H1030" s="1363">
        <f>IF($L1012="TC",0,IF($L1012="Nso",0,VLOOKUP($A1009,'Marks Entry'!$B$9:$FN$108,162,0)))</f>
        <v>0</v>
      </c>
      <c r="I1030" s="1363"/>
      <c r="J1030" s="1364">
        <f>IF($L1012="TC",0,IF($L1012="Nso",0,VLOOKUP($A1009,'Marks Entry'!$B$9:$FN$108,163,0)))</f>
        <v>0</v>
      </c>
      <c r="K1030" s="1365"/>
      <c r="L1030" s="237" t="str">
        <f>IF($L1012="TC",0,IF($L1012="Nso",0,VLOOKUP($A1009,'Marks Entry'!$B$9:$FN$108,164,0)))</f>
        <v/>
      </c>
      <c r="M1030" s="237" t="str">
        <f>IF($L1012="TC",0,IF($L1012="Nso",0,VLOOKUP($A1009,'Marks Entry'!$B$9:$FN$108,165,0)))</f>
        <v/>
      </c>
      <c r="N1030" s="542" t="str">
        <f>IF($L1012="TC","TC",IF($L1012="Nso","NSO",VLOOKUP($A1009,'Marks Entry'!$B$9:$FN$108,166,0)))</f>
        <v>PROMOTED</v>
      </c>
      <c r="O1030" s="546" t="str">
        <f>IF($L1012="Nso",0,VLOOKUP($A1009,'Marks Entry'!$B$9:$FN$108,168,0))</f>
        <v/>
      </c>
      <c r="P1030" s="1007"/>
    </row>
    <row r="1031" spans="1:16" s="73" customFormat="1" ht="18.600000000000001" customHeight="1">
      <c r="A1031" s="1303"/>
      <c r="B1031" s="543" t="s">
        <v>210</v>
      </c>
      <c r="C1031" s="1332" t="s">
        <v>62</v>
      </c>
      <c r="D1031" s="1333"/>
      <c r="E1031" s="1333"/>
      <c r="F1031" s="1333"/>
      <c r="G1031" s="1333"/>
      <c r="H1031" s="1333"/>
      <c r="I1031" s="1334"/>
      <c r="J1031" s="1335" t="s">
        <v>63</v>
      </c>
      <c r="K1031" s="1335"/>
      <c r="L1031" s="1336"/>
      <c r="M1031" s="238">
        <f>IF($L1012="TC",0,IF($L1012="Nso",0,VLOOKUP($A1009,'Marks Entry'!$B$9:$FN$108,158,0)))</f>
        <v>0</v>
      </c>
      <c r="N1031" s="1337" t="s">
        <v>104</v>
      </c>
      <c r="O1031" s="1338"/>
      <c r="P1031" s="1007"/>
    </row>
    <row r="1032" spans="1:16" s="73" customFormat="1" ht="18.600000000000001" customHeight="1" thickBot="1">
      <c r="A1032" s="1303"/>
      <c r="B1032" s="543" t="s">
        <v>210</v>
      </c>
      <c r="C1032" s="1339" t="s">
        <v>57</v>
      </c>
      <c r="D1032" s="1340"/>
      <c r="E1032" s="1340"/>
      <c r="F1032" s="1341" t="s">
        <v>168</v>
      </c>
      <c r="G1032" s="1341"/>
      <c r="H1032" s="1341"/>
      <c r="I1032" s="523" t="s">
        <v>50</v>
      </c>
      <c r="J1032" s="1342" t="s">
        <v>64</v>
      </c>
      <c r="K1032" s="1342"/>
      <c r="L1032" s="1343"/>
      <c r="M1032" s="239">
        <f>IF($L1012="TC",0,IF($L1012="Nso",0,VLOOKUP($A1009,'Marks Entry'!$B$9:$FN$108,159,0)))</f>
        <v>0</v>
      </c>
      <c r="N1032" s="1344" t="str">
        <f>IF($L1012="TC",0,IF($L1012="Nso",0,VLOOKUP($A1009,'Marks Entry'!$B$9:$FN$108,160,0)))</f>
        <v/>
      </c>
      <c r="O1032" s="1345"/>
      <c r="P1032" s="1007"/>
    </row>
    <row r="1033" spans="1:16" s="73" customFormat="1" ht="18.600000000000001" customHeight="1">
      <c r="A1033" s="1303"/>
      <c r="B1033" s="543" t="s">
        <v>210</v>
      </c>
      <c r="C1033" s="1339"/>
      <c r="D1033" s="1340"/>
      <c r="E1033" s="1340"/>
      <c r="F1033" s="1341"/>
      <c r="G1033" s="1341"/>
      <c r="H1033" s="1341"/>
      <c r="I1033" s="524" t="s">
        <v>102</v>
      </c>
      <c r="J1033" s="1346" t="s">
        <v>65</v>
      </c>
      <c r="K1033" s="1346"/>
      <c r="L1033" s="1347"/>
      <c r="M1033" s="1348" t="str">
        <f>IF($L1012="TC",0,IF($L1012="Nso",0,VLOOKUP($A1009,'Marks Entry'!$B$9:$FN$108,169,0)))</f>
        <v>Need Improvement</v>
      </c>
      <c r="N1033" s="1348"/>
      <c r="O1033" s="1349"/>
      <c r="P1033" s="1007"/>
    </row>
    <row r="1034" spans="1:16" s="73" customFormat="1" ht="18.600000000000001" customHeight="1">
      <c r="A1034" s="1303"/>
      <c r="B1034" s="543" t="s">
        <v>210</v>
      </c>
      <c r="C1034" s="1397" t="str">
        <f>'Marks Entry'!$EB$3</f>
        <v>Work Exp.</v>
      </c>
      <c r="D1034" s="1398"/>
      <c r="E1034" s="1399"/>
      <c r="F1034" s="1400" t="str">
        <f>IF($L1012="TC",0,IF($L1012="Nso",0,VLOOKUP($A1009,'Marks Entry'!$B$9:$GM$108,186,0)))</f>
        <v>0/100</v>
      </c>
      <c r="G1034" s="1400"/>
      <c r="H1034" s="1400"/>
      <c r="I1034" s="59" t="str">
        <f>IF($L1012="TC",0,IF($L1012="Nso",0,VLOOKUP($A1009,'Marks Entry'!$B$9:$GM$108,139,0)))</f>
        <v>E</v>
      </c>
      <c r="J1034" s="1401" t="s">
        <v>81</v>
      </c>
      <c r="K1034" s="1401"/>
      <c r="L1034" s="1402"/>
      <c r="M1034" s="1403">
        <f>'Marks Entry'!$AA$2</f>
        <v>45041</v>
      </c>
      <c r="N1034" s="1403"/>
      <c r="O1034" s="1404"/>
      <c r="P1034" s="1007"/>
    </row>
    <row r="1035" spans="1:16" s="73" customFormat="1" ht="18.600000000000001" customHeight="1">
      <c r="A1035" s="1303"/>
      <c r="B1035" s="543" t="s">
        <v>210</v>
      </c>
      <c r="C1035" s="1405" t="str">
        <f>'Marks Entry'!$EK$3</f>
        <v>Art Edu.</v>
      </c>
      <c r="D1035" s="1400"/>
      <c r="E1035" s="1400"/>
      <c r="F1035" s="1406" t="str">
        <f>IF($L1012="TC",0,IF($L1012="Nso",0,VLOOKUP($A1009,'Marks Entry'!$B$9:$GM$108,190,0)))</f>
        <v>0/100</v>
      </c>
      <c r="G1035" s="1407"/>
      <c r="H1035" s="1408"/>
      <c r="I1035" s="59" t="str">
        <f>IF($L1012="TC",0,IF($L1012="Nso",0,VLOOKUP($A1009,'Marks Entry'!$B$9:$GM$108,148,0)))</f>
        <v>E</v>
      </c>
      <c r="J1035" s="1409"/>
      <c r="K1035" s="1409"/>
      <c r="L1035" s="1410"/>
      <c r="M1035" s="1410"/>
      <c r="N1035" s="1410"/>
      <c r="O1035" s="1411"/>
      <c r="P1035" s="1007"/>
    </row>
    <row r="1036" spans="1:16" s="73" customFormat="1" ht="18.600000000000001" customHeight="1">
      <c r="A1036" s="1303"/>
      <c r="B1036" s="543" t="s">
        <v>210</v>
      </c>
      <c r="C1036" s="1366" t="str">
        <f>'Marks Entry'!$ET$3</f>
        <v>HEALTH &amp; PHY. EDU.</v>
      </c>
      <c r="D1036" s="1367"/>
      <c r="E1036" s="1367"/>
      <c r="F1036" s="1368" t="str">
        <f>IF($L1012="TC",0,IF($L1012="Nso",0,VLOOKUP($A1009,'Marks Entry'!$B$9:$GM$108,194,0)))</f>
        <v>0/100</v>
      </c>
      <c r="G1036" s="1369"/>
      <c r="H1036" s="1370"/>
      <c r="I1036" s="59" t="str">
        <f>IF($L1012="TC",0,IF($L1012="Nso",0,VLOOKUP($A1009,'Marks Entry'!$B$9:$GM$108,157,0)))</f>
        <v>E</v>
      </c>
      <c r="J1036" s="1371" t="s">
        <v>77</v>
      </c>
      <c r="K1036" s="1372"/>
      <c r="L1036" s="1373"/>
      <c r="M1036" s="1377"/>
      <c r="N1036" s="1372"/>
      <c r="O1036" s="1378"/>
      <c r="P1036" s="1007"/>
    </row>
    <row r="1037" spans="1:16" s="73" customFormat="1" ht="18.600000000000001" customHeight="1">
      <c r="A1037" s="1303"/>
      <c r="B1037" s="543" t="s">
        <v>210</v>
      </c>
      <c r="C1037" s="1381" t="s">
        <v>66</v>
      </c>
      <c r="D1037" s="1382"/>
      <c r="E1037" s="1382"/>
      <c r="F1037" s="1382"/>
      <c r="G1037" s="1382"/>
      <c r="H1037" s="1382"/>
      <c r="I1037" s="1383"/>
      <c r="J1037" s="1374"/>
      <c r="K1037" s="1375"/>
      <c r="L1037" s="1376"/>
      <c r="M1037" s="1379"/>
      <c r="N1037" s="1375"/>
      <c r="O1037" s="1380"/>
      <c r="P1037" s="1007"/>
    </row>
    <row r="1038" spans="1:16" s="73" customFormat="1" ht="18.600000000000001" customHeight="1" thickBot="1">
      <c r="A1038" s="1303"/>
      <c r="B1038" s="543" t="s">
        <v>210</v>
      </c>
      <c r="C1038" s="60" t="s">
        <v>67</v>
      </c>
      <c r="D1038" s="1384" t="s">
        <v>72</v>
      </c>
      <c r="E1038" s="1385"/>
      <c r="F1038" s="1384" t="s">
        <v>73</v>
      </c>
      <c r="G1038" s="1386"/>
      <c r="H1038" s="1386"/>
      <c r="I1038" s="1387"/>
      <c r="J1038" s="1388" t="s">
        <v>78</v>
      </c>
      <c r="K1038" s="1389"/>
      <c r="L1038" s="1389"/>
      <c r="M1038" s="1389"/>
      <c r="N1038" s="1389"/>
      <c r="O1038" s="1390"/>
      <c r="P1038" s="1007"/>
    </row>
    <row r="1039" spans="1:16" s="73" customFormat="1" ht="18.600000000000001" customHeight="1">
      <c r="A1039" s="1303"/>
      <c r="B1039" s="543" t="s">
        <v>210</v>
      </c>
      <c r="C1039" s="690" t="s">
        <v>68</v>
      </c>
      <c r="D1039" s="1328" t="s">
        <v>211</v>
      </c>
      <c r="E1039" s="1327"/>
      <c r="F1039" s="1394" t="s">
        <v>74</v>
      </c>
      <c r="G1039" s="1395"/>
      <c r="H1039" s="1395"/>
      <c r="I1039" s="1396"/>
      <c r="J1039" s="1391"/>
      <c r="K1039" s="1392"/>
      <c r="L1039" s="1392"/>
      <c r="M1039" s="1392"/>
      <c r="N1039" s="1392"/>
      <c r="O1039" s="1393"/>
      <c r="P1039" s="1007"/>
    </row>
    <row r="1040" spans="1:16" s="73" customFormat="1" ht="18.600000000000001" customHeight="1">
      <c r="A1040" s="1303"/>
      <c r="B1040" s="543" t="s">
        <v>210</v>
      </c>
      <c r="C1040" s="689" t="s">
        <v>69</v>
      </c>
      <c r="D1040" s="1275" t="s">
        <v>212</v>
      </c>
      <c r="E1040" s="1274"/>
      <c r="F1040" s="1413" t="s">
        <v>75</v>
      </c>
      <c r="G1040" s="1414"/>
      <c r="H1040" s="1414"/>
      <c r="I1040" s="1415"/>
      <c r="J1040" s="1391"/>
      <c r="K1040" s="1392"/>
      <c r="L1040" s="1392"/>
      <c r="M1040" s="1392"/>
      <c r="N1040" s="1392"/>
      <c r="O1040" s="1393"/>
      <c r="P1040" s="1007"/>
    </row>
    <row r="1041" spans="1:16" s="73" customFormat="1" ht="18.600000000000001" customHeight="1">
      <c r="A1041" s="1303"/>
      <c r="B1041" s="543" t="s">
        <v>210</v>
      </c>
      <c r="C1041" s="689" t="s">
        <v>71</v>
      </c>
      <c r="D1041" s="1275" t="s">
        <v>213</v>
      </c>
      <c r="E1041" s="1274"/>
      <c r="F1041" s="1413" t="s">
        <v>76</v>
      </c>
      <c r="G1041" s="1414"/>
      <c r="H1041" s="1414"/>
      <c r="I1041" s="1415"/>
      <c r="J1041" s="1416" t="s">
        <v>90</v>
      </c>
      <c r="K1041" s="1417"/>
      <c r="L1041" s="1417"/>
      <c r="M1041" s="1417"/>
      <c r="N1041" s="1417"/>
      <c r="O1041" s="1418"/>
      <c r="P1041" s="1007"/>
    </row>
    <row r="1042" spans="1:16" s="73" customFormat="1" ht="18.600000000000001" customHeight="1">
      <c r="A1042" s="1303"/>
      <c r="B1042" s="543" t="s">
        <v>210</v>
      </c>
      <c r="C1042" s="689" t="s">
        <v>70</v>
      </c>
      <c r="D1042" s="1275" t="s">
        <v>214</v>
      </c>
      <c r="E1042" s="1274"/>
      <c r="F1042" s="1413" t="s">
        <v>103</v>
      </c>
      <c r="G1042" s="1414"/>
      <c r="H1042" s="1414"/>
      <c r="I1042" s="1415"/>
      <c r="J1042" s="1416"/>
      <c r="K1042" s="1417"/>
      <c r="L1042" s="1417"/>
      <c r="M1042" s="1417"/>
      <c r="N1042" s="1417"/>
      <c r="O1042" s="1418"/>
      <c r="P1042" s="1007"/>
    </row>
    <row r="1043" spans="1:16" s="73" customFormat="1" ht="18.600000000000001" customHeight="1" thickBot="1">
      <c r="A1043" s="1303"/>
      <c r="B1043" s="547" t="s">
        <v>210</v>
      </c>
      <c r="C1043" s="548" t="s">
        <v>153</v>
      </c>
      <c r="D1043" s="1281" t="s">
        <v>215</v>
      </c>
      <c r="E1043" s="1280"/>
      <c r="F1043" s="1422" t="s">
        <v>216</v>
      </c>
      <c r="G1043" s="1423"/>
      <c r="H1043" s="1423"/>
      <c r="I1043" s="1424"/>
      <c r="J1043" s="1419"/>
      <c r="K1043" s="1420"/>
      <c r="L1043" s="1420"/>
      <c r="M1043" s="1420"/>
      <c r="N1043" s="1420"/>
      <c r="O1043" s="1421"/>
      <c r="P1043" s="1007"/>
    </row>
    <row r="1044" spans="1:16" s="73" customFormat="1" ht="9.75" customHeight="1">
      <c r="A1044" s="1412"/>
      <c r="B1044" s="1412"/>
      <c r="C1044" s="1412"/>
      <c r="D1044" s="1412"/>
      <c r="E1044" s="1412"/>
      <c r="F1044" s="1412"/>
      <c r="G1044" s="1412"/>
      <c r="H1044" s="1412"/>
      <c r="I1044" s="1412"/>
      <c r="J1044" s="1412"/>
      <c r="K1044" s="1412"/>
      <c r="L1044" s="1412"/>
      <c r="M1044" s="1412"/>
      <c r="N1044" s="1412"/>
      <c r="O1044" s="1412"/>
      <c r="P1044" s="1412"/>
    </row>
    <row r="1045" spans="1:16" s="73" customFormat="1" ht="17.25" customHeight="1" thickBot="1">
      <c r="A1045" s="241">
        <f>A1009+1</f>
        <v>30</v>
      </c>
      <c r="B1045" s="1302" t="s">
        <v>53</v>
      </c>
      <c r="C1045" s="1302"/>
      <c r="D1045" s="1302"/>
      <c r="E1045" s="1302"/>
      <c r="F1045" s="1302"/>
      <c r="G1045" s="1302"/>
      <c r="H1045" s="1302"/>
      <c r="I1045" s="1302"/>
      <c r="J1045" s="1302"/>
      <c r="K1045" s="1302"/>
      <c r="L1045" s="1302"/>
      <c r="M1045" s="1302"/>
      <c r="N1045" s="1302"/>
      <c r="O1045" s="1302"/>
      <c r="P1045" s="1007"/>
    </row>
    <row r="1046" spans="1:16" s="73" customFormat="1" ht="44.25" customHeight="1">
      <c r="A1046" s="1303"/>
      <c r="B1046" s="1304" t="str">
        <f>IF(L1048&gt;0,CONCATENATE(I1048,L1048),0)</f>
        <v>Roll No.:-930</v>
      </c>
      <c r="C1046" s="1306"/>
      <c r="D1046" s="1308" t="str">
        <f>Master!$E$8</f>
        <v>Govt. Sr. Secondary School Raimalwada</v>
      </c>
      <c r="E1046" s="1309"/>
      <c r="F1046" s="1309"/>
      <c r="G1046" s="1309"/>
      <c r="H1046" s="1309"/>
      <c r="I1046" s="1309"/>
      <c r="J1046" s="1309"/>
      <c r="K1046" s="1309"/>
      <c r="L1046" s="1309"/>
      <c r="M1046" s="1309"/>
      <c r="N1046" s="1309"/>
      <c r="O1046" s="1310"/>
      <c r="P1046" s="1007"/>
    </row>
    <row r="1047" spans="1:16" s="73" customFormat="1" ht="26.25" customHeight="1" thickBot="1">
      <c r="A1047" s="1303"/>
      <c r="B1047" s="1305"/>
      <c r="C1047" s="1307"/>
      <c r="D1047" s="1311" t="str">
        <f>Master!$E$11</f>
        <v>P.S.-Bapini (Jodhpur)</v>
      </c>
      <c r="E1047" s="1311"/>
      <c r="F1047" s="1311"/>
      <c r="G1047" s="1311"/>
      <c r="H1047" s="1311"/>
      <c r="I1047" s="1311"/>
      <c r="J1047" s="1311"/>
      <c r="K1047" s="1311"/>
      <c r="L1047" s="1311"/>
      <c r="M1047" s="1311"/>
      <c r="N1047" s="1311"/>
      <c r="O1047" s="1312"/>
      <c r="P1047" s="1007"/>
    </row>
    <row r="1048" spans="1:16" s="73" customFormat="1" ht="15" customHeight="1">
      <c r="A1048" s="1303"/>
      <c r="B1048" s="1313"/>
      <c r="C1048" s="1314" t="s">
        <v>163</v>
      </c>
      <c r="D1048" s="1315"/>
      <c r="E1048" s="1315"/>
      <c r="F1048" s="1315"/>
      <c r="G1048" s="1315"/>
      <c r="H1048" s="1316"/>
      <c r="I1048" s="1320" t="s">
        <v>125</v>
      </c>
      <c r="J1048" s="1321"/>
      <c r="K1048" s="1321"/>
      <c r="L1048" s="1286">
        <f>VLOOKUP(A1045,'Marks Entry'!$B$9:$G$108,6)</f>
        <v>930</v>
      </c>
      <c r="M1048" s="1288" t="str">
        <f>CONCATENATE('Marks Entry'!$C$3,"0",'Marks Entry'!$G$3)</f>
        <v>School U-Dise Code :-08151106901</v>
      </c>
      <c r="N1048" s="1289"/>
      <c r="O1048" s="1290"/>
      <c r="P1048" s="1007"/>
    </row>
    <row r="1049" spans="1:16" s="73" customFormat="1" ht="15" customHeight="1">
      <c r="A1049" s="1303"/>
      <c r="B1049" s="1313"/>
      <c r="C1049" s="1314"/>
      <c r="D1049" s="1315"/>
      <c r="E1049" s="1315"/>
      <c r="F1049" s="1315"/>
      <c r="G1049" s="1315"/>
      <c r="H1049" s="1316"/>
      <c r="I1049" s="1320"/>
      <c r="J1049" s="1321"/>
      <c r="K1049" s="1321"/>
      <c r="L1049" s="1286"/>
      <c r="M1049" s="1291" t="str">
        <f>CONCATENATE('Marks Entry'!$I$3,'Marks Entry'!$J$3)</f>
        <v>Session :-2022-23</v>
      </c>
      <c r="N1049" s="1292"/>
      <c r="O1049" s="1293"/>
      <c r="P1049" s="1007"/>
    </row>
    <row r="1050" spans="1:16" s="73" customFormat="1" ht="15" customHeight="1" thickBot="1">
      <c r="A1050" s="1303"/>
      <c r="B1050" s="1313"/>
      <c r="C1050" s="1317"/>
      <c r="D1050" s="1318"/>
      <c r="E1050" s="1318"/>
      <c r="F1050" s="1318"/>
      <c r="G1050" s="1318"/>
      <c r="H1050" s="1319"/>
      <c r="I1050" s="1322"/>
      <c r="J1050" s="1323"/>
      <c r="K1050" s="1323"/>
      <c r="L1050" s="1287"/>
      <c r="M1050" s="1294"/>
      <c r="N1050" s="1295"/>
      <c r="O1050" s="1296"/>
      <c r="P1050" s="1007"/>
    </row>
    <row r="1051" spans="1:16" s="73" customFormat="1" ht="19.5" customHeight="1">
      <c r="A1051" s="1303"/>
      <c r="B1051" s="543" t="s">
        <v>210</v>
      </c>
      <c r="C1051" s="1297" t="s">
        <v>21</v>
      </c>
      <c r="D1051" s="1298"/>
      <c r="E1051" s="1298"/>
      <c r="F1051" s="1298"/>
      <c r="G1051" s="1299"/>
      <c r="H1051" s="13" t="s">
        <v>161</v>
      </c>
      <c r="I1051" s="1300">
        <f>VLOOKUP($A1045,'Marks Entry'!$B$9:$FN$108,4,0)</f>
        <v>0</v>
      </c>
      <c r="J1051" s="1300"/>
      <c r="K1051" s="1300"/>
      <c r="L1051" s="1300"/>
      <c r="M1051" s="1300"/>
      <c r="N1051" s="1300"/>
      <c r="O1051" s="1301"/>
      <c r="P1051" s="1007"/>
    </row>
    <row r="1052" spans="1:16" s="73" customFormat="1" ht="19.5" customHeight="1">
      <c r="A1052" s="1303"/>
      <c r="B1052" s="543" t="s">
        <v>210</v>
      </c>
      <c r="C1052" s="1283" t="s">
        <v>23</v>
      </c>
      <c r="D1052" s="1284"/>
      <c r="E1052" s="1284"/>
      <c r="F1052" s="1284"/>
      <c r="G1052" s="1285"/>
      <c r="H1052" s="25" t="s">
        <v>161</v>
      </c>
      <c r="I1052" s="1252">
        <f>VLOOKUP($A1045,'Marks Entry'!$B$9:$FN$108,7,0)</f>
        <v>0</v>
      </c>
      <c r="J1052" s="1252"/>
      <c r="K1052" s="1252"/>
      <c r="L1052" s="1252"/>
      <c r="M1052" s="1252"/>
      <c r="N1052" s="1252"/>
      <c r="O1052" s="1253"/>
      <c r="P1052" s="1007"/>
    </row>
    <row r="1053" spans="1:16" s="73" customFormat="1" ht="19.5" customHeight="1">
      <c r="A1053" s="1303"/>
      <c r="B1053" s="543" t="s">
        <v>210</v>
      </c>
      <c r="C1053" s="1283" t="s">
        <v>24</v>
      </c>
      <c r="D1053" s="1284"/>
      <c r="E1053" s="1284"/>
      <c r="F1053" s="1284"/>
      <c r="G1053" s="1285"/>
      <c r="H1053" s="25" t="s">
        <v>161</v>
      </c>
      <c r="I1053" s="1252">
        <f>VLOOKUP($A1045,'Marks Entry'!$B$9:$FN$108,8,0)</f>
        <v>0</v>
      </c>
      <c r="J1053" s="1252"/>
      <c r="K1053" s="1252"/>
      <c r="L1053" s="1252"/>
      <c r="M1053" s="1252"/>
      <c r="N1053" s="1252"/>
      <c r="O1053" s="1253"/>
      <c r="P1053" s="1007"/>
    </row>
    <row r="1054" spans="1:16" s="73" customFormat="1" ht="19.5" customHeight="1">
      <c r="A1054" s="1303"/>
      <c r="B1054" s="543" t="s">
        <v>210</v>
      </c>
      <c r="C1054" s="1283" t="s">
        <v>55</v>
      </c>
      <c r="D1054" s="1284"/>
      <c r="E1054" s="1284"/>
      <c r="F1054" s="1284"/>
      <c r="G1054" s="1285"/>
      <c r="H1054" s="25" t="s">
        <v>161</v>
      </c>
      <c r="I1054" s="1252">
        <f>VLOOKUP($A1045,'Marks Entry'!$B$9:$FN$108,9,0)</f>
        <v>0</v>
      </c>
      <c r="J1054" s="1252"/>
      <c r="K1054" s="1252"/>
      <c r="L1054" s="1252"/>
      <c r="M1054" s="1252"/>
      <c r="N1054" s="1252"/>
      <c r="O1054" s="1253"/>
      <c r="P1054" s="1007"/>
    </row>
    <row r="1055" spans="1:16" s="73" customFormat="1" ht="19.5" customHeight="1">
      <c r="A1055" s="1303"/>
      <c r="B1055" s="543" t="s">
        <v>210</v>
      </c>
      <c r="C1055" s="1283" t="s">
        <v>56</v>
      </c>
      <c r="D1055" s="1284"/>
      <c r="E1055" s="1284"/>
      <c r="F1055" s="1284"/>
      <c r="G1055" s="1285"/>
      <c r="H1055" s="25" t="s">
        <v>161</v>
      </c>
      <c r="I1055" s="1251" t="str">
        <f>CONCATENATE('Marks Entry'!$G$4,'Marks Entry'!$J$4)</f>
        <v>6(A)</v>
      </c>
      <c r="J1055" s="1252"/>
      <c r="K1055" s="1252"/>
      <c r="L1055" s="1252"/>
      <c r="M1055" s="1252"/>
      <c r="N1055" s="1252"/>
      <c r="O1055" s="1253"/>
      <c r="P1055" s="1007"/>
    </row>
    <row r="1056" spans="1:16" s="73" customFormat="1" ht="19.5" customHeight="1" thickBot="1">
      <c r="A1056" s="1303"/>
      <c r="B1056" s="543" t="s">
        <v>210</v>
      </c>
      <c r="C1056" s="1254" t="s">
        <v>26</v>
      </c>
      <c r="D1056" s="1255"/>
      <c r="E1056" s="1255"/>
      <c r="F1056" s="1255"/>
      <c r="G1056" s="1256"/>
      <c r="H1056" s="61" t="s">
        <v>161</v>
      </c>
      <c r="I1056" s="1257">
        <f>VLOOKUP($A1045,'Marks Entry'!$B$9:$FN$108,10,0)</f>
        <v>0</v>
      </c>
      <c r="J1056" s="1257"/>
      <c r="K1056" s="1257"/>
      <c r="L1056" s="1257"/>
      <c r="M1056" s="1257"/>
      <c r="N1056" s="1257"/>
      <c r="O1056" s="1258"/>
      <c r="P1056" s="1007"/>
    </row>
    <row r="1057" spans="1:16" s="73" customFormat="1" ht="34.5" customHeight="1">
      <c r="A1057" s="1303"/>
      <c r="B1057" s="543" t="s">
        <v>210</v>
      </c>
      <c r="C1057" s="1259" t="s">
        <v>57</v>
      </c>
      <c r="D1057" s="1260"/>
      <c r="E1057" s="525" t="s">
        <v>82</v>
      </c>
      <c r="F1057" s="525" t="s">
        <v>83</v>
      </c>
      <c r="G1057" s="697" t="str">
        <f>'Marks Entry'!$R$5</f>
        <v>No Bag Day Activity</v>
      </c>
      <c r="H1057" s="521" t="s">
        <v>32</v>
      </c>
      <c r="I1057" s="1261" t="s">
        <v>58</v>
      </c>
      <c r="J1057" s="1262"/>
      <c r="K1057" s="522" t="s">
        <v>203</v>
      </c>
      <c r="L1057" s="1263" t="s">
        <v>94</v>
      </c>
      <c r="M1057" s="1264"/>
      <c r="N1057" s="535" t="s">
        <v>86</v>
      </c>
      <c r="O1057" s="1265" t="s">
        <v>101</v>
      </c>
      <c r="P1057" s="1007"/>
    </row>
    <row r="1058" spans="1:16" s="73" customFormat="1" ht="25.5" customHeight="1" thickBot="1">
      <c r="A1058" s="1303"/>
      <c r="B1058" s="543" t="s">
        <v>210</v>
      </c>
      <c r="C1058" s="1267" t="s">
        <v>59</v>
      </c>
      <c r="D1058" s="1268"/>
      <c r="E1058" s="549">
        <f>'Marks Entry'!$N$7</f>
        <v>10</v>
      </c>
      <c r="F1058" s="549">
        <f>'Marks Entry'!$Q$7</f>
        <v>10</v>
      </c>
      <c r="G1058" s="549">
        <f>'Marks Entry'!$T$7</f>
        <v>10</v>
      </c>
      <c r="H1058" s="111">
        <f>SUM(E1058:G1058)</f>
        <v>30</v>
      </c>
      <c r="I1058" s="1269">
        <f>'Marks Entry'!$X$7</f>
        <v>70</v>
      </c>
      <c r="J1058" s="1270"/>
      <c r="K1058" s="531">
        <f>SUM(H1058,I1058)</f>
        <v>100</v>
      </c>
      <c r="L1058" s="1330">
        <f>'Marks Entry'!$AA$7</f>
        <v>100</v>
      </c>
      <c r="M1058" s="1331"/>
      <c r="N1058" s="536">
        <f>H1058+I1058+L1058</f>
        <v>200</v>
      </c>
      <c r="O1058" s="1266"/>
      <c r="P1058" s="1007"/>
    </row>
    <row r="1059" spans="1:16" s="73" customFormat="1" ht="18.600000000000001" customHeight="1">
      <c r="A1059" s="1303"/>
      <c r="B1059" s="543" t="s">
        <v>210</v>
      </c>
      <c r="C1059" s="1324" t="str">
        <f>'Marks Entry'!$L$3</f>
        <v>HINDI</v>
      </c>
      <c r="D1059" s="1325"/>
      <c r="E1059" s="527">
        <f>IF($L1048="TC",0,IF($L1048="Nso",0,VLOOKUP($A1045,'Marks Entry'!$B$9:$FN$108,13,0)))</f>
        <v>0</v>
      </c>
      <c r="F1059" s="527">
        <f>IF($L1048="TC",0,IF($L1048="Nso",0,VLOOKUP($A1045,'Marks Entry'!$B$9:$FN$108,16,0)))</f>
        <v>0</v>
      </c>
      <c r="G1059" s="527">
        <f>IF($L1048="TC",0,IF($L1048="Nso",0,VLOOKUP($A1045,'Marks Entry'!$B$9:$FN$108,19,0)))</f>
        <v>0</v>
      </c>
      <c r="H1059" s="528">
        <f>SUM(E1059:G1059)</f>
        <v>0</v>
      </c>
      <c r="I1059" s="1326">
        <f>IF($L1048="TC",0,IF($L1048="Nso",0,VLOOKUP($A1045,'Marks Entry'!$B$9:$FN$108,23,0)))</f>
        <v>0</v>
      </c>
      <c r="J1059" s="1327"/>
      <c r="K1059" s="532">
        <f>SUM(H1059,I1059)</f>
        <v>0</v>
      </c>
      <c r="L1059" s="1328">
        <f>IF($L1048="TC",0,IF($L1048="Nso",0,VLOOKUP($A1045,'Marks Entry'!$B$9:$FN$108,26,0)))</f>
        <v>0</v>
      </c>
      <c r="M1059" s="1329"/>
      <c r="N1059" s="537">
        <f>SUM(H1059,I1059,L1059)</f>
        <v>0</v>
      </c>
      <c r="O1059" s="544" t="str">
        <f>IF($L1048="TC",0,IF($L1048="Nso",0,VLOOKUP($A1045,'Marks Entry'!$B$9:$FN$108,30,0)))</f>
        <v>E</v>
      </c>
      <c r="P1059" s="1007"/>
    </row>
    <row r="1060" spans="1:16" s="73" customFormat="1" ht="18.600000000000001" customHeight="1">
      <c r="A1060" s="1303"/>
      <c r="B1060" s="543" t="s">
        <v>210</v>
      </c>
      <c r="C1060" s="1271" t="str">
        <f>'Marks Entry'!$AF$3</f>
        <v>ENGLISH</v>
      </c>
      <c r="D1060" s="1272"/>
      <c r="E1060" s="527">
        <f>IF($L1048="TC",0,IF($L1048="Nso",0,VLOOKUP($A1045,'Marks Entry'!$B$9:$FN$108,33,0)))</f>
        <v>0</v>
      </c>
      <c r="F1060" s="527">
        <f>IF($L1048="TC",0,IF($L1048="Nso",0,VLOOKUP($A1045,'Marks Entry'!$B$9:$FN$108,36,0)))</f>
        <v>0</v>
      </c>
      <c r="G1060" s="527">
        <f>IF($L1048="TC",0,IF($L1048="Nso",0,VLOOKUP($A1045,'Marks Entry'!$B$9:$FN$108,39,0)))</f>
        <v>0</v>
      </c>
      <c r="H1060" s="529">
        <f t="shared" ref="H1060:H1064" si="87">SUM(E1060:G1060)</f>
        <v>0</v>
      </c>
      <c r="I1060" s="1273">
        <f>IF($L1048="TC",0,IF($L1048="Nso",0,VLOOKUP($A1045,'Marks Entry'!$B$9:$FN$108,43,0)))</f>
        <v>0</v>
      </c>
      <c r="J1060" s="1274"/>
      <c r="K1060" s="533">
        <f t="shared" ref="K1060:K1064" si="88">SUM(H1060,I1060)</f>
        <v>0</v>
      </c>
      <c r="L1060" s="1275">
        <f>IF($L1048="TC",0,IF($L1048="Nso",0,VLOOKUP($A1045,'Marks Entry'!$B$9:$FN$108,46,0)))</f>
        <v>0</v>
      </c>
      <c r="M1060" s="1276"/>
      <c r="N1060" s="537">
        <f t="shared" ref="N1060:N1064" si="89">SUM(H1060,I1060,L1060)</f>
        <v>0</v>
      </c>
      <c r="O1060" s="544" t="str">
        <f>IF($L1048="TC",0,IF($L1048="Nso",0,VLOOKUP($A1045,'Marks Entry'!$B$9:$FN$108,50,0)))</f>
        <v>E</v>
      </c>
      <c r="P1060" s="1007"/>
    </row>
    <row r="1061" spans="1:16" s="73" customFormat="1" ht="18.600000000000001" customHeight="1">
      <c r="A1061" s="1303"/>
      <c r="B1061" s="543" t="s">
        <v>210</v>
      </c>
      <c r="C1061" s="1271" t="str">
        <f>'Marks Entry'!$AZ$3</f>
        <v>SANSKRIT</v>
      </c>
      <c r="D1061" s="1272"/>
      <c r="E1061" s="527">
        <f>IF($L1048="TC",0,IF($L1048="Nso",0,VLOOKUP($A1045,'Marks Entry'!$B$9:$FN$108,53,0)))</f>
        <v>0</v>
      </c>
      <c r="F1061" s="527">
        <f>IF($L1048="TC",0,IF($L1048="TC",0,IF($L1048="Nso",0,VLOOKUP($A1045,'Marks Entry'!$B$9:$FN$108,56,0))))</f>
        <v>0</v>
      </c>
      <c r="G1061" s="527">
        <f>IF($L1048="TC",0,IF($L1048="TC",0,IF($L1048="Nso",0,VLOOKUP($A1045,'Marks Entry'!$B$9:$FN$108,59,0))))</f>
        <v>0</v>
      </c>
      <c r="H1061" s="529">
        <f t="shared" si="87"/>
        <v>0</v>
      </c>
      <c r="I1061" s="1273">
        <f>IF($L1048="TC",0,IF($L1048="Nso",0,VLOOKUP($A1045,'Marks Entry'!$B$9:$FN$108,63,0)))</f>
        <v>0</v>
      </c>
      <c r="J1061" s="1274"/>
      <c r="K1061" s="533">
        <f t="shared" si="88"/>
        <v>0</v>
      </c>
      <c r="L1061" s="1275">
        <f>IF($L1048="TC",0,IF($L1048="Nso",0,VLOOKUP($A1045,'Marks Entry'!$B$9:$FN$108,66,0)))</f>
        <v>0</v>
      </c>
      <c r="M1061" s="1276"/>
      <c r="N1061" s="537">
        <f t="shared" si="89"/>
        <v>0</v>
      </c>
      <c r="O1061" s="544" t="str">
        <f>IF($L1048="TC",0,IF($L1048="Nso",0,VLOOKUP($A1045,'Marks Entry'!$B$9:$FN$108,70,0)))</f>
        <v>E</v>
      </c>
      <c r="P1061" s="1007"/>
    </row>
    <row r="1062" spans="1:16" s="73" customFormat="1" ht="18.600000000000001" customHeight="1">
      <c r="A1062" s="1303"/>
      <c r="B1062" s="543" t="s">
        <v>210</v>
      </c>
      <c r="C1062" s="1271" t="str">
        <f>'Marks Entry'!$BT$3</f>
        <v>SCIENCE</v>
      </c>
      <c r="D1062" s="1272"/>
      <c r="E1062" s="527">
        <f>IF($L1048="TC",0,IF($L1048="Nso",0,VLOOKUP($A1045,'Marks Entry'!$B$9:$FN$108,73,0)))</f>
        <v>0</v>
      </c>
      <c r="F1062" s="527">
        <f>IF($L1048="TC",0,IF($L1048="Nso",0,VLOOKUP($A1045,'Marks Entry'!$B$9:$FN$108,76,0)))</f>
        <v>0</v>
      </c>
      <c r="G1062" s="527">
        <f>IF($L1048="TC",0,IF($L1048="Nso",0,VLOOKUP($A1045,'Marks Entry'!$B$9:$FN$108,79,0)))</f>
        <v>0</v>
      </c>
      <c r="H1062" s="529">
        <f t="shared" si="87"/>
        <v>0</v>
      </c>
      <c r="I1062" s="1273">
        <f>IF($L1048="TC",0,IF($L1048="Nso",0,VLOOKUP($A1045,'Marks Entry'!$B$9:$FN$108,83,0)))</f>
        <v>0</v>
      </c>
      <c r="J1062" s="1274"/>
      <c r="K1062" s="533">
        <f t="shared" si="88"/>
        <v>0</v>
      </c>
      <c r="L1062" s="1275">
        <f>IF($L1048="TC",0,IF($L1048="Nso",0,VLOOKUP($A1045,'Marks Entry'!$B$9:$FN$108,86,0)))</f>
        <v>0</v>
      </c>
      <c r="M1062" s="1276"/>
      <c r="N1062" s="537">
        <f t="shared" si="89"/>
        <v>0</v>
      </c>
      <c r="O1062" s="544" t="str">
        <f>IF($L1048="TC",0,IF($L1048="Nso",0,VLOOKUP($A1045,'Marks Entry'!$B$9:$FN$108,90,0)))</f>
        <v>E</v>
      </c>
      <c r="P1062" s="1007"/>
    </row>
    <row r="1063" spans="1:16" s="73" customFormat="1" ht="18.600000000000001" customHeight="1">
      <c r="A1063" s="1303"/>
      <c r="B1063" s="543" t="s">
        <v>210</v>
      </c>
      <c r="C1063" s="1271" t="str">
        <f>'Marks Entry'!$CN$3</f>
        <v>MATHEMATICS</v>
      </c>
      <c r="D1063" s="1272"/>
      <c r="E1063" s="527">
        <f>IF($L1048="TC",0,IF($L1048="Nso",0,VLOOKUP($A1045,'Marks Entry'!$B$9:$FN$108,93,0)))</f>
        <v>0</v>
      </c>
      <c r="F1063" s="527">
        <f>IF($L1048="TC",0,IF($L1048="Nso",0,VLOOKUP($A1045,'Marks Entry'!$B$9:$FN$108,96,0)))</f>
        <v>0</v>
      </c>
      <c r="G1063" s="527">
        <f>IF($L1048="TC",0,IF($L1048="Nso",0,VLOOKUP($A1045,'Marks Entry'!$B$9:$FN$108,99,0)))</f>
        <v>0</v>
      </c>
      <c r="H1063" s="529">
        <f t="shared" si="87"/>
        <v>0</v>
      </c>
      <c r="I1063" s="1273">
        <f>IF($L1048="TC",0,IF($L1048="Nso",0,VLOOKUP($A1045,'Marks Entry'!$B$9:$FN$108,103,0)))</f>
        <v>0</v>
      </c>
      <c r="J1063" s="1274"/>
      <c r="K1063" s="533">
        <f t="shared" si="88"/>
        <v>0</v>
      </c>
      <c r="L1063" s="1275">
        <f>IF($L1048="TC",0,IF($L1048="Nso",0,VLOOKUP($A1045,'Marks Entry'!$B$9:$FN$108,106,0)))</f>
        <v>0</v>
      </c>
      <c r="M1063" s="1276"/>
      <c r="N1063" s="537">
        <f t="shared" si="89"/>
        <v>0</v>
      </c>
      <c r="O1063" s="544" t="str">
        <f>IF($L1048="TC",0,IF($L1048="Nso",0,VLOOKUP($A1045,'Marks Entry'!$B$9:$FN$108,110,0)))</f>
        <v>E</v>
      </c>
      <c r="P1063" s="1007"/>
    </row>
    <row r="1064" spans="1:16" s="73" customFormat="1" ht="18.600000000000001" customHeight="1" thickBot="1">
      <c r="A1064" s="1303"/>
      <c r="B1064" s="543" t="s">
        <v>210</v>
      </c>
      <c r="C1064" s="1277" t="str">
        <f>'Marks Entry'!$DH$3</f>
        <v>SOCIAL SCIENCE</v>
      </c>
      <c r="D1064" s="1278"/>
      <c r="E1064" s="527">
        <f>IF($L1048="TC",0,IF($L1048="Nso",0,VLOOKUP($A1045,'Marks Entry'!$B$9:$FN$108,113,0)))</f>
        <v>0</v>
      </c>
      <c r="F1064" s="527">
        <f>IF($L1048="TC",0,IF($L1048="Nso",0,VLOOKUP($A1045,'Marks Entry'!$B$9:$FN$108,116,0)))</f>
        <v>0</v>
      </c>
      <c r="G1064" s="527">
        <f>IF($L1048="TC",0,IF($L1048="Nso",0,VLOOKUP($A1045,'Marks Entry'!$B$9:$FN$108,119,0)))</f>
        <v>0</v>
      </c>
      <c r="H1064" s="530">
        <f t="shared" si="87"/>
        <v>0</v>
      </c>
      <c r="I1064" s="1279">
        <f>IF($L1048="TC",0,IF($L1048="Nso",0,VLOOKUP($A1045,'Marks Entry'!$B$9:$FN$108,123,0)))</f>
        <v>0</v>
      </c>
      <c r="J1064" s="1280"/>
      <c r="K1064" s="534">
        <f t="shared" si="88"/>
        <v>0</v>
      </c>
      <c r="L1064" s="1281">
        <f>IF($L1048="TC",0,IF($L1048="Nso",0,VLOOKUP($A1045,'Marks Entry'!$B$9:$FN$108,126,0)))</f>
        <v>0</v>
      </c>
      <c r="M1064" s="1282"/>
      <c r="N1064" s="537">
        <f t="shared" si="89"/>
        <v>0</v>
      </c>
      <c r="O1064" s="544" t="str">
        <f>IF($L1048="TC",0,IF($L1048="Nso",0,VLOOKUP($A1045,'Marks Entry'!$B$9:$FN$108,130,0)))</f>
        <v>E</v>
      </c>
      <c r="P1064" s="1007"/>
    </row>
    <row r="1065" spans="1:16" s="73" customFormat="1" ht="18.600000000000001" customHeight="1">
      <c r="A1065" s="1303"/>
      <c r="B1065" s="543" t="s">
        <v>210</v>
      </c>
      <c r="C1065" s="1350" t="s">
        <v>87</v>
      </c>
      <c r="D1065" s="1351"/>
      <c r="E1065" s="1352"/>
      <c r="F1065" s="1356" t="s">
        <v>88</v>
      </c>
      <c r="G1065" s="1357"/>
      <c r="H1065" s="1358" t="s">
        <v>89</v>
      </c>
      <c r="I1065" s="1358"/>
      <c r="J1065" s="1359" t="s">
        <v>44</v>
      </c>
      <c r="K1065" s="1360"/>
      <c r="L1065" s="236" t="s">
        <v>95</v>
      </c>
      <c r="M1065" s="236" t="s">
        <v>208</v>
      </c>
      <c r="N1065" s="200" t="s">
        <v>42</v>
      </c>
      <c r="O1065" s="545" t="s">
        <v>46</v>
      </c>
      <c r="P1065" s="1007"/>
    </row>
    <row r="1066" spans="1:16" s="73" customFormat="1" ht="18.600000000000001" customHeight="1" thickBot="1">
      <c r="A1066" s="1303"/>
      <c r="B1066" s="543" t="s">
        <v>210</v>
      </c>
      <c r="C1066" s="1353"/>
      <c r="D1066" s="1354"/>
      <c r="E1066" s="1355"/>
      <c r="F1066" s="1361">
        <f>IF($L1048="TC",0,IF($L1048="Nso",0,VLOOKUP($A1045,'Marks Entry'!$B$9:$FN$108,161,0)))</f>
        <v>1200</v>
      </c>
      <c r="G1066" s="1362"/>
      <c r="H1066" s="1363">
        <f>IF($L1048="TC",0,IF($L1048="Nso",0,VLOOKUP($A1045,'Marks Entry'!$B$9:$FN$108,162,0)))</f>
        <v>0</v>
      </c>
      <c r="I1066" s="1363"/>
      <c r="J1066" s="1364">
        <f>IF($L1048="TC",0,IF($L1048="Nso",0,VLOOKUP($A1045,'Marks Entry'!$B$9:$FN$108,163,0)))</f>
        <v>0</v>
      </c>
      <c r="K1066" s="1365"/>
      <c r="L1066" s="237" t="str">
        <f>IF($L1048="TC",0,IF($L1048="Nso",0,VLOOKUP($A1045,'Marks Entry'!$B$9:$FN$108,164,0)))</f>
        <v/>
      </c>
      <c r="M1066" s="237" t="str">
        <f>IF($L1048="TC",0,IF($L1048="Nso",0,VLOOKUP($A1045,'Marks Entry'!$B$9:$FN$108,165,0)))</f>
        <v/>
      </c>
      <c r="N1066" s="542" t="str">
        <f>IF($L1048="TC","TC",IF($L1048="Nso","NSO",VLOOKUP($A1045,'Marks Entry'!$B$9:$FN$108,166,0)))</f>
        <v>PROMOTED</v>
      </c>
      <c r="O1066" s="546" t="str">
        <f>IF($L1048="Nso",0,VLOOKUP($A1045,'Marks Entry'!$B$9:$FN$108,168,0))</f>
        <v/>
      </c>
      <c r="P1066" s="1007"/>
    </row>
    <row r="1067" spans="1:16" s="73" customFormat="1" ht="18.600000000000001" customHeight="1">
      <c r="A1067" s="1303"/>
      <c r="B1067" s="543" t="s">
        <v>210</v>
      </c>
      <c r="C1067" s="1332" t="s">
        <v>62</v>
      </c>
      <c r="D1067" s="1333"/>
      <c r="E1067" s="1333"/>
      <c r="F1067" s="1333"/>
      <c r="G1067" s="1333"/>
      <c r="H1067" s="1333"/>
      <c r="I1067" s="1334"/>
      <c r="J1067" s="1335" t="s">
        <v>63</v>
      </c>
      <c r="K1067" s="1335"/>
      <c r="L1067" s="1336"/>
      <c r="M1067" s="238">
        <f>IF($L1048="TC",0,IF($L1048="Nso",0,VLOOKUP($A1045,'Marks Entry'!$B$9:$FN$108,158,0)))</f>
        <v>0</v>
      </c>
      <c r="N1067" s="1337" t="s">
        <v>104</v>
      </c>
      <c r="O1067" s="1338"/>
      <c r="P1067" s="1007"/>
    </row>
    <row r="1068" spans="1:16" s="73" customFormat="1" ht="18.600000000000001" customHeight="1" thickBot="1">
      <c r="A1068" s="1303"/>
      <c r="B1068" s="543" t="s">
        <v>210</v>
      </c>
      <c r="C1068" s="1339" t="s">
        <v>57</v>
      </c>
      <c r="D1068" s="1340"/>
      <c r="E1068" s="1340"/>
      <c r="F1068" s="1341" t="s">
        <v>168</v>
      </c>
      <c r="G1068" s="1341"/>
      <c r="H1068" s="1341"/>
      <c r="I1068" s="523" t="s">
        <v>50</v>
      </c>
      <c r="J1068" s="1342" t="s">
        <v>64</v>
      </c>
      <c r="K1068" s="1342"/>
      <c r="L1068" s="1343"/>
      <c r="M1068" s="239">
        <f>IF($L1048="TC",0,IF($L1048="Nso",0,VLOOKUP($A1045,'Marks Entry'!$B$9:$FN$108,159,0)))</f>
        <v>0</v>
      </c>
      <c r="N1068" s="1344" t="str">
        <f>IF($L1048="TC",0,IF($L1048="Nso",0,VLOOKUP($A1045,'Marks Entry'!$B$9:$FN$108,160,0)))</f>
        <v/>
      </c>
      <c r="O1068" s="1345"/>
      <c r="P1068" s="1007"/>
    </row>
    <row r="1069" spans="1:16" s="73" customFormat="1" ht="18.600000000000001" customHeight="1">
      <c r="A1069" s="1303"/>
      <c r="B1069" s="543" t="s">
        <v>210</v>
      </c>
      <c r="C1069" s="1339"/>
      <c r="D1069" s="1340"/>
      <c r="E1069" s="1340"/>
      <c r="F1069" s="1341"/>
      <c r="G1069" s="1341"/>
      <c r="H1069" s="1341"/>
      <c r="I1069" s="524" t="s">
        <v>102</v>
      </c>
      <c r="J1069" s="1346" t="s">
        <v>65</v>
      </c>
      <c r="K1069" s="1346"/>
      <c r="L1069" s="1347"/>
      <c r="M1069" s="1348" t="str">
        <f>IF($L1048="TC",0,IF($L1048="Nso",0,VLOOKUP($A1045,'Marks Entry'!$B$9:$FN$108,169,0)))</f>
        <v>Need Improvement</v>
      </c>
      <c r="N1069" s="1348"/>
      <c r="O1069" s="1349"/>
      <c r="P1069" s="1007"/>
    </row>
    <row r="1070" spans="1:16" s="73" customFormat="1" ht="18.600000000000001" customHeight="1">
      <c r="A1070" s="1303"/>
      <c r="B1070" s="543" t="s">
        <v>210</v>
      </c>
      <c r="C1070" s="1397" t="str">
        <f>'Marks Entry'!$EB$3</f>
        <v>Work Exp.</v>
      </c>
      <c r="D1070" s="1398"/>
      <c r="E1070" s="1399"/>
      <c r="F1070" s="1400" t="str">
        <f>IF($L1048="TC",0,IF($L1048="Nso",0,VLOOKUP($A1045,'Marks Entry'!$B$9:$GM$108,186,0)))</f>
        <v>0/100</v>
      </c>
      <c r="G1070" s="1400"/>
      <c r="H1070" s="1400"/>
      <c r="I1070" s="59" t="str">
        <f>IF($L1048="TC",0,IF($L1048="Nso",0,VLOOKUP($A1045,'Marks Entry'!$B$9:$GM$108,139,0)))</f>
        <v>E</v>
      </c>
      <c r="J1070" s="1401" t="s">
        <v>81</v>
      </c>
      <c r="K1070" s="1401"/>
      <c r="L1070" s="1402"/>
      <c r="M1070" s="1403">
        <f>'Marks Entry'!$AA$2</f>
        <v>45041</v>
      </c>
      <c r="N1070" s="1403"/>
      <c r="O1070" s="1404"/>
      <c r="P1070" s="1007"/>
    </row>
    <row r="1071" spans="1:16" s="73" customFormat="1" ht="18.600000000000001" customHeight="1">
      <c r="A1071" s="1303"/>
      <c r="B1071" s="543" t="s">
        <v>210</v>
      </c>
      <c r="C1071" s="1405" t="str">
        <f>'Marks Entry'!$EK$3</f>
        <v>Art Edu.</v>
      </c>
      <c r="D1071" s="1400"/>
      <c r="E1071" s="1400"/>
      <c r="F1071" s="1406" t="str">
        <f>IF($L1048="TC",0,IF($L1048="Nso",0,VLOOKUP($A1045,'Marks Entry'!$B$9:$GM$108,190,0)))</f>
        <v>0/100</v>
      </c>
      <c r="G1071" s="1407"/>
      <c r="H1071" s="1408"/>
      <c r="I1071" s="59" t="str">
        <f>IF($L1048="TC",0,IF($L1048="Nso",0,VLOOKUP($A1045,'Marks Entry'!$B$9:$GM$108,148,0)))</f>
        <v>E</v>
      </c>
      <c r="J1071" s="1409"/>
      <c r="K1071" s="1409"/>
      <c r="L1071" s="1410"/>
      <c r="M1071" s="1410"/>
      <c r="N1071" s="1410"/>
      <c r="O1071" s="1411"/>
      <c r="P1071" s="1007"/>
    </row>
    <row r="1072" spans="1:16" s="73" customFormat="1" ht="18.600000000000001" customHeight="1">
      <c r="A1072" s="1303"/>
      <c r="B1072" s="543" t="s">
        <v>210</v>
      </c>
      <c r="C1072" s="1366" t="str">
        <f>'Marks Entry'!$ET$3</f>
        <v>HEALTH &amp; PHY. EDU.</v>
      </c>
      <c r="D1072" s="1367"/>
      <c r="E1072" s="1367"/>
      <c r="F1072" s="1368" t="str">
        <f>IF($L1048="TC",0,IF($L1048="Nso",0,VLOOKUP($A1045,'Marks Entry'!$B$9:$GM$108,194,0)))</f>
        <v>0/100</v>
      </c>
      <c r="G1072" s="1369"/>
      <c r="H1072" s="1370"/>
      <c r="I1072" s="59" t="str">
        <f>IF($L1048="TC",0,IF($L1048="Nso",0,VLOOKUP($A1045,'Marks Entry'!$B$9:$GM$108,157,0)))</f>
        <v>E</v>
      </c>
      <c r="J1072" s="1371" t="s">
        <v>77</v>
      </c>
      <c r="K1072" s="1372"/>
      <c r="L1072" s="1373"/>
      <c r="M1072" s="1377"/>
      <c r="N1072" s="1372"/>
      <c r="O1072" s="1378"/>
      <c r="P1072" s="1007"/>
    </row>
    <row r="1073" spans="1:16" s="73" customFormat="1" ht="18.600000000000001" customHeight="1">
      <c r="A1073" s="1303"/>
      <c r="B1073" s="543" t="s">
        <v>210</v>
      </c>
      <c r="C1073" s="1381" t="s">
        <v>66</v>
      </c>
      <c r="D1073" s="1382"/>
      <c r="E1073" s="1382"/>
      <c r="F1073" s="1382"/>
      <c r="G1073" s="1382"/>
      <c r="H1073" s="1382"/>
      <c r="I1073" s="1383"/>
      <c r="J1073" s="1374"/>
      <c r="K1073" s="1375"/>
      <c r="L1073" s="1376"/>
      <c r="M1073" s="1379"/>
      <c r="N1073" s="1375"/>
      <c r="O1073" s="1380"/>
      <c r="P1073" s="1007"/>
    </row>
    <row r="1074" spans="1:16" s="73" customFormat="1" ht="18.600000000000001" customHeight="1" thickBot="1">
      <c r="A1074" s="1303"/>
      <c r="B1074" s="543" t="s">
        <v>210</v>
      </c>
      <c r="C1074" s="60" t="s">
        <v>67</v>
      </c>
      <c r="D1074" s="1384" t="s">
        <v>72</v>
      </c>
      <c r="E1074" s="1385"/>
      <c r="F1074" s="1384" t="s">
        <v>73</v>
      </c>
      <c r="G1074" s="1386"/>
      <c r="H1074" s="1386"/>
      <c r="I1074" s="1387"/>
      <c r="J1074" s="1388" t="s">
        <v>78</v>
      </c>
      <c r="K1074" s="1389"/>
      <c r="L1074" s="1389"/>
      <c r="M1074" s="1389"/>
      <c r="N1074" s="1389"/>
      <c r="O1074" s="1390"/>
      <c r="P1074" s="1007"/>
    </row>
    <row r="1075" spans="1:16" s="73" customFormat="1" ht="18.600000000000001" customHeight="1">
      <c r="A1075" s="1303"/>
      <c r="B1075" s="543" t="s">
        <v>210</v>
      </c>
      <c r="C1075" s="690" t="s">
        <v>68</v>
      </c>
      <c r="D1075" s="1328" t="s">
        <v>211</v>
      </c>
      <c r="E1075" s="1327"/>
      <c r="F1075" s="1394" t="s">
        <v>74</v>
      </c>
      <c r="G1075" s="1395"/>
      <c r="H1075" s="1395"/>
      <c r="I1075" s="1396"/>
      <c r="J1075" s="1391"/>
      <c r="K1075" s="1392"/>
      <c r="L1075" s="1392"/>
      <c r="M1075" s="1392"/>
      <c r="N1075" s="1392"/>
      <c r="O1075" s="1393"/>
      <c r="P1075" s="1007"/>
    </row>
    <row r="1076" spans="1:16" s="73" customFormat="1" ht="18.600000000000001" customHeight="1">
      <c r="A1076" s="1303"/>
      <c r="B1076" s="543" t="s">
        <v>210</v>
      </c>
      <c r="C1076" s="689" t="s">
        <v>69</v>
      </c>
      <c r="D1076" s="1275" t="s">
        <v>212</v>
      </c>
      <c r="E1076" s="1274"/>
      <c r="F1076" s="1413" t="s">
        <v>75</v>
      </c>
      <c r="G1076" s="1414"/>
      <c r="H1076" s="1414"/>
      <c r="I1076" s="1415"/>
      <c r="J1076" s="1391"/>
      <c r="K1076" s="1392"/>
      <c r="L1076" s="1392"/>
      <c r="M1076" s="1392"/>
      <c r="N1076" s="1392"/>
      <c r="O1076" s="1393"/>
      <c r="P1076" s="1007"/>
    </row>
    <row r="1077" spans="1:16" s="73" customFormat="1" ht="18.600000000000001" customHeight="1">
      <c r="A1077" s="1303"/>
      <c r="B1077" s="543" t="s">
        <v>210</v>
      </c>
      <c r="C1077" s="689" t="s">
        <v>71</v>
      </c>
      <c r="D1077" s="1275" t="s">
        <v>213</v>
      </c>
      <c r="E1077" s="1274"/>
      <c r="F1077" s="1413" t="s">
        <v>76</v>
      </c>
      <c r="G1077" s="1414"/>
      <c r="H1077" s="1414"/>
      <c r="I1077" s="1415"/>
      <c r="J1077" s="1416" t="s">
        <v>90</v>
      </c>
      <c r="K1077" s="1417"/>
      <c r="L1077" s="1417"/>
      <c r="M1077" s="1417"/>
      <c r="N1077" s="1417"/>
      <c r="O1077" s="1418"/>
      <c r="P1077" s="1007"/>
    </row>
    <row r="1078" spans="1:16" s="73" customFormat="1" ht="18.600000000000001" customHeight="1">
      <c r="A1078" s="1303"/>
      <c r="B1078" s="543" t="s">
        <v>210</v>
      </c>
      <c r="C1078" s="689" t="s">
        <v>70</v>
      </c>
      <c r="D1078" s="1275" t="s">
        <v>214</v>
      </c>
      <c r="E1078" s="1274"/>
      <c r="F1078" s="1413" t="s">
        <v>103</v>
      </c>
      <c r="G1078" s="1414"/>
      <c r="H1078" s="1414"/>
      <c r="I1078" s="1415"/>
      <c r="J1078" s="1416"/>
      <c r="K1078" s="1417"/>
      <c r="L1078" s="1417"/>
      <c r="M1078" s="1417"/>
      <c r="N1078" s="1417"/>
      <c r="O1078" s="1418"/>
      <c r="P1078" s="1007"/>
    </row>
    <row r="1079" spans="1:16" s="73" customFormat="1" ht="18.600000000000001" customHeight="1" thickBot="1">
      <c r="A1079" s="1303"/>
      <c r="B1079" s="547" t="s">
        <v>210</v>
      </c>
      <c r="C1079" s="548" t="s">
        <v>153</v>
      </c>
      <c r="D1079" s="1281" t="s">
        <v>215</v>
      </c>
      <c r="E1079" s="1280"/>
      <c r="F1079" s="1422" t="s">
        <v>216</v>
      </c>
      <c r="G1079" s="1423"/>
      <c r="H1079" s="1423"/>
      <c r="I1079" s="1424"/>
      <c r="J1079" s="1419"/>
      <c r="K1079" s="1420"/>
      <c r="L1079" s="1420"/>
      <c r="M1079" s="1420"/>
      <c r="N1079" s="1420"/>
      <c r="O1079" s="1421"/>
      <c r="P1079" s="1007"/>
    </row>
    <row r="1080" spans="1:16" s="73" customFormat="1" ht="9.75" customHeight="1">
      <c r="A1080" s="1412"/>
      <c r="B1080" s="1412"/>
      <c r="C1080" s="1412"/>
      <c r="D1080" s="1412"/>
      <c r="E1080" s="1412"/>
      <c r="F1080" s="1412"/>
      <c r="G1080" s="1412"/>
      <c r="H1080" s="1412"/>
      <c r="I1080" s="1412"/>
      <c r="J1080" s="1412"/>
      <c r="K1080" s="1412"/>
      <c r="L1080" s="1412"/>
      <c r="M1080" s="1412"/>
      <c r="N1080" s="1412"/>
      <c r="O1080" s="1412"/>
      <c r="P1080" s="1412"/>
    </row>
    <row r="1081" spans="1:16" s="73" customFormat="1" ht="17.25" customHeight="1" thickBot="1">
      <c r="A1081" s="241">
        <f>A1045+1</f>
        <v>31</v>
      </c>
      <c r="B1081" s="1302" t="s">
        <v>53</v>
      </c>
      <c r="C1081" s="1302"/>
      <c r="D1081" s="1302"/>
      <c r="E1081" s="1302"/>
      <c r="F1081" s="1302"/>
      <c r="G1081" s="1302"/>
      <c r="H1081" s="1302"/>
      <c r="I1081" s="1302"/>
      <c r="J1081" s="1302"/>
      <c r="K1081" s="1302"/>
      <c r="L1081" s="1302"/>
      <c r="M1081" s="1302"/>
      <c r="N1081" s="1302"/>
      <c r="O1081" s="1302"/>
      <c r="P1081" s="1007"/>
    </row>
    <row r="1082" spans="1:16" s="73" customFormat="1" ht="44.25" customHeight="1">
      <c r="A1082" s="1303"/>
      <c r="B1082" s="1304" t="str">
        <f>IF(L1084&gt;0,CONCATENATE(I1084,L1084),0)</f>
        <v>Roll No.:-931</v>
      </c>
      <c r="C1082" s="1306"/>
      <c r="D1082" s="1308" t="str">
        <f>Master!$E$8</f>
        <v>Govt. Sr. Secondary School Raimalwada</v>
      </c>
      <c r="E1082" s="1309"/>
      <c r="F1082" s="1309"/>
      <c r="G1082" s="1309"/>
      <c r="H1082" s="1309"/>
      <c r="I1082" s="1309"/>
      <c r="J1082" s="1309"/>
      <c r="K1082" s="1309"/>
      <c r="L1082" s="1309"/>
      <c r="M1082" s="1309"/>
      <c r="N1082" s="1309"/>
      <c r="O1082" s="1310"/>
      <c r="P1082" s="1007"/>
    </row>
    <row r="1083" spans="1:16" s="73" customFormat="1" ht="26.25" customHeight="1" thickBot="1">
      <c r="A1083" s="1303"/>
      <c r="B1083" s="1305"/>
      <c r="C1083" s="1307"/>
      <c r="D1083" s="1311" t="str">
        <f>Master!$E$11</f>
        <v>P.S.-Bapini (Jodhpur)</v>
      </c>
      <c r="E1083" s="1311"/>
      <c r="F1083" s="1311"/>
      <c r="G1083" s="1311"/>
      <c r="H1083" s="1311"/>
      <c r="I1083" s="1311"/>
      <c r="J1083" s="1311"/>
      <c r="K1083" s="1311"/>
      <c r="L1083" s="1311"/>
      <c r="M1083" s="1311"/>
      <c r="N1083" s="1311"/>
      <c r="O1083" s="1312"/>
      <c r="P1083" s="1007"/>
    </row>
    <row r="1084" spans="1:16" s="73" customFormat="1" ht="15" customHeight="1">
      <c r="A1084" s="1303"/>
      <c r="B1084" s="1313"/>
      <c r="C1084" s="1314" t="s">
        <v>163</v>
      </c>
      <c r="D1084" s="1315"/>
      <c r="E1084" s="1315"/>
      <c r="F1084" s="1315"/>
      <c r="G1084" s="1315"/>
      <c r="H1084" s="1316"/>
      <c r="I1084" s="1320" t="s">
        <v>125</v>
      </c>
      <c r="J1084" s="1321"/>
      <c r="K1084" s="1321"/>
      <c r="L1084" s="1286">
        <f>VLOOKUP(A1081,'Marks Entry'!$B$9:$G$108,6)</f>
        <v>931</v>
      </c>
      <c r="M1084" s="1288" t="str">
        <f>CONCATENATE('Marks Entry'!$C$3,"0",'Marks Entry'!$G$3)</f>
        <v>School U-Dise Code :-08151106901</v>
      </c>
      <c r="N1084" s="1289"/>
      <c r="O1084" s="1290"/>
      <c r="P1084" s="1007"/>
    </row>
    <row r="1085" spans="1:16" s="73" customFormat="1" ht="15" customHeight="1">
      <c r="A1085" s="1303"/>
      <c r="B1085" s="1313"/>
      <c r="C1085" s="1314"/>
      <c r="D1085" s="1315"/>
      <c r="E1085" s="1315"/>
      <c r="F1085" s="1315"/>
      <c r="G1085" s="1315"/>
      <c r="H1085" s="1316"/>
      <c r="I1085" s="1320"/>
      <c r="J1085" s="1321"/>
      <c r="K1085" s="1321"/>
      <c r="L1085" s="1286"/>
      <c r="M1085" s="1291" t="str">
        <f>CONCATENATE('Marks Entry'!$I$3,'Marks Entry'!$J$3)</f>
        <v>Session :-2022-23</v>
      </c>
      <c r="N1085" s="1292"/>
      <c r="O1085" s="1293"/>
      <c r="P1085" s="1007"/>
    </row>
    <row r="1086" spans="1:16" s="73" customFormat="1" ht="15" customHeight="1" thickBot="1">
      <c r="A1086" s="1303"/>
      <c r="B1086" s="1313"/>
      <c r="C1086" s="1317"/>
      <c r="D1086" s="1318"/>
      <c r="E1086" s="1318"/>
      <c r="F1086" s="1318"/>
      <c r="G1086" s="1318"/>
      <c r="H1086" s="1319"/>
      <c r="I1086" s="1322"/>
      <c r="J1086" s="1323"/>
      <c r="K1086" s="1323"/>
      <c r="L1086" s="1287"/>
      <c r="M1086" s="1294"/>
      <c r="N1086" s="1295"/>
      <c r="O1086" s="1296"/>
      <c r="P1086" s="1007"/>
    </row>
    <row r="1087" spans="1:16" s="73" customFormat="1" ht="19.5" customHeight="1">
      <c r="A1087" s="1303"/>
      <c r="B1087" s="543" t="s">
        <v>210</v>
      </c>
      <c r="C1087" s="1297" t="s">
        <v>21</v>
      </c>
      <c r="D1087" s="1298"/>
      <c r="E1087" s="1298"/>
      <c r="F1087" s="1298"/>
      <c r="G1087" s="1299"/>
      <c r="H1087" s="13" t="s">
        <v>161</v>
      </c>
      <c r="I1087" s="1300">
        <f>VLOOKUP($A1081,'Marks Entry'!$B$9:$FN$108,4,0)</f>
        <v>0</v>
      </c>
      <c r="J1087" s="1300"/>
      <c r="K1087" s="1300"/>
      <c r="L1087" s="1300"/>
      <c r="M1087" s="1300"/>
      <c r="N1087" s="1300"/>
      <c r="O1087" s="1301"/>
      <c r="P1087" s="1007"/>
    </row>
    <row r="1088" spans="1:16" s="73" customFormat="1" ht="19.5" customHeight="1">
      <c r="A1088" s="1303"/>
      <c r="B1088" s="543" t="s">
        <v>210</v>
      </c>
      <c r="C1088" s="1283" t="s">
        <v>23</v>
      </c>
      <c r="D1088" s="1284"/>
      <c r="E1088" s="1284"/>
      <c r="F1088" s="1284"/>
      <c r="G1088" s="1285"/>
      <c r="H1088" s="25" t="s">
        <v>161</v>
      </c>
      <c r="I1088" s="1252">
        <f>VLOOKUP($A1081,'Marks Entry'!$B$9:$FN$108,7,0)</f>
        <v>0</v>
      </c>
      <c r="J1088" s="1252"/>
      <c r="K1088" s="1252"/>
      <c r="L1088" s="1252"/>
      <c r="M1088" s="1252"/>
      <c r="N1088" s="1252"/>
      <c r="O1088" s="1253"/>
      <c r="P1088" s="1007"/>
    </row>
    <row r="1089" spans="1:16" s="73" customFormat="1" ht="19.5" customHeight="1">
      <c r="A1089" s="1303"/>
      <c r="B1089" s="543" t="s">
        <v>210</v>
      </c>
      <c r="C1089" s="1283" t="s">
        <v>24</v>
      </c>
      <c r="D1089" s="1284"/>
      <c r="E1089" s="1284"/>
      <c r="F1089" s="1284"/>
      <c r="G1089" s="1285"/>
      <c r="H1089" s="25" t="s">
        <v>161</v>
      </c>
      <c r="I1089" s="1252">
        <f>VLOOKUP($A1081,'Marks Entry'!$B$9:$FN$108,8,0)</f>
        <v>0</v>
      </c>
      <c r="J1089" s="1252"/>
      <c r="K1089" s="1252"/>
      <c r="L1089" s="1252"/>
      <c r="M1089" s="1252"/>
      <c r="N1089" s="1252"/>
      <c r="O1089" s="1253"/>
      <c r="P1089" s="1007"/>
    </row>
    <row r="1090" spans="1:16" s="73" customFormat="1" ht="19.5" customHeight="1">
      <c r="A1090" s="1303"/>
      <c r="B1090" s="543" t="s">
        <v>210</v>
      </c>
      <c r="C1090" s="1283" t="s">
        <v>55</v>
      </c>
      <c r="D1090" s="1284"/>
      <c r="E1090" s="1284"/>
      <c r="F1090" s="1284"/>
      <c r="G1090" s="1285"/>
      <c r="H1090" s="25" t="s">
        <v>161</v>
      </c>
      <c r="I1090" s="1252">
        <f>VLOOKUP($A1081,'Marks Entry'!$B$9:$FN$108,9,0)</f>
        <v>0</v>
      </c>
      <c r="J1090" s="1252"/>
      <c r="K1090" s="1252"/>
      <c r="L1090" s="1252"/>
      <c r="M1090" s="1252"/>
      <c r="N1090" s="1252"/>
      <c r="O1090" s="1253"/>
      <c r="P1090" s="1007"/>
    </row>
    <row r="1091" spans="1:16" s="73" customFormat="1" ht="19.5" customHeight="1">
      <c r="A1091" s="1303"/>
      <c r="B1091" s="543" t="s">
        <v>210</v>
      </c>
      <c r="C1091" s="1283" t="s">
        <v>56</v>
      </c>
      <c r="D1091" s="1284"/>
      <c r="E1091" s="1284"/>
      <c r="F1091" s="1284"/>
      <c r="G1091" s="1285"/>
      <c r="H1091" s="25" t="s">
        <v>161</v>
      </c>
      <c r="I1091" s="1251" t="str">
        <f>CONCATENATE('Marks Entry'!$G$4,'Marks Entry'!$J$4)</f>
        <v>6(A)</v>
      </c>
      <c r="J1091" s="1252"/>
      <c r="K1091" s="1252"/>
      <c r="L1091" s="1252"/>
      <c r="M1091" s="1252"/>
      <c r="N1091" s="1252"/>
      <c r="O1091" s="1253"/>
      <c r="P1091" s="1007"/>
    </row>
    <row r="1092" spans="1:16" s="73" customFormat="1" ht="19.5" customHeight="1" thickBot="1">
      <c r="A1092" s="1303"/>
      <c r="B1092" s="543" t="s">
        <v>210</v>
      </c>
      <c r="C1092" s="1254" t="s">
        <v>26</v>
      </c>
      <c r="D1092" s="1255"/>
      <c r="E1092" s="1255"/>
      <c r="F1092" s="1255"/>
      <c r="G1092" s="1256"/>
      <c r="H1092" s="61" t="s">
        <v>161</v>
      </c>
      <c r="I1092" s="1257">
        <f>VLOOKUP($A1081,'Marks Entry'!$B$9:$FN$108,10,0)</f>
        <v>0</v>
      </c>
      <c r="J1092" s="1257"/>
      <c r="K1092" s="1257"/>
      <c r="L1092" s="1257"/>
      <c r="M1092" s="1257"/>
      <c r="N1092" s="1257"/>
      <c r="O1092" s="1258"/>
      <c r="P1092" s="1007"/>
    </row>
    <row r="1093" spans="1:16" s="73" customFormat="1" ht="34.5" customHeight="1">
      <c r="A1093" s="1303"/>
      <c r="B1093" s="543" t="s">
        <v>210</v>
      </c>
      <c r="C1093" s="1259" t="s">
        <v>57</v>
      </c>
      <c r="D1093" s="1260"/>
      <c r="E1093" s="525" t="s">
        <v>82</v>
      </c>
      <c r="F1093" s="525" t="s">
        <v>83</v>
      </c>
      <c r="G1093" s="697" t="str">
        <f>'Marks Entry'!$R$5</f>
        <v>No Bag Day Activity</v>
      </c>
      <c r="H1093" s="521" t="s">
        <v>32</v>
      </c>
      <c r="I1093" s="1261" t="s">
        <v>58</v>
      </c>
      <c r="J1093" s="1262"/>
      <c r="K1093" s="522" t="s">
        <v>203</v>
      </c>
      <c r="L1093" s="1263" t="s">
        <v>94</v>
      </c>
      <c r="M1093" s="1264"/>
      <c r="N1093" s="535" t="s">
        <v>86</v>
      </c>
      <c r="O1093" s="1265" t="s">
        <v>101</v>
      </c>
      <c r="P1093" s="1007"/>
    </row>
    <row r="1094" spans="1:16" s="73" customFormat="1" ht="25.5" customHeight="1" thickBot="1">
      <c r="A1094" s="1303"/>
      <c r="B1094" s="543" t="s">
        <v>210</v>
      </c>
      <c r="C1094" s="1267" t="s">
        <v>59</v>
      </c>
      <c r="D1094" s="1268"/>
      <c r="E1094" s="549">
        <f>'Marks Entry'!$N$7</f>
        <v>10</v>
      </c>
      <c r="F1094" s="549">
        <f>'Marks Entry'!$Q$7</f>
        <v>10</v>
      </c>
      <c r="G1094" s="549">
        <f>'Marks Entry'!$T$7</f>
        <v>10</v>
      </c>
      <c r="H1094" s="111">
        <f>SUM(E1094:G1094)</f>
        <v>30</v>
      </c>
      <c r="I1094" s="1269">
        <f>'Marks Entry'!$X$7</f>
        <v>70</v>
      </c>
      <c r="J1094" s="1270"/>
      <c r="K1094" s="531">
        <f>SUM(H1094,I1094)</f>
        <v>100</v>
      </c>
      <c r="L1094" s="1330">
        <f>'Marks Entry'!$AA$7</f>
        <v>100</v>
      </c>
      <c r="M1094" s="1331"/>
      <c r="N1094" s="536">
        <f>H1094+I1094+L1094</f>
        <v>200</v>
      </c>
      <c r="O1094" s="1266"/>
      <c r="P1094" s="1007"/>
    </row>
    <row r="1095" spans="1:16" s="73" customFormat="1" ht="18.600000000000001" customHeight="1">
      <c r="A1095" s="1303"/>
      <c r="B1095" s="543" t="s">
        <v>210</v>
      </c>
      <c r="C1095" s="1324" t="str">
        <f>'Marks Entry'!$L$3</f>
        <v>HINDI</v>
      </c>
      <c r="D1095" s="1325"/>
      <c r="E1095" s="527">
        <f>IF($L1084="TC",0,IF($L1084="Nso",0,VLOOKUP($A1081,'Marks Entry'!$B$9:$FN$108,13,0)))</f>
        <v>0</v>
      </c>
      <c r="F1095" s="527">
        <f>IF($L1084="TC",0,IF($L1084="Nso",0,VLOOKUP($A1081,'Marks Entry'!$B$9:$FN$108,16,0)))</f>
        <v>0</v>
      </c>
      <c r="G1095" s="527">
        <f>IF($L1084="TC",0,IF($L1084="Nso",0,VLOOKUP($A1081,'Marks Entry'!$B$9:$FN$108,19,0)))</f>
        <v>0</v>
      </c>
      <c r="H1095" s="528">
        <f>SUM(E1095:G1095)</f>
        <v>0</v>
      </c>
      <c r="I1095" s="1326">
        <f>IF($L1084="TC",0,IF($L1084="Nso",0,VLOOKUP($A1081,'Marks Entry'!$B$9:$FN$108,23,0)))</f>
        <v>0</v>
      </c>
      <c r="J1095" s="1327"/>
      <c r="K1095" s="532">
        <f>SUM(H1095,I1095)</f>
        <v>0</v>
      </c>
      <c r="L1095" s="1328">
        <f>IF($L1084="TC",0,IF($L1084="Nso",0,VLOOKUP($A1081,'Marks Entry'!$B$9:$FN$108,26,0)))</f>
        <v>0</v>
      </c>
      <c r="M1095" s="1329"/>
      <c r="N1095" s="537">
        <f>SUM(H1095,I1095,L1095)</f>
        <v>0</v>
      </c>
      <c r="O1095" s="544" t="str">
        <f>IF($L1084="TC",0,IF($L1084="Nso",0,VLOOKUP($A1081,'Marks Entry'!$B$9:$FN$108,30,0)))</f>
        <v>E</v>
      </c>
      <c r="P1095" s="1007"/>
    </row>
    <row r="1096" spans="1:16" s="73" customFormat="1" ht="18.600000000000001" customHeight="1">
      <c r="A1096" s="1303"/>
      <c r="B1096" s="543" t="s">
        <v>210</v>
      </c>
      <c r="C1096" s="1271" t="str">
        <f>'Marks Entry'!$AF$3</f>
        <v>ENGLISH</v>
      </c>
      <c r="D1096" s="1272"/>
      <c r="E1096" s="527">
        <f>IF($L1084="TC",0,IF($L1084="Nso",0,VLOOKUP($A1081,'Marks Entry'!$B$9:$FN$108,33,0)))</f>
        <v>0</v>
      </c>
      <c r="F1096" s="527">
        <f>IF($L1084="TC",0,IF($L1084="Nso",0,VLOOKUP($A1081,'Marks Entry'!$B$9:$FN$108,36,0)))</f>
        <v>0</v>
      </c>
      <c r="G1096" s="527">
        <f>IF($L1084="TC",0,IF($L1084="Nso",0,VLOOKUP($A1081,'Marks Entry'!$B$9:$FN$108,39,0)))</f>
        <v>0</v>
      </c>
      <c r="H1096" s="529">
        <f t="shared" ref="H1096:H1100" si="90">SUM(E1096:G1096)</f>
        <v>0</v>
      </c>
      <c r="I1096" s="1273">
        <f>IF($L1084="TC",0,IF($L1084="Nso",0,VLOOKUP($A1081,'Marks Entry'!$B$9:$FN$108,43,0)))</f>
        <v>0</v>
      </c>
      <c r="J1096" s="1274"/>
      <c r="K1096" s="533">
        <f t="shared" ref="K1096:K1100" si="91">SUM(H1096,I1096)</f>
        <v>0</v>
      </c>
      <c r="L1096" s="1275">
        <f>IF($L1084="TC",0,IF($L1084="Nso",0,VLOOKUP($A1081,'Marks Entry'!$B$9:$FN$108,46,0)))</f>
        <v>0</v>
      </c>
      <c r="M1096" s="1276"/>
      <c r="N1096" s="537">
        <f t="shared" ref="N1096:N1100" si="92">SUM(H1096,I1096,L1096)</f>
        <v>0</v>
      </c>
      <c r="O1096" s="544" t="str">
        <f>IF($L1084="TC",0,IF($L1084="Nso",0,VLOOKUP($A1081,'Marks Entry'!$B$9:$FN$108,50,0)))</f>
        <v>E</v>
      </c>
      <c r="P1096" s="1007"/>
    </row>
    <row r="1097" spans="1:16" s="73" customFormat="1" ht="18.600000000000001" customHeight="1">
      <c r="A1097" s="1303"/>
      <c r="B1097" s="543" t="s">
        <v>210</v>
      </c>
      <c r="C1097" s="1271" t="str">
        <f>'Marks Entry'!$AZ$3</f>
        <v>SANSKRIT</v>
      </c>
      <c r="D1097" s="1272"/>
      <c r="E1097" s="527">
        <f>IF($L1084="TC",0,IF($L1084="Nso",0,VLOOKUP($A1081,'Marks Entry'!$B$9:$FN$108,53,0)))</f>
        <v>0</v>
      </c>
      <c r="F1097" s="527">
        <f>IF($L1084="TC",0,IF($L1084="TC",0,IF($L1084="Nso",0,VLOOKUP($A1081,'Marks Entry'!$B$9:$FN$108,56,0))))</f>
        <v>0</v>
      </c>
      <c r="G1097" s="527">
        <f>IF($L1084="TC",0,IF($L1084="TC",0,IF($L1084="Nso",0,VLOOKUP($A1081,'Marks Entry'!$B$9:$FN$108,59,0))))</f>
        <v>0</v>
      </c>
      <c r="H1097" s="529">
        <f t="shared" si="90"/>
        <v>0</v>
      </c>
      <c r="I1097" s="1273">
        <f>IF($L1084="TC",0,IF($L1084="Nso",0,VLOOKUP($A1081,'Marks Entry'!$B$9:$FN$108,63,0)))</f>
        <v>0</v>
      </c>
      <c r="J1097" s="1274"/>
      <c r="K1097" s="533">
        <f t="shared" si="91"/>
        <v>0</v>
      </c>
      <c r="L1097" s="1275">
        <f>IF($L1084="TC",0,IF($L1084="Nso",0,VLOOKUP($A1081,'Marks Entry'!$B$9:$FN$108,66,0)))</f>
        <v>0</v>
      </c>
      <c r="M1097" s="1276"/>
      <c r="N1097" s="537">
        <f t="shared" si="92"/>
        <v>0</v>
      </c>
      <c r="O1097" s="544" t="str">
        <f>IF($L1084="TC",0,IF($L1084="Nso",0,VLOOKUP($A1081,'Marks Entry'!$B$9:$FN$108,70,0)))</f>
        <v>E</v>
      </c>
      <c r="P1097" s="1007"/>
    </row>
    <row r="1098" spans="1:16" s="73" customFormat="1" ht="18.600000000000001" customHeight="1">
      <c r="A1098" s="1303"/>
      <c r="B1098" s="543" t="s">
        <v>210</v>
      </c>
      <c r="C1098" s="1271" t="str">
        <f>'Marks Entry'!$BT$3</f>
        <v>SCIENCE</v>
      </c>
      <c r="D1098" s="1272"/>
      <c r="E1098" s="527">
        <f>IF($L1084="TC",0,IF($L1084="Nso",0,VLOOKUP($A1081,'Marks Entry'!$B$9:$FN$108,73,0)))</f>
        <v>0</v>
      </c>
      <c r="F1098" s="527">
        <f>IF($L1084="TC",0,IF($L1084="Nso",0,VLOOKUP($A1081,'Marks Entry'!$B$9:$FN$108,76,0)))</f>
        <v>0</v>
      </c>
      <c r="G1098" s="527">
        <f>IF($L1084="TC",0,IF($L1084="Nso",0,VLOOKUP($A1081,'Marks Entry'!$B$9:$FN$108,79,0)))</f>
        <v>0</v>
      </c>
      <c r="H1098" s="529">
        <f t="shared" si="90"/>
        <v>0</v>
      </c>
      <c r="I1098" s="1273">
        <f>IF($L1084="TC",0,IF($L1084="Nso",0,VLOOKUP($A1081,'Marks Entry'!$B$9:$FN$108,83,0)))</f>
        <v>0</v>
      </c>
      <c r="J1098" s="1274"/>
      <c r="K1098" s="533">
        <f t="shared" si="91"/>
        <v>0</v>
      </c>
      <c r="L1098" s="1275">
        <f>IF($L1084="TC",0,IF($L1084="Nso",0,VLOOKUP($A1081,'Marks Entry'!$B$9:$FN$108,86,0)))</f>
        <v>0</v>
      </c>
      <c r="M1098" s="1276"/>
      <c r="N1098" s="537">
        <f t="shared" si="92"/>
        <v>0</v>
      </c>
      <c r="O1098" s="544" t="str">
        <f>IF($L1084="TC",0,IF($L1084="Nso",0,VLOOKUP($A1081,'Marks Entry'!$B$9:$FN$108,90,0)))</f>
        <v>E</v>
      </c>
      <c r="P1098" s="1007"/>
    </row>
    <row r="1099" spans="1:16" s="73" customFormat="1" ht="18.600000000000001" customHeight="1">
      <c r="A1099" s="1303"/>
      <c r="B1099" s="543" t="s">
        <v>210</v>
      </c>
      <c r="C1099" s="1271" t="str">
        <f>'Marks Entry'!$CN$3</f>
        <v>MATHEMATICS</v>
      </c>
      <c r="D1099" s="1272"/>
      <c r="E1099" s="527">
        <f>IF($L1084="TC",0,IF($L1084="Nso",0,VLOOKUP($A1081,'Marks Entry'!$B$9:$FN$108,93,0)))</f>
        <v>0</v>
      </c>
      <c r="F1099" s="527">
        <f>IF($L1084="TC",0,IF($L1084="Nso",0,VLOOKUP($A1081,'Marks Entry'!$B$9:$FN$108,96,0)))</f>
        <v>0</v>
      </c>
      <c r="G1099" s="527">
        <f>IF($L1084="TC",0,IF($L1084="Nso",0,VLOOKUP($A1081,'Marks Entry'!$B$9:$FN$108,99,0)))</f>
        <v>0</v>
      </c>
      <c r="H1099" s="529">
        <f t="shared" si="90"/>
        <v>0</v>
      </c>
      <c r="I1099" s="1273">
        <f>IF($L1084="TC",0,IF($L1084="Nso",0,VLOOKUP($A1081,'Marks Entry'!$B$9:$FN$108,103,0)))</f>
        <v>0</v>
      </c>
      <c r="J1099" s="1274"/>
      <c r="K1099" s="533">
        <f t="shared" si="91"/>
        <v>0</v>
      </c>
      <c r="L1099" s="1275">
        <f>IF($L1084="TC",0,IF($L1084="Nso",0,VLOOKUP($A1081,'Marks Entry'!$B$9:$FN$108,106,0)))</f>
        <v>0</v>
      </c>
      <c r="M1099" s="1276"/>
      <c r="N1099" s="537">
        <f t="shared" si="92"/>
        <v>0</v>
      </c>
      <c r="O1099" s="544" t="str">
        <f>IF($L1084="TC",0,IF($L1084="Nso",0,VLOOKUP($A1081,'Marks Entry'!$B$9:$FN$108,110,0)))</f>
        <v>E</v>
      </c>
      <c r="P1099" s="1007"/>
    </row>
    <row r="1100" spans="1:16" s="73" customFormat="1" ht="18.600000000000001" customHeight="1" thickBot="1">
      <c r="A1100" s="1303"/>
      <c r="B1100" s="543" t="s">
        <v>210</v>
      </c>
      <c r="C1100" s="1277" t="str">
        <f>'Marks Entry'!$DH$3</f>
        <v>SOCIAL SCIENCE</v>
      </c>
      <c r="D1100" s="1278"/>
      <c r="E1100" s="527">
        <f>IF($L1084="TC",0,IF($L1084="Nso",0,VLOOKUP($A1081,'Marks Entry'!$B$9:$FN$108,113,0)))</f>
        <v>0</v>
      </c>
      <c r="F1100" s="527">
        <f>IF($L1084="TC",0,IF($L1084="Nso",0,VLOOKUP($A1081,'Marks Entry'!$B$9:$FN$108,116,0)))</f>
        <v>0</v>
      </c>
      <c r="G1100" s="527">
        <f>IF($L1084="TC",0,IF($L1084="Nso",0,VLOOKUP($A1081,'Marks Entry'!$B$9:$FN$108,119,0)))</f>
        <v>0</v>
      </c>
      <c r="H1100" s="530">
        <f t="shared" si="90"/>
        <v>0</v>
      </c>
      <c r="I1100" s="1279">
        <f>IF($L1084="TC",0,IF($L1084="Nso",0,VLOOKUP($A1081,'Marks Entry'!$B$9:$FN$108,123,0)))</f>
        <v>0</v>
      </c>
      <c r="J1100" s="1280"/>
      <c r="K1100" s="534">
        <f t="shared" si="91"/>
        <v>0</v>
      </c>
      <c r="L1100" s="1281">
        <f>IF($L1084="TC",0,IF($L1084="Nso",0,VLOOKUP($A1081,'Marks Entry'!$B$9:$FN$108,126,0)))</f>
        <v>0</v>
      </c>
      <c r="M1100" s="1282"/>
      <c r="N1100" s="537">
        <f t="shared" si="92"/>
        <v>0</v>
      </c>
      <c r="O1100" s="544" t="str">
        <f>IF($L1084="TC",0,IF($L1084="Nso",0,VLOOKUP($A1081,'Marks Entry'!$B$9:$FN$108,130,0)))</f>
        <v>E</v>
      </c>
      <c r="P1100" s="1007"/>
    </row>
    <row r="1101" spans="1:16" s="73" customFormat="1" ht="18.600000000000001" customHeight="1">
      <c r="A1101" s="1303"/>
      <c r="B1101" s="543" t="s">
        <v>210</v>
      </c>
      <c r="C1101" s="1350" t="s">
        <v>87</v>
      </c>
      <c r="D1101" s="1351"/>
      <c r="E1101" s="1352"/>
      <c r="F1101" s="1356" t="s">
        <v>88</v>
      </c>
      <c r="G1101" s="1357"/>
      <c r="H1101" s="1358" t="s">
        <v>89</v>
      </c>
      <c r="I1101" s="1358"/>
      <c r="J1101" s="1359" t="s">
        <v>44</v>
      </c>
      <c r="K1101" s="1360"/>
      <c r="L1101" s="236" t="s">
        <v>95</v>
      </c>
      <c r="M1101" s="236" t="s">
        <v>208</v>
      </c>
      <c r="N1101" s="200" t="s">
        <v>42</v>
      </c>
      <c r="O1101" s="545" t="s">
        <v>46</v>
      </c>
      <c r="P1101" s="1007"/>
    </row>
    <row r="1102" spans="1:16" s="73" customFormat="1" ht="18.600000000000001" customHeight="1" thickBot="1">
      <c r="A1102" s="1303"/>
      <c r="B1102" s="543" t="s">
        <v>210</v>
      </c>
      <c r="C1102" s="1353"/>
      <c r="D1102" s="1354"/>
      <c r="E1102" s="1355"/>
      <c r="F1102" s="1361">
        <f>IF($L1084="TC",0,IF($L1084="Nso",0,VLOOKUP($A1081,'Marks Entry'!$B$9:$FN$108,161,0)))</f>
        <v>1200</v>
      </c>
      <c r="G1102" s="1362"/>
      <c r="H1102" s="1363">
        <f>IF($L1084="TC",0,IF($L1084="Nso",0,VLOOKUP($A1081,'Marks Entry'!$B$9:$FN$108,162,0)))</f>
        <v>0</v>
      </c>
      <c r="I1102" s="1363"/>
      <c r="J1102" s="1364">
        <f>IF($L1084="TC",0,IF($L1084="Nso",0,VLOOKUP($A1081,'Marks Entry'!$B$9:$FN$108,163,0)))</f>
        <v>0</v>
      </c>
      <c r="K1102" s="1365"/>
      <c r="L1102" s="237" t="str">
        <f>IF($L1084="TC",0,IF($L1084="Nso",0,VLOOKUP($A1081,'Marks Entry'!$B$9:$FN$108,164,0)))</f>
        <v/>
      </c>
      <c r="M1102" s="237" t="str">
        <f>IF($L1084="TC",0,IF($L1084="Nso",0,VLOOKUP($A1081,'Marks Entry'!$B$9:$FN$108,165,0)))</f>
        <v/>
      </c>
      <c r="N1102" s="542" t="str">
        <f>IF($L1084="TC","TC",IF($L1084="Nso","NSO",VLOOKUP($A1081,'Marks Entry'!$B$9:$FN$108,166,0)))</f>
        <v>PROMOTED</v>
      </c>
      <c r="O1102" s="546" t="str">
        <f>IF($L1084="Nso",0,VLOOKUP($A1081,'Marks Entry'!$B$9:$FN$108,168,0))</f>
        <v/>
      </c>
      <c r="P1102" s="1007"/>
    </row>
    <row r="1103" spans="1:16" s="73" customFormat="1" ht="18.600000000000001" customHeight="1">
      <c r="A1103" s="1303"/>
      <c r="B1103" s="543" t="s">
        <v>210</v>
      </c>
      <c r="C1103" s="1332" t="s">
        <v>62</v>
      </c>
      <c r="D1103" s="1333"/>
      <c r="E1103" s="1333"/>
      <c r="F1103" s="1333"/>
      <c r="G1103" s="1333"/>
      <c r="H1103" s="1333"/>
      <c r="I1103" s="1334"/>
      <c r="J1103" s="1335" t="s">
        <v>63</v>
      </c>
      <c r="K1103" s="1335"/>
      <c r="L1103" s="1336"/>
      <c r="M1103" s="238">
        <f>IF($L1084="TC",0,IF($L1084="Nso",0,VLOOKUP($A1081,'Marks Entry'!$B$9:$FN$108,158,0)))</f>
        <v>0</v>
      </c>
      <c r="N1103" s="1337" t="s">
        <v>104</v>
      </c>
      <c r="O1103" s="1338"/>
      <c r="P1103" s="1007"/>
    </row>
    <row r="1104" spans="1:16" s="73" customFormat="1" ht="18.600000000000001" customHeight="1" thickBot="1">
      <c r="A1104" s="1303"/>
      <c r="B1104" s="543" t="s">
        <v>210</v>
      </c>
      <c r="C1104" s="1339" t="s">
        <v>57</v>
      </c>
      <c r="D1104" s="1340"/>
      <c r="E1104" s="1340"/>
      <c r="F1104" s="1341" t="s">
        <v>168</v>
      </c>
      <c r="G1104" s="1341"/>
      <c r="H1104" s="1341"/>
      <c r="I1104" s="523" t="s">
        <v>50</v>
      </c>
      <c r="J1104" s="1342" t="s">
        <v>64</v>
      </c>
      <c r="K1104" s="1342"/>
      <c r="L1104" s="1343"/>
      <c r="M1104" s="239">
        <f>IF($L1084="TC",0,IF($L1084="Nso",0,VLOOKUP($A1081,'Marks Entry'!$B$9:$FN$108,159,0)))</f>
        <v>0</v>
      </c>
      <c r="N1104" s="1344" t="str">
        <f>IF($L1084="TC",0,IF($L1084="Nso",0,VLOOKUP($A1081,'Marks Entry'!$B$9:$FN$108,160,0)))</f>
        <v/>
      </c>
      <c r="O1104" s="1345"/>
      <c r="P1104" s="1007"/>
    </row>
    <row r="1105" spans="1:16" s="73" customFormat="1" ht="18.600000000000001" customHeight="1">
      <c r="A1105" s="1303"/>
      <c r="B1105" s="543" t="s">
        <v>210</v>
      </c>
      <c r="C1105" s="1339"/>
      <c r="D1105" s="1340"/>
      <c r="E1105" s="1340"/>
      <c r="F1105" s="1341"/>
      <c r="G1105" s="1341"/>
      <c r="H1105" s="1341"/>
      <c r="I1105" s="524" t="s">
        <v>102</v>
      </c>
      <c r="J1105" s="1346" t="s">
        <v>65</v>
      </c>
      <c r="K1105" s="1346"/>
      <c r="L1105" s="1347"/>
      <c r="M1105" s="1348" t="str">
        <f>IF($L1084="TC",0,IF($L1084="Nso",0,VLOOKUP($A1081,'Marks Entry'!$B$9:$FN$108,169,0)))</f>
        <v>Need Improvement</v>
      </c>
      <c r="N1105" s="1348"/>
      <c r="O1105" s="1349"/>
      <c r="P1105" s="1007"/>
    </row>
    <row r="1106" spans="1:16" s="73" customFormat="1" ht="18.600000000000001" customHeight="1">
      <c r="A1106" s="1303"/>
      <c r="B1106" s="543" t="s">
        <v>210</v>
      </c>
      <c r="C1106" s="1397" t="str">
        <f>'Marks Entry'!$EB$3</f>
        <v>Work Exp.</v>
      </c>
      <c r="D1106" s="1398"/>
      <c r="E1106" s="1399"/>
      <c r="F1106" s="1400" t="str">
        <f>IF($L1084="TC",0,IF($L1084="Nso",0,VLOOKUP($A1081,'Marks Entry'!$B$9:$GM$108,186,0)))</f>
        <v>0/100</v>
      </c>
      <c r="G1106" s="1400"/>
      <c r="H1106" s="1400"/>
      <c r="I1106" s="59" t="str">
        <f>IF($L1084="TC",0,IF($L1084="Nso",0,VLOOKUP($A1081,'Marks Entry'!$B$9:$GM$108,139,0)))</f>
        <v>E</v>
      </c>
      <c r="J1106" s="1401" t="s">
        <v>81</v>
      </c>
      <c r="K1106" s="1401"/>
      <c r="L1106" s="1402"/>
      <c r="M1106" s="1403">
        <f>'Marks Entry'!$AA$2</f>
        <v>45041</v>
      </c>
      <c r="N1106" s="1403"/>
      <c r="O1106" s="1404"/>
      <c r="P1106" s="1007"/>
    </row>
    <row r="1107" spans="1:16" s="73" customFormat="1" ht="18.600000000000001" customHeight="1">
      <c r="A1107" s="1303"/>
      <c r="B1107" s="543" t="s">
        <v>210</v>
      </c>
      <c r="C1107" s="1405" t="str">
        <f>'Marks Entry'!$EK$3</f>
        <v>Art Edu.</v>
      </c>
      <c r="D1107" s="1400"/>
      <c r="E1107" s="1400"/>
      <c r="F1107" s="1406" t="str">
        <f>IF($L1084="TC",0,IF($L1084="Nso",0,VLOOKUP($A1081,'Marks Entry'!$B$9:$GM$108,190,0)))</f>
        <v>0/100</v>
      </c>
      <c r="G1107" s="1407"/>
      <c r="H1107" s="1408"/>
      <c r="I1107" s="59" t="str">
        <f>IF($L1084="TC",0,IF($L1084="Nso",0,VLOOKUP($A1081,'Marks Entry'!$B$9:$GM$108,148,0)))</f>
        <v>E</v>
      </c>
      <c r="J1107" s="1409"/>
      <c r="K1107" s="1409"/>
      <c r="L1107" s="1410"/>
      <c r="M1107" s="1410"/>
      <c r="N1107" s="1410"/>
      <c r="O1107" s="1411"/>
      <c r="P1107" s="1007"/>
    </row>
    <row r="1108" spans="1:16" s="73" customFormat="1" ht="18.600000000000001" customHeight="1">
      <c r="A1108" s="1303"/>
      <c r="B1108" s="543" t="s">
        <v>210</v>
      </c>
      <c r="C1108" s="1366" t="str">
        <f>'Marks Entry'!$ET$3</f>
        <v>HEALTH &amp; PHY. EDU.</v>
      </c>
      <c r="D1108" s="1367"/>
      <c r="E1108" s="1367"/>
      <c r="F1108" s="1368" t="str">
        <f>IF($L1084="TC",0,IF($L1084="Nso",0,VLOOKUP($A1081,'Marks Entry'!$B$9:$GM$108,194,0)))</f>
        <v>0/100</v>
      </c>
      <c r="G1108" s="1369"/>
      <c r="H1108" s="1370"/>
      <c r="I1108" s="59" t="str">
        <f>IF($L1084="TC",0,IF($L1084="Nso",0,VLOOKUP($A1081,'Marks Entry'!$B$9:$GM$108,157,0)))</f>
        <v>E</v>
      </c>
      <c r="J1108" s="1371" t="s">
        <v>77</v>
      </c>
      <c r="K1108" s="1372"/>
      <c r="L1108" s="1373"/>
      <c r="M1108" s="1377"/>
      <c r="N1108" s="1372"/>
      <c r="O1108" s="1378"/>
      <c r="P1108" s="1007"/>
    </row>
    <row r="1109" spans="1:16" s="73" customFormat="1" ht="18.600000000000001" customHeight="1">
      <c r="A1109" s="1303"/>
      <c r="B1109" s="543" t="s">
        <v>210</v>
      </c>
      <c r="C1109" s="1381" t="s">
        <v>66</v>
      </c>
      <c r="D1109" s="1382"/>
      <c r="E1109" s="1382"/>
      <c r="F1109" s="1382"/>
      <c r="G1109" s="1382"/>
      <c r="H1109" s="1382"/>
      <c r="I1109" s="1383"/>
      <c r="J1109" s="1374"/>
      <c r="K1109" s="1375"/>
      <c r="L1109" s="1376"/>
      <c r="M1109" s="1379"/>
      <c r="N1109" s="1375"/>
      <c r="O1109" s="1380"/>
      <c r="P1109" s="1007"/>
    </row>
    <row r="1110" spans="1:16" s="73" customFormat="1" ht="18.600000000000001" customHeight="1" thickBot="1">
      <c r="A1110" s="1303"/>
      <c r="B1110" s="543" t="s">
        <v>210</v>
      </c>
      <c r="C1110" s="60" t="s">
        <v>67</v>
      </c>
      <c r="D1110" s="1384" t="s">
        <v>72</v>
      </c>
      <c r="E1110" s="1385"/>
      <c r="F1110" s="1384" t="s">
        <v>73</v>
      </c>
      <c r="G1110" s="1386"/>
      <c r="H1110" s="1386"/>
      <c r="I1110" s="1387"/>
      <c r="J1110" s="1388" t="s">
        <v>78</v>
      </c>
      <c r="K1110" s="1389"/>
      <c r="L1110" s="1389"/>
      <c r="M1110" s="1389"/>
      <c r="N1110" s="1389"/>
      <c r="O1110" s="1390"/>
      <c r="P1110" s="1007"/>
    </row>
    <row r="1111" spans="1:16" s="73" customFormat="1" ht="18.600000000000001" customHeight="1">
      <c r="A1111" s="1303"/>
      <c r="B1111" s="543" t="s">
        <v>210</v>
      </c>
      <c r="C1111" s="690" t="s">
        <v>68</v>
      </c>
      <c r="D1111" s="1328" t="s">
        <v>211</v>
      </c>
      <c r="E1111" s="1327"/>
      <c r="F1111" s="1394" t="s">
        <v>74</v>
      </c>
      <c r="G1111" s="1395"/>
      <c r="H1111" s="1395"/>
      <c r="I1111" s="1396"/>
      <c r="J1111" s="1391"/>
      <c r="K1111" s="1392"/>
      <c r="L1111" s="1392"/>
      <c r="M1111" s="1392"/>
      <c r="N1111" s="1392"/>
      <c r="O1111" s="1393"/>
      <c r="P1111" s="1007"/>
    </row>
    <row r="1112" spans="1:16" s="73" customFormat="1" ht="18.600000000000001" customHeight="1">
      <c r="A1112" s="1303"/>
      <c r="B1112" s="543" t="s">
        <v>210</v>
      </c>
      <c r="C1112" s="689" t="s">
        <v>69</v>
      </c>
      <c r="D1112" s="1275" t="s">
        <v>212</v>
      </c>
      <c r="E1112" s="1274"/>
      <c r="F1112" s="1413" t="s">
        <v>75</v>
      </c>
      <c r="G1112" s="1414"/>
      <c r="H1112" s="1414"/>
      <c r="I1112" s="1415"/>
      <c r="J1112" s="1391"/>
      <c r="K1112" s="1392"/>
      <c r="L1112" s="1392"/>
      <c r="M1112" s="1392"/>
      <c r="N1112" s="1392"/>
      <c r="O1112" s="1393"/>
      <c r="P1112" s="1007"/>
    </row>
    <row r="1113" spans="1:16" s="73" customFormat="1" ht="18.600000000000001" customHeight="1">
      <c r="A1113" s="1303"/>
      <c r="B1113" s="543" t="s">
        <v>210</v>
      </c>
      <c r="C1113" s="689" t="s">
        <v>71</v>
      </c>
      <c r="D1113" s="1275" t="s">
        <v>213</v>
      </c>
      <c r="E1113" s="1274"/>
      <c r="F1113" s="1413" t="s">
        <v>76</v>
      </c>
      <c r="G1113" s="1414"/>
      <c r="H1113" s="1414"/>
      <c r="I1113" s="1415"/>
      <c r="J1113" s="1416" t="s">
        <v>90</v>
      </c>
      <c r="K1113" s="1417"/>
      <c r="L1113" s="1417"/>
      <c r="M1113" s="1417"/>
      <c r="N1113" s="1417"/>
      <c r="O1113" s="1418"/>
      <c r="P1113" s="1007"/>
    </row>
    <row r="1114" spans="1:16" s="73" customFormat="1" ht="18.600000000000001" customHeight="1">
      <c r="A1114" s="1303"/>
      <c r="B1114" s="543" t="s">
        <v>210</v>
      </c>
      <c r="C1114" s="689" t="s">
        <v>70</v>
      </c>
      <c r="D1114" s="1275" t="s">
        <v>214</v>
      </c>
      <c r="E1114" s="1274"/>
      <c r="F1114" s="1413" t="s">
        <v>103</v>
      </c>
      <c r="G1114" s="1414"/>
      <c r="H1114" s="1414"/>
      <c r="I1114" s="1415"/>
      <c r="J1114" s="1416"/>
      <c r="K1114" s="1417"/>
      <c r="L1114" s="1417"/>
      <c r="M1114" s="1417"/>
      <c r="N1114" s="1417"/>
      <c r="O1114" s="1418"/>
      <c r="P1114" s="1007"/>
    </row>
    <row r="1115" spans="1:16" s="73" customFormat="1" ht="18.600000000000001" customHeight="1" thickBot="1">
      <c r="A1115" s="1303"/>
      <c r="B1115" s="547" t="s">
        <v>210</v>
      </c>
      <c r="C1115" s="548" t="s">
        <v>153</v>
      </c>
      <c r="D1115" s="1281" t="s">
        <v>215</v>
      </c>
      <c r="E1115" s="1280"/>
      <c r="F1115" s="1422" t="s">
        <v>216</v>
      </c>
      <c r="G1115" s="1423"/>
      <c r="H1115" s="1423"/>
      <c r="I1115" s="1424"/>
      <c r="J1115" s="1419"/>
      <c r="K1115" s="1420"/>
      <c r="L1115" s="1420"/>
      <c r="M1115" s="1420"/>
      <c r="N1115" s="1420"/>
      <c r="O1115" s="1421"/>
      <c r="P1115" s="1007"/>
    </row>
    <row r="1116" spans="1:16" s="73" customFormat="1" ht="9.75" customHeight="1">
      <c r="A1116" s="1412"/>
      <c r="B1116" s="1412"/>
      <c r="C1116" s="1412"/>
      <c r="D1116" s="1412"/>
      <c r="E1116" s="1412"/>
      <c r="F1116" s="1412"/>
      <c r="G1116" s="1412"/>
      <c r="H1116" s="1412"/>
      <c r="I1116" s="1412"/>
      <c r="J1116" s="1412"/>
      <c r="K1116" s="1412"/>
      <c r="L1116" s="1412"/>
      <c r="M1116" s="1412"/>
      <c r="N1116" s="1412"/>
      <c r="O1116" s="1412"/>
      <c r="P1116" s="1412"/>
    </row>
    <row r="1117" spans="1:16" s="73" customFormat="1" ht="17.25" customHeight="1" thickBot="1">
      <c r="A1117" s="241">
        <f>A1081+1</f>
        <v>32</v>
      </c>
      <c r="B1117" s="1302" t="s">
        <v>53</v>
      </c>
      <c r="C1117" s="1302"/>
      <c r="D1117" s="1302"/>
      <c r="E1117" s="1302"/>
      <c r="F1117" s="1302"/>
      <c r="G1117" s="1302"/>
      <c r="H1117" s="1302"/>
      <c r="I1117" s="1302"/>
      <c r="J1117" s="1302"/>
      <c r="K1117" s="1302"/>
      <c r="L1117" s="1302"/>
      <c r="M1117" s="1302"/>
      <c r="N1117" s="1302"/>
      <c r="O1117" s="1302"/>
      <c r="P1117" s="1007"/>
    </row>
    <row r="1118" spans="1:16" s="73" customFormat="1" ht="44.25" customHeight="1">
      <c r="A1118" s="1303"/>
      <c r="B1118" s="1304" t="str">
        <f>IF(L1120&gt;0,CONCATENATE(I1120,L1120),0)</f>
        <v>Roll No.:-932</v>
      </c>
      <c r="C1118" s="1306"/>
      <c r="D1118" s="1308" t="str">
        <f>Master!$E$8</f>
        <v>Govt. Sr. Secondary School Raimalwada</v>
      </c>
      <c r="E1118" s="1309"/>
      <c r="F1118" s="1309"/>
      <c r="G1118" s="1309"/>
      <c r="H1118" s="1309"/>
      <c r="I1118" s="1309"/>
      <c r="J1118" s="1309"/>
      <c r="K1118" s="1309"/>
      <c r="L1118" s="1309"/>
      <c r="M1118" s="1309"/>
      <c r="N1118" s="1309"/>
      <c r="O1118" s="1310"/>
      <c r="P1118" s="1007"/>
    </row>
    <row r="1119" spans="1:16" s="73" customFormat="1" ht="26.25" customHeight="1" thickBot="1">
      <c r="A1119" s="1303"/>
      <c r="B1119" s="1305"/>
      <c r="C1119" s="1307"/>
      <c r="D1119" s="1311" t="str">
        <f>Master!$E$11</f>
        <v>P.S.-Bapini (Jodhpur)</v>
      </c>
      <c r="E1119" s="1311"/>
      <c r="F1119" s="1311"/>
      <c r="G1119" s="1311"/>
      <c r="H1119" s="1311"/>
      <c r="I1119" s="1311"/>
      <c r="J1119" s="1311"/>
      <c r="K1119" s="1311"/>
      <c r="L1119" s="1311"/>
      <c r="M1119" s="1311"/>
      <c r="N1119" s="1311"/>
      <c r="O1119" s="1312"/>
      <c r="P1119" s="1007"/>
    </row>
    <row r="1120" spans="1:16" s="73" customFormat="1" ht="15" customHeight="1">
      <c r="A1120" s="1303"/>
      <c r="B1120" s="1313"/>
      <c r="C1120" s="1314" t="s">
        <v>163</v>
      </c>
      <c r="D1120" s="1315"/>
      <c r="E1120" s="1315"/>
      <c r="F1120" s="1315"/>
      <c r="G1120" s="1315"/>
      <c r="H1120" s="1316"/>
      <c r="I1120" s="1320" t="s">
        <v>125</v>
      </c>
      <c r="J1120" s="1321"/>
      <c r="K1120" s="1321"/>
      <c r="L1120" s="1286">
        <f>VLOOKUP(A1117,'Marks Entry'!$B$9:$G$108,6)</f>
        <v>932</v>
      </c>
      <c r="M1120" s="1288" t="str">
        <f>CONCATENATE('Marks Entry'!$C$3,"0",'Marks Entry'!$G$3)</f>
        <v>School U-Dise Code :-08151106901</v>
      </c>
      <c r="N1120" s="1289"/>
      <c r="O1120" s="1290"/>
      <c r="P1120" s="1007"/>
    </row>
    <row r="1121" spans="1:16" s="73" customFormat="1" ht="15" customHeight="1">
      <c r="A1121" s="1303"/>
      <c r="B1121" s="1313"/>
      <c r="C1121" s="1314"/>
      <c r="D1121" s="1315"/>
      <c r="E1121" s="1315"/>
      <c r="F1121" s="1315"/>
      <c r="G1121" s="1315"/>
      <c r="H1121" s="1316"/>
      <c r="I1121" s="1320"/>
      <c r="J1121" s="1321"/>
      <c r="K1121" s="1321"/>
      <c r="L1121" s="1286"/>
      <c r="M1121" s="1291" t="str">
        <f>CONCATENATE('Marks Entry'!$I$3,'Marks Entry'!$J$3)</f>
        <v>Session :-2022-23</v>
      </c>
      <c r="N1121" s="1292"/>
      <c r="O1121" s="1293"/>
      <c r="P1121" s="1007"/>
    </row>
    <row r="1122" spans="1:16" s="73" customFormat="1" ht="15" customHeight="1" thickBot="1">
      <c r="A1122" s="1303"/>
      <c r="B1122" s="1313"/>
      <c r="C1122" s="1317"/>
      <c r="D1122" s="1318"/>
      <c r="E1122" s="1318"/>
      <c r="F1122" s="1318"/>
      <c r="G1122" s="1318"/>
      <c r="H1122" s="1319"/>
      <c r="I1122" s="1322"/>
      <c r="J1122" s="1323"/>
      <c r="K1122" s="1323"/>
      <c r="L1122" s="1287"/>
      <c r="M1122" s="1294"/>
      <c r="N1122" s="1295"/>
      <c r="O1122" s="1296"/>
      <c r="P1122" s="1007"/>
    </row>
    <row r="1123" spans="1:16" s="73" customFormat="1" ht="19.5" customHeight="1">
      <c r="A1123" s="1303"/>
      <c r="B1123" s="543" t="s">
        <v>210</v>
      </c>
      <c r="C1123" s="1297" t="s">
        <v>21</v>
      </c>
      <c r="D1123" s="1298"/>
      <c r="E1123" s="1298"/>
      <c r="F1123" s="1298"/>
      <c r="G1123" s="1299"/>
      <c r="H1123" s="13" t="s">
        <v>161</v>
      </c>
      <c r="I1123" s="1300">
        <f>VLOOKUP($A1117,'Marks Entry'!$B$9:$FN$108,4,0)</f>
        <v>0</v>
      </c>
      <c r="J1123" s="1300"/>
      <c r="K1123" s="1300"/>
      <c r="L1123" s="1300"/>
      <c r="M1123" s="1300"/>
      <c r="N1123" s="1300"/>
      <c r="O1123" s="1301"/>
      <c r="P1123" s="1007"/>
    </row>
    <row r="1124" spans="1:16" s="73" customFormat="1" ht="19.5" customHeight="1">
      <c r="A1124" s="1303"/>
      <c r="B1124" s="543" t="s">
        <v>210</v>
      </c>
      <c r="C1124" s="1283" t="s">
        <v>23</v>
      </c>
      <c r="D1124" s="1284"/>
      <c r="E1124" s="1284"/>
      <c r="F1124" s="1284"/>
      <c r="G1124" s="1285"/>
      <c r="H1124" s="25" t="s">
        <v>161</v>
      </c>
      <c r="I1124" s="1252">
        <f>VLOOKUP($A1117,'Marks Entry'!$B$9:$FN$108,7,0)</f>
        <v>0</v>
      </c>
      <c r="J1124" s="1252"/>
      <c r="K1124" s="1252"/>
      <c r="L1124" s="1252"/>
      <c r="M1124" s="1252"/>
      <c r="N1124" s="1252"/>
      <c r="O1124" s="1253"/>
      <c r="P1124" s="1007"/>
    </row>
    <row r="1125" spans="1:16" s="73" customFormat="1" ht="19.5" customHeight="1">
      <c r="A1125" s="1303"/>
      <c r="B1125" s="543" t="s">
        <v>210</v>
      </c>
      <c r="C1125" s="1283" t="s">
        <v>24</v>
      </c>
      <c r="D1125" s="1284"/>
      <c r="E1125" s="1284"/>
      <c r="F1125" s="1284"/>
      <c r="G1125" s="1285"/>
      <c r="H1125" s="25" t="s">
        <v>161</v>
      </c>
      <c r="I1125" s="1252">
        <f>VLOOKUP($A1117,'Marks Entry'!$B$9:$FN$108,8,0)</f>
        <v>0</v>
      </c>
      <c r="J1125" s="1252"/>
      <c r="K1125" s="1252"/>
      <c r="L1125" s="1252"/>
      <c r="M1125" s="1252"/>
      <c r="N1125" s="1252"/>
      <c r="O1125" s="1253"/>
      <c r="P1125" s="1007"/>
    </row>
    <row r="1126" spans="1:16" s="73" customFormat="1" ht="19.5" customHeight="1">
      <c r="A1126" s="1303"/>
      <c r="B1126" s="543" t="s">
        <v>210</v>
      </c>
      <c r="C1126" s="1283" t="s">
        <v>55</v>
      </c>
      <c r="D1126" s="1284"/>
      <c r="E1126" s="1284"/>
      <c r="F1126" s="1284"/>
      <c r="G1126" s="1285"/>
      <c r="H1126" s="25" t="s">
        <v>161</v>
      </c>
      <c r="I1126" s="1252">
        <f>VLOOKUP($A1117,'Marks Entry'!$B$9:$FN$108,9,0)</f>
        <v>0</v>
      </c>
      <c r="J1126" s="1252"/>
      <c r="K1126" s="1252"/>
      <c r="L1126" s="1252"/>
      <c r="M1126" s="1252"/>
      <c r="N1126" s="1252"/>
      <c r="O1126" s="1253"/>
      <c r="P1126" s="1007"/>
    </row>
    <row r="1127" spans="1:16" s="73" customFormat="1" ht="19.5" customHeight="1">
      <c r="A1127" s="1303"/>
      <c r="B1127" s="543" t="s">
        <v>210</v>
      </c>
      <c r="C1127" s="1283" t="s">
        <v>56</v>
      </c>
      <c r="D1127" s="1284"/>
      <c r="E1127" s="1284"/>
      <c r="F1127" s="1284"/>
      <c r="G1127" s="1285"/>
      <c r="H1127" s="25" t="s">
        <v>161</v>
      </c>
      <c r="I1127" s="1251" t="str">
        <f>CONCATENATE('Marks Entry'!$G$4,'Marks Entry'!$J$4)</f>
        <v>6(A)</v>
      </c>
      <c r="J1127" s="1252"/>
      <c r="K1127" s="1252"/>
      <c r="L1127" s="1252"/>
      <c r="M1127" s="1252"/>
      <c r="N1127" s="1252"/>
      <c r="O1127" s="1253"/>
      <c r="P1127" s="1007"/>
    </row>
    <row r="1128" spans="1:16" s="73" customFormat="1" ht="19.5" customHeight="1" thickBot="1">
      <c r="A1128" s="1303"/>
      <c r="B1128" s="543" t="s">
        <v>210</v>
      </c>
      <c r="C1128" s="1254" t="s">
        <v>26</v>
      </c>
      <c r="D1128" s="1255"/>
      <c r="E1128" s="1255"/>
      <c r="F1128" s="1255"/>
      <c r="G1128" s="1256"/>
      <c r="H1128" s="61" t="s">
        <v>161</v>
      </c>
      <c r="I1128" s="1257">
        <f>VLOOKUP($A1117,'Marks Entry'!$B$9:$FN$108,10,0)</f>
        <v>0</v>
      </c>
      <c r="J1128" s="1257"/>
      <c r="K1128" s="1257"/>
      <c r="L1128" s="1257"/>
      <c r="M1128" s="1257"/>
      <c r="N1128" s="1257"/>
      <c r="O1128" s="1258"/>
      <c r="P1128" s="1007"/>
    </row>
    <row r="1129" spans="1:16" s="73" customFormat="1" ht="34.5" customHeight="1">
      <c r="A1129" s="1303"/>
      <c r="B1129" s="543" t="s">
        <v>210</v>
      </c>
      <c r="C1129" s="1259" t="s">
        <v>57</v>
      </c>
      <c r="D1129" s="1260"/>
      <c r="E1129" s="525" t="s">
        <v>82</v>
      </c>
      <c r="F1129" s="525" t="s">
        <v>83</v>
      </c>
      <c r="G1129" s="697" t="str">
        <f>'Marks Entry'!$R$5</f>
        <v>No Bag Day Activity</v>
      </c>
      <c r="H1129" s="521" t="s">
        <v>32</v>
      </c>
      <c r="I1129" s="1261" t="s">
        <v>58</v>
      </c>
      <c r="J1129" s="1262"/>
      <c r="K1129" s="522" t="s">
        <v>203</v>
      </c>
      <c r="L1129" s="1263" t="s">
        <v>94</v>
      </c>
      <c r="M1129" s="1264"/>
      <c r="N1129" s="535" t="s">
        <v>86</v>
      </c>
      <c r="O1129" s="1265" t="s">
        <v>101</v>
      </c>
      <c r="P1129" s="1007"/>
    </row>
    <row r="1130" spans="1:16" s="73" customFormat="1" ht="25.5" customHeight="1" thickBot="1">
      <c r="A1130" s="1303"/>
      <c r="B1130" s="543" t="s">
        <v>210</v>
      </c>
      <c r="C1130" s="1267" t="s">
        <v>59</v>
      </c>
      <c r="D1130" s="1268"/>
      <c r="E1130" s="549">
        <f>'Marks Entry'!$N$7</f>
        <v>10</v>
      </c>
      <c r="F1130" s="549">
        <f>'Marks Entry'!$Q$7</f>
        <v>10</v>
      </c>
      <c r="G1130" s="549">
        <f>'Marks Entry'!$T$7</f>
        <v>10</v>
      </c>
      <c r="H1130" s="111">
        <f>SUM(E1130:G1130)</f>
        <v>30</v>
      </c>
      <c r="I1130" s="1269">
        <f>'Marks Entry'!$X$7</f>
        <v>70</v>
      </c>
      <c r="J1130" s="1270"/>
      <c r="K1130" s="531">
        <f>SUM(H1130,I1130)</f>
        <v>100</v>
      </c>
      <c r="L1130" s="1330">
        <f>'Marks Entry'!$AA$7</f>
        <v>100</v>
      </c>
      <c r="M1130" s="1331"/>
      <c r="N1130" s="536">
        <f>H1130+I1130+L1130</f>
        <v>200</v>
      </c>
      <c r="O1130" s="1266"/>
      <c r="P1130" s="1007"/>
    </row>
    <row r="1131" spans="1:16" s="73" customFormat="1" ht="18.600000000000001" customHeight="1">
      <c r="A1131" s="1303"/>
      <c r="B1131" s="543" t="s">
        <v>210</v>
      </c>
      <c r="C1131" s="1324" t="str">
        <f>'Marks Entry'!$L$3</f>
        <v>HINDI</v>
      </c>
      <c r="D1131" s="1325"/>
      <c r="E1131" s="527">
        <f>IF($L1120="TC",0,IF($L1120="Nso",0,VLOOKUP($A1117,'Marks Entry'!$B$9:$FN$108,13,0)))</f>
        <v>0</v>
      </c>
      <c r="F1131" s="527">
        <f>IF($L1120="TC",0,IF($L1120="Nso",0,VLOOKUP($A1117,'Marks Entry'!$B$9:$FN$108,16,0)))</f>
        <v>0</v>
      </c>
      <c r="G1131" s="527">
        <f>IF($L1120="TC",0,IF($L1120="Nso",0,VLOOKUP($A1117,'Marks Entry'!$B$9:$FN$108,19,0)))</f>
        <v>0</v>
      </c>
      <c r="H1131" s="528">
        <f>SUM(E1131:G1131)</f>
        <v>0</v>
      </c>
      <c r="I1131" s="1326">
        <f>IF($L1120="TC",0,IF($L1120="Nso",0,VLOOKUP($A1117,'Marks Entry'!$B$9:$FN$108,23,0)))</f>
        <v>0</v>
      </c>
      <c r="J1131" s="1327"/>
      <c r="K1131" s="532">
        <f>SUM(H1131,I1131)</f>
        <v>0</v>
      </c>
      <c r="L1131" s="1328">
        <f>IF($L1120="TC",0,IF($L1120="Nso",0,VLOOKUP($A1117,'Marks Entry'!$B$9:$FN$108,26,0)))</f>
        <v>0</v>
      </c>
      <c r="M1131" s="1329"/>
      <c r="N1131" s="537">
        <f>SUM(H1131,I1131,L1131)</f>
        <v>0</v>
      </c>
      <c r="O1131" s="544" t="str">
        <f>IF($L1120="TC",0,IF($L1120="Nso",0,VLOOKUP($A1117,'Marks Entry'!$B$9:$FN$108,30,0)))</f>
        <v>E</v>
      </c>
      <c r="P1131" s="1007"/>
    </row>
    <row r="1132" spans="1:16" s="73" customFormat="1" ht="18.600000000000001" customHeight="1">
      <c r="A1132" s="1303"/>
      <c r="B1132" s="543" t="s">
        <v>210</v>
      </c>
      <c r="C1132" s="1271" t="str">
        <f>'Marks Entry'!$AF$3</f>
        <v>ENGLISH</v>
      </c>
      <c r="D1132" s="1272"/>
      <c r="E1132" s="527">
        <f>IF($L1120="TC",0,IF($L1120="Nso",0,VLOOKUP($A1117,'Marks Entry'!$B$9:$FN$108,33,0)))</f>
        <v>0</v>
      </c>
      <c r="F1132" s="527">
        <f>IF($L1120="TC",0,IF($L1120="Nso",0,VLOOKUP($A1117,'Marks Entry'!$B$9:$FN$108,36,0)))</f>
        <v>0</v>
      </c>
      <c r="G1132" s="527">
        <f>IF($L1120="TC",0,IF($L1120="Nso",0,VLOOKUP($A1117,'Marks Entry'!$B$9:$FN$108,39,0)))</f>
        <v>0</v>
      </c>
      <c r="H1132" s="529">
        <f t="shared" ref="H1132:H1136" si="93">SUM(E1132:G1132)</f>
        <v>0</v>
      </c>
      <c r="I1132" s="1273">
        <f>IF($L1120="TC",0,IF($L1120="Nso",0,VLOOKUP($A1117,'Marks Entry'!$B$9:$FN$108,43,0)))</f>
        <v>0</v>
      </c>
      <c r="J1132" s="1274"/>
      <c r="K1132" s="533">
        <f t="shared" ref="K1132:K1136" si="94">SUM(H1132,I1132)</f>
        <v>0</v>
      </c>
      <c r="L1132" s="1275">
        <f>IF($L1120="TC",0,IF($L1120="Nso",0,VLOOKUP($A1117,'Marks Entry'!$B$9:$FN$108,46,0)))</f>
        <v>0</v>
      </c>
      <c r="M1132" s="1276"/>
      <c r="N1132" s="537">
        <f t="shared" ref="N1132:N1136" si="95">SUM(H1132,I1132,L1132)</f>
        <v>0</v>
      </c>
      <c r="O1132" s="544" t="str">
        <f>IF($L1120="TC",0,IF($L1120="Nso",0,VLOOKUP($A1117,'Marks Entry'!$B$9:$FN$108,50,0)))</f>
        <v>E</v>
      </c>
      <c r="P1132" s="1007"/>
    </row>
    <row r="1133" spans="1:16" s="73" customFormat="1" ht="18.600000000000001" customHeight="1">
      <c r="A1133" s="1303"/>
      <c r="B1133" s="543" t="s">
        <v>210</v>
      </c>
      <c r="C1133" s="1271" t="str">
        <f>'Marks Entry'!$AZ$3</f>
        <v>SANSKRIT</v>
      </c>
      <c r="D1133" s="1272"/>
      <c r="E1133" s="527">
        <f>IF($L1120="TC",0,IF($L1120="Nso",0,VLOOKUP($A1117,'Marks Entry'!$B$9:$FN$108,53,0)))</f>
        <v>0</v>
      </c>
      <c r="F1133" s="527">
        <f>IF($L1120="TC",0,IF($L1120="TC",0,IF($L1120="Nso",0,VLOOKUP($A1117,'Marks Entry'!$B$9:$FN$108,56,0))))</f>
        <v>0</v>
      </c>
      <c r="G1133" s="527">
        <f>IF($L1120="TC",0,IF($L1120="TC",0,IF($L1120="Nso",0,VLOOKUP($A1117,'Marks Entry'!$B$9:$FN$108,59,0))))</f>
        <v>0</v>
      </c>
      <c r="H1133" s="529">
        <f t="shared" si="93"/>
        <v>0</v>
      </c>
      <c r="I1133" s="1273">
        <f>IF($L1120="TC",0,IF($L1120="Nso",0,VLOOKUP($A1117,'Marks Entry'!$B$9:$FN$108,63,0)))</f>
        <v>0</v>
      </c>
      <c r="J1133" s="1274"/>
      <c r="K1133" s="533">
        <f t="shared" si="94"/>
        <v>0</v>
      </c>
      <c r="L1133" s="1275">
        <f>IF($L1120="TC",0,IF($L1120="Nso",0,VLOOKUP($A1117,'Marks Entry'!$B$9:$FN$108,66,0)))</f>
        <v>0</v>
      </c>
      <c r="M1133" s="1276"/>
      <c r="N1133" s="537">
        <f t="shared" si="95"/>
        <v>0</v>
      </c>
      <c r="O1133" s="544" t="str">
        <f>IF($L1120="TC",0,IF($L1120="Nso",0,VLOOKUP($A1117,'Marks Entry'!$B$9:$FN$108,70,0)))</f>
        <v>E</v>
      </c>
      <c r="P1133" s="1007"/>
    </row>
    <row r="1134" spans="1:16" s="73" customFormat="1" ht="18.600000000000001" customHeight="1">
      <c r="A1134" s="1303"/>
      <c r="B1134" s="543" t="s">
        <v>210</v>
      </c>
      <c r="C1134" s="1271" t="str">
        <f>'Marks Entry'!$BT$3</f>
        <v>SCIENCE</v>
      </c>
      <c r="D1134" s="1272"/>
      <c r="E1134" s="527">
        <f>IF($L1120="TC",0,IF($L1120="Nso",0,VLOOKUP($A1117,'Marks Entry'!$B$9:$FN$108,73,0)))</f>
        <v>0</v>
      </c>
      <c r="F1134" s="527">
        <f>IF($L1120="TC",0,IF($L1120="Nso",0,VLOOKUP($A1117,'Marks Entry'!$B$9:$FN$108,76,0)))</f>
        <v>0</v>
      </c>
      <c r="G1134" s="527">
        <f>IF($L1120="TC",0,IF($L1120="Nso",0,VLOOKUP($A1117,'Marks Entry'!$B$9:$FN$108,79,0)))</f>
        <v>0</v>
      </c>
      <c r="H1134" s="529">
        <f t="shared" si="93"/>
        <v>0</v>
      </c>
      <c r="I1134" s="1273">
        <f>IF($L1120="TC",0,IF($L1120="Nso",0,VLOOKUP($A1117,'Marks Entry'!$B$9:$FN$108,83,0)))</f>
        <v>0</v>
      </c>
      <c r="J1134" s="1274"/>
      <c r="K1134" s="533">
        <f t="shared" si="94"/>
        <v>0</v>
      </c>
      <c r="L1134" s="1275">
        <f>IF($L1120="TC",0,IF($L1120="Nso",0,VLOOKUP($A1117,'Marks Entry'!$B$9:$FN$108,86,0)))</f>
        <v>0</v>
      </c>
      <c r="M1134" s="1276"/>
      <c r="N1134" s="537">
        <f t="shared" si="95"/>
        <v>0</v>
      </c>
      <c r="O1134" s="544" t="str">
        <f>IF($L1120="TC",0,IF($L1120="Nso",0,VLOOKUP($A1117,'Marks Entry'!$B$9:$FN$108,90,0)))</f>
        <v>E</v>
      </c>
      <c r="P1134" s="1007"/>
    </row>
    <row r="1135" spans="1:16" s="73" customFormat="1" ht="18.600000000000001" customHeight="1">
      <c r="A1135" s="1303"/>
      <c r="B1135" s="543" t="s">
        <v>210</v>
      </c>
      <c r="C1135" s="1271" t="str">
        <f>'Marks Entry'!$CN$3</f>
        <v>MATHEMATICS</v>
      </c>
      <c r="D1135" s="1272"/>
      <c r="E1135" s="527">
        <f>IF($L1120="TC",0,IF($L1120="Nso",0,VLOOKUP($A1117,'Marks Entry'!$B$9:$FN$108,93,0)))</f>
        <v>0</v>
      </c>
      <c r="F1135" s="527">
        <f>IF($L1120="TC",0,IF($L1120="Nso",0,VLOOKUP($A1117,'Marks Entry'!$B$9:$FN$108,96,0)))</f>
        <v>0</v>
      </c>
      <c r="G1135" s="527">
        <f>IF($L1120="TC",0,IF($L1120="Nso",0,VLOOKUP($A1117,'Marks Entry'!$B$9:$FN$108,99,0)))</f>
        <v>0</v>
      </c>
      <c r="H1135" s="529">
        <f t="shared" si="93"/>
        <v>0</v>
      </c>
      <c r="I1135" s="1273">
        <f>IF($L1120="TC",0,IF($L1120="Nso",0,VLOOKUP($A1117,'Marks Entry'!$B$9:$FN$108,103,0)))</f>
        <v>0</v>
      </c>
      <c r="J1135" s="1274"/>
      <c r="K1135" s="533">
        <f t="shared" si="94"/>
        <v>0</v>
      </c>
      <c r="L1135" s="1275">
        <f>IF($L1120="TC",0,IF($L1120="Nso",0,VLOOKUP($A1117,'Marks Entry'!$B$9:$FN$108,106,0)))</f>
        <v>0</v>
      </c>
      <c r="M1135" s="1276"/>
      <c r="N1135" s="537">
        <f t="shared" si="95"/>
        <v>0</v>
      </c>
      <c r="O1135" s="544" t="str">
        <f>IF($L1120="TC",0,IF($L1120="Nso",0,VLOOKUP($A1117,'Marks Entry'!$B$9:$FN$108,110,0)))</f>
        <v>E</v>
      </c>
      <c r="P1135" s="1007"/>
    </row>
    <row r="1136" spans="1:16" s="73" customFormat="1" ht="18.600000000000001" customHeight="1" thickBot="1">
      <c r="A1136" s="1303"/>
      <c r="B1136" s="543" t="s">
        <v>210</v>
      </c>
      <c r="C1136" s="1277" t="str">
        <f>'Marks Entry'!$DH$3</f>
        <v>SOCIAL SCIENCE</v>
      </c>
      <c r="D1136" s="1278"/>
      <c r="E1136" s="527">
        <f>IF($L1120="TC",0,IF($L1120="Nso",0,VLOOKUP($A1117,'Marks Entry'!$B$9:$FN$108,113,0)))</f>
        <v>0</v>
      </c>
      <c r="F1136" s="527">
        <f>IF($L1120="TC",0,IF($L1120="Nso",0,VLOOKUP($A1117,'Marks Entry'!$B$9:$FN$108,116,0)))</f>
        <v>0</v>
      </c>
      <c r="G1136" s="527">
        <f>IF($L1120="TC",0,IF($L1120="Nso",0,VLOOKUP($A1117,'Marks Entry'!$B$9:$FN$108,119,0)))</f>
        <v>0</v>
      </c>
      <c r="H1136" s="530">
        <f t="shared" si="93"/>
        <v>0</v>
      </c>
      <c r="I1136" s="1279">
        <f>IF($L1120="TC",0,IF($L1120="Nso",0,VLOOKUP($A1117,'Marks Entry'!$B$9:$FN$108,123,0)))</f>
        <v>0</v>
      </c>
      <c r="J1136" s="1280"/>
      <c r="K1136" s="534">
        <f t="shared" si="94"/>
        <v>0</v>
      </c>
      <c r="L1136" s="1281">
        <f>IF($L1120="TC",0,IF($L1120="Nso",0,VLOOKUP($A1117,'Marks Entry'!$B$9:$FN$108,126,0)))</f>
        <v>0</v>
      </c>
      <c r="M1136" s="1282"/>
      <c r="N1136" s="537">
        <f t="shared" si="95"/>
        <v>0</v>
      </c>
      <c r="O1136" s="544" t="str">
        <f>IF($L1120="TC",0,IF($L1120="Nso",0,VLOOKUP($A1117,'Marks Entry'!$B$9:$FN$108,130,0)))</f>
        <v>E</v>
      </c>
      <c r="P1136" s="1007"/>
    </row>
    <row r="1137" spans="1:16" s="73" customFormat="1" ht="18.600000000000001" customHeight="1">
      <c r="A1137" s="1303"/>
      <c r="B1137" s="543" t="s">
        <v>210</v>
      </c>
      <c r="C1137" s="1350" t="s">
        <v>87</v>
      </c>
      <c r="D1137" s="1351"/>
      <c r="E1137" s="1352"/>
      <c r="F1137" s="1356" t="s">
        <v>88</v>
      </c>
      <c r="G1137" s="1357"/>
      <c r="H1137" s="1358" t="s">
        <v>89</v>
      </c>
      <c r="I1137" s="1358"/>
      <c r="J1137" s="1359" t="s">
        <v>44</v>
      </c>
      <c r="K1137" s="1360"/>
      <c r="L1137" s="236" t="s">
        <v>95</v>
      </c>
      <c r="M1137" s="236" t="s">
        <v>208</v>
      </c>
      <c r="N1137" s="200" t="s">
        <v>42</v>
      </c>
      <c r="O1137" s="545" t="s">
        <v>46</v>
      </c>
      <c r="P1137" s="1007"/>
    </row>
    <row r="1138" spans="1:16" s="73" customFormat="1" ht="18.600000000000001" customHeight="1" thickBot="1">
      <c r="A1138" s="1303"/>
      <c r="B1138" s="543" t="s">
        <v>210</v>
      </c>
      <c r="C1138" s="1353"/>
      <c r="D1138" s="1354"/>
      <c r="E1138" s="1355"/>
      <c r="F1138" s="1361">
        <f>IF($L1120="TC",0,IF($L1120="Nso",0,VLOOKUP($A1117,'Marks Entry'!$B$9:$FN$108,161,0)))</f>
        <v>1200</v>
      </c>
      <c r="G1138" s="1362"/>
      <c r="H1138" s="1363">
        <f>IF($L1120="TC",0,IF($L1120="Nso",0,VLOOKUP($A1117,'Marks Entry'!$B$9:$FN$108,162,0)))</f>
        <v>0</v>
      </c>
      <c r="I1138" s="1363"/>
      <c r="J1138" s="1364">
        <f>IF($L1120="TC",0,IF($L1120="Nso",0,VLOOKUP($A1117,'Marks Entry'!$B$9:$FN$108,163,0)))</f>
        <v>0</v>
      </c>
      <c r="K1138" s="1365"/>
      <c r="L1138" s="237" t="str">
        <f>IF($L1120="TC",0,IF($L1120="Nso",0,VLOOKUP($A1117,'Marks Entry'!$B$9:$FN$108,164,0)))</f>
        <v/>
      </c>
      <c r="M1138" s="237" t="str">
        <f>IF($L1120="TC",0,IF($L1120="Nso",0,VLOOKUP($A1117,'Marks Entry'!$B$9:$FN$108,165,0)))</f>
        <v/>
      </c>
      <c r="N1138" s="542" t="str">
        <f>IF($L1120="TC","TC",IF($L1120="Nso","NSO",VLOOKUP($A1117,'Marks Entry'!$B$9:$FN$108,166,0)))</f>
        <v>PROMOTED</v>
      </c>
      <c r="O1138" s="546" t="str">
        <f>IF($L1120="Nso",0,VLOOKUP($A1117,'Marks Entry'!$B$9:$FN$108,168,0))</f>
        <v/>
      </c>
      <c r="P1138" s="1007"/>
    </row>
    <row r="1139" spans="1:16" s="73" customFormat="1" ht="18.600000000000001" customHeight="1">
      <c r="A1139" s="1303"/>
      <c r="B1139" s="543" t="s">
        <v>210</v>
      </c>
      <c r="C1139" s="1332" t="s">
        <v>62</v>
      </c>
      <c r="D1139" s="1333"/>
      <c r="E1139" s="1333"/>
      <c r="F1139" s="1333"/>
      <c r="G1139" s="1333"/>
      <c r="H1139" s="1333"/>
      <c r="I1139" s="1334"/>
      <c r="J1139" s="1335" t="s">
        <v>63</v>
      </c>
      <c r="K1139" s="1335"/>
      <c r="L1139" s="1336"/>
      <c r="M1139" s="238">
        <f>IF($L1120="TC",0,IF($L1120="Nso",0,VLOOKUP($A1117,'Marks Entry'!$B$9:$FN$108,158,0)))</f>
        <v>0</v>
      </c>
      <c r="N1139" s="1337" t="s">
        <v>104</v>
      </c>
      <c r="O1139" s="1338"/>
      <c r="P1139" s="1007"/>
    </row>
    <row r="1140" spans="1:16" s="73" customFormat="1" ht="18.600000000000001" customHeight="1" thickBot="1">
      <c r="A1140" s="1303"/>
      <c r="B1140" s="543" t="s">
        <v>210</v>
      </c>
      <c r="C1140" s="1339" t="s">
        <v>57</v>
      </c>
      <c r="D1140" s="1340"/>
      <c r="E1140" s="1340"/>
      <c r="F1140" s="1341" t="s">
        <v>168</v>
      </c>
      <c r="G1140" s="1341"/>
      <c r="H1140" s="1341"/>
      <c r="I1140" s="523" t="s">
        <v>50</v>
      </c>
      <c r="J1140" s="1342" t="s">
        <v>64</v>
      </c>
      <c r="K1140" s="1342"/>
      <c r="L1140" s="1343"/>
      <c r="M1140" s="239">
        <f>IF($L1120="TC",0,IF($L1120="Nso",0,VLOOKUP($A1117,'Marks Entry'!$B$9:$FN$108,159,0)))</f>
        <v>0</v>
      </c>
      <c r="N1140" s="1344" t="str">
        <f>IF($L1120="TC",0,IF($L1120="Nso",0,VLOOKUP($A1117,'Marks Entry'!$B$9:$FN$108,160,0)))</f>
        <v/>
      </c>
      <c r="O1140" s="1345"/>
      <c r="P1140" s="1007"/>
    </row>
    <row r="1141" spans="1:16" s="73" customFormat="1" ht="18.600000000000001" customHeight="1">
      <c r="A1141" s="1303"/>
      <c r="B1141" s="543" t="s">
        <v>210</v>
      </c>
      <c r="C1141" s="1339"/>
      <c r="D1141" s="1340"/>
      <c r="E1141" s="1340"/>
      <c r="F1141" s="1341"/>
      <c r="G1141" s="1341"/>
      <c r="H1141" s="1341"/>
      <c r="I1141" s="524" t="s">
        <v>102</v>
      </c>
      <c r="J1141" s="1346" t="s">
        <v>65</v>
      </c>
      <c r="K1141" s="1346"/>
      <c r="L1141" s="1347"/>
      <c r="M1141" s="1348" t="str">
        <f>IF($L1120="TC",0,IF($L1120="Nso",0,VLOOKUP($A1117,'Marks Entry'!$B$9:$FN$108,169,0)))</f>
        <v>Need Improvement</v>
      </c>
      <c r="N1141" s="1348"/>
      <c r="O1141" s="1349"/>
      <c r="P1141" s="1007"/>
    </row>
    <row r="1142" spans="1:16" s="73" customFormat="1" ht="18.600000000000001" customHeight="1">
      <c r="A1142" s="1303"/>
      <c r="B1142" s="543" t="s">
        <v>210</v>
      </c>
      <c r="C1142" s="1397" t="str">
        <f>'Marks Entry'!$EB$3</f>
        <v>Work Exp.</v>
      </c>
      <c r="D1142" s="1398"/>
      <c r="E1142" s="1399"/>
      <c r="F1142" s="1400" t="str">
        <f>IF($L1120="TC",0,IF($L1120="Nso",0,VLOOKUP($A1117,'Marks Entry'!$B$9:$GM$108,186,0)))</f>
        <v>0/100</v>
      </c>
      <c r="G1142" s="1400"/>
      <c r="H1142" s="1400"/>
      <c r="I1142" s="59" t="str">
        <f>IF($L1120="TC",0,IF($L1120="Nso",0,VLOOKUP($A1117,'Marks Entry'!$B$9:$GM$108,139,0)))</f>
        <v>E</v>
      </c>
      <c r="J1142" s="1401" t="s">
        <v>81</v>
      </c>
      <c r="K1142" s="1401"/>
      <c r="L1142" s="1402"/>
      <c r="M1142" s="1403">
        <f>'Marks Entry'!$AA$2</f>
        <v>45041</v>
      </c>
      <c r="N1142" s="1403"/>
      <c r="O1142" s="1404"/>
      <c r="P1142" s="1007"/>
    </row>
    <row r="1143" spans="1:16" s="73" customFormat="1" ht="18.600000000000001" customHeight="1">
      <c r="A1143" s="1303"/>
      <c r="B1143" s="543" t="s">
        <v>210</v>
      </c>
      <c r="C1143" s="1405" t="str">
        <f>'Marks Entry'!$EK$3</f>
        <v>Art Edu.</v>
      </c>
      <c r="D1143" s="1400"/>
      <c r="E1143" s="1400"/>
      <c r="F1143" s="1406" t="str">
        <f>IF($L1120="TC",0,IF($L1120="Nso",0,VLOOKUP($A1117,'Marks Entry'!$B$9:$GM$108,190,0)))</f>
        <v>0/100</v>
      </c>
      <c r="G1143" s="1407"/>
      <c r="H1143" s="1408"/>
      <c r="I1143" s="59" t="str">
        <f>IF($L1120="TC",0,IF($L1120="Nso",0,VLOOKUP($A1117,'Marks Entry'!$B$9:$GM$108,148,0)))</f>
        <v>E</v>
      </c>
      <c r="J1143" s="1409"/>
      <c r="K1143" s="1409"/>
      <c r="L1143" s="1410"/>
      <c r="M1143" s="1410"/>
      <c r="N1143" s="1410"/>
      <c r="O1143" s="1411"/>
      <c r="P1143" s="1007"/>
    </row>
    <row r="1144" spans="1:16" s="73" customFormat="1" ht="18.600000000000001" customHeight="1">
      <c r="A1144" s="1303"/>
      <c r="B1144" s="543" t="s">
        <v>210</v>
      </c>
      <c r="C1144" s="1366" t="str">
        <f>'Marks Entry'!$ET$3</f>
        <v>HEALTH &amp; PHY. EDU.</v>
      </c>
      <c r="D1144" s="1367"/>
      <c r="E1144" s="1367"/>
      <c r="F1144" s="1368" t="str">
        <f>IF($L1120="TC",0,IF($L1120="Nso",0,VLOOKUP($A1117,'Marks Entry'!$B$9:$GM$108,194,0)))</f>
        <v>0/100</v>
      </c>
      <c r="G1144" s="1369"/>
      <c r="H1144" s="1370"/>
      <c r="I1144" s="59" t="str">
        <f>IF($L1120="TC",0,IF($L1120="Nso",0,VLOOKUP($A1117,'Marks Entry'!$B$9:$GM$108,157,0)))</f>
        <v>E</v>
      </c>
      <c r="J1144" s="1371" t="s">
        <v>77</v>
      </c>
      <c r="K1144" s="1372"/>
      <c r="L1144" s="1373"/>
      <c r="M1144" s="1377"/>
      <c r="N1144" s="1372"/>
      <c r="O1144" s="1378"/>
      <c r="P1144" s="1007"/>
    </row>
    <row r="1145" spans="1:16" s="73" customFormat="1" ht="18.600000000000001" customHeight="1">
      <c r="A1145" s="1303"/>
      <c r="B1145" s="543" t="s">
        <v>210</v>
      </c>
      <c r="C1145" s="1381" t="s">
        <v>66</v>
      </c>
      <c r="D1145" s="1382"/>
      <c r="E1145" s="1382"/>
      <c r="F1145" s="1382"/>
      <c r="G1145" s="1382"/>
      <c r="H1145" s="1382"/>
      <c r="I1145" s="1383"/>
      <c r="J1145" s="1374"/>
      <c r="K1145" s="1375"/>
      <c r="L1145" s="1376"/>
      <c r="M1145" s="1379"/>
      <c r="N1145" s="1375"/>
      <c r="O1145" s="1380"/>
      <c r="P1145" s="1007"/>
    </row>
    <row r="1146" spans="1:16" s="73" customFormat="1" ht="18.600000000000001" customHeight="1" thickBot="1">
      <c r="A1146" s="1303"/>
      <c r="B1146" s="543" t="s">
        <v>210</v>
      </c>
      <c r="C1146" s="60" t="s">
        <v>67</v>
      </c>
      <c r="D1146" s="1384" t="s">
        <v>72</v>
      </c>
      <c r="E1146" s="1385"/>
      <c r="F1146" s="1384" t="s">
        <v>73</v>
      </c>
      <c r="G1146" s="1386"/>
      <c r="H1146" s="1386"/>
      <c r="I1146" s="1387"/>
      <c r="J1146" s="1388" t="s">
        <v>78</v>
      </c>
      <c r="K1146" s="1389"/>
      <c r="L1146" s="1389"/>
      <c r="M1146" s="1389"/>
      <c r="N1146" s="1389"/>
      <c r="O1146" s="1390"/>
      <c r="P1146" s="1007"/>
    </row>
    <row r="1147" spans="1:16" s="73" customFormat="1" ht="18.600000000000001" customHeight="1">
      <c r="A1147" s="1303"/>
      <c r="B1147" s="543" t="s">
        <v>210</v>
      </c>
      <c r="C1147" s="690" t="s">
        <v>68</v>
      </c>
      <c r="D1147" s="1328" t="s">
        <v>211</v>
      </c>
      <c r="E1147" s="1327"/>
      <c r="F1147" s="1394" t="s">
        <v>74</v>
      </c>
      <c r="G1147" s="1395"/>
      <c r="H1147" s="1395"/>
      <c r="I1147" s="1396"/>
      <c r="J1147" s="1391"/>
      <c r="K1147" s="1392"/>
      <c r="L1147" s="1392"/>
      <c r="M1147" s="1392"/>
      <c r="N1147" s="1392"/>
      <c r="O1147" s="1393"/>
      <c r="P1147" s="1007"/>
    </row>
    <row r="1148" spans="1:16" s="73" customFormat="1" ht="18.600000000000001" customHeight="1">
      <c r="A1148" s="1303"/>
      <c r="B1148" s="543" t="s">
        <v>210</v>
      </c>
      <c r="C1148" s="689" t="s">
        <v>69</v>
      </c>
      <c r="D1148" s="1275" t="s">
        <v>212</v>
      </c>
      <c r="E1148" s="1274"/>
      <c r="F1148" s="1413" t="s">
        <v>75</v>
      </c>
      <c r="G1148" s="1414"/>
      <c r="H1148" s="1414"/>
      <c r="I1148" s="1415"/>
      <c r="J1148" s="1391"/>
      <c r="K1148" s="1392"/>
      <c r="L1148" s="1392"/>
      <c r="M1148" s="1392"/>
      <c r="N1148" s="1392"/>
      <c r="O1148" s="1393"/>
      <c r="P1148" s="1007"/>
    </row>
    <row r="1149" spans="1:16" s="73" customFormat="1" ht="18.600000000000001" customHeight="1">
      <c r="A1149" s="1303"/>
      <c r="B1149" s="543" t="s">
        <v>210</v>
      </c>
      <c r="C1149" s="689" t="s">
        <v>71</v>
      </c>
      <c r="D1149" s="1275" t="s">
        <v>213</v>
      </c>
      <c r="E1149" s="1274"/>
      <c r="F1149" s="1413" t="s">
        <v>76</v>
      </c>
      <c r="G1149" s="1414"/>
      <c r="H1149" s="1414"/>
      <c r="I1149" s="1415"/>
      <c r="J1149" s="1416" t="s">
        <v>90</v>
      </c>
      <c r="K1149" s="1417"/>
      <c r="L1149" s="1417"/>
      <c r="M1149" s="1417"/>
      <c r="N1149" s="1417"/>
      <c r="O1149" s="1418"/>
      <c r="P1149" s="1007"/>
    </row>
    <row r="1150" spans="1:16" s="73" customFormat="1" ht="18.600000000000001" customHeight="1">
      <c r="A1150" s="1303"/>
      <c r="B1150" s="543" t="s">
        <v>210</v>
      </c>
      <c r="C1150" s="689" t="s">
        <v>70</v>
      </c>
      <c r="D1150" s="1275" t="s">
        <v>214</v>
      </c>
      <c r="E1150" s="1274"/>
      <c r="F1150" s="1413" t="s">
        <v>103</v>
      </c>
      <c r="G1150" s="1414"/>
      <c r="H1150" s="1414"/>
      <c r="I1150" s="1415"/>
      <c r="J1150" s="1416"/>
      <c r="K1150" s="1417"/>
      <c r="L1150" s="1417"/>
      <c r="M1150" s="1417"/>
      <c r="N1150" s="1417"/>
      <c r="O1150" s="1418"/>
      <c r="P1150" s="1007"/>
    </row>
    <row r="1151" spans="1:16" s="73" customFormat="1" ht="18.600000000000001" customHeight="1" thickBot="1">
      <c r="A1151" s="1303"/>
      <c r="B1151" s="547" t="s">
        <v>210</v>
      </c>
      <c r="C1151" s="548" t="s">
        <v>153</v>
      </c>
      <c r="D1151" s="1281" t="s">
        <v>215</v>
      </c>
      <c r="E1151" s="1280"/>
      <c r="F1151" s="1422" t="s">
        <v>216</v>
      </c>
      <c r="G1151" s="1423"/>
      <c r="H1151" s="1423"/>
      <c r="I1151" s="1424"/>
      <c r="J1151" s="1419"/>
      <c r="K1151" s="1420"/>
      <c r="L1151" s="1420"/>
      <c r="M1151" s="1420"/>
      <c r="N1151" s="1420"/>
      <c r="O1151" s="1421"/>
      <c r="P1151" s="1007"/>
    </row>
    <row r="1152" spans="1:16" s="73" customFormat="1" ht="9.75" customHeight="1">
      <c r="A1152" s="1412"/>
      <c r="B1152" s="1412"/>
      <c r="C1152" s="1412"/>
      <c r="D1152" s="1412"/>
      <c r="E1152" s="1412"/>
      <c r="F1152" s="1412"/>
      <c r="G1152" s="1412"/>
      <c r="H1152" s="1412"/>
      <c r="I1152" s="1412"/>
      <c r="J1152" s="1412"/>
      <c r="K1152" s="1412"/>
      <c r="L1152" s="1412"/>
      <c r="M1152" s="1412"/>
      <c r="N1152" s="1412"/>
      <c r="O1152" s="1412"/>
      <c r="P1152" s="1412"/>
    </row>
    <row r="1153" spans="1:16" s="73" customFormat="1" ht="17.25" customHeight="1" thickBot="1">
      <c r="A1153" s="241">
        <f>A1117+1</f>
        <v>33</v>
      </c>
      <c r="B1153" s="1302" t="s">
        <v>53</v>
      </c>
      <c r="C1153" s="1302"/>
      <c r="D1153" s="1302"/>
      <c r="E1153" s="1302"/>
      <c r="F1153" s="1302"/>
      <c r="G1153" s="1302"/>
      <c r="H1153" s="1302"/>
      <c r="I1153" s="1302"/>
      <c r="J1153" s="1302"/>
      <c r="K1153" s="1302"/>
      <c r="L1153" s="1302"/>
      <c r="M1153" s="1302"/>
      <c r="N1153" s="1302"/>
      <c r="O1153" s="1302"/>
      <c r="P1153" s="1007"/>
    </row>
    <row r="1154" spans="1:16" s="73" customFormat="1" ht="44.25" customHeight="1">
      <c r="A1154" s="1303"/>
      <c r="B1154" s="1304" t="str">
        <f>IF(L1156&gt;0,CONCATENATE(I1156,L1156),0)</f>
        <v>Roll No.:-933</v>
      </c>
      <c r="C1154" s="1306"/>
      <c r="D1154" s="1308" t="str">
        <f>Master!$E$8</f>
        <v>Govt. Sr. Secondary School Raimalwada</v>
      </c>
      <c r="E1154" s="1309"/>
      <c r="F1154" s="1309"/>
      <c r="G1154" s="1309"/>
      <c r="H1154" s="1309"/>
      <c r="I1154" s="1309"/>
      <c r="J1154" s="1309"/>
      <c r="K1154" s="1309"/>
      <c r="L1154" s="1309"/>
      <c r="M1154" s="1309"/>
      <c r="N1154" s="1309"/>
      <c r="O1154" s="1310"/>
      <c r="P1154" s="1007"/>
    </row>
    <row r="1155" spans="1:16" s="73" customFormat="1" ht="26.25" customHeight="1" thickBot="1">
      <c r="A1155" s="1303"/>
      <c r="B1155" s="1305"/>
      <c r="C1155" s="1307"/>
      <c r="D1155" s="1311" t="str">
        <f>Master!$E$11</f>
        <v>P.S.-Bapini (Jodhpur)</v>
      </c>
      <c r="E1155" s="1311"/>
      <c r="F1155" s="1311"/>
      <c r="G1155" s="1311"/>
      <c r="H1155" s="1311"/>
      <c r="I1155" s="1311"/>
      <c r="J1155" s="1311"/>
      <c r="K1155" s="1311"/>
      <c r="L1155" s="1311"/>
      <c r="M1155" s="1311"/>
      <c r="N1155" s="1311"/>
      <c r="O1155" s="1312"/>
      <c r="P1155" s="1007"/>
    </row>
    <row r="1156" spans="1:16" s="73" customFormat="1" ht="15" customHeight="1">
      <c r="A1156" s="1303"/>
      <c r="B1156" s="1313"/>
      <c r="C1156" s="1314" t="s">
        <v>163</v>
      </c>
      <c r="D1156" s="1315"/>
      <c r="E1156" s="1315"/>
      <c r="F1156" s="1315"/>
      <c r="G1156" s="1315"/>
      <c r="H1156" s="1316"/>
      <c r="I1156" s="1320" t="s">
        <v>125</v>
      </c>
      <c r="J1156" s="1321"/>
      <c r="K1156" s="1321"/>
      <c r="L1156" s="1286">
        <f>VLOOKUP(A1153,'Marks Entry'!$B$9:$G$108,6)</f>
        <v>933</v>
      </c>
      <c r="M1156" s="1288" t="str">
        <f>CONCATENATE('Marks Entry'!$C$3,"0",'Marks Entry'!$G$3)</f>
        <v>School U-Dise Code :-08151106901</v>
      </c>
      <c r="N1156" s="1289"/>
      <c r="O1156" s="1290"/>
      <c r="P1156" s="1007"/>
    </row>
    <row r="1157" spans="1:16" s="73" customFormat="1" ht="15" customHeight="1">
      <c r="A1157" s="1303"/>
      <c r="B1157" s="1313"/>
      <c r="C1157" s="1314"/>
      <c r="D1157" s="1315"/>
      <c r="E1157" s="1315"/>
      <c r="F1157" s="1315"/>
      <c r="G1157" s="1315"/>
      <c r="H1157" s="1316"/>
      <c r="I1157" s="1320"/>
      <c r="J1157" s="1321"/>
      <c r="K1157" s="1321"/>
      <c r="L1157" s="1286"/>
      <c r="M1157" s="1291" t="str">
        <f>CONCATENATE('Marks Entry'!$I$3,'Marks Entry'!$J$3)</f>
        <v>Session :-2022-23</v>
      </c>
      <c r="N1157" s="1292"/>
      <c r="O1157" s="1293"/>
      <c r="P1157" s="1007"/>
    </row>
    <row r="1158" spans="1:16" s="73" customFormat="1" ht="15" customHeight="1" thickBot="1">
      <c r="A1158" s="1303"/>
      <c r="B1158" s="1313"/>
      <c r="C1158" s="1317"/>
      <c r="D1158" s="1318"/>
      <c r="E1158" s="1318"/>
      <c r="F1158" s="1318"/>
      <c r="G1158" s="1318"/>
      <c r="H1158" s="1319"/>
      <c r="I1158" s="1322"/>
      <c r="J1158" s="1323"/>
      <c r="K1158" s="1323"/>
      <c r="L1158" s="1287"/>
      <c r="M1158" s="1294"/>
      <c r="N1158" s="1295"/>
      <c r="O1158" s="1296"/>
      <c r="P1158" s="1007"/>
    </row>
    <row r="1159" spans="1:16" s="73" customFormat="1" ht="19.5" customHeight="1">
      <c r="A1159" s="1303"/>
      <c r="B1159" s="543" t="s">
        <v>210</v>
      </c>
      <c r="C1159" s="1297" t="s">
        <v>21</v>
      </c>
      <c r="D1159" s="1298"/>
      <c r="E1159" s="1298"/>
      <c r="F1159" s="1298"/>
      <c r="G1159" s="1299"/>
      <c r="H1159" s="13" t="s">
        <v>161</v>
      </c>
      <c r="I1159" s="1300">
        <f>VLOOKUP($A1153,'Marks Entry'!$B$9:$FN$108,4,0)</f>
        <v>0</v>
      </c>
      <c r="J1159" s="1300"/>
      <c r="K1159" s="1300"/>
      <c r="L1159" s="1300"/>
      <c r="M1159" s="1300"/>
      <c r="N1159" s="1300"/>
      <c r="O1159" s="1301"/>
      <c r="P1159" s="1007"/>
    </row>
    <row r="1160" spans="1:16" s="73" customFormat="1" ht="19.5" customHeight="1">
      <c r="A1160" s="1303"/>
      <c r="B1160" s="543" t="s">
        <v>210</v>
      </c>
      <c r="C1160" s="1283" t="s">
        <v>23</v>
      </c>
      <c r="D1160" s="1284"/>
      <c r="E1160" s="1284"/>
      <c r="F1160" s="1284"/>
      <c r="G1160" s="1285"/>
      <c r="H1160" s="25" t="s">
        <v>161</v>
      </c>
      <c r="I1160" s="1252">
        <f>VLOOKUP($A1153,'Marks Entry'!$B$9:$FN$108,7,0)</f>
        <v>0</v>
      </c>
      <c r="J1160" s="1252"/>
      <c r="K1160" s="1252"/>
      <c r="L1160" s="1252"/>
      <c r="M1160" s="1252"/>
      <c r="N1160" s="1252"/>
      <c r="O1160" s="1253"/>
      <c r="P1160" s="1007"/>
    </row>
    <row r="1161" spans="1:16" s="73" customFormat="1" ht="19.5" customHeight="1">
      <c r="A1161" s="1303"/>
      <c r="B1161" s="543" t="s">
        <v>210</v>
      </c>
      <c r="C1161" s="1283" t="s">
        <v>24</v>
      </c>
      <c r="D1161" s="1284"/>
      <c r="E1161" s="1284"/>
      <c r="F1161" s="1284"/>
      <c r="G1161" s="1285"/>
      <c r="H1161" s="25" t="s">
        <v>161</v>
      </c>
      <c r="I1161" s="1252">
        <f>VLOOKUP($A1153,'Marks Entry'!$B$9:$FN$108,8,0)</f>
        <v>0</v>
      </c>
      <c r="J1161" s="1252"/>
      <c r="K1161" s="1252"/>
      <c r="L1161" s="1252"/>
      <c r="M1161" s="1252"/>
      <c r="N1161" s="1252"/>
      <c r="O1161" s="1253"/>
      <c r="P1161" s="1007"/>
    </row>
    <row r="1162" spans="1:16" s="73" customFormat="1" ht="19.5" customHeight="1">
      <c r="A1162" s="1303"/>
      <c r="B1162" s="543" t="s">
        <v>210</v>
      </c>
      <c r="C1162" s="1283" t="s">
        <v>55</v>
      </c>
      <c r="D1162" s="1284"/>
      <c r="E1162" s="1284"/>
      <c r="F1162" s="1284"/>
      <c r="G1162" s="1285"/>
      <c r="H1162" s="25" t="s">
        <v>161</v>
      </c>
      <c r="I1162" s="1252">
        <f>VLOOKUP($A1153,'Marks Entry'!$B$9:$FN$108,9,0)</f>
        <v>0</v>
      </c>
      <c r="J1162" s="1252"/>
      <c r="K1162" s="1252"/>
      <c r="L1162" s="1252"/>
      <c r="M1162" s="1252"/>
      <c r="N1162" s="1252"/>
      <c r="O1162" s="1253"/>
      <c r="P1162" s="1007"/>
    </row>
    <row r="1163" spans="1:16" s="73" customFormat="1" ht="19.5" customHeight="1">
      <c r="A1163" s="1303"/>
      <c r="B1163" s="543" t="s">
        <v>210</v>
      </c>
      <c r="C1163" s="1283" t="s">
        <v>56</v>
      </c>
      <c r="D1163" s="1284"/>
      <c r="E1163" s="1284"/>
      <c r="F1163" s="1284"/>
      <c r="G1163" s="1285"/>
      <c r="H1163" s="25" t="s">
        <v>161</v>
      </c>
      <c r="I1163" s="1251" t="str">
        <f>CONCATENATE('Marks Entry'!$G$4,'Marks Entry'!$J$4)</f>
        <v>6(A)</v>
      </c>
      <c r="J1163" s="1252"/>
      <c r="K1163" s="1252"/>
      <c r="L1163" s="1252"/>
      <c r="M1163" s="1252"/>
      <c r="N1163" s="1252"/>
      <c r="O1163" s="1253"/>
      <c r="P1163" s="1007"/>
    </row>
    <row r="1164" spans="1:16" s="73" customFormat="1" ht="19.5" customHeight="1" thickBot="1">
      <c r="A1164" s="1303"/>
      <c r="B1164" s="543" t="s">
        <v>210</v>
      </c>
      <c r="C1164" s="1254" t="s">
        <v>26</v>
      </c>
      <c r="D1164" s="1255"/>
      <c r="E1164" s="1255"/>
      <c r="F1164" s="1255"/>
      <c r="G1164" s="1256"/>
      <c r="H1164" s="61" t="s">
        <v>161</v>
      </c>
      <c r="I1164" s="1257">
        <f>VLOOKUP($A1153,'Marks Entry'!$B$9:$FN$108,10,0)</f>
        <v>0</v>
      </c>
      <c r="J1164" s="1257"/>
      <c r="K1164" s="1257"/>
      <c r="L1164" s="1257"/>
      <c r="M1164" s="1257"/>
      <c r="N1164" s="1257"/>
      <c r="O1164" s="1258"/>
      <c r="P1164" s="1007"/>
    </row>
    <row r="1165" spans="1:16" s="73" customFormat="1" ht="34.5" customHeight="1">
      <c r="A1165" s="1303"/>
      <c r="B1165" s="543" t="s">
        <v>210</v>
      </c>
      <c r="C1165" s="1259" t="s">
        <v>57</v>
      </c>
      <c r="D1165" s="1260"/>
      <c r="E1165" s="525" t="s">
        <v>82</v>
      </c>
      <c r="F1165" s="525" t="s">
        <v>83</v>
      </c>
      <c r="G1165" s="697" t="str">
        <f>'Marks Entry'!$R$5</f>
        <v>No Bag Day Activity</v>
      </c>
      <c r="H1165" s="521" t="s">
        <v>32</v>
      </c>
      <c r="I1165" s="1261" t="s">
        <v>58</v>
      </c>
      <c r="J1165" s="1262"/>
      <c r="K1165" s="522" t="s">
        <v>203</v>
      </c>
      <c r="L1165" s="1263" t="s">
        <v>94</v>
      </c>
      <c r="M1165" s="1264"/>
      <c r="N1165" s="535" t="s">
        <v>86</v>
      </c>
      <c r="O1165" s="1265" t="s">
        <v>101</v>
      </c>
      <c r="P1165" s="1007"/>
    </row>
    <row r="1166" spans="1:16" s="73" customFormat="1" ht="25.5" customHeight="1" thickBot="1">
      <c r="A1166" s="1303"/>
      <c r="B1166" s="543" t="s">
        <v>210</v>
      </c>
      <c r="C1166" s="1267" t="s">
        <v>59</v>
      </c>
      <c r="D1166" s="1268"/>
      <c r="E1166" s="549">
        <f>'Marks Entry'!$N$7</f>
        <v>10</v>
      </c>
      <c r="F1166" s="549">
        <f>'Marks Entry'!$Q$7</f>
        <v>10</v>
      </c>
      <c r="G1166" s="549">
        <f>'Marks Entry'!$T$7</f>
        <v>10</v>
      </c>
      <c r="H1166" s="111">
        <f>SUM(E1166:G1166)</f>
        <v>30</v>
      </c>
      <c r="I1166" s="1269">
        <f>'Marks Entry'!$X$7</f>
        <v>70</v>
      </c>
      <c r="J1166" s="1270"/>
      <c r="K1166" s="531">
        <f>SUM(H1166,I1166)</f>
        <v>100</v>
      </c>
      <c r="L1166" s="1330">
        <f>'Marks Entry'!$AA$7</f>
        <v>100</v>
      </c>
      <c r="M1166" s="1331"/>
      <c r="N1166" s="536">
        <f>H1166+I1166+L1166</f>
        <v>200</v>
      </c>
      <c r="O1166" s="1266"/>
      <c r="P1166" s="1007"/>
    </row>
    <row r="1167" spans="1:16" s="73" customFormat="1" ht="18.600000000000001" customHeight="1">
      <c r="A1167" s="1303"/>
      <c r="B1167" s="543" t="s">
        <v>210</v>
      </c>
      <c r="C1167" s="1324" t="str">
        <f>'Marks Entry'!$L$3</f>
        <v>HINDI</v>
      </c>
      <c r="D1167" s="1325"/>
      <c r="E1167" s="527">
        <f>IF($L1156="TC",0,IF($L1156="Nso",0,VLOOKUP($A1153,'Marks Entry'!$B$9:$FN$108,13,0)))</f>
        <v>0</v>
      </c>
      <c r="F1167" s="527">
        <f>IF($L1156="TC",0,IF($L1156="Nso",0,VLOOKUP($A1153,'Marks Entry'!$B$9:$FN$108,16,0)))</f>
        <v>0</v>
      </c>
      <c r="G1167" s="527">
        <f>IF($L1156="TC",0,IF($L1156="Nso",0,VLOOKUP($A1153,'Marks Entry'!$B$9:$FN$108,19,0)))</f>
        <v>0</v>
      </c>
      <c r="H1167" s="528">
        <f>SUM(E1167:G1167)</f>
        <v>0</v>
      </c>
      <c r="I1167" s="1326">
        <f>IF($L1156="TC",0,IF($L1156="Nso",0,VLOOKUP($A1153,'Marks Entry'!$B$9:$FN$108,23,0)))</f>
        <v>0</v>
      </c>
      <c r="J1167" s="1327"/>
      <c r="K1167" s="532">
        <f>SUM(H1167,I1167)</f>
        <v>0</v>
      </c>
      <c r="L1167" s="1328">
        <f>IF($L1156="TC",0,IF($L1156="Nso",0,VLOOKUP($A1153,'Marks Entry'!$B$9:$FN$108,26,0)))</f>
        <v>0</v>
      </c>
      <c r="M1167" s="1329"/>
      <c r="N1167" s="537">
        <f>SUM(H1167,I1167,L1167)</f>
        <v>0</v>
      </c>
      <c r="O1167" s="544" t="str">
        <f>IF($L1156="TC",0,IF($L1156="Nso",0,VLOOKUP($A1153,'Marks Entry'!$B$9:$FN$108,30,0)))</f>
        <v>E</v>
      </c>
      <c r="P1167" s="1007"/>
    </row>
    <row r="1168" spans="1:16" s="73" customFormat="1" ht="18.600000000000001" customHeight="1">
      <c r="A1168" s="1303"/>
      <c r="B1168" s="543" t="s">
        <v>210</v>
      </c>
      <c r="C1168" s="1271" t="str">
        <f>'Marks Entry'!$AF$3</f>
        <v>ENGLISH</v>
      </c>
      <c r="D1168" s="1272"/>
      <c r="E1168" s="527">
        <f>IF($L1156="TC",0,IF($L1156="Nso",0,VLOOKUP($A1153,'Marks Entry'!$B$9:$FN$108,33,0)))</f>
        <v>0</v>
      </c>
      <c r="F1168" s="527">
        <f>IF($L1156="TC",0,IF($L1156="Nso",0,VLOOKUP($A1153,'Marks Entry'!$B$9:$FN$108,36,0)))</f>
        <v>0</v>
      </c>
      <c r="G1168" s="527">
        <f>IF($L1156="TC",0,IF($L1156="Nso",0,VLOOKUP($A1153,'Marks Entry'!$B$9:$FN$108,39,0)))</f>
        <v>0</v>
      </c>
      <c r="H1168" s="529">
        <f t="shared" ref="H1168:H1172" si="96">SUM(E1168:G1168)</f>
        <v>0</v>
      </c>
      <c r="I1168" s="1273">
        <f>IF($L1156="TC",0,IF($L1156="Nso",0,VLOOKUP($A1153,'Marks Entry'!$B$9:$FN$108,43,0)))</f>
        <v>0</v>
      </c>
      <c r="J1168" s="1274"/>
      <c r="K1168" s="533">
        <f t="shared" ref="K1168:K1172" si="97">SUM(H1168,I1168)</f>
        <v>0</v>
      </c>
      <c r="L1168" s="1275">
        <f>IF($L1156="TC",0,IF($L1156="Nso",0,VLOOKUP($A1153,'Marks Entry'!$B$9:$FN$108,46,0)))</f>
        <v>0</v>
      </c>
      <c r="M1168" s="1276"/>
      <c r="N1168" s="537">
        <f t="shared" ref="N1168:N1172" si="98">SUM(H1168,I1168,L1168)</f>
        <v>0</v>
      </c>
      <c r="O1168" s="544" t="str">
        <f>IF($L1156="TC",0,IF($L1156="Nso",0,VLOOKUP($A1153,'Marks Entry'!$B$9:$FN$108,50,0)))</f>
        <v>E</v>
      </c>
      <c r="P1168" s="1007"/>
    </row>
    <row r="1169" spans="1:16" s="73" customFormat="1" ht="18.600000000000001" customHeight="1">
      <c r="A1169" s="1303"/>
      <c r="B1169" s="543" t="s">
        <v>210</v>
      </c>
      <c r="C1169" s="1271" t="str">
        <f>'Marks Entry'!$AZ$3</f>
        <v>SANSKRIT</v>
      </c>
      <c r="D1169" s="1272"/>
      <c r="E1169" s="527">
        <f>IF($L1156="TC",0,IF($L1156="Nso",0,VLOOKUP($A1153,'Marks Entry'!$B$9:$FN$108,53,0)))</f>
        <v>0</v>
      </c>
      <c r="F1169" s="527">
        <f>IF($L1156="TC",0,IF($L1156="TC",0,IF($L1156="Nso",0,VLOOKUP($A1153,'Marks Entry'!$B$9:$FN$108,56,0))))</f>
        <v>0</v>
      </c>
      <c r="G1169" s="527">
        <f>IF($L1156="TC",0,IF($L1156="TC",0,IF($L1156="Nso",0,VLOOKUP($A1153,'Marks Entry'!$B$9:$FN$108,59,0))))</f>
        <v>0</v>
      </c>
      <c r="H1169" s="529">
        <f t="shared" si="96"/>
        <v>0</v>
      </c>
      <c r="I1169" s="1273">
        <f>IF($L1156="TC",0,IF($L1156="Nso",0,VLOOKUP($A1153,'Marks Entry'!$B$9:$FN$108,63,0)))</f>
        <v>0</v>
      </c>
      <c r="J1169" s="1274"/>
      <c r="K1169" s="533">
        <f t="shared" si="97"/>
        <v>0</v>
      </c>
      <c r="L1169" s="1275">
        <f>IF($L1156="TC",0,IF($L1156="Nso",0,VLOOKUP($A1153,'Marks Entry'!$B$9:$FN$108,66,0)))</f>
        <v>0</v>
      </c>
      <c r="M1169" s="1276"/>
      <c r="N1169" s="537">
        <f t="shared" si="98"/>
        <v>0</v>
      </c>
      <c r="O1169" s="544" t="str">
        <f>IF($L1156="TC",0,IF($L1156="Nso",0,VLOOKUP($A1153,'Marks Entry'!$B$9:$FN$108,70,0)))</f>
        <v>E</v>
      </c>
      <c r="P1169" s="1007"/>
    </row>
    <row r="1170" spans="1:16" s="73" customFormat="1" ht="18.600000000000001" customHeight="1">
      <c r="A1170" s="1303"/>
      <c r="B1170" s="543" t="s">
        <v>210</v>
      </c>
      <c r="C1170" s="1271" t="str">
        <f>'Marks Entry'!$BT$3</f>
        <v>SCIENCE</v>
      </c>
      <c r="D1170" s="1272"/>
      <c r="E1170" s="527">
        <f>IF($L1156="TC",0,IF($L1156="Nso",0,VLOOKUP($A1153,'Marks Entry'!$B$9:$FN$108,73,0)))</f>
        <v>0</v>
      </c>
      <c r="F1170" s="527">
        <f>IF($L1156="TC",0,IF($L1156="Nso",0,VLOOKUP($A1153,'Marks Entry'!$B$9:$FN$108,76,0)))</f>
        <v>0</v>
      </c>
      <c r="G1170" s="527">
        <f>IF($L1156="TC",0,IF($L1156="Nso",0,VLOOKUP($A1153,'Marks Entry'!$B$9:$FN$108,79,0)))</f>
        <v>0</v>
      </c>
      <c r="H1170" s="529">
        <f t="shared" si="96"/>
        <v>0</v>
      </c>
      <c r="I1170" s="1273">
        <f>IF($L1156="TC",0,IF($L1156="Nso",0,VLOOKUP($A1153,'Marks Entry'!$B$9:$FN$108,83,0)))</f>
        <v>0</v>
      </c>
      <c r="J1170" s="1274"/>
      <c r="K1170" s="533">
        <f t="shared" si="97"/>
        <v>0</v>
      </c>
      <c r="L1170" s="1275">
        <f>IF($L1156="TC",0,IF($L1156="Nso",0,VLOOKUP($A1153,'Marks Entry'!$B$9:$FN$108,86,0)))</f>
        <v>0</v>
      </c>
      <c r="M1170" s="1276"/>
      <c r="N1170" s="537">
        <f t="shared" si="98"/>
        <v>0</v>
      </c>
      <c r="O1170" s="544" t="str">
        <f>IF($L1156="TC",0,IF($L1156="Nso",0,VLOOKUP($A1153,'Marks Entry'!$B$9:$FN$108,90,0)))</f>
        <v>E</v>
      </c>
      <c r="P1170" s="1007"/>
    </row>
    <row r="1171" spans="1:16" s="73" customFormat="1" ht="18.600000000000001" customHeight="1">
      <c r="A1171" s="1303"/>
      <c r="B1171" s="543" t="s">
        <v>210</v>
      </c>
      <c r="C1171" s="1271" t="str">
        <f>'Marks Entry'!$CN$3</f>
        <v>MATHEMATICS</v>
      </c>
      <c r="D1171" s="1272"/>
      <c r="E1171" s="527">
        <f>IF($L1156="TC",0,IF($L1156="Nso",0,VLOOKUP($A1153,'Marks Entry'!$B$9:$FN$108,93,0)))</f>
        <v>0</v>
      </c>
      <c r="F1171" s="527">
        <f>IF($L1156="TC",0,IF($L1156="Nso",0,VLOOKUP($A1153,'Marks Entry'!$B$9:$FN$108,96,0)))</f>
        <v>0</v>
      </c>
      <c r="G1171" s="527">
        <f>IF($L1156="TC",0,IF($L1156="Nso",0,VLOOKUP($A1153,'Marks Entry'!$B$9:$FN$108,99,0)))</f>
        <v>0</v>
      </c>
      <c r="H1171" s="529">
        <f t="shared" si="96"/>
        <v>0</v>
      </c>
      <c r="I1171" s="1273">
        <f>IF($L1156="TC",0,IF($L1156="Nso",0,VLOOKUP($A1153,'Marks Entry'!$B$9:$FN$108,103,0)))</f>
        <v>0</v>
      </c>
      <c r="J1171" s="1274"/>
      <c r="K1171" s="533">
        <f t="shared" si="97"/>
        <v>0</v>
      </c>
      <c r="L1171" s="1275">
        <f>IF($L1156="TC",0,IF($L1156="Nso",0,VLOOKUP($A1153,'Marks Entry'!$B$9:$FN$108,106,0)))</f>
        <v>0</v>
      </c>
      <c r="M1171" s="1276"/>
      <c r="N1171" s="537">
        <f t="shared" si="98"/>
        <v>0</v>
      </c>
      <c r="O1171" s="544" t="str">
        <f>IF($L1156="TC",0,IF($L1156="Nso",0,VLOOKUP($A1153,'Marks Entry'!$B$9:$FN$108,110,0)))</f>
        <v>E</v>
      </c>
      <c r="P1171" s="1007"/>
    </row>
    <row r="1172" spans="1:16" s="73" customFormat="1" ht="18.600000000000001" customHeight="1" thickBot="1">
      <c r="A1172" s="1303"/>
      <c r="B1172" s="543" t="s">
        <v>210</v>
      </c>
      <c r="C1172" s="1277" t="str">
        <f>'Marks Entry'!$DH$3</f>
        <v>SOCIAL SCIENCE</v>
      </c>
      <c r="D1172" s="1278"/>
      <c r="E1172" s="527">
        <f>IF($L1156="TC",0,IF($L1156="Nso",0,VLOOKUP($A1153,'Marks Entry'!$B$9:$FN$108,113,0)))</f>
        <v>0</v>
      </c>
      <c r="F1172" s="527">
        <f>IF($L1156="TC",0,IF($L1156="Nso",0,VLOOKUP($A1153,'Marks Entry'!$B$9:$FN$108,116,0)))</f>
        <v>0</v>
      </c>
      <c r="G1172" s="527">
        <f>IF($L1156="TC",0,IF($L1156="Nso",0,VLOOKUP($A1153,'Marks Entry'!$B$9:$FN$108,119,0)))</f>
        <v>0</v>
      </c>
      <c r="H1172" s="530">
        <f t="shared" si="96"/>
        <v>0</v>
      </c>
      <c r="I1172" s="1279">
        <f>IF($L1156="TC",0,IF($L1156="Nso",0,VLOOKUP($A1153,'Marks Entry'!$B$9:$FN$108,123,0)))</f>
        <v>0</v>
      </c>
      <c r="J1172" s="1280"/>
      <c r="K1172" s="534">
        <f t="shared" si="97"/>
        <v>0</v>
      </c>
      <c r="L1172" s="1281">
        <f>IF($L1156="TC",0,IF($L1156="Nso",0,VLOOKUP($A1153,'Marks Entry'!$B$9:$FN$108,126,0)))</f>
        <v>0</v>
      </c>
      <c r="M1172" s="1282"/>
      <c r="N1172" s="537">
        <f t="shared" si="98"/>
        <v>0</v>
      </c>
      <c r="O1172" s="544" t="str">
        <f>IF($L1156="TC",0,IF($L1156="Nso",0,VLOOKUP($A1153,'Marks Entry'!$B$9:$FN$108,130,0)))</f>
        <v>E</v>
      </c>
      <c r="P1172" s="1007"/>
    </row>
    <row r="1173" spans="1:16" s="73" customFormat="1" ht="18.600000000000001" customHeight="1">
      <c r="A1173" s="1303"/>
      <c r="B1173" s="543" t="s">
        <v>210</v>
      </c>
      <c r="C1173" s="1350" t="s">
        <v>87</v>
      </c>
      <c r="D1173" s="1351"/>
      <c r="E1173" s="1352"/>
      <c r="F1173" s="1356" t="s">
        <v>88</v>
      </c>
      <c r="G1173" s="1357"/>
      <c r="H1173" s="1358" t="s">
        <v>89</v>
      </c>
      <c r="I1173" s="1358"/>
      <c r="J1173" s="1359" t="s">
        <v>44</v>
      </c>
      <c r="K1173" s="1360"/>
      <c r="L1173" s="236" t="s">
        <v>95</v>
      </c>
      <c r="M1173" s="236" t="s">
        <v>208</v>
      </c>
      <c r="N1173" s="200" t="s">
        <v>42</v>
      </c>
      <c r="O1173" s="545" t="s">
        <v>46</v>
      </c>
      <c r="P1173" s="1007"/>
    </row>
    <row r="1174" spans="1:16" s="73" customFormat="1" ht="18.600000000000001" customHeight="1" thickBot="1">
      <c r="A1174" s="1303"/>
      <c r="B1174" s="543" t="s">
        <v>210</v>
      </c>
      <c r="C1174" s="1353"/>
      <c r="D1174" s="1354"/>
      <c r="E1174" s="1355"/>
      <c r="F1174" s="1361">
        <f>IF($L1156="TC",0,IF($L1156="Nso",0,VLOOKUP($A1153,'Marks Entry'!$B$9:$FN$108,161,0)))</f>
        <v>1200</v>
      </c>
      <c r="G1174" s="1362"/>
      <c r="H1174" s="1363">
        <f>IF($L1156="TC",0,IF($L1156="Nso",0,VLOOKUP($A1153,'Marks Entry'!$B$9:$FN$108,162,0)))</f>
        <v>0</v>
      </c>
      <c r="I1174" s="1363"/>
      <c r="J1174" s="1364">
        <f>IF($L1156="TC",0,IF($L1156="Nso",0,VLOOKUP($A1153,'Marks Entry'!$B$9:$FN$108,163,0)))</f>
        <v>0</v>
      </c>
      <c r="K1174" s="1365"/>
      <c r="L1174" s="237" t="str">
        <f>IF($L1156="TC",0,IF($L1156="Nso",0,VLOOKUP($A1153,'Marks Entry'!$B$9:$FN$108,164,0)))</f>
        <v/>
      </c>
      <c r="M1174" s="237" t="str">
        <f>IF($L1156="TC",0,IF($L1156="Nso",0,VLOOKUP($A1153,'Marks Entry'!$B$9:$FN$108,165,0)))</f>
        <v/>
      </c>
      <c r="N1174" s="542" t="str">
        <f>IF($L1156="TC","TC",IF($L1156="Nso","NSO",VLOOKUP($A1153,'Marks Entry'!$B$9:$FN$108,166,0)))</f>
        <v>PROMOTED</v>
      </c>
      <c r="O1174" s="546" t="str">
        <f>IF($L1156="Nso",0,VLOOKUP($A1153,'Marks Entry'!$B$9:$FN$108,168,0))</f>
        <v/>
      </c>
      <c r="P1174" s="1007"/>
    </row>
    <row r="1175" spans="1:16" s="73" customFormat="1" ht="18.600000000000001" customHeight="1">
      <c r="A1175" s="1303"/>
      <c r="B1175" s="543" t="s">
        <v>210</v>
      </c>
      <c r="C1175" s="1332" t="s">
        <v>62</v>
      </c>
      <c r="D1175" s="1333"/>
      <c r="E1175" s="1333"/>
      <c r="F1175" s="1333"/>
      <c r="G1175" s="1333"/>
      <c r="H1175" s="1333"/>
      <c r="I1175" s="1334"/>
      <c r="J1175" s="1335" t="s">
        <v>63</v>
      </c>
      <c r="K1175" s="1335"/>
      <c r="L1175" s="1336"/>
      <c r="M1175" s="238">
        <f>IF($L1156="TC",0,IF($L1156="Nso",0,VLOOKUP($A1153,'Marks Entry'!$B$9:$FN$108,158,0)))</f>
        <v>0</v>
      </c>
      <c r="N1175" s="1337" t="s">
        <v>104</v>
      </c>
      <c r="O1175" s="1338"/>
      <c r="P1175" s="1007"/>
    </row>
    <row r="1176" spans="1:16" s="73" customFormat="1" ht="18.600000000000001" customHeight="1" thickBot="1">
      <c r="A1176" s="1303"/>
      <c r="B1176" s="543" t="s">
        <v>210</v>
      </c>
      <c r="C1176" s="1339" t="s">
        <v>57</v>
      </c>
      <c r="D1176" s="1340"/>
      <c r="E1176" s="1340"/>
      <c r="F1176" s="1341" t="s">
        <v>168</v>
      </c>
      <c r="G1176" s="1341"/>
      <c r="H1176" s="1341"/>
      <c r="I1176" s="523" t="s">
        <v>50</v>
      </c>
      <c r="J1176" s="1342" t="s">
        <v>64</v>
      </c>
      <c r="K1176" s="1342"/>
      <c r="L1176" s="1343"/>
      <c r="M1176" s="239">
        <f>IF($L1156="TC",0,IF($L1156="Nso",0,VLOOKUP($A1153,'Marks Entry'!$B$9:$FN$108,159,0)))</f>
        <v>0</v>
      </c>
      <c r="N1176" s="1344" t="str">
        <f>IF($L1156="TC",0,IF($L1156="Nso",0,VLOOKUP($A1153,'Marks Entry'!$B$9:$FN$108,160,0)))</f>
        <v/>
      </c>
      <c r="O1176" s="1345"/>
      <c r="P1176" s="1007"/>
    </row>
    <row r="1177" spans="1:16" s="73" customFormat="1" ht="18.600000000000001" customHeight="1">
      <c r="A1177" s="1303"/>
      <c r="B1177" s="543" t="s">
        <v>210</v>
      </c>
      <c r="C1177" s="1339"/>
      <c r="D1177" s="1340"/>
      <c r="E1177" s="1340"/>
      <c r="F1177" s="1341"/>
      <c r="G1177" s="1341"/>
      <c r="H1177" s="1341"/>
      <c r="I1177" s="524" t="s">
        <v>102</v>
      </c>
      <c r="J1177" s="1346" t="s">
        <v>65</v>
      </c>
      <c r="K1177" s="1346"/>
      <c r="L1177" s="1347"/>
      <c r="M1177" s="1348" t="str">
        <f>IF($L1156="TC",0,IF($L1156="Nso",0,VLOOKUP($A1153,'Marks Entry'!$B$9:$FN$108,169,0)))</f>
        <v>Need Improvement</v>
      </c>
      <c r="N1177" s="1348"/>
      <c r="O1177" s="1349"/>
      <c r="P1177" s="1007"/>
    </row>
    <row r="1178" spans="1:16" s="73" customFormat="1" ht="18.600000000000001" customHeight="1">
      <c r="A1178" s="1303"/>
      <c r="B1178" s="543" t="s">
        <v>210</v>
      </c>
      <c r="C1178" s="1397" t="str">
        <f>'Marks Entry'!$EB$3</f>
        <v>Work Exp.</v>
      </c>
      <c r="D1178" s="1398"/>
      <c r="E1178" s="1399"/>
      <c r="F1178" s="1400" t="str">
        <f>IF($L1156="TC",0,IF($L1156="Nso",0,VLOOKUP($A1153,'Marks Entry'!$B$9:$GM$108,186,0)))</f>
        <v>0/100</v>
      </c>
      <c r="G1178" s="1400"/>
      <c r="H1178" s="1400"/>
      <c r="I1178" s="59" t="str">
        <f>IF($L1156="TC",0,IF($L1156="Nso",0,VLOOKUP($A1153,'Marks Entry'!$B$9:$GM$108,139,0)))</f>
        <v>E</v>
      </c>
      <c r="J1178" s="1401" t="s">
        <v>81</v>
      </c>
      <c r="K1178" s="1401"/>
      <c r="L1178" s="1402"/>
      <c r="M1178" s="1403">
        <f>'Marks Entry'!$AA$2</f>
        <v>45041</v>
      </c>
      <c r="N1178" s="1403"/>
      <c r="O1178" s="1404"/>
      <c r="P1178" s="1007"/>
    </row>
    <row r="1179" spans="1:16" s="73" customFormat="1" ht="18.600000000000001" customHeight="1">
      <c r="A1179" s="1303"/>
      <c r="B1179" s="543" t="s">
        <v>210</v>
      </c>
      <c r="C1179" s="1405" t="str">
        <f>'Marks Entry'!$EK$3</f>
        <v>Art Edu.</v>
      </c>
      <c r="D1179" s="1400"/>
      <c r="E1179" s="1400"/>
      <c r="F1179" s="1406" t="str">
        <f>IF($L1156="TC",0,IF($L1156="Nso",0,VLOOKUP($A1153,'Marks Entry'!$B$9:$GM$108,190,0)))</f>
        <v>0/100</v>
      </c>
      <c r="G1179" s="1407"/>
      <c r="H1179" s="1408"/>
      <c r="I1179" s="59" t="str">
        <f>IF($L1156="TC",0,IF($L1156="Nso",0,VLOOKUP($A1153,'Marks Entry'!$B$9:$GM$108,148,0)))</f>
        <v>E</v>
      </c>
      <c r="J1179" s="1409"/>
      <c r="K1179" s="1409"/>
      <c r="L1179" s="1410"/>
      <c r="M1179" s="1410"/>
      <c r="N1179" s="1410"/>
      <c r="O1179" s="1411"/>
      <c r="P1179" s="1007"/>
    </row>
    <row r="1180" spans="1:16" s="73" customFormat="1" ht="18.600000000000001" customHeight="1">
      <c r="A1180" s="1303"/>
      <c r="B1180" s="543" t="s">
        <v>210</v>
      </c>
      <c r="C1180" s="1366" t="str">
        <f>'Marks Entry'!$ET$3</f>
        <v>HEALTH &amp; PHY. EDU.</v>
      </c>
      <c r="D1180" s="1367"/>
      <c r="E1180" s="1367"/>
      <c r="F1180" s="1368" t="str">
        <f>IF($L1156="TC",0,IF($L1156="Nso",0,VLOOKUP($A1153,'Marks Entry'!$B$9:$GM$108,194,0)))</f>
        <v>0/100</v>
      </c>
      <c r="G1180" s="1369"/>
      <c r="H1180" s="1370"/>
      <c r="I1180" s="59" t="str">
        <f>IF($L1156="TC",0,IF($L1156="Nso",0,VLOOKUP($A1153,'Marks Entry'!$B$9:$GM$108,157,0)))</f>
        <v>E</v>
      </c>
      <c r="J1180" s="1371" t="s">
        <v>77</v>
      </c>
      <c r="K1180" s="1372"/>
      <c r="L1180" s="1373"/>
      <c r="M1180" s="1377"/>
      <c r="N1180" s="1372"/>
      <c r="O1180" s="1378"/>
      <c r="P1180" s="1007"/>
    </row>
    <row r="1181" spans="1:16" s="73" customFormat="1" ht="18.600000000000001" customHeight="1">
      <c r="A1181" s="1303"/>
      <c r="B1181" s="543" t="s">
        <v>210</v>
      </c>
      <c r="C1181" s="1381" t="s">
        <v>66</v>
      </c>
      <c r="D1181" s="1382"/>
      <c r="E1181" s="1382"/>
      <c r="F1181" s="1382"/>
      <c r="G1181" s="1382"/>
      <c r="H1181" s="1382"/>
      <c r="I1181" s="1383"/>
      <c r="J1181" s="1374"/>
      <c r="K1181" s="1375"/>
      <c r="L1181" s="1376"/>
      <c r="M1181" s="1379"/>
      <c r="N1181" s="1375"/>
      <c r="O1181" s="1380"/>
      <c r="P1181" s="1007"/>
    </row>
    <row r="1182" spans="1:16" s="73" customFormat="1" ht="18.600000000000001" customHeight="1" thickBot="1">
      <c r="A1182" s="1303"/>
      <c r="B1182" s="543" t="s">
        <v>210</v>
      </c>
      <c r="C1182" s="60" t="s">
        <v>67</v>
      </c>
      <c r="D1182" s="1384" t="s">
        <v>72</v>
      </c>
      <c r="E1182" s="1385"/>
      <c r="F1182" s="1384" t="s">
        <v>73</v>
      </c>
      <c r="G1182" s="1386"/>
      <c r="H1182" s="1386"/>
      <c r="I1182" s="1387"/>
      <c r="J1182" s="1388" t="s">
        <v>78</v>
      </c>
      <c r="K1182" s="1389"/>
      <c r="L1182" s="1389"/>
      <c r="M1182" s="1389"/>
      <c r="N1182" s="1389"/>
      <c r="O1182" s="1390"/>
      <c r="P1182" s="1007"/>
    </row>
    <row r="1183" spans="1:16" s="73" customFormat="1" ht="18.600000000000001" customHeight="1">
      <c r="A1183" s="1303"/>
      <c r="B1183" s="543" t="s">
        <v>210</v>
      </c>
      <c r="C1183" s="690" t="s">
        <v>68</v>
      </c>
      <c r="D1183" s="1328" t="s">
        <v>211</v>
      </c>
      <c r="E1183" s="1327"/>
      <c r="F1183" s="1394" t="s">
        <v>74</v>
      </c>
      <c r="G1183" s="1395"/>
      <c r="H1183" s="1395"/>
      <c r="I1183" s="1396"/>
      <c r="J1183" s="1391"/>
      <c r="K1183" s="1392"/>
      <c r="L1183" s="1392"/>
      <c r="M1183" s="1392"/>
      <c r="N1183" s="1392"/>
      <c r="O1183" s="1393"/>
      <c r="P1183" s="1007"/>
    </row>
    <row r="1184" spans="1:16" s="73" customFormat="1" ht="18.600000000000001" customHeight="1">
      <c r="A1184" s="1303"/>
      <c r="B1184" s="543" t="s">
        <v>210</v>
      </c>
      <c r="C1184" s="689" t="s">
        <v>69</v>
      </c>
      <c r="D1184" s="1275" t="s">
        <v>212</v>
      </c>
      <c r="E1184" s="1274"/>
      <c r="F1184" s="1413" t="s">
        <v>75</v>
      </c>
      <c r="G1184" s="1414"/>
      <c r="H1184" s="1414"/>
      <c r="I1184" s="1415"/>
      <c r="J1184" s="1391"/>
      <c r="K1184" s="1392"/>
      <c r="L1184" s="1392"/>
      <c r="M1184" s="1392"/>
      <c r="N1184" s="1392"/>
      <c r="O1184" s="1393"/>
      <c r="P1184" s="1007"/>
    </row>
    <row r="1185" spans="1:16" s="73" customFormat="1" ht="18.600000000000001" customHeight="1">
      <c r="A1185" s="1303"/>
      <c r="B1185" s="543" t="s">
        <v>210</v>
      </c>
      <c r="C1185" s="689" t="s">
        <v>71</v>
      </c>
      <c r="D1185" s="1275" t="s">
        <v>213</v>
      </c>
      <c r="E1185" s="1274"/>
      <c r="F1185" s="1413" t="s">
        <v>76</v>
      </c>
      <c r="G1185" s="1414"/>
      <c r="H1185" s="1414"/>
      <c r="I1185" s="1415"/>
      <c r="J1185" s="1416" t="s">
        <v>90</v>
      </c>
      <c r="K1185" s="1417"/>
      <c r="L1185" s="1417"/>
      <c r="M1185" s="1417"/>
      <c r="N1185" s="1417"/>
      <c r="O1185" s="1418"/>
      <c r="P1185" s="1007"/>
    </row>
    <row r="1186" spans="1:16" s="73" customFormat="1" ht="18.600000000000001" customHeight="1">
      <c r="A1186" s="1303"/>
      <c r="B1186" s="543" t="s">
        <v>210</v>
      </c>
      <c r="C1186" s="689" t="s">
        <v>70</v>
      </c>
      <c r="D1186" s="1275" t="s">
        <v>214</v>
      </c>
      <c r="E1186" s="1274"/>
      <c r="F1186" s="1413" t="s">
        <v>103</v>
      </c>
      <c r="G1186" s="1414"/>
      <c r="H1186" s="1414"/>
      <c r="I1186" s="1415"/>
      <c r="J1186" s="1416"/>
      <c r="K1186" s="1417"/>
      <c r="L1186" s="1417"/>
      <c r="M1186" s="1417"/>
      <c r="N1186" s="1417"/>
      <c r="O1186" s="1418"/>
      <c r="P1186" s="1007"/>
    </row>
    <row r="1187" spans="1:16" s="73" customFormat="1" ht="18.600000000000001" customHeight="1" thickBot="1">
      <c r="A1187" s="1303"/>
      <c r="B1187" s="547" t="s">
        <v>210</v>
      </c>
      <c r="C1187" s="548" t="s">
        <v>153</v>
      </c>
      <c r="D1187" s="1281" t="s">
        <v>215</v>
      </c>
      <c r="E1187" s="1280"/>
      <c r="F1187" s="1422" t="s">
        <v>216</v>
      </c>
      <c r="G1187" s="1423"/>
      <c r="H1187" s="1423"/>
      <c r="I1187" s="1424"/>
      <c r="J1187" s="1419"/>
      <c r="K1187" s="1420"/>
      <c r="L1187" s="1420"/>
      <c r="M1187" s="1420"/>
      <c r="N1187" s="1420"/>
      <c r="O1187" s="1421"/>
      <c r="P1187" s="1007"/>
    </row>
    <row r="1188" spans="1:16" s="73" customFormat="1" ht="9.75" customHeight="1">
      <c r="A1188" s="1412"/>
      <c r="B1188" s="1412"/>
      <c r="C1188" s="1412"/>
      <c r="D1188" s="1412"/>
      <c r="E1188" s="1412"/>
      <c r="F1188" s="1412"/>
      <c r="G1188" s="1412"/>
      <c r="H1188" s="1412"/>
      <c r="I1188" s="1412"/>
      <c r="J1188" s="1412"/>
      <c r="K1188" s="1412"/>
      <c r="L1188" s="1412"/>
      <c r="M1188" s="1412"/>
      <c r="N1188" s="1412"/>
      <c r="O1188" s="1412"/>
      <c r="P1188" s="1412"/>
    </row>
    <row r="1189" spans="1:16" s="73" customFormat="1" ht="17.25" customHeight="1" thickBot="1">
      <c r="A1189" s="241">
        <f>A1153+1</f>
        <v>34</v>
      </c>
      <c r="B1189" s="1302" t="s">
        <v>53</v>
      </c>
      <c r="C1189" s="1302"/>
      <c r="D1189" s="1302"/>
      <c r="E1189" s="1302"/>
      <c r="F1189" s="1302"/>
      <c r="G1189" s="1302"/>
      <c r="H1189" s="1302"/>
      <c r="I1189" s="1302"/>
      <c r="J1189" s="1302"/>
      <c r="K1189" s="1302"/>
      <c r="L1189" s="1302"/>
      <c r="M1189" s="1302"/>
      <c r="N1189" s="1302"/>
      <c r="O1189" s="1302"/>
      <c r="P1189" s="1007"/>
    </row>
    <row r="1190" spans="1:16" s="73" customFormat="1" ht="44.25" customHeight="1">
      <c r="A1190" s="1303"/>
      <c r="B1190" s="1304" t="str">
        <f>IF(L1192&gt;0,CONCATENATE(I1192,L1192),0)</f>
        <v>Roll No.:-934</v>
      </c>
      <c r="C1190" s="1306"/>
      <c r="D1190" s="1308" t="str">
        <f>Master!$E$8</f>
        <v>Govt. Sr. Secondary School Raimalwada</v>
      </c>
      <c r="E1190" s="1309"/>
      <c r="F1190" s="1309"/>
      <c r="G1190" s="1309"/>
      <c r="H1190" s="1309"/>
      <c r="I1190" s="1309"/>
      <c r="J1190" s="1309"/>
      <c r="K1190" s="1309"/>
      <c r="L1190" s="1309"/>
      <c r="M1190" s="1309"/>
      <c r="N1190" s="1309"/>
      <c r="O1190" s="1310"/>
      <c r="P1190" s="1007"/>
    </row>
    <row r="1191" spans="1:16" s="73" customFormat="1" ht="26.25" customHeight="1" thickBot="1">
      <c r="A1191" s="1303"/>
      <c r="B1191" s="1305"/>
      <c r="C1191" s="1307"/>
      <c r="D1191" s="1311" t="str">
        <f>Master!$E$11</f>
        <v>P.S.-Bapini (Jodhpur)</v>
      </c>
      <c r="E1191" s="1311"/>
      <c r="F1191" s="1311"/>
      <c r="G1191" s="1311"/>
      <c r="H1191" s="1311"/>
      <c r="I1191" s="1311"/>
      <c r="J1191" s="1311"/>
      <c r="K1191" s="1311"/>
      <c r="L1191" s="1311"/>
      <c r="M1191" s="1311"/>
      <c r="N1191" s="1311"/>
      <c r="O1191" s="1312"/>
      <c r="P1191" s="1007"/>
    </row>
    <row r="1192" spans="1:16" s="73" customFormat="1" ht="15" customHeight="1">
      <c r="A1192" s="1303"/>
      <c r="B1192" s="1313"/>
      <c r="C1192" s="1314" t="s">
        <v>163</v>
      </c>
      <c r="D1192" s="1315"/>
      <c r="E1192" s="1315"/>
      <c r="F1192" s="1315"/>
      <c r="G1192" s="1315"/>
      <c r="H1192" s="1316"/>
      <c r="I1192" s="1320" t="s">
        <v>125</v>
      </c>
      <c r="J1192" s="1321"/>
      <c r="K1192" s="1321"/>
      <c r="L1192" s="1286">
        <f>VLOOKUP(A1189,'Marks Entry'!$B$9:$G$108,6)</f>
        <v>934</v>
      </c>
      <c r="M1192" s="1288" t="str">
        <f>CONCATENATE('Marks Entry'!$C$3,"0",'Marks Entry'!$G$3)</f>
        <v>School U-Dise Code :-08151106901</v>
      </c>
      <c r="N1192" s="1289"/>
      <c r="O1192" s="1290"/>
      <c r="P1192" s="1007"/>
    </row>
    <row r="1193" spans="1:16" s="73" customFormat="1" ht="15" customHeight="1">
      <c r="A1193" s="1303"/>
      <c r="B1193" s="1313"/>
      <c r="C1193" s="1314"/>
      <c r="D1193" s="1315"/>
      <c r="E1193" s="1315"/>
      <c r="F1193" s="1315"/>
      <c r="G1193" s="1315"/>
      <c r="H1193" s="1316"/>
      <c r="I1193" s="1320"/>
      <c r="J1193" s="1321"/>
      <c r="K1193" s="1321"/>
      <c r="L1193" s="1286"/>
      <c r="M1193" s="1291" t="str">
        <f>CONCATENATE('Marks Entry'!$I$3,'Marks Entry'!$J$3)</f>
        <v>Session :-2022-23</v>
      </c>
      <c r="N1193" s="1292"/>
      <c r="O1193" s="1293"/>
      <c r="P1193" s="1007"/>
    </row>
    <row r="1194" spans="1:16" s="73" customFormat="1" ht="15" customHeight="1" thickBot="1">
      <c r="A1194" s="1303"/>
      <c r="B1194" s="1313"/>
      <c r="C1194" s="1317"/>
      <c r="D1194" s="1318"/>
      <c r="E1194" s="1318"/>
      <c r="F1194" s="1318"/>
      <c r="G1194" s="1318"/>
      <c r="H1194" s="1319"/>
      <c r="I1194" s="1322"/>
      <c r="J1194" s="1323"/>
      <c r="K1194" s="1323"/>
      <c r="L1194" s="1287"/>
      <c r="M1194" s="1294"/>
      <c r="N1194" s="1295"/>
      <c r="O1194" s="1296"/>
      <c r="P1194" s="1007"/>
    </row>
    <row r="1195" spans="1:16" s="73" customFormat="1" ht="19.5" customHeight="1">
      <c r="A1195" s="1303"/>
      <c r="B1195" s="543" t="s">
        <v>210</v>
      </c>
      <c r="C1195" s="1297" t="s">
        <v>21</v>
      </c>
      <c r="D1195" s="1298"/>
      <c r="E1195" s="1298"/>
      <c r="F1195" s="1298"/>
      <c r="G1195" s="1299"/>
      <c r="H1195" s="13" t="s">
        <v>161</v>
      </c>
      <c r="I1195" s="1300">
        <f>VLOOKUP($A1189,'Marks Entry'!$B$9:$FN$108,4,0)</f>
        <v>0</v>
      </c>
      <c r="J1195" s="1300"/>
      <c r="K1195" s="1300"/>
      <c r="L1195" s="1300"/>
      <c r="M1195" s="1300"/>
      <c r="N1195" s="1300"/>
      <c r="O1195" s="1301"/>
      <c r="P1195" s="1007"/>
    </row>
    <row r="1196" spans="1:16" s="73" customFormat="1" ht="19.5" customHeight="1">
      <c r="A1196" s="1303"/>
      <c r="B1196" s="543" t="s">
        <v>210</v>
      </c>
      <c r="C1196" s="1283" t="s">
        <v>23</v>
      </c>
      <c r="D1196" s="1284"/>
      <c r="E1196" s="1284"/>
      <c r="F1196" s="1284"/>
      <c r="G1196" s="1285"/>
      <c r="H1196" s="25" t="s">
        <v>161</v>
      </c>
      <c r="I1196" s="1252">
        <f>VLOOKUP($A1189,'Marks Entry'!$B$9:$FN$108,7,0)</f>
        <v>0</v>
      </c>
      <c r="J1196" s="1252"/>
      <c r="K1196" s="1252"/>
      <c r="L1196" s="1252"/>
      <c r="M1196" s="1252"/>
      <c r="N1196" s="1252"/>
      <c r="O1196" s="1253"/>
      <c r="P1196" s="1007"/>
    </row>
    <row r="1197" spans="1:16" s="73" customFormat="1" ht="19.5" customHeight="1">
      <c r="A1197" s="1303"/>
      <c r="B1197" s="543" t="s">
        <v>210</v>
      </c>
      <c r="C1197" s="1283" t="s">
        <v>24</v>
      </c>
      <c r="D1197" s="1284"/>
      <c r="E1197" s="1284"/>
      <c r="F1197" s="1284"/>
      <c r="G1197" s="1285"/>
      <c r="H1197" s="25" t="s">
        <v>161</v>
      </c>
      <c r="I1197" s="1252">
        <f>VLOOKUP($A1189,'Marks Entry'!$B$9:$FN$108,8,0)</f>
        <v>0</v>
      </c>
      <c r="J1197" s="1252"/>
      <c r="K1197" s="1252"/>
      <c r="L1197" s="1252"/>
      <c r="M1197" s="1252"/>
      <c r="N1197" s="1252"/>
      <c r="O1197" s="1253"/>
      <c r="P1197" s="1007"/>
    </row>
    <row r="1198" spans="1:16" s="73" customFormat="1" ht="19.5" customHeight="1">
      <c r="A1198" s="1303"/>
      <c r="B1198" s="543" t="s">
        <v>210</v>
      </c>
      <c r="C1198" s="1283" t="s">
        <v>55</v>
      </c>
      <c r="D1198" s="1284"/>
      <c r="E1198" s="1284"/>
      <c r="F1198" s="1284"/>
      <c r="G1198" s="1285"/>
      <c r="H1198" s="25" t="s">
        <v>161</v>
      </c>
      <c r="I1198" s="1252">
        <f>VLOOKUP($A1189,'Marks Entry'!$B$9:$FN$108,9,0)</f>
        <v>0</v>
      </c>
      <c r="J1198" s="1252"/>
      <c r="K1198" s="1252"/>
      <c r="L1198" s="1252"/>
      <c r="M1198" s="1252"/>
      <c r="N1198" s="1252"/>
      <c r="O1198" s="1253"/>
      <c r="P1198" s="1007"/>
    </row>
    <row r="1199" spans="1:16" s="73" customFormat="1" ht="19.5" customHeight="1">
      <c r="A1199" s="1303"/>
      <c r="B1199" s="543" t="s">
        <v>210</v>
      </c>
      <c r="C1199" s="1283" t="s">
        <v>56</v>
      </c>
      <c r="D1199" s="1284"/>
      <c r="E1199" s="1284"/>
      <c r="F1199" s="1284"/>
      <c r="G1199" s="1285"/>
      <c r="H1199" s="25" t="s">
        <v>161</v>
      </c>
      <c r="I1199" s="1251" t="str">
        <f>CONCATENATE('Marks Entry'!$G$4,'Marks Entry'!$J$4)</f>
        <v>6(A)</v>
      </c>
      <c r="J1199" s="1252"/>
      <c r="K1199" s="1252"/>
      <c r="L1199" s="1252"/>
      <c r="M1199" s="1252"/>
      <c r="N1199" s="1252"/>
      <c r="O1199" s="1253"/>
      <c r="P1199" s="1007"/>
    </row>
    <row r="1200" spans="1:16" s="73" customFormat="1" ht="19.5" customHeight="1" thickBot="1">
      <c r="A1200" s="1303"/>
      <c r="B1200" s="543" t="s">
        <v>210</v>
      </c>
      <c r="C1200" s="1254" t="s">
        <v>26</v>
      </c>
      <c r="D1200" s="1255"/>
      <c r="E1200" s="1255"/>
      <c r="F1200" s="1255"/>
      <c r="G1200" s="1256"/>
      <c r="H1200" s="61" t="s">
        <v>161</v>
      </c>
      <c r="I1200" s="1257">
        <f>VLOOKUP($A1189,'Marks Entry'!$B$9:$FN$108,10,0)</f>
        <v>0</v>
      </c>
      <c r="J1200" s="1257"/>
      <c r="K1200" s="1257"/>
      <c r="L1200" s="1257"/>
      <c r="M1200" s="1257"/>
      <c r="N1200" s="1257"/>
      <c r="O1200" s="1258"/>
      <c r="P1200" s="1007"/>
    </row>
    <row r="1201" spans="1:16" s="73" customFormat="1" ht="34.5" customHeight="1">
      <c r="A1201" s="1303"/>
      <c r="B1201" s="543" t="s">
        <v>210</v>
      </c>
      <c r="C1201" s="1259" t="s">
        <v>57</v>
      </c>
      <c r="D1201" s="1260"/>
      <c r="E1201" s="525" t="s">
        <v>82</v>
      </c>
      <c r="F1201" s="525" t="s">
        <v>83</v>
      </c>
      <c r="G1201" s="697" t="str">
        <f>'Marks Entry'!$R$5</f>
        <v>No Bag Day Activity</v>
      </c>
      <c r="H1201" s="521" t="s">
        <v>32</v>
      </c>
      <c r="I1201" s="1261" t="s">
        <v>58</v>
      </c>
      <c r="J1201" s="1262"/>
      <c r="K1201" s="522" t="s">
        <v>203</v>
      </c>
      <c r="L1201" s="1263" t="s">
        <v>94</v>
      </c>
      <c r="M1201" s="1264"/>
      <c r="N1201" s="535" t="s">
        <v>86</v>
      </c>
      <c r="O1201" s="1265" t="s">
        <v>101</v>
      </c>
      <c r="P1201" s="1007"/>
    </row>
    <row r="1202" spans="1:16" s="73" customFormat="1" ht="25.5" customHeight="1" thickBot="1">
      <c r="A1202" s="1303"/>
      <c r="B1202" s="543" t="s">
        <v>210</v>
      </c>
      <c r="C1202" s="1267" t="s">
        <v>59</v>
      </c>
      <c r="D1202" s="1268"/>
      <c r="E1202" s="549">
        <f>'Marks Entry'!$N$7</f>
        <v>10</v>
      </c>
      <c r="F1202" s="549">
        <f>'Marks Entry'!$Q$7</f>
        <v>10</v>
      </c>
      <c r="G1202" s="549">
        <f>'Marks Entry'!$T$7</f>
        <v>10</v>
      </c>
      <c r="H1202" s="111">
        <f>SUM(E1202:G1202)</f>
        <v>30</v>
      </c>
      <c r="I1202" s="1269">
        <f>'Marks Entry'!$X$7</f>
        <v>70</v>
      </c>
      <c r="J1202" s="1270"/>
      <c r="K1202" s="531">
        <f>SUM(H1202,I1202)</f>
        <v>100</v>
      </c>
      <c r="L1202" s="1330">
        <f>'Marks Entry'!$AA$7</f>
        <v>100</v>
      </c>
      <c r="M1202" s="1331"/>
      <c r="N1202" s="536">
        <f>H1202+I1202+L1202</f>
        <v>200</v>
      </c>
      <c r="O1202" s="1266"/>
      <c r="P1202" s="1007"/>
    </row>
    <row r="1203" spans="1:16" s="73" customFormat="1" ht="18.600000000000001" customHeight="1">
      <c r="A1203" s="1303"/>
      <c r="B1203" s="543" t="s">
        <v>210</v>
      </c>
      <c r="C1203" s="1324" t="str">
        <f>'Marks Entry'!$L$3</f>
        <v>HINDI</v>
      </c>
      <c r="D1203" s="1325"/>
      <c r="E1203" s="527">
        <f>IF($L1192="TC",0,IF($L1192="Nso",0,VLOOKUP($A1189,'Marks Entry'!$B$9:$FN$108,13,0)))</f>
        <v>0</v>
      </c>
      <c r="F1203" s="527">
        <f>IF($L1192="TC",0,IF($L1192="Nso",0,VLOOKUP($A1189,'Marks Entry'!$B$9:$FN$108,16,0)))</f>
        <v>0</v>
      </c>
      <c r="G1203" s="527">
        <f>IF($L1192="TC",0,IF($L1192="Nso",0,VLOOKUP($A1189,'Marks Entry'!$B$9:$FN$108,19,0)))</f>
        <v>0</v>
      </c>
      <c r="H1203" s="528">
        <f>SUM(E1203:G1203)</f>
        <v>0</v>
      </c>
      <c r="I1203" s="1326">
        <f>IF($L1192="TC",0,IF($L1192="Nso",0,VLOOKUP($A1189,'Marks Entry'!$B$9:$FN$108,23,0)))</f>
        <v>0</v>
      </c>
      <c r="J1203" s="1327"/>
      <c r="K1203" s="532">
        <f>SUM(H1203,I1203)</f>
        <v>0</v>
      </c>
      <c r="L1203" s="1328">
        <f>IF($L1192="TC",0,IF($L1192="Nso",0,VLOOKUP($A1189,'Marks Entry'!$B$9:$FN$108,26,0)))</f>
        <v>0</v>
      </c>
      <c r="M1203" s="1329"/>
      <c r="N1203" s="537">
        <f>SUM(H1203,I1203,L1203)</f>
        <v>0</v>
      </c>
      <c r="O1203" s="544" t="str">
        <f>IF($L1192="TC",0,IF($L1192="Nso",0,VLOOKUP($A1189,'Marks Entry'!$B$9:$FN$108,30,0)))</f>
        <v>E</v>
      </c>
      <c r="P1203" s="1007"/>
    </row>
    <row r="1204" spans="1:16" s="73" customFormat="1" ht="18.600000000000001" customHeight="1">
      <c r="A1204" s="1303"/>
      <c r="B1204" s="543" t="s">
        <v>210</v>
      </c>
      <c r="C1204" s="1271" t="str">
        <f>'Marks Entry'!$AF$3</f>
        <v>ENGLISH</v>
      </c>
      <c r="D1204" s="1272"/>
      <c r="E1204" s="527">
        <f>IF($L1192="TC",0,IF($L1192="Nso",0,VLOOKUP($A1189,'Marks Entry'!$B$9:$FN$108,33,0)))</f>
        <v>0</v>
      </c>
      <c r="F1204" s="527">
        <f>IF($L1192="TC",0,IF($L1192="Nso",0,VLOOKUP($A1189,'Marks Entry'!$B$9:$FN$108,36,0)))</f>
        <v>0</v>
      </c>
      <c r="G1204" s="527">
        <f>IF($L1192="TC",0,IF($L1192="Nso",0,VLOOKUP($A1189,'Marks Entry'!$B$9:$FN$108,39,0)))</f>
        <v>0</v>
      </c>
      <c r="H1204" s="529">
        <f t="shared" ref="H1204:H1208" si="99">SUM(E1204:G1204)</f>
        <v>0</v>
      </c>
      <c r="I1204" s="1273">
        <f>IF($L1192="TC",0,IF($L1192="Nso",0,VLOOKUP($A1189,'Marks Entry'!$B$9:$FN$108,43,0)))</f>
        <v>0</v>
      </c>
      <c r="J1204" s="1274"/>
      <c r="K1204" s="533">
        <f t="shared" ref="K1204:K1208" si="100">SUM(H1204,I1204)</f>
        <v>0</v>
      </c>
      <c r="L1204" s="1275">
        <f>IF($L1192="TC",0,IF($L1192="Nso",0,VLOOKUP($A1189,'Marks Entry'!$B$9:$FN$108,46,0)))</f>
        <v>0</v>
      </c>
      <c r="M1204" s="1276"/>
      <c r="N1204" s="537">
        <f t="shared" ref="N1204:N1208" si="101">SUM(H1204,I1204,L1204)</f>
        <v>0</v>
      </c>
      <c r="O1204" s="544" t="str">
        <f>IF($L1192="TC",0,IF($L1192="Nso",0,VLOOKUP($A1189,'Marks Entry'!$B$9:$FN$108,50,0)))</f>
        <v>E</v>
      </c>
      <c r="P1204" s="1007"/>
    </row>
    <row r="1205" spans="1:16" s="73" customFormat="1" ht="18.600000000000001" customHeight="1">
      <c r="A1205" s="1303"/>
      <c r="B1205" s="543" t="s">
        <v>210</v>
      </c>
      <c r="C1205" s="1271" t="str">
        <f>'Marks Entry'!$AZ$3</f>
        <v>SANSKRIT</v>
      </c>
      <c r="D1205" s="1272"/>
      <c r="E1205" s="527">
        <f>IF($L1192="TC",0,IF($L1192="Nso",0,VLOOKUP($A1189,'Marks Entry'!$B$9:$FN$108,53,0)))</f>
        <v>0</v>
      </c>
      <c r="F1205" s="527">
        <f>IF($L1192="TC",0,IF($L1192="TC",0,IF($L1192="Nso",0,VLOOKUP($A1189,'Marks Entry'!$B$9:$FN$108,56,0))))</f>
        <v>0</v>
      </c>
      <c r="G1205" s="527">
        <f>IF($L1192="TC",0,IF($L1192="TC",0,IF($L1192="Nso",0,VLOOKUP($A1189,'Marks Entry'!$B$9:$FN$108,59,0))))</f>
        <v>0</v>
      </c>
      <c r="H1205" s="529">
        <f t="shared" si="99"/>
        <v>0</v>
      </c>
      <c r="I1205" s="1273">
        <f>IF($L1192="TC",0,IF($L1192="Nso",0,VLOOKUP($A1189,'Marks Entry'!$B$9:$FN$108,63,0)))</f>
        <v>0</v>
      </c>
      <c r="J1205" s="1274"/>
      <c r="K1205" s="533">
        <f t="shared" si="100"/>
        <v>0</v>
      </c>
      <c r="L1205" s="1275">
        <f>IF($L1192="TC",0,IF($L1192="Nso",0,VLOOKUP($A1189,'Marks Entry'!$B$9:$FN$108,66,0)))</f>
        <v>0</v>
      </c>
      <c r="M1205" s="1276"/>
      <c r="N1205" s="537">
        <f t="shared" si="101"/>
        <v>0</v>
      </c>
      <c r="O1205" s="544" t="str">
        <f>IF($L1192="TC",0,IF($L1192="Nso",0,VLOOKUP($A1189,'Marks Entry'!$B$9:$FN$108,70,0)))</f>
        <v>E</v>
      </c>
      <c r="P1205" s="1007"/>
    </row>
    <row r="1206" spans="1:16" s="73" customFormat="1" ht="18.600000000000001" customHeight="1">
      <c r="A1206" s="1303"/>
      <c r="B1206" s="543" t="s">
        <v>210</v>
      </c>
      <c r="C1206" s="1271" t="str">
        <f>'Marks Entry'!$BT$3</f>
        <v>SCIENCE</v>
      </c>
      <c r="D1206" s="1272"/>
      <c r="E1206" s="527">
        <f>IF($L1192="TC",0,IF($L1192="Nso",0,VLOOKUP($A1189,'Marks Entry'!$B$9:$FN$108,73,0)))</f>
        <v>0</v>
      </c>
      <c r="F1206" s="527">
        <f>IF($L1192="TC",0,IF($L1192="Nso",0,VLOOKUP($A1189,'Marks Entry'!$B$9:$FN$108,76,0)))</f>
        <v>0</v>
      </c>
      <c r="G1206" s="527">
        <f>IF($L1192="TC",0,IF($L1192="Nso",0,VLOOKUP($A1189,'Marks Entry'!$B$9:$FN$108,79,0)))</f>
        <v>0</v>
      </c>
      <c r="H1206" s="529">
        <f t="shared" si="99"/>
        <v>0</v>
      </c>
      <c r="I1206" s="1273">
        <f>IF($L1192="TC",0,IF($L1192="Nso",0,VLOOKUP($A1189,'Marks Entry'!$B$9:$FN$108,83,0)))</f>
        <v>0</v>
      </c>
      <c r="J1206" s="1274"/>
      <c r="K1206" s="533">
        <f t="shared" si="100"/>
        <v>0</v>
      </c>
      <c r="L1206" s="1275">
        <f>IF($L1192="TC",0,IF($L1192="Nso",0,VLOOKUP($A1189,'Marks Entry'!$B$9:$FN$108,86,0)))</f>
        <v>0</v>
      </c>
      <c r="M1206" s="1276"/>
      <c r="N1206" s="537">
        <f t="shared" si="101"/>
        <v>0</v>
      </c>
      <c r="O1206" s="544" t="str">
        <f>IF($L1192="TC",0,IF($L1192="Nso",0,VLOOKUP($A1189,'Marks Entry'!$B$9:$FN$108,90,0)))</f>
        <v>E</v>
      </c>
      <c r="P1206" s="1007"/>
    </row>
    <row r="1207" spans="1:16" s="73" customFormat="1" ht="18.600000000000001" customHeight="1">
      <c r="A1207" s="1303"/>
      <c r="B1207" s="543" t="s">
        <v>210</v>
      </c>
      <c r="C1207" s="1271" t="str">
        <f>'Marks Entry'!$CN$3</f>
        <v>MATHEMATICS</v>
      </c>
      <c r="D1207" s="1272"/>
      <c r="E1207" s="527">
        <f>IF($L1192="TC",0,IF($L1192="Nso",0,VLOOKUP($A1189,'Marks Entry'!$B$9:$FN$108,93,0)))</f>
        <v>0</v>
      </c>
      <c r="F1207" s="527">
        <f>IF($L1192="TC",0,IF($L1192="Nso",0,VLOOKUP($A1189,'Marks Entry'!$B$9:$FN$108,96,0)))</f>
        <v>0</v>
      </c>
      <c r="G1207" s="527">
        <f>IF($L1192="TC",0,IF($L1192="Nso",0,VLOOKUP($A1189,'Marks Entry'!$B$9:$FN$108,99,0)))</f>
        <v>0</v>
      </c>
      <c r="H1207" s="529">
        <f t="shared" si="99"/>
        <v>0</v>
      </c>
      <c r="I1207" s="1273">
        <f>IF($L1192="TC",0,IF($L1192="Nso",0,VLOOKUP($A1189,'Marks Entry'!$B$9:$FN$108,103,0)))</f>
        <v>0</v>
      </c>
      <c r="J1207" s="1274"/>
      <c r="K1207" s="533">
        <f t="shared" si="100"/>
        <v>0</v>
      </c>
      <c r="L1207" s="1275">
        <f>IF($L1192="TC",0,IF($L1192="Nso",0,VLOOKUP($A1189,'Marks Entry'!$B$9:$FN$108,106,0)))</f>
        <v>0</v>
      </c>
      <c r="M1207" s="1276"/>
      <c r="N1207" s="537">
        <f t="shared" si="101"/>
        <v>0</v>
      </c>
      <c r="O1207" s="544" t="str">
        <f>IF($L1192="TC",0,IF($L1192="Nso",0,VLOOKUP($A1189,'Marks Entry'!$B$9:$FN$108,110,0)))</f>
        <v>E</v>
      </c>
      <c r="P1207" s="1007"/>
    </row>
    <row r="1208" spans="1:16" s="73" customFormat="1" ht="18.600000000000001" customHeight="1" thickBot="1">
      <c r="A1208" s="1303"/>
      <c r="B1208" s="543" t="s">
        <v>210</v>
      </c>
      <c r="C1208" s="1277" t="str">
        <f>'Marks Entry'!$DH$3</f>
        <v>SOCIAL SCIENCE</v>
      </c>
      <c r="D1208" s="1278"/>
      <c r="E1208" s="527">
        <f>IF($L1192="TC",0,IF($L1192="Nso",0,VLOOKUP($A1189,'Marks Entry'!$B$9:$FN$108,113,0)))</f>
        <v>0</v>
      </c>
      <c r="F1208" s="527">
        <f>IF($L1192="TC",0,IF($L1192="Nso",0,VLOOKUP($A1189,'Marks Entry'!$B$9:$FN$108,116,0)))</f>
        <v>0</v>
      </c>
      <c r="G1208" s="527">
        <f>IF($L1192="TC",0,IF($L1192="Nso",0,VLOOKUP($A1189,'Marks Entry'!$B$9:$FN$108,119,0)))</f>
        <v>0</v>
      </c>
      <c r="H1208" s="530">
        <f t="shared" si="99"/>
        <v>0</v>
      </c>
      <c r="I1208" s="1279">
        <f>IF($L1192="TC",0,IF($L1192="Nso",0,VLOOKUP($A1189,'Marks Entry'!$B$9:$FN$108,123,0)))</f>
        <v>0</v>
      </c>
      <c r="J1208" s="1280"/>
      <c r="K1208" s="534">
        <f t="shared" si="100"/>
        <v>0</v>
      </c>
      <c r="L1208" s="1281">
        <f>IF($L1192="TC",0,IF($L1192="Nso",0,VLOOKUP($A1189,'Marks Entry'!$B$9:$FN$108,126,0)))</f>
        <v>0</v>
      </c>
      <c r="M1208" s="1282"/>
      <c r="N1208" s="537">
        <f t="shared" si="101"/>
        <v>0</v>
      </c>
      <c r="O1208" s="544" t="str">
        <f>IF($L1192="TC",0,IF($L1192="Nso",0,VLOOKUP($A1189,'Marks Entry'!$B$9:$FN$108,130,0)))</f>
        <v>E</v>
      </c>
      <c r="P1208" s="1007"/>
    </row>
    <row r="1209" spans="1:16" s="73" customFormat="1" ht="18.600000000000001" customHeight="1">
      <c r="A1209" s="1303"/>
      <c r="B1209" s="543" t="s">
        <v>210</v>
      </c>
      <c r="C1209" s="1350" t="s">
        <v>87</v>
      </c>
      <c r="D1209" s="1351"/>
      <c r="E1209" s="1352"/>
      <c r="F1209" s="1356" t="s">
        <v>88</v>
      </c>
      <c r="G1209" s="1357"/>
      <c r="H1209" s="1358" t="s">
        <v>89</v>
      </c>
      <c r="I1209" s="1358"/>
      <c r="J1209" s="1359" t="s">
        <v>44</v>
      </c>
      <c r="K1209" s="1360"/>
      <c r="L1209" s="236" t="s">
        <v>95</v>
      </c>
      <c r="M1209" s="236" t="s">
        <v>208</v>
      </c>
      <c r="N1209" s="200" t="s">
        <v>42</v>
      </c>
      <c r="O1209" s="545" t="s">
        <v>46</v>
      </c>
      <c r="P1209" s="1007"/>
    </row>
    <row r="1210" spans="1:16" s="73" customFormat="1" ht="18.600000000000001" customHeight="1" thickBot="1">
      <c r="A1210" s="1303"/>
      <c r="B1210" s="543" t="s">
        <v>210</v>
      </c>
      <c r="C1210" s="1353"/>
      <c r="D1210" s="1354"/>
      <c r="E1210" s="1355"/>
      <c r="F1210" s="1361">
        <f>IF($L1192="TC",0,IF($L1192="Nso",0,VLOOKUP($A1189,'Marks Entry'!$B$9:$FN$108,161,0)))</f>
        <v>1200</v>
      </c>
      <c r="G1210" s="1362"/>
      <c r="H1210" s="1363">
        <f>IF($L1192="TC",0,IF($L1192="Nso",0,VLOOKUP($A1189,'Marks Entry'!$B$9:$FN$108,162,0)))</f>
        <v>0</v>
      </c>
      <c r="I1210" s="1363"/>
      <c r="J1210" s="1364">
        <f>IF($L1192="TC",0,IF($L1192="Nso",0,VLOOKUP($A1189,'Marks Entry'!$B$9:$FN$108,163,0)))</f>
        <v>0</v>
      </c>
      <c r="K1210" s="1365"/>
      <c r="L1210" s="237" t="str">
        <f>IF($L1192="TC",0,IF($L1192="Nso",0,VLOOKUP($A1189,'Marks Entry'!$B$9:$FN$108,164,0)))</f>
        <v/>
      </c>
      <c r="M1210" s="237" t="str">
        <f>IF($L1192="TC",0,IF($L1192="Nso",0,VLOOKUP($A1189,'Marks Entry'!$B$9:$FN$108,165,0)))</f>
        <v/>
      </c>
      <c r="N1210" s="542" t="str">
        <f>IF($L1192="TC","TC",IF($L1192="Nso","NSO",VLOOKUP($A1189,'Marks Entry'!$B$9:$FN$108,166,0)))</f>
        <v>PROMOTED</v>
      </c>
      <c r="O1210" s="546" t="str">
        <f>IF($L1192="Nso",0,VLOOKUP($A1189,'Marks Entry'!$B$9:$FN$108,168,0))</f>
        <v/>
      </c>
      <c r="P1210" s="1007"/>
    </row>
    <row r="1211" spans="1:16" s="73" customFormat="1" ht="18.600000000000001" customHeight="1">
      <c r="A1211" s="1303"/>
      <c r="B1211" s="543" t="s">
        <v>210</v>
      </c>
      <c r="C1211" s="1332" t="s">
        <v>62</v>
      </c>
      <c r="D1211" s="1333"/>
      <c r="E1211" s="1333"/>
      <c r="F1211" s="1333"/>
      <c r="G1211" s="1333"/>
      <c r="H1211" s="1333"/>
      <c r="I1211" s="1334"/>
      <c r="J1211" s="1335" t="s">
        <v>63</v>
      </c>
      <c r="K1211" s="1335"/>
      <c r="L1211" s="1336"/>
      <c r="M1211" s="238">
        <f>IF($L1192="TC",0,IF($L1192="Nso",0,VLOOKUP($A1189,'Marks Entry'!$B$9:$FN$108,158,0)))</f>
        <v>0</v>
      </c>
      <c r="N1211" s="1337" t="s">
        <v>104</v>
      </c>
      <c r="O1211" s="1338"/>
      <c r="P1211" s="1007"/>
    </row>
    <row r="1212" spans="1:16" s="73" customFormat="1" ht="18.600000000000001" customHeight="1" thickBot="1">
      <c r="A1212" s="1303"/>
      <c r="B1212" s="543" t="s">
        <v>210</v>
      </c>
      <c r="C1212" s="1339" t="s">
        <v>57</v>
      </c>
      <c r="D1212" s="1340"/>
      <c r="E1212" s="1340"/>
      <c r="F1212" s="1341" t="s">
        <v>168</v>
      </c>
      <c r="G1212" s="1341"/>
      <c r="H1212" s="1341"/>
      <c r="I1212" s="523" t="s">
        <v>50</v>
      </c>
      <c r="J1212" s="1342" t="s">
        <v>64</v>
      </c>
      <c r="K1212" s="1342"/>
      <c r="L1212" s="1343"/>
      <c r="M1212" s="239">
        <f>IF($L1192="TC",0,IF($L1192="Nso",0,VLOOKUP($A1189,'Marks Entry'!$B$9:$FN$108,159,0)))</f>
        <v>0</v>
      </c>
      <c r="N1212" s="1344" t="str">
        <f>IF($L1192="TC",0,IF($L1192="Nso",0,VLOOKUP($A1189,'Marks Entry'!$B$9:$FN$108,160,0)))</f>
        <v/>
      </c>
      <c r="O1212" s="1345"/>
      <c r="P1212" s="1007"/>
    </row>
    <row r="1213" spans="1:16" s="73" customFormat="1" ht="18.600000000000001" customHeight="1">
      <c r="A1213" s="1303"/>
      <c r="B1213" s="543" t="s">
        <v>210</v>
      </c>
      <c r="C1213" s="1339"/>
      <c r="D1213" s="1340"/>
      <c r="E1213" s="1340"/>
      <c r="F1213" s="1341"/>
      <c r="G1213" s="1341"/>
      <c r="H1213" s="1341"/>
      <c r="I1213" s="524" t="s">
        <v>102</v>
      </c>
      <c r="J1213" s="1346" t="s">
        <v>65</v>
      </c>
      <c r="K1213" s="1346"/>
      <c r="L1213" s="1347"/>
      <c r="M1213" s="1348" t="str">
        <f>IF($L1192="TC",0,IF($L1192="Nso",0,VLOOKUP($A1189,'Marks Entry'!$B$9:$FN$108,169,0)))</f>
        <v>Need Improvement</v>
      </c>
      <c r="N1213" s="1348"/>
      <c r="O1213" s="1349"/>
      <c r="P1213" s="1007"/>
    </row>
    <row r="1214" spans="1:16" s="73" customFormat="1" ht="18.600000000000001" customHeight="1">
      <c r="A1214" s="1303"/>
      <c r="B1214" s="543" t="s">
        <v>210</v>
      </c>
      <c r="C1214" s="1397" t="str">
        <f>'Marks Entry'!$EB$3</f>
        <v>Work Exp.</v>
      </c>
      <c r="D1214" s="1398"/>
      <c r="E1214" s="1399"/>
      <c r="F1214" s="1400" t="str">
        <f>IF($L1192="TC",0,IF($L1192="Nso",0,VLOOKUP($A1189,'Marks Entry'!$B$9:$GM$108,186,0)))</f>
        <v>0/100</v>
      </c>
      <c r="G1214" s="1400"/>
      <c r="H1214" s="1400"/>
      <c r="I1214" s="59" t="str">
        <f>IF($L1192="TC",0,IF($L1192="Nso",0,VLOOKUP($A1189,'Marks Entry'!$B$9:$GM$108,139,0)))</f>
        <v>E</v>
      </c>
      <c r="J1214" s="1401" t="s">
        <v>81</v>
      </c>
      <c r="K1214" s="1401"/>
      <c r="L1214" s="1402"/>
      <c r="M1214" s="1403">
        <f>'Marks Entry'!$AA$2</f>
        <v>45041</v>
      </c>
      <c r="N1214" s="1403"/>
      <c r="O1214" s="1404"/>
      <c r="P1214" s="1007"/>
    </row>
    <row r="1215" spans="1:16" s="73" customFormat="1" ht="18.600000000000001" customHeight="1">
      <c r="A1215" s="1303"/>
      <c r="B1215" s="543" t="s">
        <v>210</v>
      </c>
      <c r="C1215" s="1405" t="str">
        <f>'Marks Entry'!$EK$3</f>
        <v>Art Edu.</v>
      </c>
      <c r="D1215" s="1400"/>
      <c r="E1215" s="1400"/>
      <c r="F1215" s="1406" t="str">
        <f>IF($L1192="TC",0,IF($L1192="Nso",0,VLOOKUP($A1189,'Marks Entry'!$B$9:$GM$108,190,0)))</f>
        <v>0/100</v>
      </c>
      <c r="G1215" s="1407"/>
      <c r="H1215" s="1408"/>
      <c r="I1215" s="59" t="str">
        <f>IF($L1192="TC",0,IF($L1192="Nso",0,VLOOKUP($A1189,'Marks Entry'!$B$9:$GM$108,148,0)))</f>
        <v>E</v>
      </c>
      <c r="J1215" s="1409"/>
      <c r="K1215" s="1409"/>
      <c r="L1215" s="1410"/>
      <c r="M1215" s="1410"/>
      <c r="N1215" s="1410"/>
      <c r="O1215" s="1411"/>
      <c r="P1215" s="1007"/>
    </row>
    <row r="1216" spans="1:16" s="73" customFormat="1" ht="18.600000000000001" customHeight="1">
      <c r="A1216" s="1303"/>
      <c r="B1216" s="543" t="s">
        <v>210</v>
      </c>
      <c r="C1216" s="1366" t="str">
        <f>'Marks Entry'!$ET$3</f>
        <v>HEALTH &amp; PHY. EDU.</v>
      </c>
      <c r="D1216" s="1367"/>
      <c r="E1216" s="1367"/>
      <c r="F1216" s="1368" t="str">
        <f>IF($L1192="TC",0,IF($L1192="Nso",0,VLOOKUP($A1189,'Marks Entry'!$B$9:$GM$108,194,0)))</f>
        <v>0/100</v>
      </c>
      <c r="G1216" s="1369"/>
      <c r="H1216" s="1370"/>
      <c r="I1216" s="59" t="str">
        <f>IF($L1192="TC",0,IF($L1192="Nso",0,VLOOKUP($A1189,'Marks Entry'!$B$9:$GM$108,157,0)))</f>
        <v>E</v>
      </c>
      <c r="J1216" s="1371" t="s">
        <v>77</v>
      </c>
      <c r="K1216" s="1372"/>
      <c r="L1216" s="1373"/>
      <c r="M1216" s="1377"/>
      <c r="N1216" s="1372"/>
      <c r="O1216" s="1378"/>
      <c r="P1216" s="1007"/>
    </row>
    <row r="1217" spans="1:16" s="73" customFormat="1" ht="18.600000000000001" customHeight="1">
      <c r="A1217" s="1303"/>
      <c r="B1217" s="543" t="s">
        <v>210</v>
      </c>
      <c r="C1217" s="1381" t="s">
        <v>66</v>
      </c>
      <c r="D1217" s="1382"/>
      <c r="E1217" s="1382"/>
      <c r="F1217" s="1382"/>
      <c r="G1217" s="1382"/>
      <c r="H1217" s="1382"/>
      <c r="I1217" s="1383"/>
      <c r="J1217" s="1374"/>
      <c r="K1217" s="1375"/>
      <c r="L1217" s="1376"/>
      <c r="M1217" s="1379"/>
      <c r="N1217" s="1375"/>
      <c r="O1217" s="1380"/>
      <c r="P1217" s="1007"/>
    </row>
    <row r="1218" spans="1:16" s="73" customFormat="1" ht="18.600000000000001" customHeight="1" thickBot="1">
      <c r="A1218" s="1303"/>
      <c r="B1218" s="543" t="s">
        <v>210</v>
      </c>
      <c r="C1218" s="60" t="s">
        <v>67</v>
      </c>
      <c r="D1218" s="1384" t="s">
        <v>72</v>
      </c>
      <c r="E1218" s="1385"/>
      <c r="F1218" s="1384" t="s">
        <v>73</v>
      </c>
      <c r="G1218" s="1386"/>
      <c r="H1218" s="1386"/>
      <c r="I1218" s="1387"/>
      <c r="J1218" s="1388" t="s">
        <v>78</v>
      </c>
      <c r="K1218" s="1389"/>
      <c r="L1218" s="1389"/>
      <c r="M1218" s="1389"/>
      <c r="N1218" s="1389"/>
      <c r="O1218" s="1390"/>
      <c r="P1218" s="1007"/>
    </row>
    <row r="1219" spans="1:16" s="73" customFormat="1" ht="18.600000000000001" customHeight="1">
      <c r="A1219" s="1303"/>
      <c r="B1219" s="543" t="s">
        <v>210</v>
      </c>
      <c r="C1219" s="690" t="s">
        <v>68</v>
      </c>
      <c r="D1219" s="1328" t="s">
        <v>211</v>
      </c>
      <c r="E1219" s="1327"/>
      <c r="F1219" s="1394" t="s">
        <v>74</v>
      </c>
      <c r="G1219" s="1395"/>
      <c r="H1219" s="1395"/>
      <c r="I1219" s="1396"/>
      <c r="J1219" s="1391"/>
      <c r="K1219" s="1392"/>
      <c r="L1219" s="1392"/>
      <c r="M1219" s="1392"/>
      <c r="N1219" s="1392"/>
      <c r="O1219" s="1393"/>
      <c r="P1219" s="1007"/>
    </row>
    <row r="1220" spans="1:16" s="73" customFormat="1" ht="18.600000000000001" customHeight="1">
      <c r="A1220" s="1303"/>
      <c r="B1220" s="543" t="s">
        <v>210</v>
      </c>
      <c r="C1220" s="689" t="s">
        <v>69</v>
      </c>
      <c r="D1220" s="1275" t="s">
        <v>212</v>
      </c>
      <c r="E1220" s="1274"/>
      <c r="F1220" s="1413" t="s">
        <v>75</v>
      </c>
      <c r="G1220" s="1414"/>
      <c r="H1220" s="1414"/>
      <c r="I1220" s="1415"/>
      <c r="J1220" s="1391"/>
      <c r="K1220" s="1392"/>
      <c r="L1220" s="1392"/>
      <c r="M1220" s="1392"/>
      <c r="N1220" s="1392"/>
      <c r="O1220" s="1393"/>
      <c r="P1220" s="1007"/>
    </row>
    <row r="1221" spans="1:16" s="73" customFormat="1" ht="18.600000000000001" customHeight="1">
      <c r="A1221" s="1303"/>
      <c r="B1221" s="543" t="s">
        <v>210</v>
      </c>
      <c r="C1221" s="689" t="s">
        <v>71</v>
      </c>
      <c r="D1221" s="1275" t="s">
        <v>213</v>
      </c>
      <c r="E1221" s="1274"/>
      <c r="F1221" s="1413" t="s">
        <v>76</v>
      </c>
      <c r="G1221" s="1414"/>
      <c r="H1221" s="1414"/>
      <c r="I1221" s="1415"/>
      <c r="J1221" s="1416" t="s">
        <v>90</v>
      </c>
      <c r="K1221" s="1417"/>
      <c r="L1221" s="1417"/>
      <c r="M1221" s="1417"/>
      <c r="N1221" s="1417"/>
      <c r="O1221" s="1418"/>
      <c r="P1221" s="1007"/>
    </row>
    <row r="1222" spans="1:16" s="73" customFormat="1" ht="18.600000000000001" customHeight="1">
      <c r="A1222" s="1303"/>
      <c r="B1222" s="543" t="s">
        <v>210</v>
      </c>
      <c r="C1222" s="689" t="s">
        <v>70</v>
      </c>
      <c r="D1222" s="1275" t="s">
        <v>214</v>
      </c>
      <c r="E1222" s="1274"/>
      <c r="F1222" s="1413" t="s">
        <v>103</v>
      </c>
      <c r="G1222" s="1414"/>
      <c r="H1222" s="1414"/>
      <c r="I1222" s="1415"/>
      <c r="J1222" s="1416"/>
      <c r="K1222" s="1417"/>
      <c r="L1222" s="1417"/>
      <c r="M1222" s="1417"/>
      <c r="N1222" s="1417"/>
      <c r="O1222" s="1418"/>
      <c r="P1222" s="1007"/>
    </row>
    <row r="1223" spans="1:16" s="73" customFormat="1" ht="18.600000000000001" customHeight="1" thickBot="1">
      <c r="A1223" s="1303"/>
      <c r="B1223" s="547" t="s">
        <v>210</v>
      </c>
      <c r="C1223" s="548" t="s">
        <v>153</v>
      </c>
      <c r="D1223" s="1281" t="s">
        <v>215</v>
      </c>
      <c r="E1223" s="1280"/>
      <c r="F1223" s="1422" t="s">
        <v>216</v>
      </c>
      <c r="G1223" s="1423"/>
      <c r="H1223" s="1423"/>
      <c r="I1223" s="1424"/>
      <c r="J1223" s="1419"/>
      <c r="K1223" s="1420"/>
      <c r="L1223" s="1420"/>
      <c r="M1223" s="1420"/>
      <c r="N1223" s="1420"/>
      <c r="O1223" s="1421"/>
      <c r="P1223" s="1007"/>
    </row>
    <row r="1224" spans="1:16" s="73" customFormat="1" ht="9.75" customHeight="1">
      <c r="A1224" s="1412"/>
      <c r="B1224" s="1412"/>
      <c r="C1224" s="1412"/>
      <c r="D1224" s="1412"/>
      <c r="E1224" s="1412"/>
      <c r="F1224" s="1412"/>
      <c r="G1224" s="1412"/>
      <c r="H1224" s="1412"/>
      <c r="I1224" s="1412"/>
      <c r="J1224" s="1412"/>
      <c r="K1224" s="1412"/>
      <c r="L1224" s="1412"/>
      <c r="M1224" s="1412"/>
      <c r="N1224" s="1412"/>
      <c r="O1224" s="1412"/>
      <c r="P1224" s="1412"/>
    </row>
    <row r="1225" spans="1:16" s="73" customFormat="1" ht="17.25" customHeight="1" thickBot="1">
      <c r="A1225" s="241">
        <f>A1189+1</f>
        <v>35</v>
      </c>
      <c r="B1225" s="1302" t="s">
        <v>53</v>
      </c>
      <c r="C1225" s="1302"/>
      <c r="D1225" s="1302"/>
      <c r="E1225" s="1302"/>
      <c r="F1225" s="1302"/>
      <c r="G1225" s="1302"/>
      <c r="H1225" s="1302"/>
      <c r="I1225" s="1302"/>
      <c r="J1225" s="1302"/>
      <c r="K1225" s="1302"/>
      <c r="L1225" s="1302"/>
      <c r="M1225" s="1302"/>
      <c r="N1225" s="1302"/>
      <c r="O1225" s="1302"/>
      <c r="P1225" s="1007"/>
    </row>
    <row r="1226" spans="1:16" s="73" customFormat="1" ht="44.25" customHeight="1">
      <c r="A1226" s="1303"/>
      <c r="B1226" s="1304" t="str">
        <f>IF(L1228&gt;0,CONCATENATE(I1228,L1228),0)</f>
        <v>Roll No.:-935</v>
      </c>
      <c r="C1226" s="1306"/>
      <c r="D1226" s="1308" t="str">
        <f>Master!$E$8</f>
        <v>Govt. Sr. Secondary School Raimalwada</v>
      </c>
      <c r="E1226" s="1309"/>
      <c r="F1226" s="1309"/>
      <c r="G1226" s="1309"/>
      <c r="H1226" s="1309"/>
      <c r="I1226" s="1309"/>
      <c r="J1226" s="1309"/>
      <c r="K1226" s="1309"/>
      <c r="L1226" s="1309"/>
      <c r="M1226" s="1309"/>
      <c r="N1226" s="1309"/>
      <c r="O1226" s="1310"/>
      <c r="P1226" s="1007"/>
    </row>
    <row r="1227" spans="1:16" s="73" customFormat="1" ht="26.25" customHeight="1" thickBot="1">
      <c r="A1227" s="1303"/>
      <c r="B1227" s="1305"/>
      <c r="C1227" s="1307"/>
      <c r="D1227" s="1311" t="str">
        <f>Master!$E$11</f>
        <v>P.S.-Bapini (Jodhpur)</v>
      </c>
      <c r="E1227" s="1311"/>
      <c r="F1227" s="1311"/>
      <c r="G1227" s="1311"/>
      <c r="H1227" s="1311"/>
      <c r="I1227" s="1311"/>
      <c r="J1227" s="1311"/>
      <c r="K1227" s="1311"/>
      <c r="L1227" s="1311"/>
      <c r="M1227" s="1311"/>
      <c r="N1227" s="1311"/>
      <c r="O1227" s="1312"/>
      <c r="P1227" s="1007"/>
    </row>
    <row r="1228" spans="1:16" s="73" customFormat="1" ht="15" customHeight="1">
      <c r="A1228" s="1303"/>
      <c r="B1228" s="1313"/>
      <c r="C1228" s="1314" t="s">
        <v>163</v>
      </c>
      <c r="D1228" s="1315"/>
      <c r="E1228" s="1315"/>
      <c r="F1228" s="1315"/>
      <c r="G1228" s="1315"/>
      <c r="H1228" s="1316"/>
      <c r="I1228" s="1320" t="s">
        <v>125</v>
      </c>
      <c r="J1228" s="1321"/>
      <c r="K1228" s="1321"/>
      <c r="L1228" s="1286">
        <f>VLOOKUP(A1225,'Marks Entry'!$B$9:$G$108,6)</f>
        <v>935</v>
      </c>
      <c r="M1228" s="1288" t="str">
        <f>CONCATENATE('Marks Entry'!$C$3,"0",'Marks Entry'!$G$3)</f>
        <v>School U-Dise Code :-08151106901</v>
      </c>
      <c r="N1228" s="1289"/>
      <c r="O1228" s="1290"/>
      <c r="P1228" s="1007"/>
    </row>
    <row r="1229" spans="1:16" s="73" customFormat="1" ht="15" customHeight="1">
      <c r="A1229" s="1303"/>
      <c r="B1229" s="1313"/>
      <c r="C1229" s="1314"/>
      <c r="D1229" s="1315"/>
      <c r="E1229" s="1315"/>
      <c r="F1229" s="1315"/>
      <c r="G1229" s="1315"/>
      <c r="H1229" s="1316"/>
      <c r="I1229" s="1320"/>
      <c r="J1229" s="1321"/>
      <c r="K1229" s="1321"/>
      <c r="L1229" s="1286"/>
      <c r="M1229" s="1291" t="str">
        <f>CONCATENATE('Marks Entry'!$I$3,'Marks Entry'!$J$3)</f>
        <v>Session :-2022-23</v>
      </c>
      <c r="N1229" s="1292"/>
      <c r="O1229" s="1293"/>
      <c r="P1229" s="1007"/>
    </row>
    <row r="1230" spans="1:16" s="73" customFormat="1" ht="15" customHeight="1" thickBot="1">
      <c r="A1230" s="1303"/>
      <c r="B1230" s="1313"/>
      <c r="C1230" s="1317"/>
      <c r="D1230" s="1318"/>
      <c r="E1230" s="1318"/>
      <c r="F1230" s="1318"/>
      <c r="G1230" s="1318"/>
      <c r="H1230" s="1319"/>
      <c r="I1230" s="1322"/>
      <c r="J1230" s="1323"/>
      <c r="K1230" s="1323"/>
      <c r="L1230" s="1287"/>
      <c r="M1230" s="1294"/>
      <c r="N1230" s="1295"/>
      <c r="O1230" s="1296"/>
      <c r="P1230" s="1007"/>
    </row>
    <row r="1231" spans="1:16" s="73" customFormat="1" ht="19.5" customHeight="1">
      <c r="A1231" s="1303"/>
      <c r="B1231" s="543" t="s">
        <v>210</v>
      </c>
      <c r="C1231" s="1297" t="s">
        <v>21</v>
      </c>
      <c r="D1231" s="1298"/>
      <c r="E1231" s="1298"/>
      <c r="F1231" s="1298"/>
      <c r="G1231" s="1299"/>
      <c r="H1231" s="13" t="s">
        <v>161</v>
      </c>
      <c r="I1231" s="1300">
        <f>VLOOKUP($A1225,'Marks Entry'!$B$9:$FN$108,4,0)</f>
        <v>0</v>
      </c>
      <c r="J1231" s="1300"/>
      <c r="K1231" s="1300"/>
      <c r="L1231" s="1300"/>
      <c r="M1231" s="1300"/>
      <c r="N1231" s="1300"/>
      <c r="O1231" s="1301"/>
      <c r="P1231" s="1007"/>
    </row>
    <row r="1232" spans="1:16" s="73" customFormat="1" ht="19.5" customHeight="1">
      <c r="A1232" s="1303"/>
      <c r="B1232" s="543" t="s">
        <v>210</v>
      </c>
      <c r="C1232" s="1283" t="s">
        <v>23</v>
      </c>
      <c r="D1232" s="1284"/>
      <c r="E1232" s="1284"/>
      <c r="F1232" s="1284"/>
      <c r="G1232" s="1285"/>
      <c r="H1232" s="25" t="s">
        <v>161</v>
      </c>
      <c r="I1232" s="1252">
        <f>VLOOKUP($A1225,'Marks Entry'!$B$9:$FN$108,7,0)</f>
        <v>0</v>
      </c>
      <c r="J1232" s="1252"/>
      <c r="K1232" s="1252"/>
      <c r="L1232" s="1252"/>
      <c r="M1232" s="1252"/>
      <c r="N1232" s="1252"/>
      <c r="O1232" s="1253"/>
      <c r="P1232" s="1007"/>
    </row>
    <row r="1233" spans="1:16" s="73" customFormat="1" ht="19.5" customHeight="1">
      <c r="A1233" s="1303"/>
      <c r="B1233" s="543" t="s">
        <v>210</v>
      </c>
      <c r="C1233" s="1283" t="s">
        <v>24</v>
      </c>
      <c r="D1233" s="1284"/>
      <c r="E1233" s="1284"/>
      <c r="F1233" s="1284"/>
      <c r="G1233" s="1285"/>
      <c r="H1233" s="25" t="s">
        <v>161</v>
      </c>
      <c r="I1233" s="1252">
        <f>VLOOKUP($A1225,'Marks Entry'!$B$9:$FN$108,8,0)</f>
        <v>0</v>
      </c>
      <c r="J1233" s="1252"/>
      <c r="K1233" s="1252"/>
      <c r="L1233" s="1252"/>
      <c r="M1233" s="1252"/>
      <c r="N1233" s="1252"/>
      <c r="O1233" s="1253"/>
      <c r="P1233" s="1007"/>
    </row>
    <row r="1234" spans="1:16" s="73" customFormat="1" ht="19.5" customHeight="1">
      <c r="A1234" s="1303"/>
      <c r="B1234" s="543" t="s">
        <v>210</v>
      </c>
      <c r="C1234" s="1283" t="s">
        <v>55</v>
      </c>
      <c r="D1234" s="1284"/>
      <c r="E1234" s="1284"/>
      <c r="F1234" s="1284"/>
      <c r="G1234" s="1285"/>
      <c r="H1234" s="25" t="s">
        <v>161</v>
      </c>
      <c r="I1234" s="1252">
        <f>VLOOKUP($A1225,'Marks Entry'!$B$9:$FN$108,9,0)</f>
        <v>0</v>
      </c>
      <c r="J1234" s="1252"/>
      <c r="K1234" s="1252"/>
      <c r="L1234" s="1252"/>
      <c r="M1234" s="1252"/>
      <c r="N1234" s="1252"/>
      <c r="O1234" s="1253"/>
      <c r="P1234" s="1007"/>
    </row>
    <row r="1235" spans="1:16" s="73" customFormat="1" ht="19.5" customHeight="1">
      <c r="A1235" s="1303"/>
      <c r="B1235" s="543" t="s">
        <v>210</v>
      </c>
      <c r="C1235" s="1283" t="s">
        <v>56</v>
      </c>
      <c r="D1235" s="1284"/>
      <c r="E1235" s="1284"/>
      <c r="F1235" s="1284"/>
      <c r="G1235" s="1285"/>
      <c r="H1235" s="25" t="s">
        <v>161</v>
      </c>
      <c r="I1235" s="1251" t="str">
        <f>CONCATENATE('Marks Entry'!$G$4,'Marks Entry'!$J$4)</f>
        <v>6(A)</v>
      </c>
      <c r="J1235" s="1252"/>
      <c r="K1235" s="1252"/>
      <c r="L1235" s="1252"/>
      <c r="M1235" s="1252"/>
      <c r="N1235" s="1252"/>
      <c r="O1235" s="1253"/>
      <c r="P1235" s="1007"/>
    </row>
    <row r="1236" spans="1:16" s="73" customFormat="1" ht="19.5" customHeight="1" thickBot="1">
      <c r="A1236" s="1303"/>
      <c r="B1236" s="543" t="s">
        <v>210</v>
      </c>
      <c r="C1236" s="1254" t="s">
        <v>26</v>
      </c>
      <c r="D1236" s="1255"/>
      <c r="E1236" s="1255"/>
      <c r="F1236" s="1255"/>
      <c r="G1236" s="1256"/>
      <c r="H1236" s="61" t="s">
        <v>161</v>
      </c>
      <c r="I1236" s="1257">
        <f>VLOOKUP($A1225,'Marks Entry'!$B$9:$FN$108,10,0)</f>
        <v>0</v>
      </c>
      <c r="J1236" s="1257"/>
      <c r="K1236" s="1257"/>
      <c r="L1236" s="1257"/>
      <c r="M1236" s="1257"/>
      <c r="N1236" s="1257"/>
      <c r="O1236" s="1258"/>
      <c r="P1236" s="1007"/>
    </row>
    <row r="1237" spans="1:16" s="73" customFormat="1" ht="34.5" customHeight="1">
      <c r="A1237" s="1303"/>
      <c r="B1237" s="543" t="s">
        <v>210</v>
      </c>
      <c r="C1237" s="1259" t="s">
        <v>57</v>
      </c>
      <c r="D1237" s="1260"/>
      <c r="E1237" s="525" t="s">
        <v>82</v>
      </c>
      <c r="F1237" s="525" t="s">
        <v>83</v>
      </c>
      <c r="G1237" s="697" t="str">
        <f>'Marks Entry'!$R$5</f>
        <v>No Bag Day Activity</v>
      </c>
      <c r="H1237" s="521" t="s">
        <v>32</v>
      </c>
      <c r="I1237" s="1261" t="s">
        <v>58</v>
      </c>
      <c r="J1237" s="1262"/>
      <c r="K1237" s="522" t="s">
        <v>203</v>
      </c>
      <c r="L1237" s="1263" t="s">
        <v>94</v>
      </c>
      <c r="M1237" s="1264"/>
      <c r="N1237" s="535" t="s">
        <v>86</v>
      </c>
      <c r="O1237" s="1265" t="s">
        <v>101</v>
      </c>
      <c r="P1237" s="1007"/>
    </row>
    <row r="1238" spans="1:16" s="73" customFormat="1" ht="25.5" customHeight="1" thickBot="1">
      <c r="A1238" s="1303"/>
      <c r="B1238" s="543" t="s">
        <v>210</v>
      </c>
      <c r="C1238" s="1267" t="s">
        <v>59</v>
      </c>
      <c r="D1238" s="1268"/>
      <c r="E1238" s="549">
        <f>'Marks Entry'!$N$7</f>
        <v>10</v>
      </c>
      <c r="F1238" s="549">
        <f>'Marks Entry'!$Q$7</f>
        <v>10</v>
      </c>
      <c r="G1238" s="549">
        <f>'Marks Entry'!$T$7</f>
        <v>10</v>
      </c>
      <c r="H1238" s="111">
        <f>SUM(E1238:G1238)</f>
        <v>30</v>
      </c>
      <c r="I1238" s="1269">
        <f>'Marks Entry'!$X$7</f>
        <v>70</v>
      </c>
      <c r="J1238" s="1270"/>
      <c r="K1238" s="531">
        <f>SUM(H1238,I1238)</f>
        <v>100</v>
      </c>
      <c r="L1238" s="1330">
        <f>'Marks Entry'!$AA$7</f>
        <v>100</v>
      </c>
      <c r="M1238" s="1331"/>
      <c r="N1238" s="536">
        <f>H1238+I1238+L1238</f>
        <v>200</v>
      </c>
      <c r="O1238" s="1266"/>
      <c r="P1238" s="1007"/>
    </row>
    <row r="1239" spans="1:16" s="73" customFormat="1" ht="18.600000000000001" customHeight="1">
      <c r="A1239" s="1303"/>
      <c r="B1239" s="543" t="s">
        <v>210</v>
      </c>
      <c r="C1239" s="1324" t="str">
        <f>'Marks Entry'!$L$3</f>
        <v>HINDI</v>
      </c>
      <c r="D1239" s="1325"/>
      <c r="E1239" s="527">
        <f>IF($L1228="TC",0,IF($L1228="Nso",0,VLOOKUP($A1225,'Marks Entry'!$B$9:$FN$108,13,0)))</f>
        <v>0</v>
      </c>
      <c r="F1239" s="527">
        <f>IF($L1228="TC",0,IF($L1228="Nso",0,VLOOKUP($A1225,'Marks Entry'!$B$9:$FN$108,16,0)))</f>
        <v>0</v>
      </c>
      <c r="G1239" s="527">
        <f>IF($L1228="TC",0,IF($L1228="Nso",0,VLOOKUP($A1225,'Marks Entry'!$B$9:$FN$108,19,0)))</f>
        <v>0</v>
      </c>
      <c r="H1239" s="528">
        <f>SUM(E1239:G1239)</f>
        <v>0</v>
      </c>
      <c r="I1239" s="1326">
        <f>IF($L1228="TC",0,IF($L1228="Nso",0,VLOOKUP($A1225,'Marks Entry'!$B$9:$FN$108,23,0)))</f>
        <v>0</v>
      </c>
      <c r="J1239" s="1327"/>
      <c r="K1239" s="532">
        <f>SUM(H1239,I1239)</f>
        <v>0</v>
      </c>
      <c r="L1239" s="1328">
        <f>IF($L1228="TC",0,IF($L1228="Nso",0,VLOOKUP($A1225,'Marks Entry'!$B$9:$FN$108,26,0)))</f>
        <v>0</v>
      </c>
      <c r="M1239" s="1329"/>
      <c r="N1239" s="537">
        <f>SUM(H1239,I1239,L1239)</f>
        <v>0</v>
      </c>
      <c r="O1239" s="544" t="str">
        <f>IF($L1228="TC",0,IF($L1228="Nso",0,VLOOKUP($A1225,'Marks Entry'!$B$9:$FN$108,30,0)))</f>
        <v>E</v>
      </c>
      <c r="P1239" s="1007"/>
    </row>
    <row r="1240" spans="1:16" s="73" customFormat="1" ht="18.600000000000001" customHeight="1">
      <c r="A1240" s="1303"/>
      <c r="B1240" s="543" t="s">
        <v>210</v>
      </c>
      <c r="C1240" s="1271" t="str">
        <f>'Marks Entry'!$AF$3</f>
        <v>ENGLISH</v>
      </c>
      <c r="D1240" s="1272"/>
      <c r="E1240" s="527">
        <f>IF($L1228="TC",0,IF($L1228="Nso",0,VLOOKUP($A1225,'Marks Entry'!$B$9:$FN$108,33,0)))</f>
        <v>0</v>
      </c>
      <c r="F1240" s="527">
        <f>IF($L1228="TC",0,IF($L1228="Nso",0,VLOOKUP($A1225,'Marks Entry'!$B$9:$FN$108,36,0)))</f>
        <v>0</v>
      </c>
      <c r="G1240" s="527">
        <f>IF($L1228="TC",0,IF($L1228="Nso",0,VLOOKUP($A1225,'Marks Entry'!$B$9:$FN$108,39,0)))</f>
        <v>0</v>
      </c>
      <c r="H1240" s="529">
        <f t="shared" ref="H1240:H1244" si="102">SUM(E1240:G1240)</f>
        <v>0</v>
      </c>
      <c r="I1240" s="1273">
        <f>IF($L1228="TC",0,IF($L1228="Nso",0,VLOOKUP($A1225,'Marks Entry'!$B$9:$FN$108,43,0)))</f>
        <v>0</v>
      </c>
      <c r="J1240" s="1274"/>
      <c r="K1240" s="533">
        <f t="shared" ref="K1240:K1244" si="103">SUM(H1240,I1240)</f>
        <v>0</v>
      </c>
      <c r="L1240" s="1275">
        <f>IF($L1228="TC",0,IF($L1228="Nso",0,VLOOKUP($A1225,'Marks Entry'!$B$9:$FN$108,46,0)))</f>
        <v>0</v>
      </c>
      <c r="M1240" s="1276"/>
      <c r="N1240" s="537">
        <f t="shared" ref="N1240:N1244" si="104">SUM(H1240,I1240,L1240)</f>
        <v>0</v>
      </c>
      <c r="O1240" s="544" t="str">
        <f>IF($L1228="TC",0,IF($L1228="Nso",0,VLOOKUP($A1225,'Marks Entry'!$B$9:$FN$108,50,0)))</f>
        <v>E</v>
      </c>
      <c r="P1240" s="1007"/>
    </row>
    <row r="1241" spans="1:16" s="73" customFormat="1" ht="18.600000000000001" customHeight="1">
      <c r="A1241" s="1303"/>
      <c r="B1241" s="543" t="s">
        <v>210</v>
      </c>
      <c r="C1241" s="1271" t="str">
        <f>'Marks Entry'!$AZ$3</f>
        <v>SANSKRIT</v>
      </c>
      <c r="D1241" s="1272"/>
      <c r="E1241" s="527">
        <f>IF($L1228="TC",0,IF($L1228="Nso",0,VLOOKUP($A1225,'Marks Entry'!$B$9:$FN$108,53,0)))</f>
        <v>0</v>
      </c>
      <c r="F1241" s="527">
        <f>IF($L1228="TC",0,IF($L1228="TC",0,IF($L1228="Nso",0,VLOOKUP($A1225,'Marks Entry'!$B$9:$FN$108,56,0))))</f>
        <v>0</v>
      </c>
      <c r="G1241" s="527">
        <f>IF($L1228="TC",0,IF($L1228="TC",0,IF($L1228="Nso",0,VLOOKUP($A1225,'Marks Entry'!$B$9:$FN$108,59,0))))</f>
        <v>0</v>
      </c>
      <c r="H1241" s="529">
        <f t="shared" si="102"/>
        <v>0</v>
      </c>
      <c r="I1241" s="1273">
        <f>IF($L1228="TC",0,IF($L1228="Nso",0,VLOOKUP($A1225,'Marks Entry'!$B$9:$FN$108,63,0)))</f>
        <v>0</v>
      </c>
      <c r="J1241" s="1274"/>
      <c r="K1241" s="533">
        <f t="shared" si="103"/>
        <v>0</v>
      </c>
      <c r="L1241" s="1275">
        <f>IF($L1228="TC",0,IF($L1228="Nso",0,VLOOKUP($A1225,'Marks Entry'!$B$9:$FN$108,66,0)))</f>
        <v>0</v>
      </c>
      <c r="M1241" s="1276"/>
      <c r="N1241" s="537">
        <f t="shared" si="104"/>
        <v>0</v>
      </c>
      <c r="O1241" s="544" t="str">
        <f>IF($L1228="TC",0,IF($L1228="Nso",0,VLOOKUP($A1225,'Marks Entry'!$B$9:$FN$108,70,0)))</f>
        <v>E</v>
      </c>
      <c r="P1241" s="1007"/>
    </row>
    <row r="1242" spans="1:16" s="73" customFormat="1" ht="18.600000000000001" customHeight="1">
      <c r="A1242" s="1303"/>
      <c r="B1242" s="543" t="s">
        <v>210</v>
      </c>
      <c r="C1242" s="1271" t="str">
        <f>'Marks Entry'!$BT$3</f>
        <v>SCIENCE</v>
      </c>
      <c r="D1242" s="1272"/>
      <c r="E1242" s="527">
        <f>IF($L1228="TC",0,IF($L1228="Nso",0,VLOOKUP($A1225,'Marks Entry'!$B$9:$FN$108,73,0)))</f>
        <v>0</v>
      </c>
      <c r="F1242" s="527">
        <f>IF($L1228="TC",0,IF($L1228="Nso",0,VLOOKUP($A1225,'Marks Entry'!$B$9:$FN$108,76,0)))</f>
        <v>0</v>
      </c>
      <c r="G1242" s="527">
        <f>IF($L1228="TC",0,IF($L1228="Nso",0,VLOOKUP($A1225,'Marks Entry'!$B$9:$FN$108,79,0)))</f>
        <v>0</v>
      </c>
      <c r="H1242" s="529">
        <f t="shared" si="102"/>
        <v>0</v>
      </c>
      <c r="I1242" s="1273">
        <f>IF($L1228="TC",0,IF($L1228="Nso",0,VLOOKUP($A1225,'Marks Entry'!$B$9:$FN$108,83,0)))</f>
        <v>0</v>
      </c>
      <c r="J1242" s="1274"/>
      <c r="K1242" s="533">
        <f t="shared" si="103"/>
        <v>0</v>
      </c>
      <c r="L1242" s="1275">
        <f>IF($L1228="TC",0,IF($L1228="Nso",0,VLOOKUP($A1225,'Marks Entry'!$B$9:$FN$108,86,0)))</f>
        <v>0</v>
      </c>
      <c r="M1242" s="1276"/>
      <c r="N1242" s="537">
        <f t="shared" si="104"/>
        <v>0</v>
      </c>
      <c r="O1242" s="544" t="str">
        <f>IF($L1228="TC",0,IF($L1228="Nso",0,VLOOKUP($A1225,'Marks Entry'!$B$9:$FN$108,90,0)))</f>
        <v>E</v>
      </c>
      <c r="P1242" s="1007"/>
    </row>
    <row r="1243" spans="1:16" s="73" customFormat="1" ht="18.600000000000001" customHeight="1">
      <c r="A1243" s="1303"/>
      <c r="B1243" s="543" t="s">
        <v>210</v>
      </c>
      <c r="C1243" s="1271" t="str">
        <f>'Marks Entry'!$CN$3</f>
        <v>MATHEMATICS</v>
      </c>
      <c r="D1243" s="1272"/>
      <c r="E1243" s="527">
        <f>IF($L1228="TC",0,IF($L1228="Nso",0,VLOOKUP($A1225,'Marks Entry'!$B$9:$FN$108,93,0)))</f>
        <v>0</v>
      </c>
      <c r="F1243" s="527">
        <f>IF($L1228="TC",0,IF($L1228="Nso",0,VLOOKUP($A1225,'Marks Entry'!$B$9:$FN$108,96,0)))</f>
        <v>0</v>
      </c>
      <c r="G1243" s="527">
        <f>IF($L1228="TC",0,IF($L1228="Nso",0,VLOOKUP($A1225,'Marks Entry'!$B$9:$FN$108,99,0)))</f>
        <v>0</v>
      </c>
      <c r="H1243" s="529">
        <f t="shared" si="102"/>
        <v>0</v>
      </c>
      <c r="I1243" s="1273">
        <f>IF($L1228="TC",0,IF($L1228="Nso",0,VLOOKUP($A1225,'Marks Entry'!$B$9:$FN$108,103,0)))</f>
        <v>0</v>
      </c>
      <c r="J1243" s="1274"/>
      <c r="K1243" s="533">
        <f t="shared" si="103"/>
        <v>0</v>
      </c>
      <c r="L1243" s="1275">
        <f>IF($L1228="TC",0,IF($L1228="Nso",0,VLOOKUP($A1225,'Marks Entry'!$B$9:$FN$108,106,0)))</f>
        <v>0</v>
      </c>
      <c r="M1243" s="1276"/>
      <c r="N1243" s="537">
        <f t="shared" si="104"/>
        <v>0</v>
      </c>
      <c r="O1243" s="544" t="str">
        <f>IF($L1228="TC",0,IF($L1228="Nso",0,VLOOKUP($A1225,'Marks Entry'!$B$9:$FN$108,110,0)))</f>
        <v>E</v>
      </c>
      <c r="P1243" s="1007"/>
    </row>
    <row r="1244" spans="1:16" s="73" customFormat="1" ht="18.600000000000001" customHeight="1" thickBot="1">
      <c r="A1244" s="1303"/>
      <c r="B1244" s="543" t="s">
        <v>210</v>
      </c>
      <c r="C1244" s="1277" t="str">
        <f>'Marks Entry'!$DH$3</f>
        <v>SOCIAL SCIENCE</v>
      </c>
      <c r="D1244" s="1278"/>
      <c r="E1244" s="527">
        <f>IF($L1228="TC",0,IF($L1228="Nso",0,VLOOKUP($A1225,'Marks Entry'!$B$9:$FN$108,113,0)))</f>
        <v>0</v>
      </c>
      <c r="F1244" s="527">
        <f>IF($L1228="TC",0,IF($L1228="Nso",0,VLOOKUP($A1225,'Marks Entry'!$B$9:$FN$108,116,0)))</f>
        <v>0</v>
      </c>
      <c r="G1244" s="527">
        <f>IF($L1228="TC",0,IF($L1228="Nso",0,VLOOKUP($A1225,'Marks Entry'!$B$9:$FN$108,119,0)))</f>
        <v>0</v>
      </c>
      <c r="H1244" s="530">
        <f t="shared" si="102"/>
        <v>0</v>
      </c>
      <c r="I1244" s="1279">
        <f>IF($L1228="TC",0,IF($L1228="Nso",0,VLOOKUP($A1225,'Marks Entry'!$B$9:$FN$108,123,0)))</f>
        <v>0</v>
      </c>
      <c r="J1244" s="1280"/>
      <c r="K1244" s="534">
        <f t="shared" si="103"/>
        <v>0</v>
      </c>
      <c r="L1244" s="1281">
        <f>IF($L1228="TC",0,IF($L1228="Nso",0,VLOOKUP($A1225,'Marks Entry'!$B$9:$FN$108,126,0)))</f>
        <v>0</v>
      </c>
      <c r="M1244" s="1282"/>
      <c r="N1244" s="537">
        <f t="shared" si="104"/>
        <v>0</v>
      </c>
      <c r="O1244" s="544" t="str">
        <f>IF($L1228="TC",0,IF($L1228="Nso",0,VLOOKUP($A1225,'Marks Entry'!$B$9:$FN$108,130,0)))</f>
        <v>E</v>
      </c>
      <c r="P1244" s="1007"/>
    </row>
    <row r="1245" spans="1:16" s="73" customFormat="1" ht="18.600000000000001" customHeight="1">
      <c r="A1245" s="1303"/>
      <c r="B1245" s="543" t="s">
        <v>210</v>
      </c>
      <c r="C1245" s="1350" t="s">
        <v>87</v>
      </c>
      <c r="D1245" s="1351"/>
      <c r="E1245" s="1352"/>
      <c r="F1245" s="1356" t="s">
        <v>88</v>
      </c>
      <c r="G1245" s="1357"/>
      <c r="H1245" s="1358" t="s">
        <v>89</v>
      </c>
      <c r="I1245" s="1358"/>
      <c r="J1245" s="1359" t="s">
        <v>44</v>
      </c>
      <c r="K1245" s="1360"/>
      <c r="L1245" s="236" t="s">
        <v>95</v>
      </c>
      <c r="M1245" s="236" t="s">
        <v>208</v>
      </c>
      <c r="N1245" s="200" t="s">
        <v>42</v>
      </c>
      <c r="O1245" s="545" t="s">
        <v>46</v>
      </c>
      <c r="P1245" s="1007"/>
    </row>
    <row r="1246" spans="1:16" s="73" customFormat="1" ht="18.600000000000001" customHeight="1" thickBot="1">
      <c r="A1246" s="1303"/>
      <c r="B1246" s="543" t="s">
        <v>210</v>
      </c>
      <c r="C1246" s="1353"/>
      <c r="D1246" s="1354"/>
      <c r="E1246" s="1355"/>
      <c r="F1246" s="1361">
        <f>IF($L1228="TC",0,IF($L1228="Nso",0,VLOOKUP($A1225,'Marks Entry'!$B$9:$FN$108,161,0)))</f>
        <v>1200</v>
      </c>
      <c r="G1246" s="1362"/>
      <c r="H1246" s="1363">
        <f>IF($L1228="TC",0,IF($L1228="Nso",0,VLOOKUP($A1225,'Marks Entry'!$B$9:$FN$108,162,0)))</f>
        <v>0</v>
      </c>
      <c r="I1246" s="1363"/>
      <c r="J1246" s="1364">
        <f>IF($L1228="TC",0,IF($L1228="Nso",0,VLOOKUP($A1225,'Marks Entry'!$B$9:$FN$108,163,0)))</f>
        <v>0</v>
      </c>
      <c r="K1246" s="1365"/>
      <c r="L1246" s="237" t="str">
        <f>IF($L1228="TC",0,IF($L1228="Nso",0,VLOOKUP($A1225,'Marks Entry'!$B$9:$FN$108,164,0)))</f>
        <v/>
      </c>
      <c r="M1246" s="237" t="str">
        <f>IF($L1228="TC",0,IF($L1228="Nso",0,VLOOKUP($A1225,'Marks Entry'!$B$9:$FN$108,165,0)))</f>
        <v/>
      </c>
      <c r="N1246" s="542" t="str">
        <f>IF($L1228="TC","TC",IF($L1228="Nso","NSO",VLOOKUP($A1225,'Marks Entry'!$B$9:$FN$108,166,0)))</f>
        <v>PROMOTED</v>
      </c>
      <c r="O1246" s="546" t="str">
        <f>IF($L1228="Nso",0,VLOOKUP($A1225,'Marks Entry'!$B$9:$FN$108,168,0))</f>
        <v/>
      </c>
      <c r="P1246" s="1007"/>
    </row>
    <row r="1247" spans="1:16" s="73" customFormat="1" ht="18.600000000000001" customHeight="1">
      <c r="A1247" s="1303"/>
      <c r="B1247" s="543" t="s">
        <v>210</v>
      </c>
      <c r="C1247" s="1332" t="s">
        <v>62</v>
      </c>
      <c r="D1247" s="1333"/>
      <c r="E1247" s="1333"/>
      <c r="F1247" s="1333"/>
      <c r="G1247" s="1333"/>
      <c r="H1247" s="1333"/>
      <c r="I1247" s="1334"/>
      <c r="J1247" s="1335" t="s">
        <v>63</v>
      </c>
      <c r="K1247" s="1335"/>
      <c r="L1247" s="1336"/>
      <c r="M1247" s="238">
        <f>IF($L1228="TC",0,IF($L1228="Nso",0,VLOOKUP($A1225,'Marks Entry'!$B$9:$FN$108,158,0)))</f>
        <v>0</v>
      </c>
      <c r="N1247" s="1337" t="s">
        <v>104</v>
      </c>
      <c r="O1247" s="1338"/>
      <c r="P1247" s="1007"/>
    </row>
    <row r="1248" spans="1:16" s="73" customFormat="1" ht="18.600000000000001" customHeight="1" thickBot="1">
      <c r="A1248" s="1303"/>
      <c r="B1248" s="543" t="s">
        <v>210</v>
      </c>
      <c r="C1248" s="1339" t="s">
        <v>57</v>
      </c>
      <c r="D1248" s="1340"/>
      <c r="E1248" s="1340"/>
      <c r="F1248" s="1341" t="s">
        <v>168</v>
      </c>
      <c r="G1248" s="1341"/>
      <c r="H1248" s="1341"/>
      <c r="I1248" s="523" t="s">
        <v>50</v>
      </c>
      <c r="J1248" s="1342" t="s">
        <v>64</v>
      </c>
      <c r="K1248" s="1342"/>
      <c r="L1248" s="1343"/>
      <c r="M1248" s="239">
        <f>IF($L1228="TC",0,IF($L1228="Nso",0,VLOOKUP($A1225,'Marks Entry'!$B$9:$FN$108,159,0)))</f>
        <v>0</v>
      </c>
      <c r="N1248" s="1344" t="str">
        <f>IF($L1228="TC",0,IF($L1228="Nso",0,VLOOKUP($A1225,'Marks Entry'!$B$9:$FN$108,160,0)))</f>
        <v/>
      </c>
      <c r="O1248" s="1345"/>
      <c r="P1248" s="1007"/>
    </row>
    <row r="1249" spans="1:16" s="73" customFormat="1" ht="18.600000000000001" customHeight="1">
      <c r="A1249" s="1303"/>
      <c r="B1249" s="543" t="s">
        <v>210</v>
      </c>
      <c r="C1249" s="1339"/>
      <c r="D1249" s="1340"/>
      <c r="E1249" s="1340"/>
      <c r="F1249" s="1341"/>
      <c r="G1249" s="1341"/>
      <c r="H1249" s="1341"/>
      <c r="I1249" s="524" t="s">
        <v>102</v>
      </c>
      <c r="J1249" s="1346" t="s">
        <v>65</v>
      </c>
      <c r="K1249" s="1346"/>
      <c r="L1249" s="1347"/>
      <c r="M1249" s="1348" t="str">
        <f>IF($L1228="TC",0,IF($L1228="Nso",0,VLOOKUP($A1225,'Marks Entry'!$B$9:$FN$108,169,0)))</f>
        <v>Need Improvement</v>
      </c>
      <c r="N1249" s="1348"/>
      <c r="O1249" s="1349"/>
      <c r="P1249" s="1007"/>
    </row>
    <row r="1250" spans="1:16" s="73" customFormat="1" ht="18.600000000000001" customHeight="1">
      <c r="A1250" s="1303"/>
      <c r="B1250" s="543" t="s">
        <v>210</v>
      </c>
      <c r="C1250" s="1397" t="str">
        <f>'Marks Entry'!$EB$3</f>
        <v>Work Exp.</v>
      </c>
      <c r="D1250" s="1398"/>
      <c r="E1250" s="1399"/>
      <c r="F1250" s="1400" t="str">
        <f>IF($L1228="TC",0,IF($L1228="Nso",0,VLOOKUP($A1225,'Marks Entry'!$B$9:$GM$108,186,0)))</f>
        <v>0/100</v>
      </c>
      <c r="G1250" s="1400"/>
      <c r="H1250" s="1400"/>
      <c r="I1250" s="59" t="str">
        <f>IF($L1228="TC",0,IF($L1228="Nso",0,VLOOKUP($A1225,'Marks Entry'!$B$9:$GM$108,139,0)))</f>
        <v>E</v>
      </c>
      <c r="J1250" s="1401" t="s">
        <v>81</v>
      </c>
      <c r="K1250" s="1401"/>
      <c r="L1250" s="1402"/>
      <c r="M1250" s="1403">
        <f>'Marks Entry'!$AA$2</f>
        <v>45041</v>
      </c>
      <c r="N1250" s="1403"/>
      <c r="O1250" s="1404"/>
      <c r="P1250" s="1007"/>
    </row>
    <row r="1251" spans="1:16" s="73" customFormat="1" ht="18.600000000000001" customHeight="1">
      <c r="A1251" s="1303"/>
      <c r="B1251" s="543" t="s">
        <v>210</v>
      </c>
      <c r="C1251" s="1405" t="str">
        <f>'Marks Entry'!$EK$3</f>
        <v>Art Edu.</v>
      </c>
      <c r="D1251" s="1400"/>
      <c r="E1251" s="1400"/>
      <c r="F1251" s="1406" t="str">
        <f>IF($L1228="TC",0,IF($L1228="Nso",0,VLOOKUP($A1225,'Marks Entry'!$B$9:$GM$108,190,0)))</f>
        <v>0/100</v>
      </c>
      <c r="G1251" s="1407"/>
      <c r="H1251" s="1408"/>
      <c r="I1251" s="59" t="str">
        <f>IF($L1228="TC",0,IF($L1228="Nso",0,VLOOKUP($A1225,'Marks Entry'!$B$9:$GM$108,148,0)))</f>
        <v>E</v>
      </c>
      <c r="J1251" s="1409"/>
      <c r="K1251" s="1409"/>
      <c r="L1251" s="1410"/>
      <c r="M1251" s="1410"/>
      <c r="N1251" s="1410"/>
      <c r="O1251" s="1411"/>
      <c r="P1251" s="1007"/>
    </row>
    <row r="1252" spans="1:16" s="73" customFormat="1" ht="18.600000000000001" customHeight="1">
      <c r="A1252" s="1303"/>
      <c r="B1252" s="543" t="s">
        <v>210</v>
      </c>
      <c r="C1252" s="1366" t="str">
        <f>'Marks Entry'!$ET$3</f>
        <v>HEALTH &amp; PHY. EDU.</v>
      </c>
      <c r="D1252" s="1367"/>
      <c r="E1252" s="1367"/>
      <c r="F1252" s="1368" t="str">
        <f>IF($L1228="TC",0,IF($L1228="Nso",0,VLOOKUP($A1225,'Marks Entry'!$B$9:$GM$108,194,0)))</f>
        <v>0/100</v>
      </c>
      <c r="G1252" s="1369"/>
      <c r="H1252" s="1370"/>
      <c r="I1252" s="59" t="str">
        <f>IF($L1228="TC",0,IF($L1228="Nso",0,VLOOKUP($A1225,'Marks Entry'!$B$9:$GM$108,157,0)))</f>
        <v>E</v>
      </c>
      <c r="J1252" s="1371" t="s">
        <v>77</v>
      </c>
      <c r="K1252" s="1372"/>
      <c r="L1252" s="1373"/>
      <c r="M1252" s="1377"/>
      <c r="N1252" s="1372"/>
      <c r="O1252" s="1378"/>
      <c r="P1252" s="1007"/>
    </row>
    <row r="1253" spans="1:16" s="73" customFormat="1" ht="18.600000000000001" customHeight="1">
      <c r="A1253" s="1303"/>
      <c r="B1253" s="543" t="s">
        <v>210</v>
      </c>
      <c r="C1253" s="1381" t="s">
        <v>66</v>
      </c>
      <c r="D1253" s="1382"/>
      <c r="E1253" s="1382"/>
      <c r="F1253" s="1382"/>
      <c r="G1253" s="1382"/>
      <c r="H1253" s="1382"/>
      <c r="I1253" s="1383"/>
      <c r="J1253" s="1374"/>
      <c r="K1253" s="1375"/>
      <c r="L1253" s="1376"/>
      <c r="M1253" s="1379"/>
      <c r="N1253" s="1375"/>
      <c r="O1253" s="1380"/>
      <c r="P1253" s="1007"/>
    </row>
    <row r="1254" spans="1:16" s="73" customFormat="1" ht="18.600000000000001" customHeight="1" thickBot="1">
      <c r="A1254" s="1303"/>
      <c r="B1254" s="543" t="s">
        <v>210</v>
      </c>
      <c r="C1254" s="60" t="s">
        <v>67</v>
      </c>
      <c r="D1254" s="1384" t="s">
        <v>72</v>
      </c>
      <c r="E1254" s="1385"/>
      <c r="F1254" s="1384" t="s">
        <v>73</v>
      </c>
      <c r="G1254" s="1386"/>
      <c r="H1254" s="1386"/>
      <c r="I1254" s="1387"/>
      <c r="J1254" s="1388" t="s">
        <v>78</v>
      </c>
      <c r="K1254" s="1389"/>
      <c r="L1254" s="1389"/>
      <c r="M1254" s="1389"/>
      <c r="N1254" s="1389"/>
      <c r="O1254" s="1390"/>
      <c r="P1254" s="1007"/>
    </row>
    <row r="1255" spans="1:16" s="73" customFormat="1" ht="18.600000000000001" customHeight="1">
      <c r="A1255" s="1303"/>
      <c r="B1255" s="543" t="s">
        <v>210</v>
      </c>
      <c r="C1255" s="690" t="s">
        <v>68</v>
      </c>
      <c r="D1255" s="1328" t="s">
        <v>211</v>
      </c>
      <c r="E1255" s="1327"/>
      <c r="F1255" s="1394" t="s">
        <v>74</v>
      </c>
      <c r="G1255" s="1395"/>
      <c r="H1255" s="1395"/>
      <c r="I1255" s="1396"/>
      <c r="J1255" s="1391"/>
      <c r="K1255" s="1392"/>
      <c r="L1255" s="1392"/>
      <c r="M1255" s="1392"/>
      <c r="N1255" s="1392"/>
      <c r="O1255" s="1393"/>
      <c r="P1255" s="1007"/>
    </row>
    <row r="1256" spans="1:16" s="73" customFormat="1" ht="18.600000000000001" customHeight="1">
      <c r="A1256" s="1303"/>
      <c r="B1256" s="543" t="s">
        <v>210</v>
      </c>
      <c r="C1256" s="689" t="s">
        <v>69</v>
      </c>
      <c r="D1256" s="1275" t="s">
        <v>212</v>
      </c>
      <c r="E1256" s="1274"/>
      <c r="F1256" s="1413" t="s">
        <v>75</v>
      </c>
      <c r="G1256" s="1414"/>
      <c r="H1256" s="1414"/>
      <c r="I1256" s="1415"/>
      <c r="J1256" s="1391"/>
      <c r="K1256" s="1392"/>
      <c r="L1256" s="1392"/>
      <c r="M1256" s="1392"/>
      <c r="N1256" s="1392"/>
      <c r="O1256" s="1393"/>
      <c r="P1256" s="1007"/>
    </row>
    <row r="1257" spans="1:16" s="73" customFormat="1" ht="18.600000000000001" customHeight="1">
      <c r="A1257" s="1303"/>
      <c r="B1257" s="543" t="s">
        <v>210</v>
      </c>
      <c r="C1257" s="689" t="s">
        <v>71</v>
      </c>
      <c r="D1257" s="1275" t="s">
        <v>213</v>
      </c>
      <c r="E1257" s="1274"/>
      <c r="F1257" s="1413" t="s">
        <v>76</v>
      </c>
      <c r="G1257" s="1414"/>
      <c r="H1257" s="1414"/>
      <c r="I1257" s="1415"/>
      <c r="J1257" s="1416" t="s">
        <v>90</v>
      </c>
      <c r="K1257" s="1417"/>
      <c r="L1257" s="1417"/>
      <c r="M1257" s="1417"/>
      <c r="N1257" s="1417"/>
      <c r="O1257" s="1418"/>
      <c r="P1257" s="1007"/>
    </row>
    <row r="1258" spans="1:16" s="73" customFormat="1" ht="18.600000000000001" customHeight="1">
      <c r="A1258" s="1303"/>
      <c r="B1258" s="543" t="s">
        <v>210</v>
      </c>
      <c r="C1258" s="689" t="s">
        <v>70</v>
      </c>
      <c r="D1258" s="1275" t="s">
        <v>214</v>
      </c>
      <c r="E1258" s="1274"/>
      <c r="F1258" s="1413" t="s">
        <v>103</v>
      </c>
      <c r="G1258" s="1414"/>
      <c r="H1258" s="1414"/>
      <c r="I1258" s="1415"/>
      <c r="J1258" s="1416"/>
      <c r="K1258" s="1417"/>
      <c r="L1258" s="1417"/>
      <c r="M1258" s="1417"/>
      <c r="N1258" s="1417"/>
      <c r="O1258" s="1418"/>
      <c r="P1258" s="1007"/>
    </row>
    <row r="1259" spans="1:16" s="73" customFormat="1" ht="18.600000000000001" customHeight="1" thickBot="1">
      <c r="A1259" s="1303"/>
      <c r="B1259" s="547" t="s">
        <v>210</v>
      </c>
      <c r="C1259" s="548" t="s">
        <v>153</v>
      </c>
      <c r="D1259" s="1281" t="s">
        <v>215</v>
      </c>
      <c r="E1259" s="1280"/>
      <c r="F1259" s="1422" t="s">
        <v>216</v>
      </c>
      <c r="G1259" s="1423"/>
      <c r="H1259" s="1423"/>
      <c r="I1259" s="1424"/>
      <c r="J1259" s="1419"/>
      <c r="K1259" s="1420"/>
      <c r="L1259" s="1420"/>
      <c r="M1259" s="1420"/>
      <c r="N1259" s="1420"/>
      <c r="O1259" s="1421"/>
      <c r="P1259" s="1007"/>
    </row>
    <row r="1260" spans="1:16" s="73" customFormat="1" ht="9.75" customHeight="1">
      <c r="A1260" s="1412"/>
      <c r="B1260" s="1412"/>
      <c r="C1260" s="1412"/>
      <c r="D1260" s="1412"/>
      <c r="E1260" s="1412"/>
      <c r="F1260" s="1412"/>
      <c r="G1260" s="1412"/>
      <c r="H1260" s="1412"/>
      <c r="I1260" s="1412"/>
      <c r="J1260" s="1412"/>
      <c r="K1260" s="1412"/>
      <c r="L1260" s="1412"/>
      <c r="M1260" s="1412"/>
      <c r="N1260" s="1412"/>
      <c r="O1260" s="1412"/>
      <c r="P1260" s="1412"/>
    </row>
    <row r="1261" spans="1:16" s="73" customFormat="1" ht="17.25" customHeight="1" thickBot="1">
      <c r="A1261" s="241">
        <f>A1225+1</f>
        <v>36</v>
      </c>
      <c r="B1261" s="1302" t="s">
        <v>53</v>
      </c>
      <c r="C1261" s="1302"/>
      <c r="D1261" s="1302"/>
      <c r="E1261" s="1302"/>
      <c r="F1261" s="1302"/>
      <c r="G1261" s="1302"/>
      <c r="H1261" s="1302"/>
      <c r="I1261" s="1302"/>
      <c r="J1261" s="1302"/>
      <c r="K1261" s="1302"/>
      <c r="L1261" s="1302"/>
      <c r="M1261" s="1302"/>
      <c r="N1261" s="1302"/>
      <c r="O1261" s="1302"/>
      <c r="P1261" s="1007"/>
    </row>
    <row r="1262" spans="1:16" s="73" customFormat="1" ht="44.25" customHeight="1">
      <c r="A1262" s="1303"/>
      <c r="B1262" s="1304" t="str">
        <f>IF(L1264&gt;0,CONCATENATE(I1264,L1264),0)</f>
        <v>Roll No.:-936</v>
      </c>
      <c r="C1262" s="1306"/>
      <c r="D1262" s="1308" t="str">
        <f>Master!$E$8</f>
        <v>Govt. Sr. Secondary School Raimalwada</v>
      </c>
      <c r="E1262" s="1309"/>
      <c r="F1262" s="1309"/>
      <c r="G1262" s="1309"/>
      <c r="H1262" s="1309"/>
      <c r="I1262" s="1309"/>
      <c r="J1262" s="1309"/>
      <c r="K1262" s="1309"/>
      <c r="L1262" s="1309"/>
      <c r="M1262" s="1309"/>
      <c r="N1262" s="1309"/>
      <c r="O1262" s="1310"/>
      <c r="P1262" s="1007"/>
    </row>
    <row r="1263" spans="1:16" s="73" customFormat="1" ht="26.25" customHeight="1" thickBot="1">
      <c r="A1263" s="1303"/>
      <c r="B1263" s="1305"/>
      <c r="C1263" s="1307"/>
      <c r="D1263" s="1311" t="str">
        <f>Master!$E$11</f>
        <v>P.S.-Bapini (Jodhpur)</v>
      </c>
      <c r="E1263" s="1311"/>
      <c r="F1263" s="1311"/>
      <c r="G1263" s="1311"/>
      <c r="H1263" s="1311"/>
      <c r="I1263" s="1311"/>
      <c r="J1263" s="1311"/>
      <c r="K1263" s="1311"/>
      <c r="L1263" s="1311"/>
      <c r="M1263" s="1311"/>
      <c r="N1263" s="1311"/>
      <c r="O1263" s="1312"/>
      <c r="P1263" s="1007"/>
    </row>
    <row r="1264" spans="1:16" s="73" customFormat="1" ht="15" customHeight="1">
      <c r="A1264" s="1303"/>
      <c r="B1264" s="1313"/>
      <c r="C1264" s="1314" t="s">
        <v>163</v>
      </c>
      <c r="D1264" s="1315"/>
      <c r="E1264" s="1315"/>
      <c r="F1264" s="1315"/>
      <c r="G1264" s="1315"/>
      <c r="H1264" s="1316"/>
      <c r="I1264" s="1320" t="s">
        <v>125</v>
      </c>
      <c r="J1264" s="1321"/>
      <c r="K1264" s="1321"/>
      <c r="L1264" s="1286">
        <f>VLOOKUP(A1261,'Marks Entry'!$B$9:$G$108,6)</f>
        <v>936</v>
      </c>
      <c r="M1264" s="1288" t="str">
        <f>CONCATENATE('Marks Entry'!$C$3,"0",'Marks Entry'!$G$3)</f>
        <v>School U-Dise Code :-08151106901</v>
      </c>
      <c r="N1264" s="1289"/>
      <c r="O1264" s="1290"/>
      <c r="P1264" s="1007"/>
    </row>
    <row r="1265" spans="1:16" s="73" customFormat="1" ht="15" customHeight="1">
      <c r="A1265" s="1303"/>
      <c r="B1265" s="1313"/>
      <c r="C1265" s="1314"/>
      <c r="D1265" s="1315"/>
      <c r="E1265" s="1315"/>
      <c r="F1265" s="1315"/>
      <c r="G1265" s="1315"/>
      <c r="H1265" s="1316"/>
      <c r="I1265" s="1320"/>
      <c r="J1265" s="1321"/>
      <c r="K1265" s="1321"/>
      <c r="L1265" s="1286"/>
      <c r="M1265" s="1291" t="str">
        <f>CONCATENATE('Marks Entry'!$I$3,'Marks Entry'!$J$3)</f>
        <v>Session :-2022-23</v>
      </c>
      <c r="N1265" s="1292"/>
      <c r="O1265" s="1293"/>
      <c r="P1265" s="1007"/>
    </row>
    <row r="1266" spans="1:16" s="73" customFormat="1" ht="15" customHeight="1" thickBot="1">
      <c r="A1266" s="1303"/>
      <c r="B1266" s="1313"/>
      <c r="C1266" s="1317"/>
      <c r="D1266" s="1318"/>
      <c r="E1266" s="1318"/>
      <c r="F1266" s="1318"/>
      <c r="G1266" s="1318"/>
      <c r="H1266" s="1319"/>
      <c r="I1266" s="1322"/>
      <c r="J1266" s="1323"/>
      <c r="K1266" s="1323"/>
      <c r="L1266" s="1287"/>
      <c r="M1266" s="1294"/>
      <c r="N1266" s="1295"/>
      <c r="O1266" s="1296"/>
      <c r="P1266" s="1007"/>
    </row>
    <row r="1267" spans="1:16" s="73" customFormat="1" ht="19.5" customHeight="1">
      <c r="A1267" s="1303"/>
      <c r="B1267" s="543" t="s">
        <v>210</v>
      </c>
      <c r="C1267" s="1297" t="s">
        <v>21</v>
      </c>
      <c r="D1267" s="1298"/>
      <c r="E1267" s="1298"/>
      <c r="F1267" s="1298"/>
      <c r="G1267" s="1299"/>
      <c r="H1267" s="13" t="s">
        <v>161</v>
      </c>
      <c r="I1267" s="1300">
        <f>VLOOKUP($A1261,'Marks Entry'!$B$9:$FN$108,4,0)</f>
        <v>0</v>
      </c>
      <c r="J1267" s="1300"/>
      <c r="K1267" s="1300"/>
      <c r="L1267" s="1300"/>
      <c r="M1267" s="1300"/>
      <c r="N1267" s="1300"/>
      <c r="O1267" s="1301"/>
      <c r="P1267" s="1007"/>
    </row>
    <row r="1268" spans="1:16" s="73" customFormat="1" ht="19.5" customHeight="1">
      <c r="A1268" s="1303"/>
      <c r="B1268" s="543" t="s">
        <v>210</v>
      </c>
      <c r="C1268" s="1283" t="s">
        <v>23</v>
      </c>
      <c r="D1268" s="1284"/>
      <c r="E1268" s="1284"/>
      <c r="F1268" s="1284"/>
      <c r="G1268" s="1285"/>
      <c r="H1268" s="25" t="s">
        <v>161</v>
      </c>
      <c r="I1268" s="1252">
        <f>VLOOKUP($A1261,'Marks Entry'!$B$9:$FN$108,7,0)</f>
        <v>0</v>
      </c>
      <c r="J1268" s="1252"/>
      <c r="K1268" s="1252"/>
      <c r="L1268" s="1252"/>
      <c r="M1268" s="1252"/>
      <c r="N1268" s="1252"/>
      <c r="O1268" s="1253"/>
      <c r="P1268" s="1007"/>
    </row>
    <row r="1269" spans="1:16" s="73" customFormat="1" ht="19.5" customHeight="1">
      <c r="A1269" s="1303"/>
      <c r="B1269" s="543" t="s">
        <v>210</v>
      </c>
      <c r="C1269" s="1283" t="s">
        <v>24</v>
      </c>
      <c r="D1269" s="1284"/>
      <c r="E1269" s="1284"/>
      <c r="F1269" s="1284"/>
      <c r="G1269" s="1285"/>
      <c r="H1269" s="25" t="s">
        <v>161</v>
      </c>
      <c r="I1269" s="1252">
        <f>VLOOKUP($A1261,'Marks Entry'!$B$9:$FN$108,8,0)</f>
        <v>0</v>
      </c>
      <c r="J1269" s="1252"/>
      <c r="K1269" s="1252"/>
      <c r="L1269" s="1252"/>
      <c r="M1269" s="1252"/>
      <c r="N1269" s="1252"/>
      <c r="O1269" s="1253"/>
      <c r="P1269" s="1007"/>
    </row>
    <row r="1270" spans="1:16" s="73" customFormat="1" ht="19.5" customHeight="1">
      <c r="A1270" s="1303"/>
      <c r="B1270" s="543" t="s">
        <v>210</v>
      </c>
      <c r="C1270" s="1283" t="s">
        <v>55</v>
      </c>
      <c r="D1270" s="1284"/>
      <c r="E1270" s="1284"/>
      <c r="F1270" s="1284"/>
      <c r="G1270" s="1285"/>
      <c r="H1270" s="25" t="s">
        <v>161</v>
      </c>
      <c r="I1270" s="1252">
        <f>VLOOKUP($A1261,'Marks Entry'!$B$9:$FN$108,9,0)</f>
        <v>0</v>
      </c>
      <c r="J1270" s="1252"/>
      <c r="K1270" s="1252"/>
      <c r="L1270" s="1252"/>
      <c r="M1270" s="1252"/>
      <c r="N1270" s="1252"/>
      <c r="O1270" s="1253"/>
      <c r="P1270" s="1007"/>
    </row>
    <row r="1271" spans="1:16" s="73" customFormat="1" ht="19.5" customHeight="1">
      <c r="A1271" s="1303"/>
      <c r="B1271" s="543" t="s">
        <v>210</v>
      </c>
      <c r="C1271" s="1283" t="s">
        <v>56</v>
      </c>
      <c r="D1271" s="1284"/>
      <c r="E1271" s="1284"/>
      <c r="F1271" s="1284"/>
      <c r="G1271" s="1285"/>
      <c r="H1271" s="25" t="s">
        <v>161</v>
      </c>
      <c r="I1271" s="1251" t="str">
        <f>CONCATENATE('Marks Entry'!$G$4,'Marks Entry'!$J$4)</f>
        <v>6(A)</v>
      </c>
      <c r="J1271" s="1252"/>
      <c r="K1271" s="1252"/>
      <c r="L1271" s="1252"/>
      <c r="M1271" s="1252"/>
      <c r="N1271" s="1252"/>
      <c r="O1271" s="1253"/>
      <c r="P1271" s="1007"/>
    </row>
    <row r="1272" spans="1:16" s="73" customFormat="1" ht="19.5" customHeight="1" thickBot="1">
      <c r="A1272" s="1303"/>
      <c r="B1272" s="543" t="s">
        <v>210</v>
      </c>
      <c r="C1272" s="1254" t="s">
        <v>26</v>
      </c>
      <c r="D1272" s="1255"/>
      <c r="E1272" s="1255"/>
      <c r="F1272" s="1255"/>
      <c r="G1272" s="1256"/>
      <c r="H1272" s="61" t="s">
        <v>161</v>
      </c>
      <c r="I1272" s="1257">
        <f>VLOOKUP($A1261,'Marks Entry'!$B$9:$FN$108,10,0)</f>
        <v>0</v>
      </c>
      <c r="J1272" s="1257"/>
      <c r="K1272" s="1257"/>
      <c r="L1272" s="1257"/>
      <c r="M1272" s="1257"/>
      <c r="N1272" s="1257"/>
      <c r="O1272" s="1258"/>
      <c r="P1272" s="1007"/>
    </row>
    <row r="1273" spans="1:16" s="73" customFormat="1" ht="34.5" customHeight="1">
      <c r="A1273" s="1303"/>
      <c r="B1273" s="543" t="s">
        <v>210</v>
      </c>
      <c r="C1273" s="1259" t="s">
        <v>57</v>
      </c>
      <c r="D1273" s="1260"/>
      <c r="E1273" s="525" t="s">
        <v>82</v>
      </c>
      <c r="F1273" s="525" t="s">
        <v>83</v>
      </c>
      <c r="G1273" s="697" t="str">
        <f>'Marks Entry'!$R$5</f>
        <v>No Bag Day Activity</v>
      </c>
      <c r="H1273" s="521" t="s">
        <v>32</v>
      </c>
      <c r="I1273" s="1261" t="s">
        <v>58</v>
      </c>
      <c r="J1273" s="1262"/>
      <c r="K1273" s="522" t="s">
        <v>203</v>
      </c>
      <c r="L1273" s="1263" t="s">
        <v>94</v>
      </c>
      <c r="M1273" s="1264"/>
      <c r="N1273" s="535" t="s">
        <v>86</v>
      </c>
      <c r="O1273" s="1265" t="s">
        <v>101</v>
      </c>
      <c r="P1273" s="1007"/>
    </row>
    <row r="1274" spans="1:16" s="73" customFormat="1" ht="25.5" customHeight="1" thickBot="1">
      <c r="A1274" s="1303"/>
      <c r="B1274" s="543" t="s">
        <v>210</v>
      </c>
      <c r="C1274" s="1267" t="s">
        <v>59</v>
      </c>
      <c r="D1274" s="1268"/>
      <c r="E1274" s="549">
        <f>'Marks Entry'!$N$7</f>
        <v>10</v>
      </c>
      <c r="F1274" s="549">
        <f>'Marks Entry'!$Q$7</f>
        <v>10</v>
      </c>
      <c r="G1274" s="549">
        <f>'Marks Entry'!$T$7</f>
        <v>10</v>
      </c>
      <c r="H1274" s="111">
        <f>SUM(E1274:G1274)</f>
        <v>30</v>
      </c>
      <c r="I1274" s="1269">
        <f>'Marks Entry'!$X$7</f>
        <v>70</v>
      </c>
      <c r="J1274" s="1270"/>
      <c r="K1274" s="531">
        <f>SUM(H1274,I1274)</f>
        <v>100</v>
      </c>
      <c r="L1274" s="1330">
        <f>'Marks Entry'!$AA$7</f>
        <v>100</v>
      </c>
      <c r="M1274" s="1331"/>
      <c r="N1274" s="536">
        <f>H1274+I1274+L1274</f>
        <v>200</v>
      </c>
      <c r="O1274" s="1266"/>
      <c r="P1274" s="1007"/>
    </row>
    <row r="1275" spans="1:16" s="73" customFormat="1" ht="18.600000000000001" customHeight="1">
      <c r="A1275" s="1303"/>
      <c r="B1275" s="543" t="s">
        <v>210</v>
      </c>
      <c r="C1275" s="1324" t="str">
        <f>'Marks Entry'!$L$3</f>
        <v>HINDI</v>
      </c>
      <c r="D1275" s="1325"/>
      <c r="E1275" s="527">
        <f>IF($L1264="TC",0,IF($L1264="Nso",0,VLOOKUP($A1261,'Marks Entry'!$B$9:$FN$108,13,0)))</f>
        <v>0</v>
      </c>
      <c r="F1275" s="527">
        <f>IF($L1264="TC",0,IF($L1264="Nso",0,VLOOKUP($A1261,'Marks Entry'!$B$9:$FN$108,16,0)))</f>
        <v>0</v>
      </c>
      <c r="G1275" s="527">
        <f>IF($L1264="TC",0,IF($L1264="Nso",0,VLOOKUP($A1261,'Marks Entry'!$B$9:$FN$108,19,0)))</f>
        <v>0</v>
      </c>
      <c r="H1275" s="528">
        <f>SUM(E1275:G1275)</f>
        <v>0</v>
      </c>
      <c r="I1275" s="1326">
        <f>IF($L1264="TC",0,IF($L1264="Nso",0,VLOOKUP($A1261,'Marks Entry'!$B$9:$FN$108,23,0)))</f>
        <v>0</v>
      </c>
      <c r="J1275" s="1327"/>
      <c r="K1275" s="532">
        <f>SUM(H1275,I1275)</f>
        <v>0</v>
      </c>
      <c r="L1275" s="1328">
        <f>IF($L1264="TC",0,IF($L1264="Nso",0,VLOOKUP($A1261,'Marks Entry'!$B$9:$FN$108,26,0)))</f>
        <v>0</v>
      </c>
      <c r="M1275" s="1329"/>
      <c r="N1275" s="537">
        <f>SUM(H1275,I1275,L1275)</f>
        <v>0</v>
      </c>
      <c r="O1275" s="544" t="str">
        <f>IF($L1264="TC",0,IF($L1264="Nso",0,VLOOKUP($A1261,'Marks Entry'!$B$9:$FN$108,30,0)))</f>
        <v>E</v>
      </c>
      <c r="P1275" s="1007"/>
    </row>
    <row r="1276" spans="1:16" s="73" customFormat="1" ht="18.600000000000001" customHeight="1">
      <c r="A1276" s="1303"/>
      <c r="B1276" s="543" t="s">
        <v>210</v>
      </c>
      <c r="C1276" s="1271" t="str">
        <f>'Marks Entry'!$AF$3</f>
        <v>ENGLISH</v>
      </c>
      <c r="D1276" s="1272"/>
      <c r="E1276" s="527">
        <f>IF($L1264="TC",0,IF($L1264="Nso",0,VLOOKUP($A1261,'Marks Entry'!$B$9:$FN$108,33,0)))</f>
        <v>0</v>
      </c>
      <c r="F1276" s="527">
        <f>IF($L1264="TC",0,IF($L1264="Nso",0,VLOOKUP($A1261,'Marks Entry'!$B$9:$FN$108,36,0)))</f>
        <v>0</v>
      </c>
      <c r="G1276" s="527">
        <f>IF($L1264="TC",0,IF($L1264="Nso",0,VLOOKUP($A1261,'Marks Entry'!$B$9:$FN$108,39,0)))</f>
        <v>0</v>
      </c>
      <c r="H1276" s="529">
        <f t="shared" ref="H1276:H1280" si="105">SUM(E1276:G1276)</f>
        <v>0</v>
      </c>
      <c r="I1276" s="1273">
        <f>IF($L1264="TC",0,IF($L1264="Nso",0,VLOOKUP($A1261,'Marks Entry'!$B$9:$FN$108,43,0)))</f>
        <v>0</v>
      </c>
      <c r="J1276" s="1274"/>
      <c r="K1276" s="533">
        <f t="shared" ref="K1276:K1280" si="106">SUM(H1276,I1276)</f>
        <v>0</v>
      </c>
      <c r="L1276" s="1275">
        <f>IF($L1264="TC",0,IF($L1264="Nso",0,VLOOKUP($A1261,'Marks Entry'!$B$9:$FN$108,46,0)))</f>
        <v>0</v>
      </c>
      <c r="M1276" s="1276"/>
      <c r="N1276" s="537">
        <f t="shared" ref="N1276:N1280" si="107">SUM(H1276,I1276,L1276)</f>
        <v>0</v>
      </c>
      <c r="O1276" s="544" t="str">
        <f>IF($L1264="TC",0,IF($L1264="Nso",0,VLOOKUP($A1261,'Marks Entry'!$B$9:$FN$108,50,0)))</f>
        <v>E</v>
      </c>
      <c r="P1276" s="1007"/>
    </row>
    <row r="1277" spans="1:16" s="73" customFormat="1" ht="18.600000000000001" customHeight="1">
      <c r="A1277" s="1303"/>
      <c r="B1277" s="543" t="s">
        <v>210</v>
      </c>
      <c r="C1277" s="1271" t="str">
        <f>'Marks Entry'!$AZ$3</f>
        <v>SANSKRIT</v>
      </c>
      <c r="D1277" s="1272"/>
      <c r="E1277" s="527">
        <f>IF($L1264="TC",0,IF($L1264="Nso",0,VLOOKUP($A1261,'Marks Entry'!$B$9:$FN$108,53,0)))</f>
        <v>0</v>
      </c>
      <c r="F1277" s="527">
        <f>IF($L1264="TC",0,IF($L1264="TC",0,IF($L1264="Nso",0,VLOOKUP($A1261,'Marks Entry'!$B$9:$FN$108,56,0))))</f>
        <v>0</v>
      </c>
      <c r="G1277" s="527">
        <f>IF($L1264="TC",0,IF($L1264="TC",0,IF($L1264="Nso",0,VLOOKUP($A1261,'Marks Entry'!$B$9:$FN$108,59,0))))</f>
        <v>0</v>
      </c>
      <c r="H1277" s="529">
        <f t="shared" si="105"/>
        <v>0</v>
      </c>
      <c r="I1277" s="1273">
        <f>IF($L1264="TC",0,IF($L1264="Nso",0,VLOOKUP($A1261,'Marks Entry'!$B$9:$FN$108,63,0)))</f>
        <v>0</v>
      </c>
      <c r="J1277" s="1274"/>
      <c r="K1277" s="533">
        <f t="shared" si="106"/>
        <v>0</v>
      </c>
      <c r="L1277" s="1275">
        <f>IF($L1264="TC",0,IF($L1264="Nso",0,VLOOKUP($A1261,'Marks Entry'!$B$9:$FN$108,66,0)))</f>
        <v>0</v>
      </c>
      <c r="M1277" s="1276"/>
      <c r="N1277" s="537">
        <f t="shared" si="107"/>
        <v>0</v>
      </c>
      <c r="O1277" s="544" t="str">
        <f>IF($L1264="TC",0,IF($L1264="Nso",0,VLOOKUP($A1261,'Marks Entry'!$B$9:$FN$108,70,0)))</f>
        <v>E</v>
      </c>
      <c r="P1277" s="1007"/>
    </row>
    <row r="1278" spans="1:16" s="73" customFormat="1" ht="18.600000000000001" customHeight="1">
      <c r="A1278" s="1303"/>
      <c r="B1278" s="543" t="s">
        <v>210</v>
      </c>
      <c r="C1278" s="1271" t="str">
        <f>'Marks Entry'!$BT$3</f>
        <v>SCIENCE</v>
      </c>
      <c r="D1278" s="1272"/>
      <c r="E1278" s="527">
        <f>IF($L1264="TC",0,IF($L1264="Nso",0,VLOOKUP($A1261,'Marks Entry'!$B$9:$FN$108,73,0)))</f>
        <v>0</v>
      </c>
      <c r="F1278" s="527">
        <f>IF($L1264="TC",0,IF($L1264="Nso",0,VLOOKUP($A1261,'Marks Entry'!$B$9:$FN$108,76,0)))</f>
        <v>0</v>
      </c>
      <c r="G1278" s="527">
        <f>IF($L1264="TC",0,IF($L1264="Nso",0,VLOOKUP($A1261,'Marks Entry'!$B$9:$FN$108,79,0)))</f>
        <v>0</v>
      </c>
      <c r="H1278" s="529">
        <f t="shared" si="105"/>
        <v>0</v>
      </c>
      <c r="I1278" s="1273">
        <f>IF($L1264="TC",0,IF($L1264="Nso",0,VLOOKUP($A1261,'Marks Entry'!$B$9:$FN$108,83,0)))</f>
        <v>0</v>
      </c>
      <c r="J1278" s="1274"/>
      <c r="K1278" s="533">
        <f t="shared" si="106"/>
        <v>0</v>
      </c>
      <c r="L1278" s="1275">
        <f>IF($L1264="TC",0,IF($L1264="Nso",0,VLOOKUP($A1261,'Marks Entry'!$B$9:$FN$108,86,0)))</f>
        <v>0</v>
      </c>
      <c r="M1278" s="1276"/>
      <c r="N1278" s="537">
        <f t="shared" si="107"/>
        <v>0</v>
      </c>
      <c r="O1278" s="544" t="str">
        <f>IF($L1264="TC",0,IF($L1264="Nso",0,VLOOKUP($A1261,'Marks Entry'!$B$9:$FN$108,90,0)))</f>
        <v>E</v>
      </c>
      <c r="P1278" s="1007"/>
    </row>
    <row r="1279" spans="1:16" s="73" customFormat="1" ht="18.600000000000001" customHeight="1">
      <c r="A1279" s="1303"/>
      <c r="B1279" s="543" t="s">
        <v>210</v>
      </c>
      <c r="C1279" s="1271" t="str">
        <f>'Marks Entry'!$CN$3</f>
        <v>MATHEMATICS</v>
      </c>
      <c r="D1279" s="1272"/>
      <c r="E1279" s="527">
        <f>IF($L1264="TC",0,IF($L1264="Nso",0,VLOOKUP($A1261,'Marks Entry'!$B$9:$FN$108,93,0)))</f>
        <v>0</v>
      </c>
      <c r="F1279" s="527">
        <f>IF($L1264="TC",0,IF($L1264="Nso",0,VLOOKUP($A1261,'Marks Entry'!$B$9:$FN$108,96,0)))</f>
        <v>0</v>
      </c>
      <c r="G1279" s="527">
        <f>IF($L1264="TC",0,IF($L1264="Nso",0,VLOOKUP($A1261,'Marks Entry'!$B$9:$FN$108,99,0)))</f>
        <v>0</v>
      </c>
      <c r="H1279" s="529">
        <f t="shared" si="105"/>
        <v>0</v>
      </c>
      <c r="I1279" s="1273">
        <f>IF($L1264="TC",0,IF($L1264="Nso",0,VLOOKUP($A1261,'Marks Entry'!$B$9:$FN$108,103,0)))</f>
        <v>0</v>
      </c>
      <c r="J1279" s="1274"/>
      <c r="K1279" s="533">
        <f t="shared" si="106"/>
        <v>0</v>
      </c>
      <c r="L1279" s="1275">
        <f>IF($L1264="TC",0,IF($L1264="Nso",0,VLOOKUP($A1261,'Marks Entry'!$B$9:$FN$108,106,0)))</f>
        <v>0</v>
      </c>
      <c r="M1279" s="1276"/>
      <c r="N1279" s="537">
        <f t="shared" si="107"/>
        <v>0</v>
      </c>
      <c r="O1279" s="544" t="str">
        <f>IF($L1264="TC",0,IF($L1264="Nso",0,VLOOKUP($A1261,'Marks Entry'!$B$9:$FN$108,110,0)))</f>
        <v>E</v>
      </c>
      <c r="P1279" s="1007"/>
    </row>
    <row r="1280" spans="1:16" s="73" customFormat="1" ht="18.600000000000001" customHeight="1" thickBot="1">
      <c r="A1280" s="1303"/>
      <c r="B1280" s="543" t="s">
        <v>210</v>
      </c>
      <c r="C1280" s="1277" t="str">
        <f>'Marks Entry'!$DH$3</f>
        <v>SOCIAL SCIENCE</v>
      </c>
      <c r="D1280" s="1278"/>
      <c r="E1280" s="527">
        <f>IF($L1264="TC",0,IF($L1264="Nso",0,VLOOKUP($A1261,'Marks Entry'!$B$9:$FN$108,113,0)))</f>
        <v>0</v>
      </c>
      <c r="F1280" s="527">
        <f>IF($L1264="TC",0,IF($L1264="Nso",0,VLOOKUP($A1261,'Marks Entry'!$B$9:$FN$108,116,0)))</f>
        <v>0</v>
      </c>
      <c r="G1280" s="527">
        <f>IF($L1264="TC",0,IF($L1264="Nso",0,VLOOKUP($A1261,'Marks Entry'!$B$9:$FN$108,119,0)))</f>
        <v>0</v>
      </c>
      <c r="H1280" s="530">
        <f t="shared" si="105"/>
        <v>0</v>
      </c>
      <c r="I1280" s="1279">
        <f>IF($L1264="TC",0,IF($L1264="Nso",0,VLOOKUP($A1261,'Marks Entry'!$B$9:$FN$108,123,0)))</f>
        <v>0</v>
      </c>
      <c r="J1280" s="1280"/>
      <c r="K1280" s="534">
        <f t="shared" si="106"/>
        <v>0</v>
      </c>
      <c r="L1280" s="1281">
        <f>IF($L1264="TC",0,IF($L1264="Nso",0,VLOOKUP($A1261,'Marks Entry'!$B$9:$FN$108,126,0)))</f>
        <v>0</v>
      </c>
      <c r="M1280" s="1282"/>
      <c r="N1280" s="537">
        <f t="shared" si="107"/>
        <v>0</v>
      </c>
      <c r="O1280" s="544" t="str">
        <f>IF($L1264="TC",0,IF($L1264="Nso",0,VLOOKUP($A1261,'Marks Entry'!$B$9:$FN$108,130,0)))</f>
        <v>E</v>
      </c>
      <c r="P1280" s="1007"/>
    </row>
    <row r="1281" spans="1:16" s="73" customFormat="1" ht="18.600000000000001" customHeight="1">
      <c r="A1281" s="1303"/>
      <c r="B1281" s="543" t="s">
        <v>210</v>
      </c>
      <c r="C1281" s="1350" t="s">
        <v>87</v>
      </c>
      <c r="D1281" s="1351"/>
      <c r="E1281" s="1352"/>
      <c r="F1281" s="1356" t="s">
        <v>88</v>
      </c>
      <c r="G1281" s="1357"/>
      <c r="H1281" s="1358" t="s">
        <v>89</v>
      </c>
      <c r="I1281" s="1358"/>
      <c r="J1281" s="1359" t="s">
        <v>44</v>
      </c>
      <c r="K1281" s="1360"/>
      <c r="L1281" s="236" t="s">
        <v>95</v>
      </c>
      <c r="M1281" s="236" t="s">
        <v>208</v>
      </c>
      <c r="N1281" s="200" t="s">
        <v>42</v>
      </c>
      <c r="O1281" s="545" t="s">
        <v>46</v>
      </c>
      <c r="P1281" s="1007"/>
    </row>
    <row r="1282" spans="1:16" s="73" customFormat="1" ht="18.600000000000001" customHeight="1" thickBot="1">
      <c r="A1282" s="1303"/>
      <c r="B1282" s="543" t="s">
        <v>210</v>
      </c>
      <c r="C1282" s="1353"/>
      <c r="D1282" s="1354"/>
      <c r="E1282" s="1355"/>
      <c r="F1282" s="1361">
        <f>IF($L1264="TC",0,IF($L1264="Nso",0,VLOOKUP($A1261,'Marks Entry'!$B$9:$FN$108,161,0)))</f>
        <v>1200</v>
      </c>
      <c r="G1282" s="1362"/>
      <c r="H1282" s="1363">
        <f>IF($L1264="TC",0,IF($L1264="Nso",0,VLOOKUP($A1261,'Marks Entry'!$B$9:$FN$108,162,0)))</f>
        <v>0</v>
      </c>
      <c r="I1282" s="1363"/>
      <c r="J1282" s="1364">
        <f>IF($L1264="TC",0,IF($L1264="Nso",0,VLOOKUP($A1261,'Marks Entry'!$B$9:$FN$108,163,0)))</f>
        <v>0</v>
      </c>
      <c r="K1282" s="1365"/>
      <c r="L1282" s="237" t="str">
        <f>IF($L1264="TC",0,IF($L1264="Nso",0,VLOOKUP($A1261,'Marks Entry'!$B$9:$FN$108,164,0)))</f>
        <v/>
      </c>
      <c r="M1282" s="237" t="str">
        <f>IF($L1264="TC",0,IF($L1264="Nso",0,VLOOKUP($A1261,'Marks Entry'!$B$9:$FN$108,165,0)))</f>
        <v/>
      </c>
      <c r="N1282" s="542" t="str">
        <f>IF($L1264="TC","TC",IF($L1264="Nso","NSO",VLOOKUP($A1261,'Marks Entry'!$B$9:$FN$108,166,0)))</f>
        <v>PROMOTED</v>
      </c>
      <c r="O1282" s="546" t="str">
        <f>IF($L1264="Nso",0,VLOOKUP($A1261,'Marks Entry'!$B$9:$FN$108,168,0))</f>
        <v/>
      </c>
      <c r="P1282" s="1007"/>
    </row>
    <row r="1283" spans="1:16" s="73" customFormat="1" ht="18.600000000000001" customHeight="1">
      <c r="A1283" s="1303"/>
      <c r="B1283" s="543" t="s">
        <v>210</v>
      </c>
      <c r="C1283" s="1332" t="s">
        <v>62</v>
      </c>
      <c r="D1283" s="1333"/>
      <c r="E1283" s="1333"/>
      <c r="F1283" s="1333"/>
      <c r="G1283" s="1333"/>
      <c r="H1283" s="1333"/>
      <c r="I1283" s="1334"/>
      <c r="J1283" s="1335" t="s">
        <v>63</v>
      </c>
      <c r="K1283" s="1335"/>
      <c r="L1283" s="1336"/>
      <c r="M1283" s="238">
        <f>IF($L1264="TC",0,IF($L1264="Nso",0,VLOOKUP($A1261,'Marks Entry'!$B$9:$FN$108,158,0)))</f>
        <v>0</v>
      </c>
      <c r="N1283" s="1337" t="s">
        <v>104</v>
      </c>
      <c r="O1283" s="1338"/>
      <c r="P1283" s="1007"/>
    </row>
    <row r="1284" spans="1:16" s="73" customFormat="1" ht="18.600000000000001" customHeight="1" thickBot="1">
      <c r="A1284" s="1303"/>
      <c r="B1284" s="543" t="s">
        <v>210</v>
      </c>
      <c r="C1284" s="1339" t="s">
        <v>57</v>
      </c>
      <c r="D1284" s="1340"/>
      <c r="E1284" s="1340"/>
      <c r="F1284" s="1341" t="s">
        <v>168</v>
      </c>
      <c r="G1284" s="1341"/>
      <c r="H1284" s="1341"/>
      <c r="I1284" s="523" t="s">
        <v>50</v>
      </c>
      <c r="J1284" s="1342" t="s">
        <v>64</v>
      </c>
      <c r="K1284" s="1342"/>
      <c r="L1284" s="1343"/>
      <c r="M1284" s="239">
        <f>IF($L1264="TC",0,IF($L1264="Nso",0,VLOOKUP($A1261,'Marks Entry'!$B$9:$FN$108,159,0)))</f>
        <v>0</v>
      </c>
      <c r="N1284" s="1344" t="str">
        <f>IF($L1264="TC",0,IF($L1264="Nso",0,VLOOKUP($A1261,'Marks Entry'!$B$9:$FN$108,160,0)))</f>
        <v/>
      </c>
      <c r="O1284" s="1345"/>
      <c r="P1284" s="1007"/>
    </row>
    <row r="1285" spans="1:16" s="73" customFormat="1" ht="18.600000000000001" customHeight="1">
      <c r="A1285" s="1303"/>
      <c r="B1285" s="543" t="s">
        <v>210</v>
      </c>
      <c r="C1285" s="1339"/>
      <c r="D1285" s="1340"/>
      <c r="E1285" s="1340"/>
      <c r="F1285" s="1341"/>
      <c r="G1285" s="1341"/>
      <c r="H1285" s="1341"/>
      <c r="I1285" s="524" t="s">
        <v>102</v>
      </c>
      <c r="J1285" s="1346" t="s">
        <v>65</v>
      </c>
      <c r="K1285" s="1346"/>
      <c r="L1285" s="1347"/>
      <c r="M1285" s="1348" t="str">
        <f>IF($L1264="TC",0,IF($L1264="Nso",0,VLOOKUP($A1261,'Marks Entry'!$B$9:$FN$108,169,0)))</f>
        <v>Need Improvement</v>
      </c>
      <c r="N1285" s="1348"/>
      <c r="O1285" s="1349"/>
      <c r="P1285" s="1007"/>
    </row>
    <row r="1286" spans="1:16" s="73" customFormat="1" ht="18.600000000000001" customHeight="1">
      <c r="A1286" s="1303"/>
      <c r="B1286" s="543" t="s">
        <v>210</v>
      </c>
      <c r="C1286" s="1397" t="str">
        <f>'Marks Entry'!$EB$3</f>
        <v>Work Exp.</v>
      </c>
      <c r="D1286" s="1398"/>
      <c r="E1286" s="1399"/>
      <c r="F1286" s="1400" t="str">
        <f>IF($L1264="TC",0,IF($L1264="Nso",0,VLOOKUP($A1261,'Marks Entry'!$B$9:$GM$108,186,0)))</f>
        <v>0/100</v>
      </c>
      <c r="G1286" s="1400"/>
      <c r="H1286" s="1400"/>
      <c r="I1286" s="59" t="str">
        <f>IF($L1264="TC",0,IF($L1264="Nso",0,VLOOKUP($A1261,'Marks Entry'!$B$9:$GM$108,139,0)))</f>
        <v>E</v>
      </c>
      <c r="J1286" s="1401" t="s">
        <v>81</v>
      </c>
      <c r="K1286" s="1401"/>
      <c r="L1286" s="1402"/>
      <c r="M1286" s="1403">
        <f>'Marks Entry'!$AA$2</f>
        <v>45041</v>
      </c>
      <c r="N1286" s="1403"/>
      <c r="O1286" s="1404"/>
      <c r="P1286" s="1007"/>
    </row>
    <row r="1287" spans="1:16" s="73" customFormat="1" ht="18.600000000000001" customHeight="1">
      <c r="A1287" s="1303"/>
      <c r="B1287" s="543" t="s">
        <v>210</v>
      </c>
      <c r="C1287" s="1405" t="str">
        <f>'Marks Entry'!$EK$3</f>
        <v>Art Edu.</v>
      </c>
      <c r="D1287" s="1400"/>
      <c r="E1287" s="1400"/>
      <c r="F1287" s="1406" t="str">
        <f>IF($L1264="TC",0,IF($L1264="Nso",0,VLOOKUP($A1261,'Marks Entry'!$B$9:$GM$108,190,0)))</f>
        <v>0/100</v>
      </c>
      <c r="G1287" s="1407"/>
      <c r="H1287" s="1408"/>
      <c r="I1287" s="59" t="str">
        <f>IF($L1264="TC",0,IF($L1264="Nso",0,VLOOKUP($A1261,'Marks Entry'!$B$9:$GM$108,148,0)))</f>
        <v>E</v>
      </c>
      <c r="J1287" s="1409"/>
      <c r="K1287" s="1409"/>
      <c r="L1287" s="1410"/>
      <c r="M1287" s="1410"/>
      <c r="N1287" s="1410"/>
      <c r="O1287" s="1411"/>
      <c r="P1287" s="1007"/>
    </row>
    <row r="1288" spans="1:16" s="73" customFormat="1" ht="18.600000000000001" customHeight="1">
      <c r="A1288" s="1303"/>
      <c r="B1288" s="543" t="s">
        <v>210</v>
      </c>
      <c r="C1288" s="1366" t="str">
        <f>'Marks Entry'!$ET$3</f>
        <v>HEALTH &amp; PHY. EDU.</v>
      </c>
      <c r="D1288" s="1367"/>
      <c r="E1288" s="1367"/>
      <c r="F1288" s="1368" t="str">
        <f>IF($L1264="TC",0,IF($L1264="Nso",0,VLOOKUP($A1261,'Marks Entry'!$B$9:$GM$108,194,0)))</f>
        <v>0/100</v>
      </c>
      <c r="G1288" s="1369"/>
      <c r="H1288" s="1370"/>
      <c r="I1288" s="59" t="str">
        <f>IF($L1264="TC",0,IF($L1264="Nso",0,VLOOKUP($A1261,'Marks Entry'!$B$9:$GM$108,157,0)))</f>
        <v>E</v>
      </c>
      <c r="J1288" s="1371" t="s">
        <v>77</v>
      </c>
      <c r="K1288" s="1372"/>
      <c r="L1288" s="1373"/>
      <c r="M1288" s="1377"/>
      <c r="N1288" s="1372"/>
      <c r="O1288" s="1378"/>
      <c r="P1288" s="1007"/>
    </row>
    <row r="1289" spans="1:16" s="73" customFormat="1" ht="18.600000000000001" customHeight="1">
      <c r="A1289" s="1303"/>
      <c r="B1289" s="543" t="s">
        <v>210</v>
      </c>
      <c r="C1289" s="1381" t="s">
        <v>66</v>
      </c>
      <c r="D1289" s="1382"/>
      <c r="E1289" s="1382"/>
      <c r="F1289" s="1382"/>
      <c r="G1289" s="1382"/>
      <c r="H1289" s="1382"/>
      <c r="I1289" s="1383"/>
      <c r="J1289" s="1374"/>
      <c r="K1289" s="1375"/>
      <c r="L1289" s="1376"/>
      <c r="M1289" s="1379"/>
      <c r="N1289" s="1375"/>
      <c r="O1289" s="1380"/>
      <c r="P1289" s="1007"/>
    </row>
    <row r="1290" spans="1:16" s="73" customFormat="1" ht="18.600000000000001" customHeight="1" thickBot="1">
      <c r="A1290" s="1303"/>
      <c r="B1290" s="543" t="s">
        <v>210</v>
      </c>
      <c r="C1290" s="60" t="s">
        <v>67</v>
      </c>
      <c r="D1290" s="1384" t="s">
        <v>72</v>
      </c>
      <c r="E1290" s="1385"/>
      <c r="F1290" s="1384" t="s">
        <v>73</v>
      </c>
      <c r="G1290" s="1386"/>
      <c r="H1290" s="1386"/>
      <c r="I1290" s="1387"/>
      <c r="J1290" s="1388" t="s">
        <v>78</v>
      </c>
      <c r="K1290" s="1389"/>
      <c r="L1290" s="1389"/>
      <c r="M1290" s="1389"/>
      <c r="N1290" s="1389"/>
      <c r="O1290" s="1390"/>
      <c r="P1290" s="1007"/>
    </row>
    <row r="1291" spans="1:16" s="73" customFormat="1" ht="18.600000000000001" customHeight="1">
      <c r="A1291" s="1303"/>
      <c r="B1291" s="543" t="s">
        <v>210</v>
      </c>
      <c r="C1291" s="690" t="s">
        <v>68</v>
      </c>
      <c r="D1291" s="1328" t="s">
        <v>211</v>
      </c>
      <c r="E1291" s="1327"/>
      <c r="F1291" s="1394" t="s">
        <v>74</v>
      </c>
      <c r="G1291" s="1395"/>
      <c r="H1291" s="1395"/>
      <c r="I1291" s="1396"/>
      <c r="J1291" s="1391"/>
      <c r="K1291" s="1392"/>
      <c r="L1291" s="1392"/>
      <c r="M1291" s="1392"/>
      <c r="N1291" s="1392"/>
      <c r="O1291" s="1393"/>
      <c r="P1291" s="1007"/>
    </row>
    <row r="1292" spans="1:16" s="73" customFormat="1" ht="18.600000000000001" customHeight="1">
      <c r="A1292" s="1303"/>
      <c r="B1292" s="543" t="s">
        <v>210</v>
      </c>
      <c r="C1292" s="689" t="s">
        <v>69</v>
      </c>
      <c r="D1292" s="1275" t="s">
        <v>212</v>
      </c>
      <c r="E1292" s="1274"/>
      <c r="F1292" s="1413" t="s">
        <v>75</v>
      </c>
      <c r="G1292" s="1414"/>
      <c r="H1292" s="1414"/>
      <c r="I1292" s="1415"/>
      <c r="J1292" s="1391"/>
      <c r="K1292" s="1392"/>
      <c r="L1292" s="1392"/>
      <c r="M1292" s="1392"/>
      <c r="N1292" s="1392"/>
      <c r="O1292" s="1393"/>
      <c r="P1292" s="1007"/>
    </row>
    <row r="1293" spans="1:16" s="73" customFormat="1" ht="18.600000000000001" customHeight="1">
      <c r="A1293" s="1303"/>
      <c r="B1293" s="543" t="s">
        <v>210</v>
      </c>
      <c r="C1293" s="689" t="s">
        <v>71</v>
      </c>
      <c r="D1293" s="1275" t="s">
        <v>213</v>
      </c>
      <c r="E1293" s="1274"/>
      <c r="F1293" s="1413" t="s">
        <v>76</v>
      </c>
      <c r="G1293" s="1414"/>
      <c r="H1293" s="1414"/>
      <c r="I1293" s="1415"/>
      <c r="J1293" s="1416" t="s">
        <v>90</v>
      </c>
      <c r="K1293" s="1417"/>
      <c r="L1293" s="1417"/>
      <c r="M1293" s="1417"/>
      <c r="N1293" s="1417"/>
      <c r="O1293" s="1418"/>
      <c r="P1293" s="1007"/>
    </row>
    <row r="1294" spans="1:16" s="73" customFormat="1" ht="18.600000000000001" customHeight="1">
      <c r="A1294" s="1303"/>
      <c r="B1294" s="543" t="s">
        <v>210</v>
      </c>
      <c r="C1294" s="689" t="s">
        <v>70</v>
      </c>
      <c r="D1294" s="1275" t="s">
        <v>214</v>
      </c>
      <c r="E1294" s="1274"/>
      <c r="F1294" s="1413" t="s">
        <v>103</v>
      </c>
      <c r="G1294" s="1414"/>
      <c r="H1294" s="1414"/>
      <c r="I1294" s="1415"/>
      <c r="J1294" s="1416"/>
      <c r="K1294" s="1417"/>
      <c r="L1294" s="1417"/>
      <c r="M1294" s="1417"/>
      <c r="N1294" s="1417"/>
      <c r="O1294" s="1418"/>
      <c r="P1294" s="1007"/>
    </row>
    <row r="1295" spans="1:16" s="73" customFormat="1" ht="18.600000000000001" customHeight="1" thickBot="1">
      <c r="A1295" s="1303"/>
      <c r="B1295" s="547" t="s">
        <v>210</v>
      </c>
      <c r="C1295" s="548" t="s">
        <v>153</v>
      </c>
      <c r="D1295" s="1281" t="s">
        <v>215</v>
      </c>
      <c r="E1295" s="1280"/>
      <c r="F1295" s="1422" t="s">
        <v>216</v>
      </c>
      <c r="G1295" s="1423"/>
      <c r="H1295" s="1423"/>
      <c r="I1295" s="1424"/>
      <c r="J1295" s="1419"/>
      <c r="K1295" s="1420"/>
      <c r="L1295" s="1420"/>
      <c r="M1295" s="1420"/>
      <c r="N1295" s="1420"/>
      <c r="O1295" s="1421"/>
      <c r="P1295" s="1007"/>
    </row>
    <row r="1296" spans="1:16" s="73" customFormat="1" ht="9.75" customHeight="1">
      <c r="A1296" s="1412"/>
      <c r="B1296" s="1412"/>
      <c r="C1296" s="1412"/>
      <c r="D1296" s="1412"/>
      <c r="E1296" s="1412"/>
      <c r="F1296" s="1412"/>
      <c r="G1296" s="1412"/>
      <c r="H1296" s="1412"/>
      <c r="I1296" s="1412"/>
      <c r="J1296" s="1412"/>
      <c r="K1296" s="1412"/>
      <c r="L1296" s="1412"/>
      <c r="M1296" s="1412"/>
      <c r="N1296" s="1412"/>
      <c r="O1296" s="1412"/>
      <c r="P1296" s="1412"/>
    </row>
    <row r="1297" spans="1:16" s="73" customFormat="1" ht="17.25" customHeight="1" thickBot="1">
      <c r="A1297" s="241">
        <f>A1261+1</f>
        <v>37</v>
      </c>
      <c r="B1297" s="1302" t="s">
        <v>53</v>
      </c>
      <c r="C1297" s="1302"/>
      <c r="D1297" s="1302"/>
      <c r="E1297" s="1302"/>
      <c r="F1297" s="1302"/>
      <c r="G1297" s="1302"/>
      <c r="H1297" s="1302"/>
      <c r="I1297" s="1302"/>
      <c r="J1297" s="1302"/>
      <c r="K1297" s="1302"/>
      <c r="L1297" s="1302"/>
      <c r="M1297" s="1302"/>
      <c r="N1297" s="1302"/>
      <c r="O1297" s="1302"/>
      <c r="P1297" s="1007"/>
    </row>
    <row r="1298" spans="1:16" s="73" customFormat="1" ht="44.25" customHeight="1">
      <c r="A1298" s="1303"/>
      <c r="B1298" s="1304" t="str">
        <f>IF(L1300&gt;0,CONCATENATE(I1300,L1300),0)</f>
        <v>Roll No.:-937</v>
      </c>
      <c r="C1298" s="1306"/>
      <c r="D1298" s="1308" t="str">
        <f>Master!$E$8</f>
        <v>Govt. Sr. Secondary School Raimalwada</v>
      </c>
      <c r="E1298" s="1309"/>
      <c r="F1298" s="1309"/>
      <c r="G1298" s="1309"/>
      <c r="H1298" s="1309"/>
      <c r="I1298" s="1309"/>
      <c r="J1298" s="1309"/>
      <c r="K1298" s="1309"/>
      <c r="L1298" s="1309"/>
      <c r="M1298" s="1309"/>
      <c r="N1298" s="1309"/>
      <c r="O1298" s="1310"/>
      <c r="P1298" s="1007"/>
    </row>
    <row r="1299" spans="1:16" s="73" customFormat="1" ht="26.25" customHeight="1" thickBot="1">
      <c r="A1299" s="1303"/>
      <c r="B1299" s="1305"/>
      <c r="C1299" s="1307"/>
      <c r="D1299" s="1311" t="str">
        <f>Master!$E$11</f>
        <v>P.S.-Bapini (Jodhpur)</v>
      </c>
      <c r="E1299" s="1311"/>
      <c r="F1299" s="1311"/>
      <c r="G1299" s="1311"/>
      <c r="H1299" s="1311"/>
      <c r="I1299" s="1311"/>
      <c r="J1299" s="1311"/>
      <c r="K1299" s="1311"/>
      <c r="L1299" s="1311"/>
      <c r="M1299" s="1311"/>
      <c r="N1299" s="1311"/>
      <c r="O1299" s="1312"/>
      <c r="P1299" s="1007"/>
    </row>
    <row r="1300" spans="1:16" s="73" customFormat="1" ht="15" customHeight="1">
      <c r="A1300" s="1303"/>
      <c r="B1300" s="1313"/>
      <c r="C1300" s="1314" t="s">
        <v>163</v>
      </c>
      <c r="D1300" s="1315"/>
      <c r="E1300" s="1315"/>
      <c r="F1300" s="1315"/>
      <c r="G1300" s="1315"/>
      <c r="H1300" s="1316"/>
      <c r="I1300" s="1320" t="s">
        <v>125</v>
      </c>
      <c r="J1300" s="1321"/>
      <c r="K1300" s="1321"/>
      <c r="L1300" s="1286">
        <f>VLOOKUP(A1297,'Marks Entry'!$B$9:$G$108,6)</f>
        <v>937</v>
      </c>
      <c r="M1300" s="1288" t="str">
        <f>CONCATENATE('Marks Entry'!$C$3,"0",'Marks Entry'!$G$3)</f>
        <v>School U-Dise Code :-08151106901</v>
      </c>
      <c r="N1300" s="1289"/>
      <c r="O1300" s="1290"/>
      <c r="P1300" s="1007"/>
    </row>
    <row r="1301" spans="1:16" s="73" customFormat="1" ht="15" customHeight="1">
      <c r="A1301" s="1303"/>
      <c r="B1301" s="1313"/>
      <c r="C1301" s="1314"/>
      <c r="D1301" s="1315"/>
      <c r="E1301" s="1315"/>
      <c r="F1301" s="1315"/>
      <c r="G1301" s="1315"/>
      <c r="H1301" s="1316"/>
      <c r="I1301" s="1320"/>
      <c r="J1301" s="1321"/>
      <c r="K1301" s="1321"/>
      <c r="L1301" s="1286"/>
      <c r="M1301" s="1291" t="str">
        <f>CONCATENATE('Marks Entry'!$I$3,'Marks Entry'!$J$3)</f>
        <v>Session :-2022-23</v>
      </c>
      <c r="N1301" s="1292"/>
      <c r="O1301" s="1293"/>
      <c r="P1301" s="1007"/>
    </row>
    <row r="1302" spans="1:16" s="73" customFormat="1" ht="15" customHeight="1" thickBot="1">
      <c r="A1302" s="1303"/>
      <c r="B1302" s="1313"/>
      <c r="C1302" s="1317"/>
      <c r="D1302" s="1318"/>
      <c r="E1302" s="1318"/>
      <c r="F1302" s="1318"/>
      <c r="G1302" s="1318"/>
      <c r="H1302" s="1319"/>
      <c r="I1302" s="1322"/>
      <c r="J1302" s="1323"/>
      <c r="K1302" s="1323"/>
      <c r="L1302" s="1287"/>
      <c r="M1302" s="1294"/>
      <c r="N1302" s="1295"/>
      <c r="O1302" s="1296"/>
      <c r="P1302" s="1007"/>
    </row>
    <row r="1303" spans="1:16" s="73" customFormat="1" ht="19.5" customHeight="1">
      <c r="A1303" s="1303"/>
      <c r="B1303" s="543" t="s">
        <v>210</v>
      </c>
      <c r="C1303" s="1297" t="s">
        <v>21</v>
      </c>
      <c r="D1303" s="1298"/>
      <c r="E1303" s="1298"/>
      <c r="F1303" s="1298"/>
      <c r="G1303" s="1299"/>
      <c r="H1303" s="13" t="s">
        <v>161</v>
      </c>
      <c r="I1303" s="1300">
        <f>VLOOKUP($A1297,'Marks Entry'!$B$9:$FN$108,4,0)</f>
        <v>0</v>
      </c>
      <c r="J1303" s="1300"/>
      <c r="K1303" s="1300"/>
      <c r="L1303" s="1300"/>
      <c r="M1303" s="1300"/>
      <c r="N1303" s="1300"/>
      <c r="O1303" s="1301"/>
      <c r="P1303" s="1007"/>
    </row>
    <row r="1304" spans="1:16" s="73" customFormat="1" ht="19.5" customHeight="1">
      <c r="A1304" s="1303"/>
      <c r="B1304" s="543" t="s">
        <v>210</v>
      </c>
      <c r="C1304" s="1283" t="s">
        <v>23</v>
      </c>
      <c r="D1304" s="1284"/>
      <c r="E1304" s="1284"/>
      <c r="F1304" s="1284"/>
      <c r="G1304" s="1285"/>
      <c r="H1304" s="25" t="s">
        <v>161</v>
      </c>
      <c r="I1304" s="1252">
        <f>VLOOKUP($A1297,'Marks Entry'!$B$9:$FN$108,7,0)</f>
        <v>0</v>
      </c>
      <c r="J1304" s="1252"/>
      <c r="K1304" s="1252"/>
      <c r="L1304" s="1252"/>
      <c r="M1304" s="1252"/>
      <c r="N1304" s="1252"/>
      <c r="O1304" s="1253"/>
      <c r="P1304" s="1007"/>
    </row>
    <row r="1305" spans="1:16" s="73" customFormat="1" ht="19.5" customHeight="1">
      <c r="A1305" s="1303"/>
      <c r="B1305" s="543" t="s">
        <v>210</v>
      </c>
      <c r="C1305" s="1283" t="s">
        <v>24</v>
      </c>
      <c r="D1305" s="1284"/>
      <c r="E1305" s="1284"/>
      <c r="F1305" s="1284"/>
      <c r="G1305" s="1285"/>
      <c r="H1305" s="25" t="s">
        <v>161</v>
      </c>
      <c r="I1305" s="1252">
        <f>VLOOKUP($A1297,'Marks Entry'!$B$9:$FN$108,8,0)</f>
        <v>0</v>
      </c>
      <c r="J1305" s="1252"/>
      <c r="K1305" s="1252"/>
      <c r="L1305" s="1252"/>
      <c r="M1305" s="1252"/>
      <c r="N1305" s="1252"/>
      <c r="O1305" s="1253"/>
      <c r="P1305" s="1007"/>
    </row>
    <row r="1306" spans="1:16" s="73" customFormat="1" ht="19.5" customHeight="1">
      <c r="A1306" s="1303"/>
      <c r="B1306" s="543" t="s">
        <v>210</v>
      </c>
      <c r="C1306" s="1283" t="s">
        <v>55</v>
      </c>
      <c r="D1306" s="1284"/>
      <c r="E1306" s="1284"/>
      <c r="F1306" s="1284"/>
      <c r="G1306" s="1285"/>
      <c r="H1306" s="25" t="s">
        <v>161</v>
      </c>
      <c r="I1306" s="1252">
        <f>VLOOKUP($A1297,'Marks Entry'!$B$9:$FN$108,9,0)</f>
        <v>0</v>
      </c>
      <c r="J1306" s="1252"/>
      <c r="K1306" s="1252"/>
      <c r="L1306" s="1252"/>
      <c r="M1306" s="1252"/>
      <c r="N1306" s="1252"/>
      <c r="O1306" s="1253"/>
      <c r="P1306" s="1007"/>
    </row>
    <row r="1307" spans="1:16" s="73" customFormat="1" ht="19.5" customHeight="1">
      <c r="A1307" s="1303"/>
      <c r="B1307" s="543" t="s">
        <v>210</v>
      </c>
      <c r="C1307" s="1283" t="s">
        <v>56</v>
      </c>
      <c r="D1307" s="1284"/>
      <c r="E1307" s="1284"/>
      <c r="F1307" s="1284"/>
      <c r="G1307" s="1285"/>
      <c r="H1307" s="25" t="s">
        <v>161</v>
      </c>
      <c r="I1307" s="1251" t="str">
        <f>CONCATENATE('Marks Entry'!$G$4,'Marks Entry'!$J$4)</f>
        <v>6(A)</v>
      </c>
      <c r="J1307" s="1252"/>
      <c r="K1307" s="1252"/>
      <c r="L1307" s="1252"/>
      <c r="M1307" s="1252"/>
      <c r="N1307" s="1252"/>
      <c r="O1307" s="1253"/>
      <c r="P1307" s="1007"/>
    </row>
    <row r="1308" spans="1:16" s="73" customFormat="1" ht="19.5" customHeight="1" thickBot="1">
      <c r="A1308" s="1303"/>
      <c r="B1308" s="543" t="s">
        <v>210</v>
      </c>
      <c r="C1308" s="1254" t="s">
        <v>26</v>
      </c>
      <c r="D1308" s="1255"/>
      <c r="E1308" s="1255"/>
      <c r="F1308" s="1255"/>
      <c r="G1308" s="1256"/>
      <c r="H1308" s="61" t="s">
        <v>161</v>
      </c>
      <c r="I1308" s="1257">
        <f>VLOOKUP($A1297,'Marks Entry'!$B$9:$FN$108,10,0)</f>
        <v>0</v>
      </c>
      <c r="J1308" s="1257"/>
      <c r="K1308" s="1257"/>
      <c r="L1308" s="1257"/>
      <c r="M1308" s="1257"/>
      <c r="N1308" s="1257"/>
      <c r="O1308" s="1258"/>
      <c r="P1308" s="1007"/>
    </row>
    <row r="1309" spans="1:16" s="73" customFormat="1" ht="34.5" customHeight="1">
      <c r="A1309" s="1303"/>
      <c r="B1309" s="543" t="s">
        <v>210</v>
      </c>
      <c r="C1309" s="1259" t="s">
        <v>57</v>
      </c>
      <c r="D1309" s="1260"/>
      <c r="E1309" s="525" t="s">
        <v>82</v>
      </c>
      <c r="F1309" s="525" t="s">
        <v>83</v>
      </c>
      <c r="G1309" s="697" t="str">
        <f>'Marks Entry'!$R$5</f>
        <v>No Bag Day Activity</v>
      </c>
      <c r="H1309" s="521" t="s">
        <v>32</v>
      </c>
      <c r="I1309" s="1261" t="s">
        <v>58</v>
      </c>
      <c r="J1309" s="1262"/>
      <c r="K1309" s="522" t="s">
        <v>203</v>
      </c>
      <c r="L1309" s="1263" t="s">
        <v>94</v>
      </c>
      <c r="M1309" s="1264"/>
      <c r="N1309" s="535" t="s">
        <v>86</v>
      </c>
      <c r="O1309" s="1265" t="s">
        <v>101</v>
      </c>
      <c r="P1309" s="1007"/>
    </row>
    <row r="1310" spans="1:16" s="73" customFormat="1" ht="25.5" customHeight="1" thickBot="1">
      <c r="A1310" s="1303"/>
      <c r="B1310" s="543" t="s">
        <v>210</v>
      </c>
      <c r="C1310" s="1267" t="s">
        <v>59</v>
      </c>
      <c r="D1310" s="1268"/>
      <c r="E1310" s="549">
        <f>'Marks Entry'!$N$7</f>
        <v>10</v>
      </c>
      <c r="F1310" s="549">
        <f>'Marks Entry'!$Q$7</f>
        <v>10</v>
      </c>
      <c r="G1310" s="549">
        <f>'Marks Entry'!$T$7</f>
        <v>10</v>
      </c>
      <c r="H1310" s="111">
        <f>SUM(E1310:G1310)</f>
        <v>30</v>
      </c>
      <c r="I1310" s="1269">
        <f>'Marks Entry'!$X$7</f>
        <v>70</v>
      </c>
      <c r="J1310" s="1270"/>
      <c r="K1310" s="531">
        <f>SUM(H1310,I1310)</f>
        <v>100</v>
      </c>
      <c r="L1310" s="1330">
        <f>'Marks Entry'!$AA$7</f>
        <v>100</v>
      </c>
      <c r="M1310" s="1331"/>
      <c r="N1310" s="536">
        <f>H1310+I1310+L1310</f>
        <v>200</v>
      </c>
      <c r="O1310" s="1266"/>
      <c r="P1310" s="1007"/>
    </row>
    <row r="1311" spans="1:16" s="73" customFormat="1" ht="18.600000000000001" customHeight="1">
      <c r="A1311" s="1303"/>
      <c r="B1311" s="543" t="s">
        <v>210</v>
      </c>
      <c r="C1311" s="1324" t="str">
        <f>'Marks Entry'!$L$3</f>
        <v>HINDI</v>
      </c>
      <c r="D1311" s="1325"/>
      <c r="E1311" s="527">
        <f>IF($L1300="TC",0,IF($L1300="Nso",0,VLOOKUP($A1297,'Marks Entry'!$B$9:$FN$108,13,0)))</f>
        <v>0</v>
      </c>
      <c r="F1311" s="527">
        <f>IF($L1300="TC",0,IF($L1300="Nso",0,VLOOKUP($A1297,'Marks Entry'!$B$9:$FN$108,16,0)))</f>
        <v>0</v>
      </c>
      <c r="G1311" s="527">
        <f>IF($L1300="TC",0,IF($L1300="Nso",0,VLOOKUP($A1297,'Marks Entry'!$B$9:$FN$108,19,0)))</f>
        <v>0</v>
      </c>
      <c r="H1311" s="528">
        <f>SUM(E1311:G1311)</f>
        <v>0</v>
      </c>
      <c r="I1311" s="1326">
        <f>IF($L1300="TC",0,IF($L1300="Nso",0,VLOOKUP($A1297,'Marks Entry'!$B$9:$FN$108,23,0)))</f>
        <v>0</v>
      </c>
      <c r="J1311" s="1327"/>
      <c r="K1311" s="532">
        <f>SUM(H1311,I1311)</f>
        <v>0</v>
      </c>
      <c r="L1311" s="1328">
        <f>IF($L1300="TC",0,IF($L1300="Nso",0,VLOOKUP($A1297,'Marks Entry'!$B$9:$FN$108,26,0)))</f>
        <v>0</v>
      </c>
      <c r="M1311" s="1329"/>
      <c r="N1311" s="537">
        <f>SUM(H1311,I1311,L1311)</f>
        <v>0</v>
      </c>
      <c r="O1311" s="544" t="str">
        <f>IF($L1300="TC",0,IF($L1300="Nso",0,VLOOKUP($A1297,'Marks Entry'!$B$9:$FN$108,30,0)))</f>
        <v>E</v>
      </c>
      <c r="P1311" s="1007"/>
    </row>
    <row r="1312" spans="1:16" s="73" customFormat="1" ht="18.600000000000001" customHeight="1">
      <c r="A1312" s="1303"/>
      <c r="B1312" s="543" t="s">
        <v>210</v>
      </c>
      <c r="C1312" s="1271" t="str">
        <f>'Marks Entry'!$AF$3</f>
        <v>ENGLISH</v>
      </c>
      <c r="D1312" s="1272"/>
      <c r="E1312" s="527">
        <f>IF($L1300="TC",0,IF($L1300="Nso",0,VLOOKUP($A1297,'Marks Entry'!$B$9:$FN$108,33,0)))</f>
        <v>0</v>
      </c>
      <c r="F1312" s="527">
        <f>IF($L1300="TC",0,IF($L1300="Nso",0,VLOOKUP($A1297,'Marks Entry'!$B$9:$FN$108,36,0)))</f>
        <v>0</v>
      </c>
      <c r="G1312" s="527">
        <f>IF($L1300="TC",0,IF($L1300="Nso",0,VLOOKUP($A1297,'Marks Entry'!$B$9:$FN$108,39,0)))</f>
        <v>0</v>
      </c>
      <c r="H1312" s="529">
        <f t="shared" ref="H1312:H1316" si="108">SUM(E1312:G1312)</f>
        <v>0</v>
      </c>
      <c r="I1312" s="1273">
        <f>IF($L1300="TC",0,IF($L1300="Nso",0,VLOOKUP($A1297,'Marks Entry'!$B$9:$FN$108,43,0)))</f>
        <v>0</v>
      </c>
      <c r="J1312" s="1274"/>
      <c r="K1312" s="533">
        <f t="shared" ref="K1312:K1316" si="109">SUM(H1312,I1312)</f>
        <v>0</v>
      </c>
      <c r="L1312" s="1275">
        <f>IF($L1300="TC",0,IF($L1300="Nso",0,VLOOKUP($A1297,'Marks Entry'!$B$9:$FN$108,46,0)))</f>
        <v>0</v>
      </c>
      <c r="M1312" s="1276"/>
      <c r="N1312" s="537">
        <f t="shared" ref="N1312:N1316" si="110">SUM(H1312,I1312,L1312)</f>
        <v>0</v>
      </c>
      <c r="O1312" s="544" t="str">
        <f>IF($L1300="TC",0,IF($L1300="Nso",0,VLOOKUP($A1297,'Marks Entry'!$B$9:$FN$108,50,0)))</f>
        <v>E</v>
      </c>
      <c r="P1312" s="1007"/>
    </row>
    <row r="1313" spans="1:16" s="73" customFormat="1" ht="18.600000000000001" customHeight="1">
      <c r="A1313" s="1303"/>
      <c r="B1313" s="543" t="s">
        <v>210</v>
      </c>
      <c r="C1313" s="1271" t="str">
        <f>'Marks Entry'!$AZ$3</f>
        <v>SANSKRIT</v>
      </c>
      <c r="D1313" s="1272"/>
      <c r="E1313" s="527">
        <f>IF($L1300="TC",0,IF($L1300="Nso",0,VLOOKUP($A1297,'Marks Entry'!$B$9:$FN$108,53,0)))</f>
        <v>0</v>
      </c>
      <c r="F1313" s="527">
        <f>IF($L1300="TC",0,IF($L1300="TC",0,IF($L1300="Nso",0,VLOOKUP($A1297,'Marks Entry'!$B$9:$FN$108,56,0))))</f>
        <v>0</v>
      </c>
      <c r="G1313" s="527">
        <f>IF($L1300="TC",0,IF($L1300="TC",0,IF($L1300="Nso",0,VLOOKUP($A1297,'Marks Entry'!$B$9:$FN$108,59,0))))</f>
        <v>0</v>
      </c>
      <c r="H1313" s="529">
        <f t="shared" si="108"/>
        <v>0</v>
      </c>
      <c r="I1313" s="1273">
        <f>IF($L1300="TC",0,IF($L1300="Nso",0,VLOOKUP($A1297,'Marks Entry'!$B$9:$FN$108,63,0)))</f>
        <v>0</v>
      </c>
      <c r="J1313" s="1274"/>
      <c r="K1313" s="533">
        <f t="shared" si="109"/>
        <v>0</v>
      </c>
      <c r="L1313" s="1275">
        <f>IF($L1300="TC",0,IF($L1300="Nso",0,VLOOKUP($A1297,'Marks Entry'!$B$9:$FN$108,66,0)))</f>
        <v>0</v>
      </c>
      <c r="M1313" s="1276"/>
      <c r="N1313" s="537">
        <f t="shared" si="110"/>
        <v>0</v>
      </c>
      <c r="O1313" s="544" t="str">
        <f>IF($L1300="TC",0,IF($L1300="Nso",0,VLOOKUP($A1297,'Marks Entry'!$B$9:$FN$108,70,0)))</f>
        <v>E</v>
      </c>
      <c r="P1313" s="1007"/>
    </row>
    <row r="1314" spans="1:16" s="73" customFormat="1" ht="18.600000000000001" customHeight="1">
      <c r="A1314" s="1303"/>
      <c r="B1314" s="543" t="s">
        <v>210</v>
      </c>
      <c r="C1314" s="1271" t="str">
        <f>'Marks Entry'!$BT$3</f>
        <v>SCIENCE</v>
      </c>
      <c r="D1314" s="1272"/>
      <c r="E1314" s="527">
        <f>IF($L1300="TC",0,IF($L1300="Nso",0,VLOOKUP($A1297,'Marks Entry'!$B$9:$FN$108,73,0)))</f>
        <v>0</v>
      </c>
      <c r="F1314" s="527">
        <f>IF($L1300="TC",0,IF($L1300="Nso",0,VLOOKUP($A1297,'Marks Entry'!$B$9:$FN$108,76,0)))</f>
        <v>0</v>
      </c>
      <c r="G1314" s="527">
        <f>IF($L1300="TC",0,IF($L1300="Nso",0,VLOOKUP($A1297,'Marks Entry'!$B$9:$FN$108,79,0)))</f>
        <v>0</v>
      </c>
      <c r="H1314" s="529">
        <f t="shared" si="108"/>
        <v>0</v>
      </c>
      <c r="I1314" s="1273">
        <f>IF($L1300="TC",0,IF($L1300="Nso",0,VLOOKUP($A1297,'Marks Entry'!$B$9:$FN$108,83,0)))</f>
        <v>0</v>
      </c>
      <c r="J1314" s="1274"/>
      <c r="K1314" s="533">
        <f t="shared" si="109"/>
        <v>0</v>
      </c>
      <c r="L1314" s="1275">
        <f>IF($L1300="TC",0,IF($L1300="Nso",0,VLOOKUP($A1297,'Marks Entry'!$B$9:$FN$108,86,0)))</f>
        <v>0</v>
      </c>
      <c r="M1314" s="1276"/>
      <c r="N1314" s="537">
        <f t="shared" si="110"/>
        <v>0</v>
      </c>
      <c r="O1314" s="544" t="str">
        <f>IF($L1300="TC",0,IF($L1300="Nso",0,VLOOKUP($A1297,'Marks Entry'!$B$9:$FN$108,90,0)))</f>
        <v>E</v>
      </c>
      <c r="P1314" s="1007"/>
    </row>
    <row r="1315" spans="1:16" s="73" customFormat="1" ht="18.600000000000001" customHeight="1">
      <c r="A1315" s="1303"/>
      <c r="B1315" s="543" t="s">
        <v>210</v>
      </c>
      <c r="C1315" s="1271" t="str">
        <f>'Marks Entry'!$CN$3</f>
        <v>MATHEMATICS</v>
      </c>
      <c r="D1315" s="1272"/>
      <c r="E1315" s="527">
        <f>IF($L1300="TC",0,IF($L1300="Nso",0,VLOOKUP($A1297,'Marks Entry'!$B$9:$FN$108,93,0)))</f>
        <v>0</v>
      </c>
      <c r="F1315" s="527">
        <f>IF($L1300="TC",0,IF($L1300="Nso",0,VLOOKUP($A1297,'Marks Entry'!$B$9:$FN$108,96,0)))</f>
        <v>0</v>
      </c>
      <c r="G1315" s="527">
        <f>IF($L1300="TC",0,IF($L1300="Nso",0,VLOOKUP($A1297,'Marks Entry'!$B$9:$FN$108,99,0)))</f>
        <v>0</v>
      </c>
      <c r="H1315" s="529">
        <f t="shared" si="108"/>
        <v>0</v>
      </c>
      <c r="I1315" s="1273">
        <f>IF($L1300="TC",0,IF($L1300="Nso",0,VLOOKUP($A1297,'Marks Entry'!$B$9:$FN$108,103,0)))</f>
        <v>0</v>
      </c>
      <c r="J1315" s="1274"/>
      <c r="K1315" s="533">
        <f t="shared" si="109"/>
        <v>0</v>
      </c>
      <c r="L1315" s="1275">
        <f>IF($L1300="TC",0,IF($L1300="Nso",0,VLOOKUP($A1297,'Marks Entry'!$B$9:$FN$108,106,0)))</f>
        <v>0</v>
      </c>
      <c r="M1315" s="1276"/>
      <c r="N1315" s="537">
        <f t="shared" si="110"/>
        <v>0</v>
      </c>
      <c r="O1315" s="544" t="str">
        <f>IF($L1300="TC",0,IF($L1300="Nso",0,VLOOKUP($A1297,'Marks Entry'!$B$9:$FN$108,110,0)))</f>
        <v>E</v>
      </c>
      <c r="P1315" s="1007"/>
    </row>
    <row r="1316" spans="1:16" s="73" customFormat="1" ht="18.600000000000001" customHeight="1" thickBot="1">
      <c r="A1316" s="1303"/>
      <c r="B1316" s="543" t="s">
        <v>210</v>
      </c>
      <c r="C1316" s="1277" t="str">
        <f>'Marks Entry'!$DH$3</f>
        <v>SOCIAL SCIENCE</v>
      </c>
      <c r="D1316" s="1278"/>
      <c r="E1316" s="527">
        <f>IF($L1300="TC",0,IF($L1300="Nso",0,VLOOKUP($A1297,'Marks Entry'!$B$9:$FN$108,113,0)))</f>
        <v>0</v>
      </c>
      <c r="F1316" s="527">
        <f>IF($L1300="TC",0,IF($L1300="Nso",0,VLOOKUP($A1297,'Marks Entry'!$B$9:$FN$108,116,0)))</f>
        <v>0</v>
      </c>
      <c r="G1316" s="527">
        <f>IF($L1300="TC",0,IF($L1300="Nso",0,VLOOKUP($A1297,'Marks Entry'!$B$9:$FN$108,119,0)))</f>
        <v>0</v>
      </c>
      <c r="H1316" s="530">
        <f t="shared" si="108"/>
        <v>0</v>
      </c>
      <c r="I1316" s="1279">
        <f>IF($L1300="TC",0,IF($L1300="Nso",0,VLOOKUP($A1297,'Marks Entry'!$B$9:$FN$108,123,0)))</f>
        <v>0</v>
      </c>
      <c r="J1316" s="1280"/>
      <c r="K1316" s="534">
        <f t="shared" si="109"/>
        <v>0</v>
      </c>
      <c r="L1316" s="1281">
        <f>IF($L1300="TC",0,IF($L1300="Nso",0,VLOOKUP($A1297,'Marks Entry'!$B$9:$FN$108,126,0)))</f>
        <v>0</v>
      </c>
      <c r="M1316" s="1282"/>
      <c r="N1316" s="537">
        <f t="shared" si="110"/>
        <v>0</v>
      </c>
      <c r="O1316" s="544" t="str">
        <f>IF($L1300="TC",0,IF($L1300="Nso",0,VLOOKUP($A1297,'Marks Entry'!$B$9:$FN$108,130,0)))</f>
        <v>E</v>
      </c>
      <c r="P1316" s="1007"/>
    </row>
    <row r="1317" spans="1:16" s="73" customFormat="1" ht="18.600000000000001" customHeight="1">
      <c r="A1317" s="1303"/>
      <c r="B1317" s="543" t="s">
        <v>210</v>
      </c>
      <c r="C1317" s="1350" t="s">
        <v>87</v>
      </c>
      <c r="D1317" s="1351"/>
      <c r="E1317" s="1352"/>
      <c r="F1317" s="1356" t="s">
        <v>88</v>
      </c>
      <c r="G1317" s="1357"/>
      <c r="H1317" s="1358" t="s">
        <v>89</v>
      </c>
      <c r="I1317" s="1358"/>
      <c r="J1317" s="1359" t="s">
        <v>44</v>
      </c>
      <c r="K1317" s="1360"/>
      <c r="L1317" s="236" t="s">
        <v>95</v>
      </c>
      <c r="M1317" s="236" t="s">
        <v>208</v>
      </c>
      <c r="N1317" s="200" t="s">
        <v>42</v>
      </c>
      <c r="O1317" s="545" t="s">
        <v>46</v>
      </c>
      <c r="P1317" s="1007"/>
    </row>
    <row r="1318" spans="1:16" s="73" customFormat="1" ht="18.600000000000001" customHeight="1" thickBot="1">
      <c r="A1318" s="1303"/>
      <c r="B1318" s="543" t="s">
        <v>210</v>
      </c>
      <c r="C1318" s="1353"/>
      <c r="D1318" s="1354"/>
      <c r="E1318" s="1355"/>
      <c r="F1318" s="1361">
        <f>IF($L1300="TC",0,IF($L1300="Nso",0,VLOOKUP($A1297,'Marks Entry'!$B$9:$FN$108,161,0)))</f>
        <v>1200</v>
      </c>
      <c r="G1318" s="1362"/>
      <c r="H1318" s="1363">
        <f>IF($L1300="TC",0,IF($L1300="Nso",0,VLOOKUP($A1297,'Marks Entry'!$B$9:$FN$108,162,0)))</f>
        <v>0</v>
      </c>
      <c r="I1318" s="1363"/>
      <c r="J1318" s="1364">
        <f>IF($L1300="TC",0,IF($L1300="Nso",0,VLOOKUP($A1297,'Marks Entry'!$B$9:$FN$108,163,0)))</f>
        <v>0</v>
      </c>
      <c r="K1318" s="1365"/>
      <c r="L1318" s="237" t="str">
        <f>IF($L1300="TC",0,IF($L1300="Nso",0,VLOOKUP($A1297,'Marks Entry'!$B$9:$FN$108,164,0)))</f>
        <v/>
      </c>
      <c r="M1318" s="237" t="str">
        <f>IF($L1300="TC",0,IF($L1300="Nso",0,VLOOKUP($A1297,'Marks Entry'!$B$9:$FN$108,165,0)))</f>
        <v/>
      </c>
      <c r="N1318" s="542" t="str">
        <f>IF($L1300="TC","TC",IF($L1300="Nso","NSO",VLOOKUP($A1297,'Marks Entry'!$B$9:$FN$108,166,0)))</f>
        <v>PROMOTED</v>
      </c>
      <c r="O1318" s="546" t="str">
        <f>IF($L1300="Nso",0,VLOOKUP($A1297,'Marks Entry'!$B$9:$FN$108,168,0))</f>
        <v/>
      </c>
      <c r="P1318" s="1007"/>
    </row>
    <row r="1319" spans="1:16" s="73" customFormat="1" ht="18.600000000000001" customHeight="1">
      <c r="A1319" s="1303"/>
      <c r="B1319" s="543" t="s">
        <v>210</v>
      </c>
      <c r="C1319" s="1332" t="s">
        <v>62</v>
      </c>
      <c r="D1319" s="1333"/>
      <c r="E1319" s="1333"/>
      <c r="F1319" s="1333"/>
      <c r="G1319" s="1333"/>
      <c r="H1319" s="1333"/>
      <c r="I1319" s="1334"/>
      <c r="J1319" s="1335" t="s">
        <v>63</v>
      </c>
      <c r="K1319" s="1335"/>
      <c r="L1319" s="1336"/>
      <c r="M1319" s="238">
        <f>IF($L1300="TC",0,IF($L1300="Nso",0,VLOOKUP($A1297,'Marks Entry'!$B$9:$FN$108,158,0)))</f>
        <v>0</v>
      </c>
      <c r="N1319" s="1337" t="s">
        <v>104</v>
      </c>
      <c r="O1319" s="1338"/>
      <c r="P1319" s="1007"/>
    </row>
    <row r="1320" spans="1:16" s="73" customFormat="1" ht="18.600000000000001" customHeight="1" thickBot="1">
      <c r="A1320" s="1303"/>
      <c r="B1320" s="543" t="s">
        <v>210</v>
      </c>
      <c r="C1320" s="1339" t="s">
        <v>57</v>
      </c>
      <c r="D1320" s="1340"/>
      <c r="E1320" s="1340"/>
      <c r="F1320" s="1341" t="s">
        <v>168</v>
      </c>
      <c r="G1320" s="1341"/>
      <c r="H1320" s="1341"/>
      <c r="I1320" s="523" t="s">
        <v>50</v>
      </c>
      <c r="J1320" s="1342" t="s">
        <v>64</v>
      </c>
      <c r="K1320" s="1342"/>
      <c r="L1320" s="1343"/>
      <c r="M1320" s="239">
        <f>IF($L1300="TC",0,IF($L1300="Nso",0,VLOOKUP($A1297,'Marks Entry'!$B$9:$FN$108,159,0)))</f>
        <v>0</v>
      </c>
      <c r="N1320" s="1344" t="str">
        <f>IF($L1300="TC",0,IF($L1300="Nso",0,VLOOKUP($A1297,'Marks Entry'!$B$9:$FN$108,160,0)))</f>
        <v/>
      </c>
      <c r="O1320" s="1345"/>
      <c r="P1320" s="1007"/>
    </row>
    <row r="1321" spans="1:16" s="73" customFormat="1" ht="18.600000000000001" customHeight="1">
      <c r="A1321" s="1303"/>
      <c r="B1321" s="543" t="s">
        <v>210</v>
      </c>
      <c r="C1321" s="1339"/>
      <c r="D1321" s="1340"/>
      <c r="E1321" s="1340"/>
      <c r="F1321" s="1341"/>
      <c r="G1321" s="1341"/>
      <c r="H1321" s="1341"/>
      <c r="I1321" s="524" t="s">
        <v>102</v>
      </c>
      <c r="J1321" s="1346" t="s">
        <v>65</v>
      </c>
      <c r="K1321" s="1346"/>
      <c r="L1321" s="1347"/>
      <c r="M1321" s="1348" t="str">
        <f>IF($L1300="TC",0,IF($L1300="Nso",0,VLOOKUP($A1297,'Marks Entry'!$B$9:$FN$108,169,0)))</f>
        <v>Need Improvement</v>
      </c>
      <c r="N1321" s="1348"/>
      <c r="O1321" s="1349"/>
      <c r="P1321" s="1007"/>
    </row>
    <row r="1322" spans="1:16" s="73" customFormat="1" ht="18.600000000000001" customHeight="1">
      <c r="A1322" s="1303"/>
      <c r="B1322" s="543" t="s">
        <v>210</v>
      </c>
      <c r="C1322" s="1397" t="str">
        <f>'Marks Entry'!$EB$3</f>
        <v>Work Exp.</v>
      </c>
      <c r="D1322" s="1398"/>
      <c r="E1322" s="1399"/>
      <c r="F1322" s="1400" t="str">
        <f>IF($L1300="TC",0,IF($L1300="Nso",0,VLOOKUP($A1297,'Marks Entry'!$B$9:$GM$108,186,0)))</f>
        <v>0/100</v>
      </c>
      <c r="G1322" s="1400"/>
      <c r="H1322" s="1400"/>
      <c r="I1322" s="59" t="str">
        <f>IF($L1300="TC",0,IF($L1300="Nso",0,VLOOKUP($A1297,'Marks Entry'!$B$9:$GM$108,139,0)))</f>
        <v>E</v>
      </c>
      <c r="J1322" s="1401" t="s">
        <v>81</v>
      </c>
      <c r="K1322" s="1401"/>
      <c r="L1322" s="1402"/>
      <c r="M1322" s="1403">
        <f>'Marks Entry'!$AA$2</f>
        <v>45041</v>
      </c>
      <c r="N1322" s="1403"/>
      <c r="O1322" s="1404"/>
      <c r="P1322" s="1007"/>
    </row>
    <row r="1323" spans="1:16" s="73" customFormat="1" ht="18.600000000000001" customHeight="1">
      <c r="A1323" s="1303"/>
      <c r="B1323" s="543" t="s">
        <v>210</v>
      </c>
      <c r="C1323" s="1405" t="str">
        <f>'Marks Entry'!$EK$3</f>
        <v>Art Edu.</v>
      </c>
      <c r="D1323" s="1400"/>
      <c r="E1323" s="1400"/>
      <c r="F1323" s="1406" t="str">
        <f>IF($L1300="TC",0,IF($L1300="Nso",0,VLOOKUP($A1297,'Marks Entry'!$B$9:$GM$108,190,0)))</f>
        <v>0/100</v>
      </c>
      <c r="G1323" s="1407"/>
      <c r="H1323" s="1408"/>
      <c r="I1323" s="59" t="str">
        <f>IF($L1300="TC",0,IF($L1300="Nso",0,VLOOKUP($A1297,'Marks Entry'!$B$9:$GM$108,148,0)))</f>
        <v>E</v>
      </c>
      <c r="J1323" s="1409"/>
      <c r="K1323" s="1409"/>
      <c r="L1323" s="1410"/>
      <c r="M1323" s="1410"/>
      <c r="N1323" s="1410"/>
      <c r="O1323" s="1411"/>
      <c r="P1323" s="1007"/>
    </row>
    <row r="1324" spans="1:16" s="73" customFormat="1" ht="18.600000000000001" customHeight="1">
      <c r="A1324" s="1303"/>
      <c r="B1324" s="543" t="s">
        <v>210</v>
      </c>
      <c r="C1324" s="1366" t="str">
        <f>'Marks Entry'!$ET$3</f>
        <v>HEALTH &amp; PHY. EDU.</v>
      </c>
      <c r="D1324" s="1367"/>
      <c r="E1324" s="1367"/>
      <c r="F1324" s="1368" t="str">
        <f>IF($L1300="TC",0,IF($L1300="Nso",0,VLOOKUP($A1297,'Marks Entry'!$B$9:$GM$108,194,0)))</f>
        <v>0/100</v>
      </c>
      <c r="G1324" s="1369"/>
      <c r="H1324" s="1370"/>
      <c r="I1324" s="59" t="str">
        <f>IF($L1300="TC",0,IF($L1300="Nso",0,VLOOKUP($A1297,'Marks Entry'!$B$9:$GM$108,157,0)))</f>
        <v>E</v>
      </c>
      <c r="J1324" s="1371" t="s">
        <v>77</v>
      </c>
      <c r="K1324" s="1372"/>
      <c r="L1324" s="1373"/>
      <c r="M1324" s="1377"/>
      <c r="N1324" s="1372"/>
      <c r="O1324" s="1378"/>
      <c r="P1324" s="1007"/>
    </row>
    <row r="1325" spans="1:16" s="73" customFormat="1" ht="18.600000000000001" customHeight="1">
      <c r="A1325" s="1303"/>
      <c r="B1325" s="543" t="s">
        <v>210</v>
      </c>
      <c r="C1325" s="1381" t="s">
        <v>66</v>
      </c>
      <c r="D1325" s="1382"/>
      <c r="E1325" s="1382"/>
      <c r="F1325" s="1382"/>
      <c r="G1325" s="1382"/>
      <c r="H1325" s="1382"/>
      <c r="I1325" s="1383"/>
      <c r="J1325" s="1374"/>
      <c r="K1325" s="1375"/>
      <c r="L1325" s="1376"/>
      <c r="M1325" s="1379"/>
      <c r="N1325" s="1375"/>
      <c r="O1325" s="1380"/>
      <c r="P1325" s="1007"/>
    </row>
    <row r="1326" spans="1:16" s="73" customFormat="1" ht="18.600000000000001" customHeight="1" thickBot="1">
      <c r="A1326" s="1303"/>
      <c r="B1326" s="543" t="s">
        <v>210</v>
      </c>
      <c r="C1326" s="60" t="s">
        <v>67</v>
      </c>
      <c r="D1326" s="1384" t="s">
        <v>72</v>
      </c>
      <c r="E1326" s="1385"/>
      <c r="F1326" s="1384" t="s">
        <v>73</v>
      </c>
      <c r="G1326" s="1386"/>
      <c r="H1326" s="1386"/>
      <c r="I1326" s="1387"/>
      <c r="J1326" s="1388" t="s">
        <v>78</v>
      </c>
      <c r="K1326" s="1389"/>
      <c r="L1326" s="1389"/>
      <c r="M1326" s="1389"/>
      <c r="N1326" s="1389"/>
      <c r="O1326" s="1390"/>
      <c r="P1326" s="1007"/>
    </row>
    <row r="1327" spans="1:16" s="73" customFormat="1" ht="18.600000000000001" customHeight="1">
      <c r="A1327" s="1303"/>
      <c r="B1327" s="543" t="s">
        <v>210</v>
      </c>
      <c r="C1327" s="690" t="s">
        <v>68</v>
      </c>
      <c r="D1327" s="1328" t="s">
        <v>211</v>
      </c>
      <c r="E1327" s="1327"/>
      <c r="F1327" s="1394" t="s">
        <v>74</v>
      </c>
      <c r="G1327" s="1395"/>
      <c r="H1327" s="1395"/>
      <c r="I1327" s="1396"/>
      <c r="J1327" s="1391"/>
      <c r="K1327" s="1392"/>
      <c r="L1327" s="1392"/>
      <c r="M1327" s="1392"/>
      <c r="N1327" s="1392"/>
      <c r="O1327" s="1393"/>
      <c r="P1327" s="1007"/>
    </row>
    <row r="1328" spans="1:16" s="73" customFormat="1" ht="18.600000000000001" customHeight="1">
      <c r="A1328" s="1303"/>
      <c r="B1328" s="543" t="s">
        <v>210</v>
      </c>
      <c r="C1328" s="689" t="s">
        <v>69</v>
      </c>
      <c r="D1328" s="1275" t="s">
        <v>212</v>
      </c>
      <c r="E1328" s="1274"/>
      <c r="F1328" s="1413" t="s">
        <v>75</v>
      </c>
      <c r="G1328" s="1414"/>
      <c r="H1328" s="1414"/>
      <c r="I1328" s="1415"/>
      <c r="J1328" s="1391"/>
      <c r="K1328" s="1392"/>
      <c r="L1328" s="1392"/>
      <c r="M1328" s="1392"/>
      <c r="N1328" s="1392"/>
      <c r="O1328" s="1393"/>
      <c r="P1328" s="1007"/>
    </row>
    <row r="1329" spans="1:16" s="73" customFormat="1" ht="18.600000000000001" customHeight="1">
      <c r="A1329" s="1303"/>
      <c r="B1329" s="543" t="s">
        <v>210</v>
      </c>
      <c r="C1329" s="689" t="s">
        <v>71</v>
      </c>
      <c r="D1329" s="1275" t="s">
        <v>213</v>
      </c>
      <c r="E1329" s="1274"/>
      <c r="F1329" s="1413" t="s">
        <v>76</v>
      </c>
      <c r="G1329" s="1414"/>
      <c r="H1329" s="1414"/>
      <c r="I1329" s="1415"/>
      <c r="J1329" s="1416" t="s">
        <v>90</v>
      </c>
      <c r="K1329" s="1417"/>
      <c r="L1329" s="1417"/>
      <c r="M1329" s="1417"/>
      <c r="N1329" s="1417"/>
      <c r="O1329" s="1418"/>
      <c r="P1329" s="1007"/>
    </row>
    <row r="1330" spans="1:16" s="73" customFormat="1" ht="18.600000000000001" customHeight="1">
      <c r="A1330" s="1303"/>
      <c r="B1330" s="543" t="s">
        <v>210</v>
      </c>
      <c r="C1330" s="689" t="s">
        <v>70</v>
      </c>
      <c r="D1330" s="1275" t="s">
        <v>214</v>
      </c>
      <c r="E1330" s="1274"/>
      <c r="F1330" s="1413" t="s">
        <v>103</v>
      </c>
      <c r="G1330" s="1414"/>
      <c r="H1330" s="1414"/>
      <c r="I1330" s="1415"/>
      <c r="J1330" s="1416"/>
      <c r="K1330" s="1417"/>
      <c r="L1330" s="1417"/>
      <c r="M1330" s="1417"/>
      <c r="N1330" s="1417"/>
      <c r="O1330" s="1418"/>
      <c r="P1330" s="1007"/>
    </row>
    <row r="1331" spans="1:16" s="73" customFormat="1" ht="18.600000000000001" customHeight="1" thickBot="1">
      <c r="A1331" s="1303"/>
      <c r="B1331" s="547" t="s">
        <v>210</v>
      </c>
      <c r="C1331" s="548" t="s">
        <v>153</v>
      </c>
      <c r="D1331" s="1281" t="s">
        <v>215</v>
      </c>
      <c r="E1331" s="1280"/>
      <c r="F1331" s="1422" t="s">
        <v>216</v>
      </c>
      <c r="G1331" s="1423"/>
      <c r="H1331" s="1423"/>
      <c r="I1331" s="1424"/>
      <c r="J1331" s="1419"/>
      <c r="K1331" s="1420"/>
      <c r="L1331" s="1420"/>
      <c r="M1331" s="1420"/>
      <c r="N1331" s="1420"/>
      <c r="O1331" s="1421"/>
      <c r="P1331" s="1007"/>
    </row>
    <row r="1332" spans="1:16" s="73" customFormat="1" ht="9.75" customHeight="1">
      <c r="A1332" s="1412"/>
      <c r="B1332" s="1412"/>
      <c r="C1332" s="1412"/>
      <c r="D1332" s="1412"/>
      <c r="E1332" s="1412"/>
      <c r="F1332" s="1412"/>
      <c r="G1332" s="1412"/>
      <c r="H1332" s="1412"/>
      <c r="I1332" s="1412"/>
      <c r="J1332" s="1412"/>
      <c r="K1332" s="1412"/>
      <c r="L1332" s="1412"/>
      <c r="M1332" s="1412"/>
      <c r="N1332" s="1412"/>
      <c r="O1332" s="1412"/>
      <c r="P1332" s="1412"/>
    </row>
    <row r="1333" spans="1:16" s="73" customFormat="1" ht="17.25" customHeight="1" thickBot="1">
      <c r="A1333" s="241">
        <f>A1297+1</f>
        <v>38</v>
      </c>
      <c r="B1333" s="1302" t="s">
        <v>53</v>
      </c>
      <c r="C1333" s="1302"/>
      <c r="D1333" s="1302"/>
      <c r="E1333" s="1302"/>
      <c r="F1333" s="1302"/>
      <c r="G1333" s="1302"/>
      <c r="H1333" s="1302"/>
      <c r="I1333" s="1302"/>
      <c r="J1333" s="1302"/>
      <c r="K1333" s="1302"/>
      <c r="L1333" s="1302"/>
      <c r="M1333" s="1302"/>
      <c r="N1333" s="1302"/>
      <c r="O1333" s="1302"/>
      <c r="P1333" s="1007"/>
    </row>
    <row r="1334" spans="1:16" s="73" customFormat="1" ht="44.25" customHeight="1">
      <c r="A1334" s="1303"/>
      <c r="B1334" s="1304" t="str">
        <f>IF(L1336&gt;0,CONCATENATE(I1336,L1336),0)</f>
        <v>Roll No.:-938</v>
      </c>
      <c r="C1334" s="1306"/>
      <c r="D1334" s="1308" t="str">
        <f>Master!$E$8</f>
        <v>Govt. Sr. Secondary School Raimalwada</v>
      </c>
      <c r="E1334" s="1309"/>
      <c r="F1334" s="1309"/>
      <c r="G1334" s="1309"/>
      <c r="H1334" s="1309"/>
      <c r="I1334" s="1309"/>
      <c r="J1334" s="1309"/>
      <c r="K1334" s="1309"/>
      <c r="L1334" s="1309"/>
      <c r="M1334" s="1309"/>
      <c r="N1334" s="1309"/>
      <c r="O1334" s="1310"/>
      <c r="P1334" s="1007"/>
    </row>
    <row r="1335" spans="1:16" s="73" customFormat="1" ht="26.25" customHeight="1" thickBot="1">
      <c r="A1335" s="1303"/>
      <c r="B1335" s="1305"/>
      <c r="C1335" s="1307"/>
      <c r="D1335" s="1311" t="str">
        <f>Master!$E$11</f>
        <v>P.S.-Bapini (Jodhpur)</v>
      </c>
      <c r="E1335" s="1311"/>
      <c r="F1335" s="1311"/>
      <c r="G1335" s="1311"/>
      <c r="H1335" s="1311"/>
      <c r="I1335" s="1311"/>
      <c r="J1335" s="1311"/>
      <c r="K1335" s="1311"/>
      <c r="L1335" s="1311"/>
      <c r="M1335" s="1311"/>
      <c r="N1335" s="1311"/>
      <c r="O1335" s="1312"/>
      <c r="P1335" s="1007"/>
    </row>
    <row r="1336" spans="1:16" s="73" customFormat="1" ht="15" customHeight="1">
      <c r="A1336" s="1303"/>
      <c r="B1336" s="1313"/>
      <c r="C1336" s="1314" t="s">
        <v>163</v>
      </c>
      <c r="D1336" s="1315"/>
      <c r="E1336" s="1315"/>
      <c r="F1336" s="1315"/>
      <c r="G1336" s="1315"/>
      <c r="H1336" s="1316"/>
      <c r="I1336" s="1320" t="s">
        <v>125</v>
      </c>
      <c r="J1336" s="1321"/>
      <c r="K1336" s="1321"/>
      <c r="L1336" s="1286">
        <f>VLOOKUP(A1333,'Marks Entry'!$B$9:$G$108,6)</f>
        <v>938</v>
      </c>
      <c r="M1336" s="1288" t="str">
        <f>CONCATENATE('Marks Entry'!$C$3,"0",'Marks Entry'!$G$3)</f>
        <v>School U-Dise Code :-08151106901</v>
      </c>
      <c r="N1336" s="1289"/>
      <c r="O1336" s="1290"/>
      <c r="P1336" s="1007"/>
    </row>
    <row r="1337" spans="1:16" s="73" customFormat="1" ht="15" customHeight="1">
      <c r="A1337" s="1303"/>
      <c r="B1337" s="1313"/>
      <c r="C1337" s="1314"/>
      <c r="D1337" s="1315"/>
      <c r="E1337" s="1315"/>
      <c r="F1337" s="1315"/>
      <c r="G1337" s="1315"/>
      <c r="H1337" s="1316"/>
      <c r="I1337" s="1320"/>
      <c r="J1337" s="1321"/>
      <c r="K1337" s="1321"/>
      <c r="L1337" s="1286"/>
      <c r="M1337" s="1291" t="str">
        <f>CONCATENATE('Marks Entry'!$I$3,'Marks Entry'!$J$3)</f>
        <v>Session :-2022-23</v>
      </c>
      <c r="N1337" s="1292"/>
      <c r="O1337" s="1293"/>
      <c r="P1337" s="1007"/>
    </row>
    <row r="1338" spans="1:16" s="73" customFormat="1" ht="15" customHeight="1" thickBot="1">
      <c r="A1338" s="1303"/>
      <c r="B1338" s="1313"/>
      <c r="C1338" s="1317"/>
      <c r="D1338" s="1318"/>
      <c r="E1338" s="1318"/>
      <c r="F1338" s="1318"/>
      <c r="G1338" s="1318"/>
      <c r="H1338" s="1319"/>
      <c r="I1338" s="1322"/>
      <c r="J1338" s="1323"/>
      <c r="K1338" s="1323"/>
      <c r="L1338" s="1287"/>
      <c r="M1338" s="1294"/>
      <c r="N1338" s="1295"/>
      <c r="O1338" s="1296"/>
      <c r="P1338" s="1007"/>
    </row>
    <row r="1339" spans="1:16" s="73" customFormat="1" ht="19.5" customHeight="1">
      <c r="A1339" s="1303"/>
      <c r="B1339" s="543" t="s">
        <v>210</v>
      </c>
      <c r="C1339" s="1297" t="s">
        <v>21</v>
      </c>
      <c r="D1339" s="1298"/>
      <c r="E1339" s="1298"/>
      <c r="F1339" s="1298"/>
      <c r="G1339" s="1299"/>
      <c r="H1339" s="13" t="s">
        <v>161</v>
      </c>
      <c r="I1339" s="1300">
        <f>VLOOKUP($A1333,'Marks Entry'!$B$9:$FN$108,4,0)</f>
        <v>0</v>
      </c>
      <c r="J1339" s="1300"/>
      <c r="K1339" s="1300"/>
      <c r="L1339" s="1300"/>
      <c r="M1339" s="1300"/>
      <c r="N1339" s="1300"/>
      <c r="O1339" s="1301"/>
      <c r="P1339" s="1007"/>
    </row>
    <row r="1340" spans="1:16" s="73" customFormat="1" ht="19.5" customHeight="1">
      <c r="A1340" s="1303"/>
      <c r="B1340" s="543" t="s">
        <v>210</v>
      </c>
      <c r="C1340" s="1283" t="s">
        <v>23</v>
      </c>
      <c r="D1340" s="1284"/>
      <c r="E1340" s="1284"/>
      <c r="F1340" s="1284"/>
      <c r="G1340" s="1285"/>
      <c r="H1340" s="25" t="s">
        <v>161</v>
      </c>
      <c r="I1340" s="1252">
        <f>VLOOKUP($A1333,'Marks Entry'!$B$9:$FN$108,7,0)</f>
        <v>0</v>
      </c>
      <c r="J1340" s="1252"/>
      <c r="K1340" s="1252"/>
      <c r="L1340" s="1252"/>
      <c r="M1340" s="1252"/>
      <c r="N1340" s="1252"/>
      <c r="O1340" s="1253"/>
      <c r="P1340" s="1007"/>
    </row>
    <row r="1341" spans="1:16" s="73" customFormat="1" ht="19.5" customHeight="1">
      <c r="A1341" s="1303"/>
      <c r="B1341" s="543" t="s">
        <v>210</v>
      </c>
      <c r="C1341" s="1283" t="s">
        <v>24</v>
      </c>
      <c r="D1341" s="1284"/>
      <c r="E1341" s="1284"/>
      <c r="F1341" s="1284"/>
      <c r="G1341" s="1285"/>
      <c r="H1341" s="25" t="s">
        <v>161</v>
      </c>
      <c r="I1341" s="1252">
        <f>VLOOKUP($A1333,'Marks Entry'!$B$9:$FN$108,8,0)</f>
        <v>0</v>
      </c>
      <c r="J1341" s="1252"/>
      <c r="K1341" s="1252"/>
      <c r="L1341" s="1252"/>
      <c r="M1341" s="1252"/>
      <c r="N1341" s="1252"/>
      <c r="O1341" s="1253"/>
      <c r="P1341" s="1007"/>
    </row>
    <row r="1342" spans="1:16" s="73" customFormat="1" ht="19.5" customHeight="1">
      <c r="A1342" s="1303"/>
      <c r="B1342" s="543" t="s">
        <v>210</v>
      </c>
      <c r="C1342" s="1283" t="s">
        <v>55</v>
      </c>
      <c r="D1342" s="1284"/>
      <c r="E1342" s="1284"/>
      <c r="F1342" s="1284"/>
      <c r="G1342" s="1285"/>
      <c r="H1342" s="25" t="s">
        <v>161</v>
      </c>
      <c r="I1342" s="1252">
        <f>VLOOKUP($A1333,'Marks Entry'!$B$9:$FN$108,9,0)</f>
        <v>0</v>
      </c>
      <c r="J1342" s="1252"/>
      <c r="K1342" s="1252"/>
      <c r="L1342" s="1252"/>
      <c r="M1342" s="1252"/>
      <c r="N1342" s="1252"/>
      <c r="O1342" s="1253"/>
      <c r="P1342" s="1007"/>
    </row>
    <row r="1343" spans="1:16" s="73" customFormat="1" ht="19.5" customHeight="1">
      <c r="A1343" s="1303"/>
      <c r="B1343" s="543" t="s">
        <v>210</v>
      </c>
      <c r="C1343" s="1283" t="s">
        <v>56</v>
      </c>
      <c r="D1343" s="1284"/>
      <c r="E1343" s="1284"/>
      <c r="F1343" s="1284"/>
      <c r="G1343" s="1285"/>
      <c r="H1343" s="25" t="s">
        <v>161</v>
      </c>
      <c r="I1343" s="1251" t="str">
        <f>CONCATENATE('Marks Entry'!$G$4,'Marks Entry'!$J$4)</f>
        <v>6(A)</v>
      </c>
      <c r="J1343" s="1252"/>
      <c r="K1343" s="1252"/>
      <c r="L1343" s="1252"/>
      <c r="M1343" s="1252"/>
      <c r="N1343" s="1252"/>
      <c r="O1343" s="1253"/>
      <c r="P1343" s="1007"/>
    </row>
    <row r="1344" spans="1:16" s="73" customFormat="1" ht="19.5" customHeight="1" thickBot="1">
      <c r="A1344" s="1303"/>
      <c r="B1344" s="543" t="s">
        <v>210</v>
      </c>
      <c r="C1344" s="1254" t="s">
        <v>26</v>
      </c>
      <c r="D1344" s="1255"/>
      <c r="E1344" s="1255"/>
      <c r="F1344" s="1255"/>
      <c r="G1344" s="1256"/>
      <c r="H1344" s="61" t="s">
        <v>161</v>
      </c>
      <c r="I1344" s="1257">
        <f>VLOOKUP($A1333,'Marks Entry'!$B$9:$FN$108,10,0)</f>
        <v>0</v>
      </c>
      <c r="J1344" s="1257"/>
      <c r="K1344" s="1257"/>
      <c r="L1344" s="1257"/>
      <c r="M1344" s="1257"/>
      <c r="N1344" s="1257"/>
      <c r="O1344" s="1258"/>
      <c r="P1344" s="1007"/>
    </row>
    <row r="1345" spans="1:16" s="73" customFormat="1" ht="34.5" customHeight="1">
      <c r="A1345" s="1303"/>
      <c r="B1345" s="543" t="s">
        <v>210</v>
      </c>
      <c r="C1345" s="1259" t="s">
        <v>57</v>
      </c>
      <c r="D1345" s="1260"/>
      <c r="E1345" s="525" t="s">
        <v>82</v>
      </c>
      <c r="F1345" s="525" t="s">
        <v>83</v>
      </c>
      <c r="G1345" s="697" t="str">
        <f>'Marks Entry'!$R$5</f>
        <v>No Bag Day Activity</v>
      </c>
      <c r="H1345" s="521" t="s">
        <v>32</v>
      </c>
      <c r="I1345" s="1261" t="s">
        <v>58</v>
      </c>
      <c r="J1345" s="1262"/>
      <c r="K1345" s="522" t="s">
        <v>203</v>
      </c>
      <c r="L1345" s="1263" t="s">
        <v>94</v>
      </c>
      <c r="M1345" s="1264"/>
      <c r="N1345" s="535" t="s">
        <v>86</v>
      </c>
      <c r="O1345" s="1265" t="s">
        <v>101</v>
      </c>
      <c r="P1345" s="1007"/>
    </row>
    <row r="1346" spans="1:16" s="73" customFormat="1" ht="25.5" customHeight="1" thickBot="1">
      <c r="A1346" s="1303"/>
      <c r="B1346" s="543" t="s">
        <v>210</v>
      </c>
      <c r="C1346" s="1267" t="s">
        <v>59</v>
      </c>
      <c r="D1346" s="1268"/>
      <c r="E1346" s="549">
        <f>'Marks Entry'!$N$7</f>
        <v>10</v>
      </c>
      <c r="F1346" s="549">
        <f>'Marks Entry'!$Q$7</f>
        <v>10</v>
      </c>
      <c r="G1346" s="549">
        <f>'Marks Entry'!$T$7</f>
        <v>10</v>
      </c>
      <c r="H1346" s="111">
        <f>SUM(E1346:G1346)</f>
        <v>30</v>
      </c>
      <c r="I1346" s="1269">
        <f>'Marks Entry'!$X$7</f>
        <v>70</v>
      </c>
      <c r="J1346" s="1270"/>
      <c r="K1346" s="531">
        <f>SUM(H1346,I1346)</f>
        <v>100</v>
      </c>
      <c r="L1346" s="1330">
        <f>'Marks Entry'!$AA$7</f>
        <v>100</v>
      </c>
      <c r="M1346" s="1331"/>
      <c r="N1346" s="536">
        <f>H1346+I1346+L1346</f>
        <v>200</v>
      </c>
      <c r="O1346" s="1266"/>
      <c r="P1346" s="1007"/>
    </row>
    <row r="1347" spans="1:16" s="73" customFormat="1" ht="18.600000000000001" customHeight="1">
      <c r="A1347" s="1303"/>
      <c r="B1347" s="543" t="s">
        <v>210</v>
      </c>
      <c r="C1347" s="1324" t="str">
        <f>'Marks Entry'!$L$3</f>
        <v>HINDI</v>
      </c>
      <c r="D1347" s="1325"/>
      <c r="E1347" s="527">
        <f>IF($L1336="TC",0,IF($L1336="Nso",0,VLOOKUP($A1333,'Marks Entry'!$B$9:$FN$108,13,0)))</f>
        <v>0</v>
      </c>
      <c r="F1347" s="527">
        <f>IF($L1336="TC",0,IF($L1336="Nso",0,VLOOKUP($A1333,'Marks Entry'!$B$9:$FN$108,16,0)))</f>
        <v>0</v>
      </c>
      <c r="G1347" s="527">
        <f>IF($L1336="TC",0,IF($L1336="Nso",0,VLOOKUP($A1333,'Marks Entry'!$B$9:$FN$108,19,0)))</f>
        <v>0</v>
      </c>
      <c r="H1347" s="528">
        <f>SUM(E1347:G1347)</f>
        <v>0</v>
      </c>
      <c r="I1347" s="1326">
        <f>IF($L1336="TC",0,IF($L1336="Nso",0,VLOOKUP($A1333,'Marks Entry'!$B$9:$FN$108,23,0)))</f>
        <v>0</v>
      </c>
      <c r="J1347" s="1327"/>
      <c r="K1347" s="532">
        <f>SUM(H1347,I1347)</f>
        <v>0</v>
      </c>
      <c r="L1347" s="1328">
        <f>IF($L1336="TC",0,IF($L1336="Nso",0,VLOOKUP($A1333,'Marks Entry'!$B$9:$FN$108,26,0)))</f>
        <v>0</v>
      </c>
      <c r="M1347" s="1329"/>
      <c r="N1347" s="537">
        <f>SUM(H1347,I1347,L1347)</f>
        <v>0</v>
      </c>
      <c r="O1347" s="544" t="str">
        <f>IF($L1336="TC",0,IF($L1336="Nso",0,VLOOKUP($A1333,'Marks Entry'!$B$9:$FN$108,30,0)))</f>
        <v>E</v>
      </c>
      <c r="P1347" s="1007"/>
    </row>
    <row r="1348" spans="1:16" s="73" customFormat="1" ht="18.600000000000001" customHeight="1">
      <c r="A1348" s="1303"/>
      <c r="B1348" s="543" t="s">
        <v>210</v>
      </c>
      <c r="C1348" s="1271" t="str">
        <f>'Marks Entry'!$AF$3</f>
        <v>ENGLISH</v>
      </c>
      <c r="D1348" s="1272"/>
      <c r="E1348" s="527">
        <f>IF($L1336="TC",0,IF($L1336="Nso",0,VLOOKUP($A1333,'Marks Entry'!$B$9:$FN$108,33,0)))</f>
        <v>0</v>
      </c>
      <c r="F1348" s="527">
        <f>IF($L1336="TC",0,IF($L1336="Nso",0,VLOOKUP($A1333,'Marks Entry'!$B$9:$FN$108,36,0)))</f>
        <v>0</v>
      </c>
      <c r="G1348" s="527">
        <f>IF($L1336="TC",0,IF($L1336="Nso",0,VLOOKUP($A1333,'Marks Entry'!$B$9:$FN$108,39,0)))</f>
        <v>0</v>
      </c>
      <c r="H1348" s="529">
        <f t="shared" ref="H1348:H1352" si="111">SUM(E1348:G1348)</f>
        <v>0</v>
      </c>
      <c r="I1348" s="1273">
        <f>IF($L1336="TC",0,IF($L1336="Nso",0,VLOOKUP($A1333,'Marks Entry'!$B$9:$FN$108,43,0)))</f>
        <v>0</v>
      </c>
      <c r="J1348" s="1274"/>
      <c r="K1348" s="533">
        <f t="shared" ref="K1348:K1352" si="112">SUM(H1348,I1348)</f>
        <v>0</v>
      </c>
      <c r="L1348" s="1275">
        <f>IF($L1336="TC",0,IF($L1336="Nso",0,VLOOKUP($A1333,'Marks Entry'!$B$9:$FN$108,46,0)))</f>
        <v>0</v>
      </c>
      <c r="M1348" s="1276"/>
      <c r="N1348" s="537">
        <f t="shared" ref="N1348:N1352" si="113">SUM(H1348,I1348,L1348)</f>
        <v>0</v>
      </c>
      <c r="O1348" s="544" t="str">
        <f>IF($L1336="TC",0,IF($L1336="Nso",0,VLOOKUP($A1333,'Marks Entry'!$B$9:$FN$108,50,0)))</f>
        <v>E</v>
      </c>
      <c r="P1348" s="1007"/>
    </row>
    <row r="1349" spans="1:16" s="73" customFormat="1" ht="18.600000000000001" customHeight="1">
      <c r="A1349" s="1303"/>
      <c r="B1349" s="543" t="s">
        <v>210</v>
      </c>
      <c r="C1349" s="1271" t="str">
        <f>'Marks Entry'!$AZ$3</f>
        <v>SANSKRIT</v>
      </c>
      <c r="D1349" s="1272"/>
      <c r="E1349" s="527">
        <f>IF($L1336="TC",0,IF($L1336="Nso",0,VLOOKUP($A1333,'Marks Entry'!$B$9:$FN$108,53,0)))</f>
        <v>0</v>
      </c>
      <c r="F1349" s="527">
        <f>IF($L1336="TC",0,IF($L1336="TC",0,IF($L1336="Nso",0,VLOOKUP($A1333,'Marks Entry'!$B$9:$FN$108,56,0))))</f>
        <v>0</v>
      </c>
      <c r="G1349" s="527">
        <f>IF($L1336="TC",0,IF($L1336="TC",0,IF($L1336="Nso",0,VLOOKUP($A1333,'Marks Entry'!$B$9:$FN$108,59,0))))</f>
        <v>0</v>
      </c>
      <c r="H1349" s="529">
        <f t="shared" si="111"/>
        <v>0</v>
      </c>
      <c r="I1349" s="1273">
        <f>IF($L1336="TC",0,IF($L1336="Nso",0,VLOOKUP($A1333,'Marks Entry'!$B$9:$FN$108,63,0)))</f>
        <v>0</v>
      </c>
      <c r="J1349" s="1274"/>
      <c r="K1349" s="533">
        <f t="shared" si="112"/>
        <v>0</v>
      </c>
      <c r="L1349" s="1275">
        <f>IF($L1336="TC",0,IF($L1336="Nso",0,VLOOKUP($A1333,'Marks Entry'!$B$9:$FN$108,66,0)))</f>
        <v>0</v>
      </c>
      <c r="M1349" s="1276"/>
      <c r="N1349" s="537">
        <f t="shared" si="113"/>
        <v>0</v>
      </c>
      <c r="O1349" s="544" t="str">
        <f>IF($L1336="TC",0,IF($L1336="Nso",0,VLOOKUP($A1333,'Marks Entry'!$B$9:$FN$108,70,0)))</f>
        <v>E</v>
      </c>
      <c r="P1349" s="1007"/>
    </row>
    <row r="1350" spans="1:16" s="73" customFormat="1" ht="18.600000000000001" customHeight="1">
      <c r="A1350" s="1303"/>
      <c r="B1350" s="543" t="s">
        <v>210</v>
      </c>
      <c r="C1350" s="1271" t="str">
        <f>'Marks Entry'!$BT$3</f>
        <v>SCIENCE</v>
      </c>
      <c r="D1350" s="1272"/>
      <c r="E1350" s="527">
        <f>IF($L1336="TC",0,IF($L1336="Nso",0,VLOOKUP($A1333,'Marks Entry'!$B$9:$FN$108,73,0)))</f>
        <v>0</v>
      </c>
      <c r="F1350" s="527">
        <f>IF($L1336="TC",0,IF($L1336="Nso",0,VLOOKUP($A1333,'Marks Entry'!$B$9:$FN$108,76,0)))</f>
        <v>0</v>
      </c>
      <c r="G1350" s="527">
        <f>IF($L1336="TC",0,IF($L1336="Nso",0,VLOOKUP($A1333,'Marks Entry'!$B$9:$FN$108,79,0)))</f>
        <v>0</v>
      </c>
      <c r="H1350" s="529">
        <f t="shared" si="111"/>
        <v>0</v>
      </c>
      <c r="I1350" s="1273">
        <f>IF($L1336="TC",0,IF($L1336="Nso",0,VLOOKUP($A1333,'Marks Entry'!$B$9:$FN$108,83,0)))</f>
        <v>0</v>
      </c>
      <c r="J1350" s="1274"/>
      <c r="K1350" s="533">
        <f t="shared" si="112"/>
        <v>0</v>
      </c>
      <c r="L1350" s="1275">
        <f>IF($L1336="TC",0,IF($L1336="Nso",0,VLOOKUP($A1333,'Marks Entry'!$B$9:$FN$108,86,0)))</f>
        <v>0</v>
      </c>
      <c r="M1350" s="1276"/>
      <c r="N1350" s="537">
        <f t="shared" si="113"/>
        <v>0</v>
      </c>
      <c r="O1350" s="544" t="str">
        <f>IF($L1336="TC",0,IF($L1336="Nso",0,VLOOKUP($A1333,'Marks Entry'!$B$9:$FN$108,90,0)))</f>
        <v>E</v>
      </c>
      <c r="P1350" s="1007"/>
    </row>
    <row r="1351" spans="1:16" s="73" customFormat="1" ht="18.600000000000001" customHeight="1">
      <c r="A1351" s="1303"/>
      <c r="B1351" s="543" t="s">
        <v>210</v>
      </c>
      <c r="C1351" s="1271" t="str">
        <f>'Marks Entry'!$CN$3</f>
        <v>MATHEMATICS</v>
      </c>
      <c r="D1351" s="1272"/>
      <c r="E1351" s="527">
        <f>IF($L1336="TC",0,IF($L1336="Nso",0,VLOOKUP($A1333,'Marks Entry'!$B$9:$FN$108,93,0)))</f>
        <v>0</v>
      </c>
      <c r="F1351" s="527">
        <f>IF($L1336="TC",0,IF($L1336="Nso",0,VLOOKUP($A1333,'Marks Entry'!$B$9:$FN$108,96,0)))</f>
        <v>0</v>
      </c>
      <c r="G1351" s="527">
        <f>IF($L1336="TC",0,IF($L1336="Nso",0,VLOOKUP($A1333,'Marks Entry'!$B$9:$FN$108,99,0)))</f>
        <v>0</v>
      </c>
      <c r="H1351" s="529">
        <f t="shared" si="111"/>
        <v>0</v>
      </c>
      <c r="I1351" s="1273">
        <f>IF($L1336="TC",0,IF($L1336="Nso",0,VLOOKUP($A1333,'Marks Entry'!$B$9:$FN$108,103,0)))</f>
        <v>0</v>
      </c>
      <c r="J1351" s="1274"/>
      <c r="K1351" s="533">
        <f t="shared" si="112"/>
        <v>0</v>
      </c>
      <c r="L1351" s="1275">
        <f>IF($L1336="TC",0,IF($L1336="Nso",0,VLOOKUP($A1333,'Marks Entry'!$B$9:$FN$108,106,0)))</f>
        <v>0</v>
      </c>
      <c r="M1351" s="1276"/>
      <c r="N1351" s="537">
        <f t="shared" si="113"/>
        <v>0</v>
      </c>
      <c r="O1351" s="544" t="str">
        <f>IF($L1336="TC",0,IF($L1336="Nso",0,VLOOKUP($A1333,'Marks Entry'!$B$9:$FN$108,110,0)))</f>
        <v>E</v>
      </c>
      <c r="P1351" s="1007"/>
    </row>
    <row r="1352" spans="1:16" s="73" customFormat="1" ht="18.600000000000001" customHeight="1" thickBot="1">
      <c r="A1352" s="1303"/>
      <c r="B1352" s="543" t="s">
        <v>210</v>
      </c>
      <c r="C1352" s="1277" t="str">
        <f>'Marks Entry'!$DH$3</f>
        <v>SOCIAL SCIENCE</v>
      </c>
      <c r="D1352" s="1278"/>
      <c r="E1352" s="527">
        <f>IF($L1336="TC",0,IF($L1336="Nso",0,VLOOKUP($A1333,'Marks Entry'!$B$9:$FN$108,113,0)))</f>
        <v>0</v>
      </c>
      <c r="F1352" s="527">
        <f>IF($L1336="TC",0,IF($L1336="Nso",0,VLOOKUP($A1333,'Marks Entry'!$B$9:$FN$108,116,0)))</f>
        <v>0</v>
      </c>
      <c r="G1352" s="527">
        <f>IF($L1336="TC",0,IF($L1336="Nso",0,VLOOKUP($A1333,'Marks Entry'!$B$9:$FN$108,119,0)))</f>
        <v>0</v>
      </c>
      <c r="H1352" s="530">
        <f t="shared" si="111"/>
        <v>0</v>
      </c>
      <c r="I1352" s="1279">
        <f>IF($L1336="TC",0,IF($L1336="Nso",0,VLOOKUP($A1333,'Marks Entry'!$B$9:$FN$108,123,0)))</f>
        <v>0</v>
      </c>
      <c r="J1352" s="1280"/>
      <c r="K1352" s="534">
        <f t="shared" si="112"/>
        <v>0</v>
      </c>
      <c r="L1352" s="1281">
        <f>IF($L1336="TC",0,IF($L1336="Nso",0,VLOOKUP($A1333,'Marks Entry'!$B$9:$FN$108,126,0)))</f>
        <v>0</v>
      </c>
      <c r="M1352" s="1282"/>
      <c r="N1352" s="537">
        <f t="shared" si="113"/>
        <v>0</v>
      </c>
      <c r="O1352" s="544" t="str">
        <f>IF($L1336="TC",0,IF($L1336="Nso",0,VLOOKUP($A1333,'Marks Entry'!$B$9:$FN$108,130,0)))</f>
        <v>E</v>
      </c>
      <c r="P1352" s="1007"/>
    </row>
    <row r="1353" spans="1:16" s="73" customFormat="1" ht="18.600000000000001" customHeight="1">
      <c r="A1353" s="1303"/>
      <c r="B1353" s="543" t="s">
        <v>210</v>
      </c>
      <c r="C1353" s="1350" t="s">
        <v>87</v>
      </c>
      <c r="D1353" s="1351"/>
      <c r="E1353" s="1352"/>
      <c r="F1353" s="1356" t="s">
        <v>88</v>
      </c>
      <c r="G1353" s="1357"/>
      <c r="H1353" s="1358" t="s">
        <v>89</v>
      </c>
      <c r="I1353" s="1358"/>
      <c r="J1353" s="1359" t="s">
        <v>44</v>
      </c>
      <c r="K1353" s="1360"/>
      <c r="L1353" s="236" t="s">
        <v>95</v>
      </c>
      <c r="M1353" s="236" t="s">
        <v>208</v>
      </c>
      <c r="N1353" s="200" t="s">
        <v>42</v>
      </c>
      <c r="O1353" s="545" t="s">
        <v>46</v>
      </c>
      <c r="P1353" s="1007"/>
    </row>
    <row r="1354" spans="1:16" s="73" customFormat="1" ht="18.600000000000001" customHeight="1" thickBot="1">
      <c r="A1354" s="1303"/>
      <c r="B1354" s="543" t="s">
        <v>210</v>
      </c>
      <c r="C1354" s="1353"/>
      <c r="D1354" s="1354"/>
      <c r="E1354" s="1355"/>
      <c r="F1354" s="1361">
        <f>IF($L1336="TC",0,IF($L1336="Nso",0,VLOOKUP($A1333,'Marks Entry'!$B$9:$FN$108,161,0)))</f>
        <v>1200</v>
      </c>
      <c r="G1354" s="1362"/>
      <c r="H1354" s="1363">
        <f>IF($L1336="TC",0,IF($L1336="Nso",0,VLOOKUP($A1333,'Marks Entry'!$B$9:$FN$108,162,0)))</f>
        <v>0</v>
      </c>
      <c r="I1354" s="1363"/>
      <c r="J1354" s="1364">
        <f>IF($L1336="TC",0,IF($L1336="Nso",0,VLOOKUP($A1333,'Marks Entry'!$B$9:$FN$108,163,0)))</f>
        <v>0</v>
      </c>
      <c r="K1354" s="1365"/>
      <c r="L1354" s="237" t="str">
        <f>IF($L1336="TC",0,IF($L1336="Nso",0,VLOOKUP($A1333,'Marks Entry'!$B$9:$FN$108,164,0)))</f>
        <v/>
      </c>
      <c r="M1354" s="237" t="str">
        <f>IF($L1336="TC",0,IF($L1336="Nso",0,VLOOKUP($A1333,'Marks Entry'!$B$9:$FN$108,165,0)))</f>
        <v/>
      </c>
      <c r="N1354" s="542" t="str">
        <f>IF($L1336="TC","TC",IF($L1336="Nso","NSO",VLOOKUP($A1333,'Marks Entry'!$B$9:$FN$108,166,0)))</f>
        <v>PROMOTED</v>
      </c>
      <c r="O1354" s="546" t="str">
        <f>IF($L1336="Nso",0,VLOOKUP($A1333,'Marks Entry'!$B$9:$FN$108,168,0))</f>
        <v/>
      </c>
      <c r="P1354" s="1007"/>
    </row>
    <row r="1355" spans="1:16" s="73" customFormat="1" ht="18.600000000000001" customHeight="1">
      <c r="A1355" s="1303"/>
      <c r="B1355" s="543" t="s">
        <v>210</v>
      </c>
      <c r="C1355" s="1332" t="s">
        <v>62</v>
      </c>
      <c r="D1355" s="1333"/>
      <c r="E1355" s="1333"/>
      <c r="F1355" s="1333"/>
      <c r="G1355" s="1333"/>
      <c r="H1355" s="1333"/>
      <c r="I1355" s="1334"/>
      <c r="J1355" s="1335" t="s">
        <v>63</v>
      </c>
      <c r="K1355" s="1335"/>
      <c r="L1355" s="1336"/>
      <c r="M1355" s="238">
        <f>IF($L1336="TC",0,IF($L1336="Nso",0,VLOOKUP($A1333,'Marks Entry'!$B$9:$FN$108,158,0)))</f>
        <v>0</v>
      </c>
      <c r="N1355" s="1337" t="s">
        <v>104</v>
      </c>
      <c r="O1355" s="1338"/>
      <c r="P1355" s="1007"/>
    </row>
    <row r="1356" spans="1:16" s="73" customFormat="1" ht="18.600000000000001" customHeight="1" thickBot="1">
      <c r="A1356" s="1303"/>
      <c r="B1356" s="543" t="s">
        <v>210</v>
      </c>
      <c r="C1356" s="1339" t="s">
        <v>57</v>
      </c>
      <c r="D1356" s="1340"/>
      <c r="E1356" s="1340"/>
      <c r="F1356" s="1341" t="s">
        <v>168</v>
      </c>
      <c r="G1356" s="1341"/>
      <c r="H1356" s="1341"/>
      <c r="I1356" s="523" t="s">
        <v>50</v>
      </c>
      <c r="J1356" s="1342" t="s">
        <v>64</v>
      </c>
      <c r="K1356" s="1342"/>
      <c r="L1356" s="1343"/>
      <c r="M1356" s="239">
        <f>IF($L1336="TC",0,IF($L1336="Nso",0,VLOOKUP($A1333,'Marks Entry'!$B$9:$FN$108,159,0)))</f>
        <v>0</v>
      </c>
      <c r="N1356" s="1344" t="str">
        <f>IF($L1336="TC",0,IF($L1336="Nso",0,VLOOKUP($A1333,'Marks Entry'!$B$9:$FN$108,160,0)))</f>
        <v/>
      </c>
      <c r="O1356" s="1345"/>
      <c r="P1356" s="1007"/>
    </row>
    <row r="1357" spans="1:16" s="73" customFormat="1" ht="18.600000000000001" customHeight="1">
      <c r="A1357" s="1303"/>
      <c r="B1357" s="543" t="s">
        <v>210</v>
      </c>
      <c r="C1357" s="1339"/>
      <c r="D1357" s="1340"/>
      <c r="E1357" s="1340"/>
      <c r="F1357" s="1341"/>
      <c r="G1357" s="1341"/>
      <c r="H1357" s="1341"/>
      <c r="I1357" s="524" t="s">
        <v>102</v>
      </c>
      <c r="J1357" s="1346" t="s">
        <v>65</v>
      </c>
      <c r="K1357" s="1346"/>
      <c r="L1357" s="1347"/>
      <c r="M1357" s="1348" t="str">
        <f>IF($L1336="TC",0,IF($L1336="Nso",0,VLOOKUP($A1333,'Marks Entry'!$B$9:$FN$108,169,0)))</f>
        <v>Need Improvement</v>
      </c>
      <c r="N1357" s="1348"/>
      <c r="O1357" s="1349"/>
      <c r="P1357" s="1007"/>
    </row>
    <row r="1358" spans="1:16" s="73" customFormat="1" ht="18.600000000000001" customHeight="1">
      <c r="A1358" s="1303"/>
      <c r="B1358" s="543" t="s">
        <v>210</v>
      </c>
      <c r="C1358" s="1397" t="str">
        <f>'Marks Entry'!$EB$3</f>
        <v>Work Exp.</v>
      </c>
      <c r="D1358" s="1398"/>
      <c r="E1358" s="1399"/>
      <c r="F1358" s="1400" t="str">
        <f>IF($L1336="TC",0,IF($L1336="Nso",0,VLOOKUP($A1333,'Marks Entry'!$B$9:$GM$108,186,0)))</f>
        <v>0/100</v>
      </c>
      <c r="G1358" s="1400"/>
      <c r="H1358" s="1400"/>
      <c r="I1358" s="59" t="str">
        <f>IF($L1336="TC",0,IF($L1336="Nso",0,VLOOKUP($A1333,'Marks Entry'!$B$9:$GM$108,139,0)))</f>
        <v>E</v>
      </c>
      <c r="J1358" s="1401" t="s">
        <v>81</v>
      </c>
      <c r="K1358" s="1401"/>
      <c r="L1358" s="1402"/>
      <c r="M1358" s="1403">
        <f>'Marks Entry'!$AA$2</f>
        <v>45041</v>
      </c>
      <c r="N1358" s="1403"/>
      <c r="O1358" s="1404"/>
      <c r="P1358" s="1007"/>
    </row>
    <row r="1359" spans="1:16" s="73" customFormat="1" ht="18.600000000000001" customHeight="1">
      <c r="A1359" s="1303"/>
      <c r="B1359" s="543" t="s">
        <v>210</v>
      </c>
      <c r="C1359" s="1405" t="str">
        <f>'Marks Entry'!$EK$3</f>
        <v>Art Edu.</v>
      </c>
      <c r="D1359" s="1400"/>
      <c r="E1359" s="1400"/>
      <c r="F1359" s="1406" t="str">
        <f>IF($L1336="TC",0,IF($L1336="Nso",0,VLOOKUP($A1333,'Marks Entry'!$B$9:$GM$108,190,0)))</f>
        <v>0/100</v>
      </c>
      <c r="G1359" s="1407"/>
      <c r="H1359" s="1408"/>
      <c r="I1359" s="59" t="str">
        <f>IF($L1336="TC",0,IF($L1336="Nso",0,VLOOKUP($A1333,'Marks Entry'!$B$9:$GM$108,148,0)))</f>
        <v>E</v>
      </c>
      <c r="J1359" s="1409"/>
      <c r="K1359" s="1409"/>
      <c r="L1359" s="1410"/>
      <c r="M1359" s="1410"/>
      <c r="N1359" s="1410"/>
      <c r="O1359" s="1411"/>
      <c r="P1359" s="1007"/>
    </row>
    <row r="1360" spans="1:16" s="73" customFormat="1" ht="18.600000000000001" customHeight="1">
      <c r="A1360" s="1303"/>
      <c r="B1360" s="543" t="s">
        <v>210</v>
      </c>
      <c r="C1360" s="1366" t="str">
        <f>'Marks Entry'!$ET$3</f>
        <v>HEALTH &amp; PHY. EDU.</v>
      </c>
      <c r="D1360" s="1367"/>
      <c r="E1360" s="1367"/>
      <c r="F1360" s="1368" t="str">
        <f>IF($L1336="TC",0,IF($L1336="Nso",0,VLOOKUP($A1333,'Marks Entry'!$B$9:$GM$108,194,0)))</f>
        <v>0/100</v>
      </c>
      <c r="G1360" s="1369"/>
      <c r="H1360" s="1370"/>
      <c r="I1360" s="59" t="str">
        <f>IF($L1336="TC",0,IF($L1336="Nso",0,VLOOKUP($A1333,'Marks Entry'!$B$9:$GM$108,157,0)))</f>
        <v>E</v>
      </c>
      <c r="J1360" s="1371" t="s">
        <v>77</v>
      </c>
      <c r="K1360" s="1372"/>
      <c r="L1360" s="1373"/>
      <c r="M1360" s="1377"/>
      <c r="N1360" s="1372"/>
      <c r="O1360" s="1378"/>
      <c r="P1360" s="1007"/>
    </row>
    <row r="1361" spans="1:16" s="73" customFormat="1" ht="18.600000000000001" customHeight="1">
      <c r="A1361" s="1303"/>
      <c r="B1361" s="543" t="s">
        <v>210</v>
      </c>
      <c r="C1361" s="1381" t="s">
        <v>66</v>
      </c>
      <c r="D1361" s="1382"/>
      <c r="E1361" s="1382"/>
      <c r="F1361" s="1382"/>
      <c r="G1361" s="1382"/>
      <c r="H1361" s="1382"/>
      <c r="I1361" s="1383"/>
      <c r="J1361" s="1374"/>
      <c r="K1361" s="1375"/>
      <c r="L1361" s="1376"/>
      <c r="M1361" s="1379"/>
      <c r="N1361" s="1375"/>
      <c r="O1361" s="1380"/>
      <c r="P1361" s="1007"/>
    </row>
    <row r="1362" spans="1:16" s="73" customFormat="1" ht="18.600000000000001" customHeight="1" thickBot="1">
      <c r="A1362" s="1303"/>
      <c r="B1362" s="543" t="s">
        <v>210</v>
      </c>
      <c r="C1362" s="60" t="s">
        <v>67</v>
      </c>
      <c r="D1362" s="1384" t="s">
        <v>72</v>
      </c>
      <c r="E1362" s="1385"/>
      <c r="F1362" s="1384" t="s">
        <v>73</v>
      </c>
      <c r="G1362" s="1386"/>
      <c r="H1362" s="1386"/>
      <c r="I1362" s="1387"/>
      <c r="J1362" s="1388" t="s">
        <v>78</v>
      </c>
      <c r="K1362" s="1389"/>
      <c r="L1362" s="1389"/>
      <c r="M1362" s="1389"/>
      <c r="N1362" s="1389"/>
      <c r="O1362" s="1390"/>
      <c r="P1362" s="1007"/>
    </row>
    <row r="1363" spans="1:16" s="73" customFormat="1" ht="18.600000000000001" customHeight="1">
      <c r="A1363" s="1303"/>
      <c r="B1363" s="543" t="s">
        <v>210</v>
      </c>
      <c r="C1363" s="690" t="s">
        <v>68</v>
      </c>
      <c r="D1363" s="1328" t="s">
        <v>211</v>
      </c>
      <c r="E1363" s="1327"/>
      <c r="F1363" s="1394" t="s">
        <v>74</v>
      </c>
      <c r="G1363" s="1395"/>
      <c r="H1363" s="1395"/>
      <c r="I1363" s="1396"/>
      <c r="J1363" s="1391"/>
      <c r="K1363" s="1392"/>
      <c r="L1363" s="1392"/>
      <c r="M1363" s="1392"/>
      <c r="N1363" s="1392"/>
      <c r="O1363" s="1393"/>
      <c r="P1363" s="1007"/>
    </row>
    <row r="1364" spans="1:16" s="73" customFormat="1" ht="18.600000000000001" customHeight="1">
      <c r="A1364" s="1303"/>
      <c r="B1364" s="543" t="s">
        <v>210</v>
      </c>
      <c r="C1364" s="689" t="s">
        <v>69</v>
      </c>
      <c r="D1364" s="1275" t="s">
        <v>212</v>
      </c>
      <c r="E1364" s="1274"/>
      <c r="F1364" s="1413" t="s">
        <v>75</v>
      </c>
      <c r="G1364" s="1414"/>
      <c r="H1364" s="1414"/>
      <c r="I1364" s="1415"/>
      <c r="J1364" s="1391"/>
      <c r="K1364" s="1392"/>
      <c r="L1364" s="1392"/>
      <c r="M1364" s="1392"/>
      <c r="N1364" s="1392"/>
      <c r="O1364" s="1393"/>
      <c r="P1364" s="1007"/>
    </row>
    <row r="1365" spans="1:16" s="73" customFormat="1" ht="18.600000000000001" customHeight="1">
      <c r="A1365" s="1303"/>
      <c r="B1365" s="543" t="s">
        <v>210</v>
      </c>
      <c r="C1365" s="689" t="s">
        <v>71</v>
      </c>
      <c r="D1365" s="1275" t="s">
        <v>213</v>
      </c>
      <c r="E1365" s="1274"/>
      <c r="F1365" s="1413" t="s">
        <v>76</v>
      </c>
      <c r="G1365" s="1414"/>
      <c r="H1365" s="1414"/>
      <c r="I1365" s="1415"/>
      <c r="J1365" s="1416" t="s">
        <v>90</v>
      </c>
      <c r="K1365" s="1417"/>
      <c r="L1365" s="1417"/>
      <c r="M1365" s="1417"/>
      <c r="N1365" s="1417"/>
      <c r="O1365" s="1418"/>
      <c r="P1365" s="1007"/>
    </row>
    <row r="1366" spans="1:16" s="73" customFormat="1" ht="18.600000000000001" customHeight="1">
      <c r="A1366" s="1303"/>
      <c r="B1366" s="543" t="s">
        <v>210</v>
      </c>
      <c r="C1366" s="689" t="s">
        <v>70</v>
      </c>
      <c r="D1366" s="1275" t="s">
        <v>214</v>
      </c>
      <c r="E1366" s="1274"/>
      <c r="F1366" s="1413" t="s">
        <v>103</v>
      </c>
      <c r="G1366" s="1414"/>
      <c r="H1366" s="1414"/>
      <c r="I1366" s="1415"/>
      <c r="J1366" s="1416"/>
      <c r="K1366" s="1417"/>
      <c r="L1366" s="1417"/>
      <c r="M1366" s="1417"/>
      <c r="N1366" s="1417"/>
      <c r="O1366" s="1418"/>
      <c r="P1366" s="1007"/>
    </row>
    <row r="1367" spans="1:16" s="73" customFormat="1" ht="18.600000000000001" customHeight="1" thickBot="1">
      <c r="A1367" s="1303"/>
      <c r="B1367" s="547" t="s">
        <v>210</v>
      </c>
      <c r="C1367" s="548" t="s">
        <v>153</v>
      </c>
      <c r="D1367" s="1281" t="s">
        <v>215</v>
      </c>
      <c r="E1367" s="1280"/>
      <c r="F1367" s="1422" t="s">
        <v>216</v>
      </c>
      <c r="G1367" s="1423"/>
      <c r="H1367" s="1423"/>
      <c r="I1367" s="1424"/>
      <c r="J1367" s="1419"/>
      <c r="K1367" s="1420"/>
      <c r="L1367" s="1420"/>
      <c r="M1367" s="1420"/>
      <c r="N1367" s="1420"/>
      <c r="O1367" s="1421"/>
      <c r="P1367" s="1007"/>
    </row>
    <row r="1368" spans="1:16" s="73" customFormat="1" ht="9.75" customHeight="1">
      <c r="A1368" s="1412"/>
      <c r="B1368" s="1412"/>
      <c r="C1368" s="1412"/>
      <c r="D1368" s="1412"/>
      <c r="E1368" s="1412"/>
      <c r="F1368" s="1412"/>
      <c r="G1368" s="1412"/>
      <c r="H1368" s="1412"/>
      <c r="I1368" s="1412"/>
      <c r="J1368" s="1412"/>
      <c r="K1368" s="1412"/>
      <c r="L1368" s="1412"/>
      <c r="M1368" s="1412"/>
      <c r="N1368" s="1412"/>
      <c r="O1368" s="1412"/>
      <c r="P1368" s="1412"/>
    </row>
    <row r="1369" spans="1:16" s="73" customFormat="1" ht="17.25" customHeight="1" thickBot="1">
      <c r="A1369" s="241">
        <f>A1333+1</f>
        <v>39</v>
      </c>
      <c r="B1369" s="1302" t="s">
        <v>53</v>
      </c>
      <c r="C1369" s="1302"/>
      <c r="D1369" s="1302"/>
      <c r="E1369" s="1302"/>
      <c r="F1369" s="1302"/>
      <c r="G1369" s="1302"/>
      <c r="H1369" s="1302"/>
      <c r="I1369" s="1302"/>
      <c r="J1369" s="1302"/>
      <c r="K1369" s="1302"/>
      <c r="L1369" s="1302"/>
      <c r="M1369" s="1302"/>
      <c r="N1369" s="1302"/>
      <c r="O1369" s="1302"/>
      <c r="P1369" s="1007"/>
    </row>
    <row r="1370" spans="1:16" s="73" customFormat="1" ht="44.25" customHeight="1">
      <c r="A1370" s="1303"/>
      <c r="B1370" s="1304" t="str">
        <f>IF(L1372&gt;0,CONCATENATE(I1372,L1372),0)</f>
        <v>Roll No.:-939</v>
      </c>
      <c r="C1370" s="1306"/>
      <c r="D1370" s="1308" t="str">
        <f>Master!$E$8</f>
        <v>Govt. Sr. Secondary School Raimalwada</v>
      </c>
      <c r="E1370" s="1309"/>
      <c r="F1370" s="1309"/>
      <c r="G1370" s="1309"/>
      <c r="H1370" s="1309"/>
      <c r="I1370" s="1309"/>
      <c r="J1370" s="1309"/>
      <c r="K1370" s="1309"/>
      <c r="L1370" s="1309"/>
      <c r="M1370" s="1309"/>
      <c r="N1370" s="1309"/>
      <c r="O1370" s="1310"/>
      <c r="P1370" s="1007"/>
    </row>
    <row r="1371" spans="1:16" s="73" customFormat="1" ht="26.25" customHeight="1" thickBot="1">
      <c r="A1371" s="1303"/>
      <c r="B1371" s="1305"/>
      <c r="C1371" s="1307"/>
      <c r="D1371" s="1311" t="str">
        <f>Master!$E$11</f>
        <v>P.S.-Bapini (Jodhpur)</v>
      </c>
      <c r="E1371" s="1311"/>
      <c r="F1371" s="1311"/>
      <c r="G1371" s="1311"/>
      <c r="H1371" s="1311"/>
      <c r="I1371" s="1311"/>
      <c r="J1371" s="1311"/>
      <c r="K1371" s="1311"/>
      <c r="L1371" s="1311"/>
      <c r="M1371" s="1311"/>
      <c r="N1371" s="1311"/>
      <c r="O1371" s="1312"/>
      <c r="P1371" s="1007"/>
    </row>
    <row r="1372" spans="1:16" s="73" customFormat="1" ht="15" customHeight="1">
      <c r="A1372" s="1303"/>
      <c r="B1372" s="1313"/>
      <c r="C1372" s="1314" t="s">
        <v>163</v>
      </c>
      <c r="D1372" s="1315"/>
      <c r="E1372" s="1315"/>
      <c r="F1372" s="1315"/>
      <c r="G1372" s="1315"/>
      <c r="H1372" s="1316"/>
      <c r="I1372" s="1320" t="s">
        <v>125</v>
      </c>
      <c r="J1372" s="1321"/>
      <c r="K1372" s="1321"/>
      <c r="L1372" s="1286">
        <f>VLOOKUP(A1369,'Marks Entry'!$B$9:$G$108,6)</f>
        <v>939</v>
      </c>
      <c r="M1372" s="1288" t="str">
        <f>CONCATENATE('Marks Entry'!$C$3,"0",'Marks Entry'!$G$3)</f>
        <v>School U-Dise Code :-08151106901</v>
      </c>
      <c r="N1372" s="1289"/>
      <c r="O1372" s="1290"/>
      <c r="P1372" s="1007"/>
    </row>
    <row r="1373" spans="1:16" s="73" customFormat="1" ht="15" customHeight="1">
      <c r="A1373" s="1303"/>
      <c r="B1373" s="1313"/>
      <c r="C1373" s="1314"/>
      <c r="D1373" s="1315"/>
      <c r="E1373" s="1315"/>
      <c r="F1373" s="1315"/>
      <c r="G1373" s="1315"/>
      <c r="H1373" s="1316"/>
      <c r="I1373" s="1320"/>
      <c r="J1373" s="1321"/>
      <c r="K1373" s="1321"/>
      <c r="L1373" s="1286"/>
      <c r="M1373" s="1291" t="str">
        <f>CONCATENATE('Marks Entry'!$I$3,'Marks Entry'!$J$3)</f>
        <v>Session :-2022-23</v>
      </c>
      <c r="N1373" s="1292"/>
      <c r="O1373" s="1293"/>
      <c r="P1373" s="1007"/>
    </row>
    <row r="1374" spans="1:16" s="73" customFormat="1" ht="15" customHeight="1" thickBot="1">
      <c r="A1374" s="1303"/>
      <c r="B1374" s="1313"/>
      <c r="C1374" s="1317"/>
      <c r="D1374" s="1318"/>
      <c r="E1374" s="1318"/>
      <c r="F1374" s="1318"/>
      <c r="G1374" s="1318"/>
      <c r="H1374" s="1319"/>
      <c r="I1374" s="1322"/>
      <c r="J1374" s="1323"/>
      <c r="K1374" s="1323"/>
      <c r="L1374" s="1287"/>
      <c r="M1374" s="1294"/>
      <c r="N1374" s="1295"/>
      <c r="O1374" s="1296"/>
      <c r="P1374" s="1007"/>
    </row>
    <row r="1375" spans="1:16" s="73" customFormat="1" ht="19.5" customHeight="1">
      <c r="A1375" s="1303"/>
      <c r="B1375" s="543" t="s">
        <v>210</v>
      </c>
      <c r="C1375" s="1297" t="s">
        <v>21</v>
      </c>
      <c r="D1375" s="1298"/>
      <c r="E1375" s="1298"/>
      <c r="F1375" s="1298"/>
      <c r="G1375" s="1299"/>
      <c r="H1375" s="13" t="s">
        <v>161</v>
      </c>
      <c r="I1375" s="1300">
        <f>VLOOKUP($A1369,'Marks Entry'!$B$9:$FN$108,4,0)</f>
        <v>0</v>
      </c>
      <c r="J1375" s="1300"/>
      <c r="K1375" s="1300"/>
      <c r="L1375" s="1300"/>
      <c r="M1375" s="1300"/>
      <c r="N1375" s="1300"/>
      <c r="O1375" s="1301"/>
      <c r="P1375" s="1007"/>
    </row>
    <row r="1376" spans="1:16" s="73" customFormat="1" ht="19.5" customHeight="1">
      <c r="A1376" s="1303"/>
      <c r="B1376" s="543" t="s">
        <v>210</v>
      </c>
      <c r="C1376" s="1283" t="s">
        <v>23</v>
      </c>
      <c r="D1376" s="1284"/>
      <c r="E1376" s="1284"/>
      <c r="F1376" s="1284"/>
      <c r="G1376" s="1285"/>
      <c r="H1376" s="25" t="s">
        <v>161</v>
      </c>
      <c r="I1376" s="1252">
        <f>VLOOKUP($A1369,'Marks Entry'!$B$9:$FN$108,7,0)</f>
        <v>0</v>
      </c>
      <c r="J1376" s="1252"/>
      <c r="K1376" s="1252"/>
      <c r="L1376" s="1252"/>
      <c r="M1376" s="1252"/>
      <c r="N1376" s="1252"/>
      <c r="O1376" s="1253"/>
      <c r="P1376" s="1007"/>
    </row>
    <row r="1377" spans="1:16" s="73" customFormat="1" ht="19.5" customHeight="1">
      <c r="A1377" s="1303"/>
      <c r="B1377" s="543" t="s">
        <v>210</v>
      </c>
      <c r="C1377" s="1283" t="s">
        <v>24</v>
      </c>
      <c r="D1377" s="1284"/>
      <c r="E1377" s="1284"/>
      <c r="F1377" s="1284"/>
      <c r="G1377" s="1285"/>
      <c r="H1377" s="25" t="s">
        <v>161</v>
      </c>
      <c r="I1377" s="1252">
        <f>VLOOKUP($A1369,'Marks Entry'!$B$9:$FN$108,8,0)</f>
        <v>0</v>
      </c>
      <c r="J1377" s="1252"/>
      <c r="K1377" s="1252"/>
      <c r="L1377" s="1252"/>
      <c r="M1377" s="1252"/>
      <c r="N1377" s="1252"/>
      <c r="O1377" s="1253"/>
      <c r="P1377" s="1007"/>
    </row>
    <row r="1378" spans="1:16" s="73" customFormat="1" ht="19.5" customHeight="1">
      <c r="A1378" s="1303"/>
      <c r="B1378" s="543" t="s">
        <v>210</v>
      </c>
      <c r="C1378" s="1283" t="s">
        <v>55</v>
      </c>
      <c r="D1378" s="1284"/>
      <c r="E1378" s="1284"/>
      <c r="F1378" s="1284"/>
      <c r="G1378" s="1285"/>
      <c r="H1378" s="25" t="s">
        <v>161</v>
      </c>
      <c r="I1378" s="1252">
        <f>VLOOKUP($A1369,'Marks Entry'!$B$9:$FN$108,9,0)</f>
        <v>0</v>
      </c>
      <c r="J1378" s="1252"/>
      <c r="K1378" s="1252"/>
      <c r="L1378" s="1252"/>
      <c r="M1378" s="1252"/>
      <c r="N1378" s="1252"/>
      <c r="O1378" s="1253"/>
      <c r="P1378" s="1007"/>
    </row>
    <row r="1379" spans="1:16" s="73" customFormat="1" ht="19.5" customHeight="1">
      <c r="A1379" s="1303"/>
      <c r="B1379" s="543" t="s">
        <v>210</v>
      </c>
      <c r="C1379" s="1283" t="s">
        <v>56</v>
      </c>
      <c r="D1379" s="1284"/>
      <c r="E1379" s="1284"/>
      <c r="F1379" s="1284"/>
      <c r="G1379" s="1285"/>
      <c r="H1379" s="25" t="s">
        <v>161</v>
      </c>
      <c r="I1379" s="1251" t="str">
        <f>CONCATENATE('Marks Entry'!$G$4,'Marks Entry'!$J$4)</f>
        <v>6(A)</v>
      </c>
      <c r="J1379" s="1252"/>
      <c r="K1379" s="1252"/>
      <c r="L1379" s="1252"/>
      <c r="M1379" s="1252"/>
      <c r="N1379" s="1252"/>
      <c r="O1379" s="1253"/>
      <c r="P1379" s="1007"/>
    </row>
    <row r="1380" spans="1:16" s="73" customFormat="1" ht="19.5" customHeight="1" thickBot="1">
      <c r="A1380" s="1303"/>
      <c r="B1380" s="543" t="s">
        <v>210</v>
      </c>
      <c r="C1380" s="1254" t="s">
        <v>26</v>
      </c>
      <c r="D1380" s="1255"/>
      <c r="E1380" s="1255"/>
      <c r="F1380" s="1255"/>
      <c r="G1380" s="1256"/>
      <c r="H1380" s="61" t="s">
        <v>161</v>
      </c>
      <c r="I1380" s="1257">
        <f>VLOOKUP($A1369,'Marks Entry'!$B$9:$FN$108,10,0)</f>
        <v>0</v>
      </c>
      <c r="J1380" s="1257"/>
      <c r="K1380" s="1257"/>
      <c r="L1380" s="1257"/>
      <c r="M1380" s="1257"/>
      <c r="N1380" s="1257"/>
      <c r="O1380" s="1258"/>
      <c r="P1380" s="1007"/>
    </row>
    <row r="1381" spans="1:16" s="73" customFormat="1" ht="34.5" customHeight="1">
      <c r="A1381" s="1303"/>
      <c r="B1381" s="543" t="s">
        <v>210</v>
      </c>
      <c r="C1381" s="1259" t="s">
        <v>57</v>
      </c>
      <c r="D1381" s="1260"/>
      <c r="E1381" s="525" t="s">
        <v>82</v>
      </c>
      <c r="F1381" s="525" t="s">
        <v>83</v>
      </c>
      <c r="G1381" s="697" t="str">
        <f>'Marks Entry'!$R$5</f>
        <v>No Bag Day Activity</v>
      </c>
      <c r="H1381" s="521" t="s">
        <v>32</v>
      </c>
      <c r="I1381" s="1261" t="s">
        <v>58</v>
      </c>
      <c r="J1381" s="1262"/>
      <c r="K1381" s="522" t="s">
        <v>203</v>
      </c>
      <c r="L1381" s="1263" t="s">
        <v>94</v>
      </c>
      <c r="M1381" s="1264"/>
      <c r="N1381" s="535" t="s">
        <v>86</v>
      </c>
      <c r="O1381" s="1265" t="s">
        <v>101</v>
      </c>
      <c r="P1381" s="1007"/>
    </row>
    <row r="1382" spans="1:16" s="73" customFormat="1" ht="25.5" customHeight="1" thickBot="1">
      <c r="A1382" s="1303"/>
      <c r="B1382" s="543" t="s">
        <v>210</v>
      </c>
      <c r="C1382" s="1267" t="s">
        <v>59</v>
      </c>
      <c r="D1382" s="1268"/>
      <c r="E1382" s="549">
        <f>'Marks Entry'!$N$7</f>
        <v>10</v>
      </c>
      <c r="F1382" s="549">
        <f>'Marks Entry'!$Q$7</f>
        <v>10</v>
      </c>
      <c r="G1382" s="549">
        <f>'Marks Entry'!$T$7</f>
        <v>10</v>
      </c>
      <c r="H1382" s="111">
        <f>SUM(E1382:G1382)</f>
        <v>30</v>
      </c>
      <c r="I1382" s="1269">
        <f>'Marks Entry'!$X$7</f>
        <v>70</v>
      </c>
      <c r="J1382" s="1270"/>
      <c r="K1382" s="531">
        <f>SUM(H1382,I1382)</f>
        <v>100</v>
      </c>
      <c r="L1382" s="1330">
        <f>'Marks Entry'!$AA$7</f>
        <v>100</v>
      </c>
      <c r="M1382" s="1331"/>
      <c r="N1382" s="536">
        <f>H1382+I1382+L1382</f>
        <v>200</v>
      </c>
      <c r="O1382" s="1266"/>
      <c r="P1382" s="1007"/>
    </row>
    <row r="1383" spans="1:16" s="73" customFormat="1" ht="18.600000000000001" customHeight="1">
      <c r="A1383" s="1303"/>
      <c r="B1383" s="543" t="s">
        <v>210</v>
      </c>
      <c r="C1383" s="1324" t="str">
        <f>'Marks Entry'!$L$3</f>
        <v>HINDI</v>
      </c>
      <c r="D1383" s="1325"/>
      <c r="E1383" s="527">
        <f>IF($L1372="TC",0,IF($L1372="Nso",0,VLOOKUP($A1369,'Marks Entry'!$B$9:$FN$108,13,0)))</f>
        <v>0</v>
      </c>
      <c r="F1383" s="527">
        <f>IF($L1372="TC",0,IF($L1372="Nso",0,VLOOKUP($A1369,'Marks Entry'!$B$9:$FN$108,16,0)))</f>
        <v>0</v>
      </c>
      <c r="G1383" s="527">
        <f>IF($L1372="TC",0,IF($L1372="Nso",0,VLOOKUP($A1369,'Marks Entry'!$B$9:$FN$108,19,0)))</f>
        <v>0</v>
      </c>
      <c r="H1383" s="528">
        <f>SUM(E1383:G1383)</f>
        <v>0</v>
      </c>
      <c r="I1383" s="1326">
        <f>IF($L1372="TC",0,IF($L1372="Nso",0,VLOOKUP($A1369,'Marks Entry'!$B$9:$FN$108,23,0)))</f>
        <v>0</v>
      </c>
      <c r="J1383" s="1327"/>
      <c r="K1383" s="532">
        <f>SUM(H1383,I1383)</f>
        <v>0</v>
      </c>
      <c r="L1383" s="1328">
        <f>IF($L1372="TC",0,IF($L1372="Nso",0,VLOOKUP($A1369,'Marks Entry'!$B$9:$FN$108,26,0)))</f>
        <v>0</v>
      </c>
      <c r="M1383" s="1329"/>
      <c r="N1383" s="537">
        <f>SUM(H1383,I1383,L1383)</f>
        <v>0</v>
      </c>
      <c r="O1383" s="544" t="str">
        <f>IF($L1372="TC",0,IF($L1372="Nso",0,VLOOKUP($A1369,'Marks Entry'!$B$9:$FN$108,30,0)))</f>
        <v>E</v>
      </c>
      <c r="P1383" s="1007"/>
    </row>
    <row r="1384" spans="1:16" s="73" customFormat="1" ht="18.600000000000001" customHeight="1">
      <c r="A1384" s="1303"/>
      <c r="B1384" s="543" t="s">
        <v>210</v>
      </c>
      <c r="C1384" s="1271" t="str">
        <f>'Marks Entry'!$AF$3</f>
        <v>ENGLISH</v>
      </c>
      <c r="D1384" s="1272"/>
      <c r="E1384" s="527">
        <f>IF($L1372="TC",0,IF($L1372="Nso",0,VLOOKUP($A1369,'Marks Entry'!$B$9:$FN$108,33,0)))</f>
        <v>0</v>
      </c>
      <c r="F1384" s="527">
        <f>IF($L1372="TC",0,IF($L1372="Nso",0,VLOOKUP($A1369,'Marks Entry'!$B$9:$FN$108,36,0)))</f>
        <v>0</v>
      </c>
      <c r="G1384" s="527">
        <f>IF($L1372="TC",0,IF($L1372="Nso",0,VLOOKUP($A1369,'Marks Entry'!$B$9:$FN$108,39,0)))</f>
        <v>0</v>
      </c>
      <c r="H1384" s="529">
        <f t="shared" ref="H1384:H1388" si="114">SUM(E1384:G1384)</f>
        <v>0</v>
      </c>
      <c r="I1384" s="1273">
        <f>IF($L1372="TC",0,IF($L1372="Nso",0,VLOOKUP($A1369,'Marks Entry'!$B$9:$FN$108,43,0)))</f>
        <v>0</v>
      </c>
      <c r="J1384" s="1274"/>
      <c r="K1384" s="533">
        <f t="shared" ref="K1384:K1388" si="115">SUM(H1384,I1384)</f>
        <v>0</v>
      </c>
      <c r="L1384" s="1275">
        <f>IF($L1372="TC",0,IF($L1372="Nso",0,VLOOKUP($A1369,'Marks Entry'!$B$9:$FN$108,46,0)))</f>
        <v>0</v>
      </c>
      <c r="M1384" s="1276"/>
      <c r="N1384" s="537">
        <f t="shared" ref="N1384:N1388" si="116">SUM(H1384,I1384,L1384)</f>
        <v>0</v>
      </c>
      <c r="O1384" s="544" t="str">
        <f>IF($L1372="TC",0,IF($L1372="Nso",0,VLOOKUP($A1369,'Marks Entry'!$B$9:$FN$108,50,0)))</f>
        <v>E</v>
      </c>
      <c r="P1384" s="1007"/>
    </row>
    <row r="1385" spans="1:16" s="73" customFormat="1" ht="18.600000000000001" customHeight="1">
      <c r="A1385" s="1303"/>
      <c r="B1385" s="543" t="s">
        <v>210</v>
      </c>
      <c r="C1385" s="1271" t="str">
        <f>'Marks Entry'!$AZ$3</f>
        <v>SANSKRIT</v>
      </c>
      <c r="D1385" s="1272"/>
      <c r="E1385" s="527">
        <f>IF($L1372="TC",0,IF($L1372="Nso",0,VLOOKUP($A1369,'Marks Entry'!$B$9:$FN$108,53,0)))</f>
        <v>0</v>
      </c>
      <c r="F1385" s="527">
        <f>IF($L1372="TC",0,IF($L1372="TC",0,IF($L1372="Nso",0,VLOOKUP($A1369,'Marks Entry'!$B$9:$FN$108,56,0))))</f>
        <v>0</v>
      </c>
      <c r="G1385" s="527">
        <f>IF($L1372="TC",0,IF($L1372="TC",0,IF($L1372="Nso",0,VLOOKUP($A1369,'Marks Entry'!$B$9:$FN$108,59,0))))</f>
        <v>0</v>
      </c>
      <c r="H1385" s="529">
        <f t="shared" si="114"/>
        <v>0</v>
      </c>
      <c r="I1385" s="1273">
        <f>IF($L1372="TC",0,IF($L1372="Nso",0,VLOOKUP($A1369,'Marks Entry'!$B$9:$FN$108,63,0)))</f>
        <v>0</v>
      </c>
      <c r="J1385" s="1274"/>
      <c r="K1385" s="533">
        <f t="shared" si="115"/>
        <v>0</v>
      </c>
      <c r="L1385" s="1275">
        <f>IF($L1372="TC",0,IF($L1372="Nso",0,VLOOKUP($A1369,'Marks Entry'!$B$9:$FN$108,66,0)))</f>
        <v>0</v>
      </c>
      <c r="M1385" s="1276"/>
      <c r="N1385" s="537">
        <f t="shared" si="116"/>
        <v>0</v>
      </c>
      <c r="O1385" s="544" t="str">
        <f>IF($L1372="TC",0,IF($L1372="Nso",0,VLOOKUP($A1369,'Marks Entry'!$B$9:$FN$108,70,0)))</f>
        <v>E</v>
      </c>
      <c r="P1385" s="1007"/>
    </row>
    <row r="1386" spans="1:16" s="73" customFormat="1" ht="18.600000000000001" customHeight="1">
      <c r="A1386" s="1303"/>
      <c r="B1386" s="543" t="s">
        <v>210</v>
      </c>
      <c r="C1386" s="1271" t="str">
        <f>'Marks Entry'!$BT$3</f>
        <v>SCIENCE</v>
      </c>
      <c r="D1386" s="1272"/>
      <c r="E1386" s="527">
        <f>IF($L1372="TC",0,IF($L1372="Nso",0,VLOOKUP($A1369,'Marks Entry'!$B$9:$FN$108,73,0)))</f>
        <v>0</v>
      </c>
      <c r="F1386" s="527">
        <f>IF($L1372="TC",0,IF($L1372="Nso",0,VLOOKUP($A1369,'Marks Entry'!$B$9:$FN$108,76,0)))</f>
        <v>0</v>
      </c>
      <c r="G1386" s="527">
        <f>IF($L1372="TC",0,IF($L1372="Nso",0,VLOOKUP($A1369,'Marks Entry'!$B$9:$FN$108,79,0)))</f>
        <v>0</v>
      </c>
      <c r="H1386" s="529">
        <f t="shared" si="114"/>
        <v>0</v>
      </c>
      <c r="I1386" s="1273">
        <f>IF($L1372="TC",0,IF($L1372="Nso",0,VLOOKUP($A1369,'Marks Entry'!$B$9:$FN$108,83,0)))</f>
        <v>0</v>
      </c>
      <c r="J1386" s="1274"/>
      <c r="K1386" s="533">
        <f t="shared" si="115"/>
        <v>0</v>
      </c>
      <c r="L1386" s="1275">
        <f>IF($L1372="TC",0,IF($L1372="Nso",0,VLOOKUP($A1369,'Marks Entry'!$B$9:$FN$108,86,0)))</f>
        <v>0</v>
      </c>
      <c r="M1386" s="1276"/>
      <c r="N1386" s="537">
        <f t="shared" si="116"/>
        <v>0</v>
      </c>
      <c r="O1386" s="544" t="str">
        <f>IF($L1372="TC",0,IF($L1372="Nso",0,VLOOKUP($A1369,'Marks Entry'!$B$9:$FN$108,90,0)))</f>
        <v>E</v>
      </c>
      <c r="P1386" s="1007"/>
    </row>
    <row r="1387" spans="1:16" s="73" customFormat="1" ht="18.600000000000001" customHeight="1">
      <c r="A1387" s="1303"/>
      <c r="B1387" s="543" t="s">
        <v>210</v>
      </c>
      <c r="C1387" s="1271" t="str">
        <f>'Marks Entry'!$CN$3</f>
        <v>MATHEMATICS</v>
      </c>
      <c r="D1387" s="1272"/>
      <c r="E1387" s="527">
        <f>IF($L1372="TC",0,IF($L1372="Nso",0,VLOOKUP($A1369,'Marks Entry'!$B$9:$FN$108,93,0)))</f>
        <v>0</v>
      </c>
      <c r="F1387" s="527">
        <f>IF($L1372="TC",0,IF($L1372="Nso",0,VLOOKUP($A1369,'Marks Entry'!$B$9:$FN$108,96,0)))</f>
        <v>0</v>
      </c>
      <c r="G1387" s="527">
        <f>IF($L1372="TC",0,IF($L1372="Nso",0,VLOOKUP($A1369,'Marks Entry'!$B$9:$FN$108,99,0)))</f>
        <v>0</v>
      </c>
      <c r="H1387" s="529">
        <f t="shared" si="114"/>
        <v>0</v>
      </c>
      <c r="I1387" s="1273">
        <f>IF($L1372="TC",0,IF($L1372="Nso",0,VLOOKUP($A1369,'Marks Entry'!$B$9:$FN$108,103,0)))</f>
        <v>0</v>
      </c>
      <c r="J1387" s="1274"/>
      <c r="K1387" s="533">
        <f t="shared" si="115"/>
        <v>0</v>
      </c>
      <c r="L1387" s="1275">
        <f>IF($L1372="TC",0,IF($L1372="Nso",0,VLOOKUP($A1369,'Marks Entry'!$B$9:$FN$108,106,0)))</f>
        <v>0</v>
      </c>
      <c r="M1387" s="1276"/>
      <c r="N1387" s="537">
        <f t="shared" si="116"/>
        <v>0</v>
      </c>
      <c r="O1387" s="544" t="str">
        <f>IF($L1372="TC",0,IF($L1372="Nso",0,VLOOKUP($A1369,'Marks Entry'!$B$9:$FN$108,110,0)))</f>
        <v>E</v>
      </c>
      <c r="P1387" s="1007"/>
    </row>
    <row r="1388" spans="1:16" s="73" customFormat="1" ht="18.600000000000001" customHeight="1" thickBot="1">
      <c r="A1388" s="1303"/>
      <c r="B1388" s="543" t="s">
        <v>210</v>
      </c>
      <c r="C1388" s="1277" t="str">
        <f>'Marks Entry'!$DH$3</f>
        <v>SOCIAL SCIENCE</v>
      </c>
      <c r="D1388" s="1278"/>
      <c r="E1388" s="527">
        <f>IF($L1372="TC",0,IF($L1372="Nso",0,VLOOKUP($A1369,'Marks Entry'!$B$9:$FN$108,113,0)))</f>
        <v>0</v>
      </c>
      <c r="F1388" s="527">
        <f>IF($L1372="TC",0,IF($L1372="Nso",0,VLOOKUP($A1369,'Marks Entry'!$B$9:$FN$108,116,0)))</f>
        <v>0</v>
      </c>
      <c r="G1388" s="527">
        <f>IF($L1372="TC",0,IF($L1372="Nso",0,VLOOKUP($A1369,'Marks Entry'!$B$9:$FN$108,119,0)))</f>
        <v>0</v>
      </c>
      <c r="H1388" s="530">
        <f t="shared" si="114"/>
        <v>0</v>
      </c>
      <c r="I1388" s="1279">
        <f>IF($L1372="TC",0,IF($L1372="Nso",0,VLOOKUP($A1369,'Marks Entry'!$B$9:$FN$108,123,0)))</f>
        <v>0</v>
      </c>
      <c r="J1388" s="1280"/>
      <c r="K1388" s="534">
        <f t="shared" si="115"/>
        <v>0</v>
      </c>
      <c r="L1388" s="1281">
        <f>IF($L1372="TC",0,IF($L1372="Nso",0,VLOOKUP($A1369,'Marks Entry'!$B$9:$FN$108,126,0)))</f>
        <v>0</v>
      </c>
      <c r="M1388" s="1282"/>
      <c r="N1388" s="537">
        <f t="shared" si="116"/>
        <v>0</v>
      </c>
      <c r="O1388" s="544" t="str">
        <f>IF($L1372="TC",0,IF($L1372="Nso",0,VLOOKUP($A1369,'Marks Entry'!$B$9:$FN$108,130,0)))</f>
        <v>E</v>
      </c>
      <c r="P1388" s="1007"/>
    </row>
    <row r="1389" spans="1:16" s="73" customFormat="1" ht="18.600000000000001" customHeight="1">
      <c r="A1389" s="1303"/>
      <c r="B1389" s="543" t="s">
        <v>210</v>
      </c>
      <c r="C1389" s="1350" t="s">
        <v>87</v>
      </c>
      <c r="D1389" s="1351"/>
      <c r="E1389" s="1352"/>
      <c r="F1389" s="1356" t="s">
        <v>88</v>
      </c>
      <c r="G1389" s="1357"/>
      <c r="H1389" s="1358" t="s">
        <v>89</v>
      </c>
      <c r="I1389" s="1358"/>
      <c r="J1389" s="1359" t="s">
        <v>44</v>
      </c>
      <c r="K1389" s="1360"/>
      <c r="L1389" s="236" t="s">
        <v>95</v>
      </c>
      <c r="M1389" s="236" t="s">
        <v>208</v>
      </c>
      <c r="N1389" s="200" t="s">
        <v>42</v>
      </c>
      <c r="O1389" s="545" t="s">
        <v>46</v>
      </c>
      <c r="P1389" s="1007"/>
    </row>
    <row r="1390" spans="1:16" s="73" customFormat="1" ht="18.600000000000001" customHeight="1" thickBot="1">
      <c r="A1390" s="1303"/>
      <c r="B1390" s="543" t="s">
        <v>210</v>
      </c>
      <c r="C1390" s="1353"/>
      <c r="D1390" s="1354"/>
      <c r="E1390" s="1355"/>
      <c r="F1390" s="1361">
        <f>IF($L1372="TC",0,IF($L1372="Nso",0,VLOOKUP($A1369,'Marks Entry'!$B$9:$FN$108,161,0)))</f>
        <v>1200</v>
      </c>
      <c r="G1390" s="1362"/>
      <c r="H1390" s="1363">
        <f>IF($L1372="TC",0,IF($L1372="Nso",0,VLOOKUP($A1369,'Marks Entry'!$B$9:$FN$108,162,0)))</f>
        <v>0</v>
      </c>
      <c r="I1390" s="1363"/>
      <c r="J1390" s="1364">
        <f>IF($L1372="TC",0,IF($L1372="Nso",0,VLOOKUP($A1369,'Marks Entry'!$B$9:$FN$108,163,0)))</f>
        <v>0</v>
      </c>
      <c r="K1390" s="1365"/>
      <c r="L1390" s="237" t="str">
        <f>IF($L1372="TC",0,IF($L1372="Nso",0,VLOOKUP($A1369,'Marks Entry'!$B$9:$FN$108,164,0)))</f>
        <v/>
      </c>
      <c r="M1390" s="237" t="str">
        <f>IF($L1372="TC",0,IF($L1372="Nso",0,VLOOKUP($A1369,'Marks Entry'!$B$9:$FN$108,165,0)))</f>
        <v/>
      </c>
      <c r="N1390" s="542" t="str">
        <f>IF($L1372="TC","TC",IF($L1372="Nso","NSO",VLOOKUP($A1369,'Marks Entry'!$B$9:$FN$108,166,0)))</f>
        <v>PROMOTED</v>
      </c>
      <c r="O1390" s="546" t="str">
        <f>IF($L1372="Nso",0,VLOOKUP($A1369,'Marks Entry'!$B$9:$FN$108,168,0))</f>
        <v/>
      </c>
      <c r="P1390" s="1007"/>
    </row>
    <row r="1391" spans="1:16" s="73" customFormat="1" ht="18.600000000000001" customHeight="1">
      <c r="A1391" s="1303"/>
      <c r="B1391" s="543" t="s">
        <v>210</v>
      </c>
      <c r="C1391" s="1332" t="s">
        <v>62</v>
      </c>
      <c r="D1391" s="1333"/>
      <c r="E1391" s="1333"/>
      <c r="F1391" s="1333"/>
      <c r="G1391" s="1333"/>
      <c r="H1391" s="1333"/>
      <c r="I1391" s="1334"/>
      <c r="J1391" s="1335" t="s">
        <v>63</v>
      </c>
      <c r="K1391" s="1335"/>
      <c r="L1391" s="1336"/>
      <c r="M1391" s="238">
        <f>IF($L1372="TC",0,IF($L1372="Nso",0,VLOOKUP($A1369,'Marks Entry'!$B$9:$FN$108,158,0)))</f>
        <v>0</v>
      </c>
      <c r="N1391" s="1337" t="s">
        <v>104</v>
      </c>
      <c r="O1391" s="1338"/>
      <c r="P1391" s="1007"/>
    </row>
    <row r="1392" spans="1:16" s="73" customFormat="1" ht="18.600000000000001" customHeight="1" thickBot="1">
      <c r="A1392" s="1303"/>
      <c r="B1392" s="543" t="s">
        <v>210</v>
      </c>
      <c r="C1392" s="1339" t="s">
        <v>57</v>
      </c>
      <c r="D1392" s="1340"/>
      <c r="E1392" s="1340"/>
      <c r="F1392" s="1341" t="s">
        <v>168</v>
      </c>
      <c r="G1392" s="1341"/>
      <c r="H1392" s="1341"/>
      <c r="I1392" s="523" t="s">
        <v>50</v>
      </c>
      <c r="J1392" s="1342" t="s">
        <v>64</v>
      </c>
      <c r="K1392" s="1342"/>
      <c r="L1392" s="1343"/>
      <c r="M1392" s="239">
        <f>IF($L1372="TC",0,IF($L1372="Nso",0,VLOOKUP($A1369,'Marks Entry'!$B$9:$FN$108,159,0)))</f>
        <v>0</v>
      </c>
      <c r="N1392" s="1344" t="str">
        <f>IF($L1372="TC",0,IF($L1372="Nso",0,VLOOKUP($A1369,'Marks Entry'!$B$9:$FN$108,160,0)))</f>
        <v/>
      </c>
      <c r="O1392" s="1345"/>
      <c r="P1392" s="1007"/>
    </row>
    <row r="1393" spans="1:16" s="73" customFormat="1" ht="18.600000000000001" customHeight="1">
      <c r="A1393" s="1303"/>
      <c r="B1393" s="543" t="s">
        <v>210</v>
      </c>
      <c r="C1393" s="1339"/>
      <c r="D1393" s="1340"/>
      <c r="E1393" s="1340"/>
      <c r="F1393" s="1341"/>
      <c r="G1393" s="1341"/>
      <c r="H1393" s="1341"/>
      <c r="I1393" s="524" t="s">
        <v>102</v>
      </c>
      <c r="J1393" s="1346" t="s">
        <v>65</v>
      </c>
      <c r="K1393" s="1346"/>
      <c r="L1393" s="1347"/>
      <c r="M1393" s="1348" t="str">
        <f>IF($L1372="TC",0,IF($L1372="Nso",0,VLOOKUP($A1369,'Marks Entry'!$B$9:$FN$108,169,0)))</f>
        <v>Need Improvement</v>
      </c>
      <c r="N1393" s="1348"/>
      <c r="O1393" s="1349"/>
      <c r="P1393" s="1007"/>
    </row>
    <row r="1394" spans="1:16" s="73" customFormat="1" ht="18.600000000000001" customHeight="1">
      <c r="A1394" s="1303"/>
      <c r="B1394" s="543" t="s">
        <v>210</v>
      </c>
      <c r="C1394" s="1397" t="str">
        <f>'Marks Entry'!$EB$3</f>
        <v>Work Exp.</v>
      </c>
      <c r="D1394" s="1398"/>
      <c r="E1394" s="1399"/>
      <c r="F1394" s="1400" t="str">
        <f>IF($L1372="TC",0,IF($L1372="Nso",0,VLOOKUP($A1369,'Marks Entry'!$B$9:$GM$108,186,0)))</f>
        <v>0/100</v>
      </c>
      <c r="G1394" s="1400"/>
      <c r="H1394" s="1400"/>
      <c r="I1394" s="59" t="str">
        <f>IF($L1372="TC",0,IF($L1372="Nso",0,VLOOKUP($A1369,'Marks Entry'!$B$9:$GM$108,139,0)))</f>
        <v>E</v>
      </c>
      <c r="J1394" s="1401" t="s">
        <v>81</v>
      </c>
      <c r="K1394" s="1401"/>
      <c r="L1394" s="1402"/>
      <c r="M1394" s="1403">
        <f>'Marks Entry'!$AA$2</f>
        <v>45041</v>
      </c>
      <c r="N1394" s="1403"/>
      <c r="O1394" s="1404"/>
      <c r="P1394" s="1007"/>
    </row>
    <row r="1395" spans="1:16" s="73" customFormat="1" ht="18.600000000000001" customHeight="1">
      <c r="A1395" s="1303"/>
      <c r="B1395" s="543" t="s">
        <v>210</v>
      </c>
      <c r="C1395" s="1405" t="str">
        <f>'Marks Entry'!$EK$3</f>
        <v>Art Edu.</v>
      </c>
      <c r="D1395" s="1400"/>
      <c r="E1395" s="1400"/>
      <c r="F1395" s="1406" t="str">
        <f>IF($L1372="TC",0,IF($L1372="Nso",0,VLOOKUP($A1369,'Marks Entry'!$B$9:$GM$108,190,0)))</f>
        <v>0/100</v>
      </c>
      <c r="G1395" s="1407"/>
      <c r="H1395" s="1408"/>
      <c r="I1395" s="59" t="str">
        <f>IF($L1372="TC",0,IF($L1372="Nso",0,VLOOKUP($A1369,'Marks Entry'!$B$9:$GM$108,148,0)))</f>
        <v>E</v>
      </c>
      <c r="J1395" s="1409"/>
      <c r="K1395" s="1409"/>
      <c r="L1395" s="1410"/>
      <c r="M1395" s="1410"/>
      <c r="N1395" s="1410"/>
      <c r="O1395" s="1411"/>
      <c r="P1395" s="1007"/>
    </row>
    <row r="1396" spans="1:16" s="73" customFormat="1" ht="18.600000000000001" customHeight="1">
      <c r="A1396" s="1303"/>
      <c r="B1396" s="543" t="s">
        <v>210</v>
      </c>
      <c r="C1396" s="1366" t="str">
        <f>'Marks Entry'!$ET$3</f>
        <v>HEALTH &amp; PHY. EDU.</v>
      </c>
      <c r="D1396" s="1367"/>
      <c r="E1396" s="1367"/>
      <c r="F1396" s="1368" t="str">
        <f>IF($L1372="TC",0,IF($L1372="Nso",0,VLOOKUP($A1369,'Marks Entry'!$B$9:$GM$108,194,0)))</f>
        <v>0/100</v>
      </c>
      <c r="G1396" s="1369"/>
      <c r="H1396" s="1370"/>
      <c r="I1396" s="59" t="str">
        <f>IF($L1372="TC",0,IF($L1372="Nso",0,VLOOKUP($A1369,'Marks Entry'!$B$9:$GM$108,157,0)))</f>
        <v>E</v>
      </c>
      <c r="J1396" s="1371" t="s">
        <v>77</v>
      </c>
      <c r="K1396" s="1372"/>
      <c r="L1396" s="1373"/>
      <c r="M1396" s="1377"/>
      <c r="N1396" s="1372"/>
      <c r="O1396" s="1378"/>
      <c r="P1396" s="1007"/>
    </row>
    <row r="1397" spans="1:16" s="73" customFormat="1" ht="18.600000000000001" customHeight="1">
      <c r="A1397" s="1303"/>
      <c r="B1397" s="543" t="s">
        <v>210</v>
      </c>
      <c r="C1397" s="1381" t="s">
        <v>66</v>
      </c>
      <c r="D1397" s="1382"/>
      <c r="E1397" s="1382"/>
      <c r="F1397" s="1382"/>
      <c r="G1397" s="1382"/>
      <c r="H1397" s="1382"/>
      <c r="I1397" s="1383"/>
      <c r="J1397" s="1374"/>
      <c r="K1397" s="1375"/>
      <c r="L1397" s="1376"/>
      <c r="M1397" s="1379"/>
      <c r="N1397" s="1375"/>
      <c r="O1397" s="1380"/>
      <c r="P1397" s="1007"/>
    </row>
    <row r="1398" spans="1:16" s="73" customFormat="1" ht="18.600000000000001" customHeight="1" thickBot="1">
      <c r="A1398" s="1303"/>
      <c r="B1398" s="543" t="s">
        <v>210</v>
      </c>
      <c r="C1398" s="60" t="s">
        <v>67</v>
      </c>
      <c r="D1398" s="1384" t="s">
        <v>72</v>
      </c>
      <c r="E1398" s="1385"/>
      <c r="F1398" s="1384" t="s">
        <v>73</v>
      </c>
      <c r="G1398" s="1386"/>
      <c r="H1398" s="1386"/>
      <c r="I1398" s="1387"/>
      <c r="J1398" s="1388" t="s">
        <v>78</v>
      </c>
      <c r="K1398" s="1389"/>
      <c r="L1398" s="1389"/>
      <c r="M1398" s="1389"/>
      <c r="N1398" s="1389"/>
      <c r="O1398" s="1390"/>
      <c r="P1398" s="1007"/>
    </row>
    <row r="1399" spans="1:16" s="73" customFormat="1" ht="18.600000000000001" customHeight="1">
      <c r="A1399" s="1303"/>
      <c r="B1399" s="543" t="s">
        <v>210</v>
      </c>
      <c r="C1399" s="690" t="s">
        <v>68</v>
      </c>
      <c r="D1399" s="1328" t="s">
        <v>211</v>
      </c>
      <c r="E1399" s="1327"/>
      <c r="F1399" s="1394" t="s">
        <v>74</v>
      </c>
      <c r="G1399" s="1395"/>
      <c r="H1399" s="1395"/>
      <c r="I1399" s="1396"/>
      <c r="J1399" s="1391"/>
      <c r="K1399" s="1392"/>
      <c r="L1399" s="1392"/>
      <c r="M1399" s="1392"/>
      <c r="N1399" s="1392"/>
      <c r="O1399" s="1393"/>
      <c r="P1399" s="1007"/>
    </row>
    <row r="1400" spans="1:16" s="73" customFormat="1" ht="18.600000000000001" customHeight="1">
      <c r="A1400" s="1303"/>
      <c r="B1400" s="543" t="s">
        <v>210</v>
      </c>
      <c r="C1400" s="689" t="s">
        <v>69</v>
      </c>
      <c r="D1400" s="1275" t="s">
        <v>212</v>
      </c>
      <c r="E1400" s="1274"/>
      <c r="F1400" s="1413" t="s">
        <v>75</v>
      </c>
      <c r="G1400" s="1414"/>
      <c r="H1400" s="1414"/>
      <c r="I1400" s="1415"/>
      <c r="J1400" s="1391"/>
      <c r="K1400" s="1392"/>
      <c r="L1400" s="1392"/>
      <c r="M1400" s="1392"/>
      <c r="N1400" s="1392"/>
      <c r="O1400" s="1393"/>
      <c r="P1400" s="1007"/>
    </row>
    <row r="1401" spans="1:16" s="73" customFormat="1" ht="18.600000000000001" customHeight="1">
      <c r="A1401" s="1303"/>
      <c r="B1401" s="543" t="s">
        <v>210</v>
      </c>
      <c r="C1401" s="689" t="s">
        <v>71</v>
      </c>
      <c r="D1401" s="1275" t="s">
        <v>213</v>
      </c>
      <c r="E1401" s="1274"/>
      <c r="F1401" s="1413" t="s">
        <v>76</v>
      </c>
      <c r="G1401" s="1414"/>
      <c r="H1401" s="1414"/>
      <c r="I1401" s="1415"/>
      <c r="J1401" s="1416" t="s">
        <v>90</v>
      </c>
      <c r="K1401" s="1417"/>
      <c r="L1401" s="1417"/>
      <c r="M1401" s="1417"/>
      <c r="N1401" s="1417"/>
      <c r="O1401" s="1418"/>
      <c r="P1401" s="1007"/>
    </row>
    <row r="1402" spans="1:16" s="73" customFormat="1" ht="18.600000000000001" customHeight="1">
      <c r="A1402" s="1303"/>
      <c r="B1402" s="543" t="s">
        <v>210</v>
      </c>
      <c r="C1402" s="689" t="s">
        <v>70</v>
      </c>
      <c r="D1402" s="1275" t="s">
        <v>214</v>
      </c>
      <c r="E1402" s="1274"/>
      <c r="F1402" s="1413" t="s">
        <v>103</v>
      </c>
      <c r="G1402" s="1414"/>
      <c r="H1402" s="1414"/>
      <c r="I1402" s="1415"/>
      <c r="J1402" s="1416"/>
      <c r="K1402" s="1417"/>
      <c r="L1402" s="1417"/>
      <c r="M1402" s="1417"/>
      <c r="N1402" s="1417"/>
      <c r="O1402" s="1418"/>
      <c r="P1402" s="1007"/>
    </row>
    <row r="1403" spans="1:16" s="73" customFormat="1" ht="18.600000000000001" customHeight="1" thickBot="1">
      <c r="A1403" s="1303"/>
      <c r="B1403" s="547" t="s">
        <v>210</v>
      </c>
      <c r="C1403" s="548" t="s">
        <v>153</v>
      </c>
      <c r="D1403" s="1281" t="s">
        <v>215</v>
      </c>
      <c r="E1403" s="1280"/>
      <c r="F1403" s="1422" t="s">
        <v>216</v>
      </c>
      <c r="G1403" s="1423"/>
      <c r="H1403" s="1423"/>
      <c r="I1403" s="1424"/>
      <c r="J1403" s="1419"/>
      <c r="K1403" s="1420"/>
      <c r="L1403" s="1420"/>
      <c r="M1403" s="1420"/>
      <c r="N1403" s="1420"/>
      <c r="O1403" s="1421"/>
      <c r="P1403" s="1007"/>
    </row>
    <row r="1404" spans="1:16" s="73" customFormat="1" ht="9.75" customHeight="1">
      <c r="A1404" s="1412"/>
      <c r="B1404" s="1412"/>
      <c r="C1404" s="1412"/>
      <c r="D1404" s="1412"/>
      <c r="E1404" s="1412"/>
      <c r="F1404" s="1412"/>
      <c r="G1404" s="1412"/>
      <c r="H1404" s="1412"/>
      <c r="I1404" s="1412"/>
      <c r="J1404" s="1412"/>
      <c r="K1404" s="1412"/>
      <c r="L1404" s="1412"/>
      <c r="M1404" s="1412"/>
      <c r="N1404" s="1412"/>
      <c r="O1404" s="1412"/>
      <c r="P1404" s="1412"/>
    </row>
    <row r="1405" spans="1:16" s="73" customFormat="1" ht="17.25" customHeight="1" thickBot="1">
      <c r="A1405" s="241">
        <f>A1369+1</f>
        <v>40</v>
      </c>
      <c r="B1405" s="1302" t="s">
        <v>53</v>
      </c>
      <c r="C1405" s="1302"/>
      <c r="D1405" s="1302"/>
      <c r="E1405" s="1302"/>
      <c r="F1405" s="1302"/>
      <c r="G1405" s="1302"/>
      <c r="H1405" s="1302"/>
      <c r="I1405" s="1302"/>
      <c r="J1405" s="1302"/>
      <c r="K1405" s="1302"/>
      <c r="L1405" s="1302"/>
      <c r="M1405" s="1302"/>
      <c r="N1405" s="1302"/>
      <c r="O1405" s="1302"/>
      <c r="P1405" s="1007"/>
    </row>
    <row r="1406" spans="1:16" s="73" customFormat="1" ht="44.25" customHeight="1">
      <c r="A1406" s="1303"/>
      <c r="B1406" s="1304" t="str">
        <f>IF(L1408&gt;0,CONCATENATE(I1408,L1408),0)</f>
        <v>Roll No.:-940</v>
      </c>
      <c r="C1406" s="1306"/>
      <c r="D1406" s="1308" t="str">
        <f>Master!$E$8</f>
        <v>Govt. Sr. Secondary School Raimalwada</v>
      </c>
      <c r="E1406" s="1309"/>
      <c r="F1406" s="1309"/>
      <c r="G1406" s="1309"/>
      <c r="H1406" s="1309"/>
      <c r="I1406" s="1309"/>
      <c r="J1406" s="1309"/>
      <c r="K1406" s="1309"/>
      <c r="L1406" s="1309"/>
      <c r="M1406" s="1309"/>
      <c r="N1406" s="1309"/>
      <c r="O1406" s="1310"/>
      <c r="P1406" s="1007"/>
    </row>
    <row r="1407" spans="1:16" s="73" customFormat="1" ht="26.25" customHeight="1" thickBot="1">
      <c r="A1407" s="1303"/>
      <c r="B1407" s="1305"/>
      <c r="C1407" s="1307"/>
      <c r="D1407" s="1311" t="str">
        <f>Master!$E$11</f>
        <v>P.S.-Bapini (Jodhpur)</v>
      </c>
      <c r="E1407" s="1311"/>
      <c r="F1407" s="1311"/>
      <c r="G1407" s="1311"/>
      <c r="H1407" s="1311"/>
      <c r="I1407" s="1311"/>
      <c r="J1407" s="1311"/>
      <c r="K1407" s="1311"/>
      <c r="L1407" s="1311"/>
      <c r="M1407" s="1311"/>
      <c r="N1407" s="1311"/>
      <c r="O1407" s="1312"/>
      <c r="P1407" s="1007"/>
    </row>
    <row r="1408" spans="1:16" s="73" customFormat="1" ht="15" customHeight="1">
      <c r="A1408" s="1303"/>
      <c r="B1408" s="1313"/>
      <c r="C1408" s="1314" t="s">
        <v>163</v>
      </c>
      <c r="D1408" s="1315"/>
      <c r="E1408" s="1315"/>
      <c r="F1408" s="1315"/>
      <c r="G1408" s="1315"/>
      <c r="H1408" s="1316"/>
      <c r="I1408" s="1320" t="s">
        <v>125</v>
      </c>
      <c r="J1408" s="1321"/>
      <c r="K1408" s="1321"/>
      <c r="L1408" s="1286">
        <f>VLOOKUP(A1405,'Marks Entry'!$B$9:$G$108,6)</f>
        <v>940</v>
      </c>
      <c r="M1408" s="1288" t="str">
        <f>CONCATENATE('Marks Entry'!$C$3,"0",'Marks Entry'!$G$3)</f>
        <v>School U-Dise Code :-08151106901</v>
      </c>
      <c r="N1408" s="1289"/>
      <c r="O1408" s="1290"/>
      <c r="P1408" s="1007"/>
    </row>
    <row r="1409" spans="1:16" s="73" customFormat="1" ht="15" customHeight="1">
      <c r="A1409" s="1303"/>
      <c r="B1409" s="1313"/>
      <c r="C1409" s="1314"/>
      <c r="D1409" s="1315"/>
      <c r="E1409" s="1315"/>
      <c r="F1409" s="1315"/>
      <c r="G1409" s="1315"/>
      <c r="H1409" s="1316"/>
      <c r="I1409" s="1320"/>
      <c r="J1409" s="1321"/>
      <c r="K1409" s="1321"/>
      <c r="L1409" s="1286"/>
      <c r="M1409" s="1291" t="str">
        <f>CONCATENATE('Marks Entry'!$I$3,'Marks Entry'!$J$3)</f>
        <v>Session :-2022-23</v>
      </c>
      <c r="N1409" s="1292"/>
      <c r="O1409" s="1293"/>
      <c r="P1409" s="1007"/>
    </row>
    <row r="1410" spans="1:16" s="73" customFormat="1" ht="15" customHeight="1" thickBot="1">
      <c r="A1410" s="1303"/>
      <c r="B1410" s="1313"/>
      <c r="C1410" s="1317"/>
      <c r="D1410" s="1318"/>
      <c r="E1410" s="1318"/>
      <c r="F1410" s="1318"/>
      <c r="G1410" s="1318"/>
      <c r="H1410" s="1319"/>
      <c r="I1410" s="1322"/>
      <c r="J1410" s="1323"/>
      <c r="K1410" s="1323"/>
      <c r="L1410" s="1287"/>
      <c r="M1410" s="1294"/>
      <c r="N1410" s="1295"/>
      <c r="O1410" s="1296"/>
      <c r="P1410" s="1007"/>
    </row>
    <row r="1411" spans="1:16" s="73" customFormat="1" ht="19.5" customHeight="1">
      <c r="A1411" s="1303"/>
      <c r="B1411" s="543" t="s">
        <v>210</v>
      </c>
      <c r="C1411" s="1297" t="s">
        <v>21</v>
      </c>
      <c r="D1411" s="1298"/>
      <c r="E1411" s="1298"/>
      <c r="F1411" s="1298"/>
      <c r="G1411" s="1299"/>
      <c r="H1411" s="13" t="s">
        <v>161</v>
      </c>
      <c r="I1411" s="1300">
        <f>VLOOKUP($A1405,'Marks Entry'!$B$9:$FN$108,4,0)</f>
        <v>0</v>
      </c>
      <c r="J1411" s="1300"/>
      <c r="K1411" s="1300"/>
      <c r="L1411" s="1300"/>
      <c r="M1411" s="1300"/>
      <c r="N1411" s="1300"/>
      <c r="O1411" s="1301"/>
      <c r="P1411" s="1007"/>
    </row>
    <row r="1412" spans="1:16" s="73" customFormat="1" ht="19.5" customHeight="1">
      <c r="A1412" s="1303"/>
      <c r="B1412" s="543" t="s">
        <v>210</v>
      </c>
      <c r="C1412" s="1283" t="s">
        <v>23</v>
      </c>
      <c r="D1412" s="1284"/>
      <c r="E1412" s="1284"/>
      <c r="F1412" s="1284"/>
      <c r="G1412" s="1285"/>
      <c r="H1412" s="25" t="s">
        <v>161</v>
      </c>
      <c r="I1412" s="1252">
        <f>VLOOKUP($A1405,'Marks Entry'!$B$9:$FN$108,7,0)</f>
        <v>0</v>
      </c>
      <c r="J1412" s="1252"/>
      <c r="K1412" s="1252"/>
      <c r="L1412" s="1252"/>
      <c r="M1412" s="1252"/>
      <c r="N1412" s="1252"/>
      <c r="O1412" s="1253"/>
      <c r="P1412" s="1007"/>
    </row>
    <row r="1413" spans="1:16" s="73" customFormat="1" ht="19.5" customHeight="1">
      <c r="A1413" s="1303"/>
      <c r="B1413" s="543" t="s">
        <v>210</v>
      </c>
      <c r="C1413" s="1283" t="s">
        <v>24</v>
      </c>
      <c r="D1413" s="1284"/>
      <c r="E1413" s="1284"/>
      <c r="F1413" s="1284"/>
      <c r="G1413" s="1285"/>
      <c r="H1413" s="25" t="s">
        <v>161</v>
      </c>
      <c r="I1413" s="1252">
        <f>VLOOKUP($A1405,'Marks Entry'!$B$9:$FN$108,8,0)</f>
        <v>0</v>
      </c>
      <c r="J1413" s="1252"/>
      <c r="K1413" s="1252"/>
      <c r="L1413" s="1252"/>
      <c r="M1413" s="1252"/>
      <c r="N1413" s="1252"/>
      <c r="O1413" s="1253"/>
      <c r="P1413" s="1007"/>
    </row>
    <row r="1414" spans="1:16" s="73" customFormat="1" ht="19.5" customHeight="1">
      <c r="A1414" s="1303"/>
      <c r="B1414" s="543" t="s">
        <v>210</v>
      </c>
      <c r="C1414" s="1283" t="s">
        <v>55</v>
      </c>
      <c r="D1414" s="1284"/>
      <c r="E1414" s="1284"/>
      <c r="F1414" s="1284"/>
      <c r="G1414" s="1285"/>
      <c r="H1414" s="25" t="s">
        <v>161</v>
      </c>
      <c r="I1414" s="1252">
        <f>VLOOKUP($A1405,'Marks Entry'!$B$9:$FN$108,9,0)</f>
        <v>0</v>
      </c>
      <c r="J1414" s="1252"/>
      <c r="K1414" s="1252"/>
      <c r="L1414" s="1252"/>
      <c r="M1414" s="1252"/>
      <c r="N1414" s="1252"/>
      <c r="O1414" s="1253"/>
      <c r="P1414" s="1007"/>
    </row>
    <row r="1415" spans="1:16" s="73" customFormat="1" ht="19.5" customHeight="1">
      <c r="A1415" s="1303"/>
      <c r="B1415" s="543" t="s">
        <v>210</v>
      </c>
      <c r="C1415" s="1283" t="s">
        <v>56</v>
      </c>
      <c r="D1415" s="1284"/>
      <c r="E1415" s="1284"/>
      <c r="F1415" s="1284"/>
      <c r="G1415" s="1285"/>
      <c r="H1415" s="25" t="s">
        <v>161</v>
      </c>
      <c r="I1415" s="1251" t="str">
        <f>CONCATENATE('Marks Entry'!$G$4,'Marks Entry'!$J$4)</f>
        <v>6(A)</v>
      </c>
      <c r="J1415" s="1252"/>
      <c r="K1415" s="1252"/>
      <c r="L1415" s="1252"/>
      <c r="M1415" s="1252"/>
      <c r="N1415" s="1252"/>
      <c r="O1415" s="1253"/>
      <c r="P1415" s="1007"/>
    </row>
    <row r="1416" spans="1:16" s="73" customFormat="1" ht="19.5" customHeight="1" thickBot="1">
      <c r="A1416" s="1303"/>
      <c r="B1416" s="543" t="s">
        <v>210</v>
      </c>
      <c r="C1416" s="1254" t="s">
        <v>26</v>
      </c>
      <c r="D1416" s="1255"/>
      <c r="E1416" s="1255"/>
      <c r="F1416" s="1255"/>
      <c r="G1416" s="1256"/>
      <c r="H1416" s="61" t="s">
        <v>161</v>
      </c>
      <c r="I1416" s="1257">
        <f>VLOOKUP($A1405,'Marks Entry'!$B$9:$FN$108,10,0)</f>
        <v>0</v>
      </c>
      <c r="J1416" s="1257"/>
      <c r="K1416" s="1257"/>
      <c r="L1416" s="1257"/>
      <c r="M1416" s="1257"/>
      <c r="N1416" s="1257"/>
      <c r="O1416" s="1258"/>
      <c r="P1416" s="1007"/>
    </row>
    <row r="1417" spans="1:16" s="73" customFormat="1" ht="34.5" customHeight="1">
      <c r="A1417" s="1303"/>
      <c r="B1417" s="543" t="s">
        <v>210</v>
      </c>
      <c r="C1417" s="1259" t="s">
        <v>57</v>
      </c>
      <c r="D1417" s="1260"/>
      <c r="E1417" s="525" t="s">
        <v>82</v>
      </c>
      <c r="F1417" s="525" t="s">
        <v>83</v>
      </c>
      <c r="G1417" s="697" t="str">
        <f>'Marks Entry'!$R$5</f>
        <v>No Bag Day Activity</v>
      </c>
      <c r="H1417" s="521" t="s">
        <v>32</v>
      </c>
      <c r="I1417" s="1261" t="s">
        <v>58</v>
      </c>
      <c r="J1417" s="1262"/>
      <c r="K1417" s="522" t="s">
        <v>203</v>
      </c>
      <c r="L1417" s="1263" t="s">
        <v>94</v>
      </c>
      <c r="M1417" s="1264"/>
      <c r="N1417" s="535" t="s">
        <v>86</v>
      </c>
      <c r="O1417" s="1265" t="s">
        <v>101</v>
      </c>
      <c r="P1417" s="1007"/>
    </row>
    <row r="1418" spans="1:16" s="73" customFormat="1" ht="25.5" customHeight="1" thickBot="1">
      <c r="A1418" s="1303"/>
      <c r="B1418" s="543" t="s">
        <v>210</v>
      </c>
      <c r="C1418" s="1267" t="s">
        <v>59</v>
      </c>
      <c r="D1418" s="1268"/>
      <c r="E1418" s="549">
        <f>'Marks Entry'!$N$7</f>
        <v>10</v>
      </c>
      <c r="F1418" s="549">
        <f>'Marks Entry'!$Q$7</f>
        <v>10</v>
      </c>
      <c r="G1418" s="549">
        <f>'Marks Entry'!$T$7</f>
        <v>10</v>
      </c>
      <c r="H1418" s="111">
        <f>SUM(E1418:G1418)</f>
        <v>30</v>
      </c>
      <c r="I1418" s="1269">
        <f>'Marks Entry'!$X$7</f>
        <v>70</v>
      </c>
      <c r="J1418" s="1270"/>
      <c r="K1418" s="531">
        <f>SUM(H1418,I1418)</f>
        <v>100</v>
      </c>
      <c r="L1418" s="1330">
        <f>'Marks Entry'!$AA$7</f>
        <v>100</v>
      </c>
      <c r="M1418" s="1331"/>
      <c r="N1418" s="536">
        <f>H1418+I1418+L1418</f>
        <v>200</v>
      </c>
      <c r="O1418" s="1266"/>
      <c r="P1418" s="1007"/>
    </row>
    <row r="1419" spans="1:16" s="73" customFormat="1" ht="18.600000000000001" customHeight="1">
      <c r="A1419" s="1303"/>
      <c r="B1419" s="543" t="s">
        <v>210</v>
      </c>
      <c r="C1419" s="1324" t="str">
        <f>'Marks Entry'!$L$3</f>
        <v>HINDI</v>
      </c>
      <c r="D1419" s="1325"/>
      <c r="E1419" s="527">
        <f>IF($L1408="TC",0,IF($L1408="Nso",0,VLOOKUP($A1405,'Marks Entry'!$B$9:$FN$108,13,0)))</f>
        <v>0</v>
      </c>
      <c r="F1419" s="527">
        <f>IF($L1408="TC",0,IF($L1408="Nso",0,VLOOKUP($A1405,'Marks Entry'!$B$9:$FN$108,16,0)))</f>
        <v>0</v>
      </c>
      <c r="G1419" s="527">
        <f>IF($L1408="TC",0,IF($L1408="Nso",0,VLOOKUP($A1405,'Marks Entry'!$B$9:$FN$108,19,0)))</f>
        <v>0</v>
      </c>
      <c r="H1419" s="528">
        <f>SUM(E1419:G1419)</f>
        <v>0</v>
      </c>
      <c r="I1419" s="1326">
        <f>IF($L1408="TC",0,IF($L1408="Nso",0,VLOOKUP($A1405,'Marks Entry'!$B$9:$FN$108,23,0)))</f>
        <v>0</v>
      </c>
      <c r="J1419" s="1327"/>
      <c r="K1419" s="532">
        <f>SUM(H1419,I1419)</f>
        <v>0</v>
      </c>
      <c r="L1419" s="1328">
        <f>IF($L1408="TC",0,IF($L1408="Nso",0,VLOOKUP($A1405,'Marks Entry'!$B$9:$FN$108,26,0)))</f>
        <v>0</v>
      </c>
      <c r="M1419" s="1329"/>
      <c r="N1419" s="537">
        <f>SUM(H1419,I1419,L1419)</f>
        <v>0</v>
      </c>
      <c r="O1419" s="544" t="str">
        <f>IF($L1408="TC",0,IF($L1408="Nso",0,VLOOKUP($A1405,'Marks Entry'!$B$9:$FN$108,30,0)))</f>
        <v>E</v>
      </c>
      <c r="P1419" s="1007"/>
    </row>
    <row r="1420" spans="1:16" s="73" customFormat="1" ht="18.600000000000001" customHeight="1">
      <c r="A1420" s="1303"/>
      <c r="B1420" s="543" t="s">
        <v>210</v>
      </c>
      <c r="C1420" s="1271" t="str">
        <f>'Marks Entry'!$AF$3</f>
        <v>ENGLISH</v>
      </c>
      <c r="D1420" s="1272"/>
      <c r="E1420" s="527">
        <f>IF($L1408="TC",0,IF($L1408="Nso",0,VLOOKUP($A1405,'Marks Entry'!$B$9:$FN$108,33,0)))</f>
        <v>0</v>
      </c>
      <c r="F1420" s="527">
        <f>IF($L1408="TC",0,IF($L1408="Nso",0,VLOOKUP($A1405,'Marks Entry'!$B$9:$FN$108,36,0)))</f>
        <v>0</v>
      </c>
      <c r="G1420" s="527">
        <f>IF($L1408="TC",0,IF($L1408="Nso",0,VLOOKUP($A1405,'Marks Entry'!$B$9:$FN$108,39,0)))</f>
        <v>0</v>
      </c>
      <c r="H1420" s="529">
        <f t="shared" ref="H1420:H1424" si="117">SUM(E1420:G1420)</f>
        <v>0</v>
      </c>
      <c r="I1420" s="1273">
        <f>IF($L1408="TC",0,IF($L1408="Nso",0,VLOOKUP($A1405,'Marks Entry'!$B$9:$FN$108,43,0)))</f>
        <v>0</v>
      </c>
      <c r="J1420" s="1274"/>
      <c r="K1420" s="533">
        <f t="shared" ref="K1420:K1424" si="118">SUM(H1420,I1420)</f>
        <v>0</v>
      </c>
      <c r="L1420" s="1275">
        <f>IF($L1408="TC",0,IF($L1408="Nso",0,VLOOKUP($A1405,'Marks Entry'!$B$9:$FN$108,46,0)))</f>
        <v>0</v>
      </c>
      <c r="M1420" s="1276"/>
      <c r="N1420" s="537">
        <f t="shared" ref="N1420:N1424" si="119">SUM(H1420,I1420,L1420)</f>
        <v>0</v>
      </c>
      <c r="O1420" s="544" t="str">
        <f>IF($L1408="TC",0,IF($L1408="Nso",0,VLOOKUP($A1405,'Marks Entry'!$B$9:$FN$108,50,0)))</f>
        <v>E</v>
      </c>
      <c r="P1420" s="1007"/>
    </row>
    <row r="1421" spans="1:16" s="73" customFormat="1" ht="18.600000000000001" customHeight="1">
      <c r="A1421" s="1303"/>
      <c r="B1421" s="543" t="s">
        <v>210</v>
      </c>
      <c r="C1421" s="1271" t="str">
        <f>'Marks Entry'!$AZ$3</f>
        <v>SANSKRIT</v>
      </c>
      <c r="D1421" s="1272"/>
      <c r="E1421" s="527">
        <f>IF($L1408="TC",0,IF($L1408="Nso",0,VLOOKUP($A1405,'Marks Entry'!$B$9:$FN$108,53,0)))</f>
        <v>0</v>
      </c>
      <c r="F1421" s="527">
        <f>IF($L1408="TC",0,IF($L1408="TC",0,IF($L1408="Nso",0,VLOOKUP($A1405,'Marks Entry'!$B$9:$FN$108,56,0))))</f>
        <v>0</v>
      </c>
      <c r="G1421" s="527">
        <f>IF($L1408="TC",0,IF($L1408="TC",0,IF($L1408="Nso",0,VLOOKUP($A1405,'Marks Entry'!$B$9:$FN$108,59,0))))</f>
        <v>0</v>
      </c>
      <c r="H1421" s="529">
        <f t="shared" si="117"/>
        <v>0</v>
      </c>
      <c r="I1421" s="1273">
        <f>IF($L1408="TC",0,IF($L1408="Nso",0,VLOOKUP($A1405,'Marks Entry'!$B$9:$FN$108,63,0)))</f>
        <v>0</v>
      </c>
      <c r="J1421" s="1274"/>
      <c r="K1421" s="533">
        <f t="shared" si="118"/>
        <v>0</v>
      </c>
      <c r="L1421" s="1275">
        <f>IF($L1408="TC",0,IF($L1408="Nso",0,VLOOKUP($A1405,'Marks Entry'!$B$9:$FN$108,66,0)))</f>
        <v>0</v>
      </c>
      <c r="M1421" s="1276"/>
      <c r="N1421" s="537">
        <f t="shared" si="119"/>
        <v>0</v>
      </c>
      <c r="O1421" s="544" t="str">
        <f>IF($L1408="TC",0,IF($L1408="Nso",0,VLOOKUP($A1405,'Marks Entry'!$B$9:$FN$108,70,0)))</f>
        <v>E</v>
      </c>
      <c r="P1421" s="1007"/>
    </row>
    <row r="1422" spans="1:16" s="73" customFormat="1" ht="18.600000000000001" customHeight="1">
      <c r="A1422" s="1303"/>
      <c r="B1422" s="543" t="s">
        <v>210</v>
      </c>
      <c r="C1422" s="1271" t="str">
        <f>'Marks Entry'!$BT$3</f>
        <v>SCIENCE</v>
      </c>
      <c r="D1422" s="1272"/>
      <c r="E1422" s="527">
        <f>IF($L1408="TC",0,IF($L1408="Nso",0,VLOOKUP($A1405,'Marks Entry'!$B$9:$FN$108,73,0)))</f>
        <v>0</v>
      </c>
      <c r="F1422" s="527">
        <f>IF($L1408="TC",0,IF($L1408="Nso",0,VLOOKUP($A1405,'Marks Entry'!$B$9:$FN$108,76,0)))</f>
        <v>0</v>
      </c>
      <c r="G1422" s="527">
        <f>IF($L1408="TC",0,IF($L1408="Nso",0,VLOOKUP($A1405,'Marks Entry'!$B$9:$FN$108,79,0)))</f>
        <v>0</v>
      </c>
      <c r="H1422" s="529">
        <f t="shared" si="117"/>
        <v>0</v>
      </c>
      <c r="I1422" s="1273">
        <f>IF($L1408="TC",0,IF($L1408="Nso",0,VLOOKUP($A1405,'Marks Entry'!$B$9:$FN$108,83,0)))</f>
        <v>0</v>
      </c>
      <c r="J1422" s="1274"/>
      <c r="K1422" s="533">
        <f t="shared" si="118"/>
        <v>0</v>
      </c>
      <c r="L1422" s="1275">
        <f>IF($L1408="TC",0,IF($L1408="Nso",0,VLOOKUP($A1405,'Marks Entry'!$B$9:$FN$108,86,0)))</f>
        <v>0</v>
      </c>
      <c r="M1422" s="1276"/>
      <c r="N1422" s="537">
        <f t="shared" si="119"/>
        <v>0</v>
      </c>
      <c r="O1422" s="544" t="str">
        <f>IF($L1408="TC",0,IF($L1408="Nso",0,VLOOKUP($A1405,'Marks Entry'!$B$9:$FN$108,90,0)))</f>
        <v>E</v>
      </c>
      <c r="P1422" s="1007"/>
    </row>
    <row r="1423" spans="1:16" s="73" customFormat="1" ht="18.600000000000001" customHeight="1">
      <c r="A1423" s="1303"/>
      <c r="B1423" s="543" t="s">
        <v>210</v>
      </c>
      <c r="C1423" s="1271" t="str">
        <f>'Marks Entry'!$CN$3</f>
        <v>MATHEMATICS</v>
      </c>
      <c r="D1423" s="1272"/>
      <c r="E1423" s="527">
        <f>IF($L1408="TC",0,IF($L1408="Nso",0,VLOOKUP($A1405,'Marks Entry'!$B$9:$FN$108,93,0)))</f>
        <v>0</v>
      </c>
      <c r="F1423" s="527">
        <f>IF($L1408="TC",0,IF($L1408="Nso",0,VLOOKUP($A1405,'Marks Entry'!$B$9:$FN$108,96,0)))</f>
        <v>0</v>
      </c>
      <c r="G1423" s="527">
        <f>IF($L1408="TC",0,IF($L1408="Nso",0,VLOOKUP($A1405,'Marks Entry'!$B$9:$FN$108,99,0)))</f>
        <v>0</v>
      </c>
      <c r="H1423" s="529">
        <f t="shared" si="117"/>
        <v>0</v>
      </c>
      <c r="I1423" s="1273">
        <f>IF($L1408="TC",0,IF($L1408="Nso",0,VLOOKUP($A1405,'Marks Entry'!$B$9:$FN$108,103,0)))</f>
        <v>0</v>
      </c>
      <c r="J1423" s="1274"/>
      <c r="K1423" s="533">
        <f t="shared" si="118"/>
        <v>0</v>
      </c>
      <c r="L1423" s="1275">
        <f>IF($L1408="TC",0,IF($L1408="Nso",0,VLOOKUP($A1405,'Marks Entry'!$B$9:$FN$108,106,0)))</f>
        <v>0</v>
      </c>
      <c r="M1423" s="1276"/>
      <c r="N1423" s="537">
        <f t="shared" si="119"/>
        <v>0</v>
      </c>
      <c r="O1423" s="544" t="str">
        <f>IF($L1408="TC",0,IF($L1408="Nso",0,VLOOKUP($A1405,'Marks Entry'!$B$9:$FN$108,110,0)))</f>
        <v>E</v>
      </c>
      <c r="P1423" s="1007"/>
    </row>
    <row r="1424" spans="1:16" s="73" customFormat="1" ht="18.600000000000001" customHeight="1" thickBot="1">
      <c r="A1424" s="1303"/>
      <c r="B1424" s="543" t="s">
        <v>210</v>
      </c>
      <c r="C1424" s="1277" t="str">
        <f>'Marks Entry'!$DH$3</f>
        <v>SOCIAL SCIENCE</v>
      </c>
      <c r="D1424" s="1278"/>
      <c r="E1424" s="527">
        <f>IF($L1408="TC",0,IF($L1408="Nso",0,VLOOKUP($A1405,'Marks Entry'!$B$9:$FN$108,113,0)))</f>
        <v>0</v>
      </c>
      <c r="F1424" s="527">
        <f>IF($L1408="TC",0,IF($L1408="Nso",0,VLOOKUP($A1405,'Marks Entry'!$B$9:$FN$108,116,0)))</f>
        <v>0</v>
      </c>
      <c r="G1424" s="527">
        <f>IF($L1408="TC",0,IF($L1408="Nso",0,VLOOKUP($A1405,'Marks Entry'!$B$9:$FN$108,119,0)))</f>
        <v>0</v>
      </c>
      <c r="H1424" s="530">
        <f t="shared" si="117"/>
        <v>0</v>
      </c>
      <c r="I1424" s="1279">
        <f>IF($L1408="TC",0,IF($L1408="Nso",0,VLOOKUP($A1405,'Marks Entry'!$B$9:$FN$108,123,0)))</f>
        <v>0</v>
      </c>
      <c r="J1424" s="1280"/>
      <c r="K1424" s="534">
        <f t="shared" si="118"/>
        <v>0</v>
      </c>
      <c r="L1424" s="1281">
        <f>IF($L1408="TC",0,IF($L1408="Nso",0,VLOOKUP($A1405,'Marks Entry'!$B$9:$FN$108,126,0)))</f>
        <v>0</v>
      </c>
      <c r="M1424" s="1282"/>
      <c r="N1424" s="537">
        <f t="shared" si="119"/>
        <v>0</v>
      </c>
      <c r="O1424" s="544" t="str">
        <f>IF($L1408="TC",0,IF($L1408="Nso",0,VLOOKUP($A1405,'Marks Entry'!$B$9:$FN$108,130,0)))</f>
        <v>E</v>
      </c>
      <c r="P1424" s="1007"/>
    </row>
    <row r="1425" spans="1:16" s="73" customFormat="1" ht="18.600000000000001" customHeight="1">
      <c r="A1425" s="1303"/>
      <c r="B1425" s="543" t="s">
        <v>210</v>
      </c>
      <c r="C1425" s="1350" t="s">
        <v>87</v>
      </c>
      <c r="D1425" s="1351"/>
      <c r="E1425" s="1352"/>
      <c r="F1425" s="1356" t="s">
        <v>88</v>
      </c>
      <c r="G1425" s="1357"/>
      <c r="H1425" s="1358" t="s">
        <v>89</v>
      </c>
      <c r="I1425" s="1358"/>
      <c r="J1425" s="1359" t="s">
        <v>44</v>
      </c>
      <c r="K1425" s="1360"/>
      <c r="L1425" s="236" t="s">
        <v>95</v>
      </c>
      <c r="M1425" s="236" t="s">
        <v>208</v>
      </c>
      <c r="N1425" s="200" t="s">
        <v>42</v>
      </c>
      <c r="O1425" s="545" t="s">
        <v>46</v>
      </c>
      <c r="P1425" s="1007"/>
    </row>
    <row r="1426" spans="1:16" s="73" customFormat="1" ht="18.600000000000001" customHeight="1" thickBot="1">
      <c r="A1426" s="1303"/>
      <c r="B1426" s="543" t="s">
        <v>210</v>
      </c>
      <c r="C1426" s="1353"/>
      <c r="D1426" s="1354"/>
      <c r="E1426" s="1355"/>
      <c r="F1426" s="1361">
        <f>IF($L1408="TC",0,IF($L1408="Nso",0,VLOOKUP($A1405,'Marks Entry'!$B$9:$FN$108,161,0)))</f>
        <v>1200</v>
      </c>
      <c r="G1426" s="1362"/>
      <c r="H1426" s="1363">
        <f>IF($L1408="TC",0,IF($L1408="Nso",0,VLOOKUP($A1405,'Marks Entry'!$B$9:$FN$108,162,0)))</f>
        <v>0</v>
      </c>
      <c r="I1426" s="1363"/>
      <c r="J1426" s="1364">
        <f>IF($L1408="TC",0,IF($L1408="Nso",0,VLOOKUP($A1405,'Marks Entry'!$B$9:$FN$108,163,0)))</f>
        <v>0</v>
      </c>
      <c r="K1426" s="1365"/>
      <c r="L1426" s="237" t="str">
        <f>IF($L1408="TC",0,IF($L1408="Nso",0,VLOOKUP($A1405,'Marks Entry'!$B$9:$FN$108,164,0)))</f>
        <v/>
      </c>
      <c r="M1426" s="237" t="str">
        <f>IF($L1408="TC",0,IF($L1408="Nso",0,VLOOKUP($A1405,'Marks Entry'!$B$9:$FN$108,165,0)))</f>
        <v/>
      </c>
      <c r="N1426" s="542" t="str">
        <f>IF($L1408="TC","TC",IF($L1408="Nso","NSO",VLOOKUP($A1405,'Marks Entry'!$B$9:$FN$108,166,0)))</f>
        <v>PROMOTED</v>
      </c>
      <c r="O1426" s="546" t="str">
        <f>IF($L1408="Nso",0,VLOOKUP($A1405,'Marks Entry'!$B$9:$FN$108,168,0))</f>
        <v/>
      </c>
      <c r="P1426" s="1007"/>
    </row>
    <row r="1427" spans="1:16" s="73" customFormat="1" ht="18.600000000000001" customHeight="1">
      <c r="A1427" s="1303"/>
      <c r="B1427" s="543" t="s">
        <v>210</v>
      </c>
      <c r="C1427" s="1332" t="s">
        <v>62</v>
      </c>
      <c r="D1427" s="1333"/>
      <c r="E1427" s="1333"/>
      <c r="F1427" s="1333"/>
      <c r="G1427" s="1333"/>
      <c r="H1427" s="1333"/>
      <c r="I1427" s="1334"/>
      <c r="J1427" s="1335" t="s">
        <v>63</v>
      </c>
      <c r="K1427" s="1335"/>
      <c r="L1427" s="1336"/>
      <c r="M1427" s="238">
        <f>IF($L1408="TC",0,IF($L1408="Nso",0,VLOOKUP($A1405,'Marks Entry'!$B$9:$FN$108,158,0)))</f>
        <v>0</v>
      </c>
      <c r="N1427" s="1337" t="s">
        <v>104</v>
      </c>
      <c r="O1427" s="1338"/>
      <c r="P1427" s="1007"/>
    </row>
    <row r="1428" spans="1:16" s="73" customFormat="1" ht="18.600000000000001" customHeight="1" thickBot="1">
      <c r="A1428" s="1303"/>
      <c r="B1428" s="543" t="s">
        <v>210</v>
      </c>
      <c r="C1428" s="1339" t="s">
        <v>57</v>
      </c>
      <c r="D1428" s="1340"/>
      <c r="E1428" s="1340"/>
      <c r="F1428" s="1341" t="s">
        <v>168</v>
      </c>
      <c r="G1428" s="1341"/>
      <c r="H1428" s="1341"/>
      <c r="I1428" s="523" t="s">
        <v>50</v>
      </c>
      <c r="J1428" s="1342" t="s">
        <v>64</v>
      </c>
      <c r="K1428" s="1342"/>
      <c r="L1428" s="1343"/>
      <c r="M1428" s="239">
        <f>IF($L1408="TC",0,IF($L1408="Nso",0,VLOOKUP($A1405,'Marks Entry'!$B$9:$FN$108,159,0)))</f>
        <v>0</v>
      </c>
      <c r="N1428" s="1344" t="str">
        <f>IF($L1408="TC",0,IF($L1408="Nso",0,VLOOKUP($A1405,'Marks Entry'!$B$9:$FN$108,160,0)))</f>
        <v/>
      </c>
      <c r="O1428" s="1345"/>
      <c r="P1428" s="1007"/>
    </row>
    <row r="1429" spans="1:16" s="73" customFormat="1" ht="18.600000000000001" customHeight="1">
      <c r="A1429" s="1303"/>
      <c r="B1429" s="543" t="s">
        <v>210</v>
      </c>
      <c r="C1429" s="1339"/>
      <c r="D1429" s="1340"/>
      <c r="E1429" s="1340"/>
      <c r="F1429" s="1341"/>
      <c r="G1429" s="1341"/>
      <c r="H1429" s="1341"/>
      <c r="I1429" s="524" t="s">
        <v>102</v>
      </c>
      <c r="J1429" s="1346" t="s">
        <v>65</v>
      </c>
      <c r="K1429" s="1346"/>
      <c r="L1429" s="1347"/>
      <c r="M1429" s="1348" t="str">
        <f>IF($L1408="TC",0,IF($L1408="Nso",0,VLOOKUP($A1405,'Marks Entry'!$B$9:$FN$108,169,0)))</f>
        <v>Need Improvement</v>
      </c>
      <c r="N1429" s="1348"/>
      <c r="O1429" s="1349"/>
      <c r="P1429" s="1007"/>
    </row>
    <row r="1430" spans="1:16" s="73" customFormat="1" ht="18.600000000000001" customHeight="1">
      <c r="A1430" s="1303"/>
      <c r="B1430" s="543" t="s">
        <v>210</v>
      </c>
      <c r="C1430" s="1397" t="str">
        <f>'Marks Entry'!$EB$3</f>
        <v>Work Exp.</v>
      </c>
      <c r="D1430" s="1398"/>
      <c r="E1430" s="1399"/>
      <c r="F1430" s="1400" t="str">
        <f>IF($L1408="TC",0,IF($L1408="Nso",0,VLOOKUP($A1405,'Marks Entry'!$B$9:$GM$108,186,0)))</f>
        <v>0/100</v>
      </c>
      <c r="G1430" s="1400"/>
      <c r="H1430" s="1400"/>
      <c r="I1430" s="59" t="str">
        <f>IF($L1408="TC",0,IF($L1408="Nso",0,VLOOKUP($A1405,'Marks Entry'!$B$9:$GM$108,139,0)))</f>
        <v>E</v>
      </c>
      <c r="J1430" s="1401" t="s">
        <v>81</v>
      </c>
      <c r="K1430" s="1401"/>
      <c r="L1430" s="1402"/>
      <c r="M1430" s="1403">
        <f>'Marks Entry'!$AA$2</f>
        <v>45041</v>
      </c>
      <c r="N1430" s="1403"/>
      <c r="O1430" s="1404"/>
      <c r="P1430" s="1007"/>
    </row>
    <row r="1431" spans="1:16" s="73" customFormat="1" ht="18.600000000000001" customHeight="1">
      <c r="A1431" s="1303"/>
      <c r="B1431" s="543" t="s">
        <v>210</v>
      </c>
      <c r="C1431" s="1405" t="str">
        <f>'Marks Entry'!$EK$3</f>
        <v>Art Edu.</v>
      </c>
      <c r="D1431" s="1400"/>
      <c r="E1431" s="1400"/>
      <c r="F1431" s="1406" t="str">
        <f>IF($L1408="TC",0,IF($L1408="Nso",0,VLOOKUP($A1405,'Marks Entry'!$B$9:$GM$108,190,0)))</f>
        <v>0/100</v>
      </c>
      <c r="G1431" s="1407"/>
      <c r="H1431" s="1408"/>
      <c r="I1431" s="59" t="str">
        <f>IF($L1408="TC",0,IF($L1408="Nso",0,VLOOKUP($A1405,'Marks Entry'!$B$9:$GM$108,148,0)))</f>
        <v>E</v>
      </c>
      <c r="J1431" s="1409"/>
      <c r="K1431" s="1409"/>
      <c r="L1431" s="1410"/>
      <c r="M1431" s="1410"/>
      <c r="N1431" s="1410"/>
      <c r="O1431" s="1411"/>
      <c r="P1431" s="1007"/>
    </row>
    <row r="1432" spans="1:16" s="73" customFormat="1" ht="18.600000000000001" customHeight="1">
      <c r="A1432" s="1303"/>
      <c r="B1432" s="543" t="s">
        <v>210</v>
      </c>
      <c r="C1432" s="1366" t="str">
        <f>'Marks Entry'!$ET$3</f>
        <v>HEALTH &amp; PHY. EDU.</v>
      </c>
      <c r="D1432" s="1367"/>
      <c r="E1432" s="1367"/>
      <c r="F1432" s="1368" t="str">
        <f>IF($L1408="TC",0,IF($L1408="Nso",0,VLOOKUP($A1405,'Marks Entry'!$B$9:$GM$108,194,0)))</f>
        <v>0/100</v>
      </c>
      <c r="G1432" s="1369"/>
      <c r="H1432" s="1370"/>
      <c r="I1432" s="59" t="str">
        <f>IF($L1408="TC",0,IF($L1408="Nso",0,VLOOKUP($A1405,'Marks Entry'!$B$9:$GM$108,157,0)))</f>
        <v>E</v>
      </c>
      <c r="J1432" s="1371" t="s">
        <v>77</v>
      </c>
      <c r="K1432" s="1372"/>
      <c r="L1432" s="1373"/>
      <c r="M1432" s="1377"/>
      <c r="N1432" s="1372"/>
      <c r="O1432" s="1378"/>
      <c r="P1432" s="1007"/>
    </row>
    <row r="1433" spans="1:16" s="73" customFormat="1" ht="18.600000000000001" customHeight="1">
      <c r="A1433" s="1303"/>
      <c r="B1433" s="543" t="s">
        <v>210</v>
      </c>
      <c r="C1433" s="1381" t="s">
        <v>66</v>
      </c>
      <c r="D1433" s="1382"/>
      <c r="E1433" s="1382"/>
      <c r="F1433" s="1382"/>
      <c r="G1433" s="1382"/>
      <c r="H1433" s="1382"/>
      <c r="I1433" s="1383"/>
      <c r="J1433" s="1374"/>
      <c r="K1433" s="1375"/>
      <c r="L1433" s="1376"/>
      <c r="M1433" s="1379"/>
      <c r="N1433" s="1375"/>
      <c r="O1433" s="1380"/>
      <c r="P1433" s="1007"/>
    </row>
    <row r="1434" spans="1:16" s="73" customFormat="1" ht="18.600000000000001" customHeight="1" thickBot="1">
      <c r="A1434" s="1303"/>
      <c r="B1434" s="543" t="s">
        <v>210</v>
      </c>
      <c r="C1434" s="60" t="s">
        <v>67</v>
      </c>
      <c r="D1434" s="1384" t="s">
        <v>72</v>
      </c>
      <c r="E1434" s="1385"/>
      <c r="F1434" s="1384" t="s">
        <v>73</v>
      </c>
      <c r="G1434" s="1386"/>
      <c r="H1434" s="1386"/>
      <c r="I1434" s="1387"/>
      <c r="J1434" s="1388" t="s">
        <v>78</v>
      </c>
      <c r="K1434" s="1389"/>
      <c r="L1434" s="1389"/>
      <c r="M1434" s="1389"/>
      <c r="N1434" s="1389"/>
      <c r="O1434" s="1390"/>
      <c r="P1434" s="1007"/>
    </row>
    <row r="1435" spans="1:16" s="73" customFormat="1" ht="18.600000000000001" customHeight="1">
      <c r="A1435" s="1303"/>
      <c r="B1435" s="543" t="s">
        <v>210</v>
      </c>
      <c r="C1435" s="690" t="s">
        <v>68</v>
      </c>
      <c r="D1435" s="1328" t="s">
        <v>211</v>
      </c>
      <c r="E1435" s="1327"/>
      <c r="F1435" s="1394" t="s">
        <v>74</v>
      </c>
      <c r="G1435" s="1395"/>
      <c r="H1435" s="1395"/>
      <c r="I1435" s="1396"/>
      <c r="J1435" s="1391"/>
      <c r="K1435" s="1392"/>
      <c r="L1435" s="1392"/>
      <c r="M1435" s="1392"/>
      <c r="N1435" s="1392"/>
      <c r="O1435" s="1393"/>
      <c r="P1435" s="1007"/>
    </row>
    <row r="1436" spans="1:16" s="73" customFormat="1" ht="18.600000000000001" customHeight="1">
      <c r="A1436" s="1303"/>
      <c r="B1436" s="543" t="s">
        <v>210</v>
      </c>
      <c r="C1436" s="689" t="s">
        <v>69</v>
      </c>
      <c r="D1436" s="1275" t="s">
        <v>212</v>
      </c>
      <c r="E1436" s="1274"/>
      <c r="F1436" s="1413" t="s">
        <v>75</v>
      </c>
      <c r="G1436" s="1414"/>
      <c r="H1436" s="1414"/>
      <c r="I1436" s="1415"/>
      <c r="J1436" s="1391"/>
      <c r="K1436" s="1392"/>
      <c r="L1436" s="1392"/>
      <c r="M1436" s="1392"/>
      <c r="N1436" s="1392"/>
      <c r="O1436" s="1393"/>
      <c r="P1436" s="1007"/>
    </row>
    <row r="1437" spans="1:16" s="73" customFormat="1" ht="18.600000000000001" customHeight="1">
      <c r="A1437" s="1303"/>
      <c r="B1437" s="543" t="s">
        <v>210</v>
      </c>
      <c r="C1437" s="689" t="s">
        <v>71</v>
      </c>
      <c r="D1437" s="1275" t="s">
        <v>213</v>
      </c>
      <c r="E1437" s="1274"/>
      <c r="F1437" s="1413" t="s">
        <v>76</v>
      </c>
      <c r="G1437" s="1414"/>
      <c r="H1437" s="1414"/>
      <c r="I1437" s="1415"/>
      <c r="J1437" s="1416" t="s">
        <v>90</v>
      </c>
      <c r="K1437" s="1417"/>
      <c r="L1437" s="1417"/>
      <c r="M1437" s="1417"/>
      <c r="N1437" s="1417"/>
      <c r="O1437" s="1418"/>
      <c r="P1437" s="1007"/>
    </row>
    <row r="1438" spans="1:16" s="73" customFormat="1" ht="18.600000000000001" customHeight="1">
      <c r="A1438" s="1303"/>
      <c r="B1438" s="543" t="s">
        <v>210</v>
      </c>
      <c r="C1438" s="689" t="s">
        <v>70</v>
      </c>
      <c r="D1438" s="1275" t="s">
        <v>214</v>
      </c>
      <c r="E1438" s="1274"/>
      <c r="F1438" s="1413" t="s">
        <v>103</v>
      </c>
      <c r="G1438" s="1414"/>
      <c r="H1438" s="1414"/>
      <c r="I1438" s="1415"/>
      <c r="J1438" s="1416"/>
      <c r="K1438" s="1417"/>
      <c r="L1438" s="1417"/>
      <c r="M1438" s="1417"/>
      <c r="N1438" s="1417"/>
      <c r="O1438" s="1418"/>
      <c r="P1438" s="1007"/>
    </row>
    <row r="1439" spans="1:16" s="73" customFormat="1" ht="18.600000000000001" customHeight="1" thickBot="1">
      <c r="A1439" s="1303"/>
      <c r="B1439" s="547" t="s">
        <v>210</v>
      </c>
      <c r="C1439" s="548" t="s">
        <v>153</v>
      </c>
      <c r="D1439" s="1281" t="s">
        <v>215</v>
      </c>
      <c r="E1439" s="1280"/>
      <c r="F1439" s="1422" t="s">
        <v>216</v>
      </c>
      <c r="G1439" s="1423"/>
      <c r="H1439" s="1423"/>
      <c r="I1439" s="1424"/>
      <c r="J1439" s="1419"/>
      <c r="K1439" s="1420"/>
      <c r="L1439" s="1420"/>
      <c r="M1439" s="1420"/>
      <c r="N1439" s="1420"/>
      <c r="O1439" s="1421"/>
      <c r="P1439" s="1007"/>
    </row>
    <row r="1440" spans="1:16" s="73" customFormat="1" ht="9.75" customHeight="1">
      <c r="A1440" s="1412"/>
      <c r="B1440" s="1412"/>
      <c r="C1440" s="1412"/>
      <c r="D1440" s="1412"/>
      <c r="E1440" s="1412"/>
      <c r="F1440" s="1412"/>
      <c r="G1440" s="1412"/>
      <c r="H1440" s="1412"/>
      <c r="I1440" s="1412"/>
      <c r="J1440" s="1412"/>
      <c r="K1440" s="1412"/>
      <c r="L1440" s="1412"/>
      <c r="M1440" s="1412"/>
      <c r="N1440" s="1412"/>
      <c r="O1440" s="1412"/>
      <c r="P1440" s="1412"/>
    </row>
    <row r="1441" spans="1:16" s="73" customFormat="1" ht="17.25" customHeight="1" thickBot="1">
      <c r="A1441" s="241">
        <f>A1405+1</f>
        <v>41</v>
      </c>
      <c r="B1441" s="1302" t="s">
        <v>53</v>
      </c>
      <c r="C1441" s="1302"/>
      <c r="D1441" s="1302"/>
      <c r="E1441" s="1302"/>
      <c r="F1441" s="1302"/>
      <c r="G1441" s="1302"/>
      <c r="H1441" s="1302"/>
      <c r="I1441" s="1302"/>
      <c r="J1441" s="1302"/>
      <c r="K1441" s="1302"/>
      <c r="L1441" s="1302"/>
      <c r="M1441" s="1302"/>
      <c r="N1441" s="1302"/>
      <c r="O1441" s="1302"/>
      <c r="P1441" s="1007"/>
    </row>
    <row r="1442" spans="1:16" s="73" customFormat="1" ht="44.25" customHeight="1">
      <c r="A1442" s="1303"/>
      <c r="B1442" s="1304" t="str">
        <f>IF(L1444&gt;0,CONCATENATE(I1444,L1444),0)</f>
        <v>Roll No.:-941</v>
      </c>
      <c r="C1442" s="1306"/>
      <c r="D1442" s="1308" t="str">
        <f>Master!$E$8</f>
        <v>Govt. Sr. Secondary School Raimalwada</v>
      </c>
      <c r="E1442" s="1309"/>
      <c r="F1442" s="1309"/>
      <c r="G1442" s="1309"/>
      <c r="H1442" s="1309"/>
      <c r="I1442" s="1309"/>
      <c r="J1442" s="1309"/>
      <c r="K1442" s="1309"/>
      <c r="L1442" s="1309"/>
      <c r="M1442" s="1309"/>
      <c r="N1442" s="1309"/>
      <c r="O1442" s="1310"/>
      <c r="P1442" s="1007"/>
    </row>
    <row r="1443" spans="1:16" s="73" customFormat="1" ht="26.25" customHeight="1" thickBot="1">
      <c r="A1443" s="1303"/>
      <c r="B1443" s="1305"/>
      <c r="C1443" s="1307"/>
      <c r="D1443" s="1311" t="str">
        <f>Master!$E$11</f>
        <v>P.S.-Bapini (Jodhpur)</v>
      </c>
      <c r="E1443" s="1311"/>
      <c r="F1443" s="1311"/>
      <c r="G1443" s="1311"/>
      <c r="H1443" s="1311"/>
      <c r="I1443" s="1311"/>
      <c r="J1443" s="1311"/>
      <c r="K1443" s="1311"/>
      <c r="L1443" s="1311"/>
      <c r="M1443" s="1311"/>
      <c r="N1443" s="1311"/>
      <c r="O1443" s="1312"/>
      <c r="P1443" s="1007"/>
    </row>
    <row r="1444" spans="1:16" s="73" customFormat="1" ht="15" customHeight="1">
      <c r="A1444" s="1303"/>
      <c r="B1444" s="1313"/>
      <c r="C1444" s="1314" t="s">
        <v>163</v>
      </c>
      <c r="D1444" s="1315"/>
      <c r="E1444" s="1315"/>
      <c r="F1444" s="1315"/>
      <c r="G1444" s="1315"/>
      <c r="H1444" s="1316"/>
      <c r="I1444" s="1320" t="s">
        <v>125</v>
      </c>
      <c r="J1444" s="1321"/>
      <c r="K1444" s="1321"/>
      <c r="L1444" s="1286">
        <f>VLOOKUP(A1441,'Marks Entry'!$B$9:$G$108,6)</f>
        <v>941</v>
      </c>
      <c r="M1444" s="1288" t="str">
        <f>CONCATENATE('Marks Entry'!$C$3,"0",'Marks Entry'!$G$3)</f>
        <v>School U-Dise Code :-08151106901</v>
      </c>
      <c r="N1444" s="1289"/>
      <c r="O1444" s="1290"/>
      <c r="P1444" s="1007"/>
    </row>
    <row r="1445" spans="1:16" s="73" customFormat="1" ht="15" customHeight="1">
      <c r="A1445" s="1303"/>
      <c r="B1445" s="1313"/>
      <c r="C1445" s="1314"/>
      <c r="D1445" s="1315"/>
      <c r="E1445" s="1315"/>
      <c r="F1445" s="1315"/>
      <c r="G1445" s="1315"/>
      <c r="H1445" s="1316"/>
      <c r="I1445" s="1320"/>
      <c r="J1445" s="1321"/>
      <c r="K1445" s="1321"/>
      <c r="L1445" s="1286"/>
      <c r="M1445" s="1291" t="str">
        <f>CONCATENATE('Marks Entry'!$I$3,'Marks Entry'!$J$3)</f>
        <v>Session :-2022-23</v>
      </c>
      <c r="N1445" s="1292"/>
      <c r="O1445" s="1293"/>
      <c r="P1445" s="1007"/>
    </row>
    <row r="1446" spans="1:16" s="73" customFormat="1" ht="15" customHeight="1" thickBot="1">
      <c r="A1446" s="1303"/>
      <c r="B1446" s="1313"/>
      <c r="C1446" s="1317"/>
      <c r="D1446" s="1318"/>
      <c r="E1446" s="1318"/>
      <c r="F1446" s="1318"/>
      <c r="G1446" s="1318"/>
      <c r="H1446" s="1319"/>
      <c r="I1446" s="1322"/>
      <c r="J1446" s="1323"/>
      <c r="K1446" s="1323"/>
      <c r="L1446" s="1287"/>
      <c r="M1446" s="1294"/>
      <c r="N1446" s="1295"/>
      <c r="O1446" s="1296"/>
      <c r="P1446" s="1007"/>
    </row>
    <row r="1447" spans="1:16" s="73" customFormat="1" ht="19.5" customHeight="1">
      <c r="A1447" s="1303"/>
      <c r="B1447" s="543" t="s">
        <v>210</v>
      </c>
      <c r="C1447" s="1297" t="s">
        <v>21</v>
      </c>
      <c r="D1447" s="1298"/>
      <c r="E1447" s="1298"/>
      <c r="F1447" s="1298"/>
      <c r="G1447" s="1299"/>
      <c r="H1447" s="13" t="s">
        <v>161</v>
      </c>
      <c r="I1447" s="1300">
        <f>VLOOKUP($A1441,'Marks Entry'!$B$9:$FN$108,4,0)</f>
        <v>0</v>
      </c>
      <c r="J1447" s="1300"/>
      <c r="K1447" s="1300"/>
      <c r="L1447" s="1300"/>
      <c r="M1447" s="1300"/>
      <c r="N1447" s="1300"/>
      <c r="O1447" s="1301"/>
      <c r="P1447" s="1007"/>
    </row>
    <row r="1448" spans="1:16" s="73" customFormat="1" ht="19.5" customHeight="1">
      <c r="A1448" s="1303"/>
      <c r="B1448" s="543" t="s">
        <v>210</v>
      </c>
      <c r="C1448" s="1283" t="s">
        <v>23</v>
      </c>
      <c r="D1448" s="1284"/>
      <c r="E1448" s="1284"/>
      <c r="F1448" s="1284"/>
      <c r="G1448" s="1285"/>
      <c r="H1448" s="25" t="s">
        <v>161</v>
      </c>
      <c r="I1448" s="1252">
        <f>VLOOKUP($A1441,'Marks Entry'!$B$9:$FN$108,7,0)</f>
        <v>0</v>
      </c>
      <c r="J1448" s="1252"/>
      <c r="K1448" s="1252"/>
      <c r="L1448" s="1252"/>
      <c r="M1448" s="1252"/>
      <c r="N1448" s="1252"/>
      <c r="O1448" s="1253"/>
      <c r="P1448" s="1007"/>
    </row>
    <row r="1449" spans="1:16" s="73" customFormat="1" ht="19.5" customHeight="1">
      <c r="A1449" s="1303"/>
      <c r="B1449" s="543" t="s">
        <v>210</v>
      </c>
      <c r="C1449" s="1283" t="s">
        <v>24</v>
      </c>
      <c r="D1449" s="1284"/>
      <c r="E1449" s="1284"/>
      <c r="F1449" s="1284"/>
      <c r="G1449" s="1285"/>
      <c r="H1449" s="25" t="s">
        <v>161</v>
      </c>
      <c r="I1449" s="1252">
        <f>VLOOKUP($A1441,'Marks Entry'!$B$9:$FN$108,8,0)</f>
        <v>0</v>
      </c>
      <c r="J1449" s="1252"/>
      <c r="K1449" s="1252"/>
      <c r="L1449" s="1252"/>
      <c r="M1449" s="1252"/>
      <c r="N1449" s="1252"/>
      <c r="O1449" s="1253"/>
      <c r="P1449" s="1007"/>
    </row>
    <row r="1450" spans="1:16" s="73" customFormat="1" ht="19.5" customHeight="1">
      <c r="A1450" s="1303"/>
      <c r="B1450" s="543" t="s">
        <v>210</v>
      </c>
      <c r="C1450" s="1283" t="s">
        <v>55</v>
      </c>
      <c r="D1450" s="1284"/>
      <c r="E1450" s="1284"/>
      <c r="F1450" s="1284"/>
      <c r="G1450" s="1285"/>
      <c r="H1450" s="25" t="s">
        <v>161</v>
      </c>
      <c r="I1450" s="1252">
        <f>VLOOKUP($A1441,'Marks Entry'!$B$9:$FN$108,9,0)</f>
        <v>0</v>
      </c>
      <c r="J1450" s="1252"/>
      <c r="K1450" s="1252"/>
      <c r="L1450" s="1252"/>
      <c r="M1450" s="1252"/>
      <c r="N1450" s="1252"/>
      <c r="O1450" s="1253"/>
      <c r="P1450" s="1007"/>
    </row>
    <row r="1451" spans="1:16" s="73" customFormat="1" ht="19.5" customHeight="1">
      <c r="A1451" s="1303"/>
      <c r="B1451" s="543" t="s">
        <v>210</v>
      </c>
      <c r="C1451" s="1283" t="s">
        <v>56</v>
      </c>
      <c r="D1451" s="1284"/>
      <c r="E1451" s="1284"/>
      <c r="F1451" s="1284"/>
      <c r="G1451" s="1285"/>
      <c r="H1451" s="25" t="s">
        <v>161</v>
      </c>
      <c r="I1451" s="1251" t="str">
        <f>CONCATENATE('Marks Entry'!$G$4,'Marks Entry'!$J$4)</f>
        <v>6(A)</v>
      </c>
      <c r="J1451" s="1252"/>
      <c r="K1451" s="1252"/>
      <c r="L1451" s="1252"/>
      <c r="M1451" s="1252"/>
      <c r="N1451" s="1252"/>
      <c r="O1451" s="1253"/>
      <c r="P1451" s="1007"/>
    </row>
    <row r="1452" spans="1:16" s="73" customFormat="1" ht="19.5" customHeight="1" thickBot="1">
      <c r="A1452" s="1303"/>
      <c r="B1452" s="543" t="s">
        <v>210</v>
      </c>
      <c r="C1452" s="1254" t="s">
        <v>26</v>
      </c>
      <c r="D1452" s="1255"/>
      <c r="E1452" s="1255"/>
      <c r="F1452" s="1255"/>
      <c r="G1452" s="1256"/>
      <c r="H1452" s="61" t="s">
        <v>161</v>
      </c>
      <c r="I1452" s="1257">
        <f>VLOOKUP($A1441,'Marks Entry'!$B$9:$FN$108,10,0)</f>
        <v>0</v>
      </c>
      <c r="J1452" s="1257"/>
      <c r="K1452" s="1257"/>
      <c r="L1452" s="1257"/>
      <c r="M1452" s="1257"/>
      <c r="N1452" s="1257"/>
      <c r="O1452" s="1258"/>
      <c r="P1452" s="1007"/>
    </row>
    <row r="1453" spans="1:16" s="73" customFormat="1" ht="34.5" customHeight="1">
      <c r="A1453" s="1303"/>
      <c r="B1453" s="543" t="s">
        <v>210</v>
      </c>
      <c r="C1453" s="1259" t="s">
        <v>57</v>
      </c>
      <c r="D1453" s="1260"/>
      <c r="E1453" s="525" t="s">
        <v>82</v>
      </c>
      <c r="F1453" s="525" t="s">
        <v>83</v>
      </c>
      <c r="G1453" s="697" t="str">
        <f>'Marks Entry'!$R$5</f>
        <v>No Bag Day Activity</v>
      </c>
      <c r="H1453" s="521" t="s">
        <v>32</v>
      </c>
      <c r="I1453" s="1261" t="s">
        <v>58</v>
      </c>
      <c r="J1453" s="1262"/>
      <c r="K1453" s="522" t="s">
        <v>203</v>
      </c>
      <c r="L1453" s="1263" t="s">
        <v>94</v>
      </c>
      <c r="M1453" s="1264"/>
      <c r="N1453" s="535" t="s">
        <v>86</v>
      </c>
      <c r="O1453" s="1265" t="s">
        <v>101</v>
      </c>
      <c r="P1453" s="1007"/>
    </row>
    <row r="1454" spans="1:16" s="73" customFormat="1" ht="25.5" customHeight="1" thickBot="1">
      <c r="A1454" s="1303"/>
      <c r="B1454" s="543" t="s">
        <v>210</v>
      </c>
      <c r="C1454" s="1267" t="s">
        <v>59</v>
      </c>
      <c r="D1454" s="1268"/>
      <c r="E1454" s="549">
        <f>'Marks Entry'!$N$7</f>
        <v>10</v>
      </c>
      <c r="F1454" s="549">
        <f>'Marks Entry'!$Q$7</f>
        <v>10</v>
      </c>
      <c r="G1454" s="549">
        <f>'Marks Entry'!$T$7</f>
        <v>10</v>
      </c>
      <c r="H1454" s="111">
        <f>SUM(E1454:G1454)</f>
        <v>30</v>
      </c>
      <c r="I1454" s="1269">
        <f>'Marks Entry'!$X$7</f>
        <v>70</v>
      </c>
      <c r="J1454" s="1270"/>
      <c r="K1454" s="531">
        <f>SUM(H1454,I1454)</f>
        <v>100</v>
      </c>
      <c r="L1454" s="1330">
        <f>'Marks Entry'!$AA$7</f>
        <v>100</v>
      </c>
      <c r="M1454" s="1331"/>
      <c r="N1454" s="536">
        <f>H1454+I1454+L1454</f>
        <v>200</v>
      </c>
      <c r="O1454" s="1266"/>
      <c r="P1454" s="1007"/>
    </row>
    <row r="1455" spans="1:16" s="73" customFormat="1" ht="18.600000000000001" customHeight="1">
      <c r="A1455" s="1303"/>
      <c r="B1455" s="543" t="s">
        <v>210</v>
      </c>
      <c r="C1455" s="1324" t="str">
        <f>'Marks Entry'!$L$3</f>
        <v>HINDI</v>
      </c>
      <c r="D1455" s="1325"/>
      <c r="E1455" s="527">
        <f>IF($L1444="TC",0,IF($L1444="Nso",0,VLOOKUP($A1441,'Marks Entry'!$B$9:$FN$108,13,0)))</f>
        <v>0</v>
      </c>
      <c r="F1455" s="527">
        <f>IF($L1444="TC",0,IF($L1444="Nso",0,VLOOKUP($A1441,'Marks Entry'!$B$9:$FN$108,16,0)))</f>
        <v>0</v>
      </c>
      <c r="G1455" s="527">
        <f>IF($L1444="TC",0,IF($L1444="Nso",0,VLOOKUP($A1441,'Marks Entry'!$B$9:$FN$108,19,0)))</f>
        <v>0</v>
      </c>
      <c r="H1455" s="528">
        <f>SUM(E1455:G1455)</f>
        <v>0</v>
      </c>
      <c r="I1455" s="1326">
        <f>IF($L1444="TC",0,IF($L1444="Nso",0,VLOOKUP($A1441,'Marks Entry'!$B$9:$FN$108,23,0)))</f>
        <v>0</v>
      </c>
      <c r="J1455" s="1327"/>
      <c r="K1455" s="532">
        <f>SUM(H1455,I1455)</f>
        <v>0</v>
      </c>
      <c r="L1455" s="1328">
        <f>IF($L1444="TC",0,IF($L1444="Nso",0,VLOOKUP($A1441,'Marks Entry'!$B$9:$FN$108,26,0)))</f>
        <v>0</v>
      </c>
      <c r="M1455" s="1329"/>
      <c r="N1455" s="537">
        <f>SUM(H1455,I1455,L1455)</f>
        <v>0</v>
      </c>
      <c r="O1455" s="544" t="str">
        <f>IF($L1444="TC",0,IF($L1444="Nso",0,VLOOKUP($A1441,'Marks Entry'!$B$9:$FN$108,30,0)))</f>
        <v>E</v>
      </c>
      <c r="P1455" s="1007"/>
    </row>
    <row r="1456" spans="1:16" s="73" customFormat="1" ht="18.600000000000001" customHeight="1">
      <c r="A1456" s="1303"/>
      <c r="B1456" s="543" t="s">
        <v>210</v>
      </c>
      <c r="C1456" s="1271" t="str">
        <f>'Marks Entry'!$AF$3</f>
        <v>ENGLISH</v>
      </c>
      <c r="D1456" s="1272"/>
      <c r="E1456" s="527">
        <f>IF($L1444="TC",0,IF($L1444="Nso",0,VLOOKUP($A1441,'Marks Entry'!$B$9:$FN$108,33,0)))</f>
        <v>0</v>
      </c>
      <c r="F1456" s="527">
        <f>IF($L1444="TC",0,IF($L1444="Nso",0,VLOOKUP($A1441,'Marks Entry'!$B$9:$FN$108,36,0)))</f>
        <v>0</v>
      </c>
      <c r="G1456" s="527">
        <f>IF($L1444="TC",0,IF($L1444="Nso",0,VLOOKUP($A1441,'Marks Entry'!$B$9:$FN$108,39,0)))</f>
        <v>0</v>
      </c>
      <c r="H1456" s="529">
        <f t="shared" ref="H1456:H1460" si="120">SUM(E1456:G1456)</f>
        <v>0</v>
      </c>
      <c r="I1456" s="1273">
        <f>IF($L1444="TC",0,IF($L1444="Nso",0,VLOOKUP($A1441,'Marks Entry'!$B$9:$FN$108,43,0)))</f>
        <v>0</v>
      </c>
      <c r="J1456" s="1274"/>
      <c r="K1456" s="533">
        <f t="shared" ref="K1456:K1460" si="121">SUM(H1456,I1456)</f>
        <v>0</v>
      </c>
      <c r="L1456" s="1275">
        <f>IF($L1444="TC",0,IF($L1444="Nso",0,VLOOKUP($A1441,'Marks Entry'!$B$9:$FN$108,46,0)))</f>
        <v>0</v>
      </c>
      <c r="M1456" s="1276"/>
      <c r="N1456" s="537">
        <f t="shared" ref="N1456:N1460" si="122">SUM(H1456,I1456,L1456)</f>
        <v>0</v>
      </c>
      <c r="O1456" s="544" t="str">
        <f>IF($L1444="TC",0,IF($L1444="Nso",0,VLOOKUP($A1441,'Marks Entry'!$B$9:$FN$108,50,0)))</f>
        <v>E</v>
      </c>
      <c r="P1456" s="1007"/>
    </row>
    <row r="1457" spans="1:16" s="73" customFormat="1" ht="18.600000000000001" customHeight="1">
      <c r="A1457" s="1303"/>
      <c r="B1457" s="543" t="s">
        <v>210</v>
      </c>
      <c r="C1457" s="1271" t="str">
        <f>'Marks Entry'!$AZ$3</f>
        <v>SANSKRIT</v>
      </c>
      <c r="D1457" s="1272"/>
      <c r="E1457" s="527">
        <f>IF($L1444="TC",0,IF($L1444="Nso",0,VLOOKUP($A1441,'Marks Entry'!$B$9:$FN$108,53,0)))</f>
        <v>0</v>
      </c>
      <c r="F1457" s="527">
        <f>IF($L1444="TC",0,IF($L1444="TC",0,IF($L1444="Nso",0,VLOOKUP($A1441,'Marks Entry'!$B$9:$FN$108,56,0))))</f>
        <v>0</v>
      </c>
      <c r="G1457" s="527">
        <f>IF($L1444="TC",0,IF($L1444="TC",0,IF($L1444="Nso",0,VLOOKUP($A1441,'Marks Entry'!$B$9:$FN$108,59,0))))</f>
        <v>0</v>
      </c>
      <c r="H1457" s="529">
        <f t="shared" si="120"/>
        <v>0</v>
      </c>
      <c r="I1457" s="1273">
        <f>IF($L1444="TC",0,IF($L1444="Nso",0,VLOOKUP($A1441,'Marks Entry'!$B$9:$FN$108,63,0)))</f>
        <v>0</v>
      </c>
      <c r="J1457" s="1274"/>
      <c r="K1457" s="533">
        <f t="shared" si="121"/>
        <v>0</v>
      </c>
      <c r="L1457" s="1275">
        <f>IF($L1444="TC",0,IF($L1444="Nso",0,VLOOKUP($A1441,'Marks Entry'!$B$9:$FN$108,66,0)))</f>
        <v>0</v>
      </c>
      <c r="M1457" s="1276"/>
      <c r="N1457" s="537">
        <f t="shared" si="122"/>
        <v>0</v>
      </c>
      <c r="O1457" s="544" t="str">
        <f>IF($L1444="TC",0,IF($L1444="Nso",0,VLOOKUP($A1441,'Marks Entry'!$B$9:$FN$108,70,0)))</f>
        <v>E</v>
      </c>
      <c r="P1457" s="1007"/>
    </row>
    <row r="1458" spans="1:16" s="73" customFormat="1" ht="18.600000000000001" customHeight="1">
      <c r="A1458" s="1303"/>
      <c r="B1458" s="543" t="s">
        <v>210</v>
      </c>
      <c r="C1458" s="1271" t="str">
        <f>'Marks Entry'!$BT$3</f>
        <v>SCIENCE</v>
      </c>
      <c r="D1458" s="1272"/>
      <c r="E1458" s="527">
        <f>IF($L1444="TC",0,IF($L1444="Nso",0,VLOOKUP($A1441,'Marks Entry'!$B$9:$FN$108,73,0)))</f>
        <v>0</v>
      </c>
      <c r="F1458" s="527">
        <f>IF($L1444="TC",0,IF($L1444="Nso",0,VLOOKUP($A1441,'Marks Entry'!$B$9:$FN$108,76,0)))</f>
        <v>0</v>
      </c>
      <c r="G1458" s="527">
        <f>IF($L1444="TC",0,IF($L1444="Nso",0,VLOOKUP($A1441,'Marks Entry'!$B$9:$FN$108,79,0)))</f>
        <v>0</v>
      </c>
      <c r="H1458" s="529">
        <f t="shared" si="120"/>
        <v>0</v>
      </c>
      <c r="I1458" s="1273">
        <f>IF($L1444="TC",0,IF($L1444="Nso",0,VLOOKUP($A1441,'Marks Entry'!$B$9:$FN$108,83,0)))</f>
        <v>0</v>
      </c>
      <c r="J1458" s="1274"/>
      <c r="K1458" s="533">
        <f t="shared" si="121"/>
        <v>0</v>
      </c>
      <c r="L1458" s="1275">
        <f>IF($L1444="TC",0,IF($L1444="Nso",0,VLOOKUP($A1441,'Marks Entry'!$B$9:$FN$108,86,0)))</f>
        <v>0</v>
      </c>
      <c r="M1458" s="1276"/>
      <c r="N1458" s="537">
        <f t="shared" si="122"/>
        <v>0</v>
      </c>
      <c r="O1458" s="544" t="str">
        <f>IF($L1444="TC",0,IF($L1444="Nso",0,VLOOKUP($A1441,'Marks Entry'!$B$9:$FN$108,90,0)))</f>
        <v>E</v>
      </c>
      <c r="P1458" s="1007"/>
    </row>
    <row r="1459" spans="1:16" s="73" customFormat="1" ht="18.600000000000001" customHeight="1">
      <c r="A1459" s="1303"/>
      <c r="B1459" s="543" t="s">
        <v>210</v>
      </c>
      <c r="C1459" s="1271" t="str">
        <f>'Marks Entry'!$CN$3</f>
        <v>MATHEMATICS</v>
      </c>
      <c r="D1459" s="1272"/>
      <c r="E1459" s="527">
        <f>IF($L1444="TC",0,IF($L1444="Nso",0,VLOOKUP($A1441,'Marks Entry'!$B$9:$FN$108,93,0)))</f>
        <v>0</v>
      </c>
      <c r="F1459" s="527">
        <f>IF($L1444="TC",0,IF($L1444="Nso",0,VLOOKUP($A1441,'Marks Entry'!$B$9:$FN$108,96,0)))</f>
        <v>0</v>
      </c>
      <c r="G1459" s="527">
        <f>IF($L1444="TC",0,IF($L1444="Nso",0,VLOOKUP($A1441,'Marks Entry'!$B$9:$FN$108,99,0)))</f>
        <v>0</v>
      </c>
      <c r="H1459" s="529">
        <f t="shared" si="120"/>
        <v>0</v>
      </c>
      <c r="I1459" s="1273">
        <f>IF($L1444="TC",0,IF($L1444="Nso",0,VLOOKUP($A1441,'Marks Entry'!$B$9:$FN$108,103,0)))</f>
        <v>0</v>
      </c>
      <c r="J1459" s="1274"/>
      <c r="K1459" s="533">
        <f t="shared" si="121"/>
        <v>0</v>
      </c>
      <c r="L1459" s="1275">
        <f>IF($L1444="TC",0,IF($L1444="Nso",0,VLOOKUP($A1441,'Marks Entry'!$B$9:$FN$108,106,0)))</f>
        <v>0</v>
      </c>
      <c r="M1459" s="1276"/>
      <c r="N1459" s="537">
        <f t="shared" si="122"/>
        <v>0</v>
      </c>
      <c r="O1459" s="544" t="str">
        <f>IF($L1444="TC",0,IF($L1444="Nso",0,VLOOKUP($A1441,'Marks Entry'!$B$9:$FN$108,110,0)))</f>
        <v>E</v>
      </c>
      <c r="P1459" s="1007"/>
    </row>
    <row r="1460" spans="1:16" s="73" customFormat="1" ht="18.600000000000001" customHeight="1" thickBot="1">
      <c r="A1460" s="1303"/>
      <c r="B1460" s="543" t="s">
        <v>210</v>
      </c>
      <c r="C1460" s="1277" t="str">
        <f>'Marks Entry'!$DH$3</f>
        <v>SOCIAL SCIENCE</v>
      </c>
      <c r="D1460" s="1278"/>
      <c r="E1460" s="527">
        <f>IF($L1444="TC",0,IF($L1444="Nso",0,VLOOKUP($A1441,'Marks Entry'!$B$9:$FN$108,113,0)))</f>
        <v>0</v>
      </c>
      <c r="F1460" s="527">
        <f>IF($L1444="TC",0,IF($L1444="Nso",0,VLOOKUP($A1441,'Marks Entry'!$B$9:$FN$108,116,0)))</f>
        <v>0</v>
      </c>
      <c r="G1460" s="527">
        <f>IF($L1444="TC",0,IF($L1444="Nso",0,VLOOKUP($A1441,'Marks Entry'!$B$9:$FN$108,119,0)))</f>
        <v>0</v>
      </c>
      <c r="H1460" s="530">
        <f t="shared" si="120"/>
        <v>0</v>
      </c>
      <c r="I1460" s="1279">
        <f>IF($L1444="TC",0,IF($L1444="Nso",0,VLOOKUP($A1441,'Marks Entry'!$B$9:$FN$108,123,0)))</f>
        <v>0</v>
      </c>
      <c r="J1460" s="1280"/>
      <c r="K1460" s="534">
        <f t="shared" si="121"/>
        <v>0</v>
      </c>
      <c r="L1460" s="1281">
        <f>IF($L1444="TC",0,IF($L1444="Nso",0,VLOOKUP($A1441,'Marks Entry'!$B$9:$FN$108,126,0)))</f>
        <v>0</v>
      </c>
      <c r="M1460" s="1282"/>
      <c r="N1460" s="537">
        <f t="shared" si="122"/>
        <v>0</v>
      </c>
      <c r="O1460" s="544" t="str">
        <f>IF($L1444="TC",0,IF($L1444="Nso",0,VLOOKUP($A1441,'Marks Entry'!$B$9:$FN$108,130,0)))</f>
        <v>E</v>
      </c>
      <c r="P1460" s="1007"/>
    </row>
    <row r="1461" spans="1:16" s="73" customFormat="1" ht="18.600000000000001" customHeight="1">
      <c r="A1461" s="1303"/>
      <c r="B1461" s="543" t="s">
        <v>210</v>
      </c>
      <c r="C1461" s="1350" t="s">
        <v>87</v>
      </c>
      <c r="D1461" s="1351"/>
      <c r="E1461" s="1352"/>
      <c r="F1461" s="1356" t="s">
        <v>88</v>
      </c>
      <c r="G1461" s="1357"/>
      <c r="H1461" s="1358" t="s">
        <v>89</v>
      </c>
      <c r="I1461" s="1358"/>
      <c r="J1461" s="1359" t="s">
        <v>44</v>
      </c>
      <c r="K1461" s="1360"/>
      <c r="L1461" s="236" t="s">
        <v>95</v>
      </c>
      <c r="M1461" s="236" t="s">
        <v>208</v>
      </c>
      <c r="N1461" s="200" t="s">
        <v>42</v>
      </c>
      <c r="O1461" s="545" t="s">
        <v>46</v>
      </c>
      <c r="P1461" s="1007"/>
    </row>
    <row r="1462" spans="1:16" s="73" customFormat="1" ht="18.600000000000001" customHeight="1" thickBot="1">
      <c r="A1462" s="1303"/>
      <c r="B1462" s="543" t="s">
        <v>210</v>
      </c>
      <c r="C1462" s="1353"/>
      <c r="D1462" s="1354"/>
      <c r="E1462" s="1355"/>
      <c r="F1462" s="1361">
        <f>IF($L1444="TC",0,IF($L1444="Nso",0,VLOOKUP($A1441,'Marks Entry'!$B$9:$FN$108,161,0)))</f>
        <v>1200</v>
      </c>
      <c r="G1462" s="1362"/>
      <c r="H1462" s="1363">
        <f>IF($L1444="TC",0,IF($L1444="Nso",0,VLOOKUP($A1441,'Marks Entry'!$B$9:$FN$108,162,0)))</f>
        <v>0</v>
      </c>
      <c r="I1462" s="1363"/>
      <c r="J1462" s="1364">
        <f>IF($L1444="TC",0,IF($L1444="Nso",0,VLOOKUP($A1441,'Marks Entry'!$B$9:$FN$108,163,0)))</f>
        <v>0</v>
      </c>
      <c r="K1462" s="1365"/>
      <c r="L1462" s="237" t="str">
        <f>IF($L1444="TC",0,IF($L1444="Nso",0,VLOOKUP($A1441,'Marks Entry'!$B$9:$FN$108,164,0)))</f>
        <v/>
      </c>
      <c r="M1462" s="237" t="str">
        <f>IF($L1444="TC",0,IF($L1444="Nso",0,VLOOKUP($A1441,'Marks Entry'!$B$9:$FN$108,165,0)))</f>
        <v/>
      </c>
      <c r="N1462" s="542" t="str">
        <f>IF($L1444="TC","TC",IF($L1444="Nso","NSO",VLOOKUP($A1441,'Marks Entry'!$B$9:$FN$108,166,0)))</f>
        <v>PROMOTED</v>
      </c>
      <c r="O1462" s="546" t="str">
        <f>IF($L1444="Nso",0,VLOOKUP($A1441,'Marks Entry'!$B$9:$FN$108,168,0))</f>
        <v/>
      </c>
      <c r="P1462" s="1007"/>
    </row>
    <row r="1463" spans="1:16" s="73" customFormat="1" ht="18.600000000000001" customHeight="1">
      <c r="A1463" s="1303"/>
      <c r="B1463" s="543" t="s">
        <v>210</v>
      </c>
      <c r="C1463" s="1332" t="s">
        <v>62</v>
      </c>
      <c r="D1463" s="1333"/>
      <c r="E1463" s="1333"/>
      <c r="F1463" s="1333"/>
      <c r="G1463" s="1333"/>
      <c r="H1463" s="1333"/>
      <c r="I1463" s="1334"/>
      <c r="J1463" s="1335" t="s">
        <v>63</v>
      </c>
      <c r="K1463" s="1335"/>
      <c r="L1463" s="1336"/>
      <c r="M1463" s="238">
        <f>IF($L1444="TC",0,IF($L1444="Nso",0,VLOOKUP($A1441,'Marks Entry'!$B$9:$FN$108,158,0)))</f>
        <v>0</v>
      </c>
      <c r="N1463" s="1337" t="s">
        <v>104</v>
      </c>
      <c r="O1463" s="1338"/>
      <c r="P1463" s="1007"/>
    </row>
    <row r="1464" spans="1:16" s="73" customFormat="1" ht="18.600000000000001" customHeight="1" thickBot="1">
      <c r="A1464" s="1303"/>
      <c r="B1464" s="543" t="s">
        <v>210</v>
      </c>
      <c r="C1464" s="1339" t="s">
        <v>57</v>
      </c>
      <c r="D1464" s="1340"/>
      <c r="E1464" s="1340"/>
      <c r="F1464" s="1341" t="s">
        <v>168</v>
      </c>
      <c r="G1464" s="1341"/>
      <c r="H1464" s="1341"/>
      <c r="I1464" s="523" t="s">
        <v>50</v>
      </c>
      <c r="J1464" s="1342" t="s">
        <v>64</v>
      </c>
      <c r="K1464" s="1342"/>
      <c r="L1464" s="1343"/>
      <c r="M1464" s="239">
        <f>IF($L1444="TC",0,IF($L1444="Nso",0,VLOOKUP($A1441,'Marks Entry'!$B$9:$FN$108,159,0)))</f>
        <v>0</v>
      </c>
      <c r="N1464" s="1344" t="str">
        <f>IF($L1444="TC",0,IF($L1444="Nso",0,VLOOKUP($A1441,'Marks Entry'!$B$9:$FN$108,160,0)))</f>
        <v/>
      </c>
      <c r="O1464" s="1345"/>
      <c r="P1464" s="1007"/>
    </row>
    <row r="1465" spans="1:16" s="73" customFormat="1" ht="18.600000000000001" customHeight="1">
      <c r="A1465" s="1303"/>
      <c r="B1465" s="543" t="s">
        <v>210</v>
      </c>
      <c r="C1465" s="1339"/>
      <c r="D1465" s="1340"/>
      <c r="E1465" s="1340"/>
      <c r="F1465" s="1341"/>
      <c r="G1465" s="1341"/>
      <c r="H1465" s="1341"/>
      <c r="I1465" s="524" t="s">
        <v>102</v>
      </c>
      <c r="J1465" s="1346" t="s">
        <v>65</v>
      </c>
      <c r="K1465" s="1346"/>
      <c r="L1465" s="1347"/>
      <c r="M1465" s="1348" t="str">
        <f>IF($L1444="TC",0,IF($L1444="Nso",0,VLOOKUP($A1441,'Marks Entry'!$B$9:$FN$108,169,0)))</f>
        <v>Need Improvement</v>
      </c>
      <c r="N1465" s="1348"/>
      <c r="O1465" s="1349"/>
      <c r="P1465" s="1007"/>
    </row>
    <row r="1466" spans="1:16" s="73" customFormat="1" ht="18.600000000000001" customHeight="1">
      <c r="A1466" s="1303"/>
      <c r="B1466" s="543" t="s">
        <v>210</v>
      </c>
      <c r="C1466" s="1397" t="str">
        <f>'Marks Entry'!$EB$3</f>
        <v>Work Exp.</v>
      </c>
      <c r="D1466" s="1398"/>
      <c r="E1466" s="1399"/>
      <c r="F1466" s="1400" t="str">
        <f>IF($L1444="TC",0,IF($L1444="Nso",0,VLOOKUP($A1441,'Marks Entry'!$B$9:$GM$108,186,0)))</f>
        <v>0/100</v>
      </c>
      <c r="G1466" s="1400"/>
      <c r="H1466" s="1400"/>
      <c r="I1466" s="59" t="str">
        <f>IF($L1444="TC",0,IF($L1444="Nso",0,VLOOKUP($A1441,'Marks Entry'!$B$9:$GM$108,139,0)))</f>
        <v>E</v>
      </c>
      <c r="J1466" s="1401" t="s">
        <v>81</v>
      </c>
      <c r="K1466" s="1401"/>
      <c r="L1466" s="1402"/>
      <c r="M1466" s="1403">
        <f>'Marks Entry'!$AA$2</f>
        <v>45041</v>
      </c>
      <c r="N1466" s="1403"/>
      <c r="O1466" s="1404"/>
      <c r="P1466" s="1007"/>
    </row>
    <row r="1467" spans="1:16" s="73" customFormat="1" ht="18.600000000000001" customHeight="1">
      <c r="A1467" s="1303"/>
      <c r="B1467" s="543" t="s">
        <v>210</v>
      </c>
      <c r="C1467" s="1405" t="str">
        <f>'Marks Entry'!$EK$3</f>
        <v>Art Edu.</v>
      </c>
      <c r="D1467" s="1400"/>
      <c r="E1467" s="1400"/>
      <c r="F1467" s="1406" t="str">
        <f>IF($L1444="TC",0,IF($L1444="Nso",0,VLOOKUP($A1441,'Marks Entry'!$B$9:$GM$108,190,0)))</f>
        <v>0/100</v>
      </c>
      <c r="G1467" s="1407"/>
      <c r="H1467" s="1408"/>
      <c r="I1467" s="59" t="str">
        <f>IF($L1444="TC",0,IF($L1444="Nso",0,VLOOKUP($A1441,'Marks Entry'!$B$9:$GM$108,148,0)))</f>
        <v>E</v>
      </c>
      <c r="J1467" s="1409"/>
      <c r="K1467" s="1409"/>
      <c r="L1467" s="1410"/>
      <c r="M1467" s="1410"/>
      <c r="N1467" s="1410"/>
      <c r="O1467" s="1411"/>
      <c r="P1467" s="1007"/>
    </row>
    <row r="1468" spans="1:16" s="73" customFormat="1" ht="18.600000000000001" customHeight="1">
      <c r="A1468" s="1303"/>
      <c r="B1468" s="543" t="s">
        <v>210</v>
      </c>
      <c r="C1468" s="1366" t="str">
        <f>'Marks Entry'!$ET$3</f>
        <v>HEALTH &amp; PHY. EDU.</v>
      </c>
      <c r="D1468" s="1367"/>
      <c r="E1468" s="1367"/>
      <c r="F1468" s="1368" t="str">
        <f>IF($L1444="TC",0,IF($L1444="Nso",0,VLOOKUP($A1441,'Marks Entry'!$B$9:$GM$108,194,0)))</f>
        <v>0/100</v>
      </c>
      <c r="G1468" s="1369"/>
      <c r="H1468" s="1370"/>
      <c r="I1468" s="59" t="str">
        <f>IF($L1444="TC",0,IF($L1444="Nso",0,VLOOKUP($A1441,'Marks Entry'!$B$9:$GM$108,157,0)))</f>
        <v>E</v>
      </c>
      <c r="J1468" s="1371" t="s">
        <v>77</v>
      </c>
      <c r="K1468" s="1372"/>
      <c r="L1468" s="1373"/>
      <c r="M1468" s="1377"/>
      <c r="N1468" s="1372"/>
      <c r="O1468" s="1378"/>
      <c r="P1468" s="1007"/>
    </row>
    <row r="1469" spans="1:16" s="73" customFormat="1" ht="18.600000000000001" customHeight="1">
      <c r="A1469" s="1303"/>
      <c r="B1469" s="543" t="s">
        <v>210</v>
      </c>
      <c r="C1469" s="1381" t="s">
        <v>66</v>
      </c>
      <c r="D1469" s="1382"/>
      <c r="E1469" s="1382"/>
      <c r="F1469" s="1382"/>
      <c r="G1469" s="1382"/>
      <c r="H1469" s="1382"/>
      <c r="I1469" s="1383"/>
      <c r="J1469" s="1374"/>
      <c r="K1469" s="1375"/>
      <c r="L1469" s="1376"/>
      <c r="M1469" s="1379"/>
      <c r="N1469" s="1375"/>
      <c r="O1469" s="1380"/>
      <c r="P1469" s="1007"/>
    </row>
    <row r="1470" spans="1:16" s="73" customFormat="1" ht="18.600000000000001" customHeight="1" thickBot="1">
      <c r="A1470" s="1303"/>
      <c r="B1470" s="543" t="s">
        <v>210</v>
      </c>
      <c r="C1470" s="60" t="s">
        <v>67</v>
      </c>
      <c r="D1470" s="1384" t="s">
        <v>72</v>
      </c>
      <c r="E1470" s="1385"/>
      <c r="F1470" s="1384" t="s">
        <v>73</v>
      </c>
      <c r="G1470" s="1386"/>
      <c r="H1470" s="1386"/>
      <c r="I1470" s="1387"/>
      <c r="J1470" s="1388" t="s">
        <v>78</v>
      </c>
      <c r="K1470" s="1389"/>
      <c r="L1470" s="1389"/>
      <c r="M1470" s="1389"/>
      <c r="N1470" s="1389"/>
      <c r="O1470" s="1390"/>
      <c r="P1470" s="1007"/>
    </row>
    <row r="1471" spans="1:16" s="73" customFormat="1" ht="18.600000000000001" customHeight="1">
      <c r="A1471" s="1303"/>
      <c r="B1471" s="543" t="s">
        <v>210</v>
      </c>
      <c r="C1471" s="690" t="s">
        <v>68</v>
      </c>
      <c r="D1471" s="1328" t="s">
        <v>211</v>
      </c>
      <c r="E1471" s="1327"/>
      <c r="F1471" s="1394" t="s">
        <v>74</v>
      </c>
      <c r="G1471" s="1395"/>
      <c r="H1471" s="1395"/>
      <c r="I1471" s="1396"/>
      <c r="J1471" s="1391"/>
      <c r="K1471" s="1392"/>
      <c r="L1471" s="1392"/>
      <c r="M1471" s="1392"/>
      <c r="N1471" s="1392"/>
      <c r="O1471" s="1393"/>
      <c r="P1471" s="1007"/>
    </row>
    <row r="1472" spans="1:16" s="73" customFormat="1" ht="18.600000000000001" customHeight="1">
      <c r="A1472" s="1303"/>
      <c r="B1472" s="543" t="s">
        <v>210</v>
      </c>
      <c r="C1472" s="689" t="s">
        <v>69</v>
      </c>
      <c r="D1472" s="1275" t="s">
        <v>212</v>
      </c>
      <c r="E1472" s="1274"/>
      <c r="F1472" s="1413" t="s">
        <v>75</v>
      </c>
      <c r="G1472" s="1414"/>
      <c r="H1472" s="1414"/>
      <c r="I1472" s="1415"/>
      <c r="J1472" s="1391"/>
      <c r="K1472" s="1392"/>
      <c r="L1472" s="1392"/>
      <c r="M1472" s="1392"/>
      <c r="N1472" s="1392"/>
      <c r="O1472" s="1393"/>
      <c r="P1472" s="1007"/>
    </row>
    <row r="1473" spans="1:16" s="73" customFormat="1" ht="18.600000000000001" customHeight="1">
      <c r="A1473" s="1303"/>
      <c r="B1473" s="543" t="s">
        <v>210</v>
      </c>
      <c r="C1473" s="689" t="s">
        <v>71</v>
      </c>
      <c r="D1473" s="1275" t="s">
        <v>213</v>
      </c>
      <c r="E1473" s="1274"/>
      <c r="F1473" s="1413" t="s">
        <v>76</v>
      </c>
      <c r="G1473" s="1414"/>
      <c r="H1473" s="1414"/>
      <c r="I1473" s="1415"/>
      <c r="J1473" s="1416" t="s">
        <v>90</v>
      </c>
      <c r="K1473" s="1417"/>
      <c r="L1473" s="1417"/>
      <c r="M1473" s="1417"/>
      <c r="N1473" s="1417"/>
      <c r="O1473" s="1418"/>
      <c r="P1473" s="1007"/>
    </row>
    <row r="1474" spans="1:16" s="73" customFormat="1" ht="18.600000000000001" customHeight="1">
      <c r="A1474" s="1303"/>
      <c r="B1474" s="543" t="s">
        <v>210</v>
      </c>
      <c r="C1474" s="689" t="s">
        <v>70</v>
      </c>
      <c r="D1474" s="1275" t="s">
        <v>214</v>
      </c>
      <c r="E1474" s="1274"/>
      <c r="F1474" s="1413" t="s">
        <v>103</v>
      </c>
      <c r="G1474" s="1414"/>
      <c r="H1474" s="1414"/>
      <c r="I1474" s="1415"/>
      <c r="J1474" s="1416"/>
      <c r="K1474" s="1417"/>
      <c r="L1474" s="1417"/>
      <c r="M1474" s="1417"/>
      <c r="N1474" s="1417"/>
      <c r="O1474" s="1418"/>
      <c r="P1474" s="1007"/>
    </row>
    <row r="1475" spans="1:16" s="73" customFormat="1" ht="18.600000000000001" customHeight="1" thickBot="1">
      <c r="A1475" s="1303"/>
      <c r="B1475" s="547" t="s">
        <v>210</v>
      </c>
      <c r="C1475" s="548" t="s">
        <v>153</v>
      </c>
      <c r="D1475" s="1281" t="s">
        <v>215</v>
      </c>
      <c r="E1475" s="1280"/>
      <c r="F1475" s="1422" t="s">
        <v>216</v>
      </c>
      <c r="G1475" s="1423"/>
      <c r="H1475" s="1423"/>
      <c r="I1475" s="1424"/>
      <c r="J1475" s="1419"/>
      <c r="K1475" s="1420"/>
      <c r="L1475" s="1420"/>
      <c r="M1475" s="1420"/>
      <c r="N1475" s="1420"/>
      <c r="O1475" s="1421"/>
      <c r="P1475" s="1007"/>
    </row>
    <row r="1476" spans="1:16" s="73" customFormat="1" ht="9.75" customHeight="1">
      <c r="A1476" s="1412"/>
      <c r="B1476" s="1412"/>
      <c r="C1476" s="1412"/>
      <c r="D1476" s="1412"/>
      <c r="E1476" s="1412"/>
      <c r="F1476" s="1412"/>
      <c r="G1476" s="1412"/>
      <c r="H1476" s="1412"/>
      <c r="I1476" s="1412"/>
      <c r="J1476" s="1412"/>
      <c r="K1476" s="1412"/>
      <c r="L1476" s="1412"/>
      <c r="M1476" s="1412"/>
      <c r="N1476" s="1412"/>
      <c r="O1476" s="1412"/>
      <c r="P1476" s="1412"/>
    </row>
    <row r="1477" spans="1:16" s="73" customFormat="1" ht="17.25" customHeight="1" thickBot="1">
      <c r="A1477" s="241">
        <f>A1441+1</f>
        <v>42</v>
      </c>
      <c r="B1477" s="1302" t="s">
        <v>53</v>
      </c>
      <c r="C1477" s="1302"/>
      <c r="D1477" s="1302"/>
      <c r="E1477" s="1302"/>
      <c r="F1477" s="1302"/>
      <c r="G1477" s="1302"/>
      <c r="H1477" s="1302"/>
      <c r="I1477" s="1302"/>
      <c r="J1477" s="1302"/>
      <c r="K1477" s="1302"/>
      <c r="L1477" s="1302"/>
      <c r="M1477" s="1302"/>
      <c r="N1477" s="1302"/>
      <c r="O1477" s="1302"/>
      <c r="P1477" s="1007"/>
    </row>
    <row r="1478" spans="1:16" s="73" customFormat="1" ht="44.25" customHeight="1">
      <c r="A1478" s="1303"/>
      <c r="B1478" s="1304" t="str">
        <f>IF(L1480&gt;0,CONCATENATE(I1480,L1480),0)</f>
        <v>Roll No.:-942</v>
      </c>
      <c r="C1478" s="1306"/>
      <c r="D1478" s="1308" t="str">
        <f>Master!$E$8</f>
        <v>Govt. Sr. Secondary School Raimalwada</v>
      </c>
      <c r="E1478" s="1309"/>
      <c r="F1478" s="1309"/>
      <c r="G1478" s="1309"/>
      <c r="H1478" s="1309"/>
      <c r="I1478" s="1309"/>
      <c r="J1478" s="1309"/>
      <c r="K1478" s="1309"/>
      <c r="L1478" s="1309"/>
      <c r="M1478" s="1309"/>
      <c r="N1478" s="1309"/>
      <c r="O1478" s="1310"/>
      <c r="P1478" s="1007"/>
    </row>
    <row r="1479" spans="1:16" s="73" customFormat="1" ht="26.25" customHeight="1" thickBot="1">
      <c r="A1479" s="1303"/>
      <c r="B1479" s="1305"/>
      <c r="C1479" s="1307"/>
      <c r="D1479" s="1311" t="str">
        <f>Master!$E$11</f>
        <v>P.S.-Bapini (Jodhpur)</v>
      </c>
      <c r="E1479" s="1311"/>
      <c r="F1479" s="1311"/>
      <c r="G1479" s="1311"/>
      <c r="H1479" s="1311"/>
      <c r="I1479" s="1311"/>
      <c r="J1479" s="1311"/>
      <c r="K1479" s="1311"/>
      <c r="L1479" s="1311"/>
      <c r="M1479" s="1311"/>
      <c r="N1479" s="1311"/>
      <c r="O1479" s="1312"/>
      <c r="P1479" s="1007"/>
    </row>
    <row r="1480" spans="1:16" s="73" customFormat="1" ht="15" customHeight="1">
      <c r="A1480" s="1303"/>
      <c r="B1480" s="1313"/>
      <c r="C1480" s="1314" t="s">
        <v>163</v>
      </c>
      <c r="D1480" s="1315"/>
      <c r="E1480" s="1315"/>
      <c r="F1480" s="1315"/>
      <c r="G1480" s="1315"/>
      <c r="H1480" s="1316"/>
      <c r="I1480" s="1320" t="s">
        <v>125</v>
      </c>
      <c r="J1480" s="1321"/>
      <c r="K1480" s="1321"/>
      <c r="L1480" s="1286">
        <f>VLOOKUP(A1477,'Marks Entry'!$B$9:$G$108,6)</f>
        <v>942</v>
      </c>
      <c r="M1480" s="1288" t="str">
        <f>CONCATENATE('Marks Entry'!$C$3,"0",'Marks Entry'!$G$3)</f>
        <v>School U-Dise Code :-08151106901</v>
      </c>
      <c r="N1480" s="1289"/>
      <c r="O1480" s="1290"/>
      <c r="P1480" s="1007"/>
    </row>
    <row r="1481" spans="1:16" s="73" customFormat="1" ht="15" customHeight="1">
      <c r="A1481" s="1303"/>
      <c r="B1481" s="1313"/>
      <c r="C1481" s="1314"/>
      <c r="D1481" s="1315"/>
      <c r="E1481" s="1315"/>
      <c r="F1481" s="1315"/>
      <c r="G1481" s="1315"/>
      <c r="H1481" s="1316"/>
      <c r="I1481" s="1320"/>
      <c r="J1481" s="1321"/>
      <c r="K1481" s="1321"/>
      <c r="L1481" s="1286"/>
      <c r="M1481" s="1291" t="str">
        <f>CONCATENATE('Marks Entry'!$I$3,'Marks Entry'!$J$3)</f>
        <v>Session :-2022-23</v>
      </c>
      <c r="N1481" s="1292"/>
      <c r="O1481" s="1293"/>
      <c r="P1481" s="1007"/>
    </row>
    <row r="1482" spans="1:16" s="73" customFormat="1" ht="15" customHeight="1" thickBot="1">
      <c r="A1482" s="1303"/>
      <c r="B1482" s="1313"/>
      <c r="C1482" s="1317"/>
      <c r="D1482" s="1318"/>
      <c r="E1482" s="1318"/>
      <c r="F1482" s="1318"/>
      <c r="G1482" s="1318"/>
      <c r="H1482" s="1319"/>
      <c r="I1482" s="1322"/>
      <c r="J1482" s="1323"/>
      <c r="K1482" s="1323"/>
      <c r="L1482" s="1287"/>
      <c r="M1482" s="1294"/>
      <c r="N1482" s="1295"/>
      <c r="O1482" s="1296"/>
      <c r="P1482" s="1007"/>
    </row>
    <row r="1483" spans="1:16" s="73" customFormat="1" ht="19.5" customHeight="1">
      <c r="A1483" s="1303"/>
      <c r="B1483" s="543" t="s">
        <v>210</v>
      </c>
      <c r="C1483" s="1297" t="s">
        <v>21</v>
      </c>
      <c r="D1483" s="1298"/>
      <c r="E1483" s="1298"/>
      <c r="F1483" s="1298"/>
      <c r="G1483" s="1299"/>
      <c r="H1483" s="13" t="s">
        <v>161</v>
      </c>
      <c r="I1483" s="1300">
        <f>VLOOKUP($A1477,'Marks Entry'!$B$9:$FN$108,4,0)</f>
        <v>0</v>
      </c>
      <c r="J1483" s="1300"/>
      <c r="K1483" s="1300"/>
      <c r="L1483" s="1300"/>
      <c r="M1483" s="1300"/>
      <c r="N1483" s="1300"/>
      <c r="O1483" s="1301"/>
      <c r="P1483" s="1007"/>
    </row>
    <row r="1484" spans="1:16" s="73" customFormat="1" ht="19.5" customHeight="1">
      <c r="A1484" s="1303"/>
      <c r="B1484" s="543" t="s">
        <v>210</v>
      </c>
      <c r="C1484" s="1283" t="s">
        <v>23</v>
      </c>
      <c r="D1484" s="1284"/>
      <c r="E1484" s="1284"/>
      <c r="F1484" s="1284"/>
      <c r="G1484" s="1285"/>
      <c r="H1484" s="25" t="s">
        <v>161</v>
      </c>
      <c r="I1484" s="1252">
        <f>VLOOKUP($A1477,'Marks Entry'!$B$9:$FN$108,7,0)</f>
        <v>0</v>
      </c>
      <c r="J1484" s="1252"/>
      <c r="K1484" s="1252"/>
      <c r="L1484" s="1252"/>
      <c r="M1484" s="1252"/>
      <c r="N1484" s="1252"/>
      <c r="O1484" s="1253"/>
      <c r="P1484" s="1007"/>
    </row>
    <row r="1485" spans="1:16" s="73" customFormat="1" ht="19.5" customHeight="1">
      <c r="A1485" s="1303"/>
      <c r="B1485" s="543" t="s">
        <v>210</v>
      </c>
      <c r="C1485" s="1283" t="s">
        <v>24</v>
      </c>
      <c r="D1485" s="1284"/>
      <c r="E1485" s="1284"/>
      <c r="F1485" s="1284"/>
      <c r="G1485" s="1285"/>
      <c r="H1485" s="25" t="s">
        <v>161</v>
      </c>
      <c r="I1485" s="1252">
        <f>VLOOKUP($A1477,'Marks Entry'!$B$9:$FN$108,8,0)</f>
        <v>0</v>
      </c>
      <c r="J1485" s="1252"/>
      <c r="K1485" s="1252"/>
      <c r="L1485" s="1252"/>
      <c r="M1485" s="1252"/>
      <c r="N1485" s="1252"/>
      <c r="O1485" s="1253"/>
      <c r="P1485" s="1007"/>
    </row>
    <row r="1486" spans="1:16" s="73" customFormat="1" ht="19.5" customHeight="1">
      <c r="A1486" s="1303"/>
      <c r="B1486" s="543" t="s">
        <v>210</v>
      </c>
      <c r="C1486" s="1283" t="s">
        <v>55</v>
      </c>
      <c r="D1486" s="1284"/>
      <c r="E1486" s="1284"/>
      <c r="F1486" s="1284"/>
      <c r="G1486" s="1285"/>
      <c r="H1486" s="25" t="s">
        <v>161</v>
      </c>
      <c r="I1486" s="1252">
        <f>VLOOKUP($A1477,'Marks Entry'!$B$9:$FN$108,9,0)</f>
        <v>0</v>
      </c>
      <c r="J1486" s="1252"/>
      <c r="K1486" s="1252"/>
      <c r="L1486" s="1252"/>
      <c r="M1486" s="1252"/>
      <c r="N1486" s="1252"/>
      <c r="O1486" s="1253"/>
      <c r="P1486" s="1007"/>
    </row>
    <row r="1487" spans="1:16" s="73" customFormat="1" ht="19.5" customHeight="1">
      <c r="A1487" s="1303"/>
      <c r="B1487" s="543" t="s">
        <v>210</v>
      </c>
      <c r="C1487" s="1283" t="s">
        <v>56</v>
      </c>
      <c r="D1487" s="1284"/>
      <c r="E1487" s="1284"/>
      <c r="F1487" s="1284"/>
      <c r="G1487" s="1285"/>
      <c r="H1487" s="25" t="s">
        <v>161</v>
      </c>
      <c r="I1487" s="1251" t="str">
        <f>CONCATENATE('Marks Entry'!$G$4,'Marks Entry'!$J$4)</f>
        <v>6(A)</v>
      </c>
      <c r="J1487" s="1252"/>
      <c r="K1487" s="1252"/>
      <c r="L1487" s="1252"/>
      <c r="M1487" s="1252"/>
      <c r="N1487" s="1252"/>
      <c r="O1487" s="1253"/>
      <c r="P1487" s="1007"/>
    </row>
    <row r="1488" spans="1:16" s="73" customFormat="1" ht="19.5" customHeight="1" thickBot="1">
      <c r="A1488" s="1303"/>
      <c r="B1488" s="543" t="s">
        <v>210</v>
      </c>
      <c r="C1488" s="1254" t="s">
        <v>26</v>
      </c>
      <c r="D1488" s="1255"/>
      <c r="E1488" s="1255"/>
      <c r="F1488" s="1255"/>
      <c r="G1488" s="1256"/>
      <c r="H1488" s="61" t="s">
        <v>161</v>
      </c>
      <c r="I1488" s="1257">
        <f>VLOOKUP($A1477,'Marks Entry'!$B$9:$FN$108,10,0)</f>
        <v>0</v>
      </c>
      <c r="J1488" s="1257"/>
      <c r="K1488" s="1257"/>
      <c r="L1488" s="1257"/>
      <c r="M1488" s="1257"/>
      <c r="N1488" s="1257"/>
      <c r="O1488" s="1258"/>
      <c r="P1488" s="1007"/>
    </row>
    <row r="1489" spans="1:16" s="73" customFormat="1" ht="34.5" customHeight="1">
      <c r="A1489" s="1303"/>
      <c r="B1489" s="543" t="s">
        <v>210</v>
      </c>
      <c r="C1489" s="1259" t="s">
        <v>57</v>
      </c>
      <c r="D1489" s="1260"/>
      <c r="E1489" s="525" t="s">
        <v>82</v>
      </c>
      <c r="F1489" s="525" t="s">
        <v>83</v>
      </c>
      <c r="G1489" s="697" t="str">
        <f>'Marks Entry'!$R$5</f>
        <v>No Bag Day Activity</v>
      </c>
      <c r="H1489" s="521" t="s">
        <v>32</v>
      </c>
      <c r="I1489" s="1261" t="s">
        <v>58</v>
      </c>
      <c r="J1489" s="1262"/>
      <c r="K1489" s="522" t="s">
        <v>203</v>
      </c>
      <c r="L1489" s="1263" t="s">
        <v>94</v>
      </c>
      <c r="M1489" s="1264"/>
      <c r="N1489" s="535" t="s">
        <v>86</v>
      </c>
      <c r="O1489" s="1265" t="s">
        <v>101</v>
      </c>
      <c r="P1489" s="1007"/>
    </row>
    <row r="1490" spans="1:16" s="73" customFormat="1" ht="25.5" customHeight="1" thickBot="1">
      <c r="A1490" s="1303"/>
      <c r="B1490" s="543" t="s">
        <v>210</v>
      </c>
      <c r="C1490" s="1267" t="s">
        <v>59</v>
      </c>
      <c r="D1490" s="1268"/>
      <c r="E1490" s="549">
        <f>'Marks Entry'!$N$7</f>
        <v>10</v>
      </c>
      <c r="F1490" s="549">
        <f>'Marks Entry'!$Q$7</f>
        <v>10</v>
      </c>
      <c r="G1490" s="549">
        <f>'Marks Entry'!$T$7</f>
        <v>10</v>
      </c>
      <c r="H1490" s="111">
        <f>SUM(E1490:G1490)</f>
        <v>30</v>
      </c>
      <c r="I1490" s="1269">
        <f>'Marks Entry'!$X$7</f>
        <v>70</v>
      </c>
      <c r="J1490" s="1270"/>
      <c r="K1490" s="531">
        <f>SUM(H1490,I1490)</f>
        <v>100</v>
      </c>
      <c r="L1490" s="1330">
        <f>'Marks Entry'!$AA$7</f>
        <v>100</v>
      </c>
      <c r="M1490" s="1331"/>
      <c r="N1490" s="536">
        <f>H1490+I1490+L1490</f>
        <v>200</v>
      </c>
      <c r="O1490" s="1266"/>
      <c r="P1490" s="1007"/>
    </row>
    <row r="1491" spans="1:16" s="73" customFormat="1" ht="18.600000000000001" customHeight="1">
      <c r="A1491" s="1303"/>
      <c r="B1491" s="543" t="s">
        <v>210</v>
      </c>
      <c r="C1491" s="1324" t="str">
        <f>'Marks Entry'!$L$3</f>
        <v>HINDI</v>
      </c>
      <c r="D1491" s="1325"/>
      <c r="E1491" s="527">
        <f>IF($L1480="TC",0,IF($L1480="Nso",0,VLOOKUP($A1477,'Marks Entry'!$B$9:$FN$108,13,0)))</f>
        <v>0</v>
      </c>
      <c r="F1491" s="527">
        <f>IF($L1480="TC",0,IF($L1480="Nso",0,VLOOKUP($A1477,'Marks Entry'!$B$9:$FN$108,16,0)))</f>
        <v>0</v>
      </c>
      <c r="G1491" s="527">
        <f>IF($L1480="TC",0,IF($L1480="Nso",0,VLOOKUP($A1477,'Marks Entry'!$B$9:$FN$108,19,0)))</f>
        <v>0</v>
      </c>
      <c r="H1491" s="528">
        <f>SUM(E1491:G1491)</f>
        <v>0</v>
      </c>
      <c r="I1491" s="1326">
        <f>IF($L1480="TC",0,IF($L1480="Nso",0,VLOOKUP($A1477,'Marks Entry'!$B$9:$FN$108,23,0)))</f>
        <v>0</v>
      </c>
      <c r="J1491" s="1327"/>
      <c r="K1491" s="532">
        <f>SUM(H1491,I1491)</f>
        <v>0</v>
      </c>
      <c r="L1491" s="1328">
        <f>IF($L1480="TC",0,IF($L1480="Nso",0,VLOOKUP($A1477,'Marks Entry'!$B$9:$FN$108,26,0)))</f>
        <v>0</v>
      </c>
      <c r="M1491" s="1329"/>
      <c r="N1491" s="537">
        <f>SUM(H1491,I1491,L1491)</f>
        <v>0</v>
      </c>
      <c r="O1491" s="544" t="str">
        <f>IF($L1480="TC",0,IF($L1480="Nso",0,VLOOKUP($A1477,'Marks Entry'!$B$9:$FN$108,30,0)))</f>
        <v>E</v>
      </c>
      <c r="P1491" s="1007"/>
    </row>
    <row r="1492" spans="1:16" s="73" customFormat="1" ht="18.600000000000001" customHeight="1">
      <c r="A1492" s="1303"/>
      <c r="B1492" s="543" t="s">
        <v>210</v>
      </c>
      <c r="C1492" s="1271" t="str">
        <f>'Marks Entry'!$AF$3</f>
        <v>ENGLISH</v>
      </c>
      <c r="D1492" s="1272"/>
      <c r="E1492" s="527">
        <f>IF($L1480="TC",0,IF($L1480="Nso",0,VLOOKUP($A1477,'Marks Entry'!$B$9:$FN$108,33,0)))</f>
        <v>0</v>
      </c>
      <c r="F1492" s="527">
        <f>IF($L1480="TC",0,IF($L1480="Nso",0,VLOOKUP($A1477,'Marks Entry'!$B$9:$FN$108,36,0)))</f>
        <v>0</v>
      </c>
      <c r="G1492" s="527">
        <f>IF($L1480="TC",0,IF($L1480="Nso",0,VLOOKUP($A1477,'Marks Entry'!$B$9:$FN$108,39,0)))</f>
        <v>0</v>
      </c>
      <c r="H1492" s="529">
        <f t="shared" ref="H1492:H1496" si="123">SUM(E1492:G1492)</f>
        <v>0</v>
      </c>
      <c r="I1492" s="1273">
        <f>IF($L1480="TC",0,IF($L1480="Nso",0,VLOOKUP($A1477,'Marks Entry'!$B$9:$FN$108,43,0)))</f>
        <v>0</v>
      </c>
      <c r="J1492" s="1274"/>
      <c r="K1492" s="533">
        <f t="shared" ref="K1492:K1496" si="124">SUM(H1492,I1492)</f>
        <v>0</v>
      </c>
      <c r="L1492" s="1275">
        <f>IF($L1480="TC",0,IF($L1480="Nso",0,VLOOKUP($A1477,'Marks Entry'!$B$9:$FN$108,46,0)))</f>
        <v>0</v>
      </c>
      <c r="M1492" s="1276"/>
      <c r="N1492" s="537">
        <f t="shared" ref="N1492:N1496" si="125">SUM(H1492,I1492,L1492)</f>
        <v>0</v>
      </c>
      <c r="O1492" s="544" t="str">
        <f>IF($L1480="TC",0,IF($L1480="Nso",0,VLOOKUP($A1477,'Marks Entry'!$B$9:$FN$108,50,0)))</f>
        <v>E</v>
      </c>
      <c r="P1492" s="1007"/>
    </row>
    <row r="1493" spans="1:16" s="73" customFormat="1" ht="18.600000000000001" customHeight="1">
      <c r="A1493" s="1303"/>
      <c r="B1493" s="543" t="s">
        <v>210</v>
      </c>
      <c r="C1493" s="1271" t="str">
        <f>'Marks Entry'!$AZ$3</f>
        <v>SANSKRIT</v>
      </c>
      <c r="D1493" s="1272"/>
      <c r="E1493" s="527">
        <f>IF($L1480="TC",0,IF($L1480="Nso",0,VLOOKUP($A1477,'Marks Entry'!$B$9:$FN$108,53,0)))</f>
        <v>0</v>
      </c>
      <c r="F1493" s="527">
        <f>IF($L1480="TC",0,IF($L1480="TC",0,IF($L1480="Nso",0,VLOOKUP($A1477,'Marks Entry'!$B$9:$FN$108,56,0))))</f>
        <v>0</v>
      </c>
      <c r="G1493" s="527">
        <f>IF($L1480="TC",0,IF($L1480="TC",0,IF($L1480="Nso",0,VLOOKUP($A1477,'Marks Entry'!$B$9:$FN$108,59,0))))</f>
        <v>0</v>
      </c>
      <c r="H1493" s="529">
        <f t="shared" si="123"/>
        <v>0</v>
      </c>
      <c r="I1493" s="1273">
        <f>IF($L1480="TC",0,IF($L1480="Nso",0,VLOOKUP($A1477,'Marks Entry'!$B$9:$FN$108,63,0)))</f>
        <v>0</v>
      </c>
      <c r="J1493" s="1274"/>
      <c r="K1493" s="533">
        <f t="shared" si="124"/>
        <v>0</v>
      </c>
      <c r="L1493" s="1275">
        <f>IF($L1480="TC",0,IF($L1480="Nso",0,VLOOKUP($A1477,'Marks Entry'!$B$9:$FN$108,66,0)))</f>
        <v>0</v>
      </c>
      <c r="M1493" s="1276"/>
      <c r="N1493" s="537">
        <f t="shared" si="125"/>
        <v>0</v>
      </c>
      <c r="O1493" s="544" t="str">
        <f>IF($L1480="TC",0,IF($L1480="Nso",0,VLOOKUP($A1477,'Marks Entry'!$B$9:$FN$108,70,0)))</f>
        <v>E</v>
      </c>
      <c r="P1493" s="1007"/>
    </row>
    <row r="1494" spans="1:16" s="73" customFormat="1" ht="18.600000000000001" customHeight="1">
      <c r="A1494" s="1303"/>
      <c r="B1494" s="543" t="s">
        <v>210</v>
      </c>
      <c r="C1494" s="1271" t="str">
        <f>'Marks Entry'!$BT$3</f>
        <v>SCIENCE</v>
      </c>
      <c r="D1494" s="1272"/>
      <c r="E1494" s="527">
        <f>IF($L1480="TC",0,IF($L1480="Nso",0,VLOOKUP($A1477,'Marks Entry'!$B$9:$FN$108,73,0)))</f>
        <v>0</v>
      </c>
      <c r="F1494" s="527">
        <f>IF($L1480="TC",0,IF($L1480="Nso",0,VLOOKUP($A1477,'Marks Entry'!$B$9:$FN$108,76,0)))</f>
        <v>0</v>
      </c>
      <c r="G1494" s="527">
        <f>IF($L1480="TC",0,IF($L1480="Nso",0,VLOOKUP($A1477,'Marks Entry'!$B$9:$FN$108,79,0)))</f>
        <v>0</v>
      </c>
      <c r="H1494" s="529">
        <f t="shared" si="123"/>
        <v>0</v>
      </c>
      <c r="I1494" s="1273">
        <f>IF($L1480="TC",0,IF($L1480="Nso",0,VLOOKUP($A1477,'Marks Entry'!$B$9:$FN$108,83,0)))</f>
        <v>0</v>
      </c>
      <c r="J1494" s="1274"/>
      <c r="K1494" s="533">
        <f t="shared" si="124"/>
        <v>0</v>
      </c>
      <c r="L1494" s="1275">
        <f>IF($L1480="TC",0,IF($L1480="Nso",0,VLOOKUP($A1477,'Marks Entry'!$B$9:$FN$108,86,0)))</f>
        <v>0</v>
      </c>
      <c r="M1494" s="1276"/>
      <c r="N1494" s="537">
        <f t="shared" si="125"/>
        <v>0</v>
      </c>
      <c r="O1494" s="544" t="str">
        <f>IF($L1480="TC",0,IF($L1480="Nso",0,VLOOKUP($A1477,'Marks Entry'!$B$9:$FN$108,90,0)))</f>
        <v>E</v>
      </c>
      <c r="P1494" s="1007"/>
    </row>
    <row r="1495" spans="1:16" s="73" customFormat="1" ht="18.600000000000001" customHeight="1">
      <c r="A1495" s="1303"/>
      <c r="B1495" s="543" t="s">
        <v>210</v>
      </c>
      <c r="C1495" s="1271" t="str">
        <f>'Marks Entry'!$CN$3</f>
        <v>MATHEMATICS</v>
      </c>
      <c r="D1495" s="1272"/>
      <c r="E1495" s="527">
        <f>IF($L1480="TC",0,IF($L1480="Nso",0,VLOOKUP($A1477,'Marks Entry'!$B$9:$FN$108,93,0)))</f>
        <v>0</v>
      </c>
      <c r="F1495" s="527">
        <f>IF($L1480="TC",0,IF($L1480="Nso",0,VLOOKUP($A1477,'Marks Entry'!$B$9:$FN$108,96,0)))</f>
        <v>0</v>
      </c>
      <c r="G1495" s="527">
        <f>IF($L1480="TC",0,IF($L1480="Nso",0,VLOOKUP($A1477,'Marks Entry'!$B$9:$FN$108,99,0)))</f>
        <v>0</v>
      </c>
      <c r="H1495" s="529">
        <f t="shared" si="123"/>
        <v>0</v>
      </c>
      <c r="I1495" s="1273">
        <f>IF($L1480="TC",0,IF($L1480="Nso",0,VLOOKUP($A1477,'Marks Entry'!$B$9:$FN$108,103,0)))</f>
        <v>0</v>
      </c>
      <c r="J1495" s="1274"/>
      <c r="K1495" s="533">
        <f t="shared" si="124"/>
        <v>0</v>
      </c>
      <c r="L1495" s="1275">
        <f>IF($L1480="TC",0,IF($L1480="Nso",0,VLOOKUP($A1477,'Marks Entry'!$B$9:$FN$108,106,0)))</f>
        <v>0</v>
      </c>
      <c r="M1495" s="1276"/>
      <c r="N1495" s="537">
        <f t="shared" si="125"/>
        <v>0</v>
      </c>
      <c r="O1495" s="544" t="str">
        <f>IF($L1480="TC",0,IF($L1480="Nso",0,VLOOKUP($A1477,'Marks Entry'!$B$9:$FN$108,110,0)))</f>
        <v>E</v>
      </c>
      <c r="P1495" s="1007"/>
    </row>
    <row r="1496" spans="1:16" s="73" customFormat="1" ht="18.600000000000001" customHeight="1" thickBot="1">
      <c r="A1496" s="1303"/>
      <c r="B1496" s="543" t="s">
        <v>210</v>
      </c>
      <c r="C1496" s="1277" t="str">
        <f>'Marks Entry'!$DH$3</f>
        <v>SOCIAL SCIENCE</v>
      </c>
      <c r="D1496" s="1278"/>
      <c r="E1496" s="527">
        <f>IF($L1480="TC",0,IF($L1480="Nso",0,VLOOKUP($A1477,'Marks Entry'!$B$9:$FN$108,113,0)))</f>
        <v>0</v>
      </c>
      <c r="F1496" s="527">
        <f>IF($L1480="TC",0,IF($L1480="Nso",0,VLOOKUP($A1477,'Marks Entry'!$B$9:$FN$108,116,0)))</f>
        <v>0</v>
      </c>
      <c r="G1496" s="527">
        <f>IF($L1480="TC",0,IF($L1480="Nso",0,VLOOKUP($A1477,'Marks Entry'!$B$9:$FN$108,119,0)))</f>
        <v>0</v>
      </c>
      <c r="H1496" s="530">
        <f t="shared" si="123"/>
        <v>0</v>
      </c>
      <c r="I1496" s="1279">
        <f>IF($L1480="TC",0,IF($L1480="Nso",0,VLOOKUP($A1477,'Marks Entry'!$B$9:$FN$108,123,0)))</f>
        <v>0</v>
      </c>
      <c r="J1496" s="1280"/>
      <c r="K1496" s="534">
        <f t="shared" si="124"/>
        <v>0</v>
      </c>
      <c r="L1496" s="1281">
        <f>IF($L1480="TC",0,IF($L1480="Nso",0,VLOOKUP($A1477,'Marks Entry'!$B$9:$FN$108,126,0)))</f>
        <v>0</v>
      </c>
      <c r="M1496" s="1282"/>
      <c r="N1496" s="537">
        <f t="shared" si="125"/>
        <v>0</v>
      </c>
      <c r="O1496" s="544" t="str">
        <f>IF($L1480="TC",0,IF($L1480="Nso",0,VLOOKUP($A1477,'Marks Entry'!$B$9:$FN$108,130,0)))</f>
        <v>E</v>
      </c>
      <c r="P1496" s="1007"/>
    </row>
    <row r="1497" spans="1:16" s="73" customFormat="1" ht="18.600000000000001" customHeight="1">
      <c r="A1497" s="1303"/>
      <c r="B1497" s="543" t="s">
        <v>210</v>
      </c>
      <c r="C1497" s="1350" t="s">
        <v>87</v>
      </c>
      <c r="D1497" s="1351"/>
      <c r="E1497" s="1352"/>
      <c r="F1497" s="1356" t="s">
        <v>88</v>
      </c>
      <c r="G1497" s="1357"/>
      <c r="H1497" s="1358" t="s">
        <v>89</v>
      </c>
      <c r="I1497" s="1358"/>
      <c r="J1497" s="1359" t="s">
        <v>44</v>
      </c>
      <c r="K1497" s="1360"/>
      <c r="L1497" s="236" t="s">
        <v>95</v>
      </c>
      <c r="M1497" s="236" t="s">
        <v>208</v>
      </c>
      <c r="N1497" s="200" t="s">
        <v>42</v>
      </c>
      <c r="O1497" s="545" t="s">
        <v>46</v>
      </c>
      <c r="P1497" s="1007"/>
    </row>
    <row r="1498" spans="1:16" s="73" customFormat="1" ht="18.600000000000001" customHeight="1" thickBot="1">
      <c r="A1498" s="1303"/>
      <c r="B1498" s="543" t="s">
        <v>210</v>
      </c>
      <c r="C1498" s="1353"/>
      <c r="D1498" s="1354"/>
      <c r="E1498" s="1355"/>
      <c r="F1498" s="1361">
        <f>IF($L1480="TC",0,IF($L1480="Nso",0,VLOOKUP($A1477,'Marks Entry'!$B$9:$FN$108,161,0)))</f>
        <v>1200</v>
      </c>
      <c r="G1498" s="1362"/>
      <c r="H1498" s="1363">
        <f>IF($L1480="TC",0,IF($L1480="Nso",0,VLOOKUP($A1477,'Marks Entry'!$B$9:$FN$108,162,0)))</f>
        <v>0</v>
      </c>
      <c r="I1498" s="1363"/>
      <c r="J1498" s="1364">
        <f>IF($L1480="TC",0,IF($L1480="Nso",0,VLOOKUP($A1477,'Marks Entry'!$B$9:$FN$108,163,0)))</f>
        <v>0</v>
      </c>
      <c r="K1498" s="1365"/>
      <c r="L1498" s="237" t="str">
        <f>IF($L1480="TC",0,IF($L1480="Nso",0,VLOOKUP($A1477,'Marks Entry'!$B$9:$FN$108,164,0)))</f>
        <v/>
      </c>
      <c r="M1498" s="237" t="str">
        <f>IF($L1480="TC",0,IF($L1480="Nso",0,VLOOKUP($A1477,'Marks Entry'!$B$9:$FN$108,165,0)))</f>
        <v/>
      </c>
      <c r="N1498" s="542" t="str">
        <f>IF($L1480="TC","TC",IF($L1480="Nso","NSO",VLOOKUP($A1477,'Marks Entry'!$B$9:$FN$108,166,0)))</f>
        <v>PROMOTED</v>
      </c>
      <c r="O1498" s="546" t="str">
        <f>IF($L1480="Nso",0,VLOOKUP($A1477,'Marks Entry'!$B$9:$FN$108,168,0))</f>
        <v/>
      </c>
      <c r="P1498" s="1007"/>
    </row>
    <row r="1499" spans="1:16" s="73" customFormat="1" ht="18.600000000000001" customHeight="1">
      <c r="A1499" s="1303"/>
      <c r="B1499" s="543" t="s">
        <v>210</v>
      </c>
      <c r="C1499" s="1332" t="s">
        <v>62</v>
      </c>
      <c r="D1499" s="1333"/>
      <c r="E1499" s="1333"/>
      <c r="F1499" s="1333"/>
      <c r="G1499" s="1333"/>
      <c r="H1499" s="1333"/>
      <c r="I1499" s="1334"/>
      <c r="J1499" s="1335" t="s">
        <v>63</v>
      </c>
      <c r="K1499" s="1335"/>
      <c r="L1499" s="1336"/>
      <c r="M1499" s="238">
        <f>IF($L1480="TC",0,IF($L1480="Nso",0,VLOOKUP($A1477,'Marks Entry'!$B$9:$FN$108,158,0)))</f>
        <v>0</v>
      </c>
      <c r="N1499" s="1337" t="s">
        <v>104</v>
      </c>
      <c r="O1499" s="1338"/>
      <c r="P1499" s="1007"/>
    </row>
    <row r="1500" spans="1:16" s="73" customFormat="1" ht="18.600000000000001" customHeight="1" thickBot="1">
      <c r="A1500" s="1303"/>
      <c r="B1500" s="543" t="s">
        <v>210</v>
      </c>
      <c r="C1500" s="1339" t="s">
        <v>57</v>
      </c>
      <c r="D1500" s="1340"/>
      <c r="E1500" s="1340"/>
      <c r="F1500" s="1341" t="s">
        <v>168</v>
      </c>
      <c r="G1500" s="1341"/>
      <c r="H1500" s="1341"/>
      <c r="I1500" s="523" t="s">
        <v>50</v>
      </c>
      <c r="J1500" s="1342" t="s">
        <v>64</v>
      </c>
      <c r="K1500" s="1342"/>
      <c r="L1500" s="1343"/>
      <c r="M1500" s="239">
        <f>IF($L1480="TC",0,IF($L1480="Nso",0,VLOOKUP($A1477,'Marks Entry'!$B$9:$FN$108,159,0)))</f>
        <v>0</v>
      </c>
      <c r="N1500" s="1344" t="str">
        <f>IF($L1480="TC",0,IF($L1480="Nso",0,VLOOKUP($A1477,'Marks Entry'!$B$9:$FN$108,160,0)))</f>
        <v/>
      </c>
      <c r="O1500" s="1345"/>
      <c r="P1500" s="1007"/>
    </row>
    <row r="1501" spans="1:16" s="73" customFormat="1" ht="18.600000000000001" customHeight="1">
      <c r="A1501" s="1303"/>
      <c r="B1501" s="543" t="s">
        <v>210</v>
      </c>
      <c r="C1501" s="1339"/>
      <c r="D1501" s="1340"/>
      <c r="E1501" s="1340"/>
      <c r="F1501" s="1341"/>
      <c r="G1501" s="1341"/>
      <c r="H1501" s="1341"/>
      <c r="I1501" s="524" t="s">
        <v>102</v>
      </c>
      <c r="J1501" s="1346" t="s">
        <v>65</v>
      </c>
      <c r="K1501" s="1346"/>
      <c r="L1501" s="1347"/>
      <c r="M1501" s="1348" t="str">
        <f>IF($L1480="TC",0,IF($L1480="Nso",0,VLOOKUP($A1477,'Marks Entry'!$B$9:$FN$108,169,0)))</f>
        <v>Need Improvement</v>
      </c>
      <c r="N1501" s="1348"/>
      <c r="O1501" s="1349"/>
      <c r="P1501" s="1007"/>
    </row>
    <row r="1502" spans="1:16" s="73" customFormat="1" ht="18.600000000000001" customHeight="1">
      <c r="A1502" s="1303"/>
      <c r="B1502" s="543" t="s">
        <v>210</v>
      </c>
      <c r="C1502" s="1397" t="str">
        <f>'Marks Entry'!$EB$3</f>
        <v>Work Exp.</v>
      </c>
      <c r="D1502" s="1398"/>
      <c r="E1502" s="1399"/>
      <c r="F1502" s="1400" t="str">
        <f>IF($L1480="TC",0,IF($L1480="Nso",0,VLOOKUP($A1477,'Marks Entry'!$B$9:$GM$108,186,0)))</f>
        <v>0/100</v>
      </c>
      <c r="G1502" s="1400"/>
      <c r="H1502" s="1400"/>
      <c r="I1502" s="59" t="str">
        <f>IF($L1480="TC",0,IF($L1480="Nso",0,VLOOKUP($A1477,'Marks Entry'!$B$9:$GM$108,139,0)))</f>
        <v>E</v>
      </c>
      <c r="J1502" s="1401" t="s">
        <v>81</v>
      </c>
      <c r="K1502" s="1401"/>
      <c r="L1502" s="1402"/>
      <c r="M1502" s="1403">
        <f>'Marks Entry'!$AA$2</f>
        <v>45041</v>
      </c>
      <c r="N1502" s="1403"/>
      <c r="O1502" s="1404"/>
      <c r="P1502" s="1007"/>
    </row>
    <row r="1503" spans="1:16" s="73" customFormat="1" ht="18.600000000000001" customHeight="1">
      <c r="A1503" s="1303"/>
      <c r="B1503" s="543" t="s">
        <v>210</v>
      </c>
      <c r="C1503" s="1405" t="str">
        <f>'Marks Entry'!$EK$3</f>
        <v>Art Edu.</v>
      </c>
      <c r="D1503" s="1400"/>
      <c r="E1503" s="1400"/>
      <c r="F1503" s="1406" t="str">
        <f>IF($L1480="TC",0,IF($L1480="Nso",0,VLOOKUP($A1477,'Marks Entry'!$B$9:$GM$108,190,0)))</f>
        <v>0/100</v>
      </c>
      <c r="G1503" s="1407"/>
      <c r="H1503" s="1408"/>
      <c r="I1503" s="59" t="str">
        <f>IF($L1480="TC",0,IF($L1480="Nso",0,VLOOKUP($A1477,'Marks Entry'!$B$9:$GM$108,148,0)))</f>
        <v>E</v>
      </c>
      <c r="J1503" s="1409"/>
      <c r="K1503" s="1409"/>
      <c r="L1503" s="1410"/>
      <c r="M1503" s="1410"/>
      <c r="N1503" s="1410"/>
      <c r="O1503" s="1411"/>
      <c r="P1503" s="1007"/>
    </row>
    <row r="1504" spans="1:16" s="73" customFormat="1" ht="18.600000000000001" customHeight="1">
      <c r="A1504" s="1303"/>
      <c r="B1504" s="543" t="s">
        <v>210</v>
      </c>
      <c r="C1504" s="1366" t="str">
        <f>'Marks Entry'!$ET$3</f>
        <v>HEALTH &amp; PHY. EDU.</v>
      </c>
      <c r="D1504" s="1367"/>
      <c r="E1504" s="1367"/>
      <c r="F1504" s="1368" t="str">
        <f>IF($L1480="TC",0,IF($L1480="Nso",0,VLOOKUP($A1477,'Marks Entry'!$B$9:$GM$108,194,0)))</f>
        <v>0/100</v>
      </c>
      <c r="G1504" s="1369"/>
      <c r="H1504" s="1370"/>
      <c r="I1504" s="59" t="str">
        <f>IF($L1480="TC",0,IF($L1480="Nso",0,VLOOKUP($A1477,'Marks Entry'!$B$9:$GM$108,157,0)))</f>
        <v>E</v>
      </c>
      <c r="J1504" s="1371" t="s">
        <v>77</v>
      </c>
      <c r="K1504" s="1372"/>
      <c r="L1504" s="1373"/>
      <c r="M1504" s="1377"/>
      <c r="N1504" s="1372"/>
      <c r="O1504" s="1378"/>
      <c r="P1504" s="1007"/>
    </row>
    <row r="1505" spans="1:16" s="73" customFormat="1" ht="18.600000000000001" customHeight="1">
      <c r="A1505" s="1303"/>
      <c r="B1505" s="543" t="s">
        <v>210</v>
      </c>
      <c r="C1505" s="1381" t="s">
        <v>66</v>
      </c>
      <c r="D1505" s="1382"/>
      <c r="E1505" s="1382"/>
      <c r="F1505" s="1382"/>
      <c r="G1505" s="1382"/>
      <c r="H1505" s="1382"/>
      <c r="I1505" s="1383"/>
      <c r="J1505" s="1374"/>
      <c r="K1505" s="1375"/>
      <c r="L1505" s="1376"/>
      <c r="M1505" s="1379"/>
      <c r="N1505" s="1375"/>
      <c r="O1505" s="1380"/>
      <c r="P1505" s="1007"/>
    </row>
    <row r="1506" spans="1:16" s="73" customFormat="1" ht="18.600000000000001" customHeight="1" thickBot="1">
      <c r="A1506" s="1303"/>
      <c r="B1506" s="543" t="s">
        <v>210</v>
      </c>
      <c r="C1506" s="60" t="s">
        <v>67</v>
      </c>
      <c r="D1506" s="1384" t="s">
        <v>72</v>
      </c>
      <c r="E1506" s="1385"/>
      <c r="F1506" s="1384" t="s">
        <v>73</v>
      </c>
      <c r="G1506" s="1386"/>
      <c r="H1506" s="1386"/>
      <c r="I1506" s="1387"/>
      <c r="J1506" s="1388" t="s">
        <v>78</v>
      </c>
      <c r="K1506" s="1389"/>
      <c r="L1506" s="1389"/>
      <c r="M1506" s="1389"/>
      <c r="N1506" s="1389"/>
      <c r="O1506" s="1390"/>
      <c r="P1506" s="1007"/>
    </row>
    <row r="1507" spans="1:16" s="73" customFormat="1" ht="18.600000000000001" customHeight="1">
      <c r="A1507" s="1303"/>
      <c r="B1507" s="543" t="s">
        <v>210</v>
      </c>
      <c r="C1507" s="690" t="s">
        <v>68</v>
      </c>
      <c r="D1507" s="1328" t="s">
        <v>211</v>
      </c>
      <c r="E1507" s="1327"/>
      <c r="F1507" s="1394" t="s">
        <v>74</v>
      </c>
      <c r="G1507" s="1395"/>
      <c r="H1507" s="1395"/>
      <c r="I1507" s="1396"/>
      <c r="J1507" s="1391"/>
      <c r="K1507" s="1392"/>
      <c r="L1507" s="1392"/>
      <c r="M1507" s="1392"/>
      <c r="N1507" s="1392"/>
      <c r="O1507" s="1393"/>
      <c r="P1507" s="1007"/>
    </row>
    <row r="1508" spans="1:16" s="73" customFormat="1" ht="18.600000000000001" customHeight="1">
      <c r="A1508" s="1303"/>
      <c r="B1508" s="543" t="s">
        <v>210</v>
      </c>
      <c r="C1508" s="689" t="s">
        <v>69</v>
      </c>
      <c r="D1508" s="1275" t="s">
        <v>212</v>
      </c>
      <c r="E1508" s="1274"/>
      <c r="F1508" s="1413" t="s">
        <v>75</v>
      </c>
      <c r="G1508" s="1414"/>
      <c r="H1508" s="1414"/>
      <c r="I1508" s="1415"/>
      <c r="J1508" s="1391"/>
      <c r="K1508" s="1392"/>
      <c r="L1508" s="1392"/>
      <c r="M1508" s="1392"/>
      <c r="N1508" s="1392"/>
      <c r="O1508" s="1393"/>
      <c r="P1508" s="1007"/>
    </row>
    <row r="1509" spans="1:16" s="73" customFormat="1" ht="18.600000000000001" customHeight="1">
      <c r="A1509" s="1303"/>
      <c r="B1509" s="543" t="s">
        <v>210</v>
      </c>
      <c r="C1509" s="689" t="s">
        <v>71</v>
      </c>
      <c r="D1509" s="1275" t="s">
        <v>213</v>
      </c>
      <c r="E1509" s="1274"/>
      <c r="F1509" s="1413" t="s">
        <v>76</v>
      </c>
      <c r="G1509" s="1414"/>
      <c r="H1509" s="1414"/>
      <c r="I1509" s="1415"/>
      <c r="J1509" s="1416" t="s">
        <v>90</v>
      </c>
      <c r="K1509" s="1417"/>
      <c r="L1509" s="1417"/>
      <c r="M1509" s="1417"/>
      <c r="N1509" s="1417"/>
      <c r="O1509" s="1418"/>
      <c r="P1509" s="1007"/>
    </row>
    <row r="1510" spans="1:16" s="73" customFormat="1" ht="18.600000000000001" customHeight="1">
      <c r="A1510" s="1303"/>
      <c r="B1510" s="543" t="s">
        <v>210</v>
      </c>
      <c r="C1510" s="689" t="s">
        <v>70</v>
      </c>
      <c r="D1510" s="1275" t="s">
        <v>214</v>
      </c>
      <c r="E1510" s="1274"/>
      <c r="F1510" s="1413" t="s">
        <v>103</v>
      </c>
      <c r="G1510" s="1414"/>
      <c r="H1510" s="1414"/>
      <c r="I1510" s="1415"/>
      <c r="J1510" s="1416"/>
      <c r="K1510" s="1417"/>
      <c r="L1510" s="1417"/>
      <c r="M1510" s="1417"/>
      <c r="N1510" s="1417"/>
      <c r="O1510" s="1418"/>
      <c r="P1510" s="1007"/>
    </row>
    <row r="1511" spans="1:16" s="73" customFormat="1" ht="18.600000000000001" customHeight="1" thickBot="1">
      <c r="A1511" s="1303"/>
      <c r="B1511" s="547" t="s">
        <v>210</v>
      </c>
      <c r="C1511" s="548" t="s">
        <v>153</v>
      </c>
      <c r="D1511" s="1281" t="s">
        <v>215</v>
      </c>
      <c r="E1511" s="1280"/>
      <c r="F1511" s="1422" t="s">
        <v>216</v>
      </c>
      <c r="G1511" s="1423"/>
      <c r="H1511" s="1423"/>
      <c r="I1511" s="1424"/>
      <c r="J1511" s="1419"/>
      <c r="K1511" s="1420"/>
      <c r="L1511" s="1420"/>
      <c r="M1511" s="1420"/>
      <c r="N1511" s="1420"/>
      <c r="O1511" s="1421"/>
      <c r="P1511" s="1007"/>
    </row>
    <row r="1512" spans="1:16" s="73" customFormat="1" ht="9.75" customHeight="1">
      <c r="A1512" s="1412"/>
      <c r="B1512" s="1412"/>
      <c r="C1512" s="1412"/>
      <c r="D1512" s="1412"/>
      <c r="E1512" s="1412"/>
      <c r="F1512" s="1412"/>
      <c r="G1512" s="1412"/>
      <c r="H1512" s="1412"/>
      <c r="I1512" s="1412"/>
      <c r="J1512" s="1412"/>
      <c r="K1512" s="1412"/>
      <c r="L1512" s="1412"/>
      <c r="M1512" s="1412"/>
      <c r="N1512" s="1412"/>
      <c r="O1512" s="1412"/>
      <c r="P1512" s="1412"/>
    </row>
    <row r="1513" spans="1:16" s="73" customFormat="1" ht="17.25" customHeight="1" thickBot="1">
      <c r="A1513" s="241">
        <f>A1477+1</f>
        <v>43</v>
      </c>
      <c r="B1513" s="1302" t="s">
        <v>53</v>
      </c>
      <c r="C1513" s="1302"/>
      <c r="D1513" s="1302"/>
      <c r="E1513" s="1302"/>
      <c r="F1513" s="1302"/>
      <c r="G1513" s="1302"/>
      <c r="H1513" s="1302"/>
      <c r="I1513" s="1302"/>
      <c r="J1513" s="1302"/>
      <c r="K1513" s="1302"/>
      <c r="L1513" s="1302"/>
      <c r="M1513" s="1302"/>
      <c r="N1513" s="1302"/>
      <c r="O1513" s="1302"/>
      <c r="P1513" s="1007"/>
    </row>
    <row r="1514" spans="1:16" s="73" customFormat="1" ht="44.25" customHeight="1">
      <c r="A1514" s="1303"/>
      <c r="B1514" s="1304" t="str">
        <f>IF(L1516&gt;0,CONCATENATE(I1516,L1516),0)</f>
        <v>Roll No.:-943</v>
      </c>
      <c r="C1514" s="1306"/>
      <c r="D1514" s="1308" t="str">
        <f>Master!$E$8</f>
        <v>Govt. Sr. Secondary School Raimalwada</v>
      </c>
      <c r="E1514" s="1309"/>
      <c r="F1514" s="1309"/>
      <c r="G1514" s="1309"/>
      <c r="H1514" s="1309"/>
      <c r="I1514" s="1309"/>
      <c r="J1514" s="1309"/>
      <c r="K1514" s="1309"/>
      <c r="L1514" s="1309"/>
      <c r="M1514" s="1309"/>
      <c r="N1514" s="1309"/>
      <c r="O1514" s="1310"/>
      <c r="P1514" s="1007"/>
    </row>
    <row r="1515" spans="1:16" s="73" customFormat="1" ht="26.25" customHeight="1" thickBot="1">
      <c r="A1515" s="1303"/>
      <c r="B1515" s="1305"/>
      <c r="C1515" s="1307"/>
      <c r="D1515" s="1311" t="str">
        <f>Master!$E$11</f>
        <v>P.S.-Bapini (Jodhpur)</v>
      </c>
      <c r="E1515" s="1311"/>
      <c r="F1515" s="1311"/>
      <c r="G1515" s="1311"/>
      <c r="H1515" s="1311"/>
      <c r="I1515" s="1311"/>
      <c r="J1515" s="1311"/>
      <c r="K1515" s="1311"/>
      <c r="L1515" s="1311"/>
      <c r="M1515" s="1311"/>
      <c r="N1515" s="1311"/>
      <c r="O1515" s="1312"/>
      <c r="P1515" s="1007"/>
    </row>
    <row r="1516" spans="1:16" s="73" customFormat="1" ht="15" customHeight="1">
      <c r="A1516" s="1303"/>
      <c r="B1516" s="1313"/>
      <c r="C1516" s="1314" t="s">
        <v>163</v>
      </c>
      <c r="D1516" s="1315"/>
      <c r="E1516" s="1315"/>
      <c r="F1516" s="1315"/>
      <c r="G1516" s="1315"/>
      <c r="H1516" s="1316"/>
      <c r="I1516" s="1320" t="s">
        <v>125</v>
      </c>
      <c r="J1516" s="1321"/>
      <c r="K1516" s="1321"/>
      <c r="L1516" s="1286">
        <f>VLOOKUP(A1513,'Marks Entry'!$B$9:$G$108,6)</f>
        <v>943</v>
      </c>
      <c r="M1516" s="1288" t="str">
        <f>CONCATENATE('Marks Entry'!$C$3,"0",'Marks Entry'!$G$3)</f>
        <v>School U-Dise Code :-08151106901</v>
      </c>
      <c r="N1516" s="1289"/>
      <c r="O1516" s="1290"/>
      <c r="P1516" s="1007"/>
    </row>
    <row r="1517" spans="1:16" s="73" customFormat="1" ht="15" customHeight="1">
      <c r="A1517" s="1303"/>
      <c r="B1517" s="1313"/>
      <c r="C1517" s="1314"/>
      <c r="D1517" s="1315"/>
      <c r="E1517" s="1315"/>
      <c r="F1517" s="1315"/>
      <c r="G1517" s="1315"/>
      <c r="H1517" s="1316"/>
      <c r="I1517" s="1320"/>
      <c r="J1517" s="1321"/>
      <c r="K1517" s="1321"/>
      <c r="L1517" s="1286"/>
      <c r="M1517" s="1291" t="str">
        <f>CONCATENATE('Marks Entry'!$I$3,'Marks Entry'!$J$3)</f>
        <v>Session :-2022-23</v>
      </c>
      <c r="N1517" s="1292"/>
      <c r="O1517" s="1293"/>
      <c r="P1517" s="1007"/>
    </row>
    <row r="1518" spans="1:16" s="73" customFormat="1" ht="15" customHeight="1" thickBot="1">
      <c r="A1518" s="1303"/>
      <c r="B1518" s="1313"/>
      <c r="C1518" s="1317"/>
      <c r="D1518" s="1318"/>
      <c r="E1518" s="1318"/>
      <c r="F1518" s="1318"/>
      <c r="G1518" s="1318"/>
      <c r="H1518" s="1319"/>
      <c r="I1518" s="1322"/>
      <c r="J1518" s="1323"/>
      <c r="K1518" s="1323"/>
      <c r="L1518" s="1287"/>
      <c r="M1518" s="1294"/>
      <c r="N1518" s="1295"/>
      <c r="O1518" s="1296"/>
      <c r="P1518" s="1007"/>
    </row>
    <row r="1519" spans="1:16" s="73" customFormat="1" ht="19.5" customHeight="1">
      <c r="A1519" s="1303"/>
      <c r="B1519" s="543" t="s">
        <v>210</v>
      </c>
      <c r="C1519" s="1297" t="s">
        <v>21</v>
      </c>
      <c r="D1519" s="1298"/>
      <c r="E1519" s="1298"/>
      <c r="F1519" s="1298"/>
      <c r="G1519" s="1299"/>
      <c r="H1519" s="13" t="s">
        <v>161</v>
      </c>
      <c r="I1519" s="1300">
        <f>VLOOKUP($A1513,'Marks Entry'!$B$9:$FN$108,4,0)</f>
        <v>0</v>
      </c>
      <c r="J1519" s="1300"/>
      <c r="K1519" s="1300"/>
      <c r="L1519" s="1300"/>
      <c r="M1519" s="1300"/>
      <c r="N1519" s="1300"/>
      <c r="O1519" s="1301"/>
      <c r="P1519" s="1007"/>
    </row>
    <row r="1520" spans="1:16" s="73" customFormat="1" ht="19.5" customHeight="1">
      <c r="A1520" s="1303"/>
      <c r="B1520" s="543" t="s">
        <v>210</v>
      </c>
      <c r="C1520" s="1283" t="s">
        <v>23</v>
      </c>
      <c r="D1520" s="1284"/>
      <c r="E1520" s="1284"/>
      <c r="F1520" s="1284"/>
      <c r="G1520" s="1285"/>
      <c r="H1520" s="25" t="s">
        <v>161</v>
      </c>
      <c r="I1520" s="1252">
        <f>VLOOKUP($A1513,'Marks Entry'!$B$9:$FN$108,7,0)</f>
        <v>0</v>
      </c>
      <c r="J1520" s="1252"/>
      <c r="K1520" s="1252"/>
      <c r="L1520" s="1252"/>
      <c r="M1520" s="1252"/>
      <c r="N1520" s="1252"/>
      <c r="O1520" s="1253"/>
      <c r="P1520" s="1007"/>
    </row>
    <row r="1521" spans="1:16" s="73" customFormat="1" ht="19.5" customHeight="1">
      <c r="A1521" s="1303"/>
      <c r="B1521" s="543" t="s">
        <v>210</v>
      </c>
      <c r="C1521" s="1283" t="s">
        <v>24</v>
      </c>
      <c r="D1521" s="1284"/>
      <c r="E1521" s="1284"/>
      <c r="F1521" s="1284"/>
      <c r="G1521" s="1285"/>
      <c r="H1521" s="25" t="s">
        <v>161</v>
      </c>
      <c r="I1521" s="1252">
        <f>VLOOKUP($A1513,'Marks Entry'!$B$9:$FN$108,8,0)</f>
        <v>0</v>
      </c>
      <c r="J1521" s="1252"/>
      <c r="K1521" s="1252"/>
      <c r="L1521" s="1252"/>
      <c r="M1521" s="1252"/>
      <c r="N1521" s="1252"/>
      <c r="O1521" s="1253"/>
      <c r="P1521" s="1007"/>
    </row>
    <row r="1522" spans="1:16" s="73" customFormat="1" ht="19.5" customHeight="1">
      <c r="A1522" s="1303"/>
      <c r="B1522" s="543" t="s">
        <v>210</v>
      </c>
      <c r="C1522" s="1283" t="s">
        <v>55</v>
      </c>
      <c r="D1522" s="1284"/>
      <c r="E1522" s="1284"/>
      <c r="F1522" s="1284"/>
      <c r="G1522" s="1285"/>
      <c r="H1522" s="25" t="s">
        <v>161</v>
      </c>
      <c r="I1522" s="1252">
        <f>VLOOKUP($A1513,'Marks Entry'!$B$9:$FN$108,9,0)</f>
        <v>0</v>
      </c>
      <c r="J1522" s="1252"/>
      <c r="K1522" s="1252"/>
      <c r="L1522" s="1252"/>
      <c r="M1522" s="1252"/>
      <c r="N1522" s="1252"/>
      <c r="O1522" s="1253"/>
      <c r="P1522" s="1007"/>
    </row>
    <row r="1523" spans="1:16" s="73" customFormat="1" ht="19.5" customHeight="1">
      <c r="A1523" s="1303"/>
      <c r="B1523" s="543" t="s">
        <v>210</v>
      </c>
      <c r="C1523" s="1283" t="s">
        <v>56</v>
      </c>
      <c r="D1523" s="1284"/>
      <c r="E1523" s="1284"/>
      <c r="F1523" s="1284"/>
      <c r="G1523" s="1285"/>
      <c r="H1523" s="25" t="s">
        <v>161</v>
      </c>
      <c r="I1523" s="1251" t="str">
        <f>CONCATENATE('Marks Entry'!$G$4,'Marks Entry'!$J$4)</f>
        <v>6(A)</v>
      </c>
      <c r="J1523" s="1252"/>
      <c r="K1523" s="1252"/>
      <c r="L1523" s="1252"/>
      <c r="M1523" s="1252"/>
      <c r="N1523" s="1252"/>
      <c r="O1523" s="1253"/>
      <c r="P1523" s="1007"/>
    </row>
    <row r="1524" spans="1:16" s="73" customFormat="1" ht="19.5" customHeight="1" thickBot="1">
      <c r="A1524" s="1303"/>
      <c r="B1524" s="543" t="s">
        <v>210</v>
      </c>
      <c r="C1524" s="1254" t="s">
        <v>26</v>
      </c>
      <c r="D1524" s="1255"/>
      <c r="E1524" s="1255"/>
      <c r="F1524" s="1255"/>
      <c r="G1524" s="1256"/>
      <c r="H1524" s="61" t="s">
        <v>161</v>
      </c>
      <c r="I1524" s="1257">
        <f>VLOOKUP($A1513,'Marks Entry'!$B$9:$FN$108,10,0)</f>
        <v>0</v>
      </c>
      <c r="J1524" s="1257"/>
      <c r="K1524" s="1257"/>
      <c r="L1524" s="1257"/>
      <c r="M1524" s="1257"/>
      <c r="N1524" s="1257"/>
      <c r="O1524" s="1258"/>
      <c r="P1524" s="1007"/>
    </row>
    <row r="1525" spans="1:16" s="73" customFormat="1" ht="34.5" customHeight="1">
      <c r="A1525" s="1303"/>
      <c r="B1525" s="543" t="s">
        <v>210</v>
      </c>
      <c r="C1525" s="1259" t="s">
        <v>57</v>
      </c>
      <c r="D1525" s="1260"/>
      <c r="E1525" s="525" t="s">
        <v>82</v>
      </c>
      <c r="F1525" s="525" t="s">
        <v>83</v>
      </c>
      <c r="G1525" s="697" t="str">
        <f>'Marks Entry'!$R$5</f>
        <v>No Bag Day Activity</v>
      </c>
      <c r="H1525" s="521" t="s">
        <v>32</v>
      </c>
      <c r="I1525" s="1261" t="s">
        <v>58</v>
      </c>
      <c r="J1525" s="1262"/>
      <c r="K1525" s="522" t="s">
        <v>203</v>
      </c>
      <c r="L1525" s="1263" t="s">
        <v>94</v>
      </c>
      <c r="M1525" s="1264"/>
      <c r="N1525" s="535" t="s">
        <v>86</v>
      </c>
      <c r="O1525" s="1265" t="s">
        <v>101</v>
      </c>
      <c r="P1525" s="1007"/>
    </row>
    <row r="1526" spans="1:16" s="73" customFormat="1" ht="25.5" customHeight="1" thickBot="1">
      <c r="A1526" s="1303"/>
      <c r="B1526" s="543" t="s">
        <v>210</v>
      </c>
      <c r="C1526" s="1267" t="s">
        <v>59</v>
      </c>
      <c r="D1526" s="1268"/>
      <c r="E1526" s="549">
        <f>'Marks Entry'!$N$7</f>
        <v>10</v>
      </c>
      <c r="F1526" s="549">
        <f>'Marks Entry'!$Q$7</f>
        <v>10</v>
      </c>
      <c r="G1526" s="549">
        <f>'Marks Entry'!$T$7</f>
        <v>10</v>
      </c>
      <c r="H1526" s="111">
        <f>SUM(E1526:G1526)</f>
        <v>30</v>
      </c>
      <c r="I1526" s="1269">
        <f>'Marks Entry'!$X$7</f>
        <v>70</v>
      </c>
      <c r="J1526" s="1270"/>
      <c r="K1526" s="531">
        <f>SUM(H1526,I1526)</f>
        <v>100</v>
      </c>
      <c r="L1526" s="1330">
        <f>'Marks Entry'!$AA$7</f>
        <v>100</v>
      </c>
      <c r="M1526" s="1331"/>
      <c r="N1526" s="536">
        <f>H1526+I1526+L1526</f>
        <v>200</v>
      </c>
      <c r="O1526" s="1266"/>
      <c r="P1526" s="1007"/>
    </row>
    <row r="1527" spans="1:16" s="73" customFormat="1" ht="18.600000000000001" customHeight="1">
      <c r="A1527" s="1303"/>
      <c r="B1527" s="543" t="s">
        <v>210</v>
      </c>
      <c r="C1527" s="1324" t="str">
        <f>'Marks Entry'!$L$3</f>
        <v>HINDI</v>
      </c>
      <c r="D1527" s="1325"/>
      <c r="E1527" s="527">
        <f>IF($L1516="TC",0,IF($L1516="Nso",0,VLOOKUP($A1513,'Marks Entry'!$B$9:$FN$108,13,0)))</f>
        <v>0</v>
      </c>
      <c r="F1527" s="527">
        <f>IF($L1516="TC",0,IF($L1516="Nso",0,VLOOKUP($A1513,'Marks Entry'!$B$9:$FN$108,16,0)))</f>
        <v>0</v>
      </c>
      <c r="G1527" s="527">
        <f>IF($L1516="TC",0,IF($L1516="Nso",0,VLOOKUP($A1513,'Marks Entry'!$B$9:$FN$108,19,0)))</f>
        <v>0</v>
      </c>
      <c r="H1527" s="528">
        <f>SUM(E1527:G1527)</f>
        <v>0</v>
      </c>
      <c r="I1527" s="1326">
        <f>IF($L1516="TC",0,IF($L1516="Nso",0,VLOOKUP($A1513,'Marks Entry'!$B$9:$FN$108,23,0)))</f>
        <v>0</v>
      </c>
      <c r="J1527" s="1327"/>
      <c r="K1527" s="532">
        <f>SUM(H1527,I1527)</f>
        <v>0</v>
      </c>
      <c r="L1527" s="1328">
        <f>IF($L1516="TC",0,IF($L1516="Nso",0,VLOOKUP($A1513,'Marks Entry'!$B$9:$FN$108,26,0)))</f>
        <v>0</v>
      </c>
      <c r="M1527" s="1329"/>
      <c r="N1527" s="537">
        <f>SUM(H1527,I1527,L1527)</f>
        <v>0</v>
      </c>
      <c r="O1527" s="544" t="str">
        <f>IF($L1516="TC",0,IF($L1516="Nso",0,VLOOKUP($A1513,'Marks Entry'!$B$9:$FN$108,30,0)))</f>
        <v>E</v>
      </c>
      <c r="P1527" s="1007"/>
    </row>
    <row r="1528" spans="1:16" s="73" customFormat="1" ht="18.600000000000001" customHeight="1">
      <c r="A1528" s="1303"/>
      <c r="B1528" s="543" t="s">
        <v>210</v>
      </c>
      <c r="C1528" s="1271" t="str">
        <f>'Marks Entry'!$AF$3</f>
        <v>ENGLISH</v>
      </c>
      <c r="D1528" s="1272"/>
      <c r="E1528" s="527">
        <f>IF($L1516="TC",0,IF($L1516="Nso",0,VLOOKUP($A1513,'Marks Entry'!$B$9:$FN$108,33,0)))</f>
        <v>0</v>
      </c>
      <c r="F1528" s="527">
        <f>IF($L1516="TC",0,IF($L1516="Nso",0,VLOOKUP($A1513,'Marks Entry'!$B$9:$FN$108,36,0)))</f>
        <v>0</v>
      </c>
      <c r="G1528" s="527">
        <f>IF($L1516="TC",0,IF($L1516="Nso",0,VLOOKUP($A1513,'Marks Entry'!$B$9:$FN$108,39,0)))</f>
        <v>0</v>
      </c>
      <c r="H1528" s="529">
        <f t="shared" ref="H1528:H1532" si="126">SUM(E1528:G1528)</f>
        <v>0</v>
      </c>
      <c r="I1528" s="1273">
        <f>IF($L1516="TC",0,IF($L1516="Nso",0,VLOOKUP($A1513,'Marks Entry'!$B$9:$FN$108,43,0)))</f>
        <v>0</v>
      </c>
      <c r="J1528" s="1274"/>
      <c r="K1528" s="533">
        <f t="shared" ref="K1528:K1532" si="127">SUM(H1528,I1528)</f>
        <v>0</v>
      </c>
      <c r="L1528" s="1275">
        <f>IF($L1516="TC",0,IF($L1516="Nso",0,VLOOKUP($A1513,'Marks Entry'!$B$9:$FN$108,46,0)))</f>
        <v>0</v>
      </c>
      <c r="M1528" s="1276"/>
      <c r="N1528" s="537">
        <f t="shared" ref="N1528:N1532" si="128">SUM(H1528,I1528,L1528)</f>
        <v>0</v>
      </c>
      <c r="O1528" s="544" t="str">
        <f>IF($L1516="TC",0,IF($L1516="Nso",0,VLOOKUP($A1513,'Marks Entry'!$B$9:$FN$108,50,0)))</f>
        <v>E</v>
      </c>
      <c r="P1528" s="1007"/>
    </row>
    <row r="1529" spans="1:16" s="73" customFormat="1" ht="18.600000000000001" customHeight="1">
      <c r="A1529" s="1303"/>
      <c r="B1529" s="543" t="s">
        <v>210</v>
      </c>
      <c r="C1529" s="1271" t="str">
        <f>'Marks Entry'!$AZ$3</f>
        <v>SANSKRIT</v>
      </c>
      <c r="D1529" s="1272"/>
      <c r="E1529" s="527">
        <f>IF($L1516="TC",0,IF($L1516="Nso",0,VLOOKUP($A1513,'Marks Entry'!$B$9:$FN$108,53,0)))</f>
        <v>0</v>
      </c>
      <c r="F1529" s="527">
        <f>IF($L1516="TC",0,IF($L1516="TC",0,IF($L1516="Nso",0,VLOOKUP($A1513,'Marks Entry'!$B$9:$FN$108,56,0))))</f>
        <v>0</v>
      </c>
      <c r="G1529" s="527">
        <f>IF($L1516="TC",0,IF($L1516="TC",0,IF($L1516="Nso",0,VLOOKUP($A1513,'Marks Entry'!$B$9:$FN$108,59,0))))</f>
        <v>0</v>
      </c>
      <c r="H1529" s="529">
        <f t="shared" si="126"/>
        <v>0</v>
      </c>
      <c r="I1529" s="1273">
        <f>IF($L1516="TC",0,IF($L1516="Nso",0,VLOOKUP($A1513,'Marks Entry'!$B$9:$FN$108,63,0)))</f>
        <v>0</v>
      </c>
      <c r="J1529" s="1274"/>
      <c r="K1529" s="533">
        <f t="shared" si="127"/>
        <v>0</v>
      </c>
      <c r="L1529" s="1275">
        <f>IF($L1516="TC",0,IF($L1516="Nso",0,VLOOKUP($A1513,'Marks Entry'!$B$9:$FN$108,66,0)))</f>
        <v>0</v>
      </c>
      <c r="M1529" s="1276"/>
      <c r="N1529" s="537">
        <f t="shared" si="128"/>
        <v>0</v>
      </c>
      <c r="O1529" s="544" t="str">
        <f>IF($L1516="TC",0,IF($L1516="Nso",0,VLOOKUP($A1513,'Marks Entry'!$B$9:$FN$108,70,0)))</f>
        <v>E</v>
      </c>
      <c r="P1529" s="1007"/>
    </row>
    <row r="1530" spans="1:16" s="73" customFormat="1" ht="18.600000000000001" customHeight="1">
      <c r="A1530" s="1303"/>
      <c r="B1530" s="543" t="s">
        <v>210</v>
      </c>
      <c r="C1530" s="1271" t="str">
        <f>'Marks Entry'!$BT$3</f>
        <v>SCIENCE</v>
      </c>
      <c r="D1530" s="1272"/>
      <c r="E1530" s="527">
        <f>IF($L1516="TC",0,IF($L1516="Nso",0,VLOOKUP($A1513,'Marks Entry'!$B$9:$FN$108,73,0)))</f>
        <v>0</v>
      </c>
      <c r="F1530" s="527">
        <f>IF($L1516="TC",0,IF($L1516="Nso",0,VLOOKUP($A1513,'Marks Entry'!$B$9:$FN$108,76,0)))</f>
        <v>0</v>
      </c>
      <c r="G1530" s="527">
        <f>IF($L1516="TC",0,IF($L1516="Nso",0,VLOOKUP($A1513,'Marks Entry'!$B$9:$FN$108,79,0)))</f>
        <v>0</v>
      </c>
      <c r="H1530" s="529">
        <f t="shared" si="126"/>
        <v>0</v>
      </c>
      <c r="I1530" s="1273">
        <f>IF($L1516="TC",0,IF($L1516="Nso",0,VLOOKUP($A1513,'Marks Entry'!$B$9:$FN$108,83,0)))</f>
        <v>0</v>
      </c>
      <c r="J1530" s="1274"/>
      <c r="K1530" s="533">
        <f t="shared" si="127"/>
        <v>0</v>
      </c>
      <c r="L1530" s="1275">
        <f>IF($L1516="TC",0,IF($L1516="Nso",0,VLOOKUP($A1513,'Marks Entry'!$B$9:$FN$108,86,0)))</f>
        <v>0</v>
      </c>
      <c r="M1530" s="1276"/>
      <c r="N1530" s="537">
        <f t="shared" si="128"/>
        <v>0</v>
      </c>
      <c r="O1530" s="544" t="str">
        <f>IF($L1516="TC",0,IF($L1516="Nso",0,VLOOKUP($A1513,'Marks Entry'!$B$9:$FN$108,90,0)))</f>
        <v>E</v>
      </c>
      <c r="P1530" s="1007"/>
    </row>
    <row r="1531" spans="1:16" s="73" customFormat="1" ht="18.600000000000001" customHeight="1">
      <c r="A1531" s="1303"/>
      <c r="B1531" s="543" t="s">
        <v>210</v>
      </c>
      <c r="C1531" s="1271" t="str">
        <f>'Marks Entry'!$CN$3</f>
        <v>MATHEMATICS</v>
      </c>
      <c r="D1531" s="1272"/>
      <c r="E1531" s="527">
        <f>IF($L1516="TC",0,IF($L1516="Nso",0,VLOOKUP($A1513,'Marks Entry'!$B$9:$FN$108,93,0)))</f>
        <v>0</v>
      </c>
      <c r="F1531" s="527">
        <f>IF($L1516="TC",0,IF($L1516="Nso",0,VLOOKUP($A1513,'Marks Entry'!$B$9:$FN$108,96,0)))</f>
        <v>0</v>
      </c>
      <c r="G1531" s="527">
        <f>IF($L1516="TC",0,IF($L1516="Nso",0,VLOOKUP($A1513,'Marks Entry'!$B$9:$FN$108,99,0)))</f>
        <v>0</v>
      </c>
      <c r="H1531" s="529">
        <f t="shared" si="126"/>
        <v>0</v>
      </c>
      <c r="I1531" s="1273">
        <f>IF($L1516="TC",0,IF($L1516="Nso",0,VLOOKUP($A1513,'Marks Entry'!$B$9:$FN$108,103,0)))</f>
        <v>0</v>
      </c>
      <c r="J1531" s="1274"/>
      <c r="K1531" s="533">
        <f t="shared" si="127"/>
        <v>0</v>
      </c>
      <c r="L1531" s="1275">
        <f>IF($L1516="TC",0,IF($L1516="Nso",0,VLOOKUP($A1513,'Marks Entry'!$B$9:$FN$108,106,0)))</f>
        <v>0</v>
      </c>
      <c r="M1531" s="1276"/>
      <c r="N1531" s="537">
        <f t="shared" si="128"/>
        <v>0</v>
      </c>
      <c r="O1531" s="544" t="str">
        <f>IF($L1516="TC",0,IF($L1516="Nso",0,VLOOKUP($A1513,'Marks Entry'!$B$9:$FN$108,110,0)))</f>
        <v>E</v>
      </c>
      <c r="P1531" s="1007"/>
    </row>
    <row r="1532" spans="1:16" s="73" customFormat="1" ht="18.600000000000001" customHeight="1" thickBot="1">
      <c r="A1532" s="1303"/>
      <c r="B1532" s="543" t="s">
        <v>210</v>
      </c>
      <c r="C1532" s="1277" t="str">
        <f>'Marks Entry'!$DH$3</f>
        <v>SOCIAL SCIENCE</v>
      </c>
      <c r="D1532" s="1278"/>
      <c r="E1532" s="527">
        <f>IF($L1516="TC",0,IF($L1516="Nso",0,VLOOKUP($A1513,'Marks Entry'!$B$9:$FN$108,113,0)))</f>
        <v>0</v>
      </c>
      <c r="F1532" s="527">
        <f>IF($L1516="TC",0,IF($L1516="Nso",0,VLOOKUP($A1513,'Marks Entry'!$B$9:$FN$108,116,0)))</f>
        <v>0</v>
      </c>
      <c r="G1532" s="527">
        <f>IF($L1516="TC",0,IF($L1516="Nso",0,VLOOKUP($A1513,'Marks Entry'!$B$9:$FN$108,119,0)))</f>
        <v>0</v>
      </c>
      <c r="H1532" s="530">
        <f t="shared" si="126"/>
        <v>0</v>
      </c>
      <c r="I1532" s="1279">
        <f>IF($L1516="TC",0,IF($L1516="Nso",0,VLOOKUP($A1513,'Marks Entry'!$B$9:$FN$108,123,0)))</f>
        <v>0</v>
      </c>
      <c r="J1532" s="1280"/>
      <c r="K1532" s="534">
        <f t="shared" si="127"/>
        <v>0</v>
      </c>
      <c r="L1532" s="1281">
        <f>IF($L1516="TC",0,IF($L1516="Nso",0,VLOOKUP($A1513,'Marks Entry'!$B$9:$FN$108,126,0)))</f>
        <v>0</v>
      </c>
      <c r="M1532" s="1282"/>
      <c r="N1532" s="537">
        <f t="shared" si="128"/>
        <v>0</v>
      </c>
      <c r="O1532" s="544" t="str">
        <f>IF($L1516="TC",0,IF($L1516="Nso",0,VLOOKUP($A1513,'Marks Entry'!$B$9:$FN$108,130,0)))</f>
        <v>E</v>
      </c>
      <c r="P1532" s="1007"/>
    </row>
    <row r="1533" spans="1:16" s="73" customFormat="1" ht="18.600000000000001" customHeight="1">
      <c r="A1533" s="1303"/>
      <c r="B1533" s="543" t="s">
        <v>210</v>
      </c>
      <c r="C1533" s="1350" t="s">
        <v>87</v>
      </c>
      <c r="D1533" s="1351"/>
      <c r="E1533" s="1352"/>
      <c r="F1533" s="1356" t="s">
        <v>88</v>
      </c>
      <c r="G1533" s="1357"/>
      <c r="H1533" s="1358" t="s">
        <v>89</v>
      </c>
      <c r="I1533" s="1358"/>
      <c r="J1533" s="1359" t="s">
        <v>44</v>
      </c>
      <c r="K1533" s="1360"/>
      <c r="L1533" s="236" t="s">
        <v>95</v>
      </c>
      <c r="M1533" s="236" t="s">
        <v>208</v>
      </c>
      <c r="N1533" s="200" t="s">
        <v>42</v>
      </c>
      <c r="O1533" s="545" t="s">
        <v>46</v>
      </c>
      <c r="P1533" s="1007"/>
    </row>
    <row r="1534" spans="1:16" s="73" customFormat="1" ht="18.600000000000001" customHeight="1" thickBot="1">
      <c r="A1534" s="1303"/>
      <c r="B1534" s="543" t="s">
        <v>210</v>
      </c>
      <c r="C1534" s="1353"/>
      <c r="D1534" s="1354"/>
      <c r="E1534" s="1355"/>
      <c r="F1534" s="1361">
        <f>IF($L1516="TC",0,IF($L1516="Nso",0,VLOOKUP($A1513,'Marks Entry'!$B$9:$FN$108,161,0)))</f>
        <v>1200</v>
      </c>
      <c r="G1534" s="1362"/>
      <c r="H1534" s="1363">
        <f>IF($L1516="TC",0,IF($L1516="Nso",0,VLOOKUP($A1513,'Marks Entry'!$B$9:$FN$108,162,0)))</f>
        <v>0</v>
      </c>
      <c r="I1534" s="1363"/>
      <c r="J1534" s="1364">
        <f>IF($L1516="TC",0,IF($L1516="Nso",0,VLOOKUP($A1513,'Marks Entry'!$B$9:$FN$108,163,0)))</f>
        <v>0</v>
      </c>
      <c r="K1534" s="1365"/>
      <c r="L1534" s="237" t="str">
        <f>IF($L1516="TC",0,IF($L1516="Nso",0,VLOOKUP($A1513,'Marks Entry'!$B$9:$FN$108,164,0)))</f>
        <v/>
      </c>
      <c r="M1534" s="237" t="str">
        <f>IF($L1516="TC",0,IF($L1516="Nso",0,VLOOKUP($A1513,'Marks Entry'!$B$9:$FN$108,165,0)))</f>
        <v/>
      </c>
      <c r="N1534" s="542" t="str">
        <f>IF($L1516="TC","TC",IF($L1516="Nso","NSO",VLOOKUP($A1513,'Marks Entry'!$B$9:$FN$108,166,0)))</f>
        <v>PROMOTED</v>
      </c>
      <c r="O1534" s="546" t="str">
        <f>IF($L1516="Nso",0,VLOOKUP($A1513,'Marks Entry'!$B$9:$FN$108,168,0))</f>
        <v/>
      </c>
      <c r="P1534" s="1007"/>
    </row>
    <row r="1535" spans="1:16" s="73" customFormat="1" ht="18.600000000000001" customHeight="1">
      <c r="A1535" s="1303"/>
      <c r="B1535" s="543" t="s">
        <v>210</v>
      </c>
      <c r="C1535" s="1332" t="s">
        <v>62</v>
      </c>
      <c r="D1535" s="1333"/>
      <c r="E1535" s="1333"/>
      <c r="F1535" s="1333"/>
      <c r="G1535" s="1333"/>
      <c r="H1535" s="1333"/>
      <c r="I1535" s="1334"/>
      <c r="J1535" s="1335" t="s">
        <v>63</v>
      </c>
      <c r="K1535" s="1335"/>
      <c r="L1535" s="1336"/>
      <c r="M1535" s="238">
        <f>IF($L1516="TC",0,IF($L1516="Nso",0,VLOOKUP($A1513,'Marks Entry'!$B$9:$FN$108,158,0)))</f>
        <v>0</v>
      </c>
      <c r="N1535" s="1337" t="s">
        <v>104</v>
      </c>
      <c r="O1535" s="1338"/>
      <c r="P1535" s="1007"/>
    </row>
    <row r="1536" spans="1:16" s="73" customFormat="1" ht="18.600000000000001" customHeight="1" thickBot="1">
      <c r="A1536" s="1303"/>
      <c r="B1536" s="543" t="s">
        <v>210</v>
      </c>
      <c r="C1536" s="1339" t="s">
        <v>57</v>
      </c>
      <c r="D1536" s="1340"/>
      <c r="E1536" s="1340"/>
      <c r="F1536" s="1341" t="s">
        <v>168</v>
      </c>
      <c r="G1536" s="1341"/>
      <c r="H1536" s="1341"/>
      <c r="I1536" s="523" t="s">
        <v>50</v>
      </c>
      <c r="J1536" s="1342" t="s">
        <v>64</v>
      </c>
      <c r="K1536" s="1342"/>
      <c r="L1536" s="1343"/>
      <c r="M1536" s="239">
        <f>IF($L1516="TC",0,IF($L1516="Nso",0,VLOOKUP($A1513,'Marks Entry'!$B$9:$FN$108,159,0)))</f>
        <v>0</v>
      </c>
      <c r="N1536" s="1344" t="str">
        <f>IF($L1516="TC",0,IF($L1516="Nso",0,VLOOKUP($A1513,'Marks Entry'!$B$9:$FN$108,160,0)))</f>
        <v/>
      </c>
      <c r="O1536" s="1345"/>
      <c r="P1536" s="1007"/>
    </row>
    <row r="1537" spans="1:16" s="73" customFormat="1" ht="18.600000000000001" customHeight="1">
      <c r="A1537" s="1303"/>
      <c r="B1537" s="543" t="s">
        <v>210</v>
      </c>
      <c r="C1537" s="1339"/>
      <c r="D1537" s="1340"/>
      <c r="E1537" s="1340"/>
      <c r="F1537" s="1341"/>
      <c r="G1537" s="1341"/>
      <c r="H1537" s="1341"/>
      <c r="I1537" s="524" t="s">
        <v>102</v>
      </c>
      <c r="J1537" s="1346" t="s">
        <v>65</v>
      </c>
      <c r="K1537" s="1346"/>
      <c r="L1537" s="1347"/>
      <c r="M1537" s="1348" t="str">
        <f>IF($L1516="TC",0,IF($L1516="Nso",0,VLOOKUP($A1513,'Marks Entry'!$B$9:$FN$108,169,0)))</f>
        <v>Need Improvement</v>
      </c>
      <c r="N1537" s="1348"/>
      <c r="O1537" s="1349"/>
      <c r="P1537" s="1007"/>
    </row>
    <row r="1538" spans="1:16" s="73" customFormat="1" ht="18.600000000000001" customHeight="1">
      <c r="A1538" s="1303"/>
      <c r="B1538" s="543" t="s">
        <v>210</v>
      </c>
      <c r="C1538" s="1397" t="str">
        <f>'Marks Entry'!$EB$3</f>
        <v>Work Exp.</v>
      </c>
      <c r="D1538" s="1398"/>
      <c r="E1538" s="1399"/>
      <c r="F1538" s="1400" t="str">
        <f>IF($L1516="TC",0,IF($L1516="Nso",0,VLOOKUP($A1513,'Marks Entry'!$B$9:$GM$108,186,0)))</f>
        <v>0/100</v>
      </c>
      <c r="G1538" s="1400"/>
      <c r="H1538" s="1400"/>
      <c r="I1538" s="59" t="str">
        <f>IF($L1516="TC",0,IF($L1516="Nso",0,VLOOKUP($A1513,'Marks Entry'!$B$9:$GM$108,139,0)))</f>
        <v>E</v>
      </c>
      <c r="J1538" s="1401" t="s">
        <v>81</v>
      </c>
      <c r="K1538" s="1401"/>
      <c r="L1538" s="1402"/>
      <c r="M1538" s="1403">
        <f>'Marks Entry'!$AA$2</f>
        <v>45041</v>
      </c>
      <c r="N1538" s="1403"/>
      <c r="O1538" s="1404"/>
      <c r="P1538" s="1007"/>
    </row>
    <row r="1539" spans="1:16" s="73" customFormat="1" ht="18.600000000000001" customHeight="1">
      <c r="A1539" s="1303"/>
      <c r="B1539" s="543" t="s">
        <v>210</v>
      </c>
      <c r="C1539" s="1405" t="str">
        <f>'Marks Entry'!$EK$3</f>
        <v>Art Edu.</v>
      </c>
      <c r="D1539" s="1400"/>
      <c r="E1539" s="1400"/>
      <c r="F1539" s="1406" t="str">
        <f>IF($L1516="TC",0,IF($L1516="Nso",0,VLOOKUP($A1513,'Marks Entry'!$B$9:$GM$108,190,0)))</f>
        <v>0/100</v>
      </c>
      <c r="G1539" s="1407"/>
      <c r="H1539" s="1408"/>
      <c r="I1539" s="59" t="str">
        <f>IF($L1516="TC",0,IF($L1516="Nso",0,VLOOKUP($A1513,'Marks Entry'!$B$9:$GM$108,148,0)))</f>
        <v>E</v>
      </c>
      <c r="J1539" s="1409"/>
      <c r="K1539" s="1409"/>
      <c r="L1539" s="1410"/>
      <c r="M1539" s="1410"/>
      <c r="N1539" s="1410"/>
      <c r="O1539" s="1411"/>
      <c r="P1539" s="1007"/>
    </row>
    <row r="1540" spans="1:16" s="73" customFormat="1" ht="18.600000000000001" customHeight="1">
      <c r="A1540" s="1303"/>
      <c r="B1540" s="543" t="s">
        <v>210</v>
      </c>
      <c r="C1540" s="1366" t="str">
        <f>'Marks Entry'!$ET$3</f>
        <v>HEALTH &amp; PHY. EDU.</v>
      </c>
      <c r="D1540" s="1367"/>
      <c r="E1540" s="1367"/>
      <c r="F1540" s="1368" t="str">
        <f>IF($L1516="TC",0,IF($L1516="Nso",0,VLOOKUP($A1513,'Marks Entry'!$B$9:$GM$108,194,0)))</f>
        <v>0/100</v>
      </c>
      <c r="G1540" s="1369"/>
      <c r="H1540" s="1370"/>
      <c r="I1540" s="59" t="str">
        <f>IF($L1516="TC",0,IF($L1516="Nso",0,VLOOKUP($A1513,'Marks Entry'!$B$9:$GM$108,157,0)))</f>
        <v>E</v>
      </c>
      <c r="J1540" s="1371" t="s">
        <v>77</v>
      </c>
      <c r="K1540" s="1372"/>
      <c r="L1540" s="1373"/>
      <c r="M1540" s="1377"/>
      <c r="N1540" s="1372"/>
      <c r="O1540" s="1378"/>
      <c r="P1540" s="1007"/>
    </row>
    <row r="1541" spans="1:16" s="73" customFormat="1" ht="18.600000000000001" customHeight="1">
      <c r="A1541" s="1303"/>
      <c r="B1541" s="543" t="s">
        <v>210</v>
      </c>
      <c r="C1541" s="1381" t="s">
        <v>66</v>
      </c>
      <c r="D1541" s="1382"/>
      <c r="E1541" s="1382"/>
      <c r="F1541" s="1382"/>
      <c r="G1541" s="1382"/>
      <c r="H1541" s="1382"/>
      <c r="I1541" s="1383"/>
      <c r="J1541" s="1374"/>
      <c r="K1541" s="1375"/>
      <c r="L1541" s="1376"/>
      <c r="M1541" s="1379"/>
      <c r="N1541" s="1375"/>
      <c r="O1541" s="1380"/>
      <c r="P1541" s="1007"/>
    </row>
    <row r="1542" spans="1:16" s="73" customFormat="1" ht="18.600000000000001" customHeight="1" thickBot="1">
      <c r="A1542" s="1303"/>
      <c r="B1542" s="543" t="s">
        <v>210</v>
      </c>
      <c r="C1542" s="60" t="s">
        <v>67</v>
      </c>
      <c r="D1542" s="1384" t="s">
        <v>72</v>
      </c>
      <c r="E1542" s="1385"/>
      <c r="F1542" s="1384" t="s">
        <v>73</v>
      </c>
      <c r="G1542" s="1386"/>
      <c r="H1542" s="1386"/>
      <c r="I1542" s="1387"/>
      <c r="J1542" s="1388" t="s">
        <v>78</v>
      </c>
      <c r="K1542" s="1389"/>
      <c r="L1542" s="1389"/>
      <c r="M1542" s="1389"/>
      <c r="N1542" s="1389"/>
      <c r="O1542" s="1390"/>
      <c r="P1542" s="1007"/>
    </row>
    <row r="1543" spans="1:16" s="73" customFormat="1" ht="18.600000000000001" customHeight="1">
      <c r="A1543" s="1303"/>
      <c r="B1543" s="543" t="s">
        <v>210</v>
      </c>
      <c r="C1543" s="690" t="s">
        <v>68</v>
      </c>
      <c r="D1543" s="1328" t="s">
        <v>211</v>
      </c>
      <c r="E1543" s="1327"/>
      <c r="F1543" s="1394" t="s">
        <v>74</v>
      </c>
      <c r="G1543" s="1395"/>
      <c r="H1543" s="1395"/>
      <c r="I1543" s="1396"/>
      <c r="J1543" s="1391"/>
      <c r="K1543" s="1392"/>
      <c r="L1543" s="1392"/>
      <c r="M1543" s="1392"/>
      <c r="N1543" s="1392"/>
      <c r="O1543" s="1393"/>
      <c r="P1543" s="1007"/>
    </row>
    <row r="1544" spans="1:16" s="73" customFormat="1" ht="18.600000000000001" customHeight="1">
      <c r="A1544" s="1303"/>
      <c r="B1544" s="543" t="s">
        <v>210</v>
      </c>
      <c r="C1544" s="689" t="s">
        <v>69</v>
      </c>
      <c r="D1544" s="1275" t="s">
        <v>212</v>
      </c>
      <c r="E1544" s="1274"/>
      <c r="F1544" s="1413" t="s">
        <v>75</v>
      </c>
      <c r="G1544" s="1414"/>
      <c r="H1544" s="1414"/>
      <c r="I1544" s="1415"/>
      <c r="J1544" s="1391"/>
      <c r="K1544" s="1392"/>
      <c r="L1544" s="1392"/>
      <c r="M1544" s="1392"/>
      <c r="N1544" s="1392"/>
      <c r="O1544" s="1393"/>
      <c r="P1544" s="1007"/>
    </row>
    <row r="1545" spans="1:16" s="73" customFormat="1" ht="18.600000000000001" customHeight="1">
      <c r="A1545" s="1303"/>
      <c r="B1545" s="543" t="s">
        <v>210</v>
      </c>
      <c r="C1545" s="689" t="s">
        <v>71</v>
      </c>
      <c r="D1545" s="1275" t="s">
        <v>213</v>
      </c>
      <c r="E1545" s="1274"/>
      <c r="F1545" s="1413" t="s">
        <v>76</v>
      </c>
      <c r="G1545" s="1414"/>
      <c r="H1545" s="1414"/>
      <c r="I1545" s="1415"/>
      <c r="J1545" s="1416" t="s">
        <v>90</v>
      </c>
      <c r="K1545" s="1417"/>
      <c r="L1545" s="1417"/>
      <c r="M1545" s="1417"/>
      <c r="N1545" s="1417"/>
      <c r="O1545" s="1418"/>
      <c r="P1545" s="1007"/>
    </row>
    <row r="1546" spans="1:16" s="73" customFormat="1" ht="18.600000000000001" customHeight="1">
      <c r="A1546" s="1303"/>
      <c r="B1546" s="543" t="s">
        <v>210</v>
      </c>
      <c r="C1546" s="689" t="s">
        <v>70</v>
      </c>
      <c r="D1546" s="1275" t="s">
        <v>214</v>
      </c>
      <c r="E1546" s="1274"/>
      <c r="F1546" s="1413" t="s">
        <v>103</v>
      </c>
      <c r="G1546" s="1414"/>
      <c r="H1546" s="1414"/>
      <c r="I1546" s="1415"/>
      <c r="J1546" s="1416"/>
      <c r="K1546" s="1417"/>
      <c r="L1546" s="1417"/>
      <c r="M1546" s="1417"/>
      <c r="N1546" s="1417"/>
      <c r="O1546" s="1418"/>
      <c r="P1546" s="1007"/>
    </row>
    <row r="1547" spans="1:16" s="73" customFormat="1" ht="18.600000000000001" customHeight="1" thickBot="1">
      <c r="A1547" s="1303"/>
      <c r="B1547" s="547" t="s">
        <v>210</v>
      </c>
      <c r="C1547" s="548" t="s">
        <v>153</v>
      </c>
      <c r="D1547" s="1281" t="s">
        <v>215</v>
      </c>
      <c r="E1547" s="1280"/>
      <c r="F1547" s="1422" t="s">
        <v>216</v>
      </c>
      <c r="G1547" s="1423"/>
      <c r="H1547" s="1423"/>
      <c r="I1547" s="1424"/>
      <c r="J1547" s="1419"/>
      <c r="K1547" s="1420"/>
      <c r="L1547" s="1420"/>
      <c r="M1547" s="1420"/>
      <c r="N1547" s="1420"/>
      <c r="O1547" s="1421"/>
      <c r="P1547" s="1007"/>
    </row>
    <row r="1548" spans="1:16" s="73" customFormat="1" ht="9.75" customHeight="1">
      <c r="A1548" s="1412"/>
      <c r="B1548" s="1412"/>
      <c r="C1548" s="1412"/>
      <c r="D1548" s="1412"/>
      <c r="E1548" s="1412"/>
      <c r="F1548" s="1412"/>
      <c r="G1548" s="1412"/>
      <c r="H1548" s="1412"/>
      <c r="I1548" s="1412"/>
      <c r="J1548" s="1412"/>
      <c r="K1548" s="1412"/>
      <c r="L1548" s="1412"/>
      <c r="M1548" s="1412"/>
      <c r="N1548" s="1412"/>
      <c r="O1548" s="1412"/>
      <c r="P1548" s="1412"/>
    </row>
    <row r="1549" spans="1:16" s="73" customFormat="1" ht="17.25" customHeight="1" thickBot="1">
      <c r="A1549" s="241">
        <f>A1513+1</f>
        <v>44</v>
      </c>
      <c r="B1549" s="1302" t="s">
        <v>53</v>
      </c>
      <c r="C1549" s="1302"/>
      <c r="D1549" s="1302"/>
      <c r="E1549" s="1302"/>
      <c r="F1549" s="1302"/>
      <c r="G1549" s="1302"/>
      <c r="H1549" s="1302"/>
      <c r="I1549" s="1302"/>
      <c r="J1549" s="1302"/>
      <c r="K1549" s="1302"/>
      <c r="L1549" s="1302"/>
      <c r="M1549" s="1302"/>
      <c r="N1549" s="1302"/>
      <c r="O1549" s="1302"/>
      <c r="P1549" s="1007"/>
    </row>
    <row r="1550" spans="1:16" s="73" customFormat="1" ht="44.25" customHeight="1">
      <c r="A1550" s="1303"/>
      <c r="B1550" s="1304" t="str">
        <f>IF(L1552&gt;0,CONCATENATE(I1552,L1552),0)</f>
        <v>Roll No.:-944</v>
      </c>
      <c r="C1550" s="1306"/>
      <c r="D1550" s="1308" t="str">
        <f>Master!$E$8</f>
        <v>Govt. Sr. Secondary School Raimalwada</v>
      </c>
      <c r="E1550" s="1309"/>
      <c r="F1550" s="1309"/>
      <c r="G1550" s="1309"/>
      <c r="H1550" s="1309"/>
      <c r="I1550" s="1309"/>
      <c r="J1550" s="1309"/>
      <c r="K1550" s="1309"/>
      <c r="L1550" s="1309"/>
      <c r="M1550" s="1309"/>
      <c r="N1550" s="1309"/>
      <c r="O1550" s="1310"/>
      <c r="P1550" s="1007"/>
    </row>
    <row r="1551" spans="1:16" s="73" customFormat="1" ht="26.25" customHeight="1" thickBot="1">
      <c r="A1551" s="1303"/>
      <c r="B1551" s="1305"/>
      <c r="C1551" s="1307"/>
      <c r="D1551" s="1311" t="str">
        <f>Master!$E$11</f>
        <v>P.S.-Bapini (Jodhpur)</v>
      </c>
      <c r="E1551" s="1311"/>
      <c r="F1551" s="1311"/>
      <c r="G1551" s="1311"/>
      <c r="H1551" s="1311"/>
      <c r="I1551" s="1311"/>
      <c r="J1551" s="1311"/>
      <c r="K1551" s="1311"/>
      <c r="L1551" s="1311"/>
      <c r="M1551" s="1311"/>
      <c r="N1551" s="1311"/>
      <c r="O1551" s="1312"/>
      <c r="P1551" s="1007"/>
    </row>
    <row r="1552" spans="1:16" s="73" customFormat="1" ht="15" customHeight="1">
      <c r="A1552" s="1303"/>
      <c r="B1552" s="1313"/>
      <c r="C1552" s="1314" t="s">
        <v>163</v>
      </c>
      <c r="D1552" s="1315"/>
      <c r="E1552" s="1315"/>
      <c r="F1552" s="1315"/>
      <c r="G1552" s="1315"/>
      <c r="H1552" s="1316"/>
      <c r="I1552" s="1320" t="s">
        <v>125</v>
      </c>
      <c r="J1552" s="1321"/>
      <c r="K1552" s="1321"/>
      <c r="L1552" s="1286">
        <f>VLOOKUP(A1549,'Marks Entry'!$B$9:$G$108,6)</f>
        <v>944</v>
      </c>
      <c r="M1552" s="1288" t="str">
        <f>CONCATENATE('Marks Entry'!$C$3,"0",'Marks Entry'!$G$3)</f>
        <v>School U-Dise Code :-08151106901</v>
      </c>
      <c r="N1552" s="1289"/>
      <c r="O1552" s="1290"/>
      <c r="P1552" s="1007"/>
    </row>
    <row r="1553" spans="1:16" s="73" customFormat="1" ht="15" customHeight="1">
      <c r="A1553" s="1303"/>
      <c r="B1553" s="1313"/>
      <c r="C1553" s="1314"/>
      <c r="D1553" s="1315"/>
      <c r="E1553" s="1315"/>
      <c r="F1553" s="1315"/>
      <c r="G1553" s="1315"/>
      <c r="H1553" s="1316"/>
      <c r="I1553" s="1320"/>
      <c r="J1553" s="1321"/>
      <c r="K1553" s="1321"/>
      <c r="L1553" s="1286"/>
      <c r="M1553" s="1291" t="str">
        <f>CONCATENATE('Marks Entry'!$I$3,'Marks Entry'!$J$3)</f>
        <v>Session :-2022-23</v>
      </c>
      <c r="N1553" s="1292"/>
      <c r="O1553" s="1293"/>
      <c r="P1553" s="1007"/>
    </row>
    <row r="1554" spans="1:16" s="73" customFormat="1" ht="15" customHeight="1" thickBot="1">
      <c r="A1554" s="1303"/>
      <c r="B1554" s="1313"/>
      <c r="C1554" s="1317"/>
      <c r="D1554" s="1318"/>
      <c r="E1554" s="1318"/>
      <c r="F1554" s="1318"/>
      <c r="G1554" s="1318"/>
      <c r="H1554" s="1319"/>
      <c r="I1554" s="1322"/>
      <c r="J1554" s="1323"/>
      <c r="K1554" s="1323"/>
      <c r="L1554" s="1287"/>
      <c r="M1554" s="1294"/>
      <c r="N1554" s="1295"/>
      <c r="O1554" s="1296"/>
      <c r="P1554" s="1007"/>
    </row>
    <row r="1555" spans="1:16" s="73" customFormat="1" ht="19.5" customHeight="1">
      <c r="A1555" s="1303"/>
      <c r="B1555" s="543" t="s">
        <v>210</v>
      </c>
      <c r="C1555" s="1297" t="s">
        <v>21</v>
      </c>
      <c r="D1555" s="1298"/>
      <c r="E1555" s="1298"/>
      <c r="F1555" s="1298"/>
      <c r="G1555" s="1299"/>
      <c r="H1555" s="13" t="s">
        <v>161</v>
      </c>
      <c r="I1555" s="1300">
        <f>VLOOKUP($A1549,'Marks Entry'!$B$9:$FN$108,4,0)</f>
        <v>0</v>
      </c>
      <c r="J1555" s="1300"/>
      <c r="K1555" s="1300"/>
      <c r="L1555" s="1300"/>
      <c r="M1555" s="1300"/>
      <c r="N1555" s="1300"/>
      <c r="O1555" s="1301"/>
      <c r="P1555" s="1007"/>
    </row>
    <row r="1556" spans="1:16" s="73" customFormat="1" ht="19.5" customHeight="1">
      <c r="A1556" s="1303"/>
      <c r="B1556" s="543" t="s">
        <v>210</v>
      </c>
      <c r="C1556" s="1283" t="s">
        <v>23</v>
      </c>
      <c r="D1556" s="1284"/>
      <c r="E1556" s="1284"/>
      <c r="F1556" s="1284"/>
      <c r="G1556" s="1285"/>
      <c r="H1556" s="25" t="s">
        <v>161</v>
      </c>
      <c r="I1556" s="1252">
        <f>VLOOKUP($A1549,'Marks Entry'!$B$9:$FN$108,7,0)</f>
        <v>0</v>
      </c>
      <c r="J1556" s="1252"/>
      <c r="K1556" s="1252"/>
      <c r="L1556" s="1252"/>
      <c r="M1556" s="1252"/>
      <c r="N1556" s="1252"/>
      <c r="O1556" s="1253"/>
      <c r="P1556" s="1007"/>
    </row>
    <row r="1557" spans="1:16" s="73" customFormat="1" ht="19.5" customHeight="1">
      <c r="A1557" s="1303"/>
      <c r="B1557" s="543" t="s">
        <v>210</v>
      </c>
      <c r="C1557" s="1283" t="s">
        <v>24</v>
      </c>
      <c r="D1557" s="1284"/>
      <c r="E1557" s="1284"/>
      <c r="F1557" s="1284"/>
      <c r="G1557" s="1285"/>
      <c r="H1557" s="25" t="s">
        <v>161</v>
      </c>
      <c r="I1557" s="1252">
        <f>VLOOKUP($A1549,'Marks Entry'!$B$9:$FN$108,8,0)</f>
        <v>0</v>
      </c>
      <c r="J1557" s="1252"/>
      <c r="K1557" s="1252"/>
      <c r="L1557" s="1252"/>
      <c r="M1557" s="1252"/>
      <c r="N1557" s="1252"/>
      <c r="O1557" s="1253"/>
      <c r="P1557" s="1007"/>
    </row>
    <row r="1558" spans="1:16" s="73" customFormat="1" ht="19.5" customHeight="1">
      <c r="A1558" s="1303"/>
      <c r="B1558" s="543" t="s">
        <v>210</v>
      </c>
      <c r="C1558" s="1283" t="s">
        <v>55</v>
      </c>
      <c r="D1558" s="1284"/>
      <c r="E1558" s="1284"/>
      <c r="F1558" s="1284"/>
      <c r="G1558" s="1285"/>
      <c r="H1558" s="25" t="s">
        <v>161</v>
      </c>
      <c r="I1558" s="1252">
        <f>VLOOKUP($A1549,'Marks Entry'!$B$9:$FN$108,9,0)</f>
        <v>0</v>
      </c>
      <c r="J1558" s="1252"/>
      <c r="K1558" s="1252"/>
      <c r="L1558" s="1252"/>
      <c r="M1558" s="1252"/>
      <c r="N1558" s="1252"/>
      <c r="O1558" s="1253"/>
      <c r="P1558" s="1007"/>
    </row>
    <row r="1559" spans="1:16" s="73" customFormat="1" ht="19.5" customHeight="1">
      <c r="A1559" s="1303"/>
      <c r="B1559" s="543" t="s">
        <v>210</v>
      </c>
      <c r="C1559" s="1283" t="s">
        <v>56</v>
      </c>
      <c r="D1559" s="1284"/>
      <c r="E1559" s="1284"/>
      <c r="F1559" s="1284"/>
      <c r="G1559" s="1285"/>
      <c r="H1559" s="25" t="s">
        <v>161</v>
      </c>
      <c r="I1559" s="1251" t="str">
        <f>CONCATENATE('Marks Entry'!$G$4,'Marks Entry'!$J$4)</f>
        <v>6(A)</v>
      </c>
      <c r="J1559" s="1252"/>
      <c r="K1559" s="1252"/>
      <c r="L1559" s="1252"/>
      <c r="M1559" s="1252"/>
      <c r="N1559" s="1252"/>
      <c r="O1559" s="1253"/>
      <c r="P1559" s="1007"/>
    </row>
    <row r="1560" spans="1:16" s="73" customFormat="1" ht="19.5" customHeight="1" thickBot="1">
      <c r="A1560" s="1303"/>
      <c r="B1560" s="543" t="s">
        <v>210</v>
      </c>
      <c r="C1560" s="1254" t="s">
        <v>26</v>
      </c>
      <c r="D1560" s="1255"/>
      <c r="E1560" s="1255"/>
      <c r="F1560" s="1255"/>
      <c r="G1560" s="1256"/>
      <c r="H1560" s="61" t="s">
        <v>161</v>
      </c>
      <c r="I1560" s="1257">
        <f>VLOOKUP($A1549,'Marks Entry'!$B$9:$FN$108,10,0)</f>
        <v>0</v>
      </c>
      <c r="J1560" s="1257"/>
      <c r="K1560" s="1257"/>
      <c r="L1560" s="1257"/>
      <c r="M1560" s="1257"/>
      <c r="N1560" s="1257"/>
      <c r="O1560" s="1258"/>
      <c r="P1560" s="1007"/>
    </row>
    <row r="1561" spans="1:16" s="73" customFormat="1" ht="34.5" customHeight="1">
      <c r="A1561" s="1303"/>
      <c r="B1561" s="543" t="s">
        <v>210</v>
      </c>
      <c r="C1561" s="1259" t="s">
        <v>57</v>
      </c>
      <c r="D1561" s="1260"/>
      <c r="E1561" s="525" t="s">
        <v>82</v>
      </c>
      <c r="F1561" s="525" t="s">
        <v>83</v>
      </c>
      <c r="G1561" s="697" t="str">
        <f>'Marks Entry'!$R$5</f>
        <v>No Bag Day Activity</v>
      </c>
      <c r="H1561" s="521" t="s">
        <v>32</v>
      </c>
      <c r="I1561" s="1261" t="s">
        <v>58</v>
      </c>
      <c r="J1561" s="1262"/>
      <c r="K1561" s="522" t="s">
        <v>203</v>
      </c>
      <c r="L1561" s="1263" t="s">
        <v>94</v>
      </c>
      <c r="M1561" s="1264"/>
      <c r="N1561" s="535" t="s">
        <v>86</v>
      </c>
      <c r="O1561" s="1265" t="s">
        <v>101</v>
      </c>
      <c r="P1561" s="1007"/>
    </row>
    <row r="1562" spans="1:16" s="73" customFormat="1" ht="25.5" customHeight="1" thickBot="1">
      <c r="A1562" s="1303"/>
      <c r="B1562" s="543" t="s">
        <v>210</v>
      </c>
      <c r="C1562" s="1267" t="s">
        <v>59</v>
      </c>
      <c r="D1562" s="1268"/>
      <c r="E1562" s="549">
        <f>'Marks Entry'!$N$7</f>
        <v>10</v>
      </c>
      <c r="F1562" s="549">
        <f>'Marks Entry'!$Q$7</f>
        <v>10</v>
      </c>
      <c r="G1562" s="549">
        <f>'Marks Entry'!$T$7</f>
        <v>10</v>
      </c>
      <c r="H1562" s="111">
        <f>SUM(E1562:G1562)</f>
        <v>30</v>
      </c>
      <c r="I1562" s="1269">
        <f>'Marks Entry'!$X$7</f>
        <v>70</v>
      </c>
      <c r="J1562" s="1270"/>
      <c r="K1562" s="531">
        <f>SUM(H1562,I1562)</f>
        <v>100</v>
      </c>
      <c r="L1562" s="1330">
        <f>'Marks Entry'!$AA$7</f>
        <v>100</v>
      </c>
      <c r="M1562" s="1331"/>
      <c r="N1562" s="536">
        <f>H1562+I1562+L1562</f>
        <v>200</v>
      </c>
      <c r="O1562" s="1266"/>
      <c r="P1562" s="1007"/>
    </row>
    <row r="1563" spans="1:16" s="73" customFormat="1" ht="18.600000000000001" customHeight="1">
      <c r="A1563" s="1303"/>
      <c r="B1563" s="543" t="s">
        <v>210</v>
      </c>
      <c r="C1563" s="1324" t="str">
        <f>'Marks Entry'!$L$3</f>
        <v>HINDI</v>
      </c>
      <c r="D1563" s="1325"/>
      <c r="E1563" s="527">
        <f>IF($L1552="TC",0,IF($L1552="Nso",0,VLOOKUP($A1549,'Marks Entry'!$B$9:$FN$108,13,0)))</f>
        <v>0</v>
      </c>
      <c r="F1563" s="527">
        <f>IF($L1552="TC",0,IF($L1552="Nso",0,VLOOKUP($A1549,'Marks Entry'!$B$9:$FN$108,16,0)))</f>
        <v>0</v>
      </c>
      <c r="G1563" s="527">
        <f>IF($L1552="TC",0,IF($L1552="Nso",0,VLOOKUP($A1549,'Marks Entry'!$B$9:$FN$108,19,0)))</f>
        <v>0</v>
      </c>
      <c r="H1563" s="528">
        <f>SUM(E1563:G1563)</f>
        <v>0</v>
      </c>
      <c r="I1563" s="1326">
        <f>IF($L1552="TC",0,IF($L1552="Nso",0,VLOOKUP($A1549,'Marks Entry'!$B$9:$FN$108,23,0)))</f>
        <v>0</v>
      </c>
      <c r="J1563" s="1327"/>
      <c r="K1563" s="532">
        <f>SUM(H1563,I1563)</f>
        <v>0</v>
      </c>
      <c r="L1563" s="1328">
        <f>IF($L1552="TC",0,IF($L1552="Nso",0,VLOOKUP($A1549,'Marks Entry'!$B$9:$FN$108,26,0)))</f>
        <v>0</v>
      </c>
      <c r="M1563" s="1329"/>
      <c r="N1563" s="537">
        <f>SUM(H1563,I1563,L1563)</f>
        <v>0</v>
      </c>
      <c r="O1563" s="544" t="str">
        <f>IF($L1552="TC",0,IF($L1552="Nso",0,VLOOKUP($A1549,'Marks Entry'!$B$9:$FN$108,30,0)))</f>
        <v>E</v>
      </c>
      <c r="P1563" s="1007"/>
    </row>
    <row r="1564" spans="1:16" s="73" customFormat="1" ht="18.600000000000001" customHeight="1">
      <c r="A1564" s="1303"/>
      <c r="B1564" s="543" t="s">
        <v>210</v>
      </c>
      <c r="C1564" s="1271" t="str">
        <f>'Marks Entry'!$AF$3</f>
        <v>ENGLISH</v>
      </c>
      <c r="D1564" s="1272"/>
      <c r="E1564" s="527">
        <f>IF($L1552="TC",0,IF($L1552="Nso",0,VLOOKUP($A1549,'Marks Entry'!$B$9:$FN$108,33,0)))</f>
        <v>0</v>
      </c>
      <c r="F1564" s="527">
        <f>IF($L1552="TC",0,IF($L1552="Nso",0,VLOOKUP($A1549,'Marks Entry'!$B$9:$FN$108,36,0)))</f>
        <v>0</v>
      </c>
      <c r="G1564" s="527">
        <f>IF($L1552="TC",0,IF($L1552="Nso",0,VLOOKUP($A1549,'Marks Entry'!$B$9:$FN$108,39,0)))</f>
        <v>0</v>
      </c>
      <c r="H1564" s="529">
        <f t="shared" ref="H1564:H1568" si="129">SUM(E1564:G1564)</f>
        <v>0</v>
      </c>
      <c r="I1564" s="1273">
        <f>IF($L1552="TC",0,IF($L1552="Nso",0,VLOOKUP($A1549,'Marks Entry'!$B$9:$FN$108,43,0)))</f>
        <v>0</v>
      </c>
      <c r="J1564" s="1274"/>
      <c r="K1564" s="533">
        <f t="shared" ref="K1564:K1568" si="130">SUM(H1564,I1564)</f>
        <v>0</v>
      </c>
      <c r="L1564" s="1275">
        <f>IF($L1552="TC",0,IF($L1552="Nso",0,VLOOKUP($A1549,'Marks Entry'!$B$9:$FN$108,46,0)))</f>
        <v>0</v>
      </c>
      <c r="M1564" s="1276"/>
      <c r="N1564" s="537">
        <f t="shared" ref="N1564:N1568" si="131">SUM(H1564,I1564,L1564)</f>
        <v>0</v>
      </c>
      <c r="O1564" s="544" t="str">
        <f>IF($L1552="TC",0,IF($L1552="Nso",0,VLOOKUP($A1549,'Marks Entry'!$B$9:$FN$108,50,0)))</f>
        <v>E</v>
      </c>
      <c r="P1564" s="1007"/>
    </row>
    <row r="1565" spans="1:16" s="73" customFormat="1" ht="18.600000000000001" customHeight="1">
      <c r="A1565" s="1303"/>
      <c r="B1565" s="543" t="s">
        <v>210</v>
      </c>
      <c r="C1565" s="1271" t="str">
        <f>'Marks Entry'!$AZ$3</f>
        <v>SANSKRIT</v>
      </c>
      <c r="D1565" s="1272"/>
      <c r="E1565" s="527">
        <f>IF($L1552="TC",0,IF($L1552="Nso",0,VLOOKUP($A1549,'Marks Entry'!$B$9:$FN$108,53,0)))</f>
        <v>0</v>
      </c>
      <c r="F1565" s="527">
        <f>IF($L1552="TC",0,IF($L1552="TC",0,IF($L1552="Nso",0,VLOOKUP($A1549,'Marks Entry'!$B$9:$FN$108,56,0))))</f>
        <v>0</v>
      </c>
      <c r="G1565" s="527">
        <f>IF($L1552="TC",0,IF($L1552="TC",0,IF($L1552="Nso",0,VLOOKUP($A1549,'Marks Entry'!$B$9:$FN$108,59,0))))</f>
        <v>0</v>
      </c>
      <c r="H1565" s="529">
        <f t="shared" si="129"/>
        <v>0</v>
      </c>
      <c r="I1565" s="1273">
        <f>IF($L1552="TC",0,IF($L1552="Nso",0,VLOOKUP($A1549,'Marks Entry'!$B$9:$FN$108,63,0)))</f>
        <v>0</v>
      </c>
      <c r="J1565" s="1274"/>
      <c r="K1565" s="533">
        <f t="shared" si="130"/>
        <v>0</v>
      </c>
      <c r="L1565" s="1275">
        <f>IF($L1552="TC",0,IF($L1552="Nso",0,VLOOKUP($A1549,'Marks Entry'!$B$9:$FN$108,66,0)))</f>
        <v>0</v>
      </c>
      <c r="M1565" s="1276"/>
      <c r="N1565" s="537">
        <f t="shared" si="131"/>
        <v>0</v>
      </c>
      <c r="O1565" s="544" t="str">
        <f>IF($L1552="TC",0,IF($L1552="Nso",0,VLOOKUP($A1549,'Marks Entry'!$B$9:$FN$108,70,0)))</f>
        <v>E</v>
      </c>
      <c r="P1565" s="1007"/>
    </row>
    <row r="1566" spans="1:16" s="73" customFormat="1" ht="18.600000000000001" customHeight="1">
      <c r="A1566" s="1303"/>
      <c r="B1566" s="543" t="s">
        <v>210</v>
      </c>
      <c r="C1566" s="1271" t="str">
        <f>'Marks Entry'!$BT$3</f>
        <v>SCIENCE</v>
      </c>
      <c r="D1566" s="1272"/>
      <c r="E1566" s="527">
        <f>IF($L1552="TC",0,IF($L1552="Nso",0,VLOOKUP($A1549,'Marks Entry'!$B$9:$FN$108,73,0)))</f>
        <v>0</v>
      </c>
      <c r="F1566" s="527">
        <f>IF($L1552="TC",0,IF($L1552="Nso",0,VLOOKUP($A1549,'Marks Entry'!$B$9:$FN$108,76,0)))</f>
        <v>0</v>
      </c>
      <c r="G1566" s="527">
        <f>IF($L1552="TC",0,IF($L1552="Nso",0,VLOOKUP($A1549,'Marks Entry'!$B$9:$FN$108,79,0)))</f>
        <v>0</v>
      </c>
      <c r="H1566" s="529">
        <f t="shared" si="129"/>
        <v>0</v>
      </c>
      <c r="I1566" s="1273">
        <f>IF($L1552="TC",0,IF($L1552="Nso",0,VLOOKUP($A1549,'Marks Entry'!$B$9:$FN$108,83,0)))</f>
        <v>0</v>
      </c>
      <c r="J1566" s="1274"/>
      <c r="K1566" s="533">
        <f t="shared" si="130"/>
        <v>0</v>
      </c>
      <c r="L1566" s="1275">
        <f>IF($L1552="TC",0,IF($L1552="Nso",0,VLOOKUP($A1549,'Marks Entry'!$B$9:$FN$108,86,0)))</f>
        <v>0</v>
      </c>
      <c r="M1566" s="1276"/>
      <c r="N1566" s="537">
        <f t="shared" si="131"/>
        <v>0</v>
      </c>
      <c r="O1566" s="544" t="str">
        <f>IF($L1552="TC",0,IF($L1552="Nso",0,VLOOKUP($A1549,'Marks Entry'!$B$9:$FN$108,90,0)))</f>
        <v>E</v>
      </c>
      <c r="P1566" s="1007"/>
    </row>
    <row r="1567" spans="1:16" s="73" customFormat="1" ht="18.600000000000001" customHeight="1">
      <c r="A1567" s="1303"/>
      <c r="B1567" s="543" t="s">
        <v>210</v>
      </c>
      <c r="C1567" s="1271" t="str">
        <f>'Marks Entry'!$CN$3</f>
        <v>MATHEMATICS</v>
      </c>
      <c r="D1567" s="1272"/>
      <c r="E1567" s="527">
        <f>IF($L1552="TC",0,IF($L1552="Nso",0,VLOOKUP($A1549,'Marks Entry'!$B$9:$FN$108,93,0)))</f>
        <v>0</v>
      </c>
      <c r="F1567" s="527">
        <f>IF($L1552="TC",0,IF($L1552="Nso",0,VLOOKUP($A1549,'Marks Entry'!$B$9:$FN$108,96,0)))</f>
        <v>0</v>
      </c>
      <c r="G1567" s="527">
        <f>IF($L1552="TC",0,IF($L1552="Nso",0,VLOOKUP($A1549,'Marks Entry'!$B$9:$FN$108,99,0)))</f>
        <v>0</v>
      </c>
      <c r="H1567" s="529">
        <f t="shared" si="129"/>
        <v>0</v>
      </c>
      <c r="I1567" s="1273">
        <f>IF($L1552="TC",0,IF($L1552="Nso",0,VLOOKUP($A1549,'Marks Entry'!$B$9:$FN$108,103,0)))</f>
        <v>0</v>
      </c>
      <c r="J1567" s="1274"/>
      <c r="K1567" s="533">
        <f t="shared" si="130"/>
        <v>0</v>
      </c>
      <c r="L1567" s="1275">
        <f>IF($L1552="TC",0,IF($L1552="Nso",0,VLOOKUP($A1549,'Marks Entry'!$B$9:$FN$108,106,0)))</f>
        <v>0</v>
      </c>
      <c r="M1567" s="1276"/>
      <c r="N1567" s="537">
        <f t="shared" si="131"/>
        <v>0</v>
      </c>
      <c r="O1567" s="544" t="str">
        <f>IF($L1552="TC",0,IF($L1552="Nso",0,VLOOKUP($A1549,'Marks Entry'!$B$9:$FN$108,110,0)))</f>
        <v>E</v>
      </c>
      <c r="P1567" s="1007"/>
    </row>
    <row r="1568" spans="1:16" s="73" customFormat="1" ht="18.600000000000001" customHeight="1" thickBot="1">
      <c r="A1568" s="1303"/>
      <c r="B1568" s="543" t="s">
        <v>210</v>
      </c>
      <c r="C1568" s="1277" t="str">
        <f>'Marks Entry'!$DH$3</f>
        <v>SOCIAL SCIENCE</v>
      </c>
      <c r="D1568" s="1278"/>
      <c r="E1568" s="527">
        <f>IF($L1552="TC",0,IF($L1552="Nso",0,VLOOKUP($A1549,'Marks Entry'!$B$9:$FN$108,113,0)))</f>
        <v>0</v>
      </c>
      <c r="F1568" s="527">
        <f>IF($L1552="TC",0,IF($L1552="Nso",0,VLOOKUP($A1549,'Marks Entry'!$B$9:$FN$108,116,0)))</f>
        <v>0</v>
      </c>
      <c r="G1568" s="527">
        <f>IF($L1552="TC",0,IF($L1552="Nso",0,VLOOKUP($A1549,'Marks Entry'!$B$9:$FN$108,119,0)))</f>
        <v>0</v>
      </c>
      <c r="H1568" s="530">
        <f t="shared" si="129"/>
        <v>0</v>
      </c>
      <c r="I1568" s="1279">
        <f>IF($L1552="TC",0,IF($L1552="Nso",0,VLOOKUP($A1549,'Marks Entry'!$B$9:$FN$108,123,0)))</f>
        <v>0</v>
      </c>
      <c r="J1568" s="1280"/>
      <c r="K1568" s="534">
        <f t="shared" si="130"/>
        <v>0</v>
      </c>
      <c r="L1568" s="1281">
        <f>IF($L1552="TC",0,IF($L1552="Nso",0,VLOOKUP($A1549,'Marks Entry'!$B$9:$FN$108,126,0)))</f>
        <v>0</v>
      </c>
      <c r="M1568" s="1282"/>
      <c r="N1568" s="537">
        <f t="shared" si="131"/>
        <v>0</v>
      </c>
      <c r="O1568" s="544" t="str">
        <f>IF($L1552="TC",0,IF($L1552="Nso",0,VLOOKUP($A1549,'Marks Entry'!$B$9:$FN$108,130,0)))</f>
        <v>E</v>
      </c>
      <c r="P1568" s="1007"/>
    </row>
    <row r="1569" spans="1:16" s="73" customFormat="1" ht="18.600000000000001" customHeight="1">
      <c r="A1569" s="1303"/>
      <c r="B1569" s="543" t="s">
        <v>210</v>
      </c>
      <c r="C1569" s="1350" t="s">
        <v>87</v>
      </c>
      <c r="D1569" s="1351"/>
      <c r="E1569" s="1352"/>
      <c r="F1569" s="1356" t="s">
        <v>88</v>
      </c>
      <c r="G1569" s="1357"/>
      <c r="H1569" s="1358" t="s">
        <v>89</v>
      </c>
      <c r="I1569" s="1358"/>
      <c r="J1569" s="1359" t="s">
        <v>44</v>
      </c>
      <c r="K1569" s="1360"/>
      <c r="L1569" s="236" t="s">
        <v>95</v>
      </c>
      <c r="M1569" s="236" t="s">
        <v>208</v>
      </c>
      <c r="N1569" s="200" t="s">
        <v>42</v>
      </c>
      <c r="O1569" s="545" t="s">
        <v>46</v>
      </c>
      <c r="P1569" s="1007"/>
    </row>
    <row r="1570" spans="1:16" s="73" customFormat="1" ht="18.600000000000001" customHeight="1" thickBot="1">
      <c r="A1570" s="1303"/>
      <c r="B1570" s="543" t="s">
        <v>210</v>
      </c>
      <c r="C1570" s="1353"/>
      <c r="D1570" s="1354"/>
      <c r="E1570" s="1355"/>
      <c r="F1570" s="1361">
        <f>IF($L1552="TC",0,IF($L1552="Nso",0,VLOOKUP($A1549,'Marks Entry'!$B$9:$FN$108,161,0)))</f>
        <v>1200</v>
      </c>
      <c r="G1570" s="1362"/>
      <c r="H1570" s="1363">
        <f>IF($L1552="TC",0,IF($L1552="Nso",0,VLOOKUP($A1549,'Marks Entry'!$B$9:$FN$108,162,0)))</f>
        <v>0</v>
      </c>
      <c r="I1570" s="1363"/>
      <c r="J1570" s="1364">
        <f>IF($L1552="TC",0,IF($L1552="Nso",0,VLOOKUP($A1549,'Marks Entry'!$B$9:$FN$108,163,0)))</f>
        <v>0</v>
      </c>
      <c r="K1570" s="1365"/>
      <c r="L1570" s="237" t="str">
        <f>IF($L1552="TC",0,IF($L1552="Nso",0,VLOOKUP($A1549,'Marks Entry'!$B$9:$FN$108,164,0)))</f>
        <v/>
      </c>
      <c r="M1570" s="237" t="str">
        <f>IF($L1552="TC",0,IF($L1552="Nso",0,VLOOKUP($A1549,'Marks Entry'!$B$9:$FN$108,165,0)))</f>
        <v/>
      </c>
      <c r="N1570" s="542" t="str">
        <f>IF($L1552="TC","TC",IF($L1552="Nso","NSO",VLOOKUP($A1549,'Marks Entry'!$B$9:$FN$108,166,0)))</f>
        <v>PROMOTED</v>
      </c>
      <c r="O1570" s="546" t="str">
        <f>IF($L1552="Nso",0,VLOOKUP($A1549,'Marks Entry'!$B$9:$FN$108,168,0))</f>
        <v/>
      </c>
      <c r="P1570" s="1007"/>
    </row>
    <row r="1571" spans="1:16" s="73" customFormat="1" ht="18.600000000000001" customHeight="1">
      <c r="A1571" s="1303"/>
      <c r="B1571" s="543" t="s">
        <v>210</v>
      </c>
      <c r="C1571" s="1332" t="s">
        <v>62</v>
      </c>
      <c r="D1571" s="1333"/>
      <c r="E1571" s="1333"/>
      <c r="F1571" s="1333"/>
      <c r="G1571" s="1333"/>
      <c r="H1571" s="1333"/>
      <c r="I1571" s="1334"/>
      <c r="J1571" s="1335" t="s">
        <v>63</v>
      </c>
      <c r="K1571" s="1335"/>
      <c r="L1571" s="1336"/>
      <c r="M1571" s="238">
        <f>IF($L1552="TC",0,IF($L1552="Nso",0,VLOOKUP($A1549,'Marks Entry'!$B$9:$FN$108,158,0)))</f>
        <v>0</v>
      </c>
      <c r="N1571" s="1337" t="s">
        <v>104</v>
      </c>
      <c r="O1571" s="1338"/>
      <c r="P1571" s="1007"/>
    </row>
    <row r="1572" spans="1:16" s="73" customFormat="1" ht="18.600000000000001" customHeight="1" thickBot="1">
      <c r="A1572" s="1303"/>
      <c r="B1572" s="543" t="s">
        <v>210</v>
      </c>
      <c r="C1572" s="1339" t="s">
        <v>57</v>
      </c>
      <c r="D1572" s="1340"/>
      <c r="E1572" s="1340"/>
      <c r="F1572" s="1341" t="s">
        <v>168</v>
      </c>
      <c r="G1572" s="1341"/>
      <c r="H1572" s="1341"/>
      <c r="I1572" s="523" t="s">
        <v>50</v>
      </c>
      <c r="J1572" s="1342" t="s">
        <v>64</v>
      </c>
      <c r="K1572" s="1342"/>
      <c r="L1572" s="1343"/>
      <c r="M1572" s="239">
        <f>IF($L1552="TC",0,IF($L1552="Nso",0,VLOOKUP($A1549,'Marks Entry'!$B$9:$FN$108,159,0)))</f>
        <v>0</v>
      </c>
      <c r="N1572" s="1344" t="str">
        <f>IF($L1552="TC",0,IF($L1552="Nso",0,VLOOKUP($A1549,'Marks Entry'!$B$9:$FN$108,160,0)))</f>
        <v/>
      </c>
      <c r="O1572" s="1345"/>
      <c r="P1572" s="1007"/>
    </row>
    <row r="1573" spans="1:16" s="73" customFormat="1" ht="18.600000000000001" customHeight="1">
      <c r="A1573" s="1303"/>
      <c r="B1573" s="543" t="s">
        <v>210</v>
      </c>
      <c r="C1573" s="1339"/>
      <c r="D1573" s="1340"/>
      <c r="E1573" s="1340"/>
      <c r="F1573" s="1341"/>
      <c r="G1573" s="1341"/>
      <c r="H1573" s="1341"/>
      <c r="I1573" s="524" t="s">
        <v>102</v>
      </c>
      <c r="J1573" s="1346" t="s">
        <v>65</v>
      </c>
      <c r="K1573" s="1346"/>
      <c r="L1573" s="1347"/>
      <c r="M1573" s="1348" t="str">
        <f>IF($L1552="TC",0,IF($L1552="Nso",0,VLOOKUP($A1549,'Marks Entry'!$B$9:$FN$108,169,0)))</f>
        <v>Need Improvement</v>
      </c>
      <c r="N1573" s="1348"/>
      <c r="O1573" s="1349"/>
      <c r="P1573" s="1007"/>
    </row>
    <row r="1574" spans="1:16" s="73" customFormat="1" ht="18.600000000000001" customHeight="1">
      <c r="A1574" s="1303"/>
      <c r="B1574" s="543" t="s">
        <v>210</v>
      </c>
      <c r="C1574" s="1397" t="str">
        <f>'Marks Entry'!$EB$3</f>
        <v>Work Exp.</v>
      </c>
      <c r="D1574" s="1398"/>
      <c r="E1574" s="1399"/>
      <c r="F1574" s="1400" t="str">
        <f>IF($L1552="TC",0,IF($L1552="Nso",0,VLOOKUP($A1549,'Marks Entry'!$B$9:$GM$108,186,0)))</f>
        <v>0/100</v>
      </c>
      <c r="G1574" s="1400"/>
      <c r="H1574" s="1400"/>
      <c r="I1574" s="59" t="str">
        <f>IF($L1552="TC",0,IF($L1552="Nso",0,VLOOKUP($A1549,'Marks Entry'!$B$9:$GM$108,139,0)))</f>
        <v>E</v>
      </c>
      <c r="J1574" s="1401" t="s">
        <v>81</v>
      </c>
      <c r="K1574" s="1401"/>
      <c r="L1574" s="1402"/>
      <c r="M1574" s="1403">
        <f>'Marks Entry'!$AA$2</f>
        <v>45041</v>
      </c>
      <c r="N1574" s="1403"/>
      <c r="O1574" s="1404"/>
      <c r="P1574" s="1007"/>
    </row>
    <row r="1575" spans="1:16" s="73" customFormat="1" ht="18.600000000000001" customHeight="1">
      <c r="A1575" s="1303"/>
      <c r="B1575" s="543" t="s">
        <v>210</v>
      </c>
      <c r="C1575" s="1405" t="str">
        <f>'Marks Entry'!$EK$3</f>
        <v>Art Edu.</v>
      </c>
      <c r="D1575" s="1400"/>
      <c r="E1575" s="1400"/>
      <c r="F1575" s="1406" t="str">
        <f>IF($L1552="TC",0,IF($L1552="Nso",0,VLOOKUP($A1549,'Marks Entry'!$B$9:$GM$108,190,0)))</f>
        <v>0/100</v>
      </c>
      <c r="G1575" s="1407"/>
      <c r="H1575" s="1408"/>
      <c r="I1575" s="59" t="str">
        <f>IF($L1552="TC",0,IF($L1552="Nso",0,VLOOKUP($A1549,'Marks Entry'!$B$9:$GM$108,148,0)))</f>
        <v>E</v>
      </c>
      <c r="J1575" s="1409"/>
      <c r="K1575" s="1409"/>
      <c r="L1575" s="1410"/>
      <c r="M1575" s="1410"/>
      <c r="N1575" s="1410"/>
      <c r="O1575" s="1411"/>
      <c r="P1575" s="1007"/>
    </row>
    <row r="1576" spans="1:16" s="73" customFormat="1" ht="18.600000000000001" customHeight="1">
      <c r="A1576" s="1303"/>
      <c r="B1576" s="543" t="s">
        <v>210</v>
      </c>
      <c r="C1576" s="1366" t="str">
        <f>'Marks Entry'!$ET$3</f>
        <v>HEALTH &amp; PHY. EDU.</v>
      </c>
      <c r="D1576" s="1367"/>
      <c r="E1576" s="1367"/>
      <c r="F1576" s="1368" t="str">
        <f>IF($L1552="TC",0,IF($L1552="Nso",0,VLOOKUP($A1549,'Marks Entry'!$B$9:$GM$108,194,0)))</f>
        <v>0/100</v>
      </c>
      <c r="G1576" s="1369"/>
      <c r="H1576" s="1370"/>
      <c r="I1576" s="59" t="str">
        <f>IF($L1552="TC",0,IF($L1552="Nso",0,VLOOKUP($A1549,'Marks Entry'!$B$9:$GM$108,157,0)))</f>
        <v>E</v>
      </c>
      <c r="J1576" s="1371" t="s">
        <v>77</v>
      </c>
      <c r="K1576" s="1372"/>
      <c r="L1576" s="1373"/>
      <c r="M1576" s="1377"/>
      <c r="N1576" s="1372"/>
      <c r="O1576" s="1378"/>
      <c r="P1576" s="1007"/>
    </row>
    <row r="1577" spans="1:16" s="73" customFormat="1" ht="18.600000000000001" customHeight="1">
      <c r="A1577" s="1303"/>
      <c r="B1577" s="543" t="s">
        <v>210</v>
      </c>
      <c r="C1577" s="1381" t="s">
        <v>66</v>
      </c>
      <c r="D1577" s="1382"/>
      <c r="E1577" s="1382"/>
      <c r="F1577" s="1382"/>
      <c r="G1577" s="1382"/>
      <c r="H1577" s="1382"/>
      <c r="I1577" s="1383"/>
      <c r="J1577" s="1374"/>
      <c r="K1577" s="1375"/>
      <c r="L1577" s="1376"/>
      <c r="M1577" s="1379"/>
      <c r="N1577" s="1375"/>
      <c r="O1577" s="1380"/>
      <c r="P1577" s="1007"/>
    </row>
    <row r="1578" spans="1:16" s="73" customFormat="1" ht="18.600000000000001" customHeight="1" thickBot="1">
      <c r="A1578" s="1303"/>
      <c r="B1578" s="543" t="s">
        <v>210</v>
      </c>
      <c r="C1578" s="60" t="s">
        <v>67</v>
      </c>
      <c r="D1578" s="1384" t="s">
        <v>72</v>
      </c>
      <c r="E1578" s="1385"/>
      <c r="F1578" s="1384" t="s">
        <v>73</v>
      </c>
      <c r="G1578" s="1386"/>
      <c r="H1578" s="1386"/>
      <c r="I1578" s="1387"/>
      <c r="J1578" s="1388" t="s">
        <v>78</v>
      </c>
      <c r="K1578" s="1389"/>
      <c r="L1578" s="1389"/>
      <c r="M1578" s="1389"/>
      <c r="N1578" s="1389"/>
      <c r="O1578" s="1390"/>
      <c r="P1578" s="1007"/>
    </row>
    <row r="1579" spans="1:16" s="73" customFormat="1" ht="18.600000000000001" customHeight="1">
      <c r="A1579" s="1303"/>
      <c r="B1579" s="543" t="s">
        <v>210</v>
      </c>
      <c r="C1579" s="690" t="s">
        <v>68</v>
      </c>
      <c r="D1579" s="1328" t="s">
        <v>211</v>
      </c>
      <c r="E1579" s="1327"/>
      <c r="F1579" s="1394" t="s">
        <v>74</v>
      </c>
      <c r="G1579" s="1395"/>
      <c r="H1579" s="1395"/>
      <c r="I1579" s="1396"/>
      <c r="J1579" s="1391"/>
      <c r="K1579" s="1392"/>
      <c r="L1579" s="1392"/>
      <c r="M1579" s="1392"/>
      <c r="N1579" s="1392"/>
      <c r="O1579" s="1393"/>
      <c r="P1579" s="1007"/>
    </row>
    <row r="1580" spans="1:16" s="73" customFormat="1" ht="18.600000000000001" customHeight="1">
      <c r="A1580" s="1303"/>
      <c r="B1580" s="543" t="s">
        <v>210</v>
      </c>
      <c r="C1580" s="689" t="s">
        <v>69</v>
      </c>
      <c r="D1580" s="1275" t="s">
        <v>212</v>
      </c>
      <c r="E1580" s="1274"/>
      <c r="F1580" s="1413" t="s">
        <v>75</v>
      </c>
      <c r="G1580" s="1414"/>
      <c r="H1580" s="1414"/>
      <c r="I1580" s="1415"/>
      <c r="J1580" s="1391"/>
      <c r="K1580" s="1392"/>
      <c r="L1580" s="1392"/>
      <c r="M1580" s="1392"/>
      <c r="N1580" s="1392"/>
      <c r="O1580" s="1393"/>
      <c r="P1580" s="1007"/>
    </row>
    <row r="1581" spans="1:16" s="73" customFormat="1" ht="18.600000000000001" customHeight="1">
      <c r="A1581" s="1303"/>
      <c r="B1581" s="543" t="s">
        <v>210</v>
      </c>
      <c r="C1581" s="689" t="s">
        <v>71</v>
      </c>
      <c r="D1581" s="1275" t="s">
        <v>213</v>
      </c>
      <c r="E1581" s="1274"/>
      <c r="F1581" s="1413" t="s">
        <v>76</v>
      </c>
      <c r="G1581" s="1414"/>
      <c r="H1581" s="1414"/>
      <c r="I1581" s="1415"/>
      <c r="J1581" s="1416" t="s">
        <v>90</v>
      </c>
      <c r="K1581" s="1417"/>
      <c r="L1581" s="1417"/>
      <c r="M1581" s="1417"/>
      <c r="N1581" s="1417"/>
      <c r="O1581" s="1418"/>
      <c r="P1581" s="1007"/>
    </row>
    <row r="1582" spans="1:16" s="73" customFormat="1" ht="18.600000000000001" customHeight="1">
      <c r="A1582" s="1303"/>
      <c r="B1582" s="543" t="s">
        <v>210</v>
      </c>
      <c r="C1582" s="689" t="s">
        <v>70</v>
      </c>
      <c r="D1582" s="1275" t="s">
        <v>214</v>
      </c>
      <c r="E1582" s="1274"/>
      <c r="F1582" s="1413" t="s">
        <v>103</v>
      </c>
      <c r="G1582" s="1414"/>
      <c r="H1582" s="1414"/>
      <c r="I1582" s="1415"/>
      <c r="J1582" s="1416"/>
      <c r="K1582" s="1417"/>
      <c r="L1582" s="1417"/>
      <c r="M1582" s="1417"/>
      <c r="N1582" s="1417"/>
      <c r="O1582" s="1418"/>
      <c r="P1582" s="1007"/>
    </row>
    <row r="1583" spans="1:16" s="73" customFormat="1" ht="18.600000000000001" customHeight="1" thickBot="1">
      <c r="A1583" s="1303"/>
      <c r="B1583" s="547" t="s">
        <v>210</v>
      </c>
      <c r="C1583" s="548" t="s">
        <v>153</v>
      </c>
      <c r="D1583" s="1281" t="s">
        <v>215</v>
      </c>
      <c r="E1583" s="1280"/>
      <c r="F1583" s="1422" t="s">
        <v>216</v>
      </c>
      <c r="G1583" s="1423"/>
      <c r="H1583" s="1423"/>
      <c r="I1583" s="1424"/>
      <c r="J1583" s="1419"/>
      <c r="K1583" s="1420"/>
      <c r="L1583" s="1420"/>
      <c r="M1583" s="1420"/>
      <c r="N1583" s="1420"/>
      <c r="O1583" s="1421"/>
      <c r="P1583" s="1007"/>
    </row>
    <row r="1584" spans="1:16" s="73" customFormat="1" ht="9.75" customHeight="1">
      <c r="A1584" s="1412"/>
      <c r="B1584" s="1412"/>
      <c r="C1584" s="1412"/>
      <c r="D1584" s="1412"/>
      <c r="E1584" s="1412"/>
      <c r="F1584" s="1412"/>
      <c r="G1584" s="1412"/>
      <c r="H1584" s="1412"/>
      <c r="I1584" s="1412"/>
      <c r="J1584" s="1412"/>
      <c r="K1584" s="1412"/>
      <c r="L1584" s="1412"/>
      <c r="M1584" s="1412"/>
      <c r="N1584" s="1412"/>
      <c r="O1584" s="1412"/>
      <c r="P1584" s="1412"/>
    </row>
    <row r="1585" spans="1:16" s="73" customFormat="1" ht="17.25" customHeight="1" thickBot="1">
      <c r="A1585" s="241">
        <f>A1549+1</f>
        <v>45</v>
      </c>
      <c r="B1585" s="1302" t="s">
        <v>53</v>
      </c>
      <c r="C1585" s="1302"/>
      <c r="D1585" s="1302"/>
      <c r="E1585" s="1302"/>
      <c r="F1585" s="1302"/>
      <c r="G1585" s="1302"/>
      <c r="H1585" s="1302"/>
      <c r="I1585" s="1302"/>
      <c r="J1585" s="1302"/>
      <c r="K1585" s="1302"/>
      <c r="L1585" s="1302"/>
      <c r="M1585" s="1302"/>
      <c r="N1585" s="1302"/>
      <c r="O1585" s="1302"/>
      <c r="P1585" s="1007"/>
    </row>
    <row r="1586" spans="1:16" s="73" customFormat="1" ht="44.25" customHeight="1">
      <c r="A1586" s="1303"/>
      <c r="B1586" s="1304" t="str">
        <f>IF(L1588&gt;0,CONCATENATE(I1588,L1588),0)</f>
        <v>Roll No.:-945</v>
      </c>
      <c r="C1586" s="1306"/>
      <c r="D1586" s="1308" t="str">
        <f>Master!$E$8</f>
        <v>Govt. Sr. Secondary School Raimalwada</v>
      </c>
      <c r="E1586" s="1309"/>
      <c r="F1586" s="1309"/>
      <c r="G1586" s="1309"/>
      <c r="H1586" s="1309"/>
      <c r="I1586" s="1309"/>
      <c r="J1586" s="1309"/>
      <c r="K1586" s="1309"/>
      <c r="L1586" s="1309"/>
      <c r="M1586" s="1309"/>
      <c r="N1586" s="1309"/>
      <c r="O1586" s="1310"/>
      <c r="P1586" s="1007"/>
    </row>
    <row r="1587" spans="1:16" s="73" customFormat="1" ht="26.25" customHeight="1" thickBot="1">
      <c r="A1587" s="1303"/>
      <c r="B1587" s="1305"/>
      <c r="C1587" s="1307"/>
      <c r="D1587" s="1311" t="str">
        <f>Master!$E$11</f>
        <v>P.S.-Bapini (Jodhpur)</v>
      </c>
      <c r="E1587" s="1311"/>
      <c r="F1587" s="1311"/>
      <c r="G1587" s="1311"/>
      <c r="H1587" s="1311"/>
      <c r="I1587" s="1311"/>
      <c r="J1587" s="1311"/>
      <c r="K1587" s="1311"/>
      <c r="L1587" s="1311"/>
      <c r="M1587" s="1311"/>
      <c r="N1587" s="1311"/>
      <c r="O1587" s="1312"/>
      <c r="P1587" s="1007"/>
    </row>
    <row r="1588" spans="1:16" s="73" customFormat="1" ht="15" customHeight="1">
      <c r="A1588" s="1303"/>
      <c r="B1588" s="1313"/>
      <c r="C1588" s="1314" t="s">
        <v>163</v>
      </c>
      <c r="D1588" s="1315"/>
      <c r="E1588" s="1315"/>
      <c r="F1588" s="1315"/>
      <c r="G1588" s="1315"/>
      <c r="H1588" s="1316"/>
      <c r="I1588" s="1320" t="s">
        <v>125</v>
      </c>
      <c r="J1588" s="1321"/>
      <c r="K1588" s="1321"/>
      <c r="L1588" s="1286">
        <f>VLOOKUP(A1585,'Marks Entry'!$B$9:$G$108,6)</f>
        <v>945</v>
      </c>
      <c r="M1588" s="1288" t="str">
        <f>CONCATENATE('Marks Entry'!$C$3,"0",'Marks Entry'!$G$3)</f>
        <v>School U-Dise Code :-08151106901</v>
      </c>
      <c r="N1588" s="1289"/>
      <c r="O1588" s="1290"/>
      <c r="P1588" s="1007"/>
    </row>
    <row r="1589" spans="1:16" s="73" customFormat="1" ht="15" customHeight="1">
      <c r="A1589" s="1303"/>
      <c r="B1589" s="1313"/>
      <c r="C1589" s="1314"/>
      <c r="D1589" s="1315"/>
      <c r="E1589" s="1315"/>
      <c r="F1589" s="1315"/>
      <c r="G1589" s="1315"/>
      <c r="H1589" s="1316"/>
      <c r="I1589" s="1320"/>
      <c r="J1589" s="1321"/>
      <c r="K1589" s="1321"/>
      <c r="L1589" s="1286"/>
      <c r="M1589" s="1291" t="str">
        <f>CONCATENATE('Marks Entry'!$I$3,'Marks Entry'!$J$3)</f>
        <v>Session :-2022-23</v>
      </c>
      <c r="N1589" s="1292"/>
      <c r="O1589" s="1293"/>
      <c r="P1589" s="1007"/>
    </row>
    <row r="1590" spans="1:16" s="73" customFormat="1" ht="15" customHeight="1" thickBot="1">
      <c r="A1590" s="1303"/>
      <c r="B1590" s="1313"/>
      <c r="C1590" s="1317"/>
      <c r="D1590" s="1318"/>
      <c r="E1590" s="1318"/>
      <c r="F1590" s="1318"/>
      <c r="G1590" s="1318"/>
      <c r="H1590" s="1319"/>
      <c r="I1590" s="1322"/>
      <c r="J1590" s="1323"/>
      <c r="K1590" s="1323"/>
      <c r="L1590" s="1287"/>
      <c r="M1590" s="1294"/>
      <c r="N1590" s="1295"/>
      <c r="O1590" s="1296"/>
      <c r="P1590" s="1007"/>
    </row>
    <row r="1591" spans="1:16" s="73" customFormat="1" ht="19.5" customHeight="1">
      <c r="A1591" s="1303"/>
      <c r="B1591" s="543" t="s">
        <v>210</v>
      </c>
      <c r="C1591" s="1297" t="s">
        <v>21</v>
      </c>
      <c r="D1591" s="1298"/>
      <c r="E1591" s="1298"/>
      <c r="F1591" s="1298"/>
      <c r="G1591" s="1299"/>
      <c r="H1591" s="13" t="s">
        <v>161</v>
      </c>
      <c r="I1591" s="1300">
        <f>VLOOKUP($A1585,'Marks Entry'!$B$9:$FN$108,4,0)</f>
        <v>0</v>
      </c>
      <c r="J1591" s="1300"/>
      <c r="K1591" s="1300"/>
      <c r="L1591" s="1300"/>
      <c r="M1591" s="1300"/>
      <c r="N1591" s="1300"/>
      <c r="O1591" s="1301"/>
      <c r="P1591" s="1007"/>
    </row>
    <row r="1592" spans="1:16" s="73" customFormat="1" ht="19.5" customHeight="1">
      <c r="A1592" s="1303"/>
      <c r="B1592" s="543" t="s">
        <v>210</v>
      </c>
      <c r="C1592" s="1283" t="s">
        <v>23</v>
      </c>
      <c r="D1592" s="1284"/>
      <c r="E1592" s="1284"/>
      <c r="F1592" s="1284"/>
      <c r="G1592" s="1285"/>
      <c r="H1592" s="25" t="s">
        <v>161</v>
      </c>
      <c r="I1592" s="1252">
        <f>VLOOKUP($A1585,'Marks Entry'!$B$9:$FN$108,7,0)</f>
        <v>0</v>
      </c>
      <c r="J1592" s="1252"/>
      <c r="K1592" s="1252"/>
      <c r="L1592" s="1252"/>
      <c r="M1592" s="1252"/>
      <c r="N1592" s="1252"/>
      <c r="O1592" s="1253"/>
      <c r="P1592" s="1007"/>
    </row>
    <row r="1593" spans="1:16" s="73" customFormat="1" ht="19.5" customHeight="1">
      <c r="A1593" s="1303"/>
      <c r="B1593" s="543" t="s">
        <v>210</v>
      </c>
      <c r="C1593" s="1283" t="s">
        <v>24</v>
      </c>
      <c r="D1593" s="1284"/>
      <c r="E1593" s="1284"/>
      <c r="F1593" s="1284"/>
      <c r="G1593" s="1285"/>
      <c r="H1593" s="25" t="s">
        <v>161</v>
      </c>
      <c r="I1593" s="1252">
        <f>VLOOKUP($A1585,'Marks Entry'!$B$9:$FN$108,8,0)</f>
        <v>0</v>
      </c>
      <c r="J1593" s="1252"/>
      <c r="K1593" s="1252"/>
      <c r="L1593" s="1252"/>
      <c r="M1593" s="1252"/>
      <c r="N1593" s="1252"/>
      <c r="O1593" s="1253"/>
      <c r="P1593" s="1007"/>
    </row>
    <row r="1594" spans="1:16" s="73" customFormat="1" ht="19.5" customHeight="1">
      <c r="A1594" s="1303"/>
      <c r="B1594" s="543" t="s">
        <v>210</v>
      </c>
      <c r="C1594" s="1283" t="s">
        <v>55</v>
      </c>
      <c r="D1594" s="1284"/>
      <c r="E1594" s="1284"/>
      <c r="F1594" s="1284"/>
      <c r="G1594" s="1285"/>
      <c r="H1594" s="25" t="s">
        <v>161</v>
      </c>
      <c r="I1594" s="1252">
        <f>VLOOKUP($A1585,'Marks Entry'!$B$9:$FN$108,9,0)</f>
        <v>0</v>
      </c>
      <c r="J1594" s="1252"/>
      <c r="K1594" s="1252"/>
      <c r="L1594" s="1252"/>
      <c r="M1594" s="1252"/>
      <c r="N1594" s="1252"/>
      <c r="O1594" s="1253"/>
      <c r="P1594" s="1007"/>
    </row>
    <row r="1595" spans="1:16" s="73" customFormat="1" ht="19.5" customHeight="1">
      <c r="A1595" s="1303"/>
      <c r="B1595" s="543" t="s">
        <v>210</v>
      </c>
      <c r="C1595" s="1283" t="s">
        <v>56</v>
      </c>
      <c r="D1595" s="1284"/>
      <c r="E1595" s="1284"/>
      <c r="F1595" s="1284"/>
      <c r="G1595" s="1285"/>
      <c r="H1595" s="25" t="s">
        <v>161</v>
      </c>
      <c r="I1595" s="1251" t="str">
        <f>CONCATENATE('Marks Entry'!$G$4,'Marks Entry'!$J$4)</f>
        <v>6(A)</v>
      </c>
      <c r="J1595" s="1252"/>
      <c r="K1595" s="1252"/>
      <c r="L1595" s="1252"/>
      <c r="M1595" s="1252"/>
      <c r="N1595" s="1252"/>
      <c r="O1595" s="1253"/>
      <c r="P1595" s="1007"/>
    </row>
    <row r="1596" spans="1:16" s="73" customFormat="1" ht="19.5" customHeight="1" thickBot="1">
      <c r="A1596" s="1303"/>
      <c r="B1596" s="543" t="s">
        <v>210</v>
      </c>
      <c r="C1596" s="1254" t="s">
        <v>26</v>
      </c>
      <c r="D1596" s="1255"/>
      <c r="E1596" s="1255"/>
      <c r="F1596" s="1255"/>
      <c r="G1596" s="1256"/>
      <c r="H1596" s="61" t="s">
        <v>161</v>
      </c>
      <c r="I1596" s="1257">
        <f>VLOOKUP($A1585,'Marks Entry'!$B$9:$FN$108,10,0)</f>
        <v>0</v>
      </c>
      <c r="J1596" s="1257"/>
      <c r="K1596" s="1257"/>
      <c r="L1596" s="1257"/>
      <c r="M1596" s="1257"/>
      <c r="N1596" s="1257"/>
      <c r="O1596" s="1258"/>
      <c r="P1596" s="1007"/>
    </row>
    <row r="1597" spans="1:16" s="73" customFormat="1" ht="34.5" customHeight="1">
      <c r="A1597" s="1303"/>
      <c r="B1597" s="543" t="s">
        <v>210</v>
      </c>
      <c r="C1597" s="1259" t="s">
        <v>57</v>
      </c>
      <c r="D1597" s="1260"/>
      <c r="E1597" s="525" t="s">
        <v>82</v>
      </c>
      <c r="F1597" s="525" t="s">
        <v>83</v>
      </c>
      <c r="G1597" s="697" t="str">
        <f>'Marks Entry'!$R$5</f>
        <v>No Bag Day Activity</v>
      </c>
      <c r="H1597" s="521" t="s">
        <v>32</v>
      </c>
      <c r="I1597" s="1261" t="s">
        <v>58</v>
      </c>
      <c r="J1597" s="1262"/>
      <c r="K1597" s="522" t="s">
        <v>203</v>
      </c>
      <c r="L1597" s="1263" t="s">
        <v>94</v>
      </c>
      <c r="M1597" s="1264"/>
      <c r="N1597" s="535" t="s">
        <v>86</v>
      </c>
      <c r="O1597" s="1265" t="s">
        <v>101</v>
      </c>
      <c r="P1597" s="1007"/>
    </row>
    <row r="1598" spans="1:16" s="73" customFormat="1" ht="25.5" customHeight="1" thickBot="1">
      <c r="A1598" s="1303"/>
      <c r="B1598" s="543" t="s">
        <v>210</v>
      </c>
      <c r="C1598" s="1267" t="s">
        <v>59</v>
      </c>
      <c r="D1598" s="1268"/>
      <c r="E1598" s="549">
        <f>'Marks Entry'!$N$7</f>
        <v>10</v>
      </c>
      <c r="F1598" s="549">
        <f>'Marks Entry'!$Q$7</f>
        <v>10</v>
      </c>
      <c r="G1598" s="549">
        <f>'Marks Entry'!$T$7</f>
        <v>10</v>
      </c>
      <c r="H1598" s="111">
        <f>SUM(E1598:G1598)</f>
        <v>30</v>
      </c>
      <c r="I1598" s="1269">
        <f>'Marks Entry'!$X$7</f>
        <v>70</v>
      </c>
      <c r="J1598" s="1270"/>
      <c r="K1598" s="531">
        <f>SUM(H1598,I1598)</f>
        <v>100</v>
      </c>
      <c r="L1598" s="1330">
        <f>'Marks Entry'!$AA$7</f>
        <v>100</v>
      </c>
      <c r="M1598" s="1331"/>
      <c r="N1598" s="536">
        <f>H1598+I1598+L1598</f>
        <v>200</v>
      </c>
      <c r="O1598" s="1266"/>
      <c r="P1598" s="1007"/>
    </row>
    <row r="1599" spans="1:16" s="73" customFormat="1" ht="18.600000000000001" customHeight="1">
      <c r="A1599" s="1303"/>
      <c r="B1599" s="543" t="s">
        <v>210</v>
      </c>
      <c r="C1599" s="1324" t="str">
        <f>'Marks Entry'!$L$3</f>
        <v>HINDI</v>
      </c>
      <c r="D1599" s="1325"/>
      <c r="E1599" s="527">
        <f>IF($L1588="TC",0,IF($L1588="Nso",0,VLOOKUP($A1585,'Marks Entry'!$B$9:$FN$108,13,0)))</f>
        <v>0</v>
      </c>
      <c r="F1599" s="527">
        <f>IF($L1588="TC",0,IF($L1588="Nso",0,VLOOKUP($A1585,'Marks Entry'!$B$9:$FN$108,16,0)))</f>
        <v>0</v>
      </c>
      <c r="G1599" s="527">
        <f>IF($L1588="TC",0,IF($L1588="Nso",0,VLOOKUP($A1585,'Marks Entry'!$B$9:$FN$108,19,0)))</f>
        <v>0</v>
      </c>
      <c r="H1599" s="528">
        <f>SUM(E1599:G1599)</f>
        <v>0</v>
      </c>
      <c r="I1599" s="1326">
        <f>IF($L1588="TC",0,IF($L1588="Nso",0,VLOOKUP($A1585,'Marks Entry'!$B$9:$FN$108,23,0)))</f>
        <v>0</v>
      </c>
      <c r="J1599" s="1327"/>
      <c r="K1599" s="532">
        <f>SUM(H1599,I1599)</f>
        <v>0</v>
      </c>
      <c r="L1599" s="1328">
        <f>IF($L1588="TC",0,IF($L1588="Nso",0,VLOOKUP($A1585,'Marks Entry'!$B$9:$FN$108,26,0)))</f>
        <v>0</v>
      </c>
      <c r="M1599" s="1329"/>
      <c r="N1599" s="537">
        <f>SUM(H1599,I1599,L1599)</f>
        <v>0</v>
      </c>
      <c r="O1599" s="544" t="str">
        <f>IF($L1588="TC",0,IF($L1588="Nso",0,VLOOKUP($A1585,'Marks Entry'!$B$9:$FN$108,30,0)))</f>
        <v>E</v>
      </c>
      <c r="P1599" s="1007"/>
    </row>
    <row r="1600" spans="1:16" s="73" customFormat="1" ht="18.600000000000001" customHeight="1">
      <c r="A1600" s="1303"/>
      <c r="B1600" s="543" t="s">
        <v>210</v>
      </c>
      <c r="C1600" s="1271" t="str">
        <f>'Marks Entry'!$AF$3</f>
        <v>ENGLISH</v>
      </c>
      <c r="D1600" s="1272"/>
      <c r="E1600" s="527">
        <f>IF($L1588="TC",0,IF($L1588="Nso",0,VLOOKUP($A1585,'Marks Entry'!$B$9:$FN$108,33,0)))</f>
        <v>0</v>
      </c>
      <c r="F1600" s="527">
        <f>IF($L1588="TC",0,IF($L1588="Nso",0,VLOOKUP($A1585,'Marks Entry'!$B$9:$FN$108,36,0)))</f>
        <v>0</v>
      </c>
      <c r="G1600" s="527">
        <f>IF($L1588="TC",0,IF($L1588="Nso",0,VLOOKUP($A1585,'Marks Entry'!$B$9:$FN$108,39,0)))</f>
        <v>0</v>
      </c>
      <c r="H1600" s="529">
        <f t="shared" ref="H1600:H1604" si="132">SUM(E1600:G1600)</f>
        <v>0</v>
      </c>
      <c r="I1600" s="1273">
        <f>IF($L1588="TC",0,IF($L1588="Nso",0,VLOOKUP($A1585,'Marks Entry'!$B$9:$FN$108,43,0)))</f>
        <v>0</v>
      </c>
      <c r="J1600" s="1274"/>
      <c r="K1600" s="533">
        <f t="shared" ref="K1600:K1604" si="133">SUM(H1600,I1600)</f>
        <v>0</v>
      </c>
      <c r="L1600" s="1275">
        <f>IF($L1588="TC",0,IF($L1588="Nso",0,VLOOKUP($A1585,'Marks Entry'!$B$9:$FN$108,46,0)))</f>
        <v>0</v>
      </c>
      <c r="M1600" s="1276"/>
      <c r="N1600" s="537">
        <f t="shared" ref="N1600:N1604" si="134">SUM(H1600,I1600,L1600)</f>
        <v>0</v>
      </c>
      <c r="O1600" s="544" t="str">
        <f>IF($L1588="TC",0,IF($L1588="Nso",0,VLOOKUP($A1585,'Marks Entry'!$B$9:$FN$108,50,0)))</f>
        <v>E</v>
      </c>
      <c r="P1600" s="1007"/>
    </row>
    <row r="1601" spans="1:16" s="73" customFormat="1" ht="18.600000000000001" customHeight="1">
      <c r="A1601" s="1303"/>
      <c r="B1601" s="543" t="s">
        <v>210</v>
      </c>
      <c r="C1601" s="1271" t="str">
        <f>'Marks Entry'!$AZ$3</f>
        <v>SANSKRIT</v>
      </c>
      <c r="D1601" s="1272"/>
      <c r="E1601" s="527">
        <f>IF($L1588="TC",0,IF($L1588="Nso",0,VLOOKUP($A1585,'Marks Entry'!$B$9:$FN$108,53,0)))</f>
        <v>0</v>
      </c>
      <c r="F1601" s="527">
        <f>IF($L1588="TC",0,IF($L1588="TC",0,IF($L1588="Nso",0,VLOOKUP($A1585,'Marks Entry'!$B$9:$FN$108,56,0))))</f>
        <v>0</v>
      </c>
      <c r="G1601" s="527">
        <f>IF($L1588="TC",0,IF($L1588="TC",0,IF($L1588="Nso",0,VLOOKUP($A1585,'Marks Entry'!$B$9:$FN$108,59,0))))</f>
        <v>0</v>
      </c>
      <c r="H1601" s="529">
        <f t="shared" si="132"/>
        <v>0</v>
      </c>
      <c r="I1601" s="1273">
        <f>IF($L1588="TC",0,IF($L1588="Nso",0,VLOOKUP($A1585,'Marks Entry'!$B$9:$FN$108,63,0)))</f>
        <v>0</v>
      </c>
      <c r="J1601" s="1274"/>
      <c r="K1601" s="533">
        <f t="shared" si="133"/>
        <v>0</v>
      </c>
      <c r="L1601" s="1275">
        <f>IF($L1588="TC",0,IF($L1588="Nso",0,VLOOKUP($A1585,'Marks Entry'!$B$9:$FN$108,66,0)))</f>
        <v>0</v>
      </c>
      <c r="M1601" s="1276"/>
      <c r="N1601" s="537">
        <f t="shared" si="134"/>
        <v>0</v>
      </c>
      <c r="O1601" s="544" t="str">
        <f>IF($L1588="TC",0,IF($L1588="Nso",0,VLOOKUP($A1585,'Marks Entry'!$B$9:$FN$108,70,0)))</f>
        <v>E</v>
      </c>
      <c r="P1601" s="1007"/>
    </row>
    <row r="1602" spans="1:16" s="73" customFormat="1" ht="18.600000000000001" customHeight="1">
      <c r="A1602" s="1303"/>
      <c r="B1602" s="543" t="s">
        <v>210</v>
      </c>
      <c r="C1602" s="1271" t="str">
        <f>'Marks Entry'!$BT$3</f>
        <v>SCIENCE</v>
      </c>
      <c r="D1602" s="1272"/>
      <c r="E1602" s="527">
        <f>IF($L1588="TC",0,IF($L1588="Nso",0,VLOOKUP($A1585,'Marks Entry'!$B$9:$FN$108,73,0)))</f>
        <v>0</v>
      </c>
      <c r="F1602" s="527">
        <f>IF($L1588="TC",0,IF($L1588="Nso",0,VLOOKUP($A1585,'Marks Entry'!$B$9:$FN$108,76,0)))</f>
        <v>0</v>
      </c>
      <c r="G1602" s="527">
        <f>IF($L1588="TC",0,IF($L1588="Nso",0,VLOOKUP($A1585,'Marks Entry'!$B$9:$FN$108,79,0)))</f>
        <v>0</v>
      </c>
      <c r="H1602" s="529">
        <f t="shared" si="132"/>
        <v>0</v>
      </c>
      <c r="I1602" s="1273">
        <f>IF($L1588="TC",0,IF($L1588="Nso",0,VLOOKUP($A1585,'Marks Entry'!$B$9:$FN$108,83,0)))</f>
        <v>0</v>
      </c>
      <c r="J1602" s="1274"/>
      <c r="K1602" s="533">
        <f t="shared" si="133"/>
        <v>0</v>
      </c>
      <c r="L1602" s="1275">
        <f>IF($L1588="TC",0,IF($L1588="Nso",0,VLOOKUP($A1585,'Marks Entry'!$B$9:$FN$108,86,0)))</f>
        <v>0</v>
      </c>
      <c r="M1602" s="1276"/>
      <c r="N1602" s="537">
        <f t="shared" si="134"/>
        <v>0</v>
      </c>
      <c r="O1602" s="544" t="str">
        <f>IF($L1588="TC",0,IF($L1588="Nso",0,VLOOKUP($A1585,'Marks Entry'!$B$9:$FN$108,90,0)))</f>
        <v>E</v>
      </c>
      <c r="P1602" s="1007"/>
    </row>
    <row r="1603" spans="1:16" s="73" customFormat="1" ht="18.600000000000001" customHeight="1">
      <c r="A1603" s="1303"/>
      <c r="B1603" s="543" t="s">
        <v>210</v>
      </c>
      <c r="C1603" s="1271" t="str">
        <f>'Marks Entry'!$CN$3</f>
        <v>MATHEMATICS</v>
      </c>
      <c r="D1603" s="1272"/>
      <c r="E1603" s="527">
        <f>IF($L1588="TC",0,IF($L1588="Nso",0,VLOOKUP($A1585,'Marks Entry'!$B$9:$FN$108,93,0)))</f>
        <v>0</v>
      </c>
      <c r="F1603" s="527">
        <f>IF($L1588="TC",0,IF($L1588="Nso",0,VLOOKUP($A1585,'Marks Entry'!$B$9:$FN$108,96,0)))</f>
        <v>0</v>
      </c>
      <c r="G1603" s="527">
        <f>IF($L1588="TC",0,IF($L1588="Nso",0,VLOOKUP($A1585,'Marks Entry'!$B$9:$FN$108,99,0)))</f>
        <v>0</v>
      </c>
      <c r="H1603" s="529">
        <f t="shared" si="132"/>
        <v>0</v>
      </c>
      <c r="I1603" s="1273">
        <f>IF($L1588="TC",0,IF($L1588="Nso",0,VLOOKUP($A1585,'Marks Entry'!$B$9:$FN$108,103,0)))</f>
        <v>0</v>
      </c>
      <c r="J1603" s="1274"/>
      <c r="K1603" s="533">
        <f t="shared" si="133"/>
        <v>0</v>
      </c>
      <c r="L1603" s="1275">
        <f>IF($L1588="TC",0,IF($L1588="Nso",0,VLOOKUP($A1585,'Marks Entry'!$B$9:$FN$108,106,0)))</f>
        <v>0</v>
      </c>
      <c r="M1603" s="1276"/>
      <c r="N1603" s="537">
        <f t="shared" si="134"/>
        <v>0</v>
      </c>
      <c r="O1603" s="544" t="str">
        <f>IF($L1588="TC",0,IF($L1588="Nso",0,VLOOKUP($A1585,'Marks Entry'!$B$9:$FN$108,110,0)))</f>
        <v>E</v>
      </c>
      <c r="P1603" s="1007"/>
    </row>
    <row r="1604" spans="1:16" s="73" customFormat="1" ht="18.600000000000001" customHeight="1" thickBot="1">
      <c r="A1604" s="1303"/>
      <c r="B1604" s="543" t="s">
        <v>210</v>
      </c>
      <c r="C1604" s="1277" t="str">
        <f>'Marks Entry'!$DH$3</f>
        <v>SOCIAL SCIENCE</v>
      </c>
      <c r="D1604" s="1278"/>
      <c r="E1604" s="527">
        <f>IF($L1588="TC",0,IF($L1588="Nso",0,VLOOKUP($A1585,'Marks Entry'!$B$9:$FN$108,113,0)))</f>
        <v>0</v>
      </c>
      <c r="F1604" s="527">
        <f>IF($L1588="TC",0,IF($L1588="Nso",0,VLOOKUP($A1585,'Marks Entry'!$B$9:$FN$108,116,0)))</f>
        <v>0</v>
      </c>
      <c r="G1604" s="527">
        <f>IF($L1588="TC",0,IF($L1588="Nso",0,VLOOKUP($A1585,'Marks Entry'!$B$9:$FN$108,119,0)))</f>
        <v>0</v>
      </c>
      <c r="H1604" s="530">
        <f t="shared" si="132"/>
        <v>0</v>
      </c>
      <c r="I1604" s="1279">
        <f>IF($L1588="TC",0,IF($L1588="Nso",0,VLOOKUP($A1585,'Marks Entry'!$B$9:$FN$108,123,0)))</f>
        <v>0</v>
      </c>
      <c r="J1604" s="1280"/>
      <c r="K1604" s="534">
        <f t="shared" si="133"/>
        <v>0</v>
      </c>
      <c r="L1604" s="1281">
        <f>IF($L1588="TC",0,IF($L1588="Nso",0,VLOOKUP($A1585,'Marks Entry'!$B$9:$FN$108,126,0)))</f>
        <v>0</v>
      </c>
      <c r="M1604" s="1282"/>
      <c r="N1604" s="537">
        <f t="shared" si="134"/>
        <v>0</v>
      </c>
      <c r="O1604" s="544" t="str">
        <f>IF($L1588="TC",0,IF($L1588="Nso",0,VLOOKUP($A1585,'Marks Entry'!$B$9:$FN$108,130,0)))</f>
        <v>E</v>
      </c>
      <c r="P1604" s="1007"/>
    </row>
    <row r="1605" spans="1:16" s="73" customFormat="1" ht="18.600000000000001" customHeight="1">
      <c r="A1605" s="1303"/>
      <c r="B1605" s="543" t="s">
        <v>210</v>
      </c>
      <c r="C1605" s="1350" t="s">
        <v>87</v>
      </c>
      <c r="D1605" s="1351"/>
      <c r="E1605" s="1352"/>
      <c r="F1605" s="1356" t="s">
        <v>88</v>
      </c>
      <c r="G1605" s="1357"/>
      <c r="H1605" s="1358" t="s">
        <v>89</v>
      </c>
      <c r="I1605" s="1358"/>
      <c r="J1605" s="1359" t="s">
        <v>44</v>
      </c>
      <c r="K1605" s="1360"/>
      <c r="L1605" s="236" t="s">
        <v>95</v>
      </c>
      <c r="M1605" s="236" t="s">
        <v>208</v>
      </c>
      <c r="N1605" s="200" t="s">
        <v>42</v>
      </c>
      <c r="O1605" s="545" t="s">
        <v>46</v>
      </c>
      <c r="P1605" s="1007"/>
    </row>
    <row r="1606" spans="1:16" s="73" customFormat="1" ht="18.600000000000001" customHeight="1" thickBot="1">
      <c r="A1606" s="1303"/>
      <c r="B1606" s="543" t="s">
        <v>210</v>
      </c>
      <c r="C1606" s="1353"/>
      <c r="D1606" s="1354"/>
      <c r="E1606" s="1355"/>
      <c r="F1606" s="1361">
        <f>IF($L1588="TC",0,IF($L1588="Nso",0,VLOOKUP($A1585,'Marks Entry'!$B$9:$FN$108,161,0)))</f>
        <v>1200</v>
      </c>
      <c r="G1606" s="1362"/>
      <c r="H1606" s="1363">
        <f>IF($L1588="TC",0,IF($L1588="Nso",0,VLOOKUP($A1585,'Marks Entry'!$B$9:$FN$108,162,0)))</f>
        <v>0</v>
      </c>
      <c r="I1606" s="1363"/>
      <c r="J1606" s="1364">
        <f>IF($L1588="TC",0,IF($L1588="Nso",0,VLOOKUP($A1585,'Marks Entry'!$B$9:$FN$108,163,0)))</f>
        <v>0</v>
      </c>
      <c r="K1606" s="1365"/>
      <c r="L1606" s="237" t="str">
        <f>IF($L1588="TC",0,IF($L1588="Nso",0,VLOOKUP($A1585,'Marks Entry'!$B$9:$FN$108,164,0)))</f>
        <v/>
      </c>
      <c r="M1606" s="237" t="str">
        <f>IF($L1588="TC",0,IF($L1588="Nso",0,VLOOKUP($A1585,'Marks Entry'!$B$9:$FN$108,165,0)))</f>
        <v/>
      </c>
      <c r="N1606" s="542" t="str">
        <f>IF($L1588="TC","TC",IF($L1588="Nso","NSO",VLOOKUP($A1585,'Marks Entry'!$B$9:$FN$108,166,0)))</f>
        <v>PROMOTED</v>
      </c>
      <c r="O1606" s="546" t="str">
        <f>IF($L1588="Nso",0,VLOOKUP($A1585,'Marks Entry'!$B$9:$FN$108,168,0))</f>
        <v/>
      </c>
      <c r="P1606" s="1007"/>
    </row>
    <row r="1607" spans="1:16" s="73" customFormat="1" ht="18.600000000000001" customHeight="1">
      <c r="A1607" s="1303"/>
      <c r="B1607" s="543" t="s">
        <v>210</v>
      </c>
      <c r="C1607" s="1332" t="s">
        <v>62</v>
      </c>
      <c r="D1607" s="1333"/>
      <c r="E1607" s="1333"/>
      <c r="F1607" s="1333"/>
      <c r="G1607" s="1333"/>
      <c r="H1607" s="1333"/>
      <c r="I1607" s="1334"/>
      <c r="J1607" s="1335" t="s">
        <v>63</v>
      </c>
      <c r="K1607" s="1335"/>
      <c r="L1607" s="1336"/>
      <c r="M1607" s="238">
        <f>IF($L1588="TC",0,IF($L1588="Nso",0,VLOOKUP($A1585,'Marks Entry'!$B$9:$FN$108,158,0)))</f>
        <v>0</v>
      </c>
      <c r="N1607" s="1337" t="s">
        <v>104</v>
      </c>
      <c r="O1607" s="1338"/>
      <c r="P1607" s="1007"/>
    </row>
    <row r="1608" spans="1:16" s="73" customFormat="1" ht="18.600000000000001" customHeight="1" thickBot="1">
      <c r="A1608" s="1303"/>
      <c r="B1608" s="543" t="s">
        <v>210</v>
      </c>
      <c r="C1608" s="1339" t="s">
        <v>57</v>
      </c>
      <c r="D1608" s="1340"/>
      <c r="E1608" s="1340"/>
      <c r="F1608" s="1341" t="s">
        <v>168</v>
      </c>
      <c r="G1608" s="1341"/>
      <c r="H1608" s="1341"/>
      <c r="I1608" s="523" t="s">
        <v>50</v>
      </c>
      <c r="J1608" s="1342" t="s">
        <v>64</v>
      </c>
      <c r="K1608" s="1342"/>
      <c r="L1608" s="1343"/>
      <c r="M1608" s="239">
        <f>IF($L1588="TC",0,IF($L1588="Nso",0,VLOOKUP($A1585,'Marks Entry'!$B$9:$FN$108,159,0)))</f>
        <v>0</v>
      </c>
      <c r="N1608" s="1344" t="str">
        <f>IF($L1588="TC",0,IF($L1588="Nso",0,VLOOKUP($A1585,'Marks Entry'!$B$9:$FN$108,160,0)))</f>
        <v/>
      </c>
      <c r="O1608" s="1345"/>
      <c r="P1608" s="1007"/>
    </row>
    <row r="1609" spans="1:16" s="73" customFormat="1" ht="18.600000000000001" customHeight="1">
      <c r="A1609" s="1303"/>
      <c r="B1609" s="543" t="s">
        <v>210</v>
      </c>
      <c r="C1609" s="1339"/>
      <c r="D1609" s="1340"/>
      <c r="E1609" s="1340"/>
      <c r="F1609" s="1341"/>
      <c r="G1609" s="1341"/>
      <c r="H1609" s="1341"/>
      <c r="I1609" s="524" t="s">
        <v>102</v>
      </c>
      <c r="J1609" s="1346" t="s">
        <v>65</v>
      </c>
      <c r="K1609" s="1346"/>
      <c r="L1609" s="1347"/>
      <c r="M1609" s="1348" t="str">
        <f>IF($L1588="TC",0,IF($L1588="Nso",0,VLOOKUP($A1585,'Marks Entry'!$B$9:$FN$108,169,0)))</f>
        <v>Need Improvement</v>
      </c>
      <c r="N1609" s="1348"/>
      <c r="O1609" s="1349"/>
      <c r="P1609" s="1007"/>
    </row>
    <row r="1610" spans="1:16" s="73" customFormat="1" ht="18.600000000000001" customHeight="1">
      <c r="A1610" s="1303"/>
      <c r="B1610" s="543" t="s">
        <v>210</v>
      </c>
      <c r="C1610" s="1397" t="str">
        <f>'Marks Entry'!$EB$3</f>
        <v>Work Exp.</v>
      </c>
      <c r="D1610" s="1398"/>
      <c r="E1610" s="1399"/>
      <c r="F1610" s="1400" t="str">
        <f>IF($L1588="TC",0,IF($L1588="Nso",0,VLOOKUP($A1585,'Marks Entry'!$B$9:$GM$108,186,0)))</f>
        <v>0/100</v>
      </c>
      <c r="G1610" s="1400"/>
      <c r="H1610" s="1400"/>
      <c r="I1610" s="59" t="str">
        <f>IF($L1588="TC",0,IF($L1588="Nso",0,VLOOKUP($A1585,'Marks Entry'!$B$9:$GM$108,139,0)))</f>
        <v>E</v>
      </c>
      <c r="J1610" s="1401" t="s">
        <v>81</v>
      </c>
      <c r="K1610" s="1401"/>
      <c r="L1610" s="1402"/>
      <c r="M1610" s="1403">
        <f>'Marks Entry'!$AA$2</f>
        <v>45041</v>
      </c>
      <c r="N1610" s="1403"/>
      <c r="O1610" s="1404"/>
      <c r="P1610" s="1007"/>
    </row>
    <row r="1611" spans="1:16" s="73" customFormat="1" ht="18.600000000000001" customHeight="1">
      <c r="A1611" s="1303"/>
      <c r="B1611" s="543" t="s">
        <v>210</v>
      </c>
      <c r="C1611" s="1405" t="str">
        <f>'Marks Entry'!$EK$3</f>
        <v>Art Edu.</v>
      </c>
      <c r="D1611" s="1400"/>
      <c r="E1611" s="1400"/>
      <c r="F1611" s="1406" t="str">
        <f>IF($L1588="TC",0,IF($L1588="Nso",0,VLOOKUP($A1585,'Marks Entry'!$B$9:$GM$108,190,0)))</f>
        <v>0/100</v>
      </c>
      <c r="G1611" s="1407"/>
      <c r="H1611" s="1408"/>
      <c r="I1611" s="59" t="str">
        <f>IF($L1588="TC",0,IF($L1588="Nso",0,VLOOKUP($A1585,'Marks Entry'!$B$9:$GM$108,148,0)))</f>
        <v>E</v>
      </c>
      <c r="J1611" s="1409"/>
      <c r="K1611" s="1409"/>
      <c r="L1611" s="1410"/>
      <c r="M1611" s="1410"/>
      <c r="N1611" s="1410"/>
      <c r="O1611" s="1411"/>
      <c r="P1611" s="1007"/>
    </row>
    <row r="1612" spans="1:16" s="73" customFormat="1" ht="18.600000000000001" customHeight="1">
      <c r="A1612" s="1303"/>
      <c r="B1612" s="543" t="s">
        <v>210</v>
      </c>
      <c r="C1612" s="1366" t="str">
        <f>'Marks Entry'!$ET$3</f>
        <v>HEALTH &amp; PHY. EDU.</v>
      </c>
      <c r="D1612" s="1367"/>
      <c r="E1612" s="1367"/>
      <c r="F1612" s="1368" t="str">
        <f>IF($L1588="TC",0,IF($L1588="Nso",0,VLOOKUP($A1585,'Marks Entry'!$B$9:$GM$108,194,0)))</f>
        <v>0/100</v>
      </c>
      <c r="G1612" s="1369"/>
      <c r="H1612" s="1370"/>
      <c r="I1612" s="59" t="str">
        <f>IF($L1588="TC",0,IF($L1588="Nso",0,VLOOKUP($A1585,'Marks Entry'!$B$9:$GM$108,157,0)))</f>
        <v>E</v>
      </c>
      <c r="J1612" s="1371" t="s">
        <v>77</v>
      </c>
      <c r="K1612" s="1372"/>
      <c r="L1612" s="1373"/>
      <c r="M1612" s="1377"/>
      <c r="N1612" s="1372"/>
      <c r="O1612" s="1378"/>
      <c r="P1612" s="1007"/>
    </row>
    <row r="1613" spans="1:16" s="73" customFormat="1" ht="18.600000000000001" customHeight="1">
      <c r="A1613" s="1303"/>
      <c r="B1613" s="543" t="s">
        <v>210</v>
      </c>
      <c r="C1613" s="1381" t="s">
        <v>66</v>
      </c>
      <c r="D1613" s="1382"/>
      <c r="E1613" s="1382"/>
      <c r="F1613" s="1382"/>
      <c r="G1613" s="1382"/>
      <c r="H1613" s="1382"/>
      <c r="I1613" s="1383"/>
      <c r="J1613" s="1374"/>
      <c r="K1613" s="1375"/>
      <c r="L1613" s="1376"/>
      <c r="M1613" s="1379"/>
      <c r="N1613" s="1375"/>
      <c r="O1613" s="1380"/>
      <c r="P1613" s="1007"/>
    </row>
    <row r="1614" spans="1:16" s="73" customFormat="1" ht="18.600000000000001" customHeight="1" thickBot="1">
      <c r="A1614" s="1303"/>
      <c r="B1614" s="543" t="s">
        <v>210</v>
      </c>
      <c r="C1614" s="60" t="s">
        <v>67</v>
      </c>
      <c r="D1614" s="1384" t="s">
        <v>72</v>
      </c>
      <c r="E1614" s="1385"/>
      <c r="F1614" s="1384" t="s">
        <v>73</v>
      </c>
      <c r="G1614" s="1386"/>
      <c r="H1614" s="1386"/>
      <c r="I1614" s="1387"/>
      <c r="J1614" s="1388" t="s">
        <v>78</v>
      </c>
      <c r="K1614" s="1389"/>
      <c r="L1614" s="1389"/>
      <c r="M1614" s="1389"/>
      <c r="N1614" s="1389"/>
      <c r="O1614" s="1390"/>
      <c r="P1614" s="1007"/>
    </row>
    <row r="1615" spans="1:16" s="73" customFormat="1" ht="18.600000000000001" customHeight="1">
      <c r="A1615" s="1303"/>
      <c r="B1615" s="543" t="s">
        <v>210</v>
      </c>
      <c r="C1615" s="690" t="s">
        <v>68</v>
      </c>
      <c r="D1615" s="1328" t="s">
        <v>211</v>
      </c>
      <c r="E1615" s="1327"/>
      <c r="F1615" s="1394" t="s">
        <v>74</v>
      </c>
      <c r="G1615" s="1395"/>
      <c r="H1615" s="1395"/>
      <c r="I1615" s="1396"/>
      <c r="J1615" s="1391"/>
      <c r="K1615" s="1392"/>
      <c r="L1615" s="1392"/>
      <c r="M1615" s="1392"/>
      <c r="N1615" s="1392"/>
      <c r="O1615" s="1393"/>
      <c r="P1615" s="1007"/>
    </row>
    <row r="1616" spans="1:16" s="73" customFormat="1" ht="18.600000000000001" customHeight="1">
      <c r="A1616" s="1303"/>
      <c r="B1616" s="543" t="s">
        <v>210</v>
      </c>
      <c r="C1616" s="689" t="s">
        <v>69</v>
      </c>
      <c r="D1616" s="1275" t="s">
        <v>212</v>
      </c>
      <c r="E1616" s="1274"/>
      <c r="F1616" s="1413" t="s">
        <v>75</v>
      </c>
      <c r="G1616" s="1414"/>
      <c r="H1616" s="1414"/>
      <c r="I1616" s="1415"/>
      <c r="J1616" s="1391"/>
      <c r="K1616" s="1392"/>
      <c r="L1616" s="1392"/>
      <c r="M1616" s="1392"/>
      <c r="N1616" s="1392"/>
      <c r="O1616" s="1393"/>
      <c r="P1616" s="1007"/>
    </row>
    <row r="1617" spans="1:16" s="73" customFormat="1" ht="18.600000000000001" customHeight="1">
      <c r="A1617" s="1303"/>
      <c r="B1617" s="543" t="s">
        <v>210</v>
      </c>
      <c r="C1617" s="689" t="s">
        <v>71</v>
      </c>
      <c r="D1617" s="1275" t="s">
        <v>213</v>
      </c>
      <c r="E1617" s="1274"/>
      <c r="F1617" s="1413" t="s">
        <v>76</v>
      </c>
      <c r="G1617" s="1414"/>
      <c r="H1617" s="1414"/>
      <c r="I1617" s="1415"/>
      <c r="J1617" s="1416" t="s">
        <v>90</v>
      </c>
      <c r="K1617" s="1417"/>
      <c r="L1617" s="1417"/>
      <c r="M1617" s="1417"/>
      <c r="N1617" s="1417"/>
      <c r="O1617" s="1418"/>
      <c r="P1617" s="1007"/>
    </row>
    <row r="1618" spans="1:16" s="73" customFormat="1" ht="18.600000000000001" customHeight="1">
      <c r="A1618" s="1303"/>
      <c r="B1618" s="543" t="s">
        <v>210</v>
      </c>
      <c r="C1618" s="689" t="s">
        <v>70</v>
      </c>
      <c r="D1618" s="1275" t="s">
        <v>214</v>
      </c>
      <c r="E1618" s="1274"/>
      <c r="F1618" s="1413" t="s">
        <v>103</v>
      </c>
      <c r="G1618" s="1414"/>
      <c r="H1618" s="1414"/>
      <c r="I1618" s="1415"/>
      <c r="J1618" s="1416"/>
      <c r="K1618" s="1417"/>
      <c r="L1618" s="1417"/>
      <c r="M1618" s="1417"/>
      <c r="N1618" s="1417"/>
      <c r="O1618" s="1418"/>
      <c r="P1618" s="1007"/>
    </row>
    <row r="1619" spans="1:16" s="73" customFormat="1" ht="18.600000000000001" customHeight="1" thickBot="1">
      <c r="A1619" s="1303"/>
      <c r="B1619" s="547" t="s">
        <v>210</v>
      </c>
      <c r="C1619" s="548" t="s">
        <v>153</v>
      </c>
      <c r="D1619" s="1281" t="s">
        <v>215</v>
      </c>
      <c r="E1619" s="1280"/>
      <c r="F1619" s="1422" t="s">
        <v>216</v>
      </c>
      <c r="G1619" s="1423"/>
      <c r="H1619" s="1423"/>
      <c r="I1619" s="1424"/>
      <c r="J1619" s="1419"/>
      <c r="K1619" s="1420"/>
      <c r="L1619" s="1420"/>
      <c r="M1619" s="1420"/>
      <c r="N1619" s="1420"/>
      <c r="O1619" s="1421"/>
      <c r="P1619" s="1007"/>
    </row>
    <row r="1620" spans="1:16" s="73" customFormat="1" ht="9.75" customHeight="1">
      <c r="A1620" s="1412"/>
      <c r="B1620" s="1412"/>
      <c r="C1620" s="1412"/>
      <c r="D1620" s="1412"/>
      <c r="E1620" s="1412"/>
      <c r="F1620" s="1412"/>
      <c r="G1620" s="1412"/>
      <c r="H1620" s="1412"/>
      <c r="I1620" s="1412"/>
      <c r="J1620" s="1412"/>
      <c r="K1620" s="1412"/>
      <c r="L1620" s="1412"/>
      <c r="M1620" s="1412"/>
      <c r="N1620" s="1412"/>
      <c r="O1620" s="1412"/>
      <c r="P1620" s="1412"/>
    </row>
    <row r="1621" spans="1:16" s="73" customFormat="1" ht="17.25" customHeight="1" thickBot="1">
      <c r="A1621" s="241">
        <f>A1585+1</f>
        <v>46</v>
      </c>
      <c r="B1621" s="1302" t="s">
        <v>53</v>
      </c>
      <c r="C1621" s="1302"/>
      <c r="D1621" s="1302"/>
      <c r="E1621" s="1302"/>
      <c r="F1621" s="1302"/>
      <c r="G1621" s="1302"/>
      <c r="H1621" s="1302"/>
      <c r="I1621" s="1302"/>
      <c r="J1621" s="1302"/>
      <c r="K1621" s="1302"/>
      <c r="L1621" s="1302"/>
      <c r="M1621" s="1302"/>
      <c r="N1621" s="1302"/>
      <c r="O1621" s="1302"/>
      <c r="P1621" s="1007"/>
    </row>
    <row r="1622" spans="1:16" s="73" customFormat="1" ht="44.25" customHeight="1">
      <c r="A1622" s="1303"/>
      <c r="B1622" s="1304" t="str">
        <f>IF(L1624&gt;0,CONCATENATE(I1624,L1624),0)</f>
        <v>Roll No.:-946</v>
      </c>
      <c r="C1622" s="1306"/>
      <c r="D1622" s="1308" t="str">
        <f>Master!$E$8</f>
        <v>Govt. Sr. Secondary School Raimalwada</v>
      </c>
      <c r="E1622" s="1309"/>
      <c r="F1622" s="1309"/>
      <c r="G1622" s="1309"/>
      <c r="H1622" s="1309"/>
      <c r="I1622" s="1309"/>
      <c r="J1622" s="1309"/>
      <c r="K1622" s="1309"/>
      <c r="L1622" s="1309"/>
      <c r="M1622" s="1309"/>
      <c r="N1622" s="1309"/>
      <c r="O1622" s="1310"/>
      <c r="P1622" s="1007"/>
    </row>
    <row r="1623" spans="1:16" s="73" customFormat="1" ht="26.25" customHeight="1" thickBot="1">
      <c r="A1623" s="1303"/>
      <c r="B1623" s="1305"/>
      <c r="C1623" s="1307"/>
      <c r="D1623" s="1311" t="str">
        <f>Master!$E$11</f>
        <v>P.S.-Bapini (Jodhpur)</v>
      </c>
      <c r="E1623" s="1311"/>
      <c r="F1623" s="1311"/>
      <c r="G1623" s="1311"/>
      <c r="H1623" s="1311"/>
      <c r="I1623" s="1311"/>
      <c r="J1623" s="1311"/>
      <c r="K1623" s="1311"/>
      <c r="L1623" s="1311"/>
      <c r="M1623" s="1311"/>
      <c r="N1623" s="1311"/>
      <c r="O1623" s="1312"/>
      <c r="P1623" s="1007"/>
    </row>
    <row r="1624" spans="1:16" s="73" customFormat="1" ht="15" customHeight="1">
      <c r="A1624" s="1303"/>
      <c r="B1624" s="1313"/>
      <c r="C1624" s="1314" t="s">
        <v>163</v>
      </c>
      <c r="D1624" s="1315"/>
      <c r="E1624" s="1315"/>
      <c r="F1624" s="1315"/>
      <c r="G1624" s="1315"/>
      <c r="H1624" s="1316"/>
      <c r="I1624" s="1320" t="s">
        <v>125</v>
      </c>
      <c r="J1624" s="1321"/>
      <c r="K1624" s="1321"/>
      <c r="L1624" s="1286">
        <f>VLOOKUP(A1621,'Marks Entry'!$B$9:$G$108,6)</f>
        <v>946</v>
      </c>
      <c r="M1624" s="1288" t="str">
        <f>CONCATENATE('Marks Entry'!$C$3,"0",'Marks Entry'!$G$3)</f>
        <v>School U-Dise Code :-08151106901</v>
      </c>
      <c r="N1624" s="1289"/>
      <c r="O1624" s="1290"/>
      <c r="P1624" s="1007"/>
    </row>
    <row r="1625" spans="1:16" s="73" customFormat="1" ht="15" customHeight="1">
      <c r="A1625" s="1303"/>
      <c r="B1625" s="1313"/>
      <c r="C1625" s="1314"/>
      <c r="D1625" s="1315"/>
      <c r="E1625" s="1315"/>
      <c r="F1625" s="1315"/>
      <c r="G1625" s="1315"/>
      <c r="H1625" s="1316"/>
      <c r="I1625" s="1320"/>
      <c r="J1625" s="1321"/>
      <c r="K1625" s="1321"/>
      <c r="L1625" s="1286"/>
      <c r="M1625" s="1291" t="str">
        <f>CONCATENATE('Marks Entry'!$I$3,'Marks Entry'!$J$3)</f>
        <v>Session :-2022-23</v>
      </c>
      <c r="N1625" s="1292"/>
      <c r="O1625" s="1293"/>
      <c r="P1625" s="1007"/>
    </row>
    <row r="1626" spans="1:16" s="73" customFormat="1" ht="15" customHeight="1" thickBot="1">
      <c r="A1626" s="1303"/>
      <c r="B1626" s="1313"/>
      <c r="C1626" s="1317"/>
      <c r="D1626" s="1318"/>
      <c r="E1626" s="1318"/>
      <c r="F1626" s="1318"/>
      <c r="G1626" s="1318"/>
      <c r="H1626" s="1319"/>
      <c r="I1626" s="1322"/>
      <c r="J1626" s="1323"/>
      <c r="K1626" s="1323"/>
      <c r="L1626" s="1287"/>
      <c r="M1626" s="1294"/>
      <c r="N1626" s="1295"/>
      <c r="O1626" s="1296"/>
      <c r="P1626" s="1007"/>
    </row>
    <row r="1627" spans="1:16" s="73" customFormat="1" ht="19.5" customHeight="1">
      <c r="A1627" s="1303"/>
      <c r="B1627" s="543" t="s">
        <v>210</v>
      </c>
      <c r="C1627" s="1297" t="s">
        <v>21</v>
      </c>
      <c r="D1627" s="1298"/>
      <c r="E1627" s="1298"/>
      <c r="F1627" s="1298"/>
      <c r="G1627" s="1299"/>
      <c r="H1627" s="13" t="s">
        <v>161</v>
      </c>
      <c r="I1627" s="1300">
        <f>VLOOKUP($A1621,'Marks Entry'!$B$9:$FN$108,4,0)</f>
        <v>0</v>
      </c>
      <c r="J1627" s="1300"/>
      <c r="K1627" s="1300"/>
      <c r="L1627" s="1300"/>
      <c r="M1627" s="1300"/>
      <c r="N1627" s="1300"/>
      <c r="O1627" s="1301"/>
      <c r="P1627" s="1007"/>
    </row>
    <row r="1628" spans="1:16" s="73" customFormat="1" ht="19.5" customHeight="1">
      <c r="A1628" s="1303"/>
      <c r="B1628" s="543" t="s">
        <v>210</v>
      </c>
      <c r="C1628" s="1283" t="s">
        <v>23</v>
      </c>
      <c r="D1628" s="1284"/>
      <c r="E1628" s="1284"/>
      <c r="F1628" s="1284"/>
      <c r="G1628" s="1285"/>
      <c r="H1628" s="25" t="s">
        <v>161</v>
      </c>
      <c r="I1628" s="1252">
        <f>VLOOKUP($A1621,'Marks Entry'!$B$9:$FN$108,7,0)</f>
        <v>0</v>
      </c>
      <c r="J1628" s="1252"/>
      <c r="K1628" s="1252"/>
      <c r="L1628" s="1252"/>
      <c r="M1628" s="1252"/>
      <c r="N1628" s="1252"/>
      <c r="O1628" s="1253"/>
      <c r="P1628" s="1007"/>
    </row>
    <row r="1629" spans="1:16" s="73" customFormat="1" ht="19.5" customHeight="1">
      <c r="A1629" s="1303"/>
      <c r="B1629" s="543" t="s">
        <v>210</v>
      </c>
      <c r="C1629" s="1283" t="s">
        <v>24</v>
      </c>
      <c r="D1629" s="1284"/>
      <c r="E1629" s="1284"/>
      <c r="F1629" s="1284"/>
      <c r="G1629" s="1285"/>
      <c r="H1629" s="25" t="s">
        <v>161</v>
      </c>
      <c r="I1629" s="1252">
        <f>VLOOKUP($A1621,'Marks Entry'!$B$9:$FN$108,8,0)</f>
        <v>0</v>
      </c>
      <c r="J1629" s="1252"/>
      <c r="K1629" s="1252"/>
      <c r="L1629" s="1252"/>
      <c r="M1629" s="1252"/>
      <c r="N1629" s="1252"/>
      <c r="O1629" s="1253"/>
      <c r="P1629" s="1007"/>
    </row>
    <row r="1630" spans="1:16" s="73" customFormat="1" ht="19.5" customHeight="1">
      <c r="A1630" s="1303"/>
      <c r="B1630" s="543" t="s">
        <v>210</v>
      </c>
      <c r="C1630" s="1283" t="s">
        <v>55</v>
      </c>
      <c r="D1630" s="1284"/>
      <c r="E1630" s="1284"/>
      <c r="F1630" s="1284"/>
      <c r="G1630" s="1285"/>
      <c r="H1630" s="25" t="s">
        <v>161</v>
      </c>
      <c r="I1630" s="1252">
        <f>VLOOKUP($A1621,'Marks Entry'!$B$9:$FN$108,9,0)</f>
        <v>0</v>
      </c>
      <c r="J1630" s="1252"/>
      <c r="K1630" s="1252"/>
      <c r="L1630" s="1252"/>
      <c r="M1630" s="1252"/>
      <c r="N1630" s="1252"/>
      <c r="O1630" s="1253"/>
      <c r="P1630" s="1007"/>
    </row>
    <row r="1631" spans="1:16" s="73" customFormat="1" ht="19.5" customHeight="1">
      <c r="A1631" s="1303"/>
      <c r="B1631" s="543" t="s">
        <v>210</v>
      </c>
      <c r="C1631" s="1283" t="s">
        <v>56</v>
      </c>
      <c r="D1631" s="1284"/>
      <c r="E1631" s="1284"/>
      <c r="F1631" s="1284"/>
      <c r="G1631" s="1285"/>
      <c r="H1631" s="25" t="s">
        <v>161</v>
      </c>
      <c r="I1631" s="1251" t="str">
        <f>CONCATENATE('Marks Entry'!$G$4,'Marks Entry'!$J$4)</f>
        <v>6(A)</v>
      </c>
      <c r="J1631" s="1252"/>
      <c r="K1631" s="1252"/>
      <c r="L1631" s="1252"/>
      <c r="M1631" s="1252"/>
      <c r="N1631" s="1252"/>
      <c r="O1631" s="1253"/>
      <c r="P1631" s="1007"/>
    </row>
    <row r="1632" spans="1:16" s="73" customFormat="1" ht="19.5" customHeight="1" thickBot="1">
      <c r="A1632" s="1303"/>
      <c r="B1632" s="543" t="s">
        <v>210</v>
      </c>
      <c r="C1632" s="1254" t="s">
        <v>26</v>
      </c>
      <c r="D1632" s="1255"/>
      <c r="E1632" s="1255"/>
      <c r="F1632" s="1255"/>
      <c r="G1632" s="1256"/>
      <c r="H1632" s="61" t="s">
        <v>161</v>
      </c>
      <c r="I1632" s="1257">
        <f>VLOOKUP($A1621,'Marks Entry'!$B$9:$FN$108,10,0)</f>
        <v>0</v>
      </c>
      <c r="J1632" s="1257"/>
      <c r="K1632" s="1257"/>
      <c r="L1632" s="1257"/>
      <c r="M1632" s="1257"/>
      <c r="N1632" s="1257"/>
      <c r="O1632" s="1258"/>
      <c r="P1632" s="1007"/>
    </row>
    <row r="1633" spans="1:16" s="73" customFormat="1" ht="34.5" customHeight="1">
      <c r="A1633" s="1303"/>
      <c r="B1633" s="543" t="s">
        <v>210</v>
      </c>
      <c r="C1633" s="1259" t="s">
        <v>57</v>
      </c>
      <c r="D1633" s="1260"/>
      <c r="E1633" s="525" t="s">
        <v>82</v>
      </c>
      <c r="F1633" s="525" t="s">
        <v>83</v>
      </c>
      <c r="G1633" s="697" t="str">
        <f>'Marks Entry'!$R$5</f>
        <v>No Bag Day Activity</v>
      </c>
      <c r="H1633" s="521" t="s">
        <v>32</v>
      </c>
      <c r="I1633" s="1261" t="s">
        <v>58</v>
      </c>
      <c r="J1633" s="1262"/>
      <c r="K1633" s="522" t="s">
        <v>203</v>
      </c>
      <c r="L1633" s="1263" t="s">
        <v>94</v>
      </c>
      <c r="M1633" s="1264"/>
      <c r="N1633" s="535" t="s">
        <v>86</v>
      </c>
      <c r="O1633" s="1265" t="s">
        <v>101</v>
      </c>
      <c r="P1633" s="1007"/>
    </row>
    <row r="1634" spans="1:16" s="73" customFormat="1" ht="25.5" customHeight="1" thickBot="1">
      <c r="A1634" s="1303"/>
      <c r="B1634" s="543" t="s">
        <v>210</v>
      </c>
      <c r="C1634" s="1267" t="s">
        <v>59</v>
      </c>
      <c r="D1634" s="1268"/>
      <c r="E1634" s="549">
        <f>'Marks Entry'!$N$7</f>
        <v>10</v>
      </c>
      <c r="F1634" s="549">
        <f>'Marks Entry'!$Q$7</f>
        <v>10</v>
      </c>
      <c r="G1634" s="549">
        <f>'Marks Entry'!$T$7</f>
        <v>10</v>
      </c>
      <c r="H1634" s="111">
        <f>SUM(E1634:G1634)</f>
        <v>30</v>
      </c>
      <c r="I1634" s="1269">
        <f>'Marks Entry'!$X$7</f>
        <v>70</v>
      </c>
      <c r="J1634" s="1270"/>
      <c r="K1634" s="531">
        <f>SUM(H1634,I1634)</f>
        <v>100</v>
      </c>
      <c r="L1634" s="1330">
        <f>'Marks Entry'!$AA$7</f>
        <v>100</v>
      </c>
      <c r="M1634" s="1331"/>
      <c r="N1634" s="536">
        <f>H1634+I1634+L1634</f>
        <v>200</v>
      </c>
      <c r="O1634" s="1266"/>
      <c r="P1634" s="1007"/>
    </row>
    <row r="1635" spans="1:16" s="73" customFormat="1" ht="18.600000000000001" customHeight="1">
      <c r="A1635" s="1303"/>
      <c r="B1635" s="543" t="s">
        <v>210</v>
      </c>
      <c r="C1635" s="1324" t="str">
        <f>'Marks Entry'!$L$3</f>
        <v>HINDI</v>
      </c>
      <c r="D1635" s="1325"/>
      <c r="E1635" s="527">
        <f>IF($L1624="TC",0,IF($L1624="Nso",0,VLOOKUP($A1621,'Marks Entry'!$B$9:$FN$108,13,0)))</f>
        <v>0</v>
      </c>
      <c r="F1635" s="527">
        <f>IF($L1624="TC",0,IF($L1624="Nso",0,VLOOKUP($A1621,'Marks Entry'!$B$9:$FN$108,16,0)))</f>
        <v>0</v>
      </c>
      <c r="G1635" s="527">
        <f>IF($L1624="TC",0,IF($L1624="Nso",0,VLOOKUP($A1621,'Marks Entry'!$B$9:$FN$108,19,0)))</f>
        <v>0</v>
      </c>
      <c r="H1635" s="528">
        <f>SUM(E1635:G1635)</f>
        <v>0</v>
      </c>
      <c r="I1635" s="1326">
        <f>IF($L1624="TC",0,IF($L1624="Nso",0,VLOOKUP($A1621,'Marks Entry'!$B$9:$FN$108,23,0)))</f>
        <v>0</v>
      </c>
      <c r="J1635" s="1327"/>
      <c r="K1635" s="532">
        <f>SUM(H1635,I1635)</f>
        <v>0</v>
      </c>
      <c r="L1635" s="1328">
        <f>IF($L1624="TC",0,IF($L1624="Nso",0,VLOOKUP($A1621,'Marks Entry'!$B$9:$FN$108,26,0)))</f>
        <v>0</v>
      </c>
      <c r="M1635" s="1329"/>
      <c r="N1635" s="537">
        <f>SUM(H1635,I1635,L1635)</f>
        <v>0</v>
      </c>
      <c r="O1635" s="544" t="str">
        <f>IF($L1624="TC",0,IF($L1624="Nso",0,VLOOKUP($A1621,'Marks Entry'!$B$9:$FN$108,30,0)))</f>
        <v>E</v>
      </c>
      <c r="P1635" s="1007"/>
    </row>
    <row r="1636" spans="1:16" s="73" customFormat="1" ht="18.600000000000001" customHeight="1">
      <c r="A1636" s="1303"/>
      <c r="B1636" s="543" t="s">
        <v>210</v>
      </c>
      <c r="C1636" s="1271" t="str">
        <f>'Marks Entry'!$AF$3</f>
        <v>ENGLISH</v>
      </c>
      <c r="D1636" s="1272"/>
      <c r="E1636" s="527">
        <f>IF($L1624="TC",0,IF($L1624="Nso",0,VLOOKUP($A1621,'Marks Entry'!$B$9:$FN$108,33,0)))</f>
        <v>0</v>
      </c>
      <c r="F1636" s="527">
        <f>IF($L1624="TC",0,IF($L1624="Nso",0,VLOOKUP($A1621,'Marks Entry'!$B$9:$FN$108,36,0)))</f>
        <v>0</v>
      </c>
      <c r="G1636" s="527">
        <f>IF($L1624="TC",0,IF($L1624="Nso",0,VLOOKUP($A1621,'Marks Entry'!$B$9:$FN$108,39,0)))</f>
        <v>0</v>
      </c>
      <c r="H1636" s="529">
        <f t="shared" ref="H1636:H1640" si="135">SUM(E1636:G1636)</f>
        <v>0</v>
      </c>
      <c r="I1636" s="1273">
        <f>IF($L1624="TC",0,IF($L1624="Nso",0,VLOOKUP($A1621,'Marks Entry'!$B$9:$FN$108,43,0)))</f>
        <v>0</v>
      </c>
      <c r="J1636" s="1274"/>
      <c r="K1636" s="533">
        <f t="shared" ref="K1636:K1640" si="136">SUM(H1636,I1636)</f>
        <v>0</v>
      </c>
      <c r="L1636" s="1275">
        <f>IF($L1624="TC",0,IF($L1624="Nso",0,VLOOKUP($A1621,'Marks Entry'!$B$9:$FN$108,46,0)))</f>
        <v>0</v>
      </c>
      <c r="M1636" s="1276"/>
      <c r="N1636" s="537">
        <f t="shared" ref="N1636:N1640" si="137">SUM(H1636,I1636,L1636)</f>
        <v>0</v>
      </c>
      <c r="O1636" s="544" t="str">
        <f>IF($L1624="TC",0,IF($L1624="Nso",0,VLOOKUP($A1621,'Marks Entry'!$B$9:$FN$108,50,0)))</f>
        <v>E</v>
      </c>
      <c r="P1636" s="1007"/>
    </row>
    <row r="1637" spans="1:16" s="73" customFormat="1" ht="18.600000000000001" customHeight="1">
      <c r="A1637" s="1303"/>
      <c r="B1637" s="543" t="s">
        <v>210</v>
      </c>
      <c r="C1637" s="1271" t="str">
        <f>'Marks Entry'!$AZ$3</f>
        <v>SANSKRIT</v>
      </c>
      <c r="D1637" s="1272"/>
      <c r="E1637" s="527">
        <f>IF($L1624="TC",0,IF($L1624="Nso",0,VLOOKUP($A1621,'Marks Entry'!$B$9:$FN$108,53,0)))</f>
        <v>0</v>
      </c>
      <c r="F1637" s="527">
        <f>IF($L1624="TC",0,IF($L1624="TC",0,IF($L1624="Nso",0,VLOOKUP($A1621,'Marks Entry'!$B$9:$FN$108,56,0))))</f>
        <v>0</v>
      </c>
      <c r="G1637" s="527">
        <f>IF($L1624="TC",0,IF($L1624="TC",0,IF($L1624="Nso",0,VLOOKUP($A1621,'Marks Entry'!$B$9:$FN$108,59,0))))</f>
        <v>0</v>
      </c>
      <c r="H1637" s="529">
        <f t="shared" si="135"/>
        <v>0</v>
      </c>
      <c r="I1637" s="1273">
        <f>IF($L1624="TC",0,IF($L1624="Nso",0,VLOOKUP($A1621,'Marks Entry'!$B$9:$FN$108,63,0)))</f>
        <v>0</v>
      </c>
      <c r="J1637" s="1274"/>
      <c r="K1637" s="533">
        <f t="shared" si="136"/>
        <v>0</v>
      </c>
      <c r="L1637" s="1275">
        <f>IF($L1624="TC",0,IF($L1624="Nso",0,VLOOKUP($A1621,'Marks Entry'!$B$9:$FN$108,66,0)))</f>
        <v>0</v>
      </c>
      <c r="M1637" s="1276"/>
      <c r="N1637" s="537">
        <f t="shared" si="137"/>
        <v>0</v>
      </c>
      <c r="O1637" s="544" t="str">
        <f>IF($L1624="TC",0,IF($L1624="Nso",0,VLOOKUP($A1621,'Marks Entry'!$B$9:$FN$108,70,0)))</f>
        <v>E</v>
      </c>
      <c r="P1637" s="1007"/>
    </row>
    <row r="1638" spans="1:16" s="73" customFormat="1" ht="18.600000000000001" customHeight="1">
      <c r="A1638" s="1303"/>
      <c r="B1638" s="543" t="s">
        <v>210</v>
      </c>
      <c r="C1638" s="1271" t="str">
        <f>'Marks Entry'!$BT$3</f>
        <v>SCIENCE</v>
      </c>
      <c r="D1638" s="1272"/>
      <c r="E1638" s="527">
        <f>IF($L1624="TC",0,IF($L1624="Nso",0,VLOOKUP($A1621,'Marks Entry'!$B$9:$FN$108,73,0)))</f>
        <v>0</v>
      </c>
      <c r="F1638" s="527">
        <f>IF($L1624="TC",0,IF($L1624="Nso",0,VLOOKUP($A1621,'Marks Entry'!$B$9:$FN$108,76,0)))</f>
        <v>0</v>
      </c>
      <c r="G1638" s="527">
        <f>IF($L1624="TC",0,IF($L1624="Nso",0,VLOOKUP($A1621,'Marks Entry'!$B$9:$FN$108,79,0)))</f>
        <v>0</v>
      </c>
      <c r="H1638" s="529">
        <f t="shared" si="135"/>
        <v>0</v>
      </c>
      <c r="I1638" s="1273">
        <f>IF($L1624="TC",0,IF($L1624="Nso",0,VLOOKUP($A1621,'Marks Entry'!$B$9:$FN$108,83,0)))</f>
        <v>0</v>
      </c>
      <c r="J1638" s="1274"/>
      <c r="K1638" s="533">
        <f t="shared" si="136"/>
        <v>0</v>
      </c>
      <c r="L1638" s="1275">
        <f>IF($L1624="TC",0,IF($L1624="Nso",0,VLOOKUP($A1621,'Marks Entry'!$B$9:$FN$108,86,0)))</f>
        <v>0</v>
      </c>
      <c r="M1638" s="1276"/>
      <c r="N1638" s="537">
        <f t="shared" si="137"/>
        <v>0</v>
      </c>
      <c r="O1638" s="544" t="str">
        <f>IF($L1624="TC",0,IF($L1624="Nso",0,VLOOKUP($A1621,'Marks Entry'!$B$9:$FN$108,90,0)))</f>
        <v>E</v>
      </c>
      <c r="P1638" s="1007"/>
    </row>
    <row r="1639" spans="1:16" s="73" customFormat="1" ht="18.600000000000001" customHeight="1">
      <c r="A1639" s="1303"/>
      <c r="B1639" s="543" t="s">
        <v>210</v>
      </c>
      <c r="C1639" s="1271" t="str">
        <f>'Marks Entry'!$CN$3</f>
        <v>MATHEMATICS</v>
      </c>
      <c r="D1639" s="1272"/>
      <c r="E1639" s="527">
        <f>IF($L1624="TC",0,IF($L1624="Nso",0,VLOOKUP($A1621,'Marks Entry'!$B$9:$FN$108,93,0)))</f>
        <v>0</v>
      </c>
      <c r="F1639" s="527">
        <f>IF($L1624="TC",0,IF($L1624="Nso",0,VLOOKUP($A1621,'Marks Entry'!$B$9:$FN$108,96,0)))</f>
        <v>0</v>
      </c>
      <c r="G1639" s="527">
        <f>IF($L1624="TC",0,IF($L1624="Nso",0,VLOOKUP($A1621,'Marks Entry'!$B$9:$FN$108,99,0)))</f>
        <v>0</v>
      </c>
      <c r="H1639" s="529">
        <f t="shared" si="135"/>
        <v>0</v>
      </c>
      <c r="I1639" s="1273">
        <f>IF($L1624="TC",0,IF($L1624="Nso",0,VLOOKUP($A1621,'Marks Entry'!$B$9:$FN$108,103,0)))</f>
        <v>0</v>
      </c>
      <c r="J1639" s="1274"/>
      <c r="K1639" s="533">
        <f t="shared" si="136"/>
        <v>0</v>
      </c>
      <c r="L1639" s="1275">
        <f>IF($L1624="TC",0,IF($L1624="Nso",0,VLOOKUP($A1621,'Marks Entry'!$B$9:$FN$108,106,0)))</f>
        <v>0</v>
      </c>
      <c r="M1639" s="1276"/>
      <c r="N1639" s="537">
        <f t="shared" si="137"/>
        <v>0</v>
      </c>
      <c r="O1639" s="544" t="str">
        <f>IF($L1624="TC",0,IF($L1624="Nso",0,VLOOKUP($A1621,'Marks Entry'!$B$9:$FN$108,110,0)))</f>
        <v>E</v>
      </c>
      <c r="P1639" s="1007"/>
    </row>
    <row r="1640" spans="1:16" s="73" customFormat="1" ht="18.600000000000001" customHeight="1" thickBot="1">
      <c r="A1640" s="1303"/>
      <c r="B1640" s="543" t="s">
        <v>210</v>
      </c>
      <c r="C1640" s="1277" t="str">
        <f>'Marks Entry'!$DH$3</f>
        <v>SOCIAL SCIENCE</v>
      </c>
      <c r="D1640" s="1278"/>
      <c r="E1640" s="527">
        <f>IF($L1624="TC",0,IF($L1624="Nso",0,VLOOKUP($A1621,'Marks Entry'!$B$9:$FN$108,113,0)))</f>
        <v>0</v>
      </c>
      <c r="F1640" s="527">
        <f>IF($L1624="TC",0,IF($L1624="Nso",0,VLOOKUP($A1621,'Marks Entry'!$B$9:$FN$108,116,0)))</f>
        <v>0</v>
      </c>
      <c r="G1640" s="527">
        <f>IF($L1624="TC",0,IF($L1624="Nso",0,VLOOKUP($A1621,'Marks Entry'!$B$9:$FN$108,119,0)))</f>
        <v>0</v>
      </c>
      <c r="H1640" s="530">
        <f t="shared" si="135"/>
        <v>0</v>
      </c>
      <c r="I1640" s="1279">
        <f>IF($L1624="TC",0,IF($L1624="Nso",0,VLOOKUP($A1621,'Marks Entry'!$B$9:$FN$108,123,0)))</f>
        <v>0</v>
      </c>
      <c r="J1640" s="1280"/>
      <c r="K1640" s="534">
        <f t="shared" si="136"/>
        <v>0</v>
      </c>
      <c r="L1640" s="1281">
        <f>IF($L1624="TC",0,IF($L1624="Nso",0,VLOOKUP($A1621,'Marks Entry'!$B$9:$FN$108,126,0)))</f>
        <v>0</v>
      </c>
      <c r="M1640" s="1282"/>
      <c r="N1640" s="537">
        <f t="shared" si="137"/>
        <v>0</v>
      </c>
      <c r="O1640" s="544" t="str">
        <f>IF($L1624="TC",0,IF($L1624="Nso",0,VLOOKUP($A1621,'Marks Entry'!$B$9:$FN$108,130,0)))</f>
        <v>E</v>
      </c>
      <c r="P1640" s="1007"/>
    </row>
    <row r="1641" spans="1:16" s="73" customFormat="1" ht="18.600000000000001" customHeight="1">
      <c r="A1641" s="1303"/>
      <c r="B1641" s="543" t="s">
        <v>210</v>
      </c>
      <c r="C1641" s="1350" t="s">
        <v>87</v>
      </c>
      <c r="D1641" s="1351"/>
      <c r="E1641" s="1352"/>
      <c r="F1641" s="1356" t="s">
        <v>88</v>
      </c>
      <c r="G1641" s="1357"/>
      <c r="H1641" s="1358" t="s">
        <v>89</v>
      </c>
      <c r="I1641" s="1358"/>
      <c r="J1641" s="1359" t="s">
        <v>44</v>
      </c>
      <c r="K1641" s="1360"/>
      <c r="L1641" s="236" t="s">
        <v>95</v>
      </c>
      <c r="M1641" s="236" t="s">
        <v>208</v>
      </c>
      <c r="N1641" s="200" t="s">
        <v>42</v>
      </c>
      <c r="O1641" s="545" t="s">
        <v>46</v>
      </c>
      <c r="P1641" s="1007"/>
    </row>
    <row r="1642" spans="1:16" s="73" customFormat="1" ht="18.600000000000001" customHeight="1" thickBot="1">
      <c r="A1642" s="1303"/>
      <c r="B1642" s="543" t="s">
        <v>210</v>
      </c>
      <c r="C1642" s="1353"/>
      <c r="D1642" s="1354"/>
      <c r="E1642" s="1355"/>
      <c r="F1642" s="1361">
        <f>IF($L1624="TC",0,IF($L1624="Nso",0,VLOOKUP($A1621,'Marks Entry'!$B$9:$FN$108,161,0)))</f>
        <v>1200</v>
      </c>
      <c r="G1642" s="1362"/>
      <c r="H1642" s="1363">
        <f>IF($L1624="TC",0,IF($L1624="Nso",0,VLOOKUP($A1621,'Marks Entry'!$B$9:$FN$108,162,0)))</f>
        <v>0</v>
      </c>
      <c r="I1642" s="1363"/>
      <c r="J1642" s="1364">
        <f>IF($L1624="TC",0,IF($L1624="Nso",0,VLOOKUP($A1621,'Marks Entry'!$B$9:$FN$108,163,0)))</f>
        <v>0</v>
      </c>
      <c r="K1642" s="1365"/>
      <c r="L1642" s="237" t="str">
        <f>IF($L1624="TC",0,IF($L1624="Nso",0,VLOOKUP($A1621,'Marks Entry'!$B$9:$FN$108,164,0)))</f>
        <v/>
      </c>
      <c r="M1642" s="237" t="str">
        <f>IF($L1624="TC",0,IF($L1624="Nso",0,VLOOKUP($A1621,'Marks Entry'!$B$9:$FN$108,165,0)))</f>
        <v/>
      </c>
      <c r="N1642" s="542" t="str">
        <f>IF($L1624="TC","TC",IF($L1624="Nso","NSO",VLOOKUP($A1621,'Marks Entry'!$B$9:$FN$108,166,0)))</f>
        <v>PROMOTED</v>
      </c>
      <c r="O1642" s="546" t="str">
        <f>IF($L1624="Nso",0,VLOOKUP($A1621,'Marks Entry'!$B$9:$FN$108,168,0))</f>
        <v/>
      </c>
      <c r="P1642" s="1007"/>
    </row>
    <row r="1643" spans="1:16" s="73" customFormat="1" ht="18.600000000000001" customHeight="1">
      <c r="A1643" s="1303"/>
      <c r="B1643" s="543" t="s">
        <v>210</v>
      </c>
      <c r="C1643" s="1332" t="s">
        <v>62</v>
      </c>
      <c r="D1643" s="1333"/>
      <c r="E1643" s="1333"/>
      <c r="F1643" s="1333"/>
      <c r="G1643" s="1333"/>
      <c r="H1643" s="1333"/>
      <c r="I1643" s="1334"/>
      <c r="J1643" s="1335" t="s">
        <v>63</v>
      </c>
      <c r="K1643" s="1335"/>
      <c r="L1643" s="1336"/>
      <c r="M1643" s="238">
        <f>IF($L1624="TC",0,IF($L1624="Nso",0,VLOOKUP($A1621,'Marks Entry'!$B$9:$FN$108,158,0)))</f>
        <v>0</v>
      </c>
      <c r="N1643" s="1337" t="s">
        <v>104</v>
      </c>
      <c r="O1643" s="1338"/>
      <c r="P1643" s="1007"/>
    </row>
    <row r="1644" spans="1:16" s="73" customFormat="1" ht="18.600000000000001" customHeight="1" thickBot="1">
      <c r="A1644" s="1303"/>
      <c r="B1644" s="543" t="s">
        <v>210</v>
      </c>
      <c r="C1644" s="1339" t="s">
        <v>57</v>
      </c>
      <c r="D1644" s="1340"/>
      <c r="E1644" s="1340"/>
      <c r="F1644" s="1341" t="s">
        <v>168</v>
      </c>
      <c r="G1644" s="1341"/>
      <c r="H1644" s="1341"/>
      <c r="I1644" s="523" t="s">
        <v>50</v>
      </c>
      <c r="J1644" s="1342" t="s">
        <v>64</v>
      </c>
      <c r="K1644" s="1342"/>
      <c r="L1644" s="1343"/>
      <c r="M1644" s="239">
        <f>IF($L1624="TC",0,IF($L1624="Nso",0,VLOOKUP($A1621,'Marks Entry'!$B$9:$FN$108,159,0)))</f>
        <v>0</v>
      </c>
      <c r="N1644" s="1344" t="str">
        <f>IF($L1624="TC",0,IF($L1624="Nso",0,VLOOKUP($A1621,'Marks Entry'!$B$9:$FN$108,160,0)))</f>
        <v/>
      </c>
      <c r="O1644" s="1345"/>
      <c r="P1644" s="1007"/>
    </row>
    <row r="1645" spans="1:16" s="73" customFormat="1" ht="18.600000000000001" customHeight="1">
      <c r="A1645" s="1303"/>
      <c r="B1645" s="543" t="s">
        <v>210</v>
      </c>
      <c r="C1645" s="1339"/>
      <c r="D1645" s="1340"/>
      <c r="E1645" s="1340"/>
      <c r="F1645" s="1341"/>
      <c r="G1645" s="1341"/>
      <c r="H1645" s="1341"/>
      <c r="I1645" s="524" t="s">
        <v>102</v>
      </c>
      <c r="J1645" s="1346" t="s">
        <v>65</v>
      </c>
      <c r="K1645" s="1346"/>
      <c r="L1645" s="1347"/>
      <c r="M1645" s="1348" t="str">
        <f>IF($L1624="TC",0,IF($L1624="Nso",0,VLOOKUP($A1621,'Marks Entry'!$B$9:$FN$108,169,0)))</f>
        <v>Need Improvement</v>
      </c>
      <c r="N1645" s="1348"/>
      <c r="O1645" s="1349"/>
      <c r="P1645" s="1007"/>
    </row>
    <row r="1646" spans="1:16" s="73" customFormat="1" ht="18.600000000000001" customHeight="1">
      <c r="A1646" s="1303"/>
      <c r="B1646" s="543" t="s">
        <v>210</v>
      </c>
      <c r="C1646" s="1397" t="str">
        <f>'Marks Entry'!$EB$3</f>
        <v>Work Exp.</v>
      </c>
      <c r="D1646" s="1398"/>
      <c r="E1646" s="1399"/>
      <c r="F1646" s="1400" t="str">
        <f>IF($L1624="TC",0,IF($L1624="Nso",0,VLOOKUP($A1621,'Marks Entry'!$B$9:$GM$108,186,0)))</f>
        <v>0/100</v>
      </c>
      <c r="G1646" s="1400"/>
      <c r="H1646" s="1400"/>
      <c r="I1646" s="59" t="str">
        <f>IF($L1624="TC",0,IF($L1624="Nso",0,VLOOKUP($A1621,'Marks Entry'!$B$9:$GM$108,139,0)))</f>
        <v>E</v>
      </c>
      <c r="J1646" s="1401" t="s">
        <v>81</v>
      </c>
      <c r="K1646" s="1401"/>
      <c r="L1646" s="1402"/>
      <c r="M1646" s="1403">
        <f>'Marks Entry'!$AA$2</f>
        <v>45041</v>
      </c>
      <c r="N1646" s="1403"/>
      <c r="O1646" s="1404"/>
      <c r="P1646" s="1007"/>
    </row>
    <row r="1647" spans="1:16" s="73" customFormat="1" ht="18.600000000000001" customHeight="1">
      <c r="A1647" s="1303"/>
      <c r="B1647" s="543" t="s">
        <v>210</v>
      </c>
      <c r="C1647" s="1405" t="str">
        <f>'Marks Entry'!$EK$3</f>
        <v>Art Edu.</v>
      </c>
      <c r="D1647" s="1400"/>
      <c r="E1647" s="1400"/>
      <c r="F1647" s="1406" t="str">
        <f>IF($L1624="TC",0,IF($L1624="Nso",0,VLOOKUP($A1621,'Marks Entry'!$B$9:$GM$108,190,0)))</f>
        <v>0/100</v>
      </c>
      <c r="G1647" s="1407"/>
      <c r="H1647" s="1408"/>
      <c r="I1647" s="59" t="str">
        <f>IF($L1624="TC",0,IF($L1624="Nso",0,VLOOKUP($A1621,'Marks Entry'!$B$9:$GM$108,148,0)))</f>
        <v>E</v>
      </c>
      <c r="J1647" s="1409"/>
      <c r="K1647" s="1409"/>
      <c r="L1647" s="1410"/>
      <c r="M1647" s="1410"/>
      <c r="N1647" s="1410"/>
      <c r="O1647" s="1411"/>
      <c r="P1647" s="1007"/>
    </row>
    <row r="1648" spans="1:16" s="73" customFormat="1" ht="18.600000000000001" customHeight="1">
      <c r="A1648" s="1303"/>
      <c r="B1648" s="543" t="s">
        <v>210</v>
      </c>
      <c r="C1648" s="1366" t="str">
        <f>'Marks Entry'!$ET$3</f>
        <v>HEALTH &amp; PHY. EDU.</v>
      </c>
      <c r="D1648" s="1367"/>
      <c r="E1648" s="1367"/>
      <c r="F1648" s="1368" t="str">
        <f>IF($L1624="TC",0,IF($L1624="Nso",0,VLOOKUP($A1621,'Marks Entry'!$B$9:$GM$108,194,0)))</f>
        <v>0/100</v>
      </c>
      <c r="G1648" s="1369"/>
      <c r="H1648" s="1370"/>
      <c r="I1648" s="59" t="str">
        <f>IF($L1624="TC",0,IF($L1624="Nso",0,VLOOKUP($A1621,'Marks Entry'!$B$9:$GM$108,157,0)))</f>
        <v>E</v>
      </c>
      <c r="J1648" s="1371" t="s">
        <v>77</v>
      </c>
      <c r="K1648" s="1372"/>
      <c r="L1648" s="1373"/>
      <c r="M1648" s="1377"/>
      <c r="N1648" s="1372"/>
      <c r="O1648" s="1378"/>
      <c r="P1648" s="1007"/>
    </row>
    <row r="1649" spans="1:16" s="73" customFormat="1" ht="18.600000000000001" customHeight="1">
      <c r="A1649" s="1303"/>
      <c r="B1649" s="543" t="s">
        <v>210</v>
      </c>
      <c r="C1649" s="1381" t="s">
        <v>66</v>
      </c>
      <c r="D1649" s="1382"/>
      <c r="E1649" s="1382"/>
      <c r="F1649" s="1382"/>
      <c r="G1649" s="1382"/>
      <c r="H1649" s="1382"/>
      <c r="I1649" s="1383"/>
      <c r="J1649" s="1374"/>
      <c r="K1649" s="1375"/>
      <c r="L1649" s="1376"/>
      <c r="M1649" s="1379"/>
      <c r="N1649" s="1375"/>
      <c r="O1649" s="1380"/>
      <c r="P1649" s="1007"/>
    </row>
    <row r="1650" spans="1:16" s="73" customFormat="1" ht="18.600000000000001" customHeight="1" thickBot="1">
      <c r="A1650" s="1303"/>
      <c r="B1650" s="543" t="s">
        <v>210</v>
      </c>
      <c r="C1650" s="60" t="s">
        <v>67</v>
      </c>
      <c r="D1650" s="1384" t="s">
        <v>72</v>
      </c>
      <c r="E1650" s="1385"/>
      <c r="F1650" s="1384" t="s">
        <v>73</v>
      </c>
      <c r="G1650" s="1386"/>
      <c r="H1650" s="1386"/>
      <c r="I1650" s="1387"/>
      <c r="J1650" s="1388" t="s">
        <v>78</v>
      </c>
      <c r="K1650" s="1389"/>
      <c r="L1650" s="1389"/>
      <c r="M1650" s="1389"/>
      <c r="N1650" s="1389"/>
      <c r="O1650" s="1390"/>
      <c r="P1650" s="1007"/>
    </row>
    <row r="1651" spans="1:16" s="73" customFormat="1" ht="18.600000000000001" customHeight="1">
      <c r="A1651" s="1303"/>
      <c r="B1651" s="543" t="s">
        <v>210</v>
      </c>
      <c r="C1651" s="690" t="s">
        <v>68</v>
      </c>
      <c r="D1651" s="1328" t="s">
        <v>211</v>
      </c>
      <c r="E1651" s="1327"/>
      <c r="F1651" s="1394" t="s">
        <v>74</v>
      </c>
      <c r="G1651" s="1395"/>
      <c r="H1651" s="1395"/>
      <c r="I1651" s="1396"/>
      <c r="J1651" s="1391"/>
      <c r="K1651" s="1392"/>
      <c r="L1651" s="1392"/>
      <c r="M1651" s="1392"/>
      <c r="N1651" s="1392"/>
      <c r="O1651" s="1393"/>
      <c r="P1651" s="1007"/>
    </row>
    <row r="1652" spans="1:16" s="73" customFormat="1" ht="18.600000000000001" customHeight="1">
      <c r="A1652" s="1303"/>
      <c r="B1652" s="543" t="s">
        <v>210</v>
      </c>
      <c r="C1652" s="689" t="s">
        <v>69</v>
      </c>
      <c r="D1652" s="1275" t="s">
        <v>212</v>
      </c>
      <c r="E1652" s="1274"/>
      <c r="F1652" s="1413" t="s">
        <v>75</v>
      </c>
      <c r="G1652" s="1414"/>
      <c r="H1652" s="1414"/>
      <c r="I1652" s="1415"/>
      <c r="J1652" s="1391"/>
      <c r="K1652" s="1392"/>
      <c r="L1652" s="1392"/>
      <c r="M1652" s="1392"/>
      <c r="N1652" s="1392"/>
      <c r="O1652" s="1393"/>
      <c r="P1652" s="1007"/>
    </row>
    <row r="1653" spans="1:16" s="73" customFormat="1" ht="18.600000000000001" customHeight="1">
      <c r="A1653" s="1303"/>
      <c r="B1653" s="543" t="s">
        <v>210</v>
      </c>
      <c r="C1653" s="689" t="s">
        <v>71</v>
      </c>
      <c r="D1653" s="1275" t="s">
        <v>213</v>
      </c>
      <c r="E1653" s="1274"/>
      <c r="F1653" s="1413" t="s">
        <v>76</v>
      </c>
      <c r="G1653" s="1414"/>
      <c r="H1653" s="1414"/>
      <c r="I1653" s="1415"/>
      <c r="J1653" s="1416" t="s">
        <v>90</v>
      </c>
      <c r="K1653" s="1417"/>
      <c r="L1653" s="1417"/>
      <c r="M1653" s="1417"/>
      <c r="N1653" s="1417"/>
      <c r="O1653" s="1418"/>
      <c r="P1653" s="1007"/>
    </row>
    <row r="1654" spans="1:16" s="73" customFormat="1" ht="18.600000000000001" customHeight="1">
      <c r="A1654" s="1303"/>
      <c r="B1654" s="543" t="s">
        <v>210</v>
      </c>
      <c r="C1654" s="689" t="s">
        <v>70</v>
      </c>
      <c r="D1654" s="1275" t="s">
        <v>214</v>
      </c>
      <c r="E1654" s="1274"/>
      <c r="F1654" s="1413" t="s">
        <v>103</v>
      </c>
      <c r="G1654" s="1414"/>
      <c r="H1654" s="1414"/>
      <c r="I1654" s="1415"/>
      <c r="J1654" s="1416"/>
      <c r="K1654" s="1417"/>
      <c r="L1654" s="1417"/>
      <c r="M1654" s="1417"/>
      <c r="N1654" s="1417"/>
      <c r="O1654" s="1418"/>
      <c r="P1654" s="1007"/>
    </row>
    <row r="1655" spans="1:16" s="73" customFormat="1" ht="18.600000000000001" customHeight="1" thickBot="1">
      <c r="A1655" s="1303"/>
      <c r="B1655" s="547" t="s">
        <v>210</v>
      </c>
      <c r="C1655" s="548" t="s">
        <v>153</v>
      </c>
      <c r="D1655" s="1281" t="s">
        <v>215</v>
      </c>
      <c r="E1655" s="1280"/>
      <c r="F1655" s="1422" t="s">
        <v>216</v>
      </c>
      <c r="G1655" s="1423"/>
      <c r="H1655" s="1423"/>
      <c r="I1655" s="1424"/>
      <c r="J1655" s="1419"/>
      <c r="K1655" s="1420"/>
      <c r="L1655" s="1420"/>
      <c r="M1655" s="1420"/>
      <c r="N1655" s="1420"/>
      <c r="O1655" s="1421"/>
      <c r="P1655" s="1007"/>
    </row>
    <row r="1656" spans="1:16" s="73" customFormat="1" ht="9.75" customHeight="1">
      <c r="A1656" s="1412"/>
      <c r="B1656" s="1412"/>
      <c r="C1656" s="1412"/>
      <c r="D1656" s="1412"/>
      <c r="E1656" s="1412"/>
      <c r="F1656" s="1412"/>
      <c r="G1656" s="1412"/>
      <c r="H1656" s="1412"/>
      <c r="I1656" s="1412"/>
      <c r="J1656" s="1412"/>
      <c r="K1656" s="1412"/>
      <c r="L1656" s="1412"/>
      <c r="M1656" s="1412"/>
      <c r="N1656" s="1412"/>
      <c r="O1656" s="1412"/>
      <c r="P1656" s="1412"/>
    </row>
    <row r="1657" spans="1:16" s="73" customFormat="1" ht="17.25" customHeight="1" thickBot="1">
      <c r="A1657" s="241">
        <f>A1621+1</f>
        <v>47</v>
      </c>
      <c r="B1657" s="1302" t="s">
        <v>53</v>
      </c>
      <c r="C1657" s="1302"/>
      <c r="D1657" s="1302"/>
      <c r="E1657" s="1302"/>
      <c r="F1657" s="1302"/>
      <c r="G1657" s="1302"/>
      <c r="H1657" s="1302"/>
      <c r="I1657" s="1302"/>
      <c r="J1657" s="1302"/>
      <c r="K1657" s="1302"/>
      <c r="L1657" s="1302"/>
      <c r="M1657" s="1302"/>
      <c r="N1657" s="1302"/>
      <c r="O1657" s="1302"/>
      <c r="P1657" s="1007"/>
    </row>
    <row r="1658" spans="1:16" s="73" customFormat="1" ht="44.25" customHeight="1">
      <c r="A1658" s="1303"/>
      <c r="B1658" s="1304" t="str">
        <f>IF(L1660&gt;0,CONCATENATE(I1660,L1660),0)</f>
        <v>Roll No.:-947</v>
      </c>
      <c r="C1658" s="1306"/>
      <c r="D1658" s="1308" t="str">
        <f>Master!$E$8</f>
        <v>Govt. Sr. Secondary School Raimalwada</v>
      </c>
      <c r="E1658" s="1309"/>
      <c r="F1658" s="1309"/>
      <c r="G1658" s="1309"/>
      <c r="H1658" s="1309"/>
      <c r="I1658" s="1309"/>
      <c r="J1658" s="1309"/>
      <c r="K1658" s="1309"/>
      <c r="L1658" s="1309"/>
      <c r="M1658" s="1309"/>
      <c r="N1658" s="1309"/>
      <c r="O1658" s="1310"/>
      <c r="P1658" s="1007"/>
    </row>
    <row r="1659" spans="1:16" s="73" customFormat="1" ht="26.25" customHeight="1" thickBot="1">
      <c r="A1659" s="1303"/>
      <c r="B1659" s="1305"/>
      <c r="C1659" s="1307"/>
      <c r="D1659" s="1311" t="str">
        <f>Master!$E$11</f>
        <v>P.S.-Bapini (Jodhpur)</v>
      </c>
      <c r="E1659" s="1311"/>
      <c r="F1659" s="1311"/>
      <c r="G1659" s="1311"/>
      <c r="H1659" s="1311"/>
      <c r="I1659" s="1311"/>
      <c r="J1659" s="1311"/>
      <c r="K1659" s="1311"/>
      <c r="L1659" s="1311"/>
      <c r="M1659" s="1311"/>
      <c r="N1659" s="1311"/>
      <c r="O1659" s="1312"/>
      <c r="P1659" s="1007"/>
    </row>
    <row r="1660" spans="1:16" s="73" customFormat="1" ht="15" customHeight="1">
      <c r="A1660" s="1303"/>
      <c r="B1660" s="1313"/>
      <c r="C1660" s="1314" t="s">
        <v>163</v>
      </c>
      <c r="D1660" s="1315"/>
      <c r="E1660" s="1315"/>
      <c r="F1660" s="1315"/>
      <c r="G1660" s="1315"/>
      <c r="H1660" s="1316"/>
      <c r="I1660" s="1320" t="s">
        <v>125</v>
      </c>
      <c r="J1660" s="1321"/>
      <c r="K1660" s="1321"/>
      <c r="L1660" s="1286">
        <f>VLOOKUP(A1657,'Marks Entry'!$B$9:$G$108,6)</f>
        <v>947</v>
      </c>
      <c r="M1660" s="1288" t="str">
        <f>CONCATENATE('Marks Entry'!$C$3,"0",'Marks Entry'!$G$3)</f>
        <v>School U-Dise Code :-08151106901</v>
      </c>
      <c r="N1660" s="1289"/>
      <c r="O1660" s="1290"/>
      <c r="P1660" s="1007"/>
    </row>
    <row r="1661" spans="1:16" s="73" customFormat="1" ht="15" customHeight="1">
      <c r="A1661" s="1303"/>
      <c r="B1661" s="1313"/>
      <c r="C1661" s="1314"/>
      <c r="D1661" s="1315"/>
      <c r="E1661" s="1315"/>
      <c r="F1661" s="1315"/>
      <c r="G1661" s="1315"/>
      <c r="H1661" s="1316"/>
      <c r="I1661" s="1320"/>
      <c r="J1661" s="1321"/>
      <c r="K1661" s="1321"/>
      <c r="L1661" s="1286"/>
      <c r="M1661" s="1291" t="str">
        <f>CONCATENATE('Marks Entry'!$I$3,'Marks Entry'!$J$3)</f>
        <v>Session :-2022-23</v>
      </c>
      <c r="N1661" s="1292"/>
      <c r="O1661" s="1293"/>
      <c r="P1661" s="1007"/>
    </row>
    <row r="1662" spans="1:16" s="73" customFormat="1" ht="15" customHeight="1" thickBot="1">
      <c r="A1662" s="1303"/>
      <c r="B1662" s="1313"/>
      <c r="C1662" s="1317"/>
      <c r="D1662" s="1318"/>
      <c r="E1662" s="1318"/>
      <c r="F1662" s="1318"/>
      <c r="G1662" s="1318"/>
      <c r="H1662" s="1319"/>
      <c r="I1662" s="1322"/>
      <c r="J1662" s="1323"/>
      <c r="K1662" s="1323"/>
      <c r="L1662" s="1287"/>
      <c r="M1662" s="1294"/>
      <c r="N1662" s="1295"/>
      <c r="O1662" s="1296"/>
      <c r="P1662" s="1007"/>
    </row>
    <row r="1663" spans="1:16" s="73" customFormat="1" ht="19.5" customHeight="1">
      <c r="A1663" s="1303"/>
      <c r="B1663" s="543" t="s">
        <v>210</v>
      </c>
      <c r="C1663" s="1297" t="s">
        <v>21</v>
      </c>
      <c r="D1663" s="1298"/>
      <c r="E1663" s="1298"/>
      <c r="F1663" s="1298"/>
      <c r="G1663" s="1299"/>
      <c r="H1663" s="13" t="s">
        <v>161</v>
      </c>
      <c r="I1663" s="1300">
        <f>VLOOKUP($A1657,'Marks Entry'!$B$9:$FN$108,4,0)</f>
        <v>0</v>
      </c>
      <c r="J1663" s="1300"/>
      <c r="K1663" s="1300"/>
      <c r="L1663" s="1300"/>
      <c r="M1663" s="1300"/>
      <c r="N1663" s="1300"/>
      <c r="O1663" s="1301"/>
      <c r="P1663" s="1007"/>
    </row>
    <row r="1664" spans="1:16" s="73" customFormat="1" ht="19.5" customHeight="1">
      <c r="A1664" s="1303"/>
      <c r="B1664" s="543" t="s">
        <v>210</v>
      </c>
      <c r="C1664" s="1283" t="s">
        <v>23</v>
      </c>
      <c r="D1664" s="1284"/>
      <c r="E1664" s="1284"/>
      <c r="F1664" s="1284"/>
      <c r="G1664" s="1285"/>
      <c r="H1664" s="25" t="s">
        <v>161</v>
      </c>
      <c r="I1664" s="1252">
        <f>VLOOKUP($A1657,'Marks Entry'!$B$9:$FN$108,7,0)</f>
        <v>0</v>
      </c>
      <c r="J1664" s="1252"/>
      <c r="K1664" s="1252"/>
      <c r="L1664" s="1252"/>
      <c r="M1664" s="1252"/>
      <c r="N1664" s="1252"/>
      <c r="O1664" s="1253"/>
      <c r="P1664" s="1007"/>
    </row>
    <row r="1665" spans="1:16" s="73" customFormat="1" ht="19.5" customHeight="1">
      <c r="A1665" s="1303"/>
      <c r="B1665" s="543" t="s">
        <v>210</v>
      </c>
      <c r="C1665" s="1283" t="s">
        <v>24</v>
      </c>
      <c r="D1665" s="1284"/>
      <c r="E1665" s="1284"/>
      <c r="F1665" s="1284"/>
      <c r="G1665" s="1285"/>
      <c r="H1665" s="25" t="s">
        <v>161</v>
      </c>
      <c r="I1665" s="1252">
        <f>VLOOKUP($A1657,'Marks Entry'!$B$9:$FN$108,8,0)</f>
        <v>0</v>
      </c>
      <c r="J1665" s="1252"/>
      <c r="K1665" s="1252"/>
      <c r="L1665" s="1252"/>
      <c r="M1665" s="1252"/>
      <c r="N1665" s="1252"/>
      <c r="O1665" s="1253"/>
      <c r="P1665" s="1007"/>
    </row>
    <row r="1666" spans="1:16" s="73" customFormat="1" ht="19.5" customHeight="1">
      <c r="A1666" s="1303"/>
      <c r="B1666" s="543" t="s">
        <v>210</v>
      </c>
      <c r="C1666" s="1283" t="s">
        <v>55</v>
      </c>
      <c r="D1666" s="1284"/>
      <c r="E1666" s="1284"/>
      <c r="F1666" s="1284"/>
      <c r="G1666" s="1285"/>
      <c r="H1666" s="25" t="s">
        <v>161</v>
      </c>
      <c r="I1666" s="1252">
        <f>VLOOKUP($A1657,'Marks Entry'!$B$9:$FN$108,9,0)</f>
        <v>0</v>
      </c>
      <c r="J1666" s="1252"/>
      <c r="K1666" s="1252"/>
      <c r="L1666" s="1252"/>
      <c r="M1666" s="1252"/>
      <c r="N1666" s="1252"/>
      <c r="O1666" s="1253"/>
      <c r="P1666" s="1007"/>
    </row>
    <row r="1667" spans="1:16" s="73" customFormat="1" ht="19.5" customHeight="1">
      <c r="A1667" s="1303"/>
      <c r="B1667" s="543" t="s">
        <v>210</v>
      </c>
      <c r="C1667" s="1283" t="s">
        <v>56</v>
      </c>
      <c r="D1667" s="1284"/>
      <c r="E1667" s="1284"/>
      <c r="F1667" s="1284"/>
      <c r="G1667" s="1285"/>
      <c r="H1667" s="25" t="s">
        <v>161</v>
      </c>
      <c r="I1667" s="1251" t="str">
        <f>CONCATENATE('Marks Entry'!$G$4,'Marks Entry'!$J$4)</f>
        <v>6(A)</v>
      </c>
      <c r="J1667" s="1252"/>
      <c r="K1667" s="1252"/>
      <c r="L1667" s="1252"/>
      <c r="M1667" s="1252"/>
      <c r="N1667" s="1252"/>
      <c r="O1667" s="1253"/>
      <c r="P1667" s="1007"/>
    </row>
    <row r="1668" spans="1:16" s="73" customFormat="1" ht="19.5" customHeight="1" thickBot="1">
      <c r="A1668" s="1303"/>
      <c r="B1668" s="543" t="s">
        <v>210</v>
      </c>
      <c r="C1668" s="1254" t="s">
        <v>26</v>
      </c>
      <c r="D1668" s="1255"/>
      <c r="E1668" s="1255"/>
      <c r="F1668" s="1255"/>
      <c r="G1668" s="1256"/>
      <c r="H1668" s="61" t="s">
        <v>161</v>
      </c>
      <c r="I1668" s="1257">
        <f>VLOOKUP($A1657,'Marks Entry'!$B$9:$FN$108,10,0)</f>
        <v>0</v>
      </c>
      <c r="J1668" s="1257"/>
      <c r="K1668" s="1257"/>
      <c r="L1668" s="1257"/>
      <c r="M1668" s="1257"/>
      <c r="N1668" s="1257"/>
      <c r="O1668" s="1258"/>
      <c r="P1668" s="1007"/>
    </row>
    <row r="1669" spans="1:16" s="73" customFormat="1" ht="34.5" customHeight="1">
      <c r="A1669" s="1303"/>
      <c r="B1669" s="543" t="s">
        <v>210</v>
      </c>
      <c r="C1669" s="1259" t="s">
        <v>57</v>
      </c>
      <c r="D1669" s="1260"/>
      <c r="E1669" s="525" t="s">
        <v>82</v>
      </c>
      <c r="F1669" s="525" t="s">
        <v>83</v>
      </c>
      <c r="G1669" s="697" t="str">
        <f>'Marks Entry'!$R$5</f>
        <v>No Bag Day Activity</v>
      </c>
      <c r="H1669" s="521" t="s">
        <v>32</v>
      </c>
      <c r="I1669" s="1261" t="s">
        <v>58</v>
      </c>
      <c r="J1669" s="1262"/>
      <c r="K1669" s="522" t="s">
        <v>203</v>
      </c>
      <c r="L1669" s="1263" t="s">
        <v>94</v>
      </c>
      <c r="M1669" s="1264"/>
      <c r="N1669" s="535" t="s">
        <v>86</v>
      </c>
      <c r="O1669" s="1265" t="s">
        <v>101</v>
      </c>
      <c r="P1669" s="1007"/>
    </row>
    <row r="1670" spans="1:16" s="73" customFormat="1" ht="25.5" customHeight="1" thickBot="1">
      <c r="A1670" s="1303"/>
      <c r="B1670" s="543" t="s">
        <v>210</v>
      </c>
      <c r="C1670" s="1267" t="s">
        <v>59</v>
      </c>
      <c r="D1670" s="1268"/>
      <c r="E1670" s="549">
        <f>'Marks Entry'!$N$7</f>
        <v>10</v>
      </c>
      <c r="F1670" s="549">
        <f>'Marks Entry'!$Q$7</f>
        <v>10</v>
      </c>
      <c r="G1670" s="549">
        <f>'Marks Entry'!$T$7</f>
        <v>10</v>
      </c>
      <c r="H1670" s="111">
        <f>SUM(E1670:G1670)</f>
        <v>30</v>
      </c>
      <c r="I1670" s="1269">
        <f>'Marks Entry'!$X$7</f>
        <v>70</v>
      </c>
      <c r="J1670" s="1270"/>
      <c r="K1670" s="531">
        <f>SUM(H1670,I1670)</f>
        <v>100</v>
      </c>
      <c r="L1670" s="1330">
        <f>'Marks Entry'!$AA$7</f>
        <v>100</v>
      </c>
      <c r="M1670" s="1331"/>
      <c r="N1670" s="536">
        <f>H1670+I1670+L1670</f>
        <v>200</v>
      </c>
      <c r="O1670" s="1266"/>
      <c r="P1670" s="1007"/>
    </row>
    <row r="1671" spans="1:16" s="73" customFormat="1" ht="18.600000000000001" customHeight="1">
      <c r="A1671" s="1303"/>
      <c r="B1671" s="543" t="s">
        <v>210</v>
      </c>
      <c r="C1671" s="1324" t="str">
        <f>'Marks Entry'!$L$3</f>
        <v>HINDI</v>
      </c>
      <c r="D1671" s="1325"/>
      <c r="E1671" s="527">
        <f>IF($L1660="TC",0,IF($L1660="Nso",0,VLOOKUP($A1657,'Marks Entry'!$B$9:$FN$108,13,0)))</f>
        <v>0</v>
      </c>
      <c r="F1671" s="527">
        <f>IF($L1660="TC",0,IF($L1660="Nso",0,VLOOKUP($A1657,'Marks Entry'!$B$9:$FN$108,16,0)))</f>
        <v>0</v>
      </c>
      <c r="G1671" s="527">
        <f>IF($L1660="TC",0,IF($L1660="Nso",0,VLOOKUP($A1657,'Marks Entry'!$B$9:$FN$108,19,0)))</f>
        <v>0</v>
      </c>
      <c r="H1671" s="528">
        <f>SUM(E1671:G1671)</f>
        <v>0</v>
      </c>
      <c r="I1671" s="1326">
        <f>IF($L1660="TC",0,IF($L1660="Nso",0,VLOOKUP($A1657,'Marks Entry'!$B$9:$FN$108,23,0)))</f>
        <v>0</v>
      </c>
      <c r="J1671" s="1327"/>
      <c r="K1671" s="532">
        <f>SUM(H1671,I1671)</f>
        <v>0</v>
      </c>
      <c r="L1671" s="1328">
        <f>IF($L1660="TC",0,IF($L1660="Nso",0,VLOOKUP($A1657,'Marks Entry'!$B$9:$FN$108,26,0)))</f>
        <v>0</v>
      </c>
      <c r="M1671" s="1329"/>
      <c r="N1671" s="537">
        <f>SUM(H1671,I1671,L1671)</f>
        <v>0</v>
      </c>
      <c r="O1671" s="544" t="str">
        <f>IF($L1660="TC",0,IF($L1660="Nso",0,VLOOKUP($A1657,'Marks Entry'!$B$9:$FN$108,30,0)))</f>
        <v>E</v>
      </c>
      <c r="P1671" s="1007"/>
    </row>
    <row r="1672" spans="1:16" s="73" customFormat="1" ht="18.600000000000001" customHeight="1">
      <c r="A1672" s="1303"/>
      <c r="B1672" s="543" t="s">
        <v>210</v>
      </c>
      <c r="C1672" s="1271" t="str">
        <f>'Marks Entry'!$AF$3</f>
        <v>ENGLISH</v>
      </c>
      <c r="D1672" s="1272"/>
      <c r="E1672" s="527">
        <f>IF($L1660="TC",0,IF($L1660="Nso",0,VLOOKUP($A1657,'Marks Entry'!$B$9:$FN$108,33,0)))</f>
        <v>0</v>
      </c>
      <c r="F1672" s="527">
        <f>IF($L1660="TC",0,IF($L1660="Nso",0,VLOOKUP($A1657,'Marks Entry'!$B$9:$FN$108,36,0)))</f>
        <v>0</v>
      </c>
      <c r="G1672" s="527">
        <f>IF($L1660="TC",0,IF($L1660="Nso",0,VLOOKUP($A1657,'Marks Entry'!$B$9:$FN$108,39,0)))</f>
        <v>0</v>
      </c>
      <c r="H1672" s="529">
        <f t="shared" ref="H1672:H1676" si="138">SUM(E1672:G1672)</f>
        <v>0</v>
      </c>
      <c r="I1672" s="1273">
        <f>IF($L1660="TC",0,IF($L1660="Nso",0,VLOOKUP($A1657,'Marks Entry'!$B$9:$FN$108,43,0)))</f>
        <v>0</v>
      </c>
      <c r="J1672" s="1274"/>
      <c r="K1672" s="533">
        <f t="shared" ref="K1672:K1676" si="139">SUM(H1672,I1672)</f>
        <v>0</v>
      </c>
      <c r="L1672" s="1275">
        <f>IF($L1660="TC",0,IF($L1660="Nso",0,VLOOKUP($A1657,'Marks Entry'!$B$9:$FN$108,46,0)))</f>
        <v>0</v>
      </c>
      <c r="M1672" s="1276"/>
      <c r="N1672" s="537">
        <f t="shared" ref="N1672:N1676" si="140">SUM(H1672,I1672,L1672)</f>
        <v>0</v>
      </c>
      <c r="O1672" s="544" t="str">
        <f>IF($L1660="TC",0,IF($L1660="Nso",0,VLOOKUP($A1657,'Marks Entry'!$B$9:$FN$108,50,0)))</f>
        <v>E</v>
      </c>
      <c r="P1672" s="1007"/>
    </row>
    <row r="1673" spans="1:16" s="73" customFormat="1" ht="18.600000000000001" customHeight="1">
      <c r="A1673" s="1303"/>
      <c r="B1673" s="543" t="s">
        <v>210</v>
      </c>
      <c r="C1673" s="1271" t="str">
        <f>'Marks Entry'!$AZ$3</f>
        <v>SANSKRIT</v>
      </c>
      <c r="D1673" s="1272"/>
      <c r="E1673" s="527">
        <f>IF($L1660="TC",0,IF($L1660="Nso",0,VLOOKUP($A1657,'Marks Entry'!$B$9:$FN$108,53,0)))</f>
        <v>0</v>
      </c>
      <c r="F1673" s="527">
        <f>IF($L1660="TC",0,IF($L1660="TC",0,IF($L1660="Nso",0,VLOOKUP($A1657,'Marks Entry'!$B$9:$FN$108,56,0))))</f>
        <v>0</v>
      </c>
      <c r="G1673" s="527">
        <f>IF($L1660="TC",0,IF($L1660="TC",0,IF($L1660="Nso",0,VLOOKUP($A1657,'Marks Entry'!$B$9:$FN$108,59,0))))</f>
        <v>0</v>
      </c>
      <c r="H1673" s="529">
        <f t="shared" si="138"/>
        <v>0</v>
      </c>
      <c r="I1673" s="1273">
        <f>IF($L1660="TC",0,IF($L1660="Nso",0,VLOOKUP($A1657,'Marks Entry'!$B$9:$FN$108,63,0)))</f>
        <v>0</v>
      </c>
      <c r="J1673" s="1274"/>
      <c r="K1673" s="533">
        <f t="shared" si="139"/>
        <v>0</v>
      </c>
      <c r="L1673" s="1275">
        <f>IF($L1660="TC",0,IF($L1660="Nso",0,VLOOKUP($A1657,'Marks Entry'!$B$9:$FN$108,66,0)))</f>
        <v>0</v>
      </c>
      <c r="M1673" s="1276"/>
      <c r="N1673" s="537">
        <f t="shared" si="140"/>
        <v>0</v>
      </c>
      <c r="O1673" s="544" t="str">
        <f>IF($L1660="TC",0,IF($L1660="Nso",0,VLOOKUP($A1657,'Marks Entry'!$B$9:$FN$108,70,0)))</f>
        <v>E</v>
      </c>
      <c r="P1673" s="1007"/>
    </row>
    <row r="1674" spans="1:16" s="73" customFormat="1" ht="18.600000000000001" customHeight="1">
      <c r="A1674" s="1303"/>
      <c r="B1674" s="543" t="s">
        <v>210</v>
      </c>
      <c r="C1674" s="1271" t="str">
        <f>'Marks Entry'!$BT$3</f>
        <v>SCIENCE</v>
      </c>
      <c r="D1674" s="1272"/>
      <c r="E1674" s="527">
        <f>IF($L1660="TC",0,IF($L1660="Nso",0,VLOOKUP($A1657,'Marks Entry'!$B$9:$FN$108,73,0)))</f>
        <v>0</v>
      </c>
      <c r="F1674" s="527">
        <f>IF($L1660="TC",0,IF($L1660="Nso",0,VLOOKUP($A1657,'Marks Entry'!$B$9:$FN$108,76,0)))</f>
        <v>0</v>
      </c>
      <c r="G1674" s="527">
        <f>IF($L1660="TC",0,IF($L1660="Nso",0,VLOOKUP($A1657,'Marks Entry'!$B$9:$FN$108,79,0)))</f>
        <v>0</v>
      </c>
      <c r="H1674" s="529">
        <f t="shared" si="138"/>
        <v>0</v>
      </c>
      <c r="I1674" s="1273">
        <f>IF($L1660="TC",0,IF($L1660="Nso",0,VLOOKUP($A1657,'Marks Entry'!$B$9:$FN$108,83,0)))</f>
        <v>0</v>
      </c>
      <c r="J1674" s="1274"/>
      <c r="K1674" s="533">
        <f t="shared" si="139"/>
        <v>0</v>
      </c>
      <c r="L1674" s="1275">
        <f>IF($L1660="TC",0,IF($L1660="Nso",0,VLOOKUP($A1657,'Marks Entry'!$B$9:$FN$108,86,0)))</f>
        <v>0</v>
      </c>
      <c r="M1674" s="1276"/>
      <c r="N1674" s="537">
        <f t="shared" si="140"/>
        <v>0</v>
      </c>
      <c r="O1674" s="544" t="str">
        <f>IF($L1660="TC",0,IF($L1660="Nso",0,VLOOKUP($A1657,'Marks Entry'!$B$9:$FN$108,90,0)))</f>
        <v>E</v>
      </c>
      <c r="P1674" s="1007"/>
    </row>
    <row r="1675" spans="1:16" s="73" customFormat="1" ht="18.600000000000001" customHeight="1">
      <c r="A1675" s="1303"/>
      <c r="B1675" s="543" t="s">
        <v>210</v>
      </c>
      <c r="C1675" s="1271" t="str">
        <f>'Marks Entry'!$CN$3</f>
        <v>MATHEMATICS</v>
      </c>
      <c r="D1675" s="1272"/>
      <c r="E1675" s="527">
        <f>IF($L1660="TC",0,IF($L1660="Nso",0,VLOOKUP($A1657,'Marks Entry'!$B$9:$FN$108,93,0)))</f>
        <v>0</v>
      </c>
      <c r="F1675" s="527">
        <f>IF($L1660="TC",0,IF($L1660="Nso",0,VLOOKUP($A1657,'Marks Entry'!$B$9:$FN$108,96,0)))</f>
        <v>0</v>
      </c>
      <c r="G1675" s="527">
        <f>IF($L1660="TC",0,IF($L1660="Nso",0,VLOOKUP($A1657,'Marks Entry'!$B$9:$FN$108,99,0)))</f>
        <v>0</v>
      </c>
      <c r="H1675" s="529">
        <f t="shared" si="138"/>
        <v>0</v>
      </c>
      <c r="I1675" s="1273">
        <f>IF($L1660="TC",0,IF($L1660="Nso",0,VLOOKUP($A1657,'Marks Entry'!$B$9:$FN$108,103,0)))</f>
        <v>0</v>
      </c>
      <c r="J1675" s="1274"/>
      <c r="K1675" s="533">
        <f t="shared" si="139"/>
        <v>0</v>
      </c>
      <c r="L1675" s="1275">
        <f>IF($L1660="TC",0,IF($L1660="Nso",0,VLOOKUP($A1657,'Marks Entry'!$B$9:$FN$108,106,0)))</f>
        <v>0</v>
      </c>
      <c r="M1675" s="1276"/>
      <c r="N1675" s="537">
        <f t="shared" si="140"/>
        <v>0</v>
      </c>
      <c r="O1675" s="544" t="str">
        <f>IF($L1660="TC",0,IF($L1660="Nso",0,VLOOKUP($A1657,'Marks Entry'!$B$9:$FN$108,110,0)))</f>
        <v>E</v>
      </c>
      <c r="P1675" s="1007"/>
    </row>
    <row r="1676" spans="1:16" s="73" customFormat="1" ht="18.600000000000001" customHeight="1" thickBot="1">
      <c r="A1676" s="1303"/>
      <c r="B1676" s="543" t="s">
        <v>210</v>
      </c>
      <c r="C1676" s="1277" t="str">
        <f>'Marks Entry'!$DH$3</f>
        <v>SOCIAL SCIENCE</v>
      </c>
      <c r="D1676" s="1278"/>
      <c r="E1676" s="527">
        <f>IF($L1660="TC",0,IF($L1660="Nso",0,VLOOKUP($A1657,'Marks Entry'!$B$9:$FN$108,113,0)))</f>
        <v>0</v>
      </c>
      <c r="F1676" s="527">
        <f>IF($L1660="TC",0,IF($L1660="Nso",0,VLOOKUP($A1657,'Marks Entry'!$B$9:$FN$108,116,0)))</f>
        <v>0</v>
      </c>
      <c r="G1676" s="527">
        <f>IF($L1660="TC",0,IF($L1660="Nso",0,VLOOKUP($A1657,'Marks Entry'!$B$9:$FN$108,119,0)))</f>
        <v>0</v>
      </c>
      <c r="H1676" s="530">
        <f t="shared" si="138"/>
        <v>0</v>
      </c>
      <c r="I1676" s="1279">
        <f>IF($L1660="TC",0,IF($L1660="Nso",0,VLOOKUP($A1657,'Marks Entry'!$B$9:$FN$108,123,0)))</f>
        <v>0</v>
      </c>
      <c r="J1676" s="1280"/>
      <c r="K1676" s="534">
        <f t="shared" si="139"/>
        <v>0</v>
      </c>
      <c r="L1676" s="1281">
        <f>IF($L1660="TC",0,IF($L1660="Nso",0,VLOOKUP($A1657,'Marks Entry'!$B$9:$FN$108,126,0)))</f>
        <v>0</v>
      </c>
      <c r="M1676" s="1282"/>
      <c r="N1676" s="537">
        <f t="shared" si="140"/>
        <v>0</v>
      </c>
      <c r="O1676" s="544" t="str">
        <f>IF($L1660="TC",0,IF($L1660="Nso",0,VLOOKUP($A1657,'Marks Entry'!$B$9:$FN$108,130,0)))</f>
        <v>E</v>
      </c>
      <c r="P1676" s="1007"/>
    </row>
    <row r="1677" spans="1:16" s="73" customFormat="1" ht="18.600000000000001" customHeight="1">
      <c r="A1677" s="1303"/>
      <c r="B1677" s="543" t="s">
        <v>210</v>
      </c>
      <c r="C1677" s="1350" t="s">
        <v>87</v>
      </c>
      <c r="D1677" s="1351"/>
      <c r="E1677" s="1352"/>
      <c r="F1677" s="1356" t="s">
        <v>88</v>
      </c>
      <c r="G1677" s="1357"/>
      <c r="H1677" s="1358" t="s">
        <v>89</v>
      </c>
      <c r="I1677" s="1358"/>
      <c r="J1677" s="1359" t="s">
        <v>44</v>
      </c>
      <c r="K1677" s="1360"/>
      <c r="L1677" s="236" t="s">
        <v>95</v>
      </c>
      <c r="M1677" s="236" t="s">
        <v>208</v>
      </c>
      <c r="N1677" s="200" t="s">
        <v>42</v>
      </c>
      <c r="O1677" s="545" t="s">
        <v>46</v>
      </c>
      <c r="P1677" s="1007"/>
    </row>
    <row r="1678" spans="1:16" s="73" customFormat="1" ht="18.600000000000001" customHeight="1" thickBot="1">
      <c r="A1678" s="1303"/>
      <c r="B1678" s="543" t="s">
        <v>210</v>
      </c>
      <c r="C1678" s="1353"/>
      <c r="D1678" s="1354"/>
      <c r="E1678" s="1355"/>
      <c r="F1678" s="1361">
        <f>IF($L1660="TC",0,IF($L1660="Nso",0,VLOOKUP($A1657,'Marks Entry'!$B$9:$FN$108,161,0)))</f>
        <v>1200</v>
      </c>
      <c r="G1678" s="1362"/>
      <c r="H1678" s="1363">
        <f>IF($L1660="TC",0,IF($L1660="Nso",0,VLOOKUP($A1657,'Marks Entry'!$B$9:$FN$108,162,0)))</f>
        <v>0</v>
      </c>
      <c r="I1678" s="1363"/>
      <c r="J1678" s="1364">
        <f>IF($L1660="TC",0,IF($L1660="Nso",0,VLOOKUP($A1657,'Marks Entry'!$B$9:$FN$108,163,0)))</f>
        <v>0</v>
      </c>
      <c r="K1678" s="1365"/>
      <c r="L1678" s="237" t="str">
        <f>IF($L1660="TC",0,IF($L1660="Nso",0,VLOOKUP($A1657,'Marks Entry'!$B$9:$FN$108,164,0)))</f>
        <v/>
      </c>
      <c r="M1678" s="237" t="str">
        <f>IF($L1660="TC",0,IF($L1660="Nso",0,VLOOKUP($A1657,'Marks Entry'!$B$9:$FN$108,165,0)))</f>
        <v/>
      </c>
      <c r="N1678" s="542" t="str">
        <f>IF($L1660="TC","TC",IF($L1660="Nso","NSO",VLOOKUP($A1657,'Marks Entry'!$B$9:$FN$108,166,0)))</f>
        <v>PROMOTED</v>
      </c>
      <c r="O1678" s="546" t="str">
        <f>IF($L1660="Nso",0,VLOOKUP($A1657,'Marks Entry'!$B$9:$FN$108,168,0))</f>
        <v/>
      </c>
      <c r="P1678" s="1007"/>
    </row>
    <row r="1679" spans="1:16" s="73" customFormat="1" ht="18.600000000000001" customHeight="1">
      <c r="A1679" s="1303"/>
      <c r="B1679" s="543" t="s">
        <v>210</v>
      </c>
      <c r="C1679" s="1332" t="s">
        <v>62</v>
      </c>
      <c r="D1679" s="1333"/>
      <c r="E1679" s="1333"/>
      <c r="F1679" s="1333"/>
      <c r="G1679" s="1333"/>
      <c r="H1679" s="1333"/>
      <c r="I1679" s="1334"/>
      <c r="J1679" s="1335" t="s">
        <v>63</v>
      </c>
      <c r="K1679" s="1335"/>
      <c r="L1679" s="1336"/>
      <c r="M1679" s="238">
        <f>IF($L1660="TC",0,IF($L1660="Nso",0,VLOOKUP($A1657,'Marks Entry'!$B$9:$FN$108,158,0)))</f>
        <v>0</v>
      </c>
      <c r="N1679" s="1337" t="s">
        <v>104</v>
      </c>
      <c r="O1679" s="1338"/>
      <c r="P1679" s="1007"/>
    </row>
    <row r="1680" spans="1:16" s="73" customFormat="1" ht="18.600000000000001" customHeight="1" thickBot="1">
      <c r="A1680" s="1303"/>
      <c r="B1680" s="543" t="s">
        <v>210</v>
      </c>
      <c r="C1680" s="1339" t="s">
        <v>57</v>
      </c>
      <c r="D1680" s="1340"/>
      <c r="E1680" s="1340"/>
      <c r="F1680" s="1341" t="s">
        <v>168</v>
      </c>
      <c r="G1680" s="1341"/>
      <c r="H1680" s="1341"/>
      <c r="I1680" s="523" t="s">
        <v>50</v>
      </c>
      <c r="J1680" s="1342" t="s">
        <v>64</v>
      </c>
      <c r="K1680" s="1342"/>
      <c r="L1680" s="1343"/>
      <c r="M1680" s="239">
        <f>IF($L1660="TC",0,IF($L1660="Nso",0,VLOOKUP($A1657,'Marks Entry'!$B$9:$FN$108,159,0)))</f>
        <v>0</v>
      </c>
      <c r="N1680" s="1344" t="str">
        <f>IF($L1660="TC",0,IF($L1660="Nso",0,VLOOKUP($A1657,'Marks Entry'!$B$9:$FN$108,160,0)))</f>
        <v/>
      </c>
      <c r="O1680" s="1345"/>
      <c r="P1680" s="1007"/>
    </row>
    <row r="1681" spans="1:16" s="73" customFormat="1" ht="18.600000000000001" customHeight="1">
      <c r="A1681" s="1303"/>
      <c r="B1681" s="543" t="s">
        <v>210</v>
      </c>
      <c r="C1681" s="1339"/>
      <c r="D1681" s="1340"/>
      <c r="E1681" s="1340"/>
      <c r="F1681" s="1341"/>
      <c r="G1681" s="1341"/>
      <c r="H1681" s="1341"/>
      <c r="I1681" s="524" t="s">
        <v>102</v>
      </c>
      <c r="J1681" s="1346" t="s">
        <v>65</v>
      </c>
      <c r="K1681" s="1346"/>
      <c r="L1681" s="1347"/>
      <c r="M1681" s="1348" t="str">
        <f>IF($L1660="TC",0,IF($L1660="Nso",0,VLOOKUP($A1657,'Marks Entry'!$B$9:$FN$108,169,0)))</f>
        <v>Need Improvement</v>
      </c>
      <c r="N1681" s="1348"/>
      <c r="O1681" s="1349"/>
      <c r="P1681" s="1007"/>
    </row>
    <row r="1682" spans="1:16" s="73" customFormat="1" ht="18.600000000000001" customHeight="1">
      <c r="A1682" s="1303"/>
      <c r="B1682" s="543" t="s">
        <v>210</v>
      </c>
      <c r="C1682" s="1397" t="str">
        <f>'Marks Entry'!$EB$3</f>
        <v>Work Exp.</v>
      </c>
      <c r="D1682" s="1398"/>
      <c r="E1682" s="1399"/>
      <c r="F1682" s="1400" t="str">
        <f>IF($L1660="TC",0,IF($L1660="Nso",0,VLOOKUP($A1657,'Marks Entry'!$B$9:$GM$108,186,0)))</f>
        <v>0/100</v>
      </c>
      <c r="G1682" s="1400"/>
      <c r="H1682" s="1400"/>
      <c r="I1682" s="59" t="str">
        <f>IF($L1660="TC",0,IF($L1660="Nso",0,VLOOKUP($A1657,'Marks Entry'!$B$9:$GM$108,139,0)))</f>
        <v>E</v>
      </c>
      <c r="J1682" s="1401" t="s">
        <v>81</v>
      </c>
      <c r="K1682" s="1401"/>
      <c r="L1682" s="1402"/>
      <c r="M1682" s="1403">
        <f>'Marks Entry'!$AA$2</f>
        <v>45041</v>
      </c>
      <c r="N1682" s="1403"/>
      <c r="O1682" s="1404"/>
      <c r="P1682" s="1007"/>
    </row>
    <row r="1683" spans="1:16" s="73" customFormat="1" ht="18.600000000000001" customHeight="1">
      <c r="A1683" s="1303"/>
      <c r="B1683" s="543" t="s">
        <v>210</v>
      </c>
      <c r="C1683" s="1405" t="str">
        <f>'Marks Entry'!$EK$3</f>
        <v>Art Edu.</v>
      </c>
      <c r="D1683" s="1400"/>
      <c r="E1683" s="1400"/>
      <c r="F1683" s="1406" t="str">
        <f>IF($L1660="TC",0,IF($L1660="Nso",0,VLOOKUP($A1657,'Marks Entry'!$B$9:$GM$108,190,0)))</f>
        <v>0/100</v>
      </c>
      <c r="G1683" s="1407"/>
      <c r="H1683" s="1408"/>
      <c r="I1683" s="59" t="str">
        <f>IF($L1660="TC",0,IF($L1660="Nso",0,VLOOKUP($A1657,'Marks Entry'!$B$9:$GM$108,148,0)))</f>
        <v>E</v>
      </c>
      <c r="J1683" s="1409"/>
      <c r="K1683" s="1409"/>
      <c r="L1683" s="1410"/>
      <c r="M1683" s="1410"/>
      <c r="N1683" s="1410"/>
      <c r="O1683" s="1411"/>
      <c r="P1683" s="1007"/>
    </row>
    <row r="1684" spans="1:16" s="73" customFormat="1" ht="18.600000000000001" customHeight="1">
      <c r="A1684" s="1303"/>
      <c r="B1684" s="543" t="s">
        <v>210</v>
      </c>
      <c r="C1684" s="1366" t="str">
        <f>'Marks Entry'!$ET$3</f>
        <v>HEALTH &amp; PHY. EDU.</v>
      </c>
      <c r="D1684" s="1367"/>
      <c r="E1684" s="1367"/>
      <c r="F1684" s="1368" t="str">
        <f>IF($L1660="TC",0,IF($L1660="Nso",0,VLOOKUP($A1657,'Marks Entry'!$B$9:$GM$108,194,0)))</f>
        <v>0/100</v>
      </c>
      <c r="G1684" s="1369"/>
      <c r="H1684" s="1370"/>
      <c r="I1684" s="59" t="str">
        <f>IF($L1660="TC",0,IF($L1660="Nso",0,VLOOKUP($A1657,'Marks Entry'!$B$9:$GM$108,157,0)))</f>
        <v>E</v>
      </c>
      <c r="J1684" s="1371" t="s">
        <v>77</v>
      </c>
      <c r="K1684" s="1372"/>
      <c r="L1684" s="1373"/>
      <c r="M1684" s="1377"/>
      <c r="N1684" s="1372"/>
      <c r="O1684" s="1378"/>
      <c r="P1684" s="1007"/>
    </row>
    <row r="1685" spans="1:16" s="73" customFormat="1" ht="18.600000000000001" customHeight="1">
      <c r="A1685" s="1303"/>
      <c r="B1685" s="543" t="s">
        <v>210</v>
      </c>
      <c r="C1685" s="1381" t="s">
        <v>66</v>
      </c>
      <c r="D1685" s="1382"/>
      <c r="E1685" s="1382"/>
      <c r="F1685" s="1382"/>
      <c r="G1685" s="1382"/>
      <c r="H1685" s="1382"/>
      <c r="I1685" s="1383"/>
      <c r="J1685" s="1374"/>
      <c r="K1685" s="1375"/>
      <c r="L1685" s="1376"/>
      <c r="M1685" s="1379"/>
      <c r="N1685" s="1375"/>
      <c r="O1685" s="1380"/>
      <c r="P1685" s="1007"/>
    </row>
    <row r="1686" spans="1:16" s="73" customFormat="1" ht="18.600000000000001" customHeight="1" thickBot="1">
      <c r="A1686" s="1303"/>
      <c r="B1686" s="543" t="s">
        <v>210</v>
      </c>
      <c r="C1686" s="60" t="s">
        <v>67</v>
      </c>
      <c r="D1686" s="1384" t="s">
        <v>72</v>
      </c>
      <c r="E1686" s="1385"/>
      <c r="F1686" s="1384" t="s">
        <v>73</v>
      </c>
      <c r="G1686" s="1386"/>
      <c r="H1686" s="1386"/>
      <c r="I1686" s="1387"/>
      <c r="J1686" s="1388" t="s">
        <v>78</v>
      </c>
      <c r="K1686" s="1389"/>
      <c r="L1686" s="1389"/>
      <c r="M1686" s="1389"/>
      <c r="N1686" s="1389"/>
      <c r="O1686" s="1390"/>
      <c r="P1686" s="1007"/>
    </row>
    <row r="1687" spans="1:16" s="73" customFormat="1" ht="18.600000000000001" customHeight="1">
      <c r="A1687" s="1303"/>
      <c r="B1687" s="543" t="s">
        <v>210</v>
      </c>
      <c r="C1687" s="690" t="s">
        <v>68</v>
      </c>
      <c r="D1687" s="1328" t="s">
        <v>211</v>
      </c>
      <c r="E1687" s="1327"/>
      <c r="F1687" s="1394" t="s">
        <v>74</v>
      </c>
      <c r="G1687" s="1395"/>
      <c r="H1687" s="1395"/>
      <c r="I1687" s="1396"/>
      <c r="J1687" s="1391"/>
      <c r="K1687" s="1392"/>
      <c r="L1687" s="1392"/>
      <c r="M1687" s="1392"/>
      <c r="N1687" s="1392"/>
      <c r="O1687" s="1393"/>
      <c r="P1687" s="1007"/>
    </row>
    <row r="1688" spans="1:16" s="73" customFormat="1" ht="18.600000000000001" customHeight="1">
      <c r="A1688" s="1303"/>
      <c r="B1688" s="543" t="s">
        <v>210</v>
      </c>
      <c r="C1688" s="689" t="s">
        <v>69</v>
      </c>
      <c r="D1688" s="1275" t="s">
        <v>212</v>
      </c>
      <c r="E1688" s="1274"/>
      <c r="F1688" s="1413" t="s">
        <v>75</v>
      </c>
      <c r="G1688" s="1414"/>
      <c r="H1688" s="1414"/>
      <c r="I1688" s="1415"/>
      <c r="J1688" s="1391"/>
      <c r="K1688" s="1392"/>
      <c r="L1688" s="1392"/>
      <c r="M1688" s="1392"/>
      <c r="N1688" s="1392"/>
      <c r="O1688" s="1393"/>
      <c r="P1688" s="1007"/>
    </row>
    <row r="1689" spans="1:16" s="73" customFormat="1" ht="18.600000000000001" customHeight="1">
      <c r="A1689" s="1303"/>
      <c r="B1689" s="543" t="s">
        <v>210</v>
      </c>
      <c r="C1689" s="689" t="s">
        <v>71</v>
      </c>
      <c r="D1689" s="1275" t="s">
        <v>213</v>
      </c>
      <c r="E1689" s="1274"/>
      <c r="F1689" s="1413" t="s">
        <v>76</v>
      </c>
      <c r="G1689" s="1414"/>
      <c r="H1689" s="1414"/>
      <c r="I1689" s="1415"/>
      <c r="J1689" s="1416" t="s">
        <v>90</v>
      </c>
      <c r="K1689" s="1417"/>
      <c r="L1689" s="1417"/>
      <c r="M1689" s="1417"/>
      <c r="N1689" s="1417"/>
      <c r="O1689" s="1418"/>
      <c r="P1689" s="1007"/>
    </row>
    <row r="1690" spans="1:16" s="73" customFormat="1" ht="18.600000000000001" customHeight="1">
      <c r="A1690" s="1303"/>
      <c r="B1690" s="543" t="s">
        <v>210</v>
      </c>
      <c r="C1690" s="689" t="s">
        <v>70</v>
      </c>
      <c r="D1690" s="1275" t="s">
        <v>214</v>
      </c>
      <c r="E1690" s="1274"/>
      <c r="F1690" s="1413" t="s">
        <v>103</v>
      </c>
      <c r="G1690" s="1414"/>
      <c r="H1690" s="1414"/>
      <c r="I1690" s="1415"/>
      <c r="J1690" s="1416"/>
      <c r="K1690" s="1417"/>
      <c r="L1690" s="1417"/>
      <c r="M1690" s="1417"/>
      <c r="N1690" s="1417"/>
      <c r="O1690" s="1418"/>
      <c r="P1690" s="1007"/>
    </row>
    <row r="1691" spans="1:16" s="73" customFormat="1" ht="18.600000000000001" customHeight="1" thickBot="1">
      <c r="A1691" s="1303"/>
      <c r="B1691" s="547" t="s">
        <v>210</v>
      </c>
      <c r="C1691" s="548" t="s">
        <v>153</v>
      </c>
      <c r="D1691" s="1281" t="s">
        <v>215</v>
      </c>
      <c r="E1691" s="1280"/>
      <c r="F1691" s="1422" t="s">
        <v>216</v>
      </c>
      <c r="G1691" s="1423"/>
      <c r="H1691" s="1423"/>
      <c r="I1691" s="1424"/>
      <c r="J1691" s="1419"/>
      <c r="K1691" s="1420"/>
      <c r="L1691" s="1420"/>
      <c r="M1691" s="1420"/>
      <c r="N1691" s="1420"/>
      <c r="O1691" s="1421"/>
      <c r="P1691" s="1007"/>
    </row>
    <row r="1692" spans="1:16" s="73" customFormat="1" ht="9.75" customHeight="1">
      <c r="A1692" s="1412"/>
      <c r="B1692" s="1412"/>
      <c r="C1692" s="1412"/>
      <c r="D1692" s="1412"/>
      <c r="E1692" s="1412"/>
      <c r="F1692" s="1412"/>
      <c r="G1692" s="1412"/>
      <c r="H1692" s="1412"/>
      <c r="I1692" s="1412"/>
      <c r="J1692" s="1412"/>
      <c r="K1692" s="1412"/>
      <c r="L1692" s="1412"/>
      <c r="M1692" s="1412"/>
      <c r="N1692" s="1412"/>
      <c r="O1692" s="1412"/>
      <c r="P1692" s="1412"/>
    </row>
    <row r="1693" spans="1:16" s="73" customFormat="1" ht="17.25" customHeight="1" thickBot="1">
      <c r="A1693" s="241">
        <f>A1657+1</f>
        <v>48</v>
      </c>
      <c r="B1693" s="1302" t="s">
        <v>53</v>
      </c>
      <c r="C1693" s="1302"/>
      <c r="D1693" s="1302"/>
      <c r="E1693" s="1302"/>
      <c r="F1693" s="1302"/>
      <c r="G1693" s="1302"/>
      <c r="H1693" s="1302"/>
      <c r="I1693" s="1302"/>
      <c r="J1693" s="1302"/>
      <c r="K1693" s="1302"/>
      <c r="L1693" s="1302"/>
      <c r="M1693" s="1302"/>
      <c r="N1693" s="1302"/>
      <c r="O1693" s="1302"/>
      <c r="P1693" s="1007"/>
    </row>
    <row r="1694" spans="1:16" s="73" customFormat="1" ht="44.25" customHeight="1">
      <c r="A1694" s="1303"/>
      <c r="B1694" s="1304" t="str">
        <f>IF(L1696&gt;0,CONCATENATE(I1696,L1696),0)</f>
        <v>Roll No.:-948</v>
      </c>
      <c r="C1694" s="1306"/>
      <c r="D1694" s="1308" t="str">
        <f>Master!$E$8</f>
        <v>Govt. Sr. Secondary School Raimalwada</v>
      </c>
      <c r="E1694" s="1309"/>
      <c r="F1694" s="1309"/>
      <c r="G1694" s="1309"/>
      <c r="H1694" s="1309"/>
      <c r="I1694" s="1309"/>
      <c r="J1694" s="1309"/>
      <c r="K1694" s="1309"/>
      <c r="L1694" s="1309"/>
      <c r="M1694" s="1309"/>
      <c r="N1694" s="1309"/>
      <c r="O1694" s="1310"/>
      <c r="P1694" s="1007"/>
    </row>
    <row r="1695" spans="1:16" s="73" customFormat="1" ht="26.25" customHeight="1" thickBot="1">
      <c r="A1695" s="1303"/>
      <c r="B1695" s="1305"/>
      <c r="C1695" s="1307"/>
      <c r="D1695" s="1311" t="str">
        <f>Master!$E$11</f>
        <v>P.S.-Bapini (Jodhpur)</v>
      </c>
      <c r="E1695" s="1311"/>
      <c r="F1695" s="1311"/>
      <c r="G1695" s="1311"/>
      <c r="H1695" s="1311"/>
      <c r="I1695" s="1311"/>
      <c r="J1695" s="1311"/>
      <c r="K1695" s="1311"/>
      <c r="L1695" s="1311"/>
      <c r="M1695" s="1311"/>
      <c r="N1695" s="1311"/>
      <c r="O1695" s="1312"/>
      <c r="P1695" s="1007"/>
    </row>
    <row r="1696" spans="1:16" s="73" customFormat="1" ht="15" customHeight="1">
      <c r="A1696" s="1303"/>
      <c r="B1696" s="1313"/>
      <c r="C1696" s="1314" t="s">
        <v>163</v>
      </c>
      <c r="D1696" s="1315"/>
      <c r="E1696" s="1315"/>
      <c r="F1696" s="1315"/>
      <c r="G1696" s="1315"/>
      <c r="H1696" s="1316"/>
      <c r="I1696" s="1320" t="s">
        <v>125</v>
      </c>
      <c r="J1696" s="1321"/>
      <c r="K1696" s="1321"/>
      <c r="L1696" s="1286">
        <f>VLOOKUP(A1693,'Marks Entry'!$B$9:$G$108,6)</f>
        <v>948</v>
      </c>
      <c r="M1696" s="1288" t="str">
        <f>CONCATENATE('Marks Entry'!$C$3,"0",'Marks Entry'!$G$3)</f>
        <v>School U-Dise Code :-08151106901</v>
      </c>
      <c r="N1696" s="1289"/>
      <c r="O1696" s="1290"/>
      <c r="P1696" s="1007"/>
    </row>
    <row r="1697" spans="1:16" s="73" customFormat="1" ht="15" customHeight="1">
      <c r="A1697" s="1303"/>
      <c r="B1697" s="1313"/>
      <c r="C1697" s="1314"/>
      <c r="D1697" s="1315"/>
      <c r="E1697" s="1315"/>
      <c r="F1697" s="1315"/>
      <c r="G1697" s="1315"/>
      <c r="H1697" s="1316"/>
      <c r="I1697" s="1320"/>
      <c r="J1697" s="1321"/>
      <c r="K1697" s="1321"/>
      <c r="L1697" s="1286"/>
      <c r="M1697" s="1291" t="str">
        <f>CONCATENATE('Marks Entry'!$I$3,'Marks Entry'!$J$3)</f>
        <v>Session :-2022-23</v>
      </c>
      <c r="N1697" s="1292"/>
      <c r="O1697" s="1293"/>
      <c r="P1697" s="1007"/>
    </row>
    <row r="1698" spans="1:16" s="73" customFormat="1" ht="15" customHeight="1" thickBot="1">
      <c r="A1698" s="1303"/>
      <c r="B1698" s="1313"/>
      <c r="C1698" s="1317"/>
      <c r="D1698" s="1318"/>
      <c r="E1698" s="1318"/>
      <c r="F1698" s="1318"/>
      <c r="G1698" s="1318"/>
      <c r="H1698" s="1319"/>
      <c r="I1698" s="1322"/>
      <c r="J1698" s="1323"/>
      <c r="K1698" s="1323"/>
      <c r="L1698" s="1287"/>
      <c r="M1698" s="1294"/>
      <c r="N1698" s="1295"/>
      <c r="O1698" s="1296"/>
      <c r="P1698" s="1007"/>
    </row>
    <row r="1699" spans="1:16" s="73" customFormat="1" ht="19.5" customHeight="1">
      <c r="A1699" s="1303"/>
      <c r="B1699" s="543" t="s">
        <v>210</v>
      </c>
      <c r="C1699" s="1297" t="s">
        <v>21</v>
      </c>
      <c r="D1699" s="1298"/>
      <c r="E1699" s="1298"/>
      <c r="F1699" s="1298"/>
      <c r="G1699" s="1299"/>
      <c r="H1699" s="13" t="s">
        <v>161</v>
      </c>
      <c r="I1699" s="1300">
        <f>VLOOKUP($A1693,'Marks Entry'!$B$9:$FN$108,4,0)</f>
        <v>0</v>
      </c>
      <c r="J1699" s="1300"/>
      <c r="K1699" s="1300"/>
      <c r="L1699" s="1300"/>
      <c r="M1699" s="1300"/>
      <c r="N1699" s="1300"/>
      <c r="O1699" s="1301"/>
      <c r="P1699" s="1007"/>
    </row>
    <row r="1700" spans="1:16" s="73" customFormat="1" ht="19.5" customHeight="1">
      <c r="A1700" s="1303"/>
      <c r="B1700" s="543" t="s">
        <v>210</v>
      </c>
      <c r="C1700" s="1283" t="s">
        <v>23</v>
      </c>
      <c r="D1700" s="1284"/>
      <c r="E1700" s="1284"/>
      <c r="F1700" s="1284"/>
      <c r="G1700" s="1285"/>
      <c r="H1700" s="25" t="s">
        <v>161</v>
      </c>
      <c r="I1700" s="1252">
        <f>VLOOKUP($A1693,'Marks Entry'!$B$9:$FN$108,7,0)</f>
        <v>0</v>
      </c>
      <c r="J1700" s="1252"/>
      <c r="K1700" s="1252"/>
      <c r="L1700" s="1252"/>
      <c r="M1700" s="1252"/>
      <c r="N1700" s="1252"/>
      <c r="O1700" s="1253"/>
      <c r="P1700" s="1007"/>
    </row>
    <row r="1701" spans="1:16" s="73" customFormat="1" ht="19.5" customHeight="1">
      <c r="A1701" s="1303"/>
      <c r="B1701" s="543" t="s">
        <v>210</v>
      </c>
      <c r="C1701" s="1283" t="s">
        <v>24</v>
      </c>
      <c r="D1701" s="1284"/>
      <c r="E1701" s="1284"/>
      <c r="F1701" s="1284"/>
      <c r="G1701" s="1285"/>
      <c r="H1701" s="25" t="s">
        <v>161</v>
      </c>
      <c r="I1701" s="1252">
        <f>VLOOKUP($A1693,'Marks Entry'!$B$9:$FN$108,8,0)</f>
        <v>0</v>
      </c>
      <c r="J1701" s="1252"/>
      <c r="K1701" s="1252"/>
      <c r="L1701" s="1252"/>
      <c r="M1701" s="1252"/>
      <c r="N1701" s="1252"/>
      <c r="O1701" s="1253"/>
      <c r="P1701" s="1007"/>
    </row>
    <row r="1702" spans="1:16" s="73" customFormat="1" ht="19.5" customHeight="1">
      <c r="A1702" s="1303"/>
      <c r="B1702" s="543" t="s">
        <v>210</v>
      </c>
      <c r="C1702" s="1283" t="s">
        <v>55</v>
      </c>
      <c r="D1702" s="1284"/>
      <c r="E1702" s="1284"/>
      <c r="F1702" s="1284"/>
      <c r="G1702" s="1285"/>
      <c r="H1702" s="25" t="s">
        <v>161</v>
      </c>
      <c r="I1702" s="1252">
        <f>VLOOKUP($A1693,'Marks Entry'!$B$9:$FN$108,9,0)</f>
        <v>0</v>
      </c>
      <c r="J1702" s="1252"/>
      <c r="K1702" s="1252"/>
      <c r="L1702" s="1252"/>
      <c r="M1702" s="1252"/>
      <c r="N1702" s="1252"/>
      <c r="O1702" s="1253"/>
      <c r="P1702" s="1007"/>
    </row>
    <row r="1703" spans="1:16" s="73" customFormat="1" ht="19.5" customHeight="1">
      <c r="A1703" s="1303"/>
      <c r="B1703" s="543" t="s">
        <v>210</v>
      </c>
      <c r="C1703" s="1283" t="s">
        <v>56</v>
      </c>
      <c r="D1703" s="1284"/>
      <c r="E1703" s="1284"/>
      <c r="F1703" s="1284"/>
      <c r="G1703" s="1285"/>
      <c r="H1703" s="25" t="s">
        <v>161</v>
      </c>
      <c r="I1703" s="1251" t="str">
        <f>CONCATENATE('Marks Entry'!$G$4,'Marks Entry'!$J$4)</f>
        <v>6(A)</v>
      </c>
      <c r="J1703" s="1252"/>
      <c r="K1703" s="1252"/>
      <c r="L1703" s="1252"/>
      <c r="M1703" s="1252"/>
      <c r="N1703" s="1252"/>
      <c r="O1703" s="1253"/>
      <c r="P1703" s="1007"/>
    </row>
    <row r="1704" spans="1:16" s="73" customFormat="1" ht="19.5" customHeight="1" thickBot="1">
      <c r="A1704" s="1303"/>
      <c r="B1704" s="543" t="s">
        <v>210</v>
      </c>
      <c r="C1704" s="1254" t="s">
        <v>26</v>
      </c>
      <c r="D1704" s="1255"/>
      <c r="E1704" s="1255"/>
      <c r="F1704" s="1255"/>
      <c r="G1704" s="1256"/>
      <c r="H1704" s="61" t="s">
        <v>161</v>
      </c>
      <c r="I1704" s="1257">
        <f>VLOOKUP($A1693,'Marks Entry'!$B$9:$FN$108,10,0)</f>
        <v>0</v>
      </c>
      <c r="J1704" s="1257"/>
      <c r="K1704" s="1257"/>
      <c r="L1704" s="1257"/>
      <c r="M1704" s="1257"/>
      <c r="N1704" s="1257"/>
      <c r="O1704" s="1258"/>
      <c r="P1704" s="1007"/>
    </row>
    <row r="1705" spans="1:16" s="73" customFormat="1" ht="34.5" customHeight="1">
      <c r="A1705" s="1303"/>
      <c r="B1705" s="543" t="s">
        <v>210</v>
      </c>
      <c r="C1705" s="1259" t="s">
        <v>57</v>
      </c>
      <c r="D1705" s="1260"/>
      <c r="E1705" s="525" t="s">
        <v>82</v>
      </c>
      <c r="F1705" s="525" t="s">
        <v>83</v>
      </c>
      <c r="G1705" s="697" t="str">
        <f>'Marks Entry'!$R$5</f>
        <v>No Bag Day Activity</v>
      </c>
      <c r="H1705" s="521" t="s">
        <v>32</v>
      </c>
      <c r="I1705" s="1261" t="s">
        <v>58</v>
      </c>
      <c r="J1705" s="1262"/>
      <c r="K1705" s="522" t="s">
        <v>203</v>
      </c>
      <c r="L1705" s="1263" t="s">
        <v>94</v>
      </c>
      <c r="M1705" s="1264"/>
      <c r="N1705" s="535" t="s">
        <v>86</v>
      </c>
      <c r="O1705" s="1265" t="s">
        <v>101</v>
      </c>
      <c r="P1705" s="1007"/>
    </row>
    <row r="1706" spans="1:16" s="73" customFormat="1" ht="25.5" customHeight="1" thickBot="1">
      <c r="A1706" s="1303"/>
      <c r="B1706" s="543" t="s">
        <v>210</v>
      </c>
      <c r="C1706" s="1267" t="s">
        <v>59</v>
      </c>
      <c r="D1706" s="1268"/>
      <c r="E1706" s="549">
        <f>'Marks Entry'!$N$7</f>
        <v>10</v>
      </c>
      <c r="F1706" s="549">
        <f>'Marks Entry'!$Q$7</f>
        <v>10</v>
      </c>
      <c r="G1706" s="549">
        <f>'Marks Entry'!$T$7</f>
        <v>10</v>
      </c>
      <c r="H1706" s="111">
        <f>SUM(E1706:G1706)</f>
        <v>30</v>
      </c>
      <c r="I1706" s="1269">
        <f>'Marks Entry'!$X$7</f>
        <v>70</v>
      </c>
      <c r="J1706" s="1270"/>
      <c r="K1706" s="531">
        <f>SUM(H1706,I1706)</f>
        <v>100</v>
      </c>
      <c r="L1706" s="1330">
        <f>'Marks Entry'!$AA$7</f>
        <v>100</v>
      </c>
      <c r="M1706" s="1331"/>
      <c r="N1706" s="536">
        <f>H1706+I1706+L1706</f>
        <v>200</v>
      </c>
      <c r="O1706" s="1266"/>
      <c r="P1706" s="1007"/>
    </row>
    <row r="1707" spans="1:16" s="73" customFormat="1" ht="18.600000000000001" customHeight="1">
      <c r="A1707" s="1303"/>
      <c r="B1707" s="543" t="s">
        <v>210</v>
      </c>
      <c r="C1707" s="1324" t="str">
        <f>'Marks Entry'!$L$3</f>
        <v>HINDI</v>
      </c>
      <c r="D1707" s="1325"/>
      <c r="E1707" s="527">
        <f>IF($L1696="TC",0,IF($L1696="Nso",0,VLOOKUP($A1693,'Marks Entry'!$B$9:$FN$108,13,0)))</f>
        <v>0</v>
      </c>
      <c r="F1707" s="527">
        <f>IF($L1696="TC",0,IF($L1696="Nso",0,VLOOKUP($A1693,'Marks Entry'!$B$9:$FN$108,16,0)))</f>
        <v>0</v>
      </c>
      <c r="G1707" s="527">
        <f>IF($L1696="TC",0,IF($L1696="Nso",0,VLOOKUP($A1693,'Marks Entry'!$B$9:$FN$108,19,0)))</f>
        <v>0</v>
      </c>
      <c r="H1707" s="528">
        <f>SUM(E1707:G1707)</f>
        <v>0</v>
      </c>
      <c r="I1707" s="1326">
        <f>IF($L1696="TC",0,IF($L1696="Nso",0,VLOOKUP($A1693,'Marks Entry'!$B$9:$FN$108,23,0)))</f>
        <v>0</v>
      </c>
      <c r="J1707" s="1327"/>
      <c r="K1707" s="532">
        <f>SUM(H1707,I1707)</f>
        <v>0</v>
      </c>
      <c r="L1707" s="1328">
        <f>IF($L1696="TC",0,IF($L1696="Nso",0,VLOOKUP($A1693,'Marks Entry'!$B$9:$FN$108,26,0)))</f>
        <v>0</v>
      </c>
      <c r="M1707" s="1329"/>
      <c r="N1707" s="537">
        <f>SUM(H1707,I1707,L1707)</f>
        <v>0</v>
      </c>
      <c r="O1707" s="544" t="str">
        <f>IF($L1696="TC",0,IF($L1696="Nso",0,VLOOKUP($A1693,'Marks Entry'!$B$9:$FN$108,30,0)))</f>
        <v>E</v>
      </c>
      <c r="P1707" s="1007"/>
    </row>
    <row r="1708" spans="1:16" s="73" customFormat="1" ht="18.600000000000001" customHeight="1">
      <c r="A1708" s="1303"/>
      <c r="B1708" s="543" t="s">
        <v>210</v>
      </c>
      <c r="C1708" s="1271" t="str">
        <f>'Marks Entry'!$AF$3</f>
        <v>ENGLISH</v>
      </c>
      <c r="D1708" s="1272"/>
      <c r="E1708" s="527">
        <f>IF($L1696="TC",0,IF($L1696="Nso",0,VLOOKUP($A1693,'Marks Entry'!$B$9:$FN$108,33,0)))</f>
        <v>0</v>
      </c>
      <c r="F1708" s="527">
        <f>IF($L1696="TC",0,IF($L1696="Nso",0,VLOOKUP($A1693,'Marks Entry'!$B$9:$FN$108,36,0)))</f>
        <v>0</v>
      </c>
      <c r="G1708" s="527">
        <f>IF($L1696="TC",0,IF($L1696="Nso",0,VLOOKUP($A1693,'Marks Entry'!$B$9:$FN$108,39,0)))</f>
        <v>0</v>
      </c>
      <c r="H1708" s="529">
        <f t="shared" ref="H1708:H1712" si="141">SUM(E1708:G1708)</f>
        <v>0</v>
      </c>
      <c r="I1708" s="1273">
        <f>IF($L1696="TC",0,IF($L1696="Nso",0,VLOOKUP($A1693,'Marks Entry'!$B$9:$FN$108,43,0)))</f>
        <v>0</v>
      </c>
      <c r="J1708" s="1274"/>
      <c r="K1708" s="533">
        <f t="shared" ref="K1708:K1712" si="142">SUM(H1708,I1708)</f>
        <v>0</v>
      </c>
      <c r="L1708" s="1275">
        <f>IF($L1696="TC",0,IF($L1696="Nso",0,VLOOKUP($A1693,'Marks Entry'!$B$9:$FN$108,46,0)))</f>
        <v>0</v>
      </c>
      <c r="M1708" s="1276"/>
      <c r="N1708" s="537">
        <f t="shared" ref="N1708:N1712" si="143">SUM(H1708,I1708,L1708)</f>
        <v>0</v>
      </c>
      <c r="O1708" s="544" t="str">
        <f>IF($L1696="TC",0,IF($L1696="Nso",0,VLOOKUP($A1693,'Marks Entry'!$B$9:$FN$108,50,0)))</f>
        <v>E</v>
      </c>
      <c r="P1708" s="1007"/>
    </row>
    <row r="1709" spans="1:16" s="73" customFormat="1" ht="18.600000000000001" customHeight="1">
      <c r="A1709" s="1303"/>
      <c r="B1709" s="543" t="s">
        <v>210</v>
      </c>
      <c r="C1709" s="1271" t="str">
        <f>'Marks Entry'!$AZ$3</f>
        <v>SANSKRIT</v>
      </c>
      <c r="D1709" s="1272"/>
      <c r="E1709" s="527">
        <f>IF($L1696="TC",0,IF($L1696="Nso",0,VLOOKUP($A1693,'Marks Entry'!$B$9:$FN$108,53,0)))</f>
        <v>0</v>
      </c>
      <c r="F1709" s="527">
        <f>IF($L1696="TC",0,IF($L1696="TC",0,IF($L1696="Nso",0,VLOOKUP($A1693,'Marks Entry'!$B$9:$FN$108,56,0))))</f>
        <v>0</v>
      </c>
      <c r="G1709" s="527">
        <f>IF($L1696="TC",0,IF($L1696="TC",0,IF($L1696="Nso",0,VLOOKUP($A1693,'Marks Entry'!$B$9:$FN$108,59,0))))</f>
        <v>0</v>
      </c>
      <c r="H1709" s="529">
        <f t="shared" si="141"/>
        <v>0</v>
      </c>
      <c r="I1709" s="1273">
        <f>IF($L1696="TC",0,IF($L1696="Nso",0,VLOOKUP($A1693,'Marks Entry'!$B$9:$FN$108,63,0)))</f>
        <v>0</v>
      </c>
      <c r="J1709" s="1274"/>
      <c r="K1709" s="533">
        <f t="shared" si="142"/>
        <v>0</v>
      </c>
      <c r="L1709" s="1275">
        <f>IF($L1696="TC",0,IF($L1696="Nso",0,VLOOKUP($A1693,'Marks Entry'!$B$9:$FN$108,66,0)))</f>
        <v>0</v>
      </c>
      <c r="M1709" s="1276"/>
      <c r="N1709" s="537">
        <f t="shared" si="143"/>
        <v>0</v>
      </c>
      <c r="O1709" s="544" t="str">
        <f>IF($L1696="TC",0,IF($L1696="Nso",0,VLOOKUP($A1693,'Marks Entry'!$B$9:$FN$108,70,0)))</f>
        <v>E</v>
      </c>
      <c r="P1709" s="1007"/>
    </row>
    <row r="1710" spans="1:16" s="73" customFormat="1" ht="18.600000000000001" customHeight="1">
      <c r="A1710" s="1303"/>
      <c r="B1710" s="543" t="s">
        <v>210</v>
      </c>
      <c r="C1710" s="1271" t="str">
        <f>'Marks Entry'!$BT$3</f>
        <v>SCIENCE</v>
      </c>
      <c r="D1710" s="1272"/>
      <c r="E1710" s="527">
        <f>IF($L1696="TC",0,IF($L1696="Nso",0,VLOOKUP($A1693,'Marks Entry'!$B$9:$FN$108,73,0)))</f>
        <v>0</v>
      </c>
      <c r="F1710" s="527">
        <f>IF($L1696="TC",0,IF($L1696="Nso",0,VLOOKUP($A1693,'Marks Entry'!$B$9:$FN$108,76,0)))</f>
        <v>0</v>
      </c>
      <c r="G1710" s="527">
        <f>IF($L1696="TC",0,IF($L1696="Nso",0,VLOOKUP($A1693,'Marks Entry'!$B$9:$FN$108,79,0)))</f>
        <v>0</v>
      </c>
      <c r="H1710" s="529">
        <f t="shared" si="141"/>
        <v>0</v>
      </c>
      <c r="I1710" s="1273">
        <f>IF($L1696="TC",0,IF($L1696="Nso",0,VLOOKUP($A1693,'Marks Entry'!$B$9:$FN$108,83,0)))</f>
        <v>0</v>
      </c>
      <c r="J1710" s="1274"/>
      <c r="K1710" s="533">
        <f t="shared" si="142"/>
        <v>0</v>
      </c>
      <c r="L1710" s="1275">
        <f>IF($L1696="TC",0,IF($L1696="Nso",0,VLOOKUP($A1693,'Marks Entry'!$B$9:$FN$108,86,0)))</f>
        <v>0</v>
      </c>
      <c r="M1710" s="1276"/>
      <c r="N1710" s="537">
        <f t="shared" si="143"/>
        <v>0</v>
      </c>
      <c r="O1710" s="544" t="str">
        <f>IF($L1696="TC",0,IF($L1696="Nso",0,VLOOKUP($A1693,'Marks Entry'!$B$9:$FN$108,90,0)))</f>
        <v>E</v>
      </c>
      <c r="P1710" s="1007"/>
    </row>
    <row r="1711" spans="1:16" s="73" customFormat="1" ht="18.600000000000001" customHeight="1">
      <c r="A1711" s="1303"/>
      <c r="B1711" s="543" t="s">
        <v>210</v>
      </c>
      <c r="C1711" s="1271" t="str">
        <f>'Marks Entry'!$CN$3</f>
        <v>MATHEMATICS</v>
      </c>
      <c r="D1711" s="1272"/>
      <c r="E1711" s="527">
        <f>IF($L1696="TC",0,IF($L1696="Nso",0,VLOOKUP($A1693,'Marks Entry'!$B$9:$FN$108,93,0)))</f>
        <v>0</v>
      </c>
      <c r="F1711" s="527">
        <f>IF($L1696="TC",0,IF($L1696="Nso",0,VLOOKUP($A1693,'Marks Entry'!$B$9:$FN$108,96,0)))</f>
        <v>0</v>
      </c>
      <c r="G1711" s="527">
        <f>IF($L1696="TC",0,IF($L1696="Nso",0,VLOOKUP($A1693,'Marks Entry'!$B$9:$FN$108,99,0)))</f>
        <v>0</v>
      </c>
      <c r="H1711" s="529">
        <f t="shared" si="141"/>
        <v>0</v>
      </c>
      <c r="I1711" s="1273">
        <f>IF($L1696="TC",0,IF($L1696="Nso",0,VLOOKUP($A1693,'Marks Entry'!$B$9:$FN$108,103,0)))</f>
        <v>0</v>
      </c>
      <c r="J1711" s="1274"/>
      <c r="K1711" s="533">
        <f t="shared" si="142"/>
        <v>0</v>
      </c>
      <c r="L1711" s="1275">
        <f>IF($L1696="TC",0,IF($L1696="Nso",0,VLOOKUP($A1693,'Marks Entry'!$B$9:$FN$108,106,0)))</f>
        <v>0</v>
      </c>
      <c r="M1711" s="1276"/>
      <c r="N1711" s="537">
        <f t="shared" si="143"/>
        <v>0</v>
      </c>
      <c r="O1711" s="544" t="str">
        <f>IF($L1696="TC",0,IF($L1696="Nso",0,VLOOKUP($A1693,'Marks Entry'!$B$9:$FN$108,110,0)))</f>
        <v>E</v>
      </c>
      <c r="P1711" s="1007"/>
    </row>
    <row r="1712" spans="1:16" s="73" customFormat="1" ht="18.600000000000001" customHeight="1" thickBot="1">
      <c r="A1712" s="1303"/>
      <c r="B1712" s="543" t="s">
        <v>210</v>
      </c>
      <c r="C1712" s="1277" t="str">
        <f>'Marks Entry'!$DH$3</f>
        <v>SOCIAL SCIENCE</v>
      </c>
      <c r="D1712" s="1278"/>
      <c r="E1712" s="527">
        <f>IF($L1696="TC",0,IF($L1696="Nso",0,VLOOKUP($A1693,'Marks Entry'!$B$9:$FN$108,113,0)))</f>
        <v>0</v>
      </c>
      <c r="F1712" s="527">
        <f>IF($L1696="TC",0,IF($L1696="Nso",0,VLOOKUP($A1693,'Marks Entry'!$B$9:$FN$108,116,0)))</f>
        <v>0</v>
      </c>
      <c r="G1712" s="527">
        <f>IF($L1696="TC",0,IF($L1696="Nso",0,VLOOKUP($A1693,'Marks Entry'!$B$9:$FN$108,119,0)))</f>
        <v>0</v>
      </c>
      <c r="H1712" s="530">
        <f t="shared" si="141"/>
        <v>0</v>
      </c>
      <c r="I1712" s="1279">
        <f>IF($L1696="TC",0,IF($L1696="Nso",0,VLOOKUP($A1693,'Marks Entry'!$B$9:$FN$108,123,0)))</f>
        <v>0</v>
      </c>
      <c r="J1712" s="1280"/>
      <c r="K1712" s="534">
        <f t="shared" si="142"/>
        <v>0</v>
      </c>
      <c r="L1712" s="1281">
        <f>IF($L1696="TC",0,IF($L1696="Nso",0,VLOOKUP($A1693,'Marks Entry'!$B$9:$FN$108,126,0)))</f>
        <v>0</v>
      </c>
      <c r="M1712" s="1282"/>
      <c r="N1712" s="537">
        <f t="shared" si="143"/>
        <v>0</v>
      </c>
      <c r="O1712" s="544" t="str">
        <f>IF($L1696="TC",0,IF($L1696="Nso",0,VLOOKUP($A1693,'Marks Entry'!$B$9:$FN$108,130,0)))</f>
        <v>E</v>
      </c>
      <c r="P1712" s="1007"/>
    </row>
    <row r="1713" spans="1:16" s="73" customFormat="1" ht="18.600000000000001" customHeight="1">
      <c r="A1713" s="1303"/>
      <c r="B1713" s="543" t="s">
        <v>210</v>
      </c>
      <c r="C1713" s="1350" t="s">
        <v>87</v>
      </c>
      <c r="D1713" s="1351"/>
      <c r="E1713" s="1352"/>
      <c r="F1713" s="1356" t="s">
        <v>88</v>
      </c>
      <c r="G1713" s="1357"/>
      <c r="H1713" s="1358" t="s">
        <v>89</v>
      </c>
      <c r="I1713" s="1358"/>
      <c r="J1713" s="1359" t="s">
        <v>44</v>
      </c>
      <c r="K1713" s="1360"/>
      <c r="L1713" s="236" t="s">
        <v>95</v>
      </c>
      <c r="M1713" s="236" t="s">
        <v>208</v>
      </c>
      <c r="N1713" s="200" t="s">
        <v>42</v>
      </c>
      <c r="O1713" s="545" t="s">
        <v>46</v>
      </c>
      <c r="P1713" s="1007"/>
    </row>
    <row r="1714" spans="1:16" s="73" customFormat="1" ht="18.600000000000001" customHeight="1" thickBot="1">
      <c r="A1714" s="1303"/>
      <c r="B1714" s="543" t="s">
        <v>210</v>
      </c>
      <c r="C1714" s="1353"/>
      <c r="D1714" s="1354"/>
      <c r="E1714" s="1355"/>
      <c r="F1714" s="1361">
        <f>IF($L1696="TC",0,IF($L1696="Nso",0,VLOOKUP($A1693,'Marks Entry'!$B$9:$FN$108,161,0)))</f>
        <v>1200</v>
      </c>
      <c r="G1714" s="1362"/>
      <c r="H1714" s="1363">
        <f>IF($L1696="TC",0,IF($L1696="Nso",0,VLOOKUP($A1693,'Marks Entry'!$B$9:$FN$108,162,0)))</f>
        <v>0</v>
      </c>
      <c r="I1714" s="1363"/>
      <c r="J1714" s="1364">
        <f>IF($L1696="TC",0,IF($L1696="Nso",0,VLOOKUP($A1693,'Marks Entry'!$B$9:$FN$108,163,0)))</f>
        <v>0</v>
      </c>
      <c r="K1714" s="1365"/>
      <c r="L1714" s="237" t="str">
        <f>IF($L1696="TC",0,IF($L1696="Nso",0,VLOOKUP($A1693,'Marks Entry'!$B$9:$FN$108,164,0)))</f>
        <v/>
      </c>
      <c r="M1714" s="237" t="str">
        <f>IF($L1696="TC",0,IF($L1696="Nso",0,VLOOKUP($A1693,'Marks Entry'!$B$9:$FN$108,165,0)))</f>
        <v/>
      </c>
      <c r="N1714" s="542" t="str">
        <f>IF($L1696="TC","TC",IF($L1696="Nso","NSO",VLOOKUP($A1693,'Marks Entry'!$B$9:$FN$108,166,0)))</f>
        <v>PROMOTED</v>
      </c>
      <c r="O1714" s="546" t="str">
        <f>IF($L1696="Nso",0,VLOOKUP($A1693,'Marks Entry'!$B$9:$FN$108,168,0))</f>
        <v/>
      </c>
      <c r="P1714" s="1007"/>
    </row>
    <row r="1715" spans="1:16" s="73" customFormat="1" ht="18.600000000000001" customHeight="1">
      <c r="A1715" s="1303"/>
      <c r="B1715" s="543" t="s">
        <v>210</v>
      </c>
      <c r="C1715" s="1332" t="s">
        <v>62</v>
      </c>
      <c r="D1715" s="1333"/>
      <c r="E1715" s="1333"/>
      <c r="F1715" s="1333"/>
      <c r="G1715" s="1333"/>
      <c r="H1715" s="1333"/>
      <c r="I1715" s="1334"/>
      <c r="J1715" s="1335" t="s">
        <v>63</v>
      </c>
      <c r="K1715" s="1335"/>
      <c r="L1715" s="1336"/>
      <c r="M1715" s="238">
        <f>IF($L1696="TC",0,IF($L1696="Nso",0,VLOOKUP($A1693,'Marks Entry'!$B$9:$FN$108,158,0)))</f>
        <v>0</v>
      </c>
      <c r="N1715" s="1337" t="s">
        <v>104</v>
      </c>
      <c r="O1715" s="1338"/>
      <c r="P1715" s="1007"/>
    </row>
    <row r="1716" spans="1:16" s="73" customFormat="1" ht="18.600000000000001" customHeight="1" thickBot="1">
      <c r="A1716" s="1303"/>
      <c r="B1716" s="543" t="s">
        <v>210</v>
      </c>
      <c r="C1716" s="1339" t="s">
        <v>57</v>
      </c>
      <c r="D1716" s="1340"/>
      <c r="E1716" s="1340"/>
      <c r="F1716" s="1341" t="s">
        <v>168</v>
      </c>
      <c r="G1716" s="1341"/>
      <c r="H1716" s="1341"/>
      <c r="I1716" s="523" t="s">
        <v>50</v>
      </c>
      <c r="J1716" s="1342" t="s">
        <v>64</v>
      </c>
      <c r="K1716" s="1342"/>
      <c r="L1716" s="1343"/>
      <c r="M1716" s="239">
        <f>IF($L1696="TC",0,IF($L1696="Nso",0,VLOOKUP($A1693,'Marks Entry'!$B$9:$FN$108,159,0)))</f>
        <v>0</v>
      </c>
      <c r="N1716" s="1344" t="str">
        <f>IF($L1696="TC",0,IF($L1696="Nso",0,VLOOKUP($A1693,'Marks Entry'!$B$9:$FN$108,160,0)))</f>
        <v/>
      </c>
      <c r="O1716" s="1345"/>
      <c r="P1716" s="1007"/>
    </row>
    <row r="1717" spans="1:16" s="73" customFormat="1" ht="18.600000000000001" customHeight="1">
      <c r="A1717" s="1303"/>
      <c r="B1717" s="543" t="s">
        <v>210</v>
      </c>
      <c r="C1717" s="1339"/>
      <c r="D1717" s="1340"/>
      <c r="E1717" s="1340"/>
      <c r="F1717" s="1341"/>
      <c r="G1717" s="1341"/>
      <c r="H1717" s="1341"/>
      <c r="I1717" s="524" t="s">
        <v>102</v>
      </c>
      <c r="J1717" s="1346" t="s">
        <v>65</v>
      </c>
      <c r="K1717" s="1346"/>
      <c r="L1717" s="1347"/>
      <c r="M1717" s="1348" t="str">
        <f>IF($L1696="TC",0,IF($L1696="Nso",0,VLOOKUP($A1693,'Marks Entry'!$B$9:$FN$108,169,0)))</f>
        <v>Need Improvement</v>
      </c>
      <c r="N1717" s="1348"/>
      <c r="O1717" s="1349"/>
      <c r="P1717" s="1007"/>
    </row>
    <row r="1718" spans="1:16" s="73" customFormat="1" ht="18.600000000000001" customHeight="1">
      <c r="A1718" s="1303"/>
      <c r="B1718" s="543" t="s">
        <v>210</v>
      </c>
      <c r="C1718" s="1397" t="str">
        <f>'Marks Entry'!$EB$3</f>
        <v>Work Exp.</v>
      </c>
      <c r="D1718" s="1398"/>
      <c r="E1718" s="1399"/>
      <c r="F1718" s="1400" t="str">
        <f>IF($L1696="TC",0,IF($L1696="Nso",0,VLOOKUP($A1693,'Marks Entry'!$B$9:$GM$108,186,0)))</f>
        <v>0/100</v>
      </c>
      <c r="G1718" s="1400"/>
      <c r="H1718" s="1400"/>
      <c r="I1718" s="59" t="str">
        <f>IF($L1696="TC",0,IF($L1696="Nso",0,VLOOKUP($A1693,'Marks Entry'!$B$9:$GM$108,139,0)))</f>
        <v>E</v>
      </c>
      <c r="J1718" s="1401" t="s">
        <v>81</v>
      </c>
      <c r="K1718" s="1401"/>
      <c r="L1718" s="1402"/>
      <c r="M1718" s="1403">
        <f>'Marks Entry'!$AA$2</f>
        <v>45041</v>
      </c>
      <c r="N1718" s="1403"/>
      <c r="O1718" s="1404"/>
      <c r="P1718" s="1007"/>
    </row>
    <row r="1719" spans="1:16" s="73" customFormat="1" ht="18.600000000000001" customHeight="1">
      <c r="A1719" s="1303"/>
      <c r="B1719" s="543" t="s">
        <v>210</v>
      </c>
      <c r="C1719" s="1405" t="str">
        <f>'Marks Entry'!$EK$3</f>
        <v>Art Edu.</v>
      </c>
      <c r="D1719" s="1400"/>
      <c r="E1719" s="1400"/>
      <c r="F1719" s="1406" t="str">
        <f>IF($L1696="TC",0,IF($L1696="Nso",0,VLOOKUP($A1693,'Marks Entry'!$B$9:$GM$108,190,0)))</f>
        <v>0/100</v>
      </c>
      <c r="G1719" s="1407"/>
      <c r="H1719" s="1408"/>
      <c r="I1719" s="59" t="str">
        <f>IF($L1696="TC",0,IF($L1696="Nso",0,VLOOKUP($A1693,'Marks Entry'!$B$9:$GM$108,148,0)))</f>
        <v>E</v>
      </c>
      <c r="J1719" s="1409"/>
      <c r="K1719" s="1409"/>
      <c r="L1719" s="1410"/>
      <c r="M1719" s="1410"/>
      <c r="N1719" s="1410"/>
      <c r="O1719" s="1411"/>
      <c r="P1719" s="1007"/>
    </row>
    <row r="1720" spans="1:16" s="73" customFormat="1" ht="18.600000000000001" customHeight="1">
      <c r="A1720" s="1303"/>
      <c r="B1720" s="543" t="s">
        <v>210</v>
      </c>
      <c r="C1720" s="1366" t="str">
        <f>'Marks Entry'!$ET$3</f>
        <v>HEALTH &amp; PHY. EDU.</v>
      </c>
      <c r="D1720" s="1367"/>
      <c r="E1720" s="1367"/>
      <c r="F1720" s="1368" t="str">
        <f>IF($L1696="TC",0,IF($L1696="Nso",0,VLOOKUP($A1693,'Marks Entry'!$B$9:$GM$108,194,0)))</f>
        <v>0/100</v>
      </c>
      <c r="G1720" s="1369"/>
      <c r="H1720" s="1370"/>
      <c r="I1720" s="59" t="str">
        <f>IF($L1696="TC",0,IF($L1696="Nso",0,VLOOKUP($A1693,'Marks Entry'!$B$9:$GM$108,157,0)))</f>
        <v>E</v>
      </c>
      <c r="J1720" s="1371" t="s">
        <v>77</v>
      </c>
      <c r="K1720" s="1372"/>
      <c r="L1720" s="1373"/>
      <c r="M1720" s="1377"/>
      <c r="N1720" s="1372"/>
      <c r="O1720" s="1378"/>
      <c r="P1720" s="1007"/>
    </row>
    <row r="1721" spans="1:16" s="73" customFormat="1" ht="18.600000000000001" customHeight="1">
      <c r="A1721" s="1303"/>
      <c r="B1721" s="543" t="s">
        <v>210</v>
      </c>
      <c r="C1721" s="1381" t="s">
        <v>66</v>
      </c>
      <c r="D1721" s="1382"/>
      <c r="E1721" s="1382"/>
      <c r="F1721" s="1382"/>
      <c r="G1721" s="1382"/>
      <c r="H1721" s="1382"/>
      <c r="I1721" s="1383"/>
      <c r="J1721" s="1374"/>
      <c r="K1721" s="1375"/>
      <c r="L1721" s="1376"/>
      <c r="M1721" s="1379"/>
      <c r="N1721" s="1375"/>
      <c r="O1721" s="1380"/>
      <c r="P1721" s="1007"/>
    </row>
    <row r="1722" spans="1:16" s="73" customFormat="1" ht="18.600000000000001" customHeight="1" thickBot="1">
      <c r="A1722" s="1303"/>
      <c r="B1722" s="543" t="s">
        <v>210</v>
      </c>
      <c r="C1722" s="60" t="s">
        <v>67</v>
      </c>
      <c r="D1722" s="1384" t="s">
        <v>72</v>
      </c>
      <c r="E1722" s="1385"/>
      <c r="F1722" s="1384" t="s">
        <v>73</v>
      </c>
      <c r="G1722" s="1386"/>
      <c r="H1722" s="1386"/>
      <c r="I1722" s="1387"/>
      <c r="J1722" s="1388" t="s">
        <v>78</v>
      </c>
      <c r="K1722" s="1389"/>
      <c r="L1722" s="1389"/>
      <c r="M1722" s="1389"/>
      <c r="N1722" s="1389"/>
      <c r="O1722" s="1390"/>
      <c r="P1722" s="1007"/>
    </row>
    <row r="1723" spans="1:16" s="73" customFormat="1" ht="18.600000000000001" customHeight="1">
      <c r="A1723" s="1303"/>
      <c r="B1723" s="543" t="s">
        <v>210</v>
      </c>
      <c r="C1723" s="690" t="s">
        <v>68</v>
      </c>
      <c r="D1723" s="1328" t="s">
        <v>211</v>
      </c>
      <c r="E1723" s="1327"/>
      <c r="F1723" s="1394" t="s">
        <v>74</v>
      </c>
      <c r="G1723" s="1395"/>
      <c r="H1723" s="1395"/>
      <c r="I1723" s="1396"/>
      <c r="J1723" s="1391"/>
      <c r="K1723" s="1392"/>
      <c r="L1723" s="1392"/>
      <c r="M1723" s="1392"/>
      <c r="N1723" s="1392"/>
      <c r="O1723" s="1393"/>
      <c r="P1723" s="1007"/>
    </row>
    <row r="1724" spans="1:16" s="73" customFormat="1" ht="18.600000000000001" customHeight="1">
      <c r="A1724" s="1303"/>
      <c r="B1724" s="543" t="s">
        <v>210</v>
      </c>
      <c r="C1724" s="689" t="s">
        <v>69</v>
      </c>
      <c r="D1724" s="1275" t="s">
        <v>212</v>
      </c>
      <c r="E1724" s="1274"/>
      <c r="F1724" s="1413" t="s">
        <v>75</v>
      </c>
      <c r="G1724" s="1414"/>
      <c r="H1724" s="1414"/>
      <c r="I1724" s="1415"/>
      <c r="J1724" s="1391"/>
      <c r="K1724" s="1392"/>
      <c r="L1724" s="1392"/>
      <c r="M1724" s="1392"/>
      <c r="N1724" s="1392"/>
      <c r="O1724" s="1393"/>
      <c r="P1724" s="1007"/>
    </row>
    <row r="1725" spans="1:16" s="73" customFormat="1" ht="18.600000000000001" customHeight="1">
      <c r="A1725" s="1303"/>
      <c r="B1725" s="543" t="s">
        <v>210</v>
      </c>
      <c r="C1725" s="689" t="s">
        <v>71</v>
      </c>
      <c r="D1725" s="1275" t="s">
        <v>213</v>
      </c>
      <c r="E1725" s="1274"/>
      <c r="F1725" s="1413" t="s">
        <v>76</v>
      </c>
      <c r="G1725" s="1414"/>
      <c r="H1725" s="1414"/>
      <c r="I1725" s="1415"/>
      <c r="J1725" s="1416" t="s">
        <v>90</v>
      </c>
      <c r="K1725" s="1417"/>
      <c r="L1725" s="1417"/>
      <c r="M1725" s="1417"/>
      <c r="N1725" s="1417"/>
      <c r="O1725" s="1418"/>
      <c r="P1725" s="1007"/>
    </row>
    <row r="1726" spans="1:16" s="73" customFormat="1" ht="18.600000000000001" customHeight="1">
      <c r="A1726" s="1303"/>
      <c r="B1726" s="543" t="s">
        <v>210</v>
      </c>
      <c r="C1726" s="689" t="s">
        <v>70</v>
      </c>
      <c r="D1726" s="1275" t="s">
        <v>214</v>
      </c>
      <c r="E1726" s="1274"/>
      <c r="F1726" s="1413" t="s">
        <v>103</v>
      </c>
      <c r="G1726" s="1414"/>
      <c r="H1726" s="1414"/>
      <c r="I1726" s="1415"/>
      <c r="J1726" s="1416"/>
      <c r="K1726" s="1417"/>
      <c r="L1726" s="1417"/>
      <c r="M1726" s="1417"/>
      <c r="N1726" s="1417"/>
      <c r="O1726" s="1418"/>
      <c r="P1726" s="1007"/>
    </row>
    <row r="1727" spans="1:16" s="73" customFormat="1" ht="18.600000000000001" customHeight="1" thickBot="1">
      <c r="A1727" s="1303"/>
      <c r="B1727" s="547" t="s">
        <v>210</v>
      </c>
      <c r="C1727" s="548" t="s">
        <v>153</v>
      </c>
      <c r="D1727" s="1281" t="s">
        <v>215</v>
      </c>
      <c r="E1727" s="1280"/>
      <c r="F1727" s="1422" t="s">
        <v>216</v>
      </c>
      <c r="G1727" s="1423"/>
      <c r="H1727" s="1423"/>
      <c r="I1727" s="1424"/>
      <c r="J1727" s="1419"/>
      <c r="K1727" s="1420"/>
      <c r="L1727" s="1420"/>
      <c r="M1727" s="1420"/>
      <c r="N1727" s="1420"/>
      <c r="O1727" s="1421"/>
      <c r="P1727" s="1007"/>
    </row>
    <row r="1728" spans="1:16" s="73" customFormat="1" ht="9.75" customHeight="1">
      <c r="A1728" s="1412"/>
      <c r="B1728" s="1412"/>
      <c r="C1728" s="1412"/>
      <c r="D1728" s="1412"/>
      <c r="E1728" s="1412"/>
      <c r="F1728" s="1412"/>
      <c r="G1728" s="1412"/>
      <c r="H1728" s="1412"/>
      <c r="I1728" s="1412"/>
      <c r="J1728" s="1412"/>
      <c r="K1728" s="1412"/>
      <c r="L1728" s="1412"/>
      <c r="M1728" s="1412"/>
      <c r="N1728" s="1412"/>
      <c r="O1728" s="1412"/>
      <c r="P1728" s="1412"/>
    </row>
    <row r="1729" spans="1:16" s="73" customFormat="1" ht="17.25" customHeight="1" thickBot="1">
      <c r="A1729" s="241">
        <f>A1693+1</f>
        <v>49</v>
      </c>
      <c r="B1729" s="1302" t="s">
        <v>53</v>
      </c>
      <c r="C1729" s="1302"/>
      <c r="D1729" s="1302"/>
      <c r="E1729" s="1302"/>
      <c r="F1729" s="1302"/>
      <c r="G1729" s="1302"/>
      <c r="H1729" s="1302"/>
      <c r="I1729" s="1302"/>
      <c r="J1729" s="1302"/>
      <c r="K1729" s="1302"/>
      <c r="L1729" s="1302"/>
      <c r="M1729" s="1302"/>
      <c r="N1729" s="1302"/>
      <c r="O1729" s="1302"/>
      <c r="P1729" s="1007"/>
    </row>
    <row r="1730" spans="1:16" s="73" customFormat="1" ht="44.25" customHeight="1">
      <c r="A1730" s="1303"/>
      <c r="B1730" s="1304" t="str">
        <f>IF(L1732&gt;0,CONCATENATE(I1732,L1732),0)</f>
        <v>Roll No.:-949</v>
      </c>
      <c r="C1730" s="1306"/>
      <c r="D1730" s="1308" t="str">
        <f>Master!$E$8</f>
        <v>Govt. Sr. Secondary School Raimalwada</v>
      </c>
      <c r="E1730" s="1309"/>
      <c r="F1730" s="1309"/>
      <c r="G1730" s="1309"/>
      <c r="H1730" s="1309"/>
      <c r="I1730" s="1309"/>
      <c r="J1730" s="1309"/>
      <c r="K1730" s="1309"/>
      <c r="L1730" s="1309"/>
      <c r="M1730" s="1309"/>
      <c r="N1730" s="1309"/>
      <c r="O1730" s="1310"/>
      <c r="P1730" s="1007"/>
    </row>
    <row r="1731" spans="1:16" s="73" customFormat="1" ht="26.25" customHeight="1" thickBot="1">
      <c r="A1731" s="1303"/>
      <c r="B1731" s="1305"/>
      <c r="C1731" s="1307"/>
      <c r="D1731" s="1311" t="str">
        <f>Master!$E$11</f>
        <v>P.S.-Bapini (Jodhpur)</v>
      </c>
      <c r="E1731" s="1311"/>
      <c r="F1731" s="1311"/>
      <c r="G1731" s="1311"/>
      <c r="H1731" s="1311"/>
      <c r="I1731" s="1311"/>
      <c r="J1731" s="1311"/>
      <c r="K1731" s="1311"/>
      <c r="L1731" s="1311"/>
      <c r="M1731" s="1311"/>
      <c r="N1731" s="1311"/>
      <c r="O1731" s="1312"/>
      <c r="P1731" s="1007"/>
    </row>
    <row r="1732" spans="1:16" s="73" customFormat="1" ht="15" customHeight="1">
      <c r="A1732" s="1303"/>
      <c r="B1732" s="1313"/>
      <c r="C1732" s="1314" t="s">
        <v>163</v>
      </c>
      <c r="D1732" s="1315"/>
      <c r="E1732" s="1315"/>
      <c r="F1732" s="1315"/>
      <c r="G1732" s="1315"/>
      <c r="H1732" s="1316"/>
      <c r="I1732" s="1320" t="s">
        <v>125</v>
      </c>
      <c r="J1732" s="1321"/>
      <c r="K1732" s="1321"/>
      <c r="L1732" s="1286">
        <f>VLOOKUP(A1729,'Marks Entry'!$B$9:$G$108,6)</f>
        <v>949</v>
      </c>
      <c r="M1732" s="1288" t="str">
        <f>CONCATENATE('Marks Entry'!$C$3,"0",'Marks Entry'!$G$3)</f>
        <v>School U-Dise Code :-08151106901</v>
      </c>
      <c r="N1732" s="1289"/>
      <c r="O1732" s="1290"/>
      <c r="P1732" s="1007"/>
    </row>
    <row r="1733" spans="1:16" s="73" customFormat="1" ht="15" customHeight="1">
      <c r="A1733" s="1303"/>
      <c r="B1733" s="1313"/>
      <c r="C1733" s="1314"/>
      <c r="D1733" s="1315"/>
      <c r="E1733" s="1315"/>
      <c r="F1733" s="1315"/>
      <c r="G1733" s="1315"/>
      <c r="H1733" s="1316"/>
      <c r="I1733" s="1320"/>
      <c r="J1733" s="1321"/>
      <c r="K1733" s="1321"/>
      <c r="L1733" s="1286"/>
      <c r="M1733" s="1291" t="str">
        <f>CONCATENATE('Marks Entry'!$I$3,'Marks Entry'!$J$3)</f>
        <v>Session :-2022-23</v>
      </c>
      <c r="N1733" s="1292"/>
      <c r="O1733" s="1293"/>
      <c r="P1733" s="1007"/>
    </row>
    <row r="1734" spans="1:16" s="73" customFormat="1" ht="15" customHeight="1" thickBot="1">
      <c r="A1734" s="1303"/>
      <c r="B1734" s="1313"/>
      <c r="C1734" s="1317"/>
      <c r="D1734" s="1318"/>
      <c r="E1734" s="1318"/>
      <c r="F1734" s="1318"/>
      <c r="G1734" s="1318"/>
      <c r="H1734" s="1319"/>
      <c r="I1734" s="1322"/>
      <c r="J1734" s="1323"/>
      <c r="K1734" s="1323"/>
      <c r="L1734" s="1287"/>
      <c r="M1734" s="1294"/>
      <c r="N1734" s="1295"/>
      <c r="O1734" s="1296"/>
      <c r="P1734" s="1007"/>
    </row>
    <row r="1735" spans="1:16" s="73" customFormat="1" ht="19.5" customHeight="1">
      <c r="A1735" s="1303"/>
      <c r="B1735" s="543" t="s">
        <v>210</v>
      </c>
      <c r="C1735" s="1297" t="s">
        <v>21</v>
      </c>
      <c r="D1735" s="1298"/>
      <c r="E1735" s="1298"/>
      <c r="F1735" s="1298"/>
      <c r="G1735" s="1299"/>
      <c r="H1735" s="13" t="s">
        <v>161</v>
      </c>
      <c r="I1735" s="1300">
        <f>VLOOKUP($A1729,'Marks Entry'!$B$9:$FN$108,4,0)</f>
        <v>0</v>
      </c>
      <c r="J1735" s="1300"/>
      <c r="K1735" s="1300"/>
      <c r="L1735" s="1300"/>
      <c r="M1735" s="1300"/>
      <c r="N1735" s="1300"/>
      <c r="O1735" s="1301"/>
      <c r="P1735" s="1007"/>
    </row>
    <row r="1736" spans="1:16" s="73" customFormat="1" ht="19.5" customHeight="1">
      <c r="A1736" s="1303"/>
      <c r="B1736" s="543" t="s">
        <v>210</v>
      </c>
      <c r="C1736" s="1283" t="s">
        <v>23</v>
      </c>
      <c r="D1736" s="1284"/>
      <c r="E1736" s="1284"/>
      <c r="F1736" s="1284"/>
      <c r="G1736" s="1285"/>
      <c r="H1736" s="25" t="s">
        <v>161</v>
      </c>
      <c r="I1736" s="1252">
        <f>VLOOKUP($A1729,'Marks Entry'!$B$9:$FN$108,7,0)</f>
        <v>0</v>
      </c>
      <c r="J1736" s="1252"/>
      <c r="K1736" s="1252"/>
      <c r="L1736" s="1252"/>
      <c r="M1736" s="1252"/>
      <c r="N1736" s="1252"/>
      <c r="O1736" s="1253"/>
      <c r="P1736" s="1007"/>
    </row>
    <row r="1737" spans="1:16" s="73" customFormat="1" ht="19.5" customHeight="1">
      <c r="A1737" s="1303"/>
      <c r="B1737" s="543" t="s">
        <v>210</v>
      </c>
      <c r="C1737" s="1283" t="s">
        <v>24</v>
      </c>
      <c r="D1737" s="1284"/>
      <c r="E1737" s="1284"/>
      <c r="F1737" s="1284"/>
      <c r="G1737" s="1285"/>
      <c r="H1737" s="25" t="s">
        <v>161</v>
      </c>
      <c r="I1737" s="1252">
        <f>VLOOKUP($A1729,'Marks Entry'!$B$9:$FN$108,8,0)</f>
        <v>0</v>
      </c>
      <c r="J1737" s="1252"/>
      <c r="K1737" s="1252"/>
      <c r="L1737" s="1252"/>
      <c r="M1737" s="1252"/>
      <c r="N1737" s="1252"/>
      <c r="O1737" s="1253"/>
      <c r="P1737" s="1007"/>
    </row>
    <row r="1738" spans="1:16" s="73" customFormat="1" ht="19.5" customHeight="1">
      <c r="A1738" s="1303"/>
      <c r="B1738" s="543" t="s">
        <v>210</v>
      </c>
      <c r="C1738" s="1283" t="s">
        <v>55</v>
      </c>
      <c r="D1738" s="1284"/>
      <c r="E1738" s="1284"/>
      <c r="F1738" s="1284"/>
      <c r="G1738" s="1285"/>
      <c r="H1738" s="25" t="s">
        <v>161</v>
      </c>
      <c r="I1738" s="1252">
        <f>VLOOKUP($A1729,'Marks Entry'!$B$9:$FN$108,9,0)</f>
        <v>0</v>
      </c>
      <c r="J1738" s="1252"/>
      <c r="K1738" s="1252"/>
      <c r="L1738" s="1252"/>
      <c r="M1738" s="1252"/>
      <c r="N1738" s="1252"/>
      <c r="O1738" s="1253"/>
      <c r="P1738" s="1007"/>
    </row>
    <row r="1739" spans="1:16" s="73" customFormat="1" ht="19.5" customHeight="1">
      <c r="A1739" s="1303"/>
      <c r="B1739" s="543" t="s">
        <v>210</v>
      </c>
      <c r="C1739" s="1283" t="s">
        <v>56</v>
      </c>
      <c r="D1739" s="1284"/>
      <c r="E1739" s="1284"/>
      <c r="F1739" s="1284"/>
      <c r="G1739" s="1285"/>
      <c r="H1739" s="25" t="s">
        <v>161</v>
      </c>
      <c r="I1739" s="1251" t="str">
        <f>CONCATENATE('Marks Entry'!$G$4,'Marks Entry'!$J$4)</f>
        <v>6(A)</v>
      </c>
      <c r="J1739" s="1252"/>
      <c r="K1739" s="1252"/>
      <c r="L1739" s="1252"/>
      <c r="M1739" s="1252"/>
      <c r="N1739" s="1252"/>
      <c r="O1739" s="1253"/>
      <c r="P1739" s="1007"/>
    </row>
    <row r="1740" spans="1:16" s="73" customFormat="1" ht="19.5" customHeight="1" thickBot="1">
      <c r="A1740" s="1303"/>
      <c r="B1740" s="543" t="s">
        <v>210</v>
      </c>
      <c r="C1740" s="1254" t="s">
        <v>26</v>
      </c>
      <c r="D1740" s="1255"/>
      <c r="E1740" s="1255"/>
      <c r="F1740" s="1255"/>
      <c r="G1740" s="1256"/>
      <c r="H1740" s="61" t="s">
        <v>161</v>
      </c>
      <c r="I1740" s="1257">
        <f>VLOOKUP($A1729,'Marks Entry'!$B$9:$FN$108,10,0)</f>
        <v>0</v>
      </c>
      <c r="J1740" s="1257"/>
      <c r="K1740" s="1257"/>
      <c r="L1740" s="1257"/>
      <c r="M1740" s="1257"/>
      <c r="N1740" s="1257"/>
      <c r="O1740" s="1258"/>
      <c r="P1740" s="1007"/>
    </row>
    <row r="1741" spans="1:16" s="73" customFormat="1" ht="34.5" customHeight="1">
      <c r="A1741" s="1303"/>
      <c r="B1741" s="543" t="s">
        <v>210</v>
      </c>
      <c r="C1741" s="1259" t="s">
        <v>57</v>
      </c>
      <c r="D1741" s="1260"/>
      <c r="E1741" s="525" t="s">
        <v>82</v>
      </c>
      <c r="F1741" s="525" t="s">
        <v>83</v>
      </c>
      <c r="G1741" s="697" t="str">
        <f>'Marks Entry'!$R$5</f>
        <v>No Bag Day Activity</v>
      </c>
      <c r="H1741" s="521" t="s">
        <v>32</v>
      </c>
      <c r="I1741" s="1261" t="s">
        <v>58</v>
      </c>
      <c r="J1741" s="1262"/>
      <c r="K1741" s="522" t="s">
        <v>203</v>
      </c>
      <c r="L1741" s="1263" t="s">
        <v>94</v>
      </c>
      <c r="M1741" s="1264"/>
      <c r="N1741" s="535" t="s">
        <v>86</v>
      </c>
      <c r="O1741" s="1265" t="s">
        <v>101</v>
      </c>
      <c r="P1741" s="1007"/>
    </row>
    <row r="1742" spans="1:16" s="73" customFormat="1" ht="25.5" customHeight="1" thickBot="1">
      <c r="A1742" s="1303"/>
      <c r="B1742" s="543" t="s">
        <v>210</v>
      </c>
      <c r="C1742" s="1267" t="s">
        <v>59</v>
      </c>
      <c r="D1742" s="1268"/>
      <c r="E1742" s="549">
        <f>'Marks Entry'!$N$7</f>
        <v>10</v>
      </c>
      <c r="F1742" s="549">
        <f>'Marks Entry'!$Q$7</f>
        <v>10</v>
      </c>
      <c r="G1742" s="549">
        <f>'Marks Entry'!$T$7</f>
        <v>10</v>
      </c>
      <c r="H1742" s="111">
        <f>SUM(E1742:G1742)</f>
        <v>30</v>
      </c>
      <c r="I1742" s="1269">
        <f>'Marks Entry'!$X$7</f>
        <v>70</v>
      </c>
      <c r="J1742" s="1270"/>
      <c r="K1742" s="531">
        <f>SUM(H1742,I1742)</f>
        <v>100</v>
      </c>
      <c r="L1742" s="1330">
        <f>'Marks Entry'!$AA$7</f>
        <v>100</v>
      </c>
      <c r="M1742" s="1331"/>
      <c r="N1742" s="536">
        <f>H1742+I1742+L1742</f>
        <v>200</v>
      </c>
      <c r="O1742" s="1266"/>
      <c r="P1742" s="1007"/>
    </row>
    <row r="1743" spans="1:16" s="73" customFormat="1" ht="18.600000000000001" customHeight="1">
      <c r="A1743" s="1303"/>
      <c r="B1743" s="543" t="s">
        <v>210</v>
      </c>
      <c r="C1743" s="1324" t="str">
        <f>'Marks Entry'!$L$3</f>
        <v>HINDI</v>
      </c>
      <c r="D1743" s="1325"/>
      <c r="E1743" s="527">
        <f>IF($L1732="TC",0,IF($L1732="Nso",0,VLOOKUP($A1729,'Marks Entry'!$B$9:$FN$108,13,0)))</f>
        <v>0</v>
      </c>
      <c r="F1743" s="527">
        <f>IF($L1732="TC",0,IF($L1732="Nso",0,VLOOKUP($A1729,'Marks Entry'!$B$9:$FN$108,16,0)))</f>
        <v>0</v>
      </c>
      <c r="G1743" s="527">
        <f>IF($L1732="TC",0,IF($L1732="Nso",0,VLOOKUP($A1729,'Marks Entry'!$B$9:$FN$108,19,0)))</f>
        <v>0</v>
      </c>
      <c r="H1743" s="528">
        <f>SUM(E1743:G1743)</f>
        <v>0</v>
      </c>
      <c r="I1743" s="1326">
        <f>IF($L1732="TC",0,IF($L1732="Nso",0,VLOOKUP($A1729,'Marks Entry'!$B$9:$FN$108,23,0)))</f>
        <v>0</v>
      </c>
      <c r="J1743" s="1327"/>
      <c r="K1743" s="532">
        <f>SUM(H1743,I1743)</f>
        <v>0</v>
      </c>
      <c r="L1743" s="1328">
        <f>IF($L1732="TC",0,IF($L1732="Nso",0,VLOOKUP($A1729,'Marks Entry'!$B$9:$FN$108,26,0)))</f>
        <v>0</v>
      </c>
      <c r="M1743" s="1329"/>
      <c r="N1743" s="537">
        <f>SUM(H1743,I1743,L1743)</f>
        <v>0</v>
      </c>
      <c r="O1743" s="544" t="str">
        <f>IF($L1732="TC",0,IF($L1732="Nso",0,VLOOKUP($A1729,'Marks Entry'!$B$9:$FN$108,30,0)))</f>
        <v>E</v>
      </c>
      <c r="P1743" s="1007"/>
    </row>
    <row r="1744" spans="1:16" s="73" customFormat="1" ht="18.600000000000001" customHeight="1">
      <c r="A1744" s="1303"/>
      <c r="B1744" s="543" t="s">
        <v>210</v>
      </c>
      <c r="C1744" s="1271" t="str">
        <f>'Marks Entry'!$AF$3</f>
        <v>ENGLISH</v>
      </c>
      <c r="D1744" s="1272"/>
      <c r="E1744" s="527">
        <f>IF($L1732="TC",0,IF($L1732="Nso",0,VLOOKUP($A1729,'Marks Entry'!$B$9:$FN$108,33,0)))</f>
        <v>0</v>
      </c>
      <c r="F1744" s="527">
        <f>IF($L1732="TC",0,IF($L1732="Nso",0,VLOOKUP($A1729,'Marks Entry'!$B$9:$FN$108,36,0)))</f>
        <v>0</v>
      </c>
      <c r="G1744" s="527">
        <f>IF($L1732="TC",0,IF($L1732="Nso",0,VLOOKUP($A1729,'Marks Entry'!$B$9:$FN$108,39,0)))</f>
        <v>0</v>
      </c>
      <c r="H1744" s="529">
        <f t="shared" ref="H1744:H1748" si="144">SUM(E1744:G1744)</f>
        <v>0</v>
      </c>
      <c r="I1744" s="1273">
        <f>IF($L1732="TC",0,IF($L1732="Nso",0,VLOOKUP($A1729,'Marks Entry'!$B$9:$FN$108,43,0)))</f>
        <v>0</v>
      </c>
      <c r="J1744" s="1274"/>
      <c r="K1744" s="533">
        <f t="shared" ref="K1744:K1748" si="145">SUM(H1744,I1744)</f>
        <v>0</v>
      </c>
      <c r="L1744" s="1275">
        <f>IF($L1732="TC",0,IF($L1732="Nso",0,VLOOKUP($A1729,'Marks Entry'!$B$9:$FN$108,46,0)))</f>
        <v>0</v>
      </c>
      <c r="M1744" s="1276"/>
      <c r="N1744" s="537">
        <f t="shared" ref="N1744:N1748" si="146">SUM(H1744,I1744,L1744)</f>
        <v>0</v>
      </c>
      <c r="O1744" s="544" t="str">
        <f>IF($L1732="TC",0,IF($L1732="Nso",0,VLOOKUP($A1729,'Marks Entry'!$B$9:$FN$108,50,0)))</f>
        <v>E</v>
      </c>
      <c r="P1744" s="1007"/>
    </row>
    <row r="1745" spans="1:16" s="73" customFormat="1" ht="18.600000000000001" customHeight="1">
      <c r="A1745" s="1303"/>
      <c r="B1745" s="543" t="s">
        <v>210</v>
      </c>
      <c r="C1745" s="1271" t="str">
        <f>'Marks Entry'!$AZ$3</f>
        <v>SANSKRIT</v>
      </c>
      <c r="D1745" s="1272"/>
      <c r="E1745" s="527">
        <f>IF($L1732="TC",0,IF($L1732="Nso",0,VLOOKUP($A1729,'Marks Entry'!$B$9:$FN$108,53,0)))</f>
        <v>0</v>
      </c>
      <c r="F1745" s="527">
        <f>IF($L1732="TC",0,IF($L1732="TC",0,IF($L1732="Nso",0,VLOOKUP($A1729,'Marks Entry'!$B$9:$FN$108,56,0))))</f>
        <v>0</v>
      </c>
      <c r="G1745" s="527">
        <f>IF($L1732="TC",0,IF($L1732="TC",0,IF($L1732="Nso",0,VLOOKUP($A1729,'Marks Entry'!$B$9:$FN$108,59,0))))</f>
        <v>0</v>
      </c>
      <c r="H1745" s="529">
        <f t="shared" si="144"/>
        <v>0</v>
      </c>
      <c r="I1745" s="1273">
        <f>IF($L1732="TC",0,IF($L1732="Nso",0,VLOOKUP($A1729,'Marks Entry'!$B$9:$FN$108,63,0)))</f>
        <v>0</v>
      </c>
      <c r="J1745" s="1274"/>
      <c r="K1745" s="533">
        <f t="shared" si="145"/>
        <v>0</v>
      </c>
      <c r="L1745" s="1275">
        <f>IF($L1732="TC",0,IF($L1732="Nso",0,VLOOKUP($A1729,'Marks Entry'!$B$9:$FN$108,66,0)))</f>
        <v>0</v>
      </c>
      <c r="M1745" s="1276"/>
      <c r="N1745" s="537">
        <f t="shared" si="146"/>
        <v>0</v>
      </c>
      <c r="O1745" s="544" t="str">
        <f>IF($L1732="TC",0,IF($L1732="Nso",0,VLOOKUP($A1729,'Marks Entry'!$B$9:$FN$108,70,0)))</f>
        <v>E</v>
      </c>
      <c r="P1745" s="1007"/>
    </row>
    <row r="1746" spans="1:16" s="73" customFormat="1" ht="18.600000000000001" customHeight="1">
      <c r="A1746" s="1303"/>
      <c r="B1746" s="543" t="s">
        <v>210</v>
      </c>
      <c r="C1746" s="1271" t="str">
        <f>'Marks Entry'!$BT$3</f>
        <v>SCIENCE</v>
      </c>
      <c r="D1746" s="1272"/>
      <c r="E1746" s="527">
        <f>IF($L1732="TC",0,IF($L1732="Nso",0,VLOOKUP($A1729,'Marks Entry'!$B$9:$FN$108,73,0)))</f>
        <v>0</v>
      </c>
      <c r="F1746" s="527">
        <f>IF($L1732="TC",0,IF($L1732="Nso",0,VLOOKUP($A1729,'Marks Entry'!$B$9:$FN$108,76,0)))</f>
        <v>0</v>
      </c>
      <c r="G1746" s="527">
        <f>IF($L1732="TC",0,IF($L1732="Nso",0,VLOOKUP($A1729,'Marks Entry'!$B$9:$FN$108,79,0)))</f>
        <v>0</v>
      </c>
      <c r="H1746" s="529">
        <f t="shared" si="144"/>
        <v>0</v>
      </c>
      <c r="I1746" s="1273">
        <f>IF($L1732="TC",0,IF($L1732="Nso",0,VLOOKUP($A1729,'Marks Entry'!$B$9:$FN$108,83,0)))</f>
        <v>0</v>
      </c>
      <c r="J1746" s="1274"/>
      <c r="K1746" s="533">
        <f t="shared" si="145"/>
        <v>0</v>
      </c>
      <c r="L1746" s="1275">
        <f>IF($L1732="TC",0,IF($L1732="Nso",0,VLOOKUP($A1729,'Marks Entry'!$B$9:$FN$108,86,0)))</f>
        <v>0</v>
      </c>
      <c r="M1746" s="1276"/>
      <c r="N1746" s="537">
        <f t="shared" si="146"/>
        <v>0</v>
      </c>
      <c r="O1746" s="544" t="str">
        <f>IF($L1732="TC",0,IF($L1732="Nso",0,VLOOKUP($A1729,'Marks Entry'!$B$9:$FN$108,90,0)))</f>
        <v>E</v>
      </c>
      <c r="P1746" s="1007"/>
    </row>
    <row r="1747" spans="1:16" s="73" customFormat="1" ht="18.600000000000001" customHeight="1">
      <c r="A1747" s="1303"/>
      <c r="B1747" s="543" t="s">
        <v>210</v>
      </c>
      <c r="C1747" s="1271" t="str">
        <f>'Marks Entry'!$CN$3</f>
        <v>MATHEMATICS</v>
      </c>
      <c r="D1747" s="1272"/>
      <c r="E1747" s="527">
        <f>IF($L1732="TC",0,IF($L1732="Nso",0,VLOOKUP($A1729,'Marks Entry'!$B$9:$FN$108,93,0)))</f>
        <v>0</v>
      </c>
      <c r="F1747" s="527">
        <f>IF($L1732="TC",0,IF($L1732="Nso",0,VLOOKUP($A1729,'Marks Entry'!$B$9:$FN$108,96,0)))</f>
        <v>0</v>
      </c>
      <c r="G1747" s="527">
        <f>IF($L1732="TC",0,IF($L1732="Nso",0,VLOOKUP($A1729,'Marks Entry'!$B$9:$FN$108,99,0)))</f>
        <v>0</v>
      </c>
      <c r="H1747" s="529">
        <f t="shared" si="144"/>
        <v>0</v>
      </c>
      <c r="I1747" s="1273">
        <f>IF($L1732="TC",0,IF($L1732="Nso",0,VLOOKUP($A1729,'Marks Entry'!$B$9:$FN$108,103,0)))</f>
        <v>0</v>
      </c>
      <c r="J1747" s="1274"/>
      <c r="K1747" s="533">
        <f t="shared" si="145"/>
        <v>0</v>
      </c>
      <c r="L1747" s="1275">
        <f>IF($L1732="TC",0,IF($L1732="Nso",0,VLOOKUP($A1729,'Marks Entry'!$B$9:$FN$108,106,0)))</f>
        <v>0</v>
      </c>
      <c r="M1747" s="1276"/>
      <c r="N1747" s="537">
        <f t="shared" si="146"/>
        <v>0</v>
      </c>
      <c r="O1747" s="544" t="str">
        <f>IF($L1732="TC",0,IF($L1732="Nso",0,VLOOKUP($A1729,'Marks Entry'!$B$9:$FN$108,110,0)))</f>
        <v>E</v>
      </c>
      <c r="P1747" s="1007"/>
    </row>
    <row r="1748" spans="1:16" s="73" customFormat="1" ht="18.600000000000001" customHeight="1" thickBot="1">
      <c r="A1748" s="1303"/>
      <c r="B1748" s="543" t="s">
        <v>210</v>
      </c>
      <c r="C1748" s="1277" t="str">
        <f>'Marks Entry'!$DH$3</f>
        <v>SOCIAL SCIENCE</v>
      </c>
      <c r="D1748" s="1278"/>
      <c r="E1748" s="527">
        <f>IF($L1732="TC",0,IF($L1732="Nso",0,VLOOKUP($A1729,'Marks Entry'!$B$9:$FN$108,113,0)))</f>
        <v>0</v>
      </c>
      <c r="F1748" s="527">
        <f>IF($L1732="TC",0,IF($L1732="Nso",0,VLOOKUP($A1729,'Marks Entry'!$B$9:$FN$108,116,0)))</f>
        <v>0</v>
      </c>
      <c r="G1748" s="527">
        <f>IF($L1732="TC",0,IF($L1732="Nso",0,VLOOKUP($A1729,'Marks Entry'!$B$9:$FN$108,119,0)))</f>
        <v>0</v>
      </c>
      <c r="H1748" s="530">
        <f t="shared" si="144"/>
        <v>0</v>
      </c>
      <c r="I1748" s="1279">
        <f>IF($L1732="TC",0,IF($L1732="Nso",0,VLOOKUP($A1729,'Marks Entry'!$B$9:$FN$108,123,0)))</f>
        <v>0</v>
      </c>
      <c r="J1748" s="1280"/>
      <c r="K1748" s="534">
        <f t="shared" si="145"/>
        <v>0</v>
      </c>
      <c r="L1748" s="1281">
        <f>IF($L1732="TC",0,IF($L1732="Nso",0,VLOOKUP($A1729,'Marks Entry'!$B$9:$FN$108,126,0)))</f>
        <v>0</v>
      </c>
      <c r="M1748" s="1282"/>
      <c r="N1748" s="537">
        <f t="shared" si="146"/>
        <v>0</v>
      </c>
      <c r="O1748" s="544" t="str">
        <f>IF($L1732="TC",0,IF($L1732="Nso",0,VLOOKUP($A1729,'Marks Entry'!$B$9:$FN$108,130,0)))</f>
        <v>E</v>
      </c>
      <c r="P1748" s="1007"/>
    </row>
    <row r="1749" spans="1:16" s="73" customFormat="1" ht="18.600000000000001" customHeight="1">
      <c r="A1749" s="1303"/>
      <c r="B1749" s="543" t="s">
        <v>210</v>
      </c>
      <c r="C1749" s="1350" t="s">
        <v>87</v>
      </c>
      <c r="D1749" s="1351"/>
      <c r="E1749" s="1352"/>
      <c r="F1749" s="1356" t="s">
        <v>88</v>
      </c>
      <c r="G1749" s="1357"/>
      <c r="H1749" s="1358" t="s">
        <v>89</v>
      </c>
      <c r="I1749" s="1358"/>
      <c r="J1749" s="1359" t="s">
        <v>44</v>
      </c>
      <c r="K1749" s="1360"/>
      <c r="L1749" s="236" t="s">
        <v>95</v>
      </c>
      <c r="M1749" s="236" t="s">
        <v>208</v>
      </c>
      <c r="N1749" s="200" t="s">
        <v>42</v>
      </c>
      <c r="O1749" s="545" t="s">
        <v>46</v>
      </c>
      <c r="P1749" s="1007"/>
    </row>
    <row r="1750" spans="1:16" s="73" customFormat="1" ht="18.600000000000001" customHeight="1" thickBot="1">
      <c r="A1750" s="1303"/>
      <c r="B1750" s="543" t="s">
        <v>210</v>
      </c>
      <c r="C1750" s="1353"/>
      <c r="D1750" s="1354"/>
      <c r="E1750" s="1355"/>
      <c r="F1750" s="1361">
        <f>IF($L1732="TC",0,IF($L1732="Nso",0,VLOOKUP($A1729,'Marks Entry'!$B$9:$FN$108,161,0)))</f>
        <v>1200</v>
      </c>
      <c r="G1750" s="1362"/>
      <c r="H1750" s="1363">
        <f>IF($L1732="TC",0,IF($L1732="Nso",0,VLOOKUP($A1729,'Marks Entry'!$B$9:$FN$108,162,0)))</f>
        <v>0</v>
      </c>
      <c r="I1750" s="1363"/>
      <c r="J1750" s="1364">
        <f>IF($L1732="TC",0,IF($L1732="Nso",0,VLOOKUP($A1729,'Marks Entry'!$B$9:$FN$108,163,0)))</f>
        <v>0</v>
      </c>
      <c r="K1750" s="1365"/>
      <c r="L1750" s="237" t="str">
        <f>IF($L1732="TC",0,IF($L1732="Nso",0,VLOOKUP($A1729,'Marks Entry'!$B$9:$FN$108,164,0)))</f>
        <v/>
      </c>
      <c r="M1750" s="237" t="str">
        <f>IF($L1732="TC",0,IF($L1732="Nso",0,VLOOKUP($A1729,'Marks Entry'!$B$9:$FN$108,165,0)))</f>
        <v/>
      </c>
      <c r="N1750" s="542" t="str">
        <f>IF($L1732="TC","TC",IF($L1732="Nso","NSO",VLOOKUP($A1729,'Marks Entry'!$B$9:$FN$108,166,0)))</f>
        <v>PROMOTED</v>
      </c>
      <c r="O1750" s="546" t="str">
        <f>IF($L1732="Nso",0,VLOOKUP($A1729,'Marks Entry'!$B$9:$FN$108,168,0))</f>
        <v/>
      </c>
      <c r="P1750" s="1007"/>
    </row>
    <row r="1751" spans="1:16" s="73" customFormat="1" ht="18.600000000000001" customHeight="1">
      <c r="A1751" s="1303"/>
      <c r="B1751" s="543" t="s">
        <v>210</v>
      </c>
      <c r="C1751" s="1332" t="s">
        <v>62</v>
      </c>
      <c r="D1751" s="1333"/>
      <c r="E1751" s="1333"/>
      <c r="F1751" s="1333"/>
      <c r="G1751" s="1333"/>
      <c r="H1751" s="1333"/>
      <c r="I1751" s="1334"/>
      <c r="J1751" s="1335" t="s">
        <v>63</v>
      </c>
      <c r="K1751" s="1335"/>
      <c r="L1751" s="1336"/>
      <c r="M1751" s="238">
        <f>IF($L1732="TC",0,IF($L1732="Nso",0,VLOOKUP($A1729,'Marks Entry'!$B$9:$FN$108,158,0)))</f>
        <v>0</v>
      </c>
      <c r="N1751" s="1337" t="s">
        <v>104</v>
      </c>
      <c r="O1751" s="1338"/>
      <c r="P1751" s="1007"/>
    </row>
    <row r="1752" spans="1:16" s="73" customFormat="1" ht="18.600000000000001" customHeight="1" thickBot="1">
      <c r="A1752" s="1303"/>
      <c r="B1752" s="543" t="s">
        <v>210</v>
      </c>
      <c r="C1752" s="1339" t="s">
        <v>57</v>
      </c>
      <c r="D1752" s="1340"/>
      <c r="E1752" s="1340"/>
      <c r="F1752" s="1341" t="s">
        <v>168</v>
      </c>
      <c r="G1752" s="1341"/>
      <c r="H1752" s="1341"/>
      <c r="I1752" s="523" t="s">
        <v>50</v>
      </c>
      <c r="J1752" s="1342" t="s">
        <v>64</v>
      </c>
      <c r="K1752" s="1342"/>
      <c r="L1752" s="1343"/>
      <c r="M1752" s="239">
        <f>IF($L1732="TC",0,IF($L1732="Nso",0,VLOOKUP($A1729,'Marks Entry'!$B$9:$FN$108,159,0)))</f>
        <v>0</v>
      </c>
      <c r="N1752" s="1344" t="str">
        <f>IF($L1732="TC",0,IF($L1732="Nso",0,VLOOKUP($A1729,'Marks Entry'!$B$9:$FN$108,160,0)))</f>
        <v/>
      </c>
      <c r="O1752" s="1345"/>
      <c r="P1752" s="1007"/>
    </row>
    <row r="1753" spans="1:16" s="73" customFormat="1" ht="18.600000000000001" customHeight="1">
      <c r="A1753" s="1303"/>
      <c r="B1753" s="543" t="s">
        <v>210</v>
      </c>
      <c r="C1753" s="1339"/>
      <c r="D1753" s="1340"/>
      <c r="E1753" s="1340"/>
      <c r="F1753" s="1341"/>
      <c r="G1753" s="1341"/>
      <c r="H1753" s="1341"/>
      <c r="I1753" s="524" t="s">
        <v>102</v>
      </c>
      <c r="J1753" s="1346" t="s">
        <v>65</v>
      </c>
      <c r="K1753" s="1346"/>
      <c r="L1753" s="1347"/>
      <c r="M1753" s="1348" t="str">
        <f>IF($L1732="TC",0,IF($L1732="Nso",0,VLOOKUP($A1729,'Marks Entry'!$B$9:$FN$108,169,0)))</f>
        <v>Need Improvement</v>
      </c>
      <c r="N1753" s="1348"/>
      <c r="O1753" s="1349"/>
      <c r="P1753" s="1007"/>
    </row>
    <row r="1754" spans="1:16" s="73" customFormat="1" ht="18.600000000000001" customHeight="1">
      <c r="A1754" s="1303"/>
      <c r="B1754" s="543" t="s">
        <v>210</v>
      </c>
      <c r="C1754" s="1397" t="str">
        <f>'Marks Entry'!$EB$3</f>
        <v>Work Exp.</v>
      </c>
      <c r="D1754" s="1398"/>
      <c r="E1754" s="1399"/>
      <c r="F1754" s="1400" t="str">
        <f>IF($L1732="TC",0,IF($L1732="Nso",0,VLOOKUP($A1729,'Marks Entry'!$B$9:$GM$108,186,0)))</f>
        <v>0/100</v>
      </c>
      <c r="G1754" s="1400"/>
      <c r="H1754" s="1400"/>
      <c r="I1754" s="59" t="str">
        <f>IF($L1732="TC",0,IF($L1732="Nso",0,VLOOKUP($A1729,'Marks Entry'!$B$9:$GM$108,139,0)))</f>
        <v>E</v>
      </c>
      <c r="J1754" s="1401" t="s">
        <v>81</v>
      </c>
      <c r="K1754" s="1401"/>
      <c r="L1754" s="1402"/>
      <c r="M1754" s="1403">
        <f>'Marks Entry'!$AA$2</f>
        <v>45041</v>
      </c>
      <c r="N1754" s="1403"/>
      <c r="O1754" s="1404"/>
      <c r="P1754" s="1007"/>
    </row>
    <row r="1755" spans="1:16" s="73" customFormat="1" ht="18.600000000000001" customHeight="1">
      <c r="A1755" s="1303"/>
      <c r="B1755" s="543" t="s">
        <v>210</v>
      </c>
      <c r="C1755" s="1405" t="str">
        <f>'Marks Entry'!$EK$3</f>
        <v>Art Edu.</v>
      </c>
      <c r="D1755" s="1400"/>
      <c r="E1755" s="1400"/>
      <c r="F1755" s="1406" t="str">
        <f>IF($L1732="TC",0,IF($L1732="Nso",0,VLOOKUP($A1729,'Marks Entry'!$B$9:$GM$108,190,0)))</f>
        <v>0/100</v>
      </c>
      <c r="G1755" s="1407"/>
      <c r="H1755" s="1408"/>
      <c r="I1755" s="59" t="str">
        <f>IF($L1732="TC",0,IF($L1732="Nso",0,VLOOKUP($A1729,'Marks Entry'!$B$9:$GM$108,148,0)))</f>
        <v>E</v>
      </c>
      <c r="J1755" s="1409"/>
      <c r="K1755" s="1409"/>
      <c r="L1755" s="1410"/>
      <c r="M1755" s="1410"/>
      <c r="N1755" s="1410"/>
      <c r="O1755" s="1411"/>
      <c r="P1755" s="1007"/>
    </row>
    <row r="1756" spans="1:16" s="73" customFormat="1" ht="18.600000000000001" customHeight="1">
      <c r="A1756" s="1303"/>
      <c r="B1756" s="543" t="s">
        <v>210</v>
      </c>
      <c r="C1756" s="1366" t="str">
        <f>'Marks Entry'!$ET$3</f>
        <v>HEALTH &amp; PHY. EDU.</v>
      </c>
      <c r="D1756" s="1367"/>
      <c r="E1756" s="1367"/>
      <c r="F1756" s="1368" t="str">
        <f>IF($L1732="TC",0,IF($L1732="Nso",0,VLOOKUP($A1729,'Marks Entry'!$B$9:$GM$108,194,0)))</f>
        <v>0/100</v>
      </c>
      <c r="G1756" s="1369"/>
      <c r="H1756" s="1370"/>
      <c r="I1756" s="59" t="str">
        <f>IF($L1732="TC",0,IF($L1732="Nso",0,VLOOKUP($A1729,'Marks Entry'!$B$9:$GM$108,157,0)))</f>
        <v>E</v>
      </c>
      <c r="J1756" s="1371" t="s">
        <v>77</v>
      </c>
      <c r="K1756" s="1372"/>
      <c r="L1756" s="1373"/>
      <c r="M1756" s="1377"/>
      <c r="N1756" s="1372"/>
      <c r="O1756" s="1378"/>
      <c r="P1756" s="1007"/>
    </row>
    <row r="1757" spans="1:16" s="73" customFormat="1" ht="18.600000000000001" customHeight="1">
      <c r="A1757" s="1303"/>
      <c r="B1757" s="543" t="s">
        <v>210</v>
      </c>
      <c r="C1757" s="1381" t="s">
        <v>66</v>
      </c>
      <c r="D1757" s="1382"/>
      <c r="E1757" s="1382"/>
      <c r="F1757" s="1382"/>
      <c r="G1757" s="1382"/>
      <c r="H1757" s="1382"/>
      <c r="I1757" s="1383"/>
      <c r="J1757" s="1374"/>
      <c r="K1757" s="1375"/>
      <c r="L1757" s="1376"/>
      <c r="M1757" s="1379"/>
      <c r="N1757" s="1375"/>
      <c r="O1757" s="1380"/>
      <c r="P1757" s="1007"/>
    </row>
    <row r="1758" spans="1:16" s="73" customFormat="1" ht="18.600000000000001" customHeight="1" thickBot="1">
      <c r="A1758" s="1303"/>
      <c r="B1758" s="543" t="s">
        <v>210</v>
      </c>
      <c r="C1758" s="60" t="s">
        <v>67</v>
      </c>
      <c r="D1758" s="1384" t="s">
        <v>72</v>
      </c>
      <c r="E1758" s="1385"/>
      <c r="F1758" s="1384" t="s">
        <v>73</v>
      </c>
      <c r="G1758" s="1386"/>
      <c r="H1758" s="1386"/>
      <c r="I1758" s="1387"/>
      <c r="J1758" s="1388" t="s">
        <v>78</v>
      </c>
      <c r="K1758" s="1389"/>
      <c r="L1758" s="1389"/>
      <c r="M1758" s="1389"/>
      <c r="N1758" s="1389"/>
      <c r="O1758" s="1390"/>
      <c r="P1758" s="1007"/>
    </row>
    <row r="1759" spans="1:16" s="73" customFormat="1" ht="18.600000000000001" customHeight="1">
      <c r="A1759" s="1303"/>
      <c r="B1759" s="543" t="s">
        <v>210</v>
      </c>
      <c r="C1759" s="690" t="s">
        <v>68</v>
      </c>
      <c r="D1759" s="1328" t="s">
        <v>211</v>
      </c>
      <c r="E1759" s="1327"/>
      <c r="F1759" s="1394" t="s">
        <v>74</v>
      </c>
      <c r="G1759" s="1395"/>
      <c r="H1759" s="1395"/>
      <c r="I1759" s="1396"/>
      <c r="J1759" s="1391"/>
      <c r="K1759" s="1392"/>
      <c r="L1759" s="1392"/>
      <c r="M1759" s="1392"/>
      <c r="N1759" s="1392"/>
      <c r="O1759" s="1393"/>
      <c r="P1759" s="1007"/>
    </row>
    <row r="1760" spans="1:16" s="73" customFormat="1" ht="18.600000000000001" customHeight="1">
      <c r="A1760" s="1303"/>
      <c r="B1760" s="543" t="s">
        <v>210</v>
      </c>
      <c r="C1760" s="689" t="s">
        <v>69</v>
      </c>
      <c r="D1760" s="1275" t="s">
        <v>212</v>
      </c>
      <c r="E1760" s="1274"/>
      <c r="F1760" s="1413" t="s">
        <v>75</v>
      </c>
      <c r="G1760" s="1414"/>
      <c r="H1760" s="1414"/>
      <c r="I1760" s="1415"/>
      <c r="J1760" s="1391"/>
      <c r="K1760" s="1392"/>
      <c r="L1760" s="1392"/>
      <c r="M1760" s="1392"/>
      <c r="N1760" s="1392"/>
      <c r="O1760" s="1393"/>
      <c r="P1760" s="1007"/>
    </row>
    <row r="1761" spans="1:16" s="73" customFormat="1" ht="18.600000000000001" customHeight="1">
      <c r="A1761" s="1303"/>
      <c r="B1761" s="543" t="s">
        <v>210</v>
      </c>
      <c r="C1761" s="689" t="s">
        <v>71</v>
      </c>
      <c r="D1761" s="1275" t="s">
        <v>213</v>
      </c>
      <c r="E1761" s="1274"/>
      <c r="F1761" s="1413" t="s">
        <v>76</v>
      </c>
      <c r="G1761" s="1414"/>
      <c r="H1761" s="1414"/>
      <c r="I1761" s="1415"/>
      <c r="J1761" s="1416" t="s">
        <v>90</v>
      </c>
      <c r="K1761" s="1417"/>
      <c r="L1761" s="1417"/>
      <c r="M1761" s="1417"/>
      <c r="N1761" s="1417"/>
      <c r="O1761" s="1418"/>
      <c r="P1761" s="1007"/>
    </row>
    <row r="1762" spans="1:16" s="73" customFormat="1" ht="18.600000000000001" customHeight="1">
      <c r="A1762" s="1303"/>
      <c r="B1762" s="543" t="s">
        <v>210</v>
      </c>
      <c r="C1762" s="689" t="s">
        <v>70</v>
      </c>
      <c r="D1762" s="1275" t="s">
        <v>214</v>
      </c>
      <c r="E1762" s="1274"/>
      <c r="F1762" s="1413" t="s">
        <v>103</v>
      </c>
      <c r="G1762" s="1414"/>
      <c r="H1762" s="1414"/>
      <c r="I1762" s="1415"/>
      <c r="J1762" s="1416"/>
      <c r="K1762" s="1417"/>
      <c r="L1762" s="1417"/>
      <c r="M1762" s="1417"/>
      <c r="N1762" s="1417"/>
      <c r="O1762" s="1418"/>
      <c r="P1762" s="1007"/>
    </row>
    <row r="1763" spans="1:16" s="73" customFormat="1" ht="18.600000000000001" customHeight="1" thickBot="1">
      <c r="A1763" s="1303"/>
      <c r="B1763" s="547" t="s">
        <v>210</v>
      </c>
      <c r="C1763" s="548" t="s">
        <v>153</v>
      </c>
      <c r="D1763" s="1281" t="s">
        <v>215</v>
      </c>
      <c r="E1763" s="1280"/>
      <c r="F1763" s="1422" t="s">
        <v>216</v>
      </c>
      <c r="G1763" s="1423"/>
      <c r="H1763" s="1423"/>
      <c r="I1763" s="1424"/>
      <c r="J1763" s="1419"/>
      <c r="K1763" s="1420"/>
      <c r="L1763" s="1420"/>
      <c r="M1763" s="1420"/>
      <c r="N1763" s="1420"/>
      <c r="O1763" s="1421"/>
      <c r="P1763" s="1007"/>
    </row>
    <row r="1764" spans="1:16" s="73" customFormat="1" ht="9.75" customHeight="1">
      <c r="A1764" s="1412"/>
      <c r="B1764" s="1412"/>
      <c r="C1764" s="1412"/>
      <c r="D1764" s="1412"/>
      <c r="E1764" s="1412"/>
      <c r="F1764" s="1412"/>
      <c r="G1764" s="1412"/>
      <c r="H1764" s="1412"/>
      <c r="I1764" s="1412"/>
      <c r="J1764" s="1412"/>
      <c r="K1764" s="1412"/>
      <c r="L1764" s="1412"/>
      <c r="M1764" s="1412"/>
      <c r="N1764" s="1412"/>
      <c r="O1764" s="1412"/>
      <c r="P1764" s="1412"/>
    </row>
    <row r="1765" spans="1:16" s="73" customFormat="1" ht="17.25" customHeight="1" thickBot="1">
      <c r="A1765" s="241">
        <f>A1729+1</f>
        <v>50</v>
      </c>
      <c r="B1765" s="1302" t="s">
        <v>53</v>
      </c>
      <c r="C1765" s="1302"/>
      <c r="D1765" s="1302"/>
      <c r="E1765" s="1302"/>
      <c r="F1765" s="1302"/>
      <c r="G1765" s="1302"/>
      <c r="H1765" s="1302"/>
      <c r="I1765" s="1302"/>
      <c r="J1765" s="1302"/>
      <c r="K1765" s="1302"/>
      <c r="L1765" s="1302"/>
      <c r="M1765" s="1302"/>
      <c r="N1765" s="1302"/>
      <c r="O1765" s="1302"/>
      <c r="P1765" s="1007"/>
    </row>
    <row r="1766" spans="1:16" s="73" customFormat="1" ht="44.25" customHeight="1">
      <c r="A1766" s="1303"/>
      <c r="B1766" s="1304" t="str">
        <f>IF(L1768&gt;0,CONCATENATE(I1768,L1768),0)</f>
        <v>Roll No.:-950</v>
      </c>
      <c r="C1766" s="1306"/>
      <c r="D1766" s="1308" t="str">
        <f>Master!$E$8</f>
        <v>Govt. Sr. Secondary School Raimalwada</v>
      </c>
      <c r="E1766" s="1309"/>
      <c r="F1766" s="1309"/>
      <c r="G1766" s="1309"/>
      <c r="H1766" s="1309"/>
      <c r="I1766" s="1309"/>
      <c r="J1766" s="1309"/>
      <c r="K1766" s="1309"/>
      <c r="L1766" s="1309"/>
      <c r="M1766" s="1309"/>
      <c r="N1766" s="1309"/>
      <c r="O1766" s="1310"/>
      <c r="P1766" s="1007"/>
    </row>
    <row r="1767" spans="1:16" s="73" customFormat="1" ht="26.25" customHeight="1" thickBot="1">
      <c r="A1767" s="1303"/>
      <c r="B1767" s="1305"/>
      <c r="C1767" s="1307"/>
      <c r="D1767" s="1311" t="str">
        <f>Master!$E$11</f>
        <v>P.S.-Bapini (Jodhpur)</v>
      </c>
      <c r="E1767" s="1311"/>
      <c r="F1767" s="1311"/>
      <c r="G1767" s="1311"/>
      <c r="H1767" s="1311"/>
      <c r="I1767" s="1311"/>
      <c r="J1767" s="1311"/>
      <c r="K1767" s="1311"/>
      <c r="L1767" s="1311"/>
      <c r="M1767" s="1311"/>
      <c r="N1767" s="1311"/>
      <c r="O1767" s="1312"/>
      <c r="P1767" s="1007"/>
    </row>
    <row r="1768" spans="1:16" s="73" customFormat="1" ht="15" customHeight="1">
      <c r="A1768" s="1303"/>
      <c r="B1768" s="1313"/>
      <c r="C1768" s="1314" t="s">
        <v>163</v>
      </c>
      <c r="D1768" s="1315"/>
      <c r="E1768" s="1315"/>
      <c r="F1768" s="1315"/>
      <c r="G1768" s="1315"/>
      <c r="H1768" s="1316"/>
      <c r="I1768" s="1320" t="s">
        <v>125</v>
      </c>
      <c r="J1768" s="1321"/>
      <c r="K1768" s="1321"/>
      <c r="L1768" s="1286">
        <f>VLOOKUP(A1765,'Marks Entry'!$B$9:$G$108,6)</f>
        <v>950</v>
      </c>
      <c r="M1768" s="1288" t="str">
        <f>CONCATENATE('Marks Entry'!$C$3,"0",'Marks Entry'!$G$3)</f>
        <v>School U-Dise Code :-08151106901</v>
      </c>
      <c r="N1768" s="1289"/>
      <c r="O1768" s="1290"/>
      <c r="P1768" s="1007"/>
    </row>
    <row r="1769" spans="1:16" s="73" customFormat="1" ht="15" customHeight="1">
      <c r="A1769" s="1303"/>
      <c r="B1769" s="1313"/>
      <c r="C1769" s="1314"/>
      <c r="D1769" s="1315"/>
      <c r="E1769" s="1315"/>
      <c r="F1769" s="1315"/>
      <c r="G1769" s="1315"/>
      <c r="H1769" s="1316"/>
      <c r="I1769" s="1320"/>
      <c r="J1769" s="1321"/>
      <c r="K1769" s="1321"/>
      <c r="L1769" s="1286"/>
      <c r="M1769" s="1291" t="str">
        <f>CONCATENATE('Marks Entry'!$I$3,'Marks Entry'!$J$3)</f>
        <v>Session :-2022-23</v>
      </c>
      <c r="N1769" s="1292"/>
      <c r="O1769" s="1293"/>
      <c r="P1769" s="1007"/>
    </row>
    <row r="1770" spans="1:16" s="73" customFormat="1" ht="15" customHeight="1" thickBot="1">
      <c r="A1770" s="1303"/>
      <c r="B1770" s="1313"/>
      <c r="C1770" s="1317"/>
      <c r="D1770" s="1318"/>
      <c r="E1770" s="1318"/>
      <c r="F1770" s="1318"/>
      <c r="G1770" s="1318"/>
      <c r="H1770" s="1319"/>
      <c r="I1770" s="1322"/>
      <c r="J1770" s="1323"/>
      <c r="K1770" s="1323"/>
      <c r="L1770" s="1287"/>
      <c r="M1770" s="1294"/>
      <c r="N1770" s="1295"/>
      <c r="O1770" s="1296"/>
      <c r="P1770" s="1007"/>
    </row>
    <row r="1771" spans="1:16" s="73" customFormat="1" ht="19.5" customHeight="1">
      <c r="A1771" s="1303"/>
      <c r="B1771" s="543" t="s">
        <v>210</v>
      </c>
      <c r="C1771" s="1297" t="s">
        <v>21</v>
      </c>
      <c r="D1771" s="1298"/>
      <c r="E1771" s="1298"/>
      <c r="F1771" s="1298"/>
      <c r="G1771" s="1299"/>
      <c r="H1771" s="13" t="s">
        <v>161</v>
      </c>
      <c r="I1771" s="1300">
        <f>VLOOKUP($A1765,'Marks Entry'!$B$9:$FN$108,4,0)</f>
        <v>0</v>
      </c>
      <c r="J1771" s="1300"/>
      <c r="K1771" s="1300"/>
      <c r="L1771" s="1300"/>
      <c r="M1771" s="1300"/>
      <c r="N1771" s="1300"/>
      <c r="O1771" s="1301"/>
      <c r="P1771" s="1007"/>
    </row>
    <row r="1772" spans="1:16" s="73" customFormat="1" ht="19.5" customHeight="1">
      <c r="A1772" s="1303"/>
      <c r="B1772" s="543" t="s">
        <v>210</v>
      </c>
      <c r="C1772" s="1283" t="s">
        <v>23</v>
      </c>
      <c r="D1772" s="1284"/>
      <c r="E1772" s="1284"/>
      <c r="F1772" s="1284"/>
      <c r="G1772" s="1285"/>
      <c r="H1772" s="25" t="s">
        <v>161</v>
      </c>
      <c r="I1772" s="1252">
        <f>VLOOKUP($A1765,'Marks Entry'!$B$9:$FN$108,7,0)</f>
        <v>0</v>
      </c>
      <c r="J1772" s="1252"/>
      <c r="K1772" s="1252"/>
      <c r="L1772" s="1252"/>
      <c r="M1772" s="1252"/>
      <c r="N1772" s="1252"/>
      <c r="O1772" s="1253"/>
      <c r="P1772" s="1007"/>
    </row>
    <row r="1773" spans="1:16" s="73" customFormat="1" ht="19.5" customHeight="1">
      <c r="A1773" s="1303"/>
      <c r="B1773" s="543" t="s">
        <v>210</v>
      </c>
      <c r="C1773" s="1283" t="s">
        <v>24</v>
      </c>
      <c r="D1773" s="1284"/>
      <c r="E1773" s="1284"/>
      <c r="F1773" s="1284"/>
      <c r="G1773" s="1285"/>
      <c r="H1773" s="25" t="s">
        <v>161</v>
      </c>
      <c r="I1773" s="1252">
        <f>VLOOKUP($A1765,'Marks Entry'!$B$9:$FN$108,8,0)</f>
        <v>0</v>
      </c>
      <c r="J1773" s="1252"/>
      <c r="K1773" s="1252"/>
      <c r="L1773" s="1252"/>
      <c r="M1773" s="1252"/>
      <c r="N1773" s="1252"/>
      <c r="O1773" s="1253"/>
      <c r="P1773" s="1007"/>
    </row>
    <row r="1774" spans="1:16" s="73" customFormat="1" ht="19.5" customHeight="1">
      <c r="A1774" s="1303"/>
      <c r="B1774" s="543" t="s">
        <v>210</v>
      </c>
      <c r="C1774" s="1283" t="s">
        <v>55</v>
      </c>
      <c r="D1774" s="1284"/>
      <c r="E1774" s="1284"/>
      <c r="F1774" s="1284"/>
      <c r="G1774" s="1285"/>
      <c r="H1774" s="25" t="s">
        <v>161</v>
      </c>
      <c r="I1774" s="1252">
        <f>VLOOKUP($A1765,'Marks Entry'!$B$9:$FN$108,9,0)</f>
        <v>0</v>
      </c>
      <c r="J1774" s="1252"/>
      <c r="K1774" s="1252"/>
      <c r="L1774" s="1252"/>
      <c r="M1774" s="1252"/>
      <c r="N1774" s="1252"/>
      <c r="O1774" s="1253"/>
      <c r="P1774" s="1007"/>
    </row>
    <row r="1775" spans="1:16" s="73" customFormat="1" ht="19.5" customHeight="1">
      <c r="A1775" s="1303"/>
      <c r="B1775" s="543" t="s">
        <v>210</v>
      </c>
      <c r="C1775" s="1283" t="s">
        <v>56</v>
      </c>
      <c r="D1775" s="1284"/>
      <c r="E1775" s="1284"/>
      <c r="F1775" s="1284"/>
      <c r="G1775" s="1285"/>
      <c r="H1775" s="25" t="s">
        <v>161</v>
      </c>
      <c r="I1775" s="1251" t="str">
        <f>CONCATENATE('Marks Entry'!$G$4,'Marks Entry'!$J$4)</f>
        <v>6(A)</v>
      </c>
      <c r="J1775" s="1252"/>
      <c r="K1775" s="1252"/>
      <c r="L1775" s="1252"/>
      <c r="M1775" s="1252"/>
      <c r="N1775" s="1252"/>
      <c r="O1775" s="1253"/>
      <c r="P1775" s="1007"/>
    </row>
    <row r="1776" spans="1:16" s="73" customFormat="1" ht="19.5" customHeight="1" thickBot="1">
      <c r="A1776" s="1303"/>
      <c r="B1776" s="543" t="s">
        <v>210</v>
      </c>
      <c r="C1776" s="1254" t="s">
        <v>26</v>
      </c>
      <c r="D1776" s="1255"/>
      <c r="E1776" s="1255"/>
      <c r="F1776" s="1255"/>
      <c r="G1776" s="1256"/>
      <c r="H1776" s="61" t="s">
        <v>161</v>
      </c>
      <c r="I1776" s="1257">
        <f>VLOOKUP($A1765,'Marks Entry'!$B$9:$FN$108,10,0)</f>
        <v>0</v>
      </c>
      <c r="J1776" s="1257"/>
      <c r="K1776" s="1257"/>
      <c r="L1776" s="1257"/>
      <c r="M1776" s="1257"/>
      <c r="N1776" s="1257"/>
      <c r="O1776" s="1258"/>
      <c r="P1776" s="1007"/>
    </row>
    <row r="1777" spans="1:16" s="73" customFormat="1" ht="34.5" customHeight="1">
      <c r="A1777" s="1303"/>
      <c r="B1777" s="543" t="s">
        <v>210</v>
      </c>
      <c r="C1777" s="1259" t="s">
        <v>57</v>
      </c>
      <c r="D1777" s="1260"/>
      <c r="E1777" s="525" t="s">
        <v>82</v>
      </c>
      <c r="F1777" s="525" t="s">
        <v>83</v>
      </c>
      <c r="G1777" s="697" t="str">
        <f>'Marks Entry'!$R$5</f>
        <v>No Bag Day Activity</v>
      </c>
      <c r="H1777" s="521" t="s">
        <v>32</v>
      </c>
      <c r="I1777" s="1261" t="s">
        <v>58</v>
      </c>
      <c r="J1777" s="1262"/>
      <c r="K1777" s="522" t="s">
        <v>203</v>
      </c>
      <c r="L1777" s="1263" t="s">
        <v>94</v>
      </c>
      <c r="M1777" s="1264"/>
      <c r="N1777" s="535" t="s">
        <v>86</v>
      </c>
      <c r="O1777" s="1265" t="s">
        <v>101</v>
      </c>
      <c r="P1777" s="1007"/>
    </row>
    <row r="1778" spans="1:16" s="73" customFormat="1" ht="25.5" customHeight="1" thickBot="1">
      <c r="A1778" s="1303"/>
      <c r="B1778" s="543" t="s">
        <v>210</v>
      </c>
      <c r="C1778" s="1267" t="s">
        <v>59</v>
      </c>
      <c r="D1778" s="1268"/>
      <c r="E1778" s="549">
        <f>'Marks Entry'!$N$7</f>
        <v>10</v>
      </c>
      <c r="F1778" s="549">
        <f>'Marks Entry'!$Q$7</f>
        <v>10</v>
      </c>
      <c r="G1778" s="549">
        <f>'Marks Entry'!$T$7</f>
        <v>10</v>
      </c>
      <c r="H1778" s="111">
        <f>SUM(E1778:G1778)</f>
        <v>30</v>
      </c>
      <c r="I1778" s="1269">
        <f>'Marks Entry'!$X$7</f>
        <v>70</v>
      </c>
      <c r="J1778" s="1270"/>
      <c r="K1778" s="531">
        <f>SUM(H1778,I1778)</f>
        <v>100</v>
      </c>
      <c r="L1778" s="1330">
        <f>'Marks Entry'!$AA$7</f>
        <v>100</v>
      </c>
      <c r="M1778" s="1331"/>
      <c r="N1778" s="536">
        <f>H1778+I1778+L1778</f>
        <v>200</v>
      </c>
      <c r="O1778" s="1266"/>
      <c r="P1778" s="1007"/>
    </row>
    <row r="1779" spans="1:16" s="73" customFormat="1" ht="18.600000000000001" customHeight="1">
      <c r="A1779" s="1303"/>
      <c r="B1779" s="543" t="s">
        <v>210</v>
      </c>
      <c r="C1779" s="1324" t="str">
        <f>'Marks Entry'!$L$3</f>
        <v>HINDI</v>
      </c>
      <c r="D1779" s="1325"/>
      <c r="E1779" s="527">
        <f>IF($L1768="TC",0,IF($L1768="Nso",0,VLOOKUP($A1765,'Marks Entry'!$B$9:$FN$108,13,0)))</f>
        <v>0</v>
      </c>
      <c r="F1779" s="527">
        <f>IF($L1768="TC",0,IF($L1768="Nso",0,VLOOKUP($A1765,'Marks Entry'!$B$9:$FN$108,16,0)))</f>
        <v>0</v>
      </c>
      <c r="G1779" s="527">
        <f>IF($L1768="TC",0,IF($L1768="Nso",0,VLOOKUP($A1765,'Marks Entry'!$B$9:$FN$108,19,0)))</f>
        <v>0</v>
      </c>
      <c r="H1779" s="528">
        <f>SUM(E1779:G1779)</f>
        <v>0</v>
      </c>
      <c r="I1779" s="1326">
        <f>IF($L1768="TC",0,IF($L1768="Nso",0,VLOOKUP($A1765,'Marks Entry'!$B$9:$FN$108,23,0)))</f>
        <v>0</v>
      </c>
      <c r="J1779" s="1327"/>
      <c r="K1779" s="532">
        <f>SUM(H1779,I1779)</f>
        <v>0</v>
      </c>
      <c r="L1779" s="1328">
        <f>IF($L1768="TC",0,IF($L1768="Nso",0,VLOOKUP($A1765,'Marks Entry'!$B$9:$FN$108,26,0)))</f>
        <v>0</v>
      </c>
      <c r="M1779" s="1329"/>
      <c r="N1779" s="537">
        <f>SUM(H1779,I1779,L1779)</f>
        <v>0</v>
      </c>
      <c r="O1779" s="544" t="str">
        <f>IF($L1768="TC",0,IF($L1768="Nso",0,VLOOKUP($A1765,'Marks Entry'!$B$9:$FN$108,30,0)))</f>
        <v>E</v>
      </c>
      <c r="P1779" s="1007"/>
    </row>
    <row r="1780" spans="1:16" s="73" customFormat="1" ht="18.600000000000001" customHeight="1">
      <c r="A1780" s="1303"/>
      <c r="B1780" s="543" t="s">
        <v>210</v>
      </c>
      <c r="C1780" s="1271" t="str">
        <f>'Marks Entry'!$AF$3</f>
        <v>ENGLISH</v>
      </c>
      <c r="D1780" s="1272"/>
      <c r="E1780" s="527">
        <f>IF($L1768="TC",0,IF($L1768="Nso",0,VLOOKUP($A1765,'Marks Entry'!$B$9:$FN$108,33,0)))</f>
        <v>0</v>
      </c>
      <c r="F1780" s="527">
        <f>IF($L1768="TC",0,IF($L1768="Nso",0,VLOOKUP($A1765,'Marks Entry'!$B$9:$FN$108,36,0)))</f>
        <v>0</v>
      </c>
      <c r="G1780" s="527">
        <f>IF($L1768="TC",0,IF($L1768="Nso",0,VLOOKUP($A1765,'Marks Entry'!$B$9:$FN$108,39,0)))</f>
        <v>0</v>
      </c>
      <c r="H1780" s="529">
        <f t="shared" ref="H1780:H1784" si="147">SUM(E1780:G1780)</f>
        <v>0</v>
      </c>
      <c r="I1780" s="1273">
        <f>IF($L1768="TC",0,IF($L1768="Nso",0,VLOOKUP($A1765,'Marks Entry'!$B$9:$FN$108,43,0)))</f>
        <v>0</v>
      </c>
      <c r="J1780" s="1274"/>
      <c r="K1780" s="533">
        <f t="shared" ref="K1780:K1784" si="148">SUM(H1780,I1780)</f>
        <v>0</v>
      </c>
      <c r="L1780" s="1275">
        <f>IF($L1768="TC",0,IF($L1768="Nso",0,VLOOKUP($A1765,'Marks Entry'!$B$9:$FN$108,46,0)))</f>
        <v>0</v>
      </c>
      <c r="M1780" s="1276"/>
      <c r="N1780" s="537">
        <f t="shared" ref="N1780:N1784" si="149">SUM(H1780,I1780,L1780)</f>
        <v>0</v>
      </c>
      <c r="O1780" s="544" t="str">
        <f>IF($L1768="TC",0,IF($L1768="Nso",0,VLOOKUP($A1765,'Marks Entry'!$B$9:$FN$108,50,0)))</f>
        <v>E</v>
      </c>
      <c r="P1780" s="1007"/>
    </row>
    <row r="1781" spans="1:16" s="73" customFormat="1" ht="18.600000000000001" customHeight="1">
      <c r="A1781" s="1303"/>
      <c r="B1781" s="543" t="s">
        <v>210</v>
      </c>
      <c r="C1781" s="1271" t="str">
        <f>'Marks Entry'!$AZ$3</f>
        <v>SANSKRIT</v>
      </c>
      <c r="D1781" s="1272"/>
      <c r="E1781" s="527">
        <f>IF($L1768="TC",0,IF($L1768="Nso",0,VLOOKUP($A1765,'Marks Entry'!$B$9:$FN$108,53,0)))</f>
        <v>0</v>
      </c>
      <c r="F1781" s="527">
        <f>IF($L1768="TC",0,IF($L1768="TC",0,IF($L1768="Nso",0,VLOOKUP($A1765,'Marks Entry'!$B$9:$FN$108,56,0))))</f>
        <v>0</v>
      </c>
      <c r="G1781" s="527">
        <f>IF($L1768="TC",0,IF($L1768="TC",0,IF($L1768="Nso",0,VLOOKUP($A1765,'Marks Entry'!$B$9:$FN$108,59,0))))</f>
        <v>0</v>
      </c>
      <c r="H1781" s="529">
        <f t="shared" si="147"/>
        <v>0</v>
      </c>
      <c r="I1781" s="1273">
        <f>IF($L1768="TC",0,IF($L1768="Nso",0,VLOOKUP($A1765,'Marks Entry'!$B$9:$FN$108,63,0)))</f>
        <v>0</v>
      </c>
      <c r="J1781" s="1274"/>
      <c r="K1781" s="533">
        <f t="shared" si="148"/>
        <v>0</v>
      </c>
      <c r="L1781" s="1275">
        <f>IF($L1768="TC",0,IF($L1768="Nso",0,VLOOKUP($A1765,'Marks Entry'!$B$9:$FN$108,66,0)))</f>
        <v>0</v>
      </c>
      <c r="M1781" s="1276"/>
      <c r="N1781" s="537">
        <f t="shared" si="149"/>
        <v>0</v>
      </c>
      <c r="O1781" s="544" t="str">
        <f>IF($L1768="TC",0,IF($L1768="Nso",0,VLOOKUP($A1765,'Marks Entry'!$B$9:$FN$108,70,0)))</f>
        <v>E</v>
      </c>
      <c r="P1781" s="1007"/>
    </row>
    <row r="1782" spans="1:16" s="73" customFormat="1" ht="18.600000000000001" customHeight="1">
      <c r="A1782" s="1303"/>
      <c r="B1782" s="543" t="s">
        <v>210</v>
      </c>
      <c r="C1782" s="1271" t="str">
        <f>'Marks Entry'!$BT$3</f>
        <v>SCIENCE</v>
      </c>
      <c r="D1782" s="1272"/>
      <c r="E1782" s="527">
        <f>IF($L1768="TC",0,IF($L1768="Nso",0,VLOOKUP($A1765,'Marks Entry'!$B$9:$FN$108,73,0)))</f>
        <v>0</v>
      </c>
      <c r="F1782" s="527">
        <f>IF($L1768="TC",0,IF($L1768="Nso",0,VLOOKUP($A1765,'Marks Entry'!$B$9:$FN$108,76,0)))</f>
        <v>0</v>
      </c>
      <c r="G1782" s="527">
        <f>IF($L1768="TC",0,IF($L1768="Nso",0,VLOOKUP($A1765,'Marks Entry'!$B$9:$FN$108,79,0)))</f>
        <v>0</v>
      </c>
      <c r="H1782" s="529">
        <f t="shared" si="147"/>
        <v>0</v>
      </c>
      <c r="I1782" s="1273">
        <f>IF($L1768="TC",0,IF($L1768="Nso",0,VLOOKUP($A1765,'Marks Entry'!$B$9:$FN$108,83,0)))</f>
        <v>0</v>
      </c>
      <c r="J1782" s="1274"/>
      <c r="K1782" s="533">
        <f t="shared" si="148"/>
        <v>0</v>
      </c>
      <c r="L1782" s="1275">
        <f>IF($L1768="TC",0,IF($L1768="Nso",0,VLOOKUP($A1765,'Marks Entry'!$B$9:$FN$108,86,0)))</f>
        <v>0</v>
      </c>
      <c r="M1782" s="1276"/>
      <c r="N1782" s="537">
        <f t="shared" si="149"/>
        <v>0</v>
      </c>
      <c r="O1782" s="544" t="str">
        <f>IF($L1768="TC",0,IF($L1768="Nso",0,VLOOKUP($A1765,'Marks Entry'!$B$9:$FN$108,90,0)))</f>
        <v>E</v>
      </c>
      <c r="P1782" s="1007"/>
    </row>
    <row r="1783" spans="1:16" s="73" customFormat="1" ht="18.600000000000001" customHeight="1">
      <c r="A1783" s="1303"/>
      <c r="B1783" s="543" t="s">
        <v>210</v>
      </c>
      <c r="C1783" s="1271" t="str">
        <f>'Marks Entry'!$CN$3</f>
        <v>MATHEMATICS</v>
      </c>
      <c r="D1783" s="1272"/>
      <c r="E1783" s="527">
        <f>IF($L1768="TC",0,IF($L1768="Nso",0,VLOOKUP($A1765,'Marks Entry'!$B$9:$FN$108,93,0)))</f>
        <v>0</v>
      </c>
      <c r="F1783" s="527">
        <f>IF($L1768="TC",0,IF($L1768="Nso",0,VLOOKUP($A1765,'Marks Entry'!$B$9:$FN$108,96,0)))</f>
        <v>0</v>
      </c>
      <c r="G1783" s="527">
        <f>IF($L1768="TC",0,IF($L1768="Nso",0,VLOOKUP($A1765,'Marks Entry'!$B$9:$FN$108,99,0)))</f>
        <v>0</v>
      </c>
      <c r="H1783" s="529">
        <f t="shared" si="147"/>
        <v>0</v>
      </c>
      <c r="I1783" s="1273">
        <f>IF($L1768="TC",0,IF($L1768="Nso",0,VLOOKUP($A1765,'Marks Entry'!$B$9:$FN$108,103,0)))</f>
        <v>0</v>
      </c>
      <c r="J1783" s="1274"/>
      <c r="K1783" s="533">
        <f t="shared" si="148"/>
        <v>0</v>
      </c>
      <c r="L1783" s="1275">
        <f>IF($L1768="TC",0,IF($L1768="Nso",0,VLOOKUP($A1765,'Marks Entry'!$B$9:$FN$108,106,0)))</f>
        <v>0</v>
      </c>
      <c r="M1783" s="1276"/>
      <c r="N1783" s="537">
        <f t="shared" si="149"/>
        <v>0</v>
      </c>
      <c r="O1783" s="544" t="str">
        <f>IF($L1768="TC",0,IF($L1768="Nso",0,VLOOKUP($A1765,'Marks Entry'!$B$9:$FN$108,110,0)))</f>
        <v>E</v>
      </c>
      <c r="P1783" s="1007"/>
    </row>
    <row r="1784" spans="1:16" s="73" customFormat="1" ht="18.600000000000001" customHeight="1" thickBot="1">
      <c r="A1784" s="1303"/>
      <c r="B1784" s="543" t="s">
        <v>210</v>
      </c>
      <c r="C1784" s="1277" t="str">
        <f>'Marks Entry'!$DH$3</f>
        <v>SOCIAL SCIENCE</v>
      </c>
      <c r="D1784" s="1278"/>
      <c r="E1784" s="527">
        <f>IF($L1768="TC",0,IF($L1768="Nso",0,VLOOKUP($A1765,'Marks Entry'!$B$9:$FN$108,113,0)))</f>
        <v>0</v>
      </c>
      <c r="F1784" s="527">
        <f>IF($L1768="TC",0,IF($L1768="Nso",0,VLOOKUP($A1765,'Marks Entry'!$B$9:$FN$108,116,0)))</f>
        <v>0</v>
      </c>
      <c r="G1784" s="527">
        <f>IF($L1768="TC",0,IF($L1768="Nso",0,VLOOKUP($A1765,'Marks Entry'!$B$9:$FN$108,119,0)))</f>
        <v>0</v>
      </c>
      <c r="H1784" s="530">
        <f t="shared" si="147"/>
        <v>0</v>
      </c>
      <c r="I1784" s="1279">
        <f>IF($L1768="TC",0,IF($L1768="Nso",0,VLOOKUP($A1765,'Marks Entry'!$B$9:$FN$108,123,0)))</f>
        <v>0</v>
      </c>
      <c r="J1784" s="1280"/>
      <c r="K1784" s="534">
        <f t="shared" si="148"/>
        <v>0</v>
      </c>
      <c r="L1784" s="1281">
        <f>IF($L1768="TC",0,IF($L1768="Nso",0,VLOOKUP($A1765,'Marks Entry'!$B$9:$FN$108,126,0)))</f>
        <v>0</v>
      </c>
      <c r="M1784" s="1282"/>
      <c r="N1784" s="537">
        <f t="shared" si="149"/>
        <v>0</v>
      </c>
      <c r="O1784" s="544" t="str">
        <f>IF($L1768="TC",0,IF($L1768="Nso",0,VLOOKUP($A1765,'Marks Entry'!$B$9:$FN$108,130,0)))</f>
        <v>E</v>
      </c>
      <c r="P1784" s="1007"/>
    </row>
    <row r="1785" spans="1:16" s="73" customFormat="1" ht="18.600000000000001" customHeight="1">
      <c r="A1785" s="1303"/>
      <c r="B1785" s="543" t="s">
        <v>210</v>
      </c>
      <c r="C1785" s="1350" t="s">
        <v>87</v>
      </c>
      <c r="D1785" s="1351"/>
      <c r="E1785" s="1352"/>
      <c r="F1785" s="1356" t="s">
        <v>88</v>
      </c>
      <c r="G1785" s="1357"/>
      <c r="H1785" s="1358" t="s">
        <v>89</v>
      </c>
      <c r="I1785" s="1358"/>
      <c r="J1785" s="1359" t="s">
        <v>44</v>
      </c>
      <c r="K1785" s="1360"/>
      <c r="L1785" s="236" t="s">
        <v>95</v>
      </c>
      <c r="M1785" s="236" t="s">
        <v>208</v>
      </c>
      <c r="N1785" s="200" t="s">
        <v>42</v>
      </c>
      <c r="O1785" s="545" t="s">
        <v>46</v>
      </c>
      <c r="P1785" s="1007"/>
    </row>
    <row r="1786" spans="1:16" s="73" customFormat="1" ht="18.600000000000001" customHeight="1" thickBot="1">
      <c r="A1786" s="1303"/>
      <c r="B1786" s="543" t="s">
        <v>210</v>
      </c>
      <c r="C1786" s="1353"/>
      <c r="D1786" s="1354"/>
      <c r="E1786" s="1355"/>
      <c r="F1786" s="1361">
        <f>IF($L1768="TC",0,IF($L1768="Nso",0,VLOOKUP($A1765,'Marks Entry'!$B$9:$FN$108,161,0)))</f>
        <v>1200</v>
      </c>
      <c r="G1786" s="1362"/>
      <c r="H1786" s="1363">
        <f>IF($L1768="TC",0,IF($L1768="Nso",0,VLOOKUP($A1765,'Marks Entry'!$B$9:$FN$108,162,0)))</f>
        <v>0</v>
      </c>
      <c r="I1786" s="1363"/>
      <c r="J1786" s="1364">
        <f>IF($L1768="TC",0,IF($L1768="Nso",0,VLOOKUP($A1765,'Marks Entry'!$B$9:$FN$108,163,0)))</f>
        <v>0</v>
      </c>
      <c r="K1786" s="1365"/>
      <c r="L1786" s="237" t="str">
        <f>IF($L1768="TC",0,IF($L1768="Nso",0,VLOOKUP($A1765,'Marks Entry'!$B$9:$FN$108,164,0)))</f>
        <v/>
      </c>
      <c r="M1786" s="237" t="str">
        <f>IF($L1768="TC",0,IF($L1768="Nso",0,VLOOKUP($A1765,'Marks Entry'!$B$9:$FN$108,165,0)))</f>
        <v/>
      </c>
      <c r="N1786" s="542" t="str">
        <f>IF($L1768="TC","TC",IF($L1768="Nso","NSO",VLOOKUP($A1765,'Marks Entry'!$B$9:$FN$108,166,0)))</f>
        <v>PROMOTED</v>
      </c>
      <c r="O1786" s="546" t="str">
        <f>IF($L1768="Nso",0,VLOOKUP($A1765,'Marks Entry'!$B$9:$FN$108,168,0))</f>
        <v/>
      </c>
      <c r="P1786" s="1007"/>
    </row>
    <row r="1787" spans="1:16" s="73" customFormat="1" ht="18.600000000000001" customHeight="1">
      <c r="A1787" s="1303"/>
      <c r="B1787" s="543" t="s">
        <v>210</v>
      </c>
      <c r="C1787" s="1332" t="s">
        <v>62</v>
      </c>
      <c r="D1787" s="1333"/>
      <c r="E1787" s="1333"/>
      <c r="F1787" s="1333"/>
      <c r="G1787" s="1333"/>
      <c r="H1787" s="1333"/>
      <c r="I1787" s="1334"/>
      <c r="J1787" s="1335" t="s">
        <v>63</v>
      </c>
      <c r="K1787" s="1335"/>
      <c r="L1787" s="1336"/>
      <c r="M1787" s="238">
        <f>IF($L1768="TC",0,IF($L1768="Nso",0,VLOOKUP($A1765,'Marks Entry'!$B$9:$FN$108,158,0)))</f>
        <v>0</v>
      </c>
      <c r="N1787" s="1337" t="s">
        <v>104</v>
      </c>
      <c r="O1787" s="1338"/>
      <c r="P1787" s="1007"/>
    </row>
    <row r="1788" spans="1:16" s="73" customFormat="1" ht="18.600000000000001" customHeight="1" thickBot="1">
      <c r="A1788" s="1303"/>
      <c r="B1788" s="543" t="s">
        <v>210</v>
      </c>
      <c r="C1788" s="1339" t="s">
        <v>57</v>
      </c>
      <c r="D1788" s="1340"/>
      <c r="E1788" s="1340"/>
      <c r="F1788" s="1341" t="s">
        <v>168</v>
      </c>
      <c r="G1788" s="1341"/>
      <c r="H1788" s="1341"/>
      <c r="I1788" s="523" t="s">
        <v>50</v>
      </c>
      <c r="J1788" s="1342" t="s">
        <v>64</v>
      </c>
      <c r="K1788" s="1342"/>
      <c r="L1788" s="1343"/>
      <c r="M1788" s="239">
        <f>IF($L1768="TC",0,IF($L1768="Nso",0,VLOOKUP($A1765,'Marks Entry'!$B$9:$FN$108,159,0)))</f>
        <v>0</v>
      </c>
      <c r="N1788" s="1344" t="str">
        <f>IF($L1768="TC",0,IF($L1768="Nso",0,VLOOKUP($A1765,'Marks Entry'!$B$9:$FN$108,160,0)))</f>
        <v/>
      </c>
      <c r="O1788" s="1345"/>
      <c r="P1788" s="1007"/>
    </row>
    <row r="1789" spans="1:16" s="73" customFormat="1" ht="18.600000000000001" customHeight="1">
      <c r="A1789" s="1303"/>
      <c r="B1789" s="543" t="s">
        <v>210</v>
      </c>
      <c r="C1789" s="1339"/>
      <c r="D1789" s="1340"/>
      <c r="E1789" s="1340"/>
      <c r="F1789" s="1341"/>
      <c r="G1789" s="1341"/>
      <c r="H1789" s="1341"/>
      <c r="I1789" s="524" t="s">
        <v>102</v>
      </c>
      <c r="J1789" s="1346" t="s">
        <v>65</v>
      </c>
      <c r="K1789" s="1346"/>
      <c r="L1789" s="1347"/>
      <c r="M1789" s="1348" t="str">
        <f>IF($L1768="TC",0,IF($L1768="Nso",0,VLOOKUP($A1765,'Marks Entry'!$B$9:$FN$108,169,0)))</f>
        <v>Need Improvement</v>
      </c>
      <c r="N1789" s="1348"/>
      <c r="O1789" s="1349"/>
      <c r="P1789" s="1007"/>
    </row>
    <row r="1790" spans="1:16" s="73" customFormat="1" ht="18.600000000000001" customHeight="1">
      <c r="A1790" s="1303"/>
      <c r="B1790" s="543" t="s">
        <v>210</v>
      </c>
      <c r="C1790" s="1397" t="str">
        <f>'Marks Entry'!$EB$3</f>
        <v>Work Exp.</v>
      </c>
      <c r="D1790" s="1398"/>
      <c r="E1790" s="1399"/>
      <c r="F1790" s="1400" t="str">
        <f>IF($L1768="TC",0,IF($L1768="Nso",0,VLOOKUP($A1765,'Marks Entry'!$B$9:$GM$108,186,0)))</f>
        <v>0/100</v>
      </c>
      <c r="G1790" s="1400"/>
      <c r="H1790" s="1400"/>
      <c r="I1790" s="59" t="str">
        <f>IF($L1768="TC",0,IF($L1768="Nso",0,VLOOKUP($A1765,'Marks Entry'!$B$9:$GM$108,139,0)))</f>
        <v>E</v>
      </c>
      <c r="J1790" s="1401" t="s">
        <v>81</v>
      </c>
      <c r="K1790" s="1401"/>
      <c r="L1790" s="1402"/>
      <c r="M1790" s="1403">
        <f>'Marks Entry'!$AA$2</f>
        <v>45041</v>
      </c>
      <c r="N1790" s="1403"/>
      <c r="O1790" s="1404"/>
      <c r="P1790" s="1007"/>
    </row>
    <row r="1791" spans="1:16" s="73" customFormat="1" ht="18.600000000000001" customHeight="1">
      <c r="A1791" s="1303"/>
      <c r="B1791" s="543" t="s">
        <v>210</v>
      </c>
      <c r="C1791" s="1405" t="str">
        <f>'Marks Entry'!$EK$3</f>
        <v>Art Edu.</v>
      </c>
      <c r="D1791" s="1400"/>
      <c r="E1791" s="1400"/>
      <c r="F1791" s="1406" t="str">
        <f>IF($L1768="TC",0,IF($L1768="Nso",0,VLOOKUP($A1765,'Marks Entry'!$B$9:$GM$108,190,0)))</f>
        <v>0/100</v>
      </c>
      <c r="G1791" s="1407"/>
      <c r="H1791" s="1408"/>
      <c r="I1791" s="59" t="str">
        <f>IF($L1768="TC",0,IF($L1768="Nso",0,VLOOKUP($A1765,'Marks Entry'!$B$9:$GM$108,148,0)))</f>
        <v>E</v>
      </c>
      <c r="J1791" s="1409"/>
      <c r="K1791" s="1409"/>
      <c r="L1791" s="1410"/>
      <c r="M1791" s="1410"/>
      <c r="N1791" s="1410"/>
      <c r="O1791" s="1411"/>
      <c r="P1791" s="1007"/>
    </row>
    <row r="1792" spans="1:16" s="73" customFormat="1" ht="18.600000000000001" customHeight="1">
      <c r="A1792" s="1303"/>
      <c r="B1792" s="543" t="s">
        <v>210</v>
      </c>
      <c r="C1792" s="1366" t="str">
        <f>'Marks Entry'!$ET$3</f>
        <v>HEALTH &amp; PHY. EDU.</v>
      </c>
      <c r="D1792" s="1367"/>
      <c r="E1792" s="1367"/>
      <c r="F1792" s="1368" t="str">
        <f>IF($L1768="TC",0,IF($L1768="Nso",0,VLOOKUP($A1765,'Marks Entry'!$B$9:$GM$108,194,0)))</f>
        <v>0/100</v>
      </c>
      <c r="G1792" s="1369"/>
      <c r="H1792" s="1370"/>
      <c r="I1792" s="59" t="str">
        <f>IF($L1768="TC",0,IF($L1768="Nso",0,VLOOKUP($A1765,'Marks Entry'!$B$9:$GM$108,157,0)))</f>
        <v>E</v>
      </c>
      <c r="J1792" s="1371" t="s">
        <v>77</v>
      </c>
      <c r="K1792" s="1372"/>
      <c r="L1792" s="1373"/>
      <c r="M1792" s="1377"/>
      <c r="N1792" s="1372"/>
      <c r="O1792" s="1378"/>
      <c r="P1792" s="1007"/>
    </row>
    <row r="1793" spans="1:16" s="73" customFormat="1" ht="18.600000000000001" customHeight="1">
      <c r="A1793" s="1303"/>
      <c r="B1793" s="543" t="s">
        <v>210</v>
      </c>
      <c r="C1793" s="1381" t="s">
        <v>66</v>
      </c>
      <c r="D1793" s="1382"/>
      <c r="E1793" s="1382"/>
      <c r="F1793" s="1382"/>
      <c r="G1793" s="1382"/>
      <c r="H1793" s="1382"/>
      <c r="I1793" s="1383"/>
      <c r="J1793" s="1374"/>
      <c r="K1793" s="1375"/>
      <c r="L1793" s="1376"/>
      <c r="M1793" s="1379"/>
      <c r="N1793" s="1375"/>
      <c r="O1793" s="1380"/>
      <c r="P1793" s="1007"/>
    </row>
    <row r="1794" spans="1:16" s="73" customFormat="1" ht="18.600000000000001" customHeight="1" thickBot="1">
      <c r="A1794" s="1303"/>
      <c r="B1794" s="543" t="s">
        <v>210</v>
      </c>
      <c r="C1794" s="60" t="s">
        <v>67</v>
      </c>
      <c r="D1794" s="1384" t="s">
        <v>72</v>
      </c>
      <c r="E1794" s="1385"/>
      <c r="F1794" s="1384" t="s">
        <v>73</v>
      </c>
      <c r="G1794" s="1386"/>
      <c r="H1794" s="1386"/>
      <c r="I1794" s="1387"/>
      <c r="J1794" s="1388" t="s">
        <v>78</v>
      </c>
      <c r="K1794" s="1389"/>
      <c r="L1794" s="1389"/>
      <c r="M1794" s="1389"/>
      <c r="N1794" s="1389"/>
      <c r="O1794" s="1390"/>
      <c r="P1794" s="1007"/>
    </row>
    <row r="1795" spans="1:16" s="73" customFormat="1" ht="18.600000000000001" customHeight="1">
      <c r="A1795" s="1303"/>
      <c r="B1795" s="543" t="s">
        <v>210</v>
      </c>
      <c r="C1795" s="690" t="s">
        <v>68</v>
      </c>
      <c r="D1795" s="1328" t="s">
        <v>211</v>
      </c>
      <c r="E1795" s="1327"/>
      <c r="F1795" s="1394" t="s">
        <v>74</v>
      </c>
      <c r="G1795" s="1395"/>
      <c r="H1795" s="1395"/>
      <c r="I1795" s="1396"/>
      <c r="J1795" s="1391"/>
      <c r="K1795" s="1392"/>
      <c r="L1795" s="1392"/>
      <c r="M1795" s="1392"/>
      <c r="N1795" s="1392"/>
      <c r="O1795" s="1393"/>
      <c r="P1795" s="1007"/>
    </row>
    <row r="1796" spans="1:16" s="73" customFormat="1" ht="18.600000000000001" customHeight="1">
      <c r="A1796" s="1303"/>
      <c r="B1796" s="543" t="s">
        <v>210</v>
      </c>
      <c r="C1796" s="689" t="s">
        <v>69</v>
      </c>
      <c r="D1796" s="1275" t="s">
        <v>212</v>
      </c>
      <c r="E1796" s="1274"/>
      <c r="F1796" s="1413" t="s">
        <v>75</v>
      </c>
      <c r="G1796" s="1414"/>
      <c r="H1796" s="1414"/>
      <c r="I1796" s="1415"/>
      <c r="J1796" s="1391"/>
      <c r="K1796" s="1392"/>
      <c r="L1796" s="1392"/>
      <c r="M1796" s="1392"/>
      <c r="N1796" s="1392"/>
      <c r="O1796" s="1393"/>
      <c r="P1796" s="1007"/>
    </row>
    <row r="1797" spans="1:16" s="73" customFormat="1" ht="18.600000000000001" customHeight="1">
      <c r="A1797" s="1303"/>
      <c r="B1797" s="543" t="s">
        <v>210</v>
      </c>
      <c r="C1797" s="689" t="s">
        <v>71</v>
      </c>
      <c r="D1797" s="1275" t="s">
        <v>213</v>
      </c>
      <c r="E1797" s="1274"/>
      <c r="F1797" s="1413" t="s">
        <v>76</v>
      </c>
      <c r="G1797" s="1414"/>
      <c r="H1797" s="1414"/>
      <c r="I1797" s="1415"/>
      <c r="J1797" s="1416" t="s">
        <v>90</v>
      </c>
      <c r="K1797" s="1417"/>
      <c r="L1797" s="1417"/>
      <c r="M1797" s="1417"/>
      <c r="N1797" s="1417"/>
      <c r="O1797" s="1418"/>
      <c r="P1797" s="1007"/>
    </row>
    <row r="1798" spans="1:16" s="73" customFormat="1" ht="18.600000000000001" customHeight="1">
      <c r="A1798" s="1303"/>
      <c r="B1798" s="543" t="s">
        <v>210</v>
      </c>
      <c r="C1798" s="689" t="s">
        <v>70</v>
      </c>
      <c r="D1798" s="1275" t="s">
        <v>214</v>
      </c>
      <c r="E1798" s="1274"/>
      <c r="F1798" s="1413" t="s">
        <v>103</v>
      </c>
      <c r="G1798" s="1414"/>
      <c r="H1798" s="1414"/>
      <c r="I1798" s="1415"/>
      <c r="J1798" s="1416"/>
      <c r="K1798" s="1417"/>
      <c r="L1798" s="1417"/>
      <c r="M1798" s="1417"/>
      <c r="N1798" s="1417"/>
      <c r="O1798" s="1418"/>
      <c r="P1798" s="1007"/>
    </row>
    <row r="1799" spans="1:16" s="73" customFormat="1" ht="18.600000000000001" customHeight="1" thickBot="1">
      <c r="A1799" s="1303"/>
      <c r="B1799" s="547" t="s">
        <v>210</v>
      </c>
      <c r="C1799" s="548" t="s">
        <v>153</v>
      </c>
      <c r="D1799" s="1281" t="s">
        <v>215</v>
      </c>
      <c r="E1799" s="1280"/>
      <c r="F1799" s="1422" t="s">
        <v>216</v>
      </c>
      <c r="G1799" s="1423"/>
      <c r="H1799" s="1423"/>
      <c r="I1799" s="1424"/>
      <c r="J1799" s="1419"/>
      <c r="K1799" s="1420"/>
      <c r="L1799" s="1420"/>
      <c r="M1799" s="1420"/>
      <c r="N1799" s="1420"/>
      <c r="O1799" s="1421"/>
      <c r="P1799" s="1007"/>
    </row>
    <row r="1800" spans="1:16" s="73" customFormat="1" ht="9.75" customHeight="1">
      <c r="A1800" s="1412"/>
      <c r="B1800" s="1412"/>
      <c r="C1800" s="1412"/>
      <c r="D1800" s="1412"/>
      <c r="E1800" s="1412"/>
      <c r="F1800" s="1412"/>
      <c r="G1800" s="1412"/>
      <c r="H1800" s="1412"/>
      <c r="I1800" s="1412"/>
      <c r="J1800" s="1412"/>
      <c r="K1800" s="1412"/>
      <c r="L1800" s="1412"/>
      <c r="M1800" s="1412"/>
      <c r="N1800" s="1412"/>
      <c r="O1800" s="1412"/>
      <c r="P1800" s="1412"/>
    </row>
    <row r="1801" spans="1:16" s="73" customFormat="1" ht="17.25" customHeight="1" thickBot="1">
      <c r="A1801" s="241">
        <f>A1765+1</f>
        <v>51</v>
      </c>
      <c r="B1801" s="1302" t="s">
        <v>53</v>
      </c>
      <c r="C1801" s="1302"/>
      <c r="D1801" s="1302"/>
      <c r="E1801" s="1302"/>
      <c r="F1801" s="1302"/>
      <c r="G1801" s="1302"/>
      <c r="H1801" s="1302"/>
      <c r="I1801" s="1302"/>
      <c r="J1801" s="1302"/>
      <c r="K1801" s="1302"/>
      <c r="L1801" s="1302"/>
      <c r="M1801" s="1302"/>
      <c r="N1801" s="1302"/>
      <c r="O1801" s="1302"/>
      <c r="P1801" s="1007"/>
    </row>
    <row r="1802" spans="1:16" s="73" customFormat="1" ht="44.25" customHeight="1">
      <c r="A1802" s="1303"/>
      <c r="B1802" s="1304" t="str">
        <f>IF(L1804&gt;0,CONCATENATE(I1804,L1804),0)</f>
        <v>Roll No.:-951</v>
      </c>
      <c r="C1802" s="1306"/>
      <c r="D1802" s="1308" t="str">
        <f>Master!$E$8</f>
        <v>Govt. Sr. Secondary School Raimalwada</v>
      </c>
      <c r="E1802" s="1309"/>
      <c r="F1802" s="1309"/>
      <c r="G1802" s="1309"/>
      <c r="H1802" s="1309"/>
      <c r="I1802" s="1309"/>
      <c r="J1802" s="1309"/>
      <c r="K1802" s="1309"/>
      <c r="L1802" s="1309"/>
      <c r="M1802" s="1309"/>
      <c r="N1802" s="1309"/>
      <c r="O1802" s="1310"/>
      <c r="P1802" s="1007"/>
    </row>
    <row r="1803" spans="1:16" s="73" customFormat="1" ht="26.25" customHeight="1" thickBot="1">
      <c r="A1803" s="1303"/>
      <c r="B1803" s="1305"/>
      <c r="C1803" s="1307"/>
      <c r="D1803" s="1311" t="str">
        <f>Master!$E$11</f>
        <v>P.S.-Bapini (Jodhpur)</v>
      </c>
      <c r="E1803" s="1311"/>
      <c r="F1803" s="1311"/>
      <c r="G1803" s="1311"/>
      <c r="H1803" s="1311"/>
      <c r="I1803" s="1311"/>
      <c r="J1803" s="1311"/>
      <c r="K1803" s="1311"/>
      <c r="L1803" s="1311"/>
      <c r="M1803" s="1311"/>
      <c r="N1803" s="1311"/>
      <c r="O1803" s="1312"/>
      <c r="P1803" s="1007"/>
    </row>
    <row r="1804" spans="1:16" s="73" customFormat="1" ht="15" customHeight="1">
      <c r="A1804" s="1303"/>
      <c r="B1804" s="1313"/>
      <c r="C1804" s="1314" t="s">
        <v>163</v>
      </c>
      <c r="D1804" s="1315"/>
      <c r="E1804" s="1315"/>
      <c r="F1804" s="1315"/>
      <c r="G1804" s="1315"/>
      <c r="H1804" s="1316"/>
      <c r="I1804" s="1320" t="s">
        <v>125</v>
      </c>
      <c r="J1804" s="1321"/>
      <c r="K1804" s="1321"/>
      <c r="L1804" s="1286">
        <f>VLOOKUP(A1801,'Marks Entry'!$B$9:$G$108,6)</f>
        <v>951</v>
      </c>
      <c r="M1804" s="1288" t="str">
        <f>CONCATENATE('Marks Entry'!$C$3,"0",'Marks Entry'!$G$3)</f>
        <v>School U-Dise Code :-08151106901</v>
      </c>
      <c r="N1804" s="1289"/>
      <c r="O1804" s="1290"/>
      <c r="P1804" s="1007"/>
    </row>
    <row r="1805" spans="1:16" s="73" customFormat="1" ht="15" customHeight="1">
      <c r="A1805" s="1303"/>
      <c r="B1805" s="1313"/>
      <c r="C1805" s="1314"/>
      <c r="D1805" s="1315"/>
      <c r="E1805" s="1315"/>
      <c r="F1805" s="1315"/>
      <c r="G1805" s="1315"/>
      <c r="H1805" s="1316"/>
      <c r="I1805" s="1320"/>
      <c r="J1805" s="1321"/>
      <c r="K1805" s="1321"/>
      <c r="L1805" s="1286"/>
      <c r="M1805" s="1291" t="str">
        <f>CONCATENATE('Marks Entry'!$I$3,'Marks Entry'!$J$3)</f>
        <v>Session :-2022-23</v>
      </c>
      <c r="N1805" s="1292"/>
      <c r="O1805" s="1293"/>
      <c r="P1805" s="1007"/>
    </row>
    <row r="1806" spans="1:16" s="73" customFormat="1" ht="15" customHeight="1" thickBot="1">
      <c r="A1806" s="1303"/>
      <c r="B1806" s="1313"/>
      <c r="C1806" s="1317"/>
      <c r="D1806" s="1318"/>
      <c r="E1806" s="1318"/>
      <c r="F1806" s="1318"/>
      <c r="G1806" s="1318"/>
      <c r="H1806" s="1319"/>
      <c r="I1806" s="1322"/>
      <c r="J1806" s="1323"/>
      <c r="K1806" s="1323"/>
      <c r="L1806" s="1287"/>
      <c r="M1806" s="1294"/>
      <c r="N1806" s="1295"/>
      <c r="O1806" s="1296"/>
      <c r="P1806" s="1007"/>
    </row>
    <row r="1807" spans="1:16" s="73" customFormat="1" ht="19.5" customHeight="1">
      <c r="A1807" s="1303"/>
      <c r="B1807" s="543" t="s">
        <v>210</v>
      </c>
      <c r="C1807" s="1297" t="s">
        <v>21</v>
      </c>
      <c r="D1807" s="1298"/>
      <c r="E1807" s="1298"/>
      <c r="F1807" s="1298"/>
      <c r="G1807" s="1299"/>
      <c r="H1807" s="13" t="s">
        <v>161</v>
      </c>
      <c r="I1807" s="1300">
        <f>VLOOKUP($A1801,'Marks Entry'!$B$9:$FN$108,4,0)</f>
        <v>0</v>
      </c>
      <c r="J1807" s="1300"/>
      <c r="K1807" s="1300"/>
      <c r="L1807" s="1300"/>
      <c r="M1807" s="1300"/>
      <c r="N1807" s="1300"/>
      <c r="O1807" s="1301"/>
      <c r="P1807" s="1007"/>
    </row>
    <row r="1808" spans="1:16" s="73" customFormat="1" ht="19.5" customHeight="1">
      <c r="A1808" s="1303"/>
      <c r="B1808" s="543" t="s">
        <v>210</v>
      </c>
      <c r="C1808" s="1283" t="s">
        <v>23</v>
      </c>
      <c r="D1808" s="1284"/>
      <c r="E1808" s="1284"/>
      <c r="F1808" s="1284"/>
      <c r="G1808" s="1285"/>
      <c r="H1808" s="25" t="s">
        <v>161</v>
      </c>
      <c r="I1808" s="1252">
        <f>VLOOKUP($A1801,'Marks Entry'!$B$9:$FN$108,7,0)</f>
        <v>0</v>
      </c>
      <c r="J1808" s="1252"/>
      <c r="K1808" s="1252"/>
      <c r="L1808" s="1252"/>
      <c r="M1808" s="1252"/>
      <c r="N1808" s="1252"/>
      <c r="O1808" s="1253"/>
      <c r="P1808" s="1007"/>
    </row>
    <row r="1809" spans="1:16" s="73" customFormat="1" ht="19.5" customHeight="1">
      <c r="A1809" s="1303"/>
      <c r="B1809" s="543" t="s">
        <v>210</v>
      </c>
      <c r="C1809" s="1283" t="s">
        <v>24</v>
      </c>
      <c r="D1809" s="1284"/>
      <c r="E1809" s="1284"/>
      <c r="F1809" s="1284"/>
      <c r="G1809" s="1285"/>
      <c r="H1809" s="25" t="s">
        <v>161</v>
      </c>
      <c r="I1809" s="1252">
        <f>VLOOKUP($A1801,'Marks Entry'!$B$9:$FN$108,8,0)</f>
        <v>0</v>
      </c>
      <c r="J1809" s="1252"/>
      <c r="K1809" s="1252"/>
      <c r="L1809" s="1252"/>
      <c r="M1809" s="1252"/>
      <c r="N1809" s="1252"/>
      <c r="O1809" s="1253"/>
      <c r="P1809" s="1007"/>
    </row>
    <row r="1810" spans="1:16" s="73" customFormat="1" ht="19.5" customHeight="1">
      <c r="A1810" s="1303"/>
      <c r="B1810" s="543" t="s">
        <v>210</v>
      </c>
      <c r="C1810" s="1283" t="s">
        <v>55</v>
      </c>
      <c r="D1810" s="1284"/>
      <c r="E1810" s="1284"/>
      <c r="F1810" s="1284"/>
      <c r="G1810" s="1285"/>
      <c r="H1810" s="25" t="s">
        <v>161</v>
      </c>
      <c r="I1810" s="1252">
        <f>VLOOKUP($A1801,'Marks Entry'!$B$9:$FN$108,9,0)</f>
        <v>0</v>
      </c>
      <c r="J1810" s="1252"/>
      <c r="K1810" s="1252"/>
      <c r="L1810" s="1252"/>
      <c r="M1810" s="1252"/>
      <c r="N1810" s="1252"/>
      <c r="O1810" s="1253"/>
      <c r="P1810" s="1007"/>
    </row>
    <row r="1811" spans="1:16" s="73" customFormat="1" ht="19.5" customHeight="1">
      <c r="A1811" s="1303"/>
      <c r="B1811" s="543" t="s">
        <v>210</v>
      </c>
      <c r="C1811" s="1283" t="s">
        <v>56</v>
      </c>
      <c r="D1811" s="1284"/>
      <c r="E1811" s="1284"/>
      <c r="F1811" s="1284"/>
      <c r="G1811" s="1285"/>
      <c r="H1811" s="25" t="s">
        <v>161</v>
      </c>
      <c r="I1811" s="1251" t="str">
        <f>CONCATENATE('Marks Entry'!$G$4,'Marks Entry'!$J$4)</f>
        <v>6(A)</v>
      </c>
      <c r="J1811" s="1252"/>
      <c r="K1811" s="1252"/>
      <c r="L1811" s="1252"/>
      <c r="M1811" s="1252"/>
      <c r="N1811" s="1252"/>
      <c r="O1811" s="1253"/>
      <c r="P1811" s="1007"/>
    </row>
    <row r="1812" spans="1:16" s="73" customFormat="1" ht="19.5" customHeight="1" thickBot="1">
      <c r="A1812" s="1303"/>
      <c r="B1812" s="543" t="s">
        <v>210</v>
      </c>
      <c r="C1812" s="1254" t="s">
        <v>26</v>
      </c>
      <c r="D1812" s="1255"/>
      <c r="E1812" s="1255"/>
      <c r="F1812" s="1255"/>
      <c r="G1812" s="1256"/>
      <c r="H1812" s="61" t="s">
        <v>161</v>
      </c>
      <c r="I1812" s="1257">
        <f>VLOOKUP($A1801,'Marks Entry'!$B$9:$FN$108,10,0)</f>
        <v>0</v>
      </c>
      <c r="J1812" s="1257"/>
      <c r="K1812" s="1257"/>
      <c r="L1812" s="1257"/>
      <c r="M1812" s="1257"/>
      <c r="N1812" s="1257"/>
      <c r="O1812" s="1258"/>
      <c r="P1812" s="1007"/>
    </row>
    <row r="1813" spans="1:16" s="73" customFormat="1" ht="34.5" customHeight="1">
      <c r="A1813" s="1303"/>
      <c r="B1813" s="543" t="s">
        <v>210</v>
      </c>
      <c r="C1813" s="1259" t="s">
        <v>57</v>
      </c>
      <c r="D1813" s="1260"/>
      <c r="E1813" s="525" t="s">
        <v>82</v>
      </c>
      <c r="F1813" s="525" t="s">
        <v>83</v>
      </c>
      <c r="G1813" s="697" t="str">
        <f>'Marks Entry'!$R$5</f>
        <v>No Bag Day Activity</v>
      </c>
      <c r="H1813" s="521" t="s">
        <v>32</v>
      </c>
      <c r="I1813" s="1261" t="s">
        <v>58</v>
      </c>
      <c r="J1813" s="1262"/>
      <c r="K1813" s="522" t="s">
        <v>203</v>
      </c>
      <c r="L1813" s="1263" t="s">
        <v>94</v>
      </c>
      <c r="M1813" s="1264"/>
      <c r="N1813" s="535" t="s">
        <v>86</v>
      </c>
      <c r="O1813" s="1265" t="s">
        <v>101</v>
      </c>
      <c r="P1813" s="1007"/>
    </row>
    <row r="1814" spans="1:16" s="73" customFormat="1" ht="25.5" customHeight="1" thickBot="1">
      <c r="A1814" s="1303"/>
      <c r="B1814" s="543" t="s">
        <v>210</v>
      </c>
      <c r="C1814" s="1267" t="s">
        <v>59</v>
      </c>
      <c r="D1814" s="1268"/>
      <c r="E1814" s="549">
        <f>'Marks Entry'!$N$7</f>
        <v>10</v>
      </c>
      <c r="F1814" s="549">
        <f>'Marks Entry'!$Q$7</f>
        <v>10</v>
      </c>
      <c r="G1814" s="549">
        <f>'Marks Entry'!$T$7</f>
        <v>10</v>
      </c>
      <c r="H1814" s="111">
        <f>SUM(E1814:G1814)</f>
        <v>30</v>
      </c>
      <c r="I1814" s="1269">
        <f>'Marks Entry'!$X$7</f>
        <v>70</v>
      </c>
      <c r="J1814" s="1270"/>
      <c r="K1814" s="531">
        <f>SUM(H1814,I1814)</f>
        <v>100</v>
      </c>
      <c r="L1814" s="1330">
        <f>'Marks Entry'!$AA$7</f>
        <v>100</v>
      </c>
      <c r="M1814" s="1331"/>
      <c r="N1814" s="536">
        <f>H1814+I1814+L1814</f>
        <v>200</v>
      </c>
      <c r="O1814" s="1266"/>
      <c r="P1814" s="1007"/>
    </row>
    <row r="1815" spans="1:16" s="73" customFormat="1" ht="18.600000000000001" customHeight="1">
      <c r="A1815" s="1303"/>
      <c r="B1815" s="543" t="s">
        <v>210</v>
      </c>
      <c r="C1815" s="1324" t="str">
        <f>'Marks Entry'!$L$3</f>
        <v>HINDI</v>
      </c>
      <c r="D1815" s="1325"/>
      <c r="E1815" s="527">
        <f>IF($L1804="TC",0,IF($L1804="Nso",0,VLOOKUP($A1801,'Marks Entry'!$B$9:$FN$108,13,0)))</f>
        <v>0</v>
      </c>
      <c r="F1815" s="527">
        <f>IF($L1804="TC",0,IF($L1804="Nso",0,VLOOKUP($A1801,'Marks Entry'!$B$9:$FN$108,16,0)))</f>
        <v>0</v>
      </c>
      <c r="G1815" s="527">
        <f>IF($L1804="TC",0,IF($L1804="Nso",0,VLOOKUP($A1801,'Marks Entry'!$B$9:$FN$108,19,0)))</f>
        <v>0</v>
      </c>
      <c r="H1815" s="528">
        <f>SUM(E1815:G1815)</f>
        <v>0</v>
      </c>
      <c r="I1815" s="1326">
        <f>IF($L1804="TC",0,IF($L1804="Nso",0,VLOOKUP($A1801,'Marks Entry'!$B$9:$FN$108,23,0)))</f>
        <v>0</v>
      </c>
      <c r="J1815" s="1327"/>
      <c r="K1815" s="532">
        <f>SUM(H1815,I1815)</f>
        <v>0</v>
      </c>
      <c r="L1815" s="1328">
        <f>IF($L1804="TC",0,IF($L1804="Nso",0,VLOOKUP($A1801,'Marks Entry'!$B$9:$FN$108,26,0)))</f>
        <v>0</v>
      </c>
      <c r="M1815" s="1329"/>
      <c r="N1815" s="537">
        <f>SUM(H1815,I1815,L1815)</f>
        <v>0</v>
      </c>
      <c r="O1815" s="544" t="str">
        <f>IF($L1804="TC",0,IF($L1804="Nso",0,VLOOKUP($A1801,'Marks Entry'!$B$9:$FN$108,30,0)))</f>
        <v>E</v>
      </c>
      <c r="P1815" s="1007"/>
    </row>
    <row r="1816" spans="1:16" s="73" customFormat="1" ht="18.600000000000001" customHeight="1">
      <c r="A1816" s="1303"/>
      <c r="B1816" s="543" t="s">
        <v>210</v>
      </c>
      <c r="C1816" s="1271" t="str">
        <f>'Marks Entry'!$AF$3</f>
        <v>ENGLISH</v>
      </c>
      <c r="D1816" s="1272"/>
      <c r="E1816" s="527">
        <f>IF($L1804="TC",0,IF($L1804="Nso",0,VLOOKUP($A1801,'Marks Entry'!$B$9:$FN$108,33,0)))</f>
        <v>0</v>
      </c>
      <c r="F1816" s="527">
        <f>IF($L1804="TC",0,IF($L1804="Nso",0,VLOOKUP($A1801,'Marks Entry'!$B$9:$FN$108,36,0)))</f>
        <v>0</v>
      </c>
      <c r="G1816" s="527">
        <f>IF($L1804="TC",0,IF($L1804="Nso",0,VLOOKUP($A1801,'Marks Entry'!$B$9:$FN$108,39,0)))</f>
        <v>0</v>
      </c>
      <c r="H1816" s="529">
        <f t="shared" ref="H1816:H1820" si="150">SUM(E1816:G1816)</f>
        <v>0</v>
      </c>
      <c r="I1816" s="1273">
        <f>IF($L1804="TC",0,IF($L1804="Nso",0,VLOOKUP($A1801,'Marks Entry'!$B$9:$FN$108,43,0)))</f>
        <v>0</v>
      </c>
      <c r="J1816" s="1274"/>
      <c r="K1816" s="533">
        <f t="shared" ref="K1816:K1820" si="151">SUM(H1816,I1816)</f>
        <v>0</v>
      </c>
      <c r="L1816" s="1275">
        <f>IF($L1804="TC",0,IF($L1804="Nso",0,VLOOKUP($A1801,'Marks Entry'!$B$9:$FN$108,46,0)))</f>
        <v>0</v>
      </c>
      <c r="M1816" s="1276"/>
      <c r="N1816" s="537">
        <f t="shared" ref="N1816:N1820" si="152">SUM(H1816,I1816,L1816)</f>
        <v>0</v>
      </c>
      <c r="O1816" s="544" t="str">
        <f>IF($L1804="TC",0,IF($L1804="Nso",0,VLOOKUP($A1801,'Marks Entry'!$B$9:$FN$108,50,0)))</f>
        <v>E</v>
      </c>
      <c r="P1816" s="1007"/>
    </row>
    <row r="1817" spans="1:16" s="73" customFormat="1" ht="18.600000000000001" customHeight="1">
      <c r="A1817" s="1303"/>
      <c r="B1817" s="543" t="s">
        <v>210</v>
      </c>
      <c r="C1817" s="1271" t="str">
        <f>'Marks Entry'!$AZ$3</f>
        <v>SANSKRIT</v>
      </c>
      <c r="D1817" s="1272"/>
      <c r="E1817" s="527">
        <f>IF($L1804="TC",0,IF($L1804="Nso",0,VLOOKUP($A1801,'Marks Entry'!$B$9:$FN$108,53,0)))</f>
        <v>0</v>
      </c>
      <c r="F1817" s="527">
        <f>IF($L1804="TC",0,IF($L1804="TC",0,IF($L1804="Nso",0,VLOOKUP($A1801,'Marks Entry'!$B$9:$FN$108,56,0))))</f>
        <v>0</v>
      </c>
      <c r="G1817" s="527">
        <f>IF($L1804="TC",0,IF($L1804="TC",0,IF($L1804="Nso",0,VLOOKUP($A1801,'Marks Entry'!$B$9:$FN$108,59,0))))</f>
        <v>0</v>
      </c>
      <c r="H1817" s="529">
        <f t="shared" si="150"/>
        <v>0</v>
      </c>
      <c r="I1817" s="1273">
        <f>IF($L1804="TC",0,IF($L1804="Nso",0,VLOOKUP($A1801,'Marks Entry'!$B$9:$FN$108,63,0)))</f>
        <v>0</v>
      </c>
      <c r="J1817" s="1274"/>
      <c r="K1817" s="533">
        <f t="shared" si="151"/>
        <v>0</v>
      </c>
      <c r="L1817" s="1275">
        <f>IF($L1804="TC",0,IF($L1804="Nso",0,VLOOKUP($A1801,'Marks Entry'!$B$9:$FN$108,66,0)))</f>
        <v>0</v>
      </c>
      <c r="M1817" s="1276"/>
      <c r="N1817" s="537">
        <f t="shared" si="152"/>
        <v>0</v>
      </c>
      <c r="O1817" s="544" t="str">
        <f>IF($L1804="TC",0,IF($L1804="Nso",0,VLOOKUP($A1801,'Marks Entry'!$B$9:$FN$108,70,0)))</f>
        <v>E</v>
      </c>
      <c r="P1817" s="1007"/>
    </row>
    <row r="1818" spans="1:16" s="73" customFormat="1" ht="18.600000000000001" customHeight="1">
      <c r="A1818" s="1303"/>
      <c r="B1818" s="543" t="s">
        <v>210</v>
      </c>
      <c r="C1818" s="1271" t="str">
        <f>'Marks Entry'!$BT$3</f>
        <v>SCIENCE</v>
      </c>
      <c r="D1818" s="1272"/>
      <c r="E1818" s="527">
        <f>IF($L1804="TC",0,IF($L1804="Nso",0,VLOOKUP($A1801,'Marks Entry'!$B$9:$FN$108,73,0)))</f>
        <v>0</v>
      </c>
      <c r="F1818" s="527">
        <f>IF($L1804="TC",0,IF($L1804="Nso",0,VLOOKUP($A1801,'Marks Entry'!$B$9:$FN$108,76,0)))</f>
        <v>0</v>
      </c>
      <c r="G1818" s="527">
        <f>IF($L1804="TC",0,IF($L1804="Nso",0,VLOOKUP($A1801,'Marks Entry'!$B$9:$FN$108,79,0)))</f>
        <v>0</v>
      </c>
      <c r="H1818" s="529">
        <f t="shared" si="150"/>
        <v>0</v>
      </c>
      <c r="I1818" s="1273">
        <f>IF($L1804="TC",0,IF($L1804="Nso",0,VLOOKUP($A1801,'Marks Entry'!$B$9:$FN$108,83,0)))</f>
        <v>0</v>
      </c>
      <c r="J1818" s="1274"/>
      <c r="K1818" s="533">
        <f t="shared" si="151"/>
        <v>0</v>
      </c>
      <c r="L1818" s="1275">
        <f>IF($L1804="TC",0,IF($L1804="Nso",0,VLOOKUP($A1801,'Marks Entry'!$B$9:$FN$108,86,0)))</f>
        <v>0</v>
      </c>
      <c r="M1818" s="1276"/>
      <c r="N1818" s="537">
        <f t="shared" si="152"/>
        <v>0</v>
      </c>
      <c r="O1818" s="544" t="str">
        <f>IF($L1804="TC",0,IF($L1804="Nso",0,VLOOKUP($A1801,'Marks Entry'!$B$9:$FN$108,90,0)))</f>
        <v>E</v>
      </c>
      <c r="P1818" s="1007"/>
    </row>
    <row r="1819" spans="1:16" s="73" customFormat="1" ht="18.600000000000001" customHeight="1">
      <c r="A1819" s="1303"/>
      <c r="B1819" s="543" t="s">
        <v>210</v>
      </c>
      <c r="C1819" s="1271" t="str">
        <f>'Marks Entry'!$CN$3</f>
        <v>MATHEMATICS</v>
      </c>
      <c r="D1819" s="1272"/>
      <c r="E1819" s="527">
        <f>IF($L1804="TC",0,IF($L1804="Nso",0,VLOOKUP($A1801,'Marks Entry'!$B$9:$FN$108,93,0)))</f>
        <v>0</v>
      </c>
      <c r="F1819" s="527">
        <f>IF($L1804="TC",0,IF($L1804="Nso",0,VLOOKUP($A1801,'Marks Entry'!$B$9:$FN$108,96,0)))</f>
        <v>0</v>
      </c>
      <c r="G1819" s="527">
        <f>IF($L1804="TC",0,IF($L1804="Nso",0,VLOOKUP($A1801,'Marks Entry'!$B$9:$FN$108,99,0)))</f>
        <v>0</v>
      </c>
      <c r="H1819" s="529">
        <f t="shared" si="150"/>
        <v>0</v>
      </c>
      <c r="I1819" s="1273">
        <f>IF($L1804="TC",0,IF($L1804="Nso",0,VLOOKUP($A1801,'Marks Entry'!$B$9:$FN$108,103,0)))</f>
        <v>0</v>
      </c>
      <c r="J1819" s="1274"/>
      <c r="K1819" s="533">
        <f t="shared" si="151"/>
        <v>0</v>
      </c>
      <c r="L1819" s="1275">
        <f>IF($L1804="TC",0,IF($L1804="Nso",0,VLOOKUP($A1801,'Marks Entry'!$B$9:$FN$108,106,0)))</f>
        <v>0</v>
      </c>
      <c r="M1819" s="1276"/>
      <c r="N1819" s="537">
        <f t="shared" si="152"/>
        <v>0</v>
      </c>
      <c r="O1819" s="544" t="str">
        <f>IF($L1804="TC",0,IF($L1804="Nso",0,VLOOKUP($A1801,'Marks Entry'!$B$9:$FN$108,110,0)))</f>
        <v>E</v>
      </c>
      <c r="P1819" s="1007"/>
    </row>
    <row r="1820" spans="1:16" s="73" customFormat="1" ht="18.600000000000001" customHeight="1" thickBot="1">
      <c r="A1820" s="1303"/>
      <c r="B1820" s="543" t="s">
        <v>210</v>
      </c>
      <c r="C1820" s="1277" t="str">
        <f>'Marks Entry'!$DH$3</f>
        <v>SOCIAL SCIENCE</v>
      </c>
      <c r="D1820" s="1278"/>
      <c r="E1820" s="527">
        <f>IF($L1804="TC",0,IF($L1804="Nso",0,VLOOKUP($A1801,'Marks Entry'!$B$9:$FN$108,113,0)))</f>
        <v>0</v>
      </c>
      <c r="F1820" s="527">
        <f>IF($L1804="TC",0,IF($L1804="Nso",0,VLOOKUP($A1801,'Marks Entry'!$B$9:$FN$108,116,0)))</f>
        <v>0</v>
      </c>
      <c r="G1820" s="527">
        <f>IF($L1804="TC",0,IF($L1804="Nso",0,VLOOKUP($A1801,'Marks Entry'!$B$9:$FN$108,119,0)))</f>
        <v>0</v>
      </c>
      <c r="H1820" s="530">
        <f t="shared" si="150"/>
        <v>0</v>
      </c>
      <c r="I1820" s="1279">
        <f>IF($L1804="TC",0,IF($L1804="Nso",0,VLOOKUP($A1801,'Marks Entry'!$B$9:$FN$108,123,0)))</f>
        <v>0</v>
      </c>
      <c r="J1820" s="1280"/>
      <c r="K1820" s="534">
        <f t="shared" si="151"/>
        <v>0</v>
      </c>
      <c r="L1820" s="1281">
        <f>IF($L1804="TC",0,IF($L1804="Nso",0,VLOOKUP($A1801,'Marks Entry'!$B$9:$FN$108,126,0)))</f>
        <v>0</v>
      </c>
      <c r="M1820" s="1282"/>
      <c r="N1820" s="537">
        <f t="shared" si="152"/>
        <v>0</v>
      </c>
      <c r="O1820" s="544" t="str">
        <f>IF($L1804="TC",0,IF($L1804="Nso",0,VLOOKUP($A1801,'Marks Entry'!$B$9:$FN$108,130,0)))</f>
        <v>E</v>
      </c>
      <c r="P1820" s="1007"/>
    </row>
    <row r="1821" spans="1:16" s="73" customFormat="1" ht="18.600000000000001" customHeight="1">
      <c r="A1821" s="1303"/>
      <c r="B1821" s="543" t="s">
        <v>210</v>
      </c>
      <c r="C1821" s="1350" t="s">
        <v>87</v>
      </c>
      <c r="D1821" s="1351"/>
      <c r="E1821" s="1352"/>
      <c r="F1821" s="1356" t="s">
        <v>88</v>
      </c>
      <c r="G1821" s="1357"/>
      <c r="H1821" s="1358" t="s">
        <v>89</v>
      </c>
      <c r="I1821" s="1358"/>
      <c r="J1821" s="1359" t="s">
        <v>44</v>
      </c>
      <c r="K1821" s="1360"/>
      <c r="L1821" s="236" t="s">
        <v>95</v>
      </c>
      <c r="M1821" s="236" t="s">
        <v>208</v>
      </c>
      <c r="N1821" s="200" t="s">
        <v>42</v>
      </c>
      <c r="O1821" s="545" t="s">
        <v>46</v>
      </c>
      <c r="P1821" s="1007"/>
    </row>
    <row r="1822" spans="1:16" s="73" customFormat="1" ht="18.600000000000001" customHeight="1" thickBot="1">
      <c r="A1822" s="1303"/>
      <c r="B1822" s="543" t="s">
        <v>210</v>
      </c>
      <c r="C1822" s="1353"/>
      <c r="D1822" s="1354"/>
      <c r="E1822" s="1355"/>
      <c r="F1822" s="1361">
        <f>IF($L1804="TC",0,IF($L1804="Nso",0,VLOOKUP($A1801,'Marks Entry'!$B$9:$FN$108,161,0)))</f>
        <v>1200</v>
      </c>
      <c r="G1822" s="1362"/>
      <c r="H1822" s="1363">
        <f>IF($L1804="TC",0,IF($L1804="Nso",0,VLOOKUP($A1801,'Marks Entry'!$B$9:$FN$108,162,0)))</f>
        <v>0</v>
      </c>
      <c r="I1822" s="1363"/>
      <c r="J1822" s="1364">
        <f>IF($L1804="TC",0,IF($L1804="Nso",0,VLOOKUP($A1801,'Marks Entry'!$B$9:$FN$108,163,0)))</f>
        <v>0</v>
      </c>
      <c r="K1822" s="1365"/>
      <c r="L1822" s="237" t="str">
        <f>IF($L1804="TC",0,IF($L1804="Nso",0,VLOOKUP($A1801,'Marks Entry'!$B$9:$FN$108,164,0)))</f>
        <v/>
      </c>
      <c r="M1822" s="237" t="str">
        <f>IF($L1804="TC",0,IF($L1804="Nso",0,VLOOKUP($A1801,'Marks Entry'!$B$9:$FN$108,165,0)))</f>
        <v/>
      </c>
      <c r="N1822" s="542" t="str">
        <f>IF($L1804="TC","TC",IF($L1804="Nso","NSO",VLOOKUP($A1801,'Marks Entry'!$B$9:$FN$108,166,0)))</f>
        <v>PROMOTED</v>
      </c>
      <c r="O1822" s="546" t="str">
        <f>IF($L1804="Nso",0,VLOOKUP($A1801,'Marks Entry'!$B$9:$FN$108,168,0))</f>
        <v/>
      </c>
      <c r="P1822" s="1007"/>
    </row>
    <row r="1823" spans="1:16" s="73" customFormat="1" ht="18.600000000000001" customHeight="1">
      <c r="A1823" s="1303"/>
      <c r="B1823" s="543" t="s">
        <v>210</v>
      </c>
      <c r="C1823" s="1332" t="s">
        <v>62</v>
      </c>
      <c r="D1823" s="1333"/>
      <c r="E1823" s="1333"/>
      <c r="F1823" s="1333"/>
      <c r="G1823" s="1333"/>
      <c r="H1823" s="1333"/>
      <c r="I1823" s="1334"/>
      <c r="J1823" s="1335" t="s">
        <v>63</v>
      </c>
      <c r="K1823" s="1335"/>
      <c r="L1823" s="1336"/>
      <c r="M1823" s="238">
        <f>IF($L1804="TC",0,IF($L1804="Nso",0,VLOOKUP($A1801,'Marks Entry'!$B$9:$FN$108,158,0)))</f>
        <v>0</v>
      </c>
      <c r="N1823" s="1337" t="s">
        <v>104</v>
      </c>
      <c r="O1823" s="1338"/>
      <c r="P1823" s="1007"/>
    </row>
    <row r="1824" spans="1:16" s="73" customFormat="1" ht="18.600000000000001" customHeight="1" thickBot="1">
      <c r="A1824" s="1303"/>
      <c r="B1824" s="543" t="s">
        <v>210</v>
      </c>
      <c r="C1824" s="1339" t="s">
        <v>57</v>
      </c>
      <c r="D1824" s="1340"/>
      <c r="E1824" s="1340"/>
      <c r="F1824" s="1341" t="s">
        <v>168</v>
      </c>
      <c r="G1824" s="1341"/>
      <c r="H1824" s="1341"/>
      <c r="I1824" s="523" t="s">
        <v>50</v>
      </c>
      <c r="J1824" s="1342" t="s">
        <v>64</v>
      </c>
      <c r="K1824" s="1342"/>
      <c r="L1824" s="1343"/>
      <c r="M1824" s="239">
        <f>IF($L1804="TC",0,IF($L1804="Nso",0,VLOOKUP($A1801,'Marks Entry'!$B$9:$FN$108,159,0)))</f>
        <v>0</v>
      </c>
      <c r="N1824" s="1344" t="str">
        <f>IF($L1804="TC",0,IF($L1804="Nso",0,VLOOKUP($A1801,'Marks Entry'!$B$9:$FN$108,160,0)))</f>
        <v/>
      </c>
      <c r="O1824" s="1345"/>
      <c r="P1824" s="1007"/>
    </row>
    <row r="1825" spans="1:16" s="73" customFormat="1" ht="18.600000000000001" customHeight="1">
      <c r="A1825" s="1303"/>
      <c r="B1825" s="543" t="s">
        <v>210</v>
      </c>
      <c r="C1825" s="1339"/>
      <c r="D1825" s="1340"/>
      <c r="E1825" s="1340"/>
      <c r="F1825" s="1341"/>
      <c r="G1825" s="1341"/>
      <c r="H1825" s="1341"/>
      <c r="I1825" s="524" t="s">
        <v>102</v>
      </c>
      <c r="J1825" s="1346" t="s">
        <v>65</v>
      </c>
      <c r="K1825" s="1346"/>
      <c r="L1825" s="1347"/>
      <c r="M1825" s="1348" t="str">
        <f>IF($L1804="TC",0,IF($L1804="Nso",0,VLOOKUP($A1801,'Marks Entry'!$B$9:$FN$108,169,0)))</f>
        <v>Need Improvement</v>
      </c>
      <c r="N1825" s="1348"/>
      <c r="O1825" s="1349"/>
      <c r="P1825" s="1007"/>
    </row>
    <row r="1826" spans="1:16" s="73" customFormat="1" ht="18.600000000000001" customHeight="1">
      <c r="A1826" s="1303"/>
      <c r="B1826" s="543" t="s">
        <v>210</v>
      </c>
      <c r="C1826" s="1397" t="str">
        <f>'Marks Entry'!$EB$3</f>
        <v>Work Exp.</v>
      </c>
      <c r="D1826" s="1398"/>
      <c r="E1826" s="1399"/>
      <c r="F1826" s="1400" t="str">
        <f>IF($L1804="TC",0,IF($L1804="Nso",0,VLOOKUP($A1801,'Marks Entry'!$B$9:$GM$108,186,0)))</f>
        <v>0/100</v>
      </c>
      <c r="G1826" s="1400"/>
      <c r="H1826" s="1400"/>
      <c r="I1826" s="59" t="str">
        <f>IF($L1804="TC",0,IF($L1804="Nso",0,VLOOKUP($A1801,'Marks Entry'!$B$9:$GM$108,139,0)))</f>
        <v>E</v>
      </c>
      <c r="J1826" s="1401" t="s">
        <v>81</v>
      </c>
      <c r="K1826" s="1401"/>
      <c r="L1826" s="1402"/>
      <c r="M1826" s="1403">
        <f>'Marks Entry'!$AA$2</f>
        <v>45041</v>
      </c>
      <c r="N1826" s="1403"/>
      <c r="O1826" s="1404"/>
      <c r="P1826" s="1007"/>
    </row>
    <row r="1827" spans="1:16" s="73" customFormat="1" ht="18.600000000000001" customHeight="1">
      <c r="A1827" s="1303"/>
      <c r="B1827" s="543" t="s">
        <v>210</v>
      </c>
      <c r="C1827" s="1405" t="str">
        <f>'Marks Entry'!$EK$3</f>
        <v>Art Edu.</v>
      </c>
      <c r="D1827" s="1400"/>
      <c r="E1827" s="1400"/>
      <c r="F1827" s="1406" t="str">
        <f>IF($L1804="TC",0,IF($L1804="Nso",0,VLOOKUP($A1801,'Marks Entry'!$B$9:$GM$108,190,0)))</f>
        <v>0/100</v>
      </c>
      <c r="G1827" s="1407"/>
      <c r="H1827" s="1408"/>
      <c r="I1827" s="59" t="str">
        <f>IF($L1804="TC",0,IF($L1804="Nso",0,VLOOKUP($A1801,'Marks Entry'!$B$9:$GM$108,148,0)))</f>
        <v>E</v>
      </c>
      <c r="J1827" s="1409"/>
      <c r="K1827" s="1409"/>
      <c r="L1827" s="1410"/>
      <c r="M1827" s="1410"/>
      <c r="N1827" s="1410"/>
      <c r="O1827" s="1411"/>
      <c r="P1827" s="1007"/>
    </row>
    <row r="1828" spans="1:16" s="73" customFormat="1" ht="18.600000000000001" customHeight="1">
      <c r="A1828" s="1303"/>
      <c r="B1828" s="543" t="s">
        <v>210</v>
      </c>
      <c r="C1828" s="1366" t="str">
        <f>'Marks Entry'!$ET$3</f>
        <v>HEALTH &amp; PHY. EDU.</v>
      </c>
      <c r="D1828" s="1367"/>
      <c r="E1828" s="1367"/>
      <c r="F1828" s="1368" t="str">
        <f>IF($L1804="TC",0,IF($L1804="Nso",0,VLOOKUP($A1801,'Marks Entry'!$B$9:$GM$108,194,0)))</f>
        <v>0/100</v>
      </c>
      <c r="G1828" s="1369"/>
      <c r="H1828" s="1370"/>
      <c r="I1828" s="59" t="str">
        <f>IF($L1804="TC",0,IF($L1804="Nso",0,VLOOKUP($A1801,'Marks Entry'!$B$9:$GM$108,157,0)))</f>
        <v>E</v>
      </c>
      <c r="J1828" s="1371" t="s">
        <v>77</v>
      </c>
      <c r="K1828" s="1372"/>
      <c r="L1828" s="1373"/>
      <c r="M1828" s="1377"/>
      <c r="N1828" s="1372"/>
      <c r="O1828" s="1378"/>
      <c r="P1828" s="1007"/>
    </row>
    <row r="1829" spans="1:16" s="73" customFormat="1" ht="18.600000000000001" customHeight="1">
      <c r="A1829" s="1303"/>
      <c r="B1829" s="543" t="s">
        <v>210</v>
      </c>
      <c r="C1829" s="1381" t="s">
        <v>66</v>
      </c>
      <c r="D1829" s="1382"/>
      <c r="E1829" s="1382"/>
      <c r="F1829" s="1382"/>
      <c r="G1829" s="1382"/>
      <c r="H1829" s="1382"/>
      <c r="I1829" s="1383"/>
      <c r="J1829" s="1374"/>
      <c r="K1829" s="1375"/>
      <c r="L1829" s="1376"/>
      <c r="M1829" s="1379"/>
      <c r="N1829" s="1375"/>
      <c r="O1829" s="1380"/>
      <c r="P1829" s="1007"/>
    </row>
    <row r="1830" spans="1:16" s="73" customFormat="1" ht="18.600000000000001" customHeight="1" thickBot="1">
      <c r="A1830" s="1303"/>
      <c r="B1830" s="543" t="s">
        <v>210</v>
      </c>
      <c r="C1830" s="60" t="s">
        <v>67</v>
      </c>
      <c r="D1830" s="1384" t="s">
        <v>72</v>
      </c>
      <c r="E1830" s="1385"/>
      <c r="F1830" s="1384" t="s">
        <v>73</v>
      </c>
      <c r="G1830" s="1386"/>
      <c r="H1830" s="1386"/>
      <c r="I1830" s="1387"/>
      <c r="J1830" s="1388" t="s">
        <v>78</v>
      </c>
      <c r="K1830" s="1389"/>
      <c r="L1830" s="1389"/>
      <c r="M1830" s="1389"/>
      <c r="N1830" s="1389"/>
      <c r="O1830" s="1390"/>
      <c r="P1830" s="1007"/>
    </row>
    <row r="1831" spans="1:16" s="73" customFormat="1" ht="18.600000000000001" customHeight="1">
      <c r="A1831" s="1303"/>
      <c r="B1831" s="543" t="s">
        <v>210</v>
      </c>
      <c r="C1831" s="690" t="s">
        <v>68</v>
      </c>
      <c r="D1831" s="1328" t="s">
        <v>211</v>
      </c>
      <c r="E1831" s="1327"/>
      <c r="F1831" s="1394" t="s">
        <v>74</v>
      </c>
      <c r="G1831" s="1395"/>
      <c r="H1831" s="1395"/>
      <c r="I1831" s="1396"/>
      <c r="J1831" s="1391"/>
      <c r="K1831" s="1392"/>
      <c r="L1831" s="1392"/>
      <c r="M1831" s="1392"/>
      <c r="N1831" s="1392"/>
      <c r="O1831" s="1393"/>
      <c r="P1831" s="1007"/>
    </row>
    <row r="1832" spans="1:16" s="73" customFormat="1" ht="18.600000000000001" customHeight="1">
      <c r="A1832" s="1303"/>
      <c r="B1832" s="543" t="s">
        <v>210</v>
      </c>
      <c r="C1832" s="689" t="s">
        <v>69</v>
      </c>
      <c r="D1832" s="1275" t="s">
        <v>212</v>
      </c>
      <c r="E1832" s="1274"/>
      <c r="F1832" s="1413" t="s">
        <v>75</v>
      </c>
      <c r="G1832" s="1414"/>
      <c r="H1832" s="1414"/>
      <c r="I1832" s="1415"/>
      <c r="J1832" s="1391"/>
      <c r="K1832" s="1392"/>
      <c r="L1832" s="1392"/>
      <c r="M1832" s="1392"/>
      <c r="N1832" s="1392"/>
      <c r="O1832" s="1393"/>
      <c r="P1832" s="1007"/>
    </row>
    <row r="1833" spans="1:16" s="73" customFormat="1" ht="18.600000000000001" customHeight="1">
      <c r="A1833" s="1303"/>
      <c r="B1833" s="543" t="s">
        <v>210</v>
      </c>
      <c r="C1833" s="689" t="s">
        <v>71</v>
      </c>
      <c r="D1833" s="1275" t="s">
        <v>213</v>
      </c>
      <c r="E1833" s="1274"/>
      <c r="F1833" s="1413" t="s">
        <v>76</v>
      </c>
      <c r="G1833" s="1414"/>
      <c r="H1833" s="1414"/>
      <c r="I1833" s="1415"/>
      <c r="J1833" s="1416" t="s">
        <v>90</v>
      </c>
      <c r="K1833" s="1417"/>
      <c r="L1833" s="1417"/>
      <c r="M1833" s="1417"/>
      <c r="N1833" s="1417"/>
      <c r="O1833" s="1418"/>
      <c r="P1833" s="1007"/>
    </row>
    <row r="1834" spans="1:16" s="73" customFormat="1" ht="18.600000000000001" customHeight="1">
      <c r="A1834" s="1303"/>
      <c r="B1834" s="543" t="s">
        <v>210</v>
      </c>
      <c r="C1834" s="689" t="s">
        <v>70</v>
      </c>
      <c r="D1834" s="1275" t="s">
        <v>214</v>
      </c>
      <c r="E1834" s="1274"/>
      <c r="F1834" s="1413" t="s">
        <v>103</v>
      </c>
      <c r="G1834" s="1414"/>
      <c r="H1834" s="1414"/>
      <c r="I1834" s="1415"/>
      <c r="J1834" s="1416"/>
      <c r="K1834" s="1417"/>
      <c r="L1834" s="1417"/>
      <c r="M1834" s="1417"/>
      <c r="N1834" s="1417"/>
      <c r="O1834" s="1418"/>
      <c r="P1834" s="1007"/>
    </row>
    <row r="1835" spans="1:16" s="73" customFormat="1" ht="18.600000000000001" customHeight="1" thickBot="1">
      <c r="A1835" s="1303"/>
      <c r="B1835" s="547" t="s">
        <v>210</v>
      </c>
      <c r="C1835" s="548" t="s">
        <v>153</v>
      </c>
      <c r="D1835" s="1281" t="s">
        <v>215</v>
      </c>
      <c r="E1835" s="1280"/>
      <c r="F1835" s="1422" t="s">
        <v>216</v>
      </c>
      <c r="G1835" s="1423"/>
      <c r="H1835" s="1423"/>
      <c r="I1835" s="1424"/>
      <c r="J1835" s="1419"/>
      <c r="K1835" s="1420"/>
      <c r="L1835" s="1420"/>
      <c r="M1835" s="1420"/>
      <c r="N1835" s="1420"/>
      <c r="O1835" s="1421"/>
      <c r="P1835" s="1007"/>
    </row>
    <row r="1836" spans="1:16" s="73" customFormat="1" ht="9.75" customHeight="1">
      <c r="A1836" s="1412"/>
      <c r="B1836" s="1412"/>
      <c r="C1836" s="1412"/>
      <c r="D1836" s="1412"/>
      <c r="E1836" s="1412"/>
      <c r="F1836" s="1412"/>
      <c r="G1836" s="1412"/>
      <c r="H1836" s="1412"/>
      <c r="I1836" s="1412"/>
      <c r="J1836" s="1412"/>
      <c r="K1836" s="1412"/>
      <c r="L1836" s="1412"/>
      <c r="M1836" s="1412"/>
      <c r="N1836" s="1412"/>
      <c r="O1836" s="1412"/>
      <c r="P1836" s="1412"/>
    </row>
    <row r="1837" spans="1:16" s="73" customFormat="1" ht="17.25" customHeight="1" thickBot="1">
      <c r="A1837" s="241">
        <f>A1801+1</f>
        <v>52</v>
      </c>
      <c r="B1837" s="1302" t="s">
        <v>53</v>
      </c>
      <c r="C1837" s="1302"/>
      <c r="D1837" s="1302"/>
      <c r="E1837" s="1302"/>
      <c r="F1837" s="1302"/>
      <c r="G1837" s="1302"/>
      <c r="H1837" s="1302"/>
      <c r="I1837" s="1302"/>
      <c r="J1837" s="1302"/>
      <c r="K1837" s="1302"/>
      <c r="L1837" s="1302"/>
      <c r="M1837" s="1302"/>
      <c r="N1837" s="1302"/>
      <c r="O1837" s="1302"/>
      <c r="P1837" s="1007"/>
    </row>
    <row r="1838" spans="1:16" s="73" customFormat="1" ht="44.25" customHeight="1">
      <c r="A1838" s="1303"/>
      <c r="B1838" s="1304" t="str">
        <f>IF(L1840&gt;0,CONCATENATE(I1840,L1840),0)</f>
        <v>Roll No.:-952</v>
      </c>
      <c r="C1838" s="1306"/>
      <c r="D1838" s="1308" t="str">
        <f>Master!$E$8</f>
        <v>Govt. Sr. Secondary School Raimalwada</v>
      </c>
      <c r="E1838" s="1309"/>
      <c r="F1838" s="1309"/>
      <c r="G1838" s="1309"/>
      <c r="H1838" s="1309"/>
      <c r="I1838" s="1309"/>
      <c r="J1838" s="1309"/>
      <c r="K1838" s="1309"/>
      <c r="L1838" s="1309"/>
      <c r="M1838" s="1309"/>
      <c r="N1838" s="1309"/>
      <c r="O1838" s="1310"/>
      <c r="P1838" s="1007"/>
    </row>
    <row r="1839" spans="1:16" s="73" customFormat="1" ht="26.25" customHeight="1" thickBot="1">
      <c r="A1839" s="1303"/>
      <c r="B1839" s="1305"/>
      <c r="C1839" s="1307"/>
      <c r="D1839" s="1311" t="str">
        <f>Master!$E$11</f>
        <v>P.S.-Bapini (Jodhpur)</v>
      </c>
      <c r="E1839" s="1311"/>
      <c r="F1839" s="1311"/>
      <c r="G1839" s="1311"/>
      <c r="H1839" s="1311"/>
      <c r="I1839" s="1311"/>
      <c r="J1839" s="1311"/>
      <c r="K1839" s="1311"/>
      <c r="L1839" s="1311"/>
      <c r="M1839" s="1311"/>
      <c r="N1839" s="1311"/>
      <c r="O1839" s="1312"/>
      <c r="P1839" s="1007"/>
    </row>
    <row r="1840" spans="1:16" s="73" customFormat="1" ht="15" customHeight="1">
      <c r="A1840" s="1303"/>
      <c r="B1840" s="1313"/>
      <c r="C1840" s="1314" t="s">
        <v>163</v>
      </c>
      <c r="D1840" s="1315"/>
      <c r="E1840" s="1315"/>
      <c r="F1840" s="1315"/>
      <c r="G1840" s="1315"/>
      <c r="H1840" s="1316"/>
      <c r="I1840" s="1320" t="s">
        <v>125</v>
      </c>
      <c r="J1840" s="1321"/>
      <c r="K1840" s="1321"/>
      <c r="L1840" s="1286">
        <f>VLOOKUP(A1837,'Marks Entry'!$B$9:$G$108,6)</f>
        <v>952</v>
      </c>
      <c r="M1840" s="1288" t="str">
        <f>CONCATENATE('Marks Entry'!$C$3,"0",'Marks Entry'!$G$3)</f>
        <v>School U-Dise Code :-08151106901</v>
      </c>
      <c r="N1840" s="1289"/>
      <c r="O1840" s="1290"/>
      <c r="P1840" s="1007"/>
    </row>
    <row r="1841" spans="1:16" s="73" customFormat="1" ht="15" customHeight="1">
      <c r="A1841" s="1303"/>
      <c r="B1841" s="1313"/>
      <c r="C1841" s="1314"/>
      <c r="D1841" s="1315"/>
      <c r="E1841" s="1315"/>
      <c r="F1841" s="1315"/>
      <c r="G1841" s="1315"/>
      <c r="H1841" s="1316"/>
      <c r="I1841" s="1320"/>
      <c r="J1841" s="1321"/>
      <c r="K1841" s="1321"/>
      <c r="L1841" s="1286"/>
      <c r="M1841" s="1291" t="str">
        <f>CONCATENATE('Marks Entry'!$I$3,'Marks Entry'!$J$3)</f>
        <v>Session :-2022-23</v>
      </c>
      <c r="N1841" s="1292"/>
      <c r="O1841" s="1293"/>
      <c r="P1841" s="1007"/>
    </row>
    <row r="1842" spans="1:16" s="73" customFormat="1" ht="15" customHeight="1" thickBot="1">
      <c r="A1842" s="1303"/>
      <c r="B1842" s="1313"/>
      <c r="C1842" s="1317"/>
      <c r="D1842" s="1318"/>
      <c r="E1842" s="1318"/>
      <c r="F1842" s="1318"/>
      <c r="G1842" s="1318"/>
      <c r="H1842" s="1319"/>
      <c r="I1842" s="1322"/>
      <c r="J1842" s="1323"/>
      <c r="K1842" s="1323"/>
      <c r="L1842" s="1287"/>
      <c r="M1842" s="1294"/>
      <c r="N1842" s="1295"/>
      <c r="O1842" s="1296"/>
      <c r="P1842" s="1007"/>
    </row>
    <row r="1843" spans="1:16" s="73" customFormat="1" ht="19.5" customHeight="1">
      <c r="A1843" s="1303"/>
      <c r="B1843" s="543" t="s">
        <v>210</v>
      </c>
      <c r="C1843" s="1297" t="s">
        <v>21</v>
      </c>
      <c r="D1843" s="1298"/>
      <c r="E1843" s="1298"/>
      <c r="F1843" s="1298"/>
      <c r="G1843" s="1299"/>
      <c r="H1843" s="13" t="s">
        <v>161</v>
      </c>
      <c r="I1843" s="1300">
        <f>VLOOKUP($A1837,'Marks Entry'!$B$9:$FN$108,4,0)</f>
        <v>0</v>
      </c>
      <c r="J1843" s="1300"/>
      <c r="K1843" s="1300"/>
      <c r="L1843" s="1300"/>
      <c r="M1843" s="1300"/>
      <c r="N1843" s="1300"/>
      <c r="O1843" s="1301"/>
      <c r="P1843" s="1007"/>
    </row>
    <row r="1844" spans="1:16" s="73" customFormat="1" ht="19.5" customHeight="1">
      <c r="A1844" s="1303"/>
      <c r="B1844" s="543" t="s">
        <v>210</v>
      </c>
      <c r="C1844" s="1283" t="s">
        <v>23</v>
      </c>
      <c r="D1844" s="1284"/>
      <c r="E1844" s="1284"/>
      <c r="F1844" s="1284"/>
      <c r="G1844" s="1285"/>
      <c r="H1844" s="25" t="s">
        <v>161</v>
      </c>
      <c r="I1844" s="1252">
        <f>VLOOKUP($A1837,'Marks Entry'!$B$9:$FN$108,7,0)</f>
        <v>0</v>
      </c>
      <c r="J1844" s="1252"/>
      <c r="K1844" s="1252"/>
      <c r="L1844" s="1252"/>
      <c r="M1844" s="1252"/>
      <c r="N1844" s="1252"/>
      <c r="O1844" s="1253"/>
      <c r="P1844" s="1007"/>
    </row>
    <row r="1845" spans="1:16" s="73" customFormat="1" ht="19.5" customHeight="1">
      <c r="A1845" s="1303"/>
      <c r="B1845" s="543" t="s">
        <v>210</v>
      </c>
      <c r="C1845" s="1283" t="s">
        <v>24</v>
      </c>
      <c r="D1845" s="1284"/>
      <c r="E1845" s="1284"/>
      <c r="F1845" s="1284"/>
      <c r="G1845" s="1285"/>
      <c r="H1845" s="25" t="s">
        <v>161</v>
      </c>
      <c r="I1845" s="1252">
        <f>VLOOKUP($A1837,'Marks Entry'!$B$9:$FN$108,8,0)</f>
        <v>0</v>
      </c>
      <c r="J1845" s="1252"/>
      <c r="K1845" s="1252"/>
      <c r="L1845" s="1252"/>
      <c r="M1845" s="1252"/>
      <c r="N1845" s="1252"/>
      <c r="O1845" s="1253"/>
      <c r="P1845" s="1007"/>
    </row>
    <row r="1846" spans="1:16" s="73" customFormat="1" ht="19.5" customHeight="1">
      <c r="A1846" s="1303"/>
      <c r="B1846" s="543" t="s">
        <v>210</v>
      </c>
      <c r="C1846" s="1283" t="s">
        <v>55</v>
      </c>
      <c r="D1846" s="1284"/>
      <c r="E1846" s="1284"/>
      <c r="F1846" s="1284"/>
      <c r="G1846" s="1285"/>
      <c r="H1846" s="25" t="s">
        <v>161</v>
      </c>
      <c r="I1846" s="1252">
        <f>VLOOKUP($A1837,'Marks Entry'!$B$9:$FN$108,9,0)</f>
        <v>0</v>
      </c>
      <c r="J1846" s="1252"/>
      <c r="K1846" s="1252"/>
      <c r="L1846" s="1252"/>
      <c r="M1846" s="1252"/>
      <c r="N1846" s="1252"/>
      <c r="O1846" s="1253"/>
      <c r="P1846" s="1007"/>
    </row>
    <row r="1847" spans="1:16" s="73" customFormat="1" ht="19.5" customHeight="1">
      <c r="A1847" s="1303"/>
      <c r="B1847" s="543" t="s">
        <v>210</v>
      </c>
      <c r="C1847" s="1283" t="s">
        <v>56</v>
      </c>
      <c r="D1847" s="1284"/>
      <c r="E1847" s="1284"/>
      <c r="F1847" s="1284"/>
      <c r="G1847" s="1285"/>
      <c r="H1847" s="25" t="s">
        <v>161</v>
      </c>
      <c r="I1847" s="1251" t="str">
        <f>CONCATENATE('Marks Entry'!$G$4,'Marks Entry'!$J$4)</f>
        <v>6(A)</v>
      </c>
      <c r="J1847" s="1252"/>
      <c r="K1847" s="1252"/>
      <c r="L1847" s="1252"/>
      <c r="M1847" s="1252"/>
      <c r="N1847" s="1252"/>
      <c r="O1847" s="1253"/>
      <c r="P1847" s="1007"/>
    </row>
    <row r="1848" spans="1:16" s="73" customFormat="1" ht="19.5" customHeight="1" thickBot="1">
      <c r="A1848" s="1303"/>
      <c r="B1848" s="543" t="s">
        <v>210</v>
      </c>
      <c r="C1848" s="1254" t="s">
        <v>26</v>
      </c>
      <c r="D1848" s="1255"/>
      <c r="E1848" s="1255"/>
      <c r="F1848" s="1255"/>
      <c r="G1848" s="1256"/>
      <c r="H1848" s="61" t="s">
        <v>161</v>
      </c>
      <c r="I1848" s="1257">
        <f>VLOOKUP($A1837,'Marks Entry'!$B$9:$FN$108,10,0)</f>
        <v>0</v>
      </c>
      <c r="J1848" s="1257"/>
      <c r="K1848" s="1257"/>
      <c r="L1848" s="1257"/>
      <c r="M1848" s="1257"/>
      <c r="N1848" s="1257"/>
      <c r="O1848" s="1258"/>
      <c r="P1848" s="1007"/>
    </row>
    <row r="1849" spans="1:16" s="73" customFormat="1" ht="34.5" customHeight="1">
      <c r="A1849" s="1303"/>
      <c r="B1849" s="543" t="s">
        <v>210</v>
      </c>
      <c r="C1849" s="1259" t="s">
        <v>57</v>
      </c>
      <c r="D1849" s="1260"/>
      <c r="E1849" s="525" t="s">
        <v>82</v>
      </c>
      <c r="F1849" s="525" t="s">
        <v>83</v>
      </c>
      <c r="G1849" s="697" t="str">
        <f>'Marks Entry'!$R$5</f>
        <v>No Bag Day Activity</v>
      </c>
      <c r="H1849" s="521" t="s">
        <v>32</v>
      </c>
      <c r="I1849" s="1261" t="s">
        <v>58</v>
      </c>
      <c r="J1849" s="1262"/>
      <c r="K1849" s="522" t="s">
        <v>203</v>
      </c>
      <c r="L1849" s="1263" t="s">
        <v>94</v>
      </c>
      <c r="M1849" s="1264"/>
      <c r="N1849" s="535" t="s">
        <v>86</v>
      </c>
      <c r="O1849" s="1265" t="s">
        <v>101</v>
      </c>
      <c r="P1849" s="1007"/>
    </row>
    <row r="1850" spans="1:16" s="73" customFormat="1" ht="25.5" customHeight="1" thickBot="1">
      <c r="A1850" s="1303"/>
      <c r="B1850" s="543" t="s">
        <v>210</v>
      </c>
      <c r="C1850" s="1267" t="s">
        <v>59</v>
      </c>
      <c r="D1850" s="1268"/>
      <c r="E1850" s="549">
        <f>'Marks Entry'!$N$7</f>
        <v>10</v>
      </c>
      <c r="F1850" s="549">
        <f>'Marks Entry'!$Q$7</f>
        <v>10</v>
      </c>
      <c r="G1850" s="549">
        <f>'Marks Entry'!$T$7</f>
        <v>10</v>
      </c>
      <c r="H1850" s="111">
        <f>SUM(E1850:G1850)</f>
        <v>30</v>
      </c>
      <c r="I1850" s="1269">
        <f>'Marks Entry'!$X$7</f>
        <v>70</v>
      </c>
      <c r="J1850" s="1270"/>
      <c r="K1850" s="531">
        <f>SUM(H1850,I1850)</f>
        <v>100</v>
      </c>
      <c r="L1850" s="1330">
        <f>'Marks Entry'!$AA$7</f>
        <v>100</v>
      </c>
      <c r="M1850" s="1331"/>
      <c r="N1850" s="536">
        <f>H1850+I1850+L1850</f>
        <v>200</v>
      </c>
      <c r="O1850" s="1266"/>
      <c r="P1850" s="1007"/>
    </row>
    <row r="1851" spans="1:16" s="73" customFormat="1" ht="18.600000000000001" customHeight="1">
      <c r="A1851" s="1303"/>
      <c r="B1851" s="543" t="s">
        <v>210</v>
      </c>
      <c r="C1851" s="1324" t="str">
        <f>'Marks Entry'!$L$3</f>
        <v>HINDI</v>
      </c>
      <c r="D1851" s="1325"/>
      <c r="E1851" s="527">
        <f>IF($L1840="TC",0,IF($L1840="Nso",0,VLOOKUP($A1837,'Marks Entry'!$B$9:$FN$108,13,0)))</f>
        <v>0</v>
      </c>
      <c r="F1851" s="527">
        <f>IF($L1840="TC",0,IF($L1840="Nso",0,VLOOKUP($A1837,'Marks Entry'!$B$9:$FN$108,16,0)))</f>
        <v>0</v>
      </c>
      <c r="G1851" s="527">
        <f>IF($L1840="TC",0,IF($L1840="Nso",0,VLOOKUP($A1837,'Marks Entry'!$B$9:$FN$108,19,0)))</f>
        <v>0</v>
      </c>
      <c r="H1851" s="528">
        <f>SUM(E1851:G1851)</f>
        <v>0</v>
      </c>
      <c r="I1851" s="1326">
        <f>IF($L1840="TC",0,IF($L1840="Nso",0,VLOOKUP($A1837,'Marks Entry'!$B$9:$FN$108,23,0)))</f>
        <v>0</v>
      </c>
      <c r="J1851" s="1327"/>
      <c r="K1851" s="532">
        <f>SUM(H1851,I1851)</f>
        <v>0</v>
      </c>
      <c r="L1851" s="1328">
        <f>IF($L1840="TC",0,IF($L1840="Nso",0,VLOOKUP($A1837,'Marks Entry'!$B$9:$FN$108,26,0)))</f>
        <v>0</v>
      </c>
      <c r="M1851" s="1329"/>
      <c r="N1851" s="537">
        <f>SUM(H1851,I1851,L1851)</f>
        <v>0</v>
      </c>
      <c r="O1851" s="544" t="str">
        <f>IF($L1840="TC",0,IF($L1840="Nso",0,VLOOKUP($A1837,'Marks Entry'!$B$9:$FN$108,30,0)))</f>
        <v>E</v>
      </c>
      <c r="P1851" s="1007"/>
    </row>
    <row r="1852" spans="1:16" s="73" customFormat="1" ht="18.600000000000001" customHeight="1">
      <c r="A1852" s="1303"/>
      <c r="B1852" s="543" t="s">
        <v>210</v>
      </c>
      <c r="C1852" s="1271" t="str">
        <f>'Marks Entry'!$AF$3</f>
        <v>ENGLISH</v>
      </c>
      <c r="D1852" s="1272"/>
      <c r="E1852" s="527">
        <f>IF($L1840="TC",0,IF($L1840="Nso",0,VLOOKUP($A1837,'Marks Entry'!$B$9:$FN$108,33,0)))</f>
        <v>0</v>
      </c>
      <c r="F1852" s="527">
        <f>IF($L1840="TC",0,IF($L1840="Nso",0,VLOOKUP($A1837,'Marks Entry'!$B$9:$FN$108,36,0)))</f>
        <v>0</v>
      </c>
      <c r="G1852" s="527">
        <f>IF($L1840="TC",0,IF($L1840="Nso",0,VLOOKUP($A1837,'Marks Entry'!$B$9:$FN$108,39,0)))</f>
        <v>0</v>
      </c>
      <c r="H1852" s="529">
        <f t="shared" ref="H1852:H1856" si="153">SUM(E1852:G1852)</f>
        <v>0</v>
      </c>
      <c r="I1852" s="1273">
        <f>IF($L1840="TC",0,IF($L1840="Nso",0,VLOOKUP($A1837,'Marks Entry'!$B$9:$FN$108,43,0)))</f>
        <v>0</v>
      </c>
      <c r="J1852" s="1274"/>
      <c r="K1852" s="533">
        <f t="shared" ref="K1852:K1856" si="154">SUM(H1852,I1852)</f>
        <v>0</v>
      </c>
      <c r="L1852" s="1275">
        <f>IF($L1840="TC",0,IF($L1840="Nso",0,VLOOKUP($A1837,'Marks Entry'!$B$9:$FN$108,46,0)))</f>
        <v>0</v>
      </c>
      <c r="M1852" s="1276"/>
      <c r="N1852" s="537">
        <f t="shared" ref="N1852:N1856" si="155">SUM(H1852,I1852,L1852)</f>
        <v>0</v>
      </c>
      <c r="O1852" s="544" t="str">
        <f>IF($L1840="TC",0,IF($L1840="Nso",0,VLOOKUP($A1837,'Marks Entry'!$B$9:$FN$108,50,0)))</f>
        <v>E</v>
      </c>
      <c r="P1852" s="1007"/>
    </row>
    <row r="1853" spans="1:16" s="73" customFormat="1" ht="18.600000000000001" customHeight="1">
      <c r="A1853" s="1303"/>
      <c r="B1853" s="543" t="s">
        <v>210</v>
      </c>
      <c r="C1853" s="1271" t="str">
        <f>'Marks Entry'!$AZ$3</f>
        <v>SANSKRIT</v>
      </c>
      <c r="D1853" s="1272"/>
      <c r="E1853" s="527">
        <f>IF($L1840="TC",0,IF($L1840="Nso",0,VLOOKUP($A1837,'Marks Entry'!$B$9:$FN$108,53,0)))</f>
        <v>0</v>
      </c>
      <c r="F1853" s="527">
        <f>IF($L1840="TC",0,IF($L1840="TC",0,IF($L1840="Nso",0,VLOOKUP($A1837,'Marks Entry'!$B$9:$FN$108,56,0))))</f>
        <v>0</v>
      </c>
      <c r="G1853" s="527">
        <f>IF($L1840="TC",0,IF($L1840="TC",0,IF($L1840="Nso",0,VLOOKUP($A1837,'Marks Entry'!$B$9:$FN$108,59,0))))</f>
        <v>0</v>
      </c>
      <c r="H1853" s="529">
        <f t="shared" si="153"/>
        <v>0</v>
      </c>
      <c r="I1853" s="1273">
        <f>IF($L1840="TC",0,IF($L1840="Nso",0,VLOOKUP($A1837,'Marks Entry'!$B$9:$FN$108,63,0)))</f>
        <v>0</v>
      </c>
      <c r="J1853" s="1274"/>
      <c r="K1853" s="533">
        <f t="shared" si="154"/>
        <v>0</v>
      </c>
      <c r="L1853" s="1275">
        <f>IF($L1840="TC",0,IF($L1840="Nso",0,VLOOKUP($A1837,'Marks Entry'!$B$9:$FN$108,66,0)))</f>
        <v>0</v>
      </c>
      <c r="M1853" s="1276"/>
      <c r="N1853" s="537">
        <f t="shared" si="155"/>
        <v>0</v>
      </c>
      <c r="O1853" s="544" t="str">
        <f>IF($L1840="TC",0,IF($L1840="Nso",0,VLOOKUP($A1837,'Marks Entry'!$B$9:$FN$108,70,0)))</f>
        <v>E</v>
      </c>
      <c r="P1853" s="1007"/>
    </row>
    <row r="1854" spans="1:16" s="73" customFormat="1" ht="18.600000000000001" customHeight="1">
      <c r="A1854" s="1303"/>
      <c r="B1854" s="543" t="s">
        <v>210</v>
      </c>
      <c r="C1854" s="1271" t="str">
        <f>'Marks Entry'!$BT$3</f>
        <v>SCIENCE</v>
      </c>
      <c r="D1854" s="1272"/>
      <c r="E1854" s="527">
        <f>IF($L1840="TC",0,IF($L1840="Nso",0,VLOOKUP($A1837,'Marks Entry'!$B$9:$FN$108,73,0)))</f>
        <v>0</v>
      </c>
      <c r="F1854" s="527">
        <f>IF($L1840="TC",0,IF($L1840="Nso",0,VLOOKUP($A1837,'Marks Entry'!$B$9:$FN$108,76,0)))</f>
        <v>0</v>
      </c>
      <c r="G1854" s="527">
        <f>IF($L1840="TC",0,IF($L1840="Nso",0,VLOOKUP($A1837,'Marks Entry'!$B$9:$FN$108,79,0)))</f>
        <v>0</v>
      </c>
      <c r="H1854" s="529">
        <f t="shared" si="153"/>
        <v>0</v>
      </c>
      <c r="I1854" s="1273">
        <f>IF($L1840="TC",0,IF($L1840="Nso",0,VLOOKUP($A1837,'Marks Entry'!$B$9:$FN$108,83,0)))</f>
        <v>0</v>
      </c>
      <c r="J1854" s="1274"/>
      <c r="K1854" s="533">
        <f t="shared" si="154"/>
        <v>0</v>
      </c>
      <c r="L1854" s="1275">
        <f>IF($L1840="TC",0,IF($L1840="Nso",0,VLOOKUP($A1837,'Marks Entry'!$B$9:$FN$108,86,0)))</f>
        <v>0</v>
      </c>
      <c r="M1854" s="1276"/>
      <c r="N1854" s="537">
        <f t="shared" si="155"/>
        <v>0</v>
      </c>
      <c r="O1854" s="544" t="str">
        <f>IF($L1840="TC",0,IF($L1840="Nso",0,VLOOKUP($A1837,'Marks Entry'!$B$9:$FN$108,90,0)))</f>
        <v>E</v>
      </c>
      <c r="P1854" s="1007"/>
    </row>
    <row r="1855" spans="1:16" s="73" customFormat="1" ht="18.600000000000001" customHeight="1">
      <c r="A1855" s="1303"/>
      <c r="B1855" s="543" t="s">
        <v>210</v>
      </c>
      <c r="C1855" s="1271" t="str">
        <f>'Marks Entry'!$CN$3</f>
        <v>MATHEMATICS</v>
      </c>
      <c r="D1855" s="1272"/>
      <c r="E1855" s="527">
        <f>IF($L1840="TC",0,IF($L1840="Nso",0,VLOOKUP($A1837,'Marks Entry'!$B$9:$FN$108,93,0)))</f>
        <v>0</v>
      </c>
      <c r="F1855" s="527">
        <f>IF($L1840="TC",0,IF($L1840="Nso",0,VLOOKUP($A1837,'Marks Entry'!$B$9:$FN$108,96,0)))</f>
        <v>0</v>
      </c>
      <c r="G1855" s="527">
        <f>IF($L1840="TC",0,IF($L1840="Nso",0,VLOOKUP($A1837,'Marks Entry'!$B$9:$FN$108,99,0)))</f>
        <v>0</v>
      </c>
      <c r="H1855" s="529">
        <f t="shared" si="153"/>
        <v>0</v>
      </c>
      <c r="I1855" s="1273">
        <f>IF($L1840="TC",0,IF($L1840="Nso",0,VLOOKUP($A1837,'Marks Entry'!$B$9:$FN$108,103,0)))</f>
        <v>0</v>
      </c>
      <c r="J1855" s="1274"/>
      <c r="K1855" s="533">
        <f t="shared" si="154"/>
        <v>0</v>
      </c>
      <c r="L1855" s="1275">
        <f>IF($L1840="TC",0,IF($L1840="Nso",0,VLOOKUP($A1837,'Marks Entry'!$B$9:$FN$108,106,0)))</f>
        <v>0</v>
      </c>
      <c r="M1855" s="1276"/>
      <c r="N1855" s="537">
        <f t="shared" si="155"/>
        <v>0</v>
      </c>
      <c r="O1855" s="544" t="str">
        <f>IF($L1840="TC",0,IF($L1840="Nso",0,VLOOKUP($A1837,'Marks Entry'!$B$9:$FN$108,110,0)))</f>
        <v>E</v>
      </c>
      <c r="P1855" s="1007"/>
    </row>
    <row r="1856" spans="1:16" s="73" customFormat="1" ht="18.600000000000001" customHeight="1" thickBot="1">
      <c r="A1856" s="1303"/>
      <c r="B1856" s="543" t="s">
        <v>210</v>
      </c>
      <c r="C1856" s="1277" t="str">
        <f>'Marks Entry'!$DH$3</f>
        <v>SOCIAL SCIENCE</v>
      </c>
      <c r="D1856" s="1278"/>
      <c r="E1856" s="527">
        <f>IF($L1840="TC",0,IF($L1840="Nso",0,VLOOKUP($A1837,'Marks Entry'!$B$9:$FN$108,113,0)))</f>
        <v>0</v>
      </c>
      <c r="F1856" s="527">
        <f>IF($L1840="TC",0,IF($L1840="Nso",0,VLOOKUP($A1837,'Marks Entry'!$B$9:$FN$108,116,0)))</f>
        <v>0</v>
      </c>
      <c r="G1856" s="527">
        <f>IF($L1840="TC",0,IF($L1840="Nso",0,VLOOKUP($A1837,'Marks Entry'!$B$9:$FN$108,119,0)))</f>
        <v>0</v>
      </c>
      <c r="H1856" s="530">
        <f t="shared" si="153"/>
        <v>0</v>
      </c>
      <c r="I1856" s="1279">
        <f>IF($L1840="TC",0,IF($L1840="Nso",0,VLOOKUP($A1837,'Marks Entry'!$B$9:$FN$108,123,0)))</f>
        <v>0</v>
      </c>
      <c r="J1856" s="1280"/>
      <c r="K1856" s="534">
        <f t="shared" si="154"/>
        <v>0</v>
      </c>
      <c r="L1856" s="1281">
        <f>IF($L1840="TC",0,IF($L1840="Nso",0,VLOOKUP($A1837,'Marks Entry'!$B$9:$FN$108,126,0)))</f>
        <v>0</v>
      </c>
      <c r="M1856" s="1282"/>
      <c r="N1856" s="537">
        <f t="shared" si="155"/>
        <v>0</v>
      </c>
      <c r="O1856" s="544" t="str">
        <f>IF($L1840="TC",0,IF($L1840="Nso",0,VLOOKUP($A1837,'Marks Entry'!$B$9:$FN$108,130,0)))</f>
        <v>E</v>
      </c>
      <c r="P1856" s="1007"/>
    </row>
    <row r="1857" spans="1:16" s="73" customFormat="1" ht="18.600000000000001" customHeight="1">
      <c r="A1857" s="1303"/>
      <c r="B1857" s="543" t="s">
        <v>210</v>
      </c>
      <c r="C1857" s="1350" t="s">
        <v>87</v>
      </c>
      <c r="D1857" s="1351"/>
      <c r="E1857" s="1352"/>
      <c r="F1857" s="1356" t="s">
        <v>88</v>
      </c>
      <c r="G1857" s="1357"/>
      <c r="H1857" s="1358" t="s">
        <v>89</v>
      </c>
      <c r="I1857" s="1358"/>
      <c r="J1857" s="1359" t="s">
        <v>44</v>
      </c>
      <c r="K1857" s="1360"/>
      <c r="L1857" s="236" t="s">
        <v>95</v>
      </c>
      <c r="M1857" s="236" t="s">
        <v>208</v>
      </c>
      <c r="N1857" s="200" t="s">
        <v>42</v>
      </c>
      <c r="O1857" s="545" t="s">
        <v>46</v>
      </c>
      <c r="P1857" s="1007"/>
    </row>
    <row r="1858" spans="1:16" s="73" customFormat="1" ht="18.600000000000001" customHeight="1" thickBot="1">
      <c r="A1858" s="1303"/>
      <c r="B1858" s="543" t="s">
        <v>210</v>
      </c>
      <c r="C1858" s="1353"/>
      <c r="D1858" s="1354"/>
      <c r="E1858" s="1355"/>
      <c r="F1858" s="1361">
        <f>IF($L1840="TC",0,IF($L1840="Nso",0,VLOOKUP($A1837,'Marks Entry'!$B$9:$FN$108,161,0)))</f>
        <v>1200</v>
      </c>
      <c r="G1858" s="1362"/>
      <c r="H1858" s="1363">
        <f>IF($L1840="TC",0,IF($L1840="Nso",0,VLOOKUP($A1837,'Marks Entry'!$B$9:$FN$108,162,0)))</f>
        <v>0</v>
      </c>
      <c r="I1858" s="1363"/>
      <c r="J1858" s="1364">
        <f>IF($L1840="TC",0,IF($L1840="Nso",0,VLOOKUP($A1837,'Marks Entry'!$B$9:$FN$108,163,0)))</f>
        <v>0</v>
      </c>
      <c r="K1858" s="1365"/>
      <c r="L1858" s="237" t="str">
        <f>IF($L1840="TC",0,IF($L1840="Nso",0,VLOOKUP($A1837,'Marks Entry'!$B$9:$FN$108,164,0)))</f>
        <v/>
      </c>
      <c r="M1858" s="237" t="str">
        <f>IF($L1840="TC",0,IF($L1840="Nso",0,VLOOKUP($A1837,'Marks Entry'!$B$9:$FN$108,165,0)))</f>
        <v/>
      </c>
      <c r="N1858" s="542" t="str">
        <f>IF($L1840="TC","TC",IF($L1840="Nso","NSO",VLOOKUP($A1837,'Marks Entry'!$B$9:$FN$108,166,0)))</f>
        <v>PROMOTED</v>
      </c>
      <c r="O1858" s="546" t="str">
        <f>IF($L1840="Nso",0,VLOOKUP($A1837,'Marks Entry'!$B$9:$FN$108,168,0))</f>
        <v/>
      </c>
      <c r="P1858" s="1007"/>
    </row>
    <row r="1859" spans="1:16" s="73" customFormat="1" ht="18.600000000000001" customHeight="1">
      <c r="A1859" s="1303"/>
      <c r="B1859" s="543" t="s">
        <v>210</v>
      </c>
      <c r="C1859" s="1332" t="s">
        <v>62</v>
      </c>
      <c r="D1859" s="1333"/>
      <c r="E1859" s="1333"/>
      <c r="F1859" s="1333"/>
      <c r="G1859" s="1333"/>
      <c r="H1859" s="1333"/>
      <c r="I1859" s="1334"/>
      <c r="J1859" s="1335" t="s">
        <v>63</v>
      </c>
      <c r="K1859" s="1335"/>
      <c r="L1859" s="1336"/>
      <c r="M1859" s="238">
        <f>IF($L1840="TC",0,IF($L1840="Nso",0,VLOOKUP($A1837,'Marks Entry'!$B$9:$FN$108,158,0)))</f>
        <v>0</v>
      </c>
      <c r="N1859" s="1337" t="s">
        <v>104</v>
      </c>
      <c r="O1859" s="1338"/>
      <c r="P1859" s="1007"/>
    </row>
    <row r="1860" spans="1:16" s="73" customFormat="1" ht="18.600000000000001" customHeight="1" thickBot="1">
      <c r="A1860" s="1303"/>
      <c r="B1860" s="543" t="s">
        <v>210</v>
      </c>
      <c r="C1860" s="1339" t="s">
        <v>57</v>
      </c>
      <c r="D1860" s="1340"/>
      <c r="E1860" s="1340"/>
      <c r="F1860" s="1341" t="s">
        <v>168</v>
      </c>
      <c r="G1860" s="1341"/>
      <c r="H1860" s="1341"/>
      <c r="I1860" s="523" t="s">
        <v>50</v>
      </c>
      <c r="J1860" s="1342" t="s">
        <v>64</v>
      </c>
      <c r="K1860" s="1342"/>
      <c r="L1860" s="1343"/>
      <c r="M1860" s="239">
        <f>IF($L1840="TC",0,IF($L1840="Nso",0,VLOOKUP($A1837,'Marks Entry'!$B$9:$FN$108,159,0)))</f>
        <v>0</v>
      </c>
      <c r="N1860" s="1344" t="str">
        <f>IF($L1840="TC",0,IF($L1840="Nso",0,VLOOKUP($A1837,'Marks Entry'!$B$9:$FN$108,160,0)))</f>
        <v/>
      </c>
      <c r="O1860" s="1345"/>
      <c r="P1860" s="1007"/>
    </row>
    <row r="1861" spans="1:16" s="73" customFormat="1" ht="18.600000000000001" customHeight="1">
      <c r="A1861" s="1303"/>
      <c r="B1861" s="543" t="s">
        <v>210</v>
      </c>
      <c r="C1861" s="1339"/>
      <c r="D1861" s="1340"/>
      <c r="E1861" s="1340"/>
      <c r="F1861" s="1341"/>
      <c r="G1861" s="1341"/>
      <c r="H1861" s="1341"/>
      <c r="I1861" s="524" t="s">
        <v>102</v>
      </c>
      <c r="J1861" s="1346" t="s">
        <v>65</v>
      </c>
      <c r="K1861" s="1346"/>
      <c r="L1861" s="1347"/>
      <c r="M1861" s="1348" t="str">
        <f>IF($L1840="TC",0,IF($L1840="Nso",0,VLOOKUP($A1837,'Marks Entry'!$B$9:$FN$108,169,0)))</f>
        <v>Need Improvement</v>
      </c>
      <c r="N1861" s="1348"/>
      <c r="O1861" s="1349"/>
      <c r="P1861" s="1007"/>
    </row>
    <row r="1862" spans="1:16" s="73" customFormat="1" ht="18.600000000000001" customHeight="1">
      <c r="A1862" s="1303"/>
      <c r="B1862" s="543" t="s">
        <v>210</v>
      </c>
      <c r="C1862" s="1397" t="str">
        <f>'Marks Entry'!$EB$3</f>
        <v>Work Exp.</v>
      </c>
      <c r="D1862" s="1398"/>
      <c r="E1862" s="1399"/>
      <c r="F1862" s="1400" t="str">
        <f>IF($L1840="TC",0,IF($L1840="Nso",0,VLOOKUP($A1837,'Marks Entry'!$B$9:$GM$108,186,0)))</f>
        <v>0/100</v>
      </c>
      <c r="G1862" s="1400"/>
      <c r="H1862" s="1400"/>
      <c r="I1862" s="59" t="str">
        <f>IF($L1840="TC",0,IF($L1840="Nso",0,VLOOKUP($A1837,'Marks Entry'!$B$9:$GM$108,139,0)))</f>
        <v>E</v>
      </c>
      <c r="J1862" s="1401" t="s">
        <v>81</v>
      </c>
      <c r="K1862" s="1401"/>
      <c r="L1862" s="1402"/>
      <c r="M1862" s="1403">
        <f>'Marks Entry'!$AA$2</f>
        <v>45041</v>
      </c>
      <c r="N1862" s="1403"/>
      <c r="O1862" s="1404"/>
      <c r="P1862" s="1007"/>
    </row>
    <row r="1863" spans="1:16" s="73" customFormat="1" ht="18.600000000000001" customHeight="1">
      <c r="A1863" s="1303"/>
      <c r="B1863" s="543" t="s">
        <v>210</v>
      </c>
      <c r="C1863" s="1405" t="str">
        <f>'Marks Entry'!$EK$3</f>
        <v>Art Edu.</v>
      </c>
      <c r="D1863" s="1400"/>
      <c r="E1863" s="1400"/>
      <c r="F1863" s="1406" t="str">
        <f>IF($L1840="TC",0,IF($L1840="Nso",0,VLOOKUP($A1837,'Marks Entry'!$B$9:$GM$108,190,0)))</f>
        <v>0/100</v>
      </c>
      <c r="G1863" s="1407"/>
      <c r="H1863" s="1408"/>
      <c r="I1863" s="59" t="str">
        <f>IF($L1840="TC",0,IF($L1840="Nso",0,VLOOKUP($A1837,'Marks Entry'!$B$9:$GM$108,148,0)))</f>
        <v>E</v>
      </c>
      <c r="J1863" s="1409"/>
      <c r="K1863" s="1409"/>
      <c r="L1863" s="1410"/>
      <c r="M1863" s="1410"/>
      <c r="N1863" s="1410"/>
      <c r="O1863" s="1411"/>
      <c r="P1863" s="1007"/>
    </row>
    <row r="1864" spans="1:16" s="73" customFormat="1" ht="18.600000000000001" customHeight="1">
      <c r="A1864" s="1303"/>
      <c r="B1864" s="543" t="s">
        <v>210</v>
      </c>
      <c r="C1864" s="1366" t="str">
        <f>'Marks Entry'!$ET$3</f>
        <v>HEALTH &amp; PHY. EDU.</v>
      </c>
      <c r="D1864" s="1367"/>
      <c r="E1864" s="1367"/>
      <c r="F1864" s="1368" t="str">
        <f>IF($L1840="TC",0,IF($L1840="Nso",0,VLOOKUP($A1837,'Marks Entry'!$B$9:$GM$108,194,0)))</f>
        <v>0/100</v>
      </c>
      <c r="G1864" s="1369"/>
      <c r="H1864" s="1370"/>
      <c r="I1864" s="59" t="str">
        <f>IF($L1840="TC",0,IF($L1840="Nso",0,VLOOKUP($A1837,'Marks Entry'!$B$9:$GM$108,157,0)))</f>
        <v>E</v>
      </c>
      <c r="J1864" s="1371" t="s">
        <v>77</v>
      </c>
      <c r="K1864" s="1372"/>
      <c r="L1864" s="1373"/>
      <c r="M1864" s="1377"/>
      <c r="N1864" s="1372"/>
      <c r="O1864" s="1378"/>
      <c r="P1864" s="1007"/>
    </row>
    <row r="1865" spans="1:16" s="73" customFormat="1" ht="18.600000000000001" customHeight="1">
      <c r="A1865" s="1303"/>
      <c r="B1865" s="543" t="s">
        <v>210</v>
      </c>
      <c r="C1865" s="1381" t="s">
        <v>66</v>
      </c>
      <c r="D1865" s="1382"/>
      <c r="E1865" s="1382"/>
      <c r="F1865" s="1382"/>
      <c r="G1865" s="1382"/>
      <c r="H1865" s="1382"/>
      <c r="I1865" s="1383"/>
      <c r="J1865" s="1374"/>
      <c r="K1865" s="1375"/>
      <c r="L1865" s="1376"/>
      <c r="M1865" s="1379"/>
      <c r="N1865" s="1375"/>
      <c r="O1865" s="1380"/>
      <c r="P1865" s="1007"/>
    </row>
    <row r="1866" spans="1:16" s="73" customFormat="1" ht="18.600000000000001" customHeight="1" thickBot="1">
      <c r="A1866" s="1303"/>
      <c r="B1866" s="543" t="s">
        <v>210</v>
      </c>
      <c r="C1866" s="60" t="s">
        <v>67</v>
      </c>
      <c r="D1866" s="1384" t="s">
        <v>72</v>
      </c>
      <c r="E1866" s="1385"/>
      <c r="F1866" s="1384" t="s">
        <v>73</v>
      </c>
      <c r="G1866" s="1386"/>
      <c r="H1866" s="1386"/>
      <c r="I1866" s="1387"/>
      <c r="J1866" s="1388" t="s">
        <v>78</v>
      </c>
      <c r="K1866" s="1389"/>
      <c r="L1866" s="1389"/>
      <c r="M1866" s="1389"/>
      <c r="N1866" s="1389"/>
      <c r="O1866" s="1390"/>
      <c r="P1866" s="1007"/>
    </row>
    <row r="1867" spans="1:16" s="73" customFormat="1" ht="18.600000000000001" customHeight="1">
      <c r="A1867" s="1303"/>
      <c r="B1867" s="543" t="s">
        <v>210</v>
      </c>
      <c r="C1867" s="690" t="s">
        <v>68</v>
      </c>
      <c r="D1867" s="1328" t="s">
        <v>211</v>
      </c>
      <c r="E1867" s="1327"/>
      <c r="F1867" s="1394" t="s">
        <v>74</v>
      </c>
      <c r="G1867" s="1395"/>
      <c r="H1867" s="1395"/>
      <c r="I1867" s="1396"/>
      <c r="J1867" s="1391"/>
      <c r="K1867" s="1392"/>
      <c r="L1867" s="1392"/>
      <c r="M1867" s="1392"/>
      <c r="N1867" s="1392"/>
      <c r="O1867" s="1393"/>
      <c r="P1867" s="1007"/>
    </row>
    <row r="1868" spans="1:16" s="73" customFormat="1" ht="18.600000000000001" customHeight="1">
      <c r="A1868" s="1303"/>
      <c r="B1868" s="543" t="s">
        <v>210</v>
      </c>
      <c r="C1868" s="689" t="s">
        <v>69</v>
      </c>
      <c r="D1868" s="1275" t="s">
        <v>212</v>
      </c>
      <c r="E1868" s="1274"/>
      <c r="F1868" s="1413" t="s">
        <v>75</v>
      </c>
      <c r="G1868" s="1414"/>
      <c r="H1868" s="1414"/>
      <c r="I1868" s="1415"/>
      <c r="J1868" s="1391"/>
      <c r="K1868" s="1392"/>
      <c r="L1868" s="1392"/>
      <c r="M1868" s="1392"/>
      <c r="N1868" s="1392"/>
      <c r="O1868" s="1393"/>
      <c r="P1868" s="1007"/>
    </row>
    <row r="1869" spans="1:16" s="73" customFormat="1" ht="18.600000000000001" customHeight="1">
      <c r="A1869" s="1303"/>
      <c r="B1869" s="543" t="s">
        <v>210</v>
      </c>
      <c r="C1869" s="689" t="s">
        <v>71</v>
      </c>
      <c r="D1869" s="1275" t="s">
        <v>213</v>
      </c>
      <c r="E1869" s="1274"/>
      <c r="F1869" s="1413" t="s">
        <v>76</v>
      </c>
      <c r="G1869" s="1414"/>
      <c r="H1869" s="1414"/>
      <c r="I1869" s="1415"/>
      <c r="J1869" s="1416" t="s">
        <v>90</v>
      </c>
      <c r="K1869" s="1417"/>
      <c r="L1869" s="1417"/>
      <c r="M1869" s="1417"/>
      <c r="N1869" s="1417"/>
      <c r="O1869" s="1418"/>
      <c r="P1869" s="1007"/>
    </row>
    <row r="1870" spans="1:16" s="73" customFormat="1" ht="18.600000000000001" customHeight="1">
      <c r="A1870" s="1303"/>
      <c r="B1870" s="543" t="s">
        <v>210</v>
      </c>
      <c r="C1870" s="689" t="s">
        <v>70</v>
      </c>
      <c r="D1870" s="1275" t="s">
        <v>214</v>
      </c>
      <c r="E1870" s="1274"/>
      <c r="F1870" s="1413" t="s">
        <v>103</v>
      </c>
      <c r="G1870" s="1414"/>
      <c r="H1870" s="1414"/>
      <c r="I1870" s="1415"/>
      <c r="J1870" s="1416"/>
      <c r="K1870" s="1417"/>
      <c r="L1870" s="1417"/>
      <c r="M1870" s="1417"/>
      <c r="N1870" s="1417"/>
      <c r="O1870" s="1418"/>
      <c r="P1870" s="1007"/>
    </row>
    <row r="1871" spans="1:16" s="73" customFormat="1" ht="18.600000000000001" customHeight="1" thickBot="1">
      <c r="A1871" s="1303"/>
      <c r="B1871" s="547" t="s">
        <v>210</v>
      </c>
      <c r="C1871" s="548" t="s">
        <v>153</v>
      </c>
      <c r="D1871" s="1281" t="s">
        <v>215</v>
      </c>
      <c r="E1871" s="1280"/>
      <c r="F1871" s="1422" t="s">
        <v>216</v>
      </c>
      <c r="G1871" s="1423"/>
      <c r="H1871" s="1423"/>
      <c r="I1871" s="1424"/>
      <c r="J1871" s="1419"/>
      <c r="K1871" s="1420"/>
      <c r="L1871" s="1420"/>
      <c r="M1871" s="1420"/>
      <c r="N1871" s="1420"/>
      <c r="O1871" s="1421"/>
      <c r="P1871" s="1007"/>
    </row>
    <row r="1872" spans="1:16" s="73" customFormat="1" ht="9.75" customHeight="1">
      <c r="A1872" s="1412"/>
      <c r="B1872" s="1412"/>
      <c r="C1872" s="1412"/>
      <c r="D1872" s="1412"/>
      <c r="E1872" s="1412"/>
      <c r="F1872" s="1412"/>
      <c r="G1872" s="1412"/>
      <c r="H1872" s="1412"/>
      <c r="I1872" s="1412"/>
      <c r="J1872" s="1412"/>
      <c r="K1872" s="1412"/>
      <c r="L1872" s="1412"/>
      <c r="M1872" s="1412"/>
      <c r="N1872" s="1412"/>
      <c r="O1872" s="1412"/>
      <c r="P1872" s="1412"/>
    </row>
    <row r="1873" spans="1:16" s="73" customFormat="1" ht="17.25" customHeight="1" thickBot="1">
      <c r="A1873" s="241">
        <f>A1837+1</f>
        <v>53</v>
      </c>
      <c r="B1873" s="1302" t="s">
        <v>53</v>
      </c>
      <c r="C1873" s="1302"/>
      <c r="D1873" s="1302"/>
      <c r="E1873" s="1302"/>
      <c r="F1873" s="1302"/>
      <c r="G1873" s="1302"/>
      <c r="H1873" s="1302"/>
      <c r="I1873" s="1302"/>
      <c r="J1873" s="1302"/>
      <c r="K1873" s="1302"/>
      <c r="L1873" s="1302"/>
      <c r="M1873" s="1302"/>
      <c r="N1873" s="1302"/>
      <c r="O1873" s="1302"/>
      <c r="P1873" s="1007"/>
    </row>
    <row r="1874" spans="1:16" s="73" customFormat="1" ht="44.25" customHeight="1">
      <c r="A1874" s="1303"/>
      <c r="B1874" s="1304" t="str">
        <f>IF(L1876&gt;0,CONCATENATE(I1876,L1876),0)</f>
        <v>Roll No.:-953</v>
      </c>
      <c r="C1874" s="1306"/>
      <c r="D1874" s="1308" t="str">
        <f>Master!$E$8</f>
        <v>Govt. Sr. Secondary School Raimalwada</v>
      </c>
      <c r="E1874" s="1309"/>
      <c r="F1874" s="1309"/>
      <c r="G1874" s="1309"/>
      <c r="H1874" s="1309"/>
      <c r="I1874" s="1309"/>
      <c r="J1874" s="1309"/>
      <c r="K1874" s="1309"/>
      <c r="L1874" s="1309"/>
      <c r="M1874" s="1309"/>
      <c r="N1874" s="1309"/>
      <c r="O1874" s="1310"/>
      <c r="P1874" s="1007"/>
    </row>
    <row r="1875" spans="1:16" s="73" customFormat="1" ht="26.25" customHeight="1" thickBot="1">
      <c r="A1875" s="1303"/>
      <c r="B1875" s="1305"/>
      <c r="C1875" s="1307"/>
      <c r="D1875" s="1311" t="str">
        <f>Master!$E$11</f>
        <v>P.S.-Bapini (Jodhpur)</v>
      </c>
      <c r="E1875" s="1311"/>
      <c r="F1875" s="1311"/>
      <c r="G1875" s="1311"/>
      <c r="H1875" s="1311"/>
      <c r="I1875" s="1311"/>
      <c r="J1875" s="1311"/>
      <c r="K1875" s="1311"/>
      <c r="L1875" s="1311"/>
      <c r="M1875" s="1311"/>
      <c r="N1875" s="1311"/>
      <c r="O1875" s="1312"/>
      <c r="P1875" s="1007"/>
    </row>
    <row r="1876" spans="1:16" s="73" customFormat="1" ht="15" customHeight="1">
      <c r="A1876" s="1303"/>
      <c r="B1876" s="1313"/>
      <c r="C1876" s="1314" t="s">
        <v>163</v>
      </c>
      <c r="D1876" s="1315"/>
      <c r="E1876" s="1315"/>
      <c r="F1876" s="1315"/>
      <c r="G1876" s="1315"/>
      <c r="H1876" s="1316"/>
      <c r="I1876" s="1320" t="s">
        <v>125</v>
      </c>
      <c r="J1876" s="1321"/>
      <c r="K1876" s="1321"/>
      <c r="L1876" s="1286">
        <f>VLOOKUP(A1873,'Marks Entry'!$B$9:$G$108,6)</f>
        <v>953</v>
      </c>
      <c r="M1876" s="1288" t="str">
        <f>CONCATENATE('Marks Entry'!$C$3,"0",'Marks Entry'!$G$3)</f>
        <v>School U-Dise Code :-08151106901</v>
      </c>
      <c r="N1876" s="1289"/>
      <c r="O1876" s="1290"/>
      <c r="P1876" s="1007"/>
    </row>
    <row r="1877" spans="1:16" s="73" customFormat="1" ht="15" customHeight="1">
      <c r="A1877" s="1303"/>
      <c r="B1877" s="1313"/>
      <c r="C1877" s="1314"/>
      <c r="D1877" s="1315"/>
      <c r="E1877" s="1315"/>
      <c r="F1877" s="1315"/>
      <c r="G1877" s="1315"/>
      <c r="H1877" s="1316"/>
      <c r="I1877" s="1320"/>
      <c r="J1877" s="1321"/>
      <c r="K1877" s="1321"/>
      <c r="L1877" s="1286"/>
      <c r="M1877" s="1291" t="str">
        <f>CONCATENATE('Marks Entry'!$I$3,'Marks Entry'!$J$3)</f>
        <v>Session :-2022-23</v>
      </c>
      <c r="N1877" s="1292"/>
      <c r="O1877" s="1293"/>
      <c r="P1877" s="1007"/>
    </row>
    <row r="1878" spans="1:16" s="73" customFormat="1" ht="15" customHeight="1" thickBot="1">
      <c r="A1878" s="1303"/>
      <c r="B1878" s="1313"/>
      <c r="C1878" s="1317"/>
      <c r="D1878" s="1318"/>
      <c r="E1878" s="1318"/>
      <c r="F1878" s="1318"/>
      <c r="G1878" s="1318"/>
      <c r="H1878" s="1319"/>
      <c r="I1878" s="1322"/>
      <c r="J1878" s="1323"/>
      <c r="K1878" s="1323"/>
      <c r="L1878" s="1287"/>
      <c r="M1878" s="1294"/>
      <c r="N1878" s="1295"/>
      <c r="O1878" s="1296"/>
      <c r="P1878" s="1007"/>
    </row>
    <row r="1879" spans="1:16" s="73" customFormat="1" ht="19.5" customHeight="1">
      <c r="A1879" s="1303"/>
      <c r="B1879" s="543" t="s">
        <v>210</v>
      </c>
      <c r="C1879" s="1297" t="s">
        <v>21</v>
      </c>
      <c r="D1879" s="1298"/>
      <c r="E1879" s="1298"/>
      <c r="F1879" s="1298"/>
      <c r="G1879" s="1299"/>
      <c r="H1879" s="13" t="s">
        <v>161</v>
      </c>
      <c r="I1879" s="1300">
        <f>VLOOKUP($A1873,'Marks Entry'!$B$9:$FN$108,4,0)</f>
        <v>0</v>
      </c>
      <c r="J1879" s="1300"/>
      <c r="K1879" s="1300"/>
      <c r="L1879" s="1300"/>
      <c r="M1879" s="1300"/>
      <c r="N1879" s="1300"/>
      <c r="O1879" s="1301"/>
      <c r="P1879" s="1007"/>
    </row>
    <row r="1880" spans="1:16" s="73" customFormat="1" ht="19.5" customHeight="1">
      <c r="A1880" s="1303"/>
      <c r="B1880" s="543" t="s">
        <v>210</v>
      </c>
      <c r="C1880" s="1283" t="s">
        <v>23</v>
      </c>
      <c r="D1880" s="1284"/>
      <c r="E1880" s="1284"/>
      <c r="F1880" s="1284"/>
      <c r="G1880" s="1285"/>
      <c r="H1880" s="25" t="s">
        <v>161</v>
      </c>
      <c r="I1880" s="1252">
        <f>VLOOKUP($A1873,'Marks Entry'!$B$9:$FN$108,7,0)</f>
        <v>0</v>
      </c>
      <c r="J1880" s="1252"/>
      <c r="K1880" s="1252"/>
      <c r="L1880" s="1252"/>
      <c r="M1880" s="1252"/>
      <c r="N1880" s="1252"/>
      <c r="O1880" s="1253"/>
      <c r="P1880" s="1007"/>
    </row>
    <row r="1881" spans="1:16" s="73" customFormat="1" ht="19.5" customHeight="1">
      <c r="A1881" s="1303"/>
      <c r="B1881" s="543" t="s">
        <v>210</v>
      </c>
      <c r="C1881" s="1283" t="s">
        <v>24</v>
      </c>
      <c r="D1881" s="1284"/>
      <c r="E1881" s="1284"/>
      <c r="F1881" s="1284"/>
      <c r="G1881" s="1285"/>
      <c r="H1881" s="25" t="s">
        <v>161</v>
      </c>
      <c r="I1881" s="1252">
        <f>VLOOKUP($A1873,'Marks Entry'!$B$9:$FN$108,8,0)</f>
        <v>0</v>
      </c>
      <c r="J1881" s="1252"/>
      <c r="K1881" s="1252"/>
      <c r="L1881" s="1252"/>
      <c r="M1881" s="1252"/>
      <c r="N1881" s="1252"/>
      <c r="O1881" s="1253"/>
      <c r="P1881" s="1007"/>
    </row>
    <row r="1882" spans="1:16" s="73" customFormat="1" ht="19.5" customHeight="1">
      <c r="A1882" s="1303"/>
      <c r="B1882" s="543" t="s">
        <v>210</v>
      </c>
      <c r="C1882" s="1283" t="s">
        <v>55</v>
      </c>
      <c r="D1882" s="1284"/>
      <c r="E1882" s="1284"/>
      <c r="F1882" s="1284"/>
      <c r="G1882" s="1285"/>
      <c r="H1882" s="25" t="s">
        <v>161</v>
      </c>
      <c r="I1882" s="1252">
        <f>VLOOKUP($A1873,'Marks Entry'!$B$9:$FN$108,9,0)</f>
        <v>0</v>
      </c>
      <c r="J1882" s="1252"/>
      <c r="K1882" s="1252"/>
      <c r="L1882" s="1252"/>
      <c r="M1882" s="1252"/>
      <c r="N1882" s="1252"/>
      <c r="O1882" s="1253"/>
      <c r="P1882" s="1007"/>
    </row>
    <row r="1883" spans="1:16" s="73" customFormat="1" ht="19.5" customHeight="1">
      <c r="A1883" s="1303"/>
      <c r="B1883" s="543" t="s">
        <v>210</v>
      </c>
      <c r="C1883" s="1283" t="s">
        <v>56</v>
      </c>
      <c r="D1883" s="1284"/>
      <c r="E1883" s="1284"/>
      <c r="F1883" s="1284"/>
      <c r="G1883" s="1285"/>
      <c r="H1883" s="25" t="s">
        <v>161</v>
      </c>
      <c r="I1883" s="1251" t="str">
        <f>CONCATENATE('Marks Entry'!$G$4,'Marks Entry'!$J$4)</f>
        <v>6(A)</v>
      </c>
      <c r="J1883" s="1252"/>
      <c r="K1883" s="1252"/>
      <c r="L1883" s="1252"/>
      <c r="M1883" s="1252"/>
      <c r="N1883" s="1252"/>
      <c r="O1883" s="1253"/>
      <c r="P1883" s="1007"/>
    </row>
    <row r="1884" spans="1:16" s="73" customFormat="1" ht="19.5" customHeight="1" thickBot="1">
      <c r="A1884" s="1303"/>
      <c r="B1884" s="543" t="s">
        <v>210</v>
      </c>
      <c r="C1884" s="1254" t="s">
        <v>26</v>
      </c>
      <c r="D1884" s="1255"/>
      <c r="E1884" s="1255"/>
      <c r="F1884" s="1255"/>
      <c r="G1884" s="1256"/>
      <c r="H1884" s="61" t="s">
        <v>161</v>
      </c>
      <c r="I1884" s="1257">
        <f>VLOOKUP($A1873,'Marks Entry'!$B$9:$FN$108,10,0)</f>
        <v>0</v>
      </c>
      <c r="J1884" s="1257"/>
      <c r="K1884" s="1257"/>
      <c r="L1884" s="1257"/>
      <c r="M1884" s="1257"/>
      <c r="N1884" s="1257"/>
      <c r="O1884" s="1258"/>
      <c r="P1884" s="1007"/>
    </row>
    <row r="1885" spans="1:16" s="73" customFormat="1" ht="34.5" customHeight="1">
      <c r="A1885" s="1303"/>
      <c r="B1885" s="543" t="s">
        <v>210</v>
      </c>
      <c r="C1885" s="1259" t="s">
        <v>57</v>
      </c>
      <c r="D1885" s="1260"/>
      <c r="E1885" s="525" t="s">
        <v>82</v>
      </c>
      <c r="F1885" s="525" t="s">
        <v>83</v>
      </c>
      <c r="G1885" s="697" t="str">
        <f>'Marks Entry'!$R$5</f>
        <v>No Bag Day Activity</v>
      </c>
      <c r="H1885" s="521" t="s">
        <v>32</v>
      </c>
      <c r="I1885" s="1261" t="s">
        <v>58</v>
      </c>
      <c r="J1885" s="1262"/>
      <c r="K1885" s="522" t="s">
        <v>203</v>
      </c>
      <c r="L1885" s="1263" t="s">
        <v>94</v>
      </c>
      <c r="M1885" s="1264"/>
      <c r="N1885" s="535" t="s">
        <v>86</v>
      </c>
      <c r="O1885" s="1265" t="s">
        <v>101</v>
      </c>
      <c r="P1885" s="1007"/>
    </row>
    <row r="1886" spans="1:16" s="73" customFormat="1" ht="25.5" customHeight="1" thickBot="1">
      <c r="A1886" s="1303"/>
      <c r="B1886" s="543" t="s">
        <v>210</v>
      </c>
      <c r="C1886" s="1267" t="s">
        <v>59</v>
      </c>
      <c r="D1886" s="1268"/>
      <c r="E1886" s="549">
        <f>'Marks Entry'!$N$7</f>
        <v>10</v>
      </c>
      <c r="F1886" s="549">
        <f>'Marks Entry'!$Q$7</f>
        <v>10</v>
      </c>
      <c r="G1886" s="549">
        <f>'Marks Entry'!$T$7</f>
        <v>10</v>
      </c>
      <c r="H1886" s="111">
        <f>SUM(E1886:G1886)</f>
        <v>30</v>
      </c>
      <c r="I1886" s="1269">
        <f>'Marks Entry'!$X$7</f>
        <v>70</v>
      </c>
      <c r="J1886" s="1270"/>
      <c r="K1886" s="531">
        <f>SUM(H1886,I1886)</f>
        <v>100</v>
      </c>
      <c r="L1886" s="1330">
        <f>'Marks Entry'!$AA$7</f>
        <v>100</v>
      </c>
      <c r="M1886" s="1331"/>
      <c r="N1886" s="536">
        <f>H1886+I1886+L1886</f>
        <v>200</v>
      </c>
      <c r="O1886" s="1266"/>
      <c r="P1886" s="1007"/>
    </row>
    <row r="1887" spans="1:16" s="73" customFormat="1" ht="18.600000000000001" customHeight="1">
      <c r="A1887" s="1303"/>
      <c r="B1887" s="543" t="s">
        <v>210</v>
      </c>
      <c r="C1887" s="1324" t="str">
        <f>'Marks Entry'!$L$3</f>
        <v>HINDI</v>
      </c>
      <c r="D1887" s="1325"/>
      <c r="E1887" s="527">
        <f>IF($L1876="TC",0,IF($L1876="Nso",0,VLOOKUP($A1873,'Marks Entry'!$B$9:$FN$108,13,0)))</f>
        <v>0</v>
      </c>
      <c r="F1887" s="527">
        <f>IF($L1876="TC",0,IF($L1876="Nso",0,VLOOKUP($A1873,'Marks Entry'!$B$9:$FN$108,16,0)))</f>
        <v>0</v>
      </c>
      <c r="G1887" s="527">
        <f>IF($L1876="TC",0,IF($L1876="Nso",0,VLOOKUP($A1873,'Marks Entry'!$B$9:$FN$108,19,0)))</f>
        <v>0</v>
      </c>
      <c r="H1887" s="528">
        <f>SUM(E1887:G1887)</f>
        <v>0</v>
      </c>
      <c r="I1887" s="1326">
        <f>IF($L1876="TC",0,IF($L1876="Nso",0,VLOOKUP($A1873,'Marks Entry'!$B$9:$FN$108,23,0)))</f>
        <v>0</v>
      </c>
      <c r="J1887" s="1327"/>
      <c r="K1887" s="532">
        <f>SUM(H1887,I1887)</f>
        <v>0</v>
      </c>
      <c r="L1887" s="1328">
        <f>IF($L1876="TC",0,IF($L1876="Nso",0,VLOOKUP($A1873,'Marks Entry'!$B$9:$FN$108,26,0)))</f>
        <v>0</v>
      </c>
      <c r="M1887" s="1329"/>
      <c r="N1887" s="537">
        <f>SUM(H1887,I1887,L1887)</f>
        <v>0</v>
      </c>
      <c r="O1887" s="544" t="str">
        <f>IF($L1876="TC",0,IF($L1876="Nso",0,VLOOKUP($A1873,'Marks Entry'!$B$9:$FN$108,30,0)))</f>
        <v>E</v>
      </c>
      <c r="P1887" s="1007"/>
    </row>
    <row r="1888" spans="1:16" s="73" customFormat="1" ht="18.600000000000001" customHeight="1">
      <c r="A1888" s="1303"/>
      <c r="B1888" s="543" t="s">
        <v>210</v>
      </c>
      <c r="C1888" s="1271" t="str">
        <f>'Marks Entry'!$AF$3</f>
        <v>ENGLISH</v>
      </c>
      <c r="D1888" s="1272"/>
      <c r="E1888" s="527">
        <f>IF($L1876="TC",0,IF($L1876="Nso",0,VLOOKUP($A1873,'Marks Entry'!$B$9:$FN$108,33,0)))</f>
        <v>0</v>
      </c>
      <c r="F1888" s="527">
        <f>IF($L1876="TC",0,IF($L1876="Nso",0,VLOOKUP($A1873,'Marks Entry'!$B$9:$FN$108,36,0)))</f>
        <v>0</v>
      </c>
      <c r="G1888" s="527">
        <f>IF($L1876="TC",0,IF($L1876="Nso",0,VLOOKUP($A1873,'Marks Entry'!$B$9:$FN$108,39,0)))</f>
        <v>0</v>
      </c>
      <c r="H1888" s="529">
        <f t="shared" ref="H1888:H1892" si="156">SUM(E1888:G1888)</f>
        <v>0</v>
      </c>
      <c r="I1888" s="1273">
        <f>IF($L1876="TC",0,IF($L1876="Nso",0,VLOOKUP($A1873,'Marks Entry'!$B$9:$FN$108,43,0)))</f>
        <v>0</v>
      </c>
      <c r="J1888" s="1274"/>
      <c r="K1888" s="533">
        <f t="shared" ref="K1888:K1892" si="157">SUM(H1888,I1888)</f>
        <v>0</v>
      </c>
      <c r="L1888" s="1275">
        <f>IF($L1876="TC",0,IF($L1876="Nso",0,VLOOKUP($A1873,'Marks Entry'!$B$9:$FN$108,46,0)))</f>
        <v>0</v>
      </c>
      <c r="M1888" s="1276"/>
      <c r="N1888" s="537">
        <f t="shared" ref="N1888:N1892" si="158">SUM(H1888,I1888,L1888)</f>
        <v>0</v>
      </c>
      <c r="O1888" s="544" t="str">
        <f>IF($L1876="TC",0,IF($L1876="Nso",0,VLOOKUP($A1873,'Marks Entry'!$B$9:$FN$108,50,0)))</f>
        <v>E</v>
      </c>
      <c r="P1888" s="1007"/>
    </row>
    <row r="1889" spans="1:16" s="73" customFormat="1" ht="18.600000000000001" customHeight="1">
      <c r="A1889" s="1303"/>
      <c r="B1889" s="543" t="s">
        <v>210</v>
      </c>
      <c r="C1889" s="1271" t="str">
        <f>'Marks Entry'!$AZ$3</f>
        <v>SANSKRIT</v>
      </c>
      <c r="D1889" s="1272"/>
      <c r="E1889" s="527">
        <f>IF($L1876="TC",0,IF($L1876="Nso",0,VLOOKUP($A1873,'Marks Entry'!$B$9:$FN$108,53,0)))</f>
        <v>0</v>
      </c>
      <c r="F1889" s="527">
        <f>IF($L1876="TC",0,IF($L1876="TC",0,IF($L1876="Nso",0,VLOOKUP($A1873,'Marks Entry'!$B$9:$FN$108,56,0))))</f>
        <v>0</v>
      </c>
      <c r="G1889" s="527">
        <f>IF($L1876="TC",0,IF($L1876="TC",0,IF($L1876="Nso",0,VLOOKUP($A1873,'Marks Entry'!$B$9:$FN$108,59,0))))</f>
        <v>0</v>
      </c>
      <c r="H1889" s="529">
        <f t="shared" si="156"/>
        <v>0</v>
      </c>
      <c r="I1889" s="1273">
        <f>IF($L1876="TC",0,IF($L1876="Nso",0,VLOOKUP($A1873,'Marks Entry'!$B$9:$FN$108,63,0)))</f>
        <v>0</v>
      </c>
      <c r="J1889" s="1274"/>
      <c r="K1889" s="533">
        <f t="shared" si="157"/>
        <v>0</v>
      </c>
      <c r="L1889" s="1275">
        <f>IF($L1876="TC",0,IF($L1876="Nso",0,VLOOKUP($A1873,'Marks Entry'!$B$9:$FN$108,66,0)))</f>
        <v>0</v>
      </c>
      <c r="M1889" s="1276"/>
      <c r="N1889" s="537">
        <f t="shared" si="158"/>
        <v>0</v>
      </c>
      <c r="O1889" s="544" t="str">
        <f>IF($L1876="TC",0,IF($L1876="Nso",0,VLOOKUP($A1873,'Marks Entry'!$B$9:$FN$108,70,0)))</f>
        <v>E</v>
      </c>
      <c r="P1889" s="1007"/>
    </row>
    <row r="1890" spans="1:16" s="73" customFormat="1" ht="18.600000000000001" customHeight="1">
      <c r="A1890" s="1303"/>
      <c r="B1890" s="543" t="s">
        <v>210</v>
      </c>
      <c r="C1890" s="1271" t="str">
        <f>'Marks Entry'!$BT$3</f>
        <v>SCIENCE</v>
      </c>
      <c r="D1890" s="1272"/>
      <c r="E1890" s="527">
        <f>IF($L1876="TC",0,IF($L1876="Nso",0,VLOOKUP($A1873,'Marks Entry'!$B$9:$FN$108,73,0)))</f>
        <v>0</v>
      </c>
      <c r="F1890" s="527">
        <f>IF($L1876="TC",0,IF($L1876="Nso",0,VLOOKUP($A1873,'Marks Entry'!$B$9:$FN$108,76,0)))</f>
        <v>0</v>
      </c>
      <c r="G1890" s="527">
        <f>IF($L1876="TC",0,IF($L1876="Nso",0,VLOOKUP($A1873,'Marks Entry'!$B$9:$FN$108,79,0)))</f>
        <v>0</v>
      </c>
      <c r="H1890" s="529">
        <f t="shared" si="156"/>
        <v>0</v>
      </c>
      <c r="I1890" s="1273">
        <f>IF($L1876="TC",0,IF($L1876="Nso",0,VLOOKUP($A1873,'Marks Entry'!$B$9:$FN$108,83,0)))</f>
        <v>0</v>
      </c>
      <c r="J1890" s="1274"/>
      <c r="K1890" s="533">
        <f t="shared" si="157"/>
        <v>0</v>
      </c>
      <c r="L1890" s="1275">
        <f>IF($L1876="TC",0,IF($L1876="Nso",0,VLOOKUP($A1873,'Marks Entry'!$B$9:$FN$108,86,0)))</f>
        <v>0</v>
      </c>
      <c r="M1890" s="1276"/>
      <c r="N1890" s="537">
        <f t="shared" si="158"/>
        <v>0</v>
      </c>
      <c r="O1890" s="544" t="str">
        <f>IF($L1876="TC",0,IF($L1876="Nso",0,VLOOKUP($A1873,'Marks Entry'!$B$9:$FN$108,90,0)))</f>
        <v>E</v>
      </c>
      <c r="P1890" s="1007"/>
    </row>
    <row r="1891" spans="1:16" s="73" customFormat="1" ht="18.600000000000001" customHeight="1">
      <c r="A1891" s="1303"/>
      <c r="B1891" s="543" t="s">
        <v>210</v>
      </c>
      <c r="C1891" s="1271" t="str">
        <f>'Marks Entry'!$CN$3</f>
        <v>MATHEMATICS</v>
      </c>
      <c r="D1891" s="1272"/>
      <c r="E1891" s="527">
        <f>IF($L1876="TC",0,IF($L1876="Nso",0,VLOOKUP($A1873,'Marks Entry'!$B$9:$FN$108,93,0)))</f>
        <v>0</v>
      </c>
      <c r="F1891" s="527">
        <f>IF($L1876="TC",0,IF($L1876="Nso",0,VLOOKUP($A1873,'Marks Entry'!$B$9:$FN$108,96,0)))</f>
        <v>0</v>
      </c>
      <c r="G1891" s="527">
        <f>IF($L1876="TC",0,IF($L1876="Nso",0,VLOOKUP($A1873,'Marks Entry'!$B$9:$FN$108,99,0)))</f>
        <v>0</v>
      </c>
      <c r="H1891" s="529">
        <f t="shared" si="156"/>
        <v>0</v>
      </c>
      <c r="I1891" s="1273">
        <f>IF($L1876="TC",0,IF($L1876="Nso",0,VLOOKUP($A1873,'Marks Entry'!$B$9:$FN$108,103,0)))</f>
        <v>0</v>
      </c>
      <c r="J1891" s="1274"/>
      <c r="K1891" s="533">
        <f t="shared" si="157"/>
        <v>0</v>
      </c>
      <c r="L1891" s="1275">
        <f>IF($L1876="TC",0,IF($L1876="Nso",0,VLOOKUP($A1873,'Marks Entry'!$B$9:$FN$108,106,0)))</f>
        <v>0</v>
      </c>
      <c r="M1891" s="1276"/>
      <c r="N1891" s="537">
        <f t="shared" si="158"/>
        <v>0</v>
      </c>
      <c r="O1891" s="544" t="str">
        <f>IF($L1876="TC",0,IF($L1876="Nso",0,VLOOKUP($A1873,'Marks Entry'!$B$9:$FN$108,110,0)))</f>
        <v>E</v>
      </c>
      <c r="P1891" s="1007"/>
    </row>
    <row r="1892" spans="1:16" s="73" customFormat="1" ht="18.600000000000001" customHeight="1" thickBot="1">
      <c r="A1892" s="1303"/>
      <c r="B1892" s="543" t="s">
        <v>210</v>
      </c>
      <c r="C1892" s="1277" t="str">
        <f>'Marks Entry'!$DH$3</f>
        <v>SOCIAL SCIENCE</v>
      </c>
      <c r="D1892" s="1278"/>
      <c r="E1892" s="527">
        <f>IF($L1876="TC",0,IF($L1876="Nso",0,VLOOKUP($A1873,'Marks Entry'!$B$9:$FN$108,113,0)))</f>
        <v>0</v>
      </c>
      <c r="F1892" s="527">
        <f>IF($L1876="TC",0,IF($L1876="Nso",0,VLOOKUP($A1873,'Marks Entry'!$B$9:$FN$108,116,0)))</f>
        <v>0</v>
      </c>
      <c r="G1892" s="527">
        <f>IF($L1876="TC",0,IF($L1876="Nso",0,VLOOKUP($A1873,'Marks Entry'!$B$9:$FN$108,119,0)))</f>
        <v>0</v>
      </c>
      <c r="H1892" s="530">
        <f t="shared" si="156"/>
        <v>0</v>
      </c>
      <c r="I1892" s="1279">
        <f>IF($L1876="TC",0,IF($L1876="Nso",0,VLOOKUP($A1873,'Marks Entry'!$B$9:$FN$108,123,0)))</f>
        <v>0</v>
      </c>
      <c r="J1892" s="1280"/>
      <c r="K1892" s="534">
        <f t="shared" si="157"/>
        <v>0</v>
      </c>
      <c r="L1892" s="1281">
        <f>IF($L1876="TC",0,IF($L1876="Nso",0,VLOOKUP($A1873,'Marks Entry'!$B$9:$FN$108,126,0)))</f>
        <v>0</v>
      </c>
      <c r="M1892" s="1282"/>
      <c r="N1892" s="537">
        <f t="shared" si="158"/>
        <v>0</v>
      </c>
      <c r="O1892" s="544" t="str">
        <f>IF($L1876="TC",0,IF($L1876="Nso",0,VLOOKUP($A1873,'Marks Entry'!$B$9:$FN$108,130,0)))</f>
        <v>E</v>
      </c>
      <c r="P1892" s="1007"/>
    </row>
    <row r="1893" spans="1:16" s="73" customFormat="1" ht="18.600000000000001" customHeight="1">
      <c r="A1893" s="1303"/>
      <c r="B1893" s="543" t="s">
        <v>210</v>
      </c>
      <c r="C1893" s="1350" t="s">
        <v>87</v>
      </c>
      <c r="D1893" s="1351"/>
      <c r="E1893" s="1352"/>
      <c r="F1893" s="1356" t="s">
        <v>88</v>
      </c>
      <c r="G1893" s="1357"/>
      <c r="H1893" s="1358" t="s">
        <v>89</v>
      </c>
      <c r="I1893" s="1358"/>
      <c r="J1893" s="1359" t="s">
        <v>44</v>
      </c>
      <c r="K1893" s="1360"/>
      <c r="L1893" s="236" t="s">
        <v>95</v>
      </c>
      <c r="M1893" s="236" t="s">
        <v>208</v>
      </c>
      <c r="N1893" s="200" t="s">
        <v>42</v>
      </c>
      <c r="O1893" s="545" t="s">
        <v>46</v>
      </c>
      <c r="P1893" s="1007"/>
    </row>
    <row r="1894" spans="1:16" s="73" customFormat="1" ht="18.600000000000001" customHeight="1" thickBot="1">
      <c r="A1894" s="1303"/>
      <c r="B1894" s="543" t="s">
        <v>210</v>
      </c>
      <c r="C1894" s="1353"/>
      <c r="D1894" s="1354"/>
      <c r="E1894" s="1355"/>
      <c r="F1894" s="1361">
        <f>IF($L1876="TC",0,IF($L1876="Nso",0,VLOOKUP($A1873,'Marks Entry'!$B$9:$FN$108,161,0)))</f>
        <v>1200</v>
      </c>
      <c r="G1894" s="1362"/>
      <c r="H1894" s="1363">
        <f>IF($L1876="TC",0,IF($L1876="Nso",0,VLOOKUP($A1873,'Marks Entry'!$B$9:$FN$108,162,0)))</f>
        <v>0</v>
      </c>
      <c r="I1894" s="1363"/>
      <c r="J1894" s="1364">
        <f>IF($L1876="TC",0,IF($L1876="Nso",0,VLOOKUP($A1873,'Marks Entry'!$B$9:$FN$108,163,0)))</f>
        <v>0</v>
      </c>
      <c r="K1894" s="1365"/>
      <c r="L1894" s="237" t="str">
        <f>IF($L1876="TC",0,IF($L1876="Nso",0,VLOOKUP($A1873,'Marks Entry'!$B$9:$FN$108,164,0)))</f>
        <v/>
      </c>
      <c r="M1894" s="237" t="str">
        <f>IF($L1876="TC",0,IF($L1876="Nso",0,VLOOKUP($A1873,'Marks Entry'!$B$9:$FN$108,165,0)))</f>
        <v/>
      </c>
      <c r="N1894" s="542" t="str">
        <f>IF($L1876="TC","TC",IF($L1876="Nso","NSO",VLOOKUP($A1873,'Marks Entry'!$B$9:$FN$108,166,0)))</f>
        <v>PROMOTED</v>
      </c>
      <c r="O1894" s="546" t="str">
        <f>IF($L1876="Nso",0,VLOOKUP($A1873,'Marks Entry'!$B$9:$FN$108,168,0))</f>
        <v/>
      </c>
      <c r="P1894" s="1007"/>
    </row>
    <row r="1895" spans="1:16" s="73" customFormat="1" ht="18.600000000000001" customHeight="1">
      <c r="A1895" s="1303"/>
      <c r="B1895" s="543" t="s">
        <v>210</v>
      </c>
      <c r="C1895" s="1332" t="s">
        <v>62</v>
      </c>
      <c r="D1895" s="1333"/>
      <c r="E1895" s="1333"/>
      <c r="F1895" s="1333"/>
      <c r="G1895" s="1333"/>
      <c r="H1895" s="1333"/>
      <c r="I1895" s="1334"/>
      <c r="J1895" s="1335" t="s">
        <v>63</v>
      </c>
      <c r="K1895" s="1335"/>
      <c r="L1895" s="1336"/>
      <c r="M1895" s="238">
        <f>IF($L1876="TC",0,IF($L1876="Nso",0,VLOOKUP($A1873,'Marks Entry'!$B$9:$FN$108,158,0)))</f>
        <v>0</v>
      </c>
      <c r="N1895" s="1337" t="s">
        <v>104</v>
      </c>
      <c r="O1895" s="1338"/>
      <c r="P1895" s="1007"/>
    </row>
    <row r="1896" spans="1:16" s="73" customFormat="1" ht="18.600000000000001" customHeight="1" thickBot="1">
      <c r="A1896" s="1303"/>
      <c r="B1896" s="543" t="s">
        <v>210</v>
      </c>
      <c r="C1896" s="1339" t="s">
        <v>57</v>
      </c>
      <c r="D1896" s="1340"/>
      <c r="E1896" s="1340"/>
      <c r="F1896" s="1341" t="s">
        <v>168</v>
      </c>
      <c r="G1896" s="1341"/>
      <c r="H1896" s="1341"/>
      <c r="I1896" s="523" t="s">
        <v>50</v>
      </c>
      <c r="J1896" s="1342" t="s">
        <v>64</v>
      </c>
      <c r="K1896" s="1342"/>
      <c r="L1896" s="1343"/>
      <c r="M1896" s="239">
        <f>IF($L1876="TC",0,IF($L1876="Nso",0,VLOOKUP($A1873,'Marks Entry'!$B$9:$FN$108,159,0)))</f>
        <v>0</v>
      </c>
      <c r="N1896" s="1344" t="str">
        <f>IF($L1876="TC",0,IF($L1876="Nso",0,VLOOKUP($A1873,'Marks Entry'!$B$9:$FN$108,160,0)))</f>
        <v/>
      </c>
      <c r="O1896" s="1345"/>
      <c r="P1896" s="1007"/>
    </row>
    <row r="1897" spans="1:16" s="73" customFormat="1" ht="18.600000000000001" customHeight="1">
      <c r="A1897" s="1303"/>
      <c r="B1897" s="543" t="s">
        <v>210</v>
      </c>
      <c r="C1897" s="1339"/>
      <c r="D1897" s="1340"/>
      <c r="E1897" s="1340"/>
      <c r="F1897" s="1341"/>
      <c r="G1897" s="1341"/>
      <c r="H1897" s="1341"/>
      <c r="I1897" s="524" t="s">
        <v>102</v>
      </c>
      <c r="J1897" s="1346" t="s">
        <v>65</v>
      </c>
      <c r="K1897" s="1346"/>
      <c r="L1897" s="1347"/>
      <c r="M1897" s="1348" t="str">
        <f>IF($L1876="TC",0,IF($L1876="Nso",0,VLOOKUP($A1873,'Marks Entry'!$B$9:$FN$108,169,0)))</f>
        <v>Need Improvement</v>
      </c>
      <c r="N1897" s="1348"/>
      <c r="O1897" s="1349"/>
      <c r="P1897" s="1007"/>
    </row>
    <row r="1898" spans="1:16" s="73" customFormat="1" ht="18.600000000000001" customHeight="1">
      <c r="A1898" s="1303"/>
      <c r="B1898" s="543" t="s">
        <v>210</v>
      </c>
      <c r="C1898" s="1397" t="str">
        <f>'Marks Entry'!$EB$3</f>
        <v>Work Exp.</v>
      </c>
      <c r="D1898" s="1398"/>
      <c r="E1898" s="1399"/>
      <c r="F1898" s="1400" t="str">
        <f>IF($L1876="TC",0,IF($L1876="Nso",0,VLOOKUP($A1873,'Marks Entry'!$B$9:$GM$108,186,0)))</f>
        <v>0/100</v>
      </c>
      <c r="G1898" s="1400"/>
      <c r="H1898" s="1400"/>
      <c r="I1898" s="59" t="str">
        <f>IF($L1876="TC",0,IF($L1876="Nso",0,VLOOKUP($A1873,'Marks Entry'!$B$9:$GM$108,139,0)))</f>
        <v>E</v>
      </c>
      <c r="J1898" s="1401" t="s">
        <v>81</v>
      </c>
      <c r="K1898" s="1401"/>
      <c r="L1898" s="1402"/>
      <c r="M1898" s="1403">
        <f>'Marks Entry'!$AA$2</f>
        <v>45041</v>
      </c>
      <c r="N1898" s="1403"/>
      <c r="O1898" s="1404"/>
      <c r="P1898" s="1007"/>
    </row>
    <row r="1899" spans="1:16" s="73" customFormat="1" ht="18.600000000000001" customHeight="1">
      <c r="A1899" s="1303"/>
      <c r="B1899" s="543" t="s">
        <v>210</v>
      </c>
      <c r="C1899" s="1405" t="str">
        <f>'Marks Entry'!$EK$3</f>
        <v>Art Edu.</v>
      </c>
      <c r="D1899" s="1400"/>
      <c r="E1899" s="1400"/>
      <c r="F1899" s="1406" t="str">
        <f>IF($L1876="TC",0,IF($L1876="Nso",0,VLOOKUP($A1873,'Marks Entry'!$B$9:$GM$108,190,0)))</f>
        <v>0/100</v>
      </c>
      <c r="G1899" s="1407"/>
      <c r="H1899" s="1408"/>
      <c r="I1899" s="59" t="str">
        <f>IF($L1876="TC",0,IF($L1876="Nso",0,VLOOKUP($A1873,'Marks Entry'!$B$9:$GM$108,148,0)))</f>
        <v>E</v>
      </c>
      <c r="J1899" s="1409"/>
      <c r="K1899" s="1409"/>
      <c r="L1899" s="1410"/>
      <c r="M1899" s="1410"/>
      <c r="N1899" s="1410"/>
      <c r="O1899" s="1411"/>
      <c r="P1899" s="1007"/>
    </row>
    <row r="1900" spans="1:16" s="73" customFormat="1" ht="18.600000000000001" customHeight="1">
      <c r="A1900" s="1303"/>
      <c r="B1900" s="543" t="s">
        <v>210</v>
      </c>
      <c r="C1900" s="1366" t="str">
        <f>'Marks Entry'!$ET$3</f>
        <v>HEALTH &amp; PHY. EDU.</v>
      </c>
      <c r="D1900" s="1367"/>
      <c r="E1900" s="1367"/>
      <c r="F1900" s="1368" t="str">
        <f>IF($L1876="TC",0,IF($L1876="Nso",0,VLOOKUP($A1873,'Marks Entry'!$B$9:$GM$108,194,0)))</f>
        <v>0/100</v>
      </c>
      <c r="G1900" s="1369"/>
      <c r="H1900" s="1370"/>
      <c r="I1900" s="59" t="str">
        <f>IF($L1876="TC",0,IF($L1876="Nso",0,VLOOKUP($A1873,'Marks Entry'!$B$9:$GM$108,157,0)))</f>
        <v>E</v>
      </c>
      <c r="J1900" s="1371" t="s">
        <v>77</v>
      </c>
      <c r="K1900" s="1372"/>
      <c r="L1900" s="1373"/>
      <c r="M1900" s="1377"/>
      <c r="N1900" s="1372"/>
      <c r="O1900" s="1378"/>
      <c r="P1900" s="1007"/>
    </row>
    <row r="1901" spans="1:16" s="73" customFormat="1" ht="18.600000000000001" customHeight="1">
      <c r="A1901" s="1303"/>
      <c r="B1901" s="543" t="s">
        <v>210</v>
      </c>
      <c r="C1901" s="1381" t="s">
        <v>66</v>
      </c>
      <c r="D1901" s="1382"/>
      <c r="E1901" s="1382"/>
      <c r="F1901" s="1382"/>
      <c r="G1901" s="1382"/>
      <c r="H1901" s="1382"/>
      <c r="I1901" s="1383"/>
      <c r="J1901" s="1374"/>
      <c r="K1901" s="1375"/>
      <c r="L1901" s="1376"/>
      <c r="M1901" s="1379"/>
      <c r="N1901" s="1375"/>
      <c r="O1901" s="1380"/>
      <c r="P1901" s="1007"/>
    </row>
    <row r="1902" spans="1:16" s="73" customFormat="1" ht="18.600000000000001" customHeight="1" thickBot="1">
      <c r="A1902" s="1303"/>
      <c r="B1902" s="543" t="s">
        <v>210</v>
      </c>
      <c r="C1902" s="60" t="s">
        <v>67</v>
      </c>
      <c r="D1902" s="1384" t="s">
        <v>72</v>
      </c>
      <c r="E1902" s="1385"/>
      <c r="F1902" s="1384" t="s">
        <v>73</v>
      </c>
      <c r="G1902" s="1386"/>
      <c r="H1902" s="1386"/>
      <c r="I1902" s="1387"/>
      <c r="J1902" s="1388" t="s">
        <v>78</v>
      </c>
      <c r="K1902" s="1389"/>
      <c r="L1902" s="1389"/>
      <c r="M1902" s="1389"/>
      <c r="N1902" s="1389"/>
      <c r="O1902" s="1390"/>
      <c r="P1902" s="1007"/>
    </row>
    <row r="1903" spans="1:16" s="73" customFormat="1" ht="18.600000000000001" customHeight="1">
      <c r="A1903" s="1303"/>
      <c r="B1903" s="543" t="s">
        <v>210</v>
      </c>
      <c r="C1903" s="690" t="s">
        <v>68</v>
      </c>
      <c r="D1903" s="1328" t="s">
        <v>211</v>
      </c>
      <c r="E1903" s="1327"/>
      <c r="F1903" s="1394" t="s">
        <v>74</v>
      </c>
      <c r="G1903" s="1395"/>
      <c r="H1903" s="1395"/>
      <c r="I1903" s="1396"/>
      <c r="J1903" s="1391"/>
      <c r="K1903" s="1392"/>
      <c r="L1903" s="1392"/>
      <c r="M1903" s="1392"/>
      <c r="N1903" s="1392"/>
      <c r="O1903" s="1393"/>
      <c r="P1903" s="1007"/>
    </row>
    <row r="1904" spans="1:16" s="73" customFormat="1" ht="18.600000000000001" customHeight="1">
      <c r="A1904" s="1303"/>
      <c r="B1904" s="543" t="s">
        <v>210</v>
      </c>
      <c r="C1904" s="689" t="s">
        <v>69</v>
      </c>
      <c r="D1904" s="1275" t="s">
        <v>212</v>
      </c>
      <c r="E1904" s="1274"/>
      <c r="F1904" s="1413" t="s">
        <v>75</v>
      </c>
      <c r="G1904" s="1414"/>
      <c r="H1904" s="1414"/>
      <c r="I1904" s="1415"/>
      <c r="J1904" s="1391"/>
      <c r="K1904" s="1392"/>
      <c r="L1904" s="1392"/>
      <c r="M1904" s="1392"/>
      <c r="N1904" s="1392"/>
      <c r="O1904" s="1393"/>
      <c r="P1904" s="1007"/>
    </row>
    <row r="1905" spans="1:16" s="73" customFormat="1" ht="18.600000000000001" customHeight="1">
      <c r="A1905" s="1303"/>
      <c r="B1905" s="543" t="s">
        <v>210</v>
      </c>
      <c r="C1905" s="689" t="s">
        <v>71</v>
      </c>
      <c r="D1905" s="1275" t="s">
        <v>213</v>
      </c>
      <c r="E1905" s="1274"/>
      <c r="F1905" s="1413" t="s">
        <v>76</v>
      </c>
      <c r="G1905" s="1414"/>
      <c r="H1905" s="1414"/>
      <c r="I1905" s="1415"/>
      <c r="J1905" s="1416" t="s">
        <v>90</v>
      </c>
      <c r="K1905" s="1417"/>
      <c r="L1905" s="1417"/>
      <c r="M1905" s="1417"/>
      <c r="N1905" s="1417"/>
      <c r="O1905" s="1418"/>
      <c r="P1905" s="1007"/>
    </row>
    <row r="1906" spans="1:16" s="73" customFormat="1" ht="18.600000000000001" customHeight="1">
      <c r="A1906" s="1303"/>
      <c r="B1906" s="543" t="s">
        <v>210</v>
      </c>
      <c r="C1906" s="689" t="s">
        <v>70</v>
      </c>
      <c r="D1906" s="1275" t="s">
        <v>214</v>
      </c>
      <c r="E1906" s="1274"/>
      <c r="F1906" s="1413" t="s">
        <v>103</v>
      </c>
      <c r="G1906" s="1414"/>
      <c r="H1906" s="1414"/>
      <c r="I1906" s="1415"/>
      <c r="J1906" s="1416"/>
      <c r="K1906" s="1417"/>
      <c r="L1906" s="1417"/>
      <c r="M1906" s="1417"/>
      <c r="N1906" s="1417"/>
      <c r="O1906" s="1418"/>
      <c r="P1906" s="1007"/>
    </row>
    <row r="1907" spans="1:16" s="73" customFormat="1" ht="18.600000000000001" customHeight="1" thickBot="1">
      <c r="A1907" s="1303"/>
      <c r="B1907" s="547" t="s">
        <v>210</v>
      </c>
      <c r="C1907" s="548" t="s">
        <v>153</v>
      </c>
      <c r="D1907" s="1281" t="s">
        <v>215</v>
      </c>
      <c r="E1907" s="1280"/>
      <c r="F1907" s="1422" t="s">
        <v>216</v>
      </c>
      <c r="G1907" s="1423"/>
      <c r="H1907" s="1423"/>
      <c r="I1907" s="1424"/>
      <c r="J1907" s="1419"/>
      <c r="K1907" s="1420"/>
      <c r="L1907" s="1420"/>
      <c r="M1907" s="1420"/>
      <c r="N1907" s="1420"/>
      <c r="O1907" s="1421"/>
      <c r="P1907" s="1007"/>
    </row>
    <row r="1908" spans="1:16" s="73" customFormat="1" ht="9.75" customHeight="1">
      <c r="A1908" s="1412"/>
      <c r="B1908" s="1412"/>
      <c r="C1908" s="1412"/>
      <c r="D1908" s="1412"/>
      <c r="E1908" s="1412"/>
      <c r="F1908" s="1412"/>
      <c r="G1908" s="1412"/>
      <c r="H1908" s="1412"/>
      <c r="I1908" s="1412"/>
      <c r="J1908" s="1412"/>
      <c r="K1908" s="1412"/>
      <c r="L1908" s="1412"/>
      <c r="M1908" s="1412"/>
      <c r="N1908" s="1412"/>
      <c r="O1908" s="1412"/>
      <c r="P1908" s="1412"/>
    </row>
    <row r="1909" spans="1:16" s="73" customFormat="1" ht="17.25" customHeight="1" thickBot="1">
      <c r="A1909" s="241">
        <f>A1873+1</f>
        <v>54</v>
      </c>
      <c r="B1909" s="1302" t="s">
        <v>53</v>
      </c>
      <c r="C1909" s="1302"/>
      <c r="D1909" s="1302"/>
      <c r="E1909" s="1302"/>
      <c r="F1909" s="1302"/>
      <c r="G1909" s="1302"/>
      <c r="H1909" s="1302"/>
      <c r="I1909" s="1302"/>
      <c r="J1909" s="1302"/>
      <c r="K1909" s="1302"/>
      <c r="L1909" s="1302"/>
      <c r="M1909" s="1302"/>
      <c r="N1909" s="1302"/>
      <c r="O1909" s="1302"/>
      <c r="P1909" s="1007"/>
    </row>
    <row r="1910" spans="1:16" s="73" customFormat="1" ht="44.25" customHeight="1">
      <c r="A1910" s="1303"/>
      <c r="B1910" s="1304" t="str">
        <f>IF(L1912&gt;0,CONCATENATE(I1912,L1912),0)</f>
        <v>Roll No.:-954</v>
      </c>
      <c r="C1910" s="1306"/>
      <c r="D1910" s="1308" t="str">
        <f>Master!$E$8</f>
        <v>Govt. Sr. Secondary School Raimalwada</v>
      </c>
      <c r="E1910" s="1309"/>
      <c r="F1910" s="1309"/>
      <c r="G1910" s="1309"/>
      <c r="H1910" s="1309"/>
      <c r="I1910" s="1309"/>
      <c r="J1910" s="1309"/>
      <c r="K1910" s="1309"/>
      <c r="L1910" s="1309"/>
      <c r="M1910" s="1309"/>
      <c r="N1910" s="1309"/>
      <c r="O1910" s="1310"/>
      <c r="P1910" s="1007"/>
    </row>
    <row r="1911" spans="1:16" s="73" customFormat="1" ht="26.25" customHeight="1" thickBot="1">
      <c r="A1911" s="1303"/>
      <c r="B1911" s="1305"/>
      <c r="C1911" s="1307"/>
      <c r="D1911" s="1311" t="str">
        <f>Master!$E$11</f>
        <v>P.S.-Bapini (Jodhpur)</v>
      </c>
      <c r="E1911" s="1311"/>
      <c r="F1911" s="1311"/>
      <c r="G1911" s="1311"/>
      <c r="H1911" s="1311"/>
      <c r="I1911" s="1311"/>
      <c r="J1911" s="1311"/>
      <c r="K1911" s="1311"/>
      <c r="L1911" s="1311"/>
      <c r="M1911" s="1311"/>
      <c r="N1911" s="1311"/>
      <c r="O1911" s="1312"/>
      <c r="P1911" s="1007"/>
    </row>
    <row r="1912" spans="1:16" s="73" customFormat="1" ht="15" customHeight="1">
      <c r="A1912" s="1303"/>
      <c r="B1912" s="1313"/>
      <c r="C1912" s="1314" t="s">
        <v>163</v>
      </c>
      <c r="D1912" s="1315"/>
      <c r="E1912" s="1315"/>
      <c r="F1912" s="1315"/>
      <c r="G1912" s="1315"/>
      <c r="H1912" s="1316"/>
      <c r="I1912" s="1320" t="s">
        <v>125</v>
      </c>
      <c r="J1912" s="1321"/>
      <c r="K1912" s="1321"/>
      <c r="L1912" s="1286">
        <f>VLOOKUP(A1909,'Marks Entry'!$B$9:$G$108,6)</f>
        <v>954</v>
      </c>
      <c r="M1912" s="1288" t="str">
        <f>CONCATENATE('Marks Entry'!$C$3,"0",'Marks Entry'!$G$3)</f>
        <v>School U-Dise Code :-08151106901</v>
      </c>
      <c r="N1912" s="1289"/>
      <c r="O1912" s="1290"/>
      <c r="P1912" s="1007"/>
    </row>
    <row r="1913" spans="1:16" s="73" customFormat="1" ht="15" customHeight="1">
      <c r="A1913" s="1303"/>
      <c r="B1913" s="1313"/>
      <c r="C1913" s="1314"/>
      <c r="D1913" s="1315"/>
      <c r="E1913" s="1315"/>
      <c r="F1913" s="1315"/>
      <c r="G1913" s="1315"/>
      <c r="H1913" s="1316"/>
      <c r="I1913" s="1320"/>
      <c r="J1913" s="1321"/>
      <c r="K1913" s="1321"/>
      <c r="L1913" s="1286"/>
      <c r="M1913" s="1291" t="str">
        <f>CONCATENATE('Marks Entry'!$I$3,'Marks Entry'!$J$3)</f>
        <v>Session :-2022-23</v>
      </c>
      <c r="N1913" s="1292"/>
      <c r="O1913" s="1293"/>
      <c r="P1913" s="1007"/>
    </row>
    <row r="1914" spans="1:16" s="73" customFormat="1" ht="15" customHeight="1" thickBot="1">
      <c r="A1914" s="1303"/>
      <c r="B1914" s="1313"/>
      <c r="C1914" s="1317"/>
      <c r="D1914" s="1318"/>
      <c r="E1914" s="1318"/>
      <c r="F1914" s="1318"/>
      <c r="G1914" s="1318"/>
      <c r="H1914" s="1319"/>
      <c r="I1914" s="1322"/>
      <c r="J1914" s="1323"/>
      <c r="K1914" s="1323"/>
      <c r="L1914" s="1287"/>
      <c r="M1914" s="1294"/>
      <c r="N1914" s="1295"/>
      <c r="O1914" s="1296"/>
      <c r="P1914" s="1007"/>
    </row>
    <row r="1915" spans="1:16" s="73" customFormat="1" ht="19.5" customHeight="1">
      <c r="A1915" s="1303"/>
      <c r="B1915" s="543" t="s">
        <v>210</v>
      </c>
      <c r="C1915" s="1297" t="s">
        <v>21</v>
      </c>
      <c r="D1915" s="1298"/>
      <c r="E1915" s="1298"/>
      <c r="F1915" s="1298"/>
      <c r="G1915" s="1299"/>
      <c r="H1915" s="13" t="s">
        <v>161</v>
      </c>
      <c r="I1915" s="1300">
        <f>VLOOKUP($A1909,'Marks Entry'!$B$9:$FN$108,4,0)</f>
        <v>0</v>
      </c>
      <c r="J1915" s="1300"/>
      <c r="K1915" s="1300"/>
      <c r="L1915" s="1300"/>
      <c r="M1915" s="1300"/>
      <c r="N1915" s="1300"/>
      <c r="O1915" s="1301"/>
      <c r="P1915" s="1007"/>
    </row>
    <row r="1916" spans="1:16" s="73" customFormat="1" ht="19.5" customHeight="1">
      <c r="A1916" s="1303"/>
      <c r="B1916" s="543" t="s">
        <v>210</v>
      </c>
      <c r="C1916" s="1283" t="s">
        <v>23</v>
      </c>
      <c r="D1916" s="1284"/>
      <c r="E1916" s="1284"/>
      <c r="F1916" s="1284"/>
      <c r="G1916" s="1285"/>
      <c r="H1916" s="25" t="s">
        <v>161</v>
      </c>
      <c r="I1916" s="1252">
        <f>VLOOKUP($A1909,'Marks Entry'!$B$9:$FN$108,7,0)</f>
        <v>0</v>
      </c>
      <c r="J1916" s="1252"/>
      <c r="K1916" s="1252"/>
      <c r="L1916" s="1252"/>
      <c r="M1916" s="1252"/>
      <c r="N1916" s="1252"/>
      <c r="O1916" s="1253"/>
      <c r="P1916" s="1007"/>
    </row>
    <row r="1917" spans="1:16" s="73" customFormat="1" ht="19.5" customHeight="1">
      <c r="A1917" s="1303"/>
      <c r="B1917" s="543" t="s">
        <v>210</v>
      </c>
      <c r="C1917" s="1283" t="s">
        <v>24</v>
      </c>
      <c r="D1917" s="1284"/>
      <c r="E1917" s="1284"/>
      <c r="F1917" s="1284"/>
      <c r="G1917" s="1285"/>
      <c r="H1917" s="25" t="s">
        <v>161</v>
      </c>
      <c r="I1917" s="1252">
        <f>VLOOKUP($A1909,'Marks Entry'!$B$9:$FN$108,8,0)</f>
        <v>0</v>
      </c>
      <c r="J1917" s="1252"/>
      <c r="K1917" s="1252"/>
      <c r="L1917" s="1252"/>
      <c r="M1917" s="1252"/>
      <c r="N1917" s="1252"/>
      <c r="O1917" s="1253"/>
      <c r="P1917" s="1007"/>
    </row>
    <row r="1918" spans="1:16" s="73" customFormat="1" ht="19.5" customHeight="1">
      <c r="A1918" s="1303"/>
      <c r="B1918" s="543" t="s">
        <v>210</v>
      </c>
      <c r="C1918" s="1283" t="s">
        <v>55</v>
      </c>
      <c r="D1918" s="1284"/>
      <c r="E1918" s="1284"/>
      <c r="F1918" s="1284"/>
      <c r="G1918" s="1285"/>
      <c r="H1918" s="25" t="s">
        <v>161</v>
      </c>
      <c r="I1918" s="1252">
        <f>VLOOKUP($A1909,'Marks Entry'!$B$9:$FN$108,9,0)</f>
        <v>0</v>
      </c>
      <c r="J1918" s="1252"/>
      <c r="K1918" s="1252"/>
      <c r="L1918" s="1252"/>
      <c r="M1918" s="1252"/>
      <c r="N1918" s="1252"/>
      <c r="O1918" s="1253"/>
      <c r="P1918" s="1007"/>
    </row>
    <row r="1919" spans="1:16" s="73" customFormat="1" ht="19.5" customHeight="1">
      <c r="A1919" s="1303"/>
      <c r="B1919" s="543" t="s">
        <v>210</v>
      </c>
      <c r="C1919" s="1283" t="s">
        <v>56</v>
      </c>
      <c r="D1919" s="1284"/>
      <c r="E1919" s="1284"/>
      <c r="F1919" s="1284"/>
      <c r="G1919" s="1285"/>
      <c r="H1919" s="25" t="s">
        <v>161</v>
      </c>
      <c r="I1919" s="1251" t="str">
        <f>CONCATENATE('Marks Entry'!$G$4,'Marks Entry'!$J$4)</f>
        <v>6(A)</v>
      </c>
      <c r="J1919" s="1252"/>
      <c r="K1919" s="1252"/>
      <c r="L1919" s="1252"/>
      <c r="M1919" s="1252"/>
      <c r="N1919" s="1252"/>
      <c r="O1919" s="1253"/>
      <c r="P1919" s="1007"/>
    </row>
    <row r="1920" spans="1:16" s="73" customFormat="1" ht="19.5" customHeight="1" thickBot="1">
      <c r="A1920" s="1303"/>
      <c r="B1920" s="543" t="s">
        <v>210</v>
      </c>
      <c r="C1920" s="1254" t="s">
        <v>26</v>
      </c>
      <c r="D1920" s="1255"/>
      <c r="E1920" s="1255"/>
      <c r="F1920" s="1255"/>
      <c r="G1920" s="1256"/>
      <c r="H1920" s="61" t="s">
        <v>161</v>
      </c>
      <c r="I1920" s="1257">
        <f>VLOOKUP($A1909,'Marks Entry'!$B$9:$FN$108,10,0)</f>
        <v>0</v>
      </c>
      <c r="J1920" s="1257"/>
      <c r="K1920" s="1257"/>
      <c r="L1920" s="1257"/>
      <c r="M1920" s="1257"/>
      <c r="N1920" s="1257"/>
      <c r="O1920" s="1258"/>
      <c r="P1920" s="1007"/>
    </row>
    <row r="1921" spans="1:16" s="73" customFormat="1" ht="34.5" customHeight="1">
      <c r="A1921" s="1303"/>
      <c r="B1921" s="543" t="s">
        <v>210</v>
      </c>
      <c r="C1921" s="1259" t="s">
        <v>57</v>
      </c>
      <c r="D1921" s="1260"/>
      <c r="E1921" s="525" t="s">
        <v>82</v>
      </c>
      <c r="F1921" s="525" t="s">
        <v>83</v>
      </c>
      <c r="G1921" s="697" t="str">
        <f>'Marks Entry'!$R$5</f>
        <v>No Bag Day Activity</v>
      </c>
      <c r="H1921" s="521" t="s">
        <v>32</v>
      </c>
      <c r="I1921" s="1261" t="s">
        <v>58</v>
      </c>
      <c r="J1921" s="1262"/>
      <c r="K1921" s="522" t="s">
        <v>203</v>
      </c>
      <c r="L1921" s="1263" t="s">
        <v>94</v>
      </c>
      <c r="M1921" s="1264"/>
      <c r="N1921" s="535" t="s">
        <v>86</v>
      </c>
      <c r="O1921" s="1265" t="s">
        <v>101</v>
      </c>
      <c r="P1921" s="1007"/>
    </row>
    <row r="1922" spans="1:16" s="73" customFormat="1" ht="25.5" customHeight="1" thickBot="1">
      <c r="A1922" s="1303"/>
      <c r="B1922" s="543" t="s">
        <v>210</v>
      </c>
      <c r="C1922" s="1267" t="s">
        <v>59</v>
      </c>
      <c r="D1922" s="1268"/>
      <c r="E1922" s="549">
        <f>'Marks Entry'!$N$7</f>
        <v>10</v>
      </c>
      <c r="F1922" s="549">
        <f>'Marks Entry'!$Q$7</f>
        <v>10</v>
      </c>
      <c r="G1922" s="549">
        <f>'Marks Entry'!$T$7</f>
        <v>10</v>
      </c>
      <c r="H1922" s="111">
        <f>SUM(E1922:G1922)</f>
        <v>30</v>
      </c>
      <c r="I1922" s="1269">
        <f>'Marks Entry'!$X$7</f>
        <v>70</v>
      </c>
      <c r="J1922" s="1270"/>
      <c r="K1922" s="531">
        <f>SUM(H1922,I1922)</f>
        <v>100</v>
      </c>
      <c r="L1922" s="1330">
        <f>'Marks Entry'!$AA$7</f>
        <v>100</v>
      </c>
      <c r="M1922" s="1331"/>
      <c r="N1922" s="536">
        <f>H1922+I1922+L1922</f>
        <v>200</v>
      </c>
      <c r="O1922" s="1266"/>
      <c r="P1922" s="1007"/>
    </row>
    <row r="1923" spans="1:16" s="73" customFormat="1" ht="18.600000000000001" customHeight="1">
      <c r="A1923" s="1303"/>
      <c r="B1923" s="543" t="s">
        <v>210</v>
      </c>
      <c r="C1923" s="1324" t="str">
        <f>'Marks Entry'!$L$3</f>
        <v>HINDI</v>
      </c>
      <c r="D1923" s="1325"/>
      <c r="E1923" s="527">
        <f>IF($L1912="TC",0,IF($L1912="Nso",0,VLOOKUP($A1909,'Marks Entry'!$B$9:$FN$108,13,0)))</f>
        <v>0</v>
      </c>
      <c r="F1923" s="527">
        <f>IF($L1912="TC",0,IF($L1912="Nso",0,VLOOKUP($A1909,'Marks Entry'!$B$9:$FN$108,16,0)))</f>
        <v>0</v>
      </c>
      <c r="G1923" s="527">
        <f>IF($L1912="TC",0,IF($L1912="Nso",0,VLOOKUP($A1909,'Marks Entry'!$B$9:$FN$108,19,0)))</f>
        <v>0</v>
      </c>
      <c r="H1923" s="528">
        <f>SUM(E1923:G1923)</f>
        <v>0</v>
      </c>
      <c r="I1923" s="1326">
        <f>IF($L1912="TC",0,IF($L1912="Nso",0,VLOOKUP($A1909,'Marks Entry'!$B$9:$FN$108,23,0)))</f>
        <v>0</v>
      </c>
      <c r="J1923" s="1327"/>
      <c r="K1923" s="532">
        <f>SUM(H1923,I1923)</f>
        <v>0</v>
      </c>
      <c r="L1923" s="1328">
        <f>IF($L1912="TC",0,IF($L1912="Nso",0,VLOOKUP($A1909,'Marks Entry'!$B$9:$FN$108,26,0)))</f>
        <v>0</v>
      </c>
      <c r="M1923" s="1329"/>
      <c r="N1923" s="537">
        <f>SUM(H1923,I1923,L1923)</f>
        <v>0</v>
      </c>
      <c r="O1923" s="544" t="str">
        <f>IF($L1912="TC",0,IF($L1912="Nso",0,VLOOKUP($A1909,'Marks Entry'!$B$9:$FN$108,30,0)))</f>
        <v>E</v>
      </c>
      <c r="P1923" s="1007"/>
    </row>
    <row r="1924" spans="1:16" s="73" customFormat="1" ht="18.600000000000001" customHeight="1">
      <c r="A1924" s="1303"/>
      <c r="B1924" s="543" t="s">
        <v>210</v>
      </c>
      <c r="C1924" s="1271" t="str">
        <f>'Marks Entry'!$AF$3</f>
        <v>ENGLISH</v>
      </c>
      <c r="D1924" s="1272"/>
      <c r="E1924" s="527">
        <f>IF($L1912="TC",0,IF($L1912="Nso",0,VLOOKUP($A1909,'Marks Entry'!$B$9:$FN$108,33,0)))</f>
        <v>0</v>
      </c>
      <c r="F1924" s="527">
        <f>IF($L1912="TC",0,IF($L1912="Nso",0,VLOOKUP($A1909,'Marks Entry'!$B$9:$FN$108,36,0)))</f>
        <v>0</v>
      </c>
      <c r="G1924" s="527">
        <f>IF($L1912="TC",0,IF($L1912="Nso",0,VLOOKUP($A1909,'Marks Entry'!$B$9:$FN$108,39,0)))</f>
        <v>0</v>
      </c>
      <c r="H1924" s="529">
        <f t="shared" ref="H1924:H1928" si="159">SUM(E1924:G1924)</f>
        <v>0</v>
      </c>
      <c r="I1924" s="1273">
        <f>IF($L1912="TC",0,IF($L1912="Nso",0,VLOOKUP($A1909,'Marks Entry'!$B$9:$FN$108,43,0)))</f>
        <v>0</v>
      </c>
      <c r="J1924" s="1274"/>
      <c r="K1924" s="533">
        <f t="shared" ref="K1924:K1928" si="160">SUM(H1924,I1924)</f>
        <v>0</v>
      </c>
      <c r="L1924" s="1275">
        <f>IF($L1912="TC",0,IF($L1912="Nso",0,VLOOKUP($A1909,'Marks Entry'!$B$9:$FN$108,46,0)))</f>
        <v>0</v>
      </c>
      <c r="M1924" s="1276"/>
      <c r="N1924" s="537">
        <f t="shared" ref="N1924:N1928" si="161">SUM(H1924,I1924,L1924)</f>
        <v>0</v>
      </c>
      <c r="O1924" s="544" t="str">
        <f>IF($L1912="TC",0,IF($L1912="Nso",0,VLOOKUP($A1909,'Marks Entry'!$B$9:$FN$108,50,0)))</f>
        <v>E</v>
      </c>
      <c r="P1924" s="1007"/>
    </row>
    <row r="1925" spans="1:16" s="73" customFormat="1" ht="18.600000000000001" customHeight="1">
      <c r="A1925" s="1303"/>
      <c r="B1925" s="543" t="s">
        <v>210</v>
      </c>
      <c r="C1925" s="1271" t="str">
        <f>'Marks Entry'!$AZ$3</f>
        <v>SANSKRIT</v>
      </c>
      <c r="D1925" s="1272"/>
      <c r="E1925" s="527">
        <f>IF($L1912="TC",0,IF($L1912="Nso",0,VLOOKUP($A1909,'Marks Entry'!$B$9:$FN$108,53,0)))</f>
        <v>0</v>
      </c>
      <c r="F1925" s="527">
        <f>IF($L1912="TC",0,IF($L1912="TC",0,IF($L1912="Nso",0,VLOOKUP($A1909,'Marks Entry'!$B$9:$FN$108,56,0))))</f>
        <v>0</v>
      </c>
      <c r="G1925" s="527">
        <f>IF($L1912="TC",0,IF($L1912="TC",0,IF($L1912="Nso",0,VLOOKUP($A1909,'Marks Entry'!$B$9:$FN$108,59,0))))</f>
        <v>0</v>
      </c>
      <c r="H1925" s="529">
        <f t="shared" si="159"/>
        <v>0</v>
      </c>
      <c r="I1925" s="1273">
        <f>IF($L1912="TC",0,IF($L1912="Nso",0,VLOOKUP($A1909,'Marks Entry'!$B$9:$FN$108,63,0)))</f>
        <v>0</v>
      </c>
      <c r="J1925" s="1274"/>
      <c r="K1925" s="533">
        <f t="shared" si="160"/>
        <v>0</v>
      </c>
      <c r="L1925" s="1275">
        <f>IF($L1912="TC",0,IF($L1912="Nso",0,VLOOKUP($A1909,'Marks Entry'!$B$9:$FN$108,66,0)))</f>
        <v>0</v>
      </c>
      <c r="M1925" s="1276"/>
      <c r="N1925" s="537">
        <f t="shared" si="161"/>
        <v>0</v>
      </c>
      <c r="O1925" s="544" t="str">
        <f>IF($L1912="TC",0,IF($L1912="Nso",0,VLOOKUP($A1909,'Marks Entry'!$B$9:$FN$108,70,0)))</f>
        <v>E</v>
      </c>
      <c r="P1925" s="1007"/>
    </row>
    <row r="1926" spans="1:16" s="73" customFormat="1" ht="18.600000000000001" customHeight="1">
      <c r="A1926" s="1303"/>
      <c r="B1926" s="543" t="s">
        <v>210</v>
      </c>
      <c r="C1926" s="1271" t="str">
        <f>'Marks Entry'!$BT$3</f>
        <v>SCIENCE</v>
      </c>
      <c r="D1926" s="1272"/>
      <c r="E1926" s="527">
        <f>IF($L1912="TC",0,IF($L1912="Nso",0,VLOOKUP($A1909,'Marks Entry'!$B$9:$FN$108,73,0)))</f>
        <v>0</v>
      </c>
      <c r="F1926" s="527">
        <f>IF($L1912="TC",0,IF($L1912="Nso",0,VLOOKUP($A1909,'Marks Entry'!$B$9:$FN$108,76,0)))</f>
        <v>0</v>
      </c>
      <c r="G1926" s="527">
        <f>IF($L1912="TC",0,IF($L1912="Nso",0,VLOOKUP($A1909,'Marks Entry'!$B$9:$FN$108,79,0)))</f>
        <v>0</v>
      </c>
      <c r="H1926" s="529">
        <f t="shared" si="159"/>
        <v>0</v>
      </c>
      <c r="I1926" s="1273">
        <f>IF($L1912="TC",0,IF($L1912="Nso",0,VLOOKUP($A1909,'Marks Entry'!$B$9:$FN$108,83,0)))</f>
        <v>0</v>
      </c>
      <c r="J1926" s="1274"/>
      <c r="K1926" s="533">
        <f t="shared" si="160"/>
        <v>0</v>
      </c>
      <c r="L1926" s="1275">
        <f>IF($L1912="TC",0,IF($L1912="Nso",0,VLOOKUP($A1909,'Marks Entry'!$B$9:$FN$108,86,0)))</f>
        <v>0</v>
      </c>
      <c r="M1926" s="1276"/>
      <c r="N1926" s="537">
        <f t="shared" si="161"/>
        <v>0</v>
      </c>
      <c r="O1926" s="544" t="str">
        <f>IF($L1912="TC",0,IF($L1912="Nso",0,VLOOKUP($A1909,'Marks Entry'!$B$9:$FN$108,90,0)))</f>
        <v>E</v>
      </c>
      <c r="P1926" s="1007"/>
    </row>
    <row r="1927" spans="1:16" s="73" customFormat="1" ht="18.600000000000001" customHeight="1">
      <c r="A1927" s="1303"/>
      <c r="B1927" s="543" t="s">
        <v>210</v>
      </c>
      <c r="C1927" s="1271" t="str">
        <f>'Marks Entry'!$CN$3</f>
        <v>MATHEMATICS</v>
      </c>
      <c r="D1927" s="1272"/>
      <c r="E1927" s="527">
        <f>IF($L1912="TC",0,IF($L1912="Nso",0,VLOOKUP($A1909,'Marks Entry'!$B$9:$FN$108,93,0)))</f>
        <v>0</v>
      </c>
      <c r="F1927" s="527">
        <f>IF($L1912="TC",0,IF($L1912="Nso",0,VLOOKUP($A1909,'Marks Entry'!$B$9:$FN$108,96,0)))</f>
        <v>0</v>
      </c>
      <c r="G1927" s="527">
        <f>IF($L1912="TC",0,IF($L1912="Nso",0,VLOOKUP($A1909,'Marks Entry'!$B$9:$FN$108,99,0)))</f>
        <v>0</v>
      </c>
      <c r="H1927" s="529">
        <f t="shared" si="159"/>
        <v>0</v>
      </c>
      <c r="I1927" s="1273">
        <f>IF($L1912="TC",0,IF($L1912="Nso",0,VLOOKUP($A1909,'Marks Entry'!$B$9:$FN$108,103,0)))</f>
        <v>0</v>
      </c>
      <c r="J1927" s="1274"/>
      <c r="K1927" s="533">
        <f t="shared" si="160"/>
        <v>0</v>
      </c>
      <c r="L1927" s="1275">
        <f>IF($L1912="TC",0,IF($L1912="Nso",0,VLOOKUP($A1909,'Marks Entry'!$B$9:$FN$108,106,0)))</f>
        <v>0</v>
      </c>
      <c r="M1927" s="1276"/>
      <c r="N1927" s="537">
        <f t="shared" si="161"/>
        <v>0</v>
      </c>
      <c r="O1927" s="544" t="str">
        <f>IF($L1912="TC",0,IF($L1912="Nso",0,VLOOKUP($A1909,'Marks Entry'!$B$9:$FN$108,110,0)))</f>
        <v>E</v>
      </c>
      <c r="P1927" s="1007"/>
    </row>
    <row r="1928" spans="1:16" s="73" customFormat="1" ht="18.600000000000001" customHeight="1" thickBot="1">
      <c r="A1928" s="1303"/>
      <c r="B1928" s="543" t="s">
        <v>210</v>
      </c>
      <c r="C1928" s="1277" t="str">
        <f>'Marks Entry'!$DH$3</f>
        <v>SOCIAL SCIENCE</v>
      </c>
      <c r="D1928" s="1278"/>
      <c r="E1928" s="527">
        <f>IF($L1912="TC",0,IF($L1912="Nso",0,VLOOKUP($A1909,'Marks Entry'!$B$9:$FN$108,113,0)))</f>
        <v>0</v>
      </c>
      <c r="F1928" s="527">
        <f>IF($L1912="TC",0,IF($L1912="Nso",0,VLOOKUP($A1909,'Marks Entry'!$B$9:$FN$108,116,0)))</f>
        <v>0</v>
      </c>
      <c r="G1928" s="527">
        <f>IF($L1912="TC",0,IF($L1912="Nso",0,VLOOKUP($A1909,'Marks Entry'!$B$9:$FN$108,119,0)))</f>
        <v>0</v>
      </c>
      <c r="H1928" s="530">
        <f t="shared" si="159"/>
        <v>0</v>
      </c>
      <c r="I1928" s="1279">
        <f>IF($L1912="TC",0,IF($L1912="Nso",0,VLOOKUP($A1909,'Marks Entry'!$B$9:$FN$108,123,0)))</f>
        <v>0</v>
      </c>
      <c r="J1928" s="1280"/>
      <c r="K1928" s="534">
        <f t="shared" si="160"/>
        <v>0</v>
      </c>
      <c r="L1928" s="1281">
        <f>IF($L1912="TC",0,IF($L1912="Nso",0,VLOOKUP($A1909,'Marks Entry'!$B$9:$FN$108,126,0)))</f>
        <v>0</v>
      </c>
      <c r="M1928" s="1282"/>
      <c r="N1928" s="537">
        <f t="shared" si="161"/>
        <v>0</v>
      </c>
      <c r="O1928" s="544" t="str">
        <f>IF($L1912="TC",0,IF($L1912="Nso",0,VLOOKUP($A1909,'Marks Entry'!$B$9:$FN$108,130,0)))</f>
        <v>E</v>
      </c>
      <c r="P1928" s="1007"/>
    </row>
    <row r="1929" spans="1:16" s="73" customFormat="1" ht="18.600000000000001" customHeight="1">
      <c r="A1929" s="1303"/>
      <c r="B1929" s="543" t="s">
        <v>210</v>
      </c>
      <c r="C1929" s="1350" t="s">
        <v>87</v>
      </c>
      <c r="D1929" s="1351"/>
      <c r="E1929" s="1352"/>
      <c r="F1929" s="1356" t="s">
        <v>88</v>
      </c>
      <c r="G1929" s="1357"/>
      <c r="H1929" s="1358" t="s">
        <v>89</v>
      </c>
      <c r="I1929" s="1358"/>
      <c r="J1929" s="1359" t="s">
        <v>44</v>
      </c>
      <c r="K1929" s="1360"/>
      <c r="L1929" s="236" t="s">
        <v>95</v>
      </c>
      <c r="M1929" s="236" t="s">
        <v>208</v>
      </c>
      <c r="N1929" s="200" t="s">
        <v>42</v>
      </c>
      <c r="O1929" s="545" t="s">
        <v>46</v>
      </c>
      <c r="P1929" s="1007"/>
    </row>
    <row r="1930" spans="1:16" s="73" customFormat="1" ht="18.600000000000001" customHeight="1" thickBot="1">
      <c r="A1930" s="1303"/>
      <c r="B1930" s="543" t="s">
        <v>210</v>
      </c>
      <c r="C1930" s="1353"/>
      <c r="D1930" s="1354"/>
      <c r="E1930" s="1355"/>
      <c r="F1930" s="1361">
        <f>IF($L1912="TC",0,IF($L1912="Nso",0,VLOOKUP($A1909,'Marks Entry'!$B$9:$FN$108,161,0)))</f>
        <v>1200</v>
      </c>
      <c r="G1930" s="1362"/>
      <c r="H1930" s="1363">
        <f>IF($L1912="TC",0,IF($L1912="Nso",0,VLOOKUP($A1909,'Marks Entry'!$B$9:$FN$108,162,0)))</f>
        <v>0</v>
      </c>
      <c r="I1930" s="1363"/>
      <c r="J1930" s="1364">
        <f>IF($L1912="TC",0,IF($L1912="Nso",0,VLOOKUP($A1909,'Marks Entry'!$B$9:$FN$108,163,0)))</f>
        <v>0</v>
      </c>
      <c r="K1930" s="1365"/>
      <c r="L1930" s="237" t="str">
        <f>IF($L1912="TC",0,IF($L1912="Nso",0,VLOOKUP($A1909,'Marks Entry'!$B$9:$FN$108,164,0)))</f>
        <v/>
      </c>
      <c r="M1930" s="237" t="str">
        <f>IF($L1912="TC",0,IF($L1912="Nso",0,VLOOKUP($A1909,'Marks Entry'!$B$9:$FN$108,165,0)))</f>
        <v/>
      </c>
      <c r="N1930" s="542" t="str">
        <f>IF($L1912="TC","TC",IF($L1912="Nso","NSO",VLOOKUP($A1909,'Marks Entry'!$B$9:$FN$108,166,0)))</f>
        <v>PROMOTED</v>
      </c>
      <c r="O1930" s="546" t="str">
        <f>IF($L1912="Nso",0,VLOOKUP($A1909,'Marks Entry'!$B$9:$FN$108,168,0))</f>
        <v/>
      </c>
      <c r="P1930" s="1007"/>
    </row>
    <row r="1931" spans="1:16" s="73" customFormat="1" ht="18.600000000000001" customHeight="1">
      <c r="A1931" s="1303"/>
      <c r="B1931" s="543" t="s">
        <v>210</v>
      </c>
      <c r="C1931" s="1332" t="s">
        <v>62</v>
      </c>
      <c r="D1931" s="1333"/>
      <c r="E1931" s="1333"/>
      <c r="F1931" s="1333"/>
      <c r="G1931" s="1333"/>
      <c r="H1931" s="1333"/>
      <c r="I1931" s="1334"/>
      <c r="J1931" s="1335" t="s">
        <v>63</v>
      </c>
      <c r="K1931" s="1335"/>
      <c r="L1931" s="1336"/>
      <c r="M1931" s="238">
        <f>IF($L1912="TC",0,IF($L1912="Nso",0,VLOOKUP($A1909,'Marks Entry'!$B$9:$FN$108,158,0)))</f>
        <v>0</v>
      </c>
      <c r="N1931" s="1337" t="s">
        <v>104</v>
      </c>
      <c r="O1931" s="1338"/>
      <c r="P1931" s="1007"/>
    </row>
    <row r="1932" spans="1:16" s="73" customFormat="1" ht="18.600000000000001" customHeight="1" thickBot="1">
      <c r="A1932" s="1303"/>
      <c r="B1932" s="543" t="s">
        <v>210</v>
      </c>
      <c r="C1932" s="1339" t="s">
        <v>57</v>
      </c>
      <c r="D1932" s="1340"/>
      <c r="E1932" s="1340"/>
      <c r="F1932" s="1341" t="s">
        <v>168</v>
      </c>
      <c r="G1932" s="1341"/>
      <c r="H1932" s="1341"/>
      <c r="I1932" s="523" t="s">
        <v>50</v>
      </c>
      <c r="J1932" s="1342" t="s">
        <v>64</v>
      </c>
      <c r="K1932" s="1342"/>
      <c r="L1932" s="1343"/>
      <c r="M1932" s="239">
        <f>IF($L1912="TC",0,IF($L1912="Nso",0,VLOOKUP($A1909,'Marks Entry'!$B$9:$FN$108,159,0)))</f>
        <v>0</v>
      </c>
      <c r="N1932" s="1344" t="str">
        <f>IF($L1912="TC",0,IF($L1912="Nso",0,VLOOKUP($A1909,'Marks Entry'!$B$9:$FN$108,160,0)))</f>
        <v/>
      </c>
      <c r="O1932" s="1345"/>
      <c r="P1932" s="1007"/>
    </row>
    <row r="1933" spans="1:16" s="73" customFormat="1" ht="18.600000000000001" customHeight="1">
      <c r="A1933" s="1303"/>
      <c r="B1933" s="543" t="s">
        <v>210</v>
      </c>
      <c r="C1933" s="1339"/>
      <c r="D1933" s="1340"/>
      <c r="E1933" s="1340"/>
      <c r="F1933" s="1341"/>
      <c r="G1933" s="1341"/>
      <c r="H1933" s="1341"/>
      <c r="I1933" s="524" t="s">
        <v>102</v>
      </c>
      <c r="J1933" s="1346" t="s">
        <v>65</v>
      </c>
      <c r="K1933" s="1346"/>
      <c r="L1933" s="1347"/>
      <c r="M1933" s="1348" t="str">
        <f>IF($L1912="TC",0,IF($L1912="Nso",0,VLOOKUP($A1909,'Marks Entry'!$B$9:$FN$108,169,0)))</f>
        <v>Need Improvement</v>
      </c>
      <c r="N1933" s="1348"/>
      <c r="O1933" s="1349"/>
      <c r="P1933" s="1007"/>
    </row>
    <row r="1934" spans="1:16" s="73" customFormat="1" ht="18.600000000000001" customHeight="1">
      <c r="A1934" s="1303"/>
      <c r="B1934" s="543" t="s">
        <v>210</v>
      </c>
      <c r="C1934" s="1397" t="str">
        <f>'Marks Entry'!$EB$3</f>
        <v>Work Exp.</v>
      </c>
      <c r="D1934" s="1398"/>
      <c r="E1934" s="1399"/>
      <c r="F1934" s="1400" t="str">
        <f>IF($L1912="TC",0,IF($L1912="Nso",0,VLOOKUP($A1909,'Marks Entry'!$B$9:$GM$108,186,0)))</f>
        <v>0/100</v>
      </c>
      <c r="G1934" s="1400"/>
      <c r="H1934" s="1400"/>
      <c r="I1934" s="59" t="str">
        <f>IF($L1912="TC",0,IF($L1912="Nso",0,VLOOKUP($A1909,'Marks Entry'!$B$9:$GM$108,139,0)))</f>
        <v>E</v>
      </c>
      <c r="J1934" s="1401" t="s">
        <v>81</v>
      </c>
      <c r="K1934" s="1401"/>
      <c r="L1934" s="1402"/>
      <c r="M1934" s="1403">
        <f>'Marks Entry'!$AA$2</f>
        <v>45041</v>
      </c>
      <c r="N1934" s="1403"/>
      <c r="O1934" s="1404"/>
      <c r="P1934" s="1007"/>
    </row>
    <row r="1935" spans="1:16" s="73" customFormat="1" ht="18.600000000000001" customHeight="1">
      <c r="A1935" s="1303"/>
      <c r="B1935" s="543" t="s">
        <v>210</v>
      </c>
      <c r="C1935" s="1405" t="str">
        <f>'Marks Entry'!$EK$3</f>
        <v>Art Edu.</v>
      </c>
      <c r="D1935" s="1400"/>
      <c r="E1935" s="1400"/>
      <c r="F1935" s="1406" t="str">
        <f>IF($L1912="TC",0,IF($L1912="Nso",0,VLOOKUP($A1909,'Marks Entry'!$B$9:$GM$108,190,0)))</f>
        <v>0/100</v>
      </c>
      <c r="G1935" s="1407"/>
      <c r="H1935" s="1408"/>
      <c r="I1935" s="59" t="str">
        <f>IF($L1912="TC",0,IF($L1912="Nso",0,VLOOKUP($A1909,'Marks Entry'!$B$9:$GM$108,148,0)))</f>
        <v>E</v>
      </c>
      <c r="J1935" s="1409"/>
      <c r="K1935" s="1409"/>
      <c r="L1935" s="1410"/>
      <c r="M1935" s="1410"/>
      <c r="N1935" s="1410"/>
      <c r="O1935" s="1411"/>
      <c r="P1935" s="1007"/>
    </row>
    <row r="1936" spans="1:16" s="73" customFormat="1" ht="18.600000000000001" customHeight="1">
      <c r="A1936" s="1303"/>
      <c r="B1936" s="543" t="s">
        <v>210</v>
      </c>
      <c r="C1936" s="1366" t="str">
        <f>'Marks Entry'!$ET$3</f>
        <v>HEALTH &amp; PHY. EDU.</v>
      </c>
      <c r="D1936" s="1367"/>
      <c r="E1936" s="1367"/>
      <c r="F1936" s="1368" t="str">
        <f>IF($L1912="TC",0,IF($L1912="Nso",0,VLOOKUP($A1909,'Marks Entry'!$B$9:$GM$108,194,0)))</f>
        <v>0/100</v>
      </c>
      <c r="G1936" s="1369"/>
      <c r="H1936" s="1370"/>
      <c r="I1936" s="59" t="str">
        <f>IF($L1912="TC",0,IF($L1912="Nso",0,VLOOKUP($A1909,'Marks Entry'!$B$9:$GM$108,157,0)))</f>
        <v>E</v>
      </c>
      <c r="J1936" s="1371" t="s">
        <v>77</v>
      </c>
      <c r="K1936" s="1372"/>
      <c r="L1936" s="1373"/>
      <c r="M1936" s="1377"/>
      <c r="N1936" s="1372"/>
      <c r="O1936" s="1378"/>
      <c r="P1936" s="1007"/>
    </row>
    <row r="1937" spans="1:16" s="73" customFormat="1" ht="18.600000000000001" customHeight="1">
      <c r="A1937" s="1303"/>
      <c r="B1937" s="543" t="s">
        <v>210</v>
      </c>
      <c r="C1937" s="1381" t="s">
        <v>66</v>
      </c>
      <c r="D1937" s="1382"/>
      <c r="E1937" s="1382"/>
      <c r="F1937" s="1382"/>
      <c r="G1937" s="1382"/>
      <c r="H1937" s="1382"/>
      <c r="I1937" s="1383"/>
      <c r="J1937" s="1374"/>
      <c r="K1937" s="1375"/>
      <c r="L1937" s="1376"/>
      <c r="M1937" s="1379"/>
      <c r="N1937" s="1375"/>
      <c r="O1937" s="1380"/>
      <c r="P1937" s="1007"/>
    </row>
    <row r="1938" spans="1:16" s="73" customFormat="1" ht="18.600000000000001" customHeight="1" thickBot="1">
      <c r="A1938" s="1303"/>
      <c r="B1938" s="543" t="s">
        <v>210</v>
      </c>
      <c r="C1938" s="60" t="s">
        <v>67</v>
      </c>
      <c r="D1938" s="1384" t="s">
        <v>72</v>
      </c>
      <c r="E1938" s="1385"/>
      <c r="F1938" s="1384" t="s">
        <v>73</v>
      </c>
      <c r="G1938" s="1386"/>
      <c r="H1938" s="1386"/>
      <c r="I1938" s="1387"/>
      <c r="J1938" s="1388" t="s">
        <v>78</v>
      </c>
      <c r="K1938" s="1389"/>
      <c r="L1938" s="1389"/>
      <c r="M1938" s="1389"/>
      <c r="N1938" s="1389"/>
      <c r="O1938" s="1390"/>
      <c r="P1938" s="1007"/>
    </row>
    <row r="1939" spans="1:16" s="73" customFormat="1" ht="18.600000000000001" customHeight="1">
      <c r="A1939" s="1303"/>
      <c r="B1939" s="543" t="s">
        <v>210</v>
      </c>
      <c r="C1939" s="690" t="s">
        <v>68</v>
      </c>
      <c r="D1939" s="1328" t="s">
        <v>211</v>
      </c>
      <c r="E1939" s="1327"/>
      <c r="F1939" s="1394" t="s">
        <v>74</v>
      </c>
      <c r="G1939" s="1395"/>
      <c r="H1939" s="1395"/>
      <c r="I1939" s="1396"/>
      <c r="J1939" s="1391"/>
      <c r="K1939" s="1392"/>
      <c r="L1939" s="1392"/>
      <c r="M1939" s="1392"/>
      <c r="N1939" s="1392"/>
      <c r="O1939" s="1393"/>
      <c r="P1939" s="1007"/>
    </row>
    <row r="1940" spans="1:16" s="73" customFormat="1" ht="18.600000000000001" customHeight="1">
      <c r="A1940" s="1303"/>
      <c r="B1940" s="543" t="s">
        <v>210</v>
      </c>
      <c r="C1940" s="689" t="s">
        <v>69</v>
      </c>
      <c r="D1940" s="1275" t="s">
        <v>212</v>
      </c>
      <c r="E1940" s="1274"/>
      <c r="F1940" s="1413" t="s">
        <v>75</v>
      </c>
      <c r="G1940" s="1414"/>
      <c r="H1940" s="1414"/>
      <c r="I1940" s="1415"/>
      <c r="J1940" s="1391"/>
      <c r="K1940" s="1392"/>
      <c r="L1940" s="1392"/>
      <c r="M1940" s="1392"/>
      <c r="N1940" s="1392"/>
      <c r="O1940" s="1393"/>
      <c r="P1940" s="1007"/>
    </row>
    <row r="1941" spans="1:16" s="73" customFormat="1" ht="18.600000000000001" customHeight="1">
      <c r="A1941" s="1303"/>
      <c r="B1941" s="543" t="s">
        <v>210</v>
      </c>
      <c r="C1941" s="689" t="s">
        <v>71</v>
      </c>
      <c r="D1941" s="1275" t="s">
        <v>213</v>
      </c>
      <c r="E1941" s="1274"/>
      <c r="F1941" s="1413" t="s">
        <v>76</v>
      </c>
      <c r="G1941" s="1414"/>
      <c r="H1941" s="1414"/>
      <c r="I1941" s="1415"/>
      <c r="J1941" s="1416" t="s">
        <v>90</v>
      </c>
      <c r="K1941" s="1417"/>
      <c r="L1941" s="1417"/>
      <c r="M1941" s="1417"/>
      <c r="N1941" s="1417"/>
      <c r="O1941" s="1418"/>
      <c r="P1941" s="1007"/>
    </row>
    <row r="1942" spans="1:16" s="73" customFormat="1" ht="18.600000000000001" customHeight="1">
      <c r="A1942" s="1303"/>
      <c r="B1942" s="543" t="s">
        <v>210</v>
      </c>
      <c r="C1942" s="689" t="s">
        <v>70</v>
      </c>
      <c r="D1942" s="1275" t="s">
        <v>214</v>
      </c>
      <c r="E1942" s="1274"/>
      <c r="F1942" s="1413" t="s">
        <v>103</v>
      </c>
      <c r="G1942" s="1414"/>
      <c r="H1942" s="1414"/>
      <c r="I1942" s="1415"/>
      <c r="J1942" s="1416"/>
      <c r="K1942" s="1417"/>
      <c r="L1942" s="1417"/>
      <c r="M1942" s="1417"/>
      <c r="N1942" s="1417"/>
      <c r="O1942" s="1418"/>
      <c r="P1942" s="1007"/>
    </row>
    <row r="1943" spans="1:16" s="73" customFormat="1" ht="18.600000000000001" customHeight="1" thickBot="1">
      <c r="A1943" s="1303"/>
      <c r="B1943" s="547" t="s">
        <v>210</v>
      </c>
      <c r="C1943" s="548" t="s">
        <v>153</v>
      </c>
      <c r="D1943" s="1281" t="s">
        <v>215</v>
      </c>
      <c r="E1943" s="1280"/>
      <c r="F1943" s="1422" t="s">
        <v>216</v>
      </c>
      <c r="G1943" s="1423"/>
      <c r="H1943" s="1423"/>
      <c r="I1943" s="1424"/>
      <c r="J1943" s="1419"/>
      <c r="K1943" s="1420"/>
      <c r="L1943" s="1420"/>
      <c r="M1943" s="1420"/>
      <c r="N1943" s="1420"/>
      <c r="O1943" s="1421"/>
      <c r="P1943" s="1007"/>
    </row>
    <row r="1944" spans="1:16" s="73" customFormat="1" ht="9.75" customHeight="1">
      <c r="A1944" s="1412"/>
      <c r="B1944" s="1412"/>
      <c r="C1944" s="1412"/>
      <c r="D1944" s="1412"/>
      <c r="E1944" s="1412"/>
      <c r="F1944" s="1412"/>
      <c r="G1944" s="1412"/>
      <c r="H1944" s="1412"/>
      <c r="I1944" s="1412"/>
      <c r="J1944" s="1412"/>
      <c r="K1944" s="1412"/>
      <c r="L1944" s="1412"/>
      <c r="M1944" s="1412"/>
      <c r="N1944" s="1412"/>
      <c r="O1944" s="1412"/>
      <c r="P1944" s="1412"/>
    </row>
    <row r="1945" spans="1:16" s="73" customFormat="1" ht="17.25" customHeight="1" thickBot="1">
      <c r="A1945" s="241">
        <f>A1909+1</f>
        <v>55</v>
      </c>
      <c r="B1945" s="1302" t="s">
        <v>53</v>
      </c>
      <c r="C1945" s="1302"/>
      <c r="D1945" s="1302"/>
      <c r="E1945" s="1302"/>
      <c r="F1945" s="1302"/>
      <c r="G1945" s="1302"/>
      <c r="H1945" s="1302"/>
      <c r="I1945" s="1302"/>
      <c r="J1945" s="1302"/>
      <c r="K1945" s="1302"/>
      <c r="L1945" s="1302"/>
      <c r="M1945" s="1302"/>
      <c r="N1945" s="1302"/>
      <c r="O1945" s="1302"/>
      <c r="P1945" s="1007"/>
    </row>
    <row r="1946" spans="1:16" s="73" customFormat="1" ht="44.25" customHeight="1">
      <c r="A1946" s="1303"/>
      <c r="B1946" s="1304" t="str">
        <f>IF(L1948&gt;0,CONCATENATE(I1948,L1948),0)</f>
        <v>Roll No.:-955</v>
      </c>
      <c r="C1946" s="1306"/>
      <c r="D1946" s="1308" t="str">
        <f>Master!$E$8</f>
        <v>Govt. Sr. Secondary School Raimalwada</v>
      </c>
      <c r="E1946" s="1309"/>
      <c r="F1946" s="1309"/>
      <c r="G1946" s="1309"/>
      <c r="H1946" s="1309"/>
      <c r="I1946" s="1309"/>
      <c r="J1946" s="1309"/>
      <c r="K1946" s="1309"/>
      <c r="L1946" s="1309"/>
      <c r="M1946" s="1309"/>
      <c r="N1946" s="1309"/>
      <c r="O1946" s="1310"/>
      <c r="P1946" s="1007"/>
    </row>
    <row r="1947" spans="1:16" s="73" customFormat="1" ht="26.25" customHeight="1" thickBot="1">
      <c r="A1947" s="1303"/>
      <c r="B1947" s="1305"/>
      <c r="C1947" s="1307"/>
      <c r="D1947" s="1311" t="str">
        <f>Master!$E$11</f>
        <v>P.S.-Bapini (Jodhpur)</v>
      </c>
      <c r="E1947" s="1311"/>
      <c r="F1947" s="1311"/>
      <c r="G1947" s="1311"/>
      <c r="H1947" s="1311"/>
      <c r="I1947" s="1311"/>
      <c r="J1947" s="1311"/>
      <c r="K1947" s="1311"/>
      <c r="L1947" s="1311"/>
      <c r="M1947" s="1311"/>
      <c r="N1947" s="1311"/>
      <c r="O1947" s="1312"/>
      <c r="P1947" s="1007"/>
    </row>
    <row r="1948" spans="1:16" s="73" customFormat="1" ht="15" customHeight="1">
      <c r="A1948" s="1303"/>
      <c r="B1948" s="1313"/>
      <c r="C1948" s="1314" t="s">
        <v>163</v>
      </c>
      <c r="D1948" s="1315"/>
      <c r="E1948" s="1315"/>
      <c r="F1948" s="1315"/>
      <c r="G1948" s="1315"/>
      <c r="H1948" s="1316"/>
      <c r="I1948" s="1320" t="s">
        <v>125</v>
      </c>
      <c r="J1948" s="1321"/>
      <c r="K1948" s="1321"/>
      <c r="L1948" s="1286">
        <f>VLOOKUP(A1945,'Marks Entry'!$B$9:$G$108,6)</f>
        <v>955</v>
      </c>
      <c r="M1948" s="1288" t="str">
        <f>CONCATENATE('Marks Entry'!$C$3,"0",'Marks Entry'!$G$3)</f>
        <v>School U-Dise Code :-08151106901</v>
      </c>
      <c r="N1948" s="1289"/>
      <c r="O1948" s="1290"/>
      <c r="P1948" s="1007"/>
    </row>
    <row r="1949" spans="1:16" s="73" customFormat="1" ht="15" customHeight="1">
      <c r="A1949" s="1303"/>
      <c r="B1949" s="1313"/>
      <c r="C1949" s="1314"/>
      <c r="D1949" s="1315"/>
      <c r="E1949" s="1315"/>
      <c r="F1949" s="1315"/>
      <c r="G1949" s="1315"/>
      <c r="H1949" s="1316"/>
      <c r="I1949" s="1320"/>
      <c r="J1949" s="1321"/>
      <c r="K1949" s="1321"/>
      <c r="L1949" s="1286"/>
      <c r="M1949" s="1291" t="str">
        <f>CONCATENATE('Marks Entry'!$I$3,'Marks Entry'!$J$3)</f>
        <v>Session :-2022-23</v>
      </c>
      <c r="N1949" s="1292"/>
      <c r="O1949" s="1293"/>
      <c r="P1949" s="1007"/>
    </row>
    <row r="1950" spans="1:16" s="73" customFormat="1" ht="15" customHeight="1" thickBot="1">
      <c r="A1950" s="1303"/>
      <c r="B1950" s="1313"/>
      <c r="C1950" s="1317"/>
      <c r="D1950" s="1318"/>
      <c r="E1950" s="1318"/>
      <c r="F1950" s="1318"/>
      <c r="G1950" s="1318"/>
      <c r="H1950" s="1319"/>
      <c r="I1950" s="1322"/>
      <c r="J1950" s="1323"/>
      <c r="K1950" s="1323"/>
      <c r="L1950" s="1287"/>
      <c r="M1950" s="1294"/>
      <c r="N1950" s="1295"/>
      <c r="O1950" s="1296"/>
      <c r="P1950" s="1007"/>
    </row>
    <row r="1951" spans="1:16" s="73" customFormat="1" ht="19.5" customHeight="1">
      <c r="A1951" s="1303"/>
      <c r="B1951" s="543" t="s">
        <v>210</v>
      </c>
      <c r="C1951" s="1297" t="s">
        <v>21</v>
      </c>
      <c r="D1951" s="1298"/>
      <c r="E1951" s="1298"/>
      <c r="F1951" s="1298"/>
      <c r="G1951" s="1299"/>
      <c r="H1951" s="13" t="s">
        <v>161</v>
      </c>
      <c r="I1951" s="1300">
        <f>VLOOKUP($A1945,'Marks Entry'!$B$9:$FN$108,4,0)</f>
        <v>0</v>
      </c>
      <c r="J1951" s="1300"/>
      <c r="K1951" s="1300"/>
      <c r="L1951" s="1300"/>
      <c r="M1951" s="1300"/>
      <c r="N1951" s="1300"/>
      <c r="O1951" s="1301"/>
      <c r="P1951" s="1007"/>
    </row>
    <row r="1952" spans="1:16" s="73" customFormat="1" ht="19.5" customHeight="1">
      <c r="A1952" s="1303"/>
      <c r="B1952" s="543" t="s">
        <v>210</v>
      </c>
      <c r="C1952" s="1283" t="s">
        <v>23</v>
      </c>
      <c r="D1952" s="1284"/>
      <c r="E1952" s="1284"/>
      <c r="F1952" s="1284"/>
      <c r="G1952" s="1285"/>
      <c r="H1952" s="25" t="s">
        <v>161</v>
      </c>
      <c r="I1952" s="1252">
        <f>VLOOKUP($A1945,'Marks Entry'!$B$9:$FN$108,7,0)</f>
        <v>0</v>
      </c>
      <c r="J1952" s="1252"/>
      <c r="K1952" s="1252"/>
      <c r="L1952" s="1252"/>
      <c r="M1952" s="1252"/>
      <c r="N1952" s="1252"/>
      <c r="O1952" s="1253"/>
      <c r="P1952" s="1007"/>
    </row>
    <row r="1953" spans="1:16" s="73" customFormat="1" ht="19.5" customHeight="1">
      <c r="A1953" s="1303"/>
      <c r="B1953" s="543" t="s">
        <v>210</v>
      </c>
      <c r="C1953" s="1283" t="s">
        <v>24</v>
      </c>
      <c r="D1953" s="1284"/>
      <c r="E1953" s="1284"/>
      <c r="F1953" s="1284"/>
      <c r="G1953" s="1285"/>
      <c r="H1953" s="25" t="s">
        <v>161</v>
      </c>
      <c r="I1953" s="1252">
        <f>VLOOKUP($A1945,'Marks Entry'!$B$9:$FN$108,8,0)</f>
        <v>0</v>
      </c>
      <c r="J1953" s="1252"/>
      <c r="K1953" s="1252"/>
      <c r="L1953" s="1252"/>
      <c r="M1953" s="1252"/>
      <c r="N1953" s="1252"/>
      <c r="O1953" s="1253"/>
      <c r="P1953" s="1007"/>
    </row>
    <row r="1954" spans="1:16" s="73" customFormat="1" ht="19.5" customHeight="1">
      <c r="A1954" s="1303"/>
      <c r="B1954" s="543" t="s">
        <v>210</v>
      </c>
      <c r="C1954" s="1283" t="s">
        <v>55</v>
      </c>
      <c r="D1954" s="1284"/>
      <c r="E1954" s="1284"/>
      <c r="F1954" s="1284"/>
      <c r="G1954" s="1285"/>
      <c r="H1954" s="25" t="s">
        <v>161</v>
      </c>
      <c r="I1954" s="1252">
        <f>VLOOKUP($A1945,'Marks Entry'!$B$9:$FN$108,9,0)</f>
        <v>0</v>
      </c>
      <c r="J1954" s="1252"/>
      <c r="K1954" s="1252"/>
      <c r="L1954" s="1252"/>
      <c r="M1954" s="1252"/>
      <c r="N1954" s="1252"/>
      <c r="O1954" s="1253"/>
      <c r="P1954" s="1007"/>
    </row>
    <row r="1955" spans="1:16" s="73" customFormat="1" ht="19.5" customHeight="1">
      <c r="A1955" s="1303"/>
      <c r="B1955" s="543" t="s">
        <v>210</v>
      </c>
      <c r="C1955" s="1283" t="s">
        <v>56</v>
      </c>
      <c r="D1955" s="1284"/>
      <c r="E1955" s="1284"/>
      <c r="F1955" s="1284"/>
      <c r="G1955" s="1285"/>
      <c r="H1955" s="25" t="s">
        <v>161</v>
      </c>
      <c r="I1955" s="1251" t="str">
        <f>CONCATENATE('Marks Entry'!$G$4,'Marks Entry'!$J$4)</f>
        <v>6(A)</v>
      </c>
      <c r="J1955" s="1252"/>
      <c r="K1955" s="1252"/>
      <c r="L1955" s="1252"/>
      <c r="M1955" s="1252"/>
      <c r="N1955" s="1252"/>
      <c r="O1955" s="1253"/>
      <c r="P1955" s="1007"/>
    </row>
    <row r="1956" spans="1:16" s="73" customFormat="1" ht="19.5" customHeight="1" thickBot="1">
      <c r="A1956" s="1303"/>
      <c r="B1956" s="543" t="s">
        <v>210</v>
      </c>
      <c r="C1956" s="1254" t="s">
        <v>26</v>
      </c>
      <c r="D1956" s="1255"/>
      <c r="E1956" s="1255"/>
      <c r="F1956" s="1255"/>
      <c r="G1956" s="1256"/>
      <c r="H1956" s="61" t="s">
        <v>161</v>
      </c>
      <c r="I1956" s="1257">
        <f>VLOOKUP($A1945,'Marks Entry'!$B$9:$FN$108,10,0)</f>
        <v>0</v>
      </c>
      <c r="J1956" s="1257"/>
      <c r="K1956" s="1257"/>
      <c r="L1956" s="1257"/>
      <c r="M1956" s="1257"/>
      <c r="N1956" s="1257"/>
      <c r="O1956" s="1258"/>
      <c r="P1956" s="1007"/>
    </row>
    <row r="1957" spans="1:16" s="73" customFormat="1" ht="34.5" customHeight="1">
      <c r="A1957" s="1303"/>
      <c r="B1957" s="543" t="s">
        <v>210</v>
      </c>
      <c r="C1957" s="1259" t="s">
        <v>57</v>
      </c>
      <c r="D1957" s="1260"/>
      <c r="E1957" s="525" t="s">
        <v>82</v>
      </c>
      <c r="F1957" s="525" t="s">
        <v>83</v>
      </c>
      <c r="G1957" s="697" t="str">
        <f>'Marks Entry'!$R$5</f>
        <v>No Bag Day Activity</v>
      </c>
      <c r="H1957" s="521" t="s">
        <v>32</v>
      </c>
      <c r="I1957" s="1261" t="s">
        <v>58</v>
      </c>
      <c r="J1957" s="1262"/>
      <c r="K1957" s="522" t="s">
        <v>203</v>
      </c>
      <c r="L1957" s="1263" t="s">
        <v>94</v>
      </c>
      <c r="M1957" s="1264"/>
      <c r="N1957" s="535" t="s">
        <v>86</v>
      </c>
      <c r="O1957" s="1265" t="s">
        <v>101</v>
      </c>
      <c r="P1957" s="1007"/>
    </row>
    <row r="1958" spans="1:16" s="73" customFormat="1" ht="25.5" customHeight="1" thickBot="1">
      <c r="A1958" s="1303"/>
      <c r="B1958" s="543" t="s">
        <v>210</v>
      </c>
      <c r="C1958" s="1267" t="s">
        <v>59</v>
      </c>
      <c r="D1958" s="1268"/>
      <c r="E1958" s="549">
        <f>'Marks Entry'!$N$7</f>
        <v>10</v>
      </c>
      <c r="F1958" s="549">
        <f>'Marks Entry'!$Q$7</f>
        <v>10</v>
      </c>
      <c r="G1958" s="549">
        <f>'Marks Entry'!$T$7</f>
        <v>10</v>
      </c>
      <c r="H1958" s="111">
        <f>SUM(E1958:G1958)</f>
        <v>30</v>
      </c>
      <c r="I1958" s="1269">
        <f>'Marks Entry'!$X$7</f>
        <v>70</v>
      </c>
      <c r="J1958" s="1270"/>
      <c r="K1958" s="531">
        <f>SUM(H1958,I1958)</f>
        <v>100</v>
      </c>
      <c r="L1958" s="1330">
        <f>'Marks Entry'!$AA$7</f>
        <v>100</v>
      </c>
      <c r="M1958" s="1331"/>
      <c r="N1958" s="536">
        <f>H1958+I1958+L1958</f>
        <v>200</v>
      </c>
      <c r="O1958" s="1266"/>
      <c r="P1958" s="1007"/>
    </row>
    <row r="1959" spans="1:16" s="73" customFormat="1" ht="18.600000000000001" customHeight="1">
      <c r="A1959" s="1303"/>
      <c r="B1959" s="543" t="s">
        <v>210</v>
      </c>
      <c r="C1959" s="1324" t="str">
        <f>'Marks Entry'!$L$3</f>
        <v>HINDI</v>
      </c>
      <c r="D1959" s="1325"/>
      <c r="E1959" s="527">
        <f>IF($L1948="TC",0,IF($L1948="Nso",0,VLOOKUP($A1945,'Marks Entry'!$B$9:$FN$108,13,0)))</f>
        <v>0</v>
      </c>
      <c r="F1959" s="527">
        <f>IF($L1948="TC",0,IF($L1948="Nso",0,VLOOKUP($A1945,'Marks Entry'!$B$9:$FN$108,16,0)))</f>
        <v>0</v>
      </c>
      <c r="G1959" s="527">
        <f>IF($L1948="TC",0,IF($L1948="Nso",0,VLOOKUP($A1945,'Marks Entry'!$B$9:$FN$108,19,0)))</f>
        <v>0</v>
      </c>
      <c r="H1959" s="528">
        <f>SUM(E1959:G1959)</f>
        <v>0</v>
      </c>
      <c r="I1959" s="1326">
        <f>IF($L1948="TC",0,IF($L1948="Nso",0,VLOOKUP($A1945,'Marks Entry'!$B$9:$FN$108,23,0)))</f>
        <v>0</v>
      </c>
      <c r="J1959" s="1327"/>
      <c r="K1959" s="532">
        <f>SUM(H1959,I1959)</f>
        <v>0</v>
      </c>
      <c r="L1959" s="1328">
        <f>IF($L1948="TC",0,IF($L1948="Nso",0,VLOOKUP($A1945,'Marks Entry'!$B$9:$FN$108,26,0)))</f>
        <v>0</v>
      </c>
      <c r="M1959" s="1329"/>
      <c r="N1959" s="537">
        <f>SUM(H1959,I1959,L1959)</f>
        <v>0</v>
      </c>
      <c r="O1959" s="544" t="str">
        <f>IF($L1948="TC",0,IF($L1948="Nso",0,VLOOKUP($A1945,'Marks Entry'!$B$9:$FN$108,30,0)))</f>
        <v>E</v>
      </c>
      <c r="P1959" s="1007"/>
    </row>
    <row r="1960" spans="1:16" s="73" customFormat="1" ht="18.600000000000001" customHeight="1">
      <c r="A1960" s="1303"/>
      <c r="B1960" s="543" t="s">
        <v>210</v>
      </c>
      <c r="C1960" s="1271" t="str">
        <f>'Marks Entry'!$AF$3</f>
        <v>ENGLISH</v>
      </c>
      <c r="D1960" s="1272"/>
      <c r="E1960" s="527">
        <f>IF($L1948="TC",0,IF($L1948="Nso",0,VLOOKUP($A1945,'Marks Entry'!$B$9:$FN$108,33,0)))</f>
        <v>0</v>
      </c>
      <c r="F1960" s="527">
        <f>IF($L1948="TC",0,IF($L1948="Nso",0,VLOOKUP($A1945,'Marks Entry'!$B$9:$FN$108,36,0)))</f>
        <v>0</v>
      </c>
      <c r="G1960" s="527">
        <f>IF($L1948="TC",0,IF($L1948="Nso",0,VLOOKUP($A1945,'Marks Entry'!$B$9:$FN$108,39,0)))</f>
        <v>0</v>
      </c>
      <c r="H1960" s="529">
        <f t="shared" ref="H1960:H1964" si="162">SUM(E1960:G1960)</f>
        <v>0</v>
      </c>
      <c r="I1960" s="1273">
        <f>IF($L1948="TC",0,IF($L1948="Nso",0,VLOOKUP($A1945,'Marks Entry'!$B$9:$FN$108,43,0)))</f>
        <v>0</v>
      </c>
      <c r="J1960" s="1274"/>
      <c r="K1960" s="533">
        <f t="shared" ref="K1960:K1964" si="163">SUM(H1960,I1960)</f>
        <v>0</v>
      </c>
      <c r="L1960" s="1275">
        <f>IF($L1948="TC",0,IF($L1948="Nso",0,VLOOKUP($A1945,'Marks Entry'!$B$9:$FN$108,46,0)))</f>
        <v>0</v>
      </c>
      <c r="M1960" s="1276"/>
      <c r="N1960" s="537">
        <f t="shared" ref="N1960:N1964" si="164">SUM(H1960,I1960,L1960)</f>
        <v>0</v>
      </c>
      <c r="O1960" s="544" t="str">
        <f>IF($L1948="TC",0,IF($L1948="Nso",0,VLOOKUP($A1945,'Marks Entry'!$B$9:$FN$108,50,0)))</f>
        <v>E</v>
      </c>
      <c r="P1960" s="1007"/>
    </row>
    <row r="1961" spans="1:16" s="73" customFormat="1" ht="18.600000000000001" customHeight="1">
      <c r="A1961" s="1303"/>
      <c r="B1961" s="543" t="s">
        <v>210</v>
      </c>
      <c r="C1961" s="1271" t="str">
        <f>'Marks Entry'!$AZ$3</f>
        <v>SANSKRIT</v>
      </c>
      <c r="D1961" s="1272"/>
      <c r="E1961" s="527">
        <f>IF($L1948="TC",0,IF($L1948="Nso",0,VLOOKUP($A1945,'Marks Entry'!$B$9:$FN$108,53,0)))</f>
        <v>0</v>
      </c>
      <c r="F1961" s="527">
        <f>IF($L1948="TC",0,IF($L1948="TC",0,IF($L1948="Nso",0,VLOOKUP($A1945,'Marks Entry'!$B$9:$FN$108,56,0))))</f>
        <v>0</v>
      </c>
      <c r="G1961" s="527">
        <f>IF($L1948="TC",0,IF($L1948="TC",0,IF($L1948="Nso",0,VLOOKUP($A1945,'Marks Entry'!$B$9:$FN$108,59,0))))</f>
        <v>0</v>
      </c>
      <c r="H1961" s="529">
        <f t="shared" si="162"/>
        <v>0</v>
      </c>
      <c r="I1961" s="1273">
        <f>IF($L1948="TC",0,IF($L1948="Nso",0,VLOOKUP($A1945,'Marks Entry'!$B$9:$FN$108,63,0)))</f>
        <v>0</v>
      </c>
      <c r="J1961" s="1274"/>
      <c r="K1961" s="533">
        <f t="shared" si="163"/>
        <v>0</v>
      </c>
      <c r="L1961" s="1275">
        <f>IF($L1948="TC",0,IF($L1948="Nso",0,VLOOKUP($A1945,'Marks Entry'!$B$9:$FN$108,66,0)))</f>
        <v>0</v>
      </c>
      <c r="M1961" s="1276"/>
      <c r="N1961" s="537">
        <f t="shared" si="164"/>
        <v>0</v>
      </c>
      <c r="O1961" s="544" t="str">
        <f>IF($L1948="TC",0,IF($L1948="Nso",0,VLOOKUP($A1945,'Marks Entry'!$B$9:$FN$108,70,0)))</f>
        <v>E</v>
      </c>
      <c r="P1961" s="1007"/>
    </row>
    <row r="1962" spans="1:16" s="73" customFormat="1" ht="18.600000000000001" customHeight="1">
      <c r="A1962" s="1303"/>
      <c r="B1962" s="543" t="s">
        <v>210</v>
      </c>
      <c r="C1962" s="1271" t="str">
        <f>'Marks Entry'!$BT$3</f>
        <v>SCIENCE</v>
      </c>
      <c r="D1962" s="1272"/>
      <c r="E1962" s="527">
        <f>IF($L1948="TC",0,IF($L1948="Nso",0,VLOOKUP($A1945,'Marks Entry'!$B$9:$FN$108,73,0)))</f>
        <v>0</v>
      </c>
      <c r="F1962" s="527">
        <f>IF($L1948="TC",0,IF($L1948="Nso",0,VLOOKUP($A1945,'Marks Entry'!$B$9:$FN$108,76,0)))</f>
        <v>0</v>
      </c>
      <c r="G1962" s="527">
        <f>IF($L1948="TC",0,IF($L1948="Nso",0,VLOOKUP($A1945,'Marks Entry'!$B$9:$FN$108,79,0)))</f>
        <v>0</v>
      </c>
      <c r="H1962" s="529">
        <f t="shared" si="162"/>
        <v>0</v>
      </c>
      <c r="I1962" s="1273">
        <f>IF($L1948="TC",0,IF($L1948="Nso",0,VLOOKUP($A1945,'Marks Entry'!$B$9:$FN$108,83,0)))</f>
        <v>0</v>
      </c>
      <c r="J1962" s="1274"/>
      <c r="K1962" s="533">
        <f t="shared" si="163"/>
        <v>0</v>
      </c>
      <c r="L1962" s="1275">
        <f>IF($L1948="TC",0,IF($L1948="Nso",0,VLOOKUP($A1945,'Marks Entry'!$B$9:$FN$108,86,0)))</f>
        <v>0</v>
      </c>
      <c r="M1962" s="1276"/>
      <c r="N1962" s="537">
        <f t="shared" si="164"/>
        <v>0</v>
      </c>
      <c r="O1962" s="544" t="str">
        <f>IF($L1948="TC",0,IF($L1948="Nso",0,VLOOKUP($A1945,'Marks Entry'!$B$9:$FN$108,90,0)))</f>
        <v>E</v>
      </c>
      <c r="P1962" s="1007"/>
    </row>
    <row r="1963" spans="1:16" s="73" customFormat="1" ht="18.600000000000001" customHeight="1">
      <c r="A1963" s="1303"/>
      <c r="B1963" s="543" t="s">
        <v>210</v>
      </c>
      <c r="C1963" s="1271" t="str">
        <f>'Marks Entry'!$CN$3</f>
        <v>MATHEMATICS</v>
      </c>
      <c r="D1963" s="1272"/>
      <c r="E1963" s="527">
        <f>IF($L1948="TC",0,IF($L1948="Nso",0,VLOOKUP($A1945,'Marks Entry'!$B$9:$FN$108,93,0)))</f>
        <v>0</v>
      </c>
      <c r="F1963" s="527">
        <f>IF($L1948="TC",0,IF($L1948="Nso",0,VLOOKUP($A1945,'Marks Entry'!$B$9:$FN$108,96,0)))</f>
        <v>0</v>
      </c>
      <c r="G1963" s="527">
        <f>IF($L1948="TC",0,IF($L1948="Nso",0,VLOOKUP($A1945,'Marks Entry'!$B$9:$FN$108,99,0)))</f>
        <v>0</v>
      </c>
      <c r="H1963" s="529">
        <f t="shared" si="162"/>
        <v>0</v>
      </c>
      <c r="I1963" s="1273">
        <f>IF($L1948="TC",0,IF($L1948="Nso",0,VLOOKUP($A1945,'Marks Entry'!$B$9:$FN$108,103,0)))</f>
        <v>0</v>
      </c>
      <c r="J1963" s="1274"/>
      <c r="K1963" s="533">
        <f t="shared" si="163"/>
        <v>0</v>
      </c>
      <c r="L1963" s="1275">
        <f>IF($L1948="TC",0,IF($L1948="Nso",0,VLOOKUP($A1945,'Marks Entry'!$B$9:$FN$108,106,0)))</f>
        <v>0</v>
      </c>
      <c r="M1963" s="1276"/>
      <c r="N1963" s="537">
        <f t="shared" si="164"/>
        <v>0</v>
      </c>
      <c r="O1963" s="544" t="str">
        <f>IF($L1948="TC",0,IF($L1948="Nso",0,VLOOKUP($A1945,'Marks Entry'!$B$9:$FN$108,110,0)))</f>
        <v>E</v>
      </c>
      <c r="P1963" s="1007"/>
    </row>
    <row r="1964" spans="1:16" s="73" customFormat="1" ht="18.600000000000001" customHeight="1" thickBot="1">
      <c r="A1964" s="1303"/>
      <c r="B1964" s="543" t="s">
        <v>210</v>
      </c>
      <c r="C1964" s="1277" t="str">
        <f>'Marks Entry'!$DH$3</f>
        <v>SOCIAL SCIENCE</v>
      </c>
      <c r="D1964" s="1278"/>
      <c r="E1964" s="527">
        <f>IF($L1948="TC",0,IF($L1948="Nso",0,VLOOKUP($A1945,'Marks Entry'!$B$9:$FN$108,113,0)))</f>
        <v>0</v>
      </c>
      <c r="F1964" s="527">
        <f>IF($L1948="TC",0,IF($L1948="Nso",0,VLOOKUP($A1945,'Marks Entry'!$B$9:$FN$108,116,0)))</f>
        <v>0</v>
      </c>
      <c r="G1964" s="527">
        <f>IF($L1948="TC",0,IF($L1948="Nso",0,VLOOKUP($A1945,'Marks Entry'!$B$9:$FN$108,119,0)))</f>
        <v>0</v>
      </c>
      <c r="H1964" s="530">
        <f t="shared" si="162"/>
        <v>0</v>
      </c>
      <c r="I1964" s="1279">
        <f>IF($L1948="TC",0,IF($L1948="Nso",0,VLOOKUP($A1945,'Marks Entry'!$B$9:$FN$108,123,0)))</f>
        <v>0</v>
      </c>
      <c r="J1964" s="1280"/>
      <c r="K1964" s="534">
        <f t="shared" si="163"/>
        <v>0</v>
      </c>
      <c r="L1964" s="1281">
        <f>IF($L1948="TC",0,IF($L1948="Nso",0,VLOOKUP($A1945,'Marks Entry'!$B$9:$FN$108,126,0)))</f>
        <v>0</v>
      </c>
      <c r="M1964" s="1282"/>
      <c r="N1964" s="537">
        <f t="shared" si="164"/>
        <v>0</v>
      </c>
      <c r="O1964" s="544" t="str">
        <f>IF($L1948="TC",0,IF($L1948="Nso",0,VLOOKUP($A1945,'Marks Entry'!$B$9:$FN$108,130,0)))</f>
        <v>E</v>
      </c>
      <c r="P1964" s="1007"/>
    </row>
    <row r="1965" spans="1:16" s="73" customFormat="1" ht="18.600000000000001" customHeight="1">
      <c r="A1965" s="1303"/>
      <c r="B1965" s="543" t="s">
        <v>210</v>
      </c>
      <c r="C1965" s="1350" t="s">
        <v>87</v>
      </c>
      <c r="D1965" s="1351"/>
      <c r="E1965" s="1352"/>
      <c r="F1965" s="1356" t="s">
        <v>88</v>
      </c>
      <c r="G1965" s="1357"/>
      <c r="H1965" s="1358" t="s">
        <v>89</v>
      </c>
      <c r="I1965" s="1358"/>
      <c r="J1965" s="1359" t="s">
        <v>44</v>
      </c>
      <c r="K1965" s="1360"/>
      <c r="L1965" s="236" t="s">
        <v>95</v>
      </c>
      <c r="M1965" s="236" t="s">
        <v>208</v>
      </c>
      <c r="N1965" s="200" t="s">
        <v>42</v>
      </c>
      <c r="O1965" s="545" t="s">
        <v>46</v>
      </c>
      <c r="P1965" s="1007"/>
    </row>
    <row r="1966" spans="1:16" s="73" customFormat="1" ht="18.600000000000001" customHeight="1" thickBot="1">
      <c r="A1966" s="1303"/>
      <c r="B1966" s="543" t="s">
        <v>210</v>
      </c>
      <c r="C1966" s="1353"/>
      <c r="D1966" s="1354"/>
      <c r="E1966" s="1355"/>
      <c r="F1966" s="1361">
        <f>IF($L1948="TC",0,IF($L1948="Nso",0,VLOOKUP($A1945,'Marks Entry'!$B$9:$FN$108,161,0)))</f>
        <v>1200</v>
      </c>
      <c r="G1966" s="1362"/>
      <c r="H1966" s="1363">
        <f>IF($L1948="TC",0,IF($L1948="Nso",0,VLOOKUP($A1945,'Marks Entry'!$B$9:$FN$108,162,0)))</f>
        <v>0</v>
      </c>
      <c r="I1966" s="1363"/>
      <c r="J1966" s="1364">
        <f>IF($L1948="TC",0,IF($L1948="Nso",0,VLOOKUP($A1945,'Marks Entry'!$B$9:$FN$108,163,0)))</f>
        <v>0</v>
      </c>
      <c r="K1966" s="1365"/>
      <c r="L1966" s="237" t="str">
        <f>IF($L1948="TC",0,IF($L1948="Nso",0,VLOOKUP($A1945,'Marks Entry'!$B$9:$FN$108,164,0)))</f>
        <v/>
      </c>
      <c r="M1966" s="237" t="str">
        <f>IF($L1948="TC",0,IF($L1948="Nso",0,VLOOKUP($A1945,'Marks Entry'!$B$9:$FN$108,165,0)))</f>
        <v/>
      </c>
      <c r="N1966" s="542" t="str">
        <f>IF($L1948="TC","TC",IF($L1948="Nso","NSO",VLOOKUP($A1945,'Marks Entry'!$B$9:$FN$108,166,0)))</f>
        <v>PROMOTED</v>
      </c>
      <c r="O1966" s="546" t="str">
        <f>IF($L1948="Nso",0,VLOOKUP($A1945,'Marks Entry'!$B$9:$FN$108,168,0))</f>
        <v/>
      </c>
      <c r="P1966" s="1007"/>
    </row>
    <row r="1967" spans="1:16" s="73" customFormat="1" ht="18.600000000000001" customHeight="1">
      <c r="A1967" s="1303"/>
      <c r="B1967" s="543" t="s">
        <v>210</v>
      </c>
      <c r="C1967" s="1332" t="s">
        <v>62</v>
      </c>
      <c r="D1967" s="1333"/>
      <c r="E1967" s="1333"/>
      <c r="F1967" s="1333"/>
      <c r="G1967" s="1333"/>
      <c r="H1967" s="1333"/>
      <c r="I1967" s="1334"/>
      <c r="J1967" s="1335" t="s">
        <v>63</v>
      </c>
      <c r="K1967" s="1335"/>
      <c r="L1967" s="1336"/>
      <c r="M1967" s="238">
        <f>IF($L1948="TC",0,IF($L1948="Nso",0,VLOOKUP($A1945,'Marks Entry'!$B$9:$FN$108,158,0)))</f>
        <v>0</v>
      </c>
      <c r="N1967" s="1337" t="s">
        <v>104</v>
      </c>
      <c r="O1967" s="1338"/>
      <c r="P1967" s="1007"/>
    </row>
    <row r="1968" spans="1:16" s="73" customFormat="1" ht="18.600000000000001" customHeight="1" thickBot="1">
      <c r="A1968" s="1303"/>
      <c r="B1968" s="543" t="s">
        <v>210</v>
      </c>
      <c r="C1968" s="1339" t="s">
        <v>57</v>
      </c>
      <c r="D1968" s="1340"/>
      <c r="E1968" s="1340"/>
      <c r="F1968" s="1341" t="s">
        <v>168</v>
      </c>
      <c r="G1968" s="1341"/>
      <c r="H1968" s="1341"/>
      <c r="I1968" s="523" t="s">
        <v>50</v>
      </c>
      <c r="J1968" s="1342" t="s">
        <v>64</v>
      </c>
      <c r="K1968" s="1342"/>
      <c r="L1968" s="1343"/>
      <c r="M1968" s="239">
        <f>IF($L1948="TC",0,IF($L1948="Nso",0,VLOOKUP($A1945,'Marks Entry'!$B$9:$FN$108,159,0)))</f>
        <v>0</v>
      </c>
      <c r="N1968" s="1344" t="str">
        <f>IF($L1948="TC",0,IF($L1948="Nso",0,VLOOKUP($A1945,'Marks Entry'!$B$9:$FN$108,160,0)))</f>
        <v/>
      </c>
      <c r="O1968" s="1345"/>
      <c r="P1968" s="1007"/>
    </row>
    <row r="1969" spans="1:16" s="73" customFormat="1" ht="18.600000000000001" customHeight="1">
      <c r="A1969" s="1303"/>
      <c r="B1969" s="543" t="s">
        <v>210</v>
      </c>
      <c r="C1969" s="1339"/>
      <c r="D1969" s="1340"/>
      <c r="E1969" s="1340"/>
      <c r="F1969" s="1341"/>
      <c r="G1969" s="1341"/>
      <c r="H1969" s="1341"/>
      <c r="I1969" s="524" t="s">
        <v>102</v>
      </c>
      <c r="J1969" s="1346" t="s">
        <v>65</v>
      </c>
      <c r="K1969" s="1346"/>
      <c r="L1969" s="1347"/>
      <c r="M1969" s="1348" t="str">
        <f>IF($L1948="TC",0,IF($L1948="Nso",0,VLOOKUP($A1945,'Marks Entry'!$B$9:$FN$108,169,0)))</f>
        <v>Need Improvement</v>
      </c>
      <c r="N1969" s="1348"/>
      <c r="O1969" s="1349"/>
      <c r="P1969" s="1007"/>
    </row>
    <row r="1970" spans="1:16" s="73" customFormat="1" ht="18.600000000000001" customHeight="1">
      <c r="A1970" s="1303"/>
      <c r="B1970" s="543" t="s">
        <v>210</v>
      </c>
      <c r="C1970" s="1397" t="str">
        <f>'Marks Entry'!$EB$3</f>
        <v>Work Exp.</v>
      </c>
      <c r="D1970" s="1398"/>
      <c r="E1970" s="1399"/>
      <c r="F1970" s="1400" t="str">
        <f>IF($L1948="TC",0,IF($L1948="Nso",0,VLOOKUP($A1945,'Marks Entry'!$B$9:$GM$108,186,0)))</f>
        <v>0/100</v>
      </c>
      <c r="G1970" s="1400"/>
      <c r="H1970" s="1400"/>
      <c r="I1970" s="59" t="str">
        <f>IF($L1948="TC",0,IF($L1948="Nso",0,VLOOKUP($A1945,'Marks Entry'!$B$9:$GM$108,139,0)))</f>
        <v>E</v>
      </c>
      <c r="J1970" s="1401" t="s">
        <v>81</v>
      </c>
      <c r="K1970" s="1401"/>
      <c r="L1970" s="1402"/>
      <c r="M1970" s="1403">
        <f>'Marks Entry'!$AA$2</f>
        <v>45041</v>
      </c>
      <c r="N1970" s="1403"/>
      <c r="O1970" s="1404"/>
      <c r="P1970" s="1007"/>
    </row>
    <row r="1971" spans="1:16" s="73" customFormat="1" ht="18.600000000000001" customHeight="1">
      <c r="A1971" s="1303"/>
      <c r="B1971" s="543" t="s">
        <v>210</v>
      </c>
      <c r="C1971" s="1405" t="str">
        <f>'Marks Entry'!$EK$3</f>
        <v>Art Edu.</v>
      </c>
      <c r="D1971" s="1400"/>
      <c r="E1971" s="1400"/>
      <c r="F1971" s="1406" t="str">
        <f>IF($L1948="TC",0,IF($L1948="Nso",0,VLOOKUP($A1945,'Marks Entry'!$B$9:$GM$108,190,0)))</f>
        <v>0/100</v>
      </c>
      <c r="G1971" s="1407"/>
      <c r="H1971" s="1408"/>
      <c r="I1971" s="59" t="str">
        <f>IF($L1948="TC",0,IF($L1948="Nso",0,VLOOKUP($A1945,'Marks Entry'!$B$9:$GM$108,148,0)))</f>
        <v>E</v>
      </c>
      <c r="J1971" s="1409"/>
      <c r="K1971" s="1409"/>
      <c r="L1971" s="1410"/>
      <c r="M1971" s="1410"/>
      <c r="N1971" s="1410"/>
      <c r="O1971" s="1411"/>
      <c r="P1971" s="1007"/>
    </row>
    <row r="1972" spans="1:16" s="73" customFormat="1" ht="18.600000000000001" customHeight="1">
      <c r="A1972" s="1303"/>
      <c r="B1972" s="543" t="s">
        <v>210</v>
      </c>
      <c r="C1972" s="1366" t="str">
        <f>'Marks Entry'!$ET$3</f>
        <v>HEALTH &amp; PHY. EDU.</v>
      </c>
      <c r="D1972" s="1367"/>
      <c r="E1972" s="1367"/>
      <c r="F1972" s="1368" t="str">
        <f>IF($L1948="TC",0,IF($L1948="Nso",0,VLOOKUP($A1945,'Marks Entry'!$B$9:$GM$108,194,0)))</f>
        <v>0/100</v>
      </c>
      <c r="G1972" s="1369"/>
      <c r="H1972" s="1370"/>
      <c r="I1972" s="59" t="str">
        <f>IF($L1948="TC",0,IF($L1948="Nso",0,VLOOKUP($A1945,'Marks Entry'!$B$9:$GM$108,157,0)))</f>
        <v>E</v>
      </c>
      <c r="J1972" s="1371" t="s">
        <v>77</v>
      </c>
      <c r="K1972" s="1372"/>
      <c r="L1972" s="1373"/>
      <c r="M1972" s="1377"/>
      <c r="N1972" s="1372"/>
      <c r="O1972" s="1378"/>
      <c r="P1972" s="1007"/>
    </row>
    <row r="1973" spans="1:16" s="73" customFormat="1" ht="18.600000000000001" customHeight="1">
      <c r="A1973" s="1303"/>
      <c r="B1973" s="543" t="s">
        <v>210</v>
      </c>
      <c r="C1973" s="1381" t="s">
        <v>66</v>
      </c>
      <c r="D1973" s="1382"/>
      <c r="E1973" s="1382"/>
      <c r="F1973" s="1382"/>
      <c r="G1973" s="1382"/>
      <c r="H1973" s="1382"/>
      <c r="I1973" s="1383"/>
      <c r="J1973" s="1374"/>
      <c r="K1973" s="1375"/>
      <c r="L1973" s="1376"/>
      <c r="M1973" s="1379"/>
      <c r="N1973" s="1375"/>
      <c r="O1973" s="1380"/>
      <c r="P1973" s="1007"/>
    </row>
    <row r="1974" spans="1:16" s="73" customFormat="1" ht="18.600000000000001" customHeight="1" thickBot="1">
      <c r="A1974" s="1303"/>
      <c r="B1974" s="543" t="s">
        <v>210</v>
      </c>
      <c r="C1974" s="60" t="s">
        <v>67</v>
      </c>
      <c r="D1974" s="1384" t="s">
        <v>72</v>
      </c>
      <c r="E1974" s="1385"/>
      <c r="F1974" s="1384" t="s">
        <v>73</v>
      </c>
      <c r="G1974" s="1386"/>
      <c r="H1974" s="1386"/>
      <c r="I1974" s="1387"/>
      <c r="J1974" s="1388" t="s">
        <v>78</v>
      </c>
      <c r="K1974" s="1389"/>
      <c r="L1974" s="1389"/>
      <c r="M1974" s="1389"/>
      <c r="N1974" s="1389"/>
      <c r="O1974" s="1390"/>
      <c r="P1974" s="1007"/>
    </row>
    <row r="1975" spans="1:16" s="73" customFormat="1" ht="18.600000000000001" customHeight="1">
      <c r="A1975" s="1303"/>
      <c r="B1975" s="543" t="s">
        <v>210</v>
      </c>
      <c r="C1975" s="690" t="s">
        <v>68</v>
      </c>
      <c r="D1975" s="1328" t="s">
        <v>211</v>
      </c>
      <c r="E1975" s="1327"/>
      <c r="F1975" s="1394" t="s">
        <v>74</v>
      </c>
      <c r="G1975" s="1395"/>
      <c r="H1975" s="1395"/>
      <c r="I1975" s="1396"/>
      <c r="J1975" s="1391"/>
      <c r="K1975" s="1392"/>
      <c r="L1975" s="1392"/>
      <c r="M1975" s="1392"/>
      <c r="N1975" s="1392"/>
      <c r="O1975" s="1393"/>
      <c r="P1975" s="1007"/>
    </row>
    <row r="1976" spans="1:16" s="73" customFormat="1" ht="18.600000000000001" customHeight="1">
      <c r="A1976" s="1303"/>
      <c r="B1976" s="543" t="s">
        <v>210</v>
      </c>
      <c r="C1976" s="689" t="s">
        <v>69</v>
      </c>
      <c r="D1976" s="1275" t="s">
        <v>212</v>
      </c>
      <c r="E1976" s="1274"/>
      <c r="F1976" s="1413" t="s">
        <v>75</v>
      </c>
      <c r="G1976" s="1414"/>
      <c r="H1976" s="1414"/>
      <c r="I1976" s="1415"/>
      <c r="J1976" s="1391"/>
      <c r="K1976" s="1392"/>
      <c r="L1976" s="1392"/>
      <c r="M1976" s="1392"/>
      <c r="N1976" s="1392"/>
      <c r="O1976" s="1393"/>
      <c r="P1976" s="1007"/>
    </row>
    <row r="1977" spans="1:16" s="73" customFormat="1" ht="18.600000000000001" customHeight="1">
      <c r="A1977" s="1303"/>
      <c r="B1977" s="543" t="s">
        <v>210</v>
      </c>
      <c r="C1977" s="689" t="s">
        <v>71</v>
      </c>
      <c r="D1977" s="1275" t="s">
        <v>213</v>
      </c>
      <c r="E1977" s="1274"/>
      <c r="F1977" s="1413" t="s">
        <v>76</v>
      </c>
      <c r="G1977" s="1414"/>
      <c r="H1977" s="1414"/>
      <c r="I1977" s="1415"/>
      <c r="J1977" s="1416" t="s">
        <v>90</v>
      </c>
      <c r="K1977" s="1417"/>
      <c r="L1977" s="1417"/>
      <c r="M1977" s="1417"/>
      <c r="N1977" s="1417"/>
      <c r="O1977" s="1418"/>
      <c r="P1977" s="1007"/>
    </row>
    <row r="1978" spans="1:16" s="73" customFormat="1" ht="18.600000000000001" customHeight="1">
      <c r="A1978" s="1303"/>
      <c r="B1978" s="543" t="s">
        <v>210</v>
      </c>
      <c r="C1978" s="689" t="s">
        <v>70</v>
      </c>
      <c r="D1978" s="1275" t="s">
        <v>214</v>
      </c>
      <c r="E1978" s="1274"/>
      <c r="F1978" s="1413" t="s">
        <v>103</v>
      </c>
      <c r="G1978" s="1414"/>
      <c r="H1978" s="1414"/>
      <c r="I1978" s="1415"/>
      <c r="J1978" s="1416"/>
      <c r="K1978" s="1417"/>
      <c r="L1978" s="1417"/>
      <c r="M1978" s="1417"/>
      <c r="N1978" s="1417"/>
      <c r="O1978" s="1418"/>
      <c r="P1978" s="1007"/>
    </row>
    <row r="1979" spans="1:16" s="73" customFormat="1" ht="18.600000000000001" customHeight="1" thickBot="1">
      <c r="A1979" s="1303"/>
      <c r="B1979" s="547" t="s">
        <v>210</v>
      </c>
      <c r="C1979" s="548" t="s">
        <v>153</v>
      </c>
      <c r="D1979" s="1281" t="s">
        <v>215</v>
      </c>
      <c r="E1979" s="1280"/>
      <c r="F1979" s="1422" t="s">
        <v>216</v>
      </c>
      <c r="G1979" s="1423"/>
      <c r="H1979" s="1423"/>
      <c r="I1979" s="1424"/>
      <c r="J1979" s="1419"/>
      <c r="K1979" s="1420"/>
      <c r="L1979" s="1420"/>
      <c r="M1979" s="1420"/>
      <c r="N1979" s="1420"/>
      <c r="O1979" s="1421"/>
      <c r="P1979" s="1007"/>
    </row>
    <row r="1980" spans="1:16" s="73" customFormat="1" ht="9.75" customHeight="1">
      <c r="A1980" s="1412"/>
      <c r="B1980" s="1412"/>
      <c r="C1980" s="1412"/>
      <c r="D1980" s="1412"/>
      <c r="E1980" s="1412"/>
      <c r="F1980" s="1412"/>
      <c r="G1980" s="1412"/>
      <c r="H1980" s="1412"/>
      <c r="I1980" s="1412"/>
      <c r="J1980" s="1412"/>
      <c r="K1980" s="1412"/>
      <c r="L1980" s="1412"/>
      <c r="M1980" s="1412"/>
      <c r="N1980" s="1412"/>
      <c r="O1980" s="1412"/>
      <c r="P1980" s="1412"/>
    </row>
    <row r="1981" spans="1:16" s="73" customFormat="1" ht="17.25" customHeight="1" thickBot="1">
      <c r="A1981" s="241">
        <f>A1945+1</f>
        <v>56</v>
      </c>
      <c r="B1981" s="1302" t="s">
        <v>53</v>
      </c>
      <c r="C1981" s="1302"/>
      <c r="D1981" s="1302"/>
      <c r="E1981" s="1302"/>
      <c r="F1981" s="1302"/>
      <c r="G1981" s="1302"/>
      <c r="H1981" s="1302"/>
      <c r="I1981" s="1302"/>
      <c r="J1981" s="1302"/>
      <c r="K1981" s="1302"/>
      <c r="L1981" s="1302"/>
      <c r="M1981" s="1302"/>
      <c r="N1981" s="1302"/>
      <c r="O1981" s="1302"/>
      <c r="P1981" s="1007"/>
    </row>
    <row r="1982" spans="1:16" s="73" customFormat="1" ht="44.25" customHeight="1">
      <c r="A1982" s="1303"/>
      <c r="B1982" s="1304" t="str">
        <f>IF(L1984&gt;0,CONCATENATE(I1984,L1984),0)</f>
        <v>Roll No.:-956</v>
      </c>
      <c r="C1982" s="1306"/>
      <c r="D1982" s="1308" t="str">
        <f>Master!$E$8</f>
        <v>Govt. Sr. Secondary School Raimalwada</v>
      </c>
      <c r="E1982" s="1309"/>
      <c r="F1982" s="1309"/>
      <c r="G1982" s="1309"/>
      <c r="H1982" s="1309"/>
      <c r="I1982" s="1309"/>
      <c r="J1982" s="1309"/>
      <c r="K1982" s="1309"/>
      <c r="L1982" s="1309"/>
      <c r="M1982" s="1309"/>
      <c r="N1982" s="1309"/>
      <c r="O1982" s="1310"/>
      <c r="P1982" s="1007"/>
    </row>
    <row r="1983" spans="1:16" s="73" customFormat="1" ht="26.25" customHeight="1" thickBot="1">
      <c r="A1983" s="1303"/>
      <c r="B1983" s="1305"/>
      <c r="C1983" s="1307"/>
      <c r="D1983" s="1311" t="str">
        <f>Master!$E$11</f>
        <v>P.S.-Bapini (Jodhpur)</v>
      </c>
      <c r="E1983" s="1311"/>
      <c r="F1983" s="1311"/>
      <c r="G1983" s="1311"/>
      <c r="H1983" s="1311"/>
      <c r="I1983" s="1311"/>
      <c r="J1983" s="1311"/>
      <c r="K1983" s="1311"/>
      <c r="L1983" s="1311"/>
      <c r="M1983" s="1311"/>
      <c r="N1983" s="1311"/>
      <c r="O1983" s="1312"/>
      <c r="P1983" s="1007"/>
    </row>
    <row r="1984" spans="1:16" s="73" customFormat="1" ht="15" customHeight="1">
      <c r="A1984" s="1303"/>
      <c r="B1984" s="1313"/>
      <c r="C1984" s="1314" t="s">
        <v>163</v>
      </c>
      <c r="D1984" s="1315"/>
      <c r="E1984" s="1315"/>
      <c r="F1984" s="1315"/>
      <c r="G1984" s="1315"/>
      <c r="H1984" s="1316"/>
      <c r="I1984" s="1320" t="s">
        <v>125</v>
      </c>
      <c r="J1984" s="1321"/>
      <c r="K1984" s="1321"/>
      <c r="L1984" s="1286">
        <f>VLOOKUP(A1981,'Marks Entry'!$B$9:$G$108,6)</f>
        <v>956</v>
      </c>
      <c r="M1984" s="1288" t="str">
        <f>CONCATENATE('Marks Entry'!$C$3,"0",'Marks Entry'!$G$3)</f>
        <v>School U-Dise Code :-08151106901</v>
      </c>
      <c r="N1984" s="1289"/>
      <c r="O1984" s="1290"/>
      <c r="P1984" s="1007"/>
    </row>
    <row r="1985" spans="1:16" s="73" customFormat="1" ht="15" customHeight="1">
      <c r="A1985" s="1303"/>
      <c r="B1985" s="1313"/>
      <c r="C1985" s="1314"/>
      <c r="D1985" s="1315"/>
      <c r="E1985" s="1315"/>
      <c r="F1985" s="1315"/>
      <c r="G1985" s="1315"/>
      <c r="H1985" s="1316"/>
      <c r="I1985" s="1320"/>
      <c r="J1985" s="1321"/>
      <c r="K1985" s="1321"/>
      <c r="L1985" s="1286"/>
      <c r="M1985" s="1291" t="str">
        <f>CONCATENATE('Marks Entry'!$I$3,'Marks Entry'!$J$3)</f>
        <v>Session :-2022-23</v>
      </c>
      <c r="N1985" s="1292"/>
      <c r="O1985" s="1293"/>
      <c r="P1985" s="1007"/>
    </row>
    <row r="1986" spans="1:16" s="73" customFormat="1" ht="15" customHeight="1" thickBot="1">
      <c r="A1986" s="1303"/>
      <c r="B1986" s="1313"/>
      <c r="C1986" s="1317"/>
      <c r="D1986" s="1318"/>
      <c r="E1986" s="1318"/>
      <c r="F1986" s="1318"/>
      <c r="G1986" s="1318"/>
      <c r="H1986" s="1319"/>
      <c r="I1986" s="1322"/>
      <c r="J1986" s="1323"/>
      <c r="K1986" s="1323"/>
      <c r="L1986" s="1287"/>
      <c r="M1986" s="1294"/>
      <c r="N1986" s="1295"/>
      <c r="O1986" s="1296"/>
      <c r="P1986" s="1007"/>
    </row>
    <row r="1987" spans="1:16" s="73" customFormat="1" ht="19.5" customHeight="1">
      <c r="A1987" s="1303"/>
      <c r="B1987" s="543" t="s">
        <v>210</v>
      </c>
      <c r="C1987" s="1297" t="s">
        <v>21</v>
      </c>
      <c r="D1987" s="1298"/>
      <c r="E1987" s="1298"/>
      <c r="F1987" s="1298"/>
      <c r="G1987" s="1299"/>
      <c r="H1987" s="13" t="s">
        <v>161</v>
      </c>
      <c r="I1987" s="1300">
        <f>VLOOKUP($A1981,'Marks Entry'!$B$9:$FN$108,4,0)</f>
        <v>0</v>
      </c>
      <c r="J1987" s="1300"/>
      <c r="K1987" s="1300"/>
      <c r="L1987" s="1300"/>
      <c r="M1987" s="1300"/>
      <c r="N1987" s="1300"/>
      <c r="O1987" s="1301"/>
      <c r="P1987" s="1007"/>
    </row>
    <row r="1988" spans="1:16" s="73" customFormat="1" ht="19.5" customHeight="1">
      <c r="A1988" s="1303"/>
      <c r="B1988" s="543" t="s">
        <v>210</v>
      </c>
      <c r="C1988" s="1283" t="s">
        <v>23</v>
      </c>
      <c r="D1988" s="1284"/>
      <c r="E1988" s="1284"/>
      <c r="F1988" s="1284"/>
      <c r="G1988" s="1285"/>
      <c r="H1988" s="25" t="s">
        <v>161</v>
      </c>
      <c r="I1988" s="1252">
        <f>VLOOKUP($A1981,'Marks Entry'!$B$9:$FN$108,7,0)</f>
        <v>0</v>
      </c>
      <c r="J1988" s="1252"/>
      <c r="K1988" s="1252"/>
      <c r="L1988" s="1252"/>
      <c r="M1988" s="1252"/>
      <c r="N1988" s="1252"/>
      <c r="O1988" s="1253"/>
      <c r="P1988" s="1007"/>
    </row>
    <row r="1989" spans="1:16" s="73" customFormat="1" ht="19.5" customHeight="1">
      <c r="A1989" s="1303"/>
      <c r="B1989" s="543" t="s">
        <v>210</v>
      </c>
      <c r="C1989" s="1283" t="s">
        <v>24</v>
      </c>
      <c r="D1989" s="1284"/>
      <c r="E1989" s="1284"/>
      <c r="F1989" s="1284"/>
      <c r="G1989" s="1285"/>
      <c r="H1989" s="25" t="s">
        <v>161</v>
      </c>
      <c r="I1989" s="1252">
        <f>VLOOKUP($A1981,'Marks Entry'!$B$9:$FN$108,8,0)</f>
        <v>0</v>
      </c>
      <c r="J1989" s="1252"/>
      <c r="K1989" s="1252"/>
      <c r="L1989" s="1252"/>
      <c r="M1989" s="1252"/>
      <c r="N1989" s="1252"/>
      <c r="O1989" s="1253"/>
      <c r="P1989" s="1007"/>
    </row>
    <row r="1990" spans="1:16" s="73" customFormat="1" ht="19.5" customHeight="1">
      <c r="A1990" s="1303"/>
      <c r="B1990" s="543" t="s">
        <v>210</v>
      </c>
      <c r="C1990" s="1283" t="s">
        <v>55</v>
      </c>
      <c r="D1990" s="1284"/>
      <c r="E1990" s="1284"/>
      <c r="F1990" s="1284"/>
      <c r="G1990" s="1285"/>
      <c r="H1990" s="25" t="s">
        <v>161</v>
      </c>
      <c r="I1990" s="1252">
        <f>VLOOKUP($A1981,'Marks Entry'!$B$9:$FN$108,9,0)</f>
        <v>0</v>
      </c>
      <c r="J1990" s="1252"/>
      <c r="K1990" s="1252"/>
      <c r="L1990" s="1252"/>
      <c r="M1990" s="1252"/>
      <c r="N1990" s="1252"/>
      <c r="O1990" s="1253"/>
      <c r="P1990" s="1007"/>
    </row>
    <row r="1991" spans="1:16" s="73" customFormat="1" ht="19.5" customHeight="1">
      <c r="A1991" s="1303"/>
      <c r="B1991" s="543" t="s">
        <v>210</v>
      </c>
      <c r="C1991" s="1283" t="s">
        <v>56</v>
      </c>
      <c r="D1991" s="1284"/>
      <c r="E1991" s="1284"/>
      <c r="F1991" s="1284"/>
      <c r="G1991" s="1285"/>
      <c r="H1991" s="25" t="s">
        <v>161</v>
      </c>
      <c r="I1991" s="1251" t="str">
        <f>CONCATENATE('Marks Entry'!$G$4,'Marks Entry'!$J$4)</f>
        <v>6(A)</v>
      </c>
      <c r="J1991" s="1252"/>
      <c r="K1991" s="1252"/>
      <c r="L1991" s="1252"/>
      <c r="M1991" s="1252"/>
      <c r="N1991" s="1252"/>
      <c r="O1991" s="1253"/>
      <c r="P1991" s="1007"/>
    </row>
    <row r="1992" spans="1:16" s="73" customFormat="1" ht="19.5" customHeight="1" thickBot="1">
      <c r="A1992" s="1303"/>
      <c r="B1992" s="543" t="s">
        <v>210</v>
      </c>
      <c r="C1992" s="1254" t="s">
        <v>26</v>
      </c>
      <c r="D1992" s="1255"/>
      <c r="E1992" s="1255"/>
      <c r="F1992" s="1255"/>
      <c r="G1992" s="1256"/>
      <c r="H1992" s="61" t="s">
        <v>161</v>
      </c>
      <c r="I1992" s="1257">
        <f>VLOOKUP($A1981,'Marks Entry'!$B$9:$FN$108,10,0)</f>
        <v>0</v>
      </c>
      <c r="J1992" s="1257"/>
      <c r="K1992" s="1257"/>
      <c r="L1992" s="1257"/>
      <c r="M1992" s="1257"/>
      <c r="N1992" s="1257"/>
      <c r="O1992" s="1258"/>
      <c r="P1992" s="1007"/>
    </row>
    <row r="1993" spans="1:16" s="73" customFormat="1" ht="34.5" customHeight="1">
      <c r="A1993" s="1303"/>
      <c r="B1993" s="543" t="s">
        <v>210</v>
      </c>
      <c r="C1993" s="1259" t="s">
        <v>57</v>
      </c>
      <c r="D1993" s="1260"/>
      <c r="E1993" s="525" t="s">
        <v>82</v>
      </c>
      <c r="F1993" s="525" t="s">
        <v>83</v>
      </c>
      <c r="G1993" s="697" t="str">
        <f>'Marks Entry'!$R$5</f>
        <v>No Bag Day Activity</v>
      </c>
      <c r="H1993" s="521" t="s">
        <v>32</v>
      </c>
      <c r="I1993" s="1261" t="s">
        <v>58</v>
      </c>
      <c r="J1993" s="1262"/>
      <c r="K1993" s="522" t="s">
        <v>203</v>
      </c>
      <c r="L1993" s="1263" t="s">
        <v>94</v>
      </c>
      <c r="M1993" s="1264"/>
      <c r="N1993" s="535" t="s">
        <v>86</v>
      </c>
      <c r="O1993" s="1265" t="s">
        <v>101</v>
      </c>
      <c r="P1993" s="1007"/>
    </row>
    <row r="1994" spans="1:16" s="73" customFormat="1" ht="25.5" customHeight="1" thickBot="1">
      <c r="A1994" s="1303"/>
      <c r="B1994" s="543" t="s">
        <v>210</v>
      </c>
      <c r="C1994" s="1267" t="s">
        <v>59</v>
      </c>
      <c r="D1994" s="1268"/>
      <c r="E1994" s="549">
        <f>'Marks Entry'!$N$7</f>
        <v>10</v>
      </c>
      <c r="F1994" s="549">
        <f>'Marks Entry'!$Q$7</f>
        <v>10</v>
      </c>
      <c r="G1994" s="549">
        <f>'Marks Entry'!$T$7</f>
        <v>10</v>
      </c>
      <c r="H1994" s="111">
        <f>SUM(E1994:G1994)</f>
        <v>30</v>
      </c>
      <c r="I1994" s="1269">
        <f>'Marks Entry'!$X$7</f>
        <v>70</v>
      </c>
      <c r="J1994" s="1270"/>
      <c r="K1994" s="531">
        <f>SUM(H1994,I1994)</f>
        <v>100</v>
      </c>
      <c r="L1994" s="1330">
        <f>'Marks Entry'!$AA$7</f>
        <v>100</v>
      </c>
      <c r="M1994" s="1331"/>
      <c r="N1994" s="536">
        <f>H1994+I1994+L1994</f>
        <v>200</v>
      </c>
      <c r="O1994" s="1266"/>
      <c r="P1994" s="1007"/>
    </row>
    <row r="1995" spans="1:16" s="73" customFormat="1" ht="18.600000000000001" customHeight="1">
      <c r="A1995" s="1303"/>
      <c r="B1995" s="543" t="s">
        <v>210</v>
      </c>
      <c r="C1995" s="1324" t="str">
        <f>'Marks Entry'!$L$3</f>
        <v>HINDI</v>
      </c>
      <c r="D1995" s="1325"/>
      <c r="E1995" s="527">
        <f>IF($L1984="TC",0,IF($L1984="Nso",0,VLOOKUP($A1981,'Marks Entry'!$B$9:$FN$108,13,0)))</f>
        <v>0</v>
      </c>
      <c r="F1995" s="527">
        <f>IF($L1984="TC",0,IF($L1984="Nso",0,VLOOKUP($A1981,'Marks Entry'!$B$9:$FN$108,16,0)))</f>
        <v>0</v>
      </c>
      <c r="G1995" s="527">
        <f>IF($L1984="TC",0,IF($L1984="Nso",0,VLOOKUP($A1981,'Marks Entry'!$B$9:$FN$108,19,0)))</f>
        <v>0</v>
      </c>
      <c r="H1995" s="528">
        <f>SUM(E1995:G1995)</f>
        <v>0</v>
      </c>
      <c r="I1995" s="1326">
        <f>IF($L1984="TC",0,IF($L1984="Nso",0,VLOOKUP($A1981,'Marks Entry'!$B$9:$FN$108,23,0)))</f>
        <v>0</v>
      </c>
      <c r="J1995" s="1327"/>
      <c r="K1995" s="532">
        <f>SUM(H1995,I1995)</f>
        <v>0</v>
      </c>
      <c r="L1995" s="1328">
        <f>IF($L1984="TC",0,IF($L1984="Nso",0,VLOOKUP($A1981,'Marks Entry'!$B$9:$FN$108,26,0)))</f>
        <v>0</v>
      </c>
      <c r="M1995" s="1329"/>
      <c r="N1995" s="537">
        <f>SUM(H1995,I1995,L1995)</f>
        <v>0</v>
      </c>
      <c r="O1995" s="544" t="str">
        <f>IF($L1984="TC",0,IF($L1984="Nso",0,VLOOKUP($A1981,'Marks Entry'!$B$9:$FN$108,30,0)))</f>
        <v>E</v>
      </c>
      <c r="P1995" s="1007"/>
    </row>
    <row r="1996" spans="1:16" s="73" customFormat="1" ht="18.600000000000001" customHeight="1">
      <c r="A1996" s="1303"/>
      <c r="B1996" s="543" t="s">
        <v>210</v>
      </c>
      <c r="C1996" s="1271" t="str">
        <f>'Marks Entry'!$AF$3</f>
        <v>ENGLISH</v>
      </c>
      <c r="D1996" s="1272"/>
      <c r="E1996" s="527">
        <f>IF($L1984="TC",0,IF($L1984="Nso",0,VLOOKUP($A1981,'Marks Entry'!$B$9:$FN$108,33,0)))</f>
        <v>0</v>
      </c>
      <c r="F1996" s="527">
        <f>IF($L1984="TC",0,IF($L1984="Nso",0,VLOOKUP($A1981,'Marks Entry'!$B$9:$FN$108,36,0)))</f>
        <v>0</v>
      </c>
      <c r="G1996" s="527">
        <f>IF($L1984="TC",0,IF($L1984="Nso",0,VLOOKUP($A1981,'Marks Entry'!$B$9:$FN$108,39,0)))</f>
        <v>0</v>
      </c>
      <c r="H1996" s="529">
        <f t="shared" ref="H1996:H2000" si="165">SUM(E1996:G1996)</f>
        <v>0</v>
      </c>
      <c r="I1996" s="1273">
        <f>IF($L1984="TC",0,IF($L1984="Nso",0,VLOOKUP($A1981,'Marks Entry'!$B$9:$FN$108,43,0)))</f>
        <v>0</v>
      </c>
      <c r="J1996" s="1274"/>
      <c r="K1996" s="533">
        <f t="shared" ref="K1996:K2000" si="166">SUM(H1996,I1996)</f>
        <v>0</v>
      </c>
      <c r="L1996" s="1275">
        <f>IF($L1984="TC",0,IF($L1984="Nso",0,VLOOKUP($A1981,'Marks Entry'!$B$9:$FN$108,46,0)))</f>
        <v>0</v>
      </c>
      <c r="M1996" s="1276"/>
      <c r="N1996" s="537">
        <f t="shared" ref="N1996:N2000" si="167">SUM(H1996,I1996,L1996)</f>
        <v>0</v>
      </c>
      <c r="O1996" s="544" t="str">
        <f>IF($L1984="TC",0,IF($L1984="Nso",0,VLOOKUP($A1981,'Marks Entry'!$B$9:$FN$108,50,0)))</f>
        <v>E</v>
      </c>
      <c r="P1996" s="1007"/>
    </row>
    <row r="1997" spans="1:16" s="73" customFormat="1" ht="18.600000000000001" customHeight="1">
      <c r="A1997" s="1303"/>
      <c r="B1997" s="543" t="s">
        <v>210</v>
      </c>
      <c r="C1997" s="1271" t="str">
        <f>'Marks Entry'!$AZ$3</f>
        <v>SANSKRIT</v>
      </c>
      <c r="D1997" s="1272"/>
      <c r="E1997" s="527">
        <f>IF($L1984="TC",0,IF($L1984="Nso",0,VLOOKUP($A1981,'Marks Entry'!$B$9:$FN$108,53,0)))</f>
        <v>0</v>
      </c>
      <c r="F1997" s="527">
        <f>IF($L1984="TC",0,IF($L1984="TC",0,IF($L1984="Nso",0,VLOOKUP($A1981,'Marks Entry'!$B$9:$FN$108,56,0))))</f>
        <v>0</v>
      </c>
      <c r="G1997" s="527">
        <f>IF($L1984="TC",0,IF($L1984="TC",0,IF($L1984="Nso",0,VLOOKUP($A1981,'Marks Entry'!$B$9:$FN$108,59,0))))</f>
        <v>0</v>
      </c>
      <c r="H1997" s="529">
        <f t="shared" si="165"/>
        <v>0</v>
      </c>
      <c r="I1997" s="1273">
        <f>IF($L1984="TC",0,IF($L1984="Nso",0,VLOOKUP($A1981,'Marks Entry'!$B$9:$FN$108,63,0)))</f>
        <v>0</v>
      </c>
      <c r="J1997" s="1274"/>
      <c r="K1997" s="533">
        <f t="shared" si="166"/>
        <v>0</v>
      </c>
      <c r="L1997" s="1275">
        <f>IF($L1984="TC",0,IF($L1984="Nso",0,VLOOKUP($A1981,'Marks Entry'!$B$9:$FN$108,66,0)))</f>
        <v>0</v>
      </c>
      <c r="M1997" s="1276"/>
      <c r="N1997" s="537">
        <f t="shared" si="167"/>
        <v>0</v>
      </c>
      <c r="O1997" s="544" t="str">
        <f>IF($L1984="TC",0,IF($L1984="Nso",0,VLOOKUP($A1981,'Marks Entry'!$B$9:$FN$108,70,0)))</f>
        <v>E</v>
      </c>
      <c r="P1997" s="1007"/>
    </row>
    <row r="1998" spans="1:16" s="73" customFormat="1" ht="18.600000000000001" customHeight="1">
      <c r="A1998" s="1303"/>
      <c r="B1998" s="543" t="s">
        <v>210</v>
      </c>
      <c r="C1998" s="1271" t="str">
        <f>'Marks Entry'!$BT$3</f>
        <v>SCIENCE</v>
      </c>
      <c r="D1998" s="1272"/>
      <c r="E1998" s="527">
        <f>IF($L1984="TC",0,IF($L1984="Nso",0,VLOOKUP($A1981,'Marks Entry'!$B$9:$FN$108,73,0)))</f>
        <v>0</v>
      </c>
      <c r="F1998" s="527">
        <f>IF($L1984="TC",0,IF($L1984="Nso",0,VLOOKUP($A1981,'Marks Entry'!$B$9:$FN$108,76,0)))</f>
        <v>0</v>
      </c>
      <c r="G1998" s="527">
        <f>IF($L1984="TC",0,IF($L1984="Nso",0,VLOOKUP($A1981,'Marks Entry'!$B$9:$FN$108,79,0)))</f>
        <v>0</v>
      </c>
      <c r="H1998" s="529">
        <f t="shared" si="165"/>
        <v>0</v>
      </c>
      <c r="I1998" s="1273">
        <f>IF($L1984="TC",0,IF($L1984="Nso",0,VLOOKUP($A1981,'Marks Entry'!$B$9:$FN$108,83,0)))</f>
        <v>0</v>
      </c>
      <c r="J1998" s="1274"/>
      <c r="K1998" s="533">
        <f t="shared" si="166"/>
        <v>0</v>
      </c>
      <c r="L1998" s="1275">
        <f>IF($L1984="TC",0,IF($L1984="Nso",0,VLOOKUP($A1981,'Marks Entry'!$B$9:$FN$108,86,0)))</f>
        <v>0</v>
      </c>
      <c r="M1998" s="1276"/>
      <c r="N1998" s="537">
        <f t="shared" si="167"/>
        <v>0</v>
      </c>
      <c r="O1998" s="544" t="str">
        <f>IF($L1984="TC",0,IF($L1984="Nso",0,VLOOKUP($A1981,'Marks Entry'!$B$9:$FN$108,90,0)))</f>
        <v>E</v>
      </c>
      <c r="P1998" s="1007"/>
    </row>
    <row r="1999" spans="1:16" s="73" customFormat="1" ht="18.600000000000001" customHeight="1">
      <c r="A1999" s="1303"/>
      <c r="B1999" s="543" t="s">
        <v>210</v>
      </c>
      <c r="C1999" s="1271" t="str">
        <f>'Marks Entry'!$CN$3</f>
        <v>MATHEMATICS</v>
      </c>
      <c r="D1999" s="1272"/>
      <c r="E1999" s="527">
        <f>IF($L1984="TC",0,IF($L1984="Nso",0,VLOOKUP($A1981,'Marks Entry'!$B$9:$FN$108,93,0)))</f>
        <v>0</v>
      </c>
      <c r="F1999" s="527">
        <f>IF($L1984="TC",0,IF($L1984="Nso",0,VLOOKUP($A1981,'Marks Entry'!$B$9:$FN$108,96,0)))</f>
        <v>0</v>
      </c>
      <c r="G1999" s="527">
        <f>IF($L1984="TC",0,IF($L1984="Nso",0,VLOOKUP($A1981,'Marks Entry'!$B$9:$FN$108,99,0)))</f>
        <v>0</v>
      </c>
      <c r="H1999" s="529">
        <f t="shared" si="165"/>
        <v>0</v>
      </c>
      <c r="I1999" s="1273">
        <f>IF($L1984="TC",0,IF($L1984="Nso",0,VLOOKUP($A1981,'Marks Entry'!$B$9:$FN$108,103,0)))</f>
        <v>0</v>
      </c>
      <c r="J1999" s="1274"/>
      <c r="K1999" s="533">
        <f t="shared" si="166"/>
        <v>0</v>
      </c>
      <c r="L1999" s="1275">
        <f>IF($L1984="TC",0,IF($L1984="Nso",0,VLOOKUP($A1981,'Marks Entry'!$B$9:$FN$108,106,0)))</f>
        <v>0</v>
      </c>
      <c r="M1999" s="1276"/>
      <c r="N1999" s="537">
        <f t="shared" si="167"/>
        <v>0</v>
      </c>
      <c r="O1999" s="544" t="str">
        <f>IF($L1984="TC",0,IF($L1984="Nso",0,VLOOKUP($A1981,'Marks Entry'!$B$9:$FN$108,110,0)))</f>
        <v>E</v>
      </c>
      <c r="P1999" s="1007"/>
    </row>
    <row r="2000" spans="1:16" s="73" customFormat="1" ht="18.600000000000001" customHeight="1" thickBot="1">
      <c r="A2000" s="1303"/>
      <c r="B2000" s="543" t="s">
        <v>210</v>
      </c>
      <c r="C2000" s="1277" t="str">
        <f>'Marks Entry'!$DH$3</f>
        <v>SOCIAL SCIENCE</v>
      </c>
      <c r="D2000" s="1278"/>
      <c r="E2000" s="527">
        <f>IF($L1984="TC",0,IF($L1984="Nso",0,VLOOKUP($A1981,'Marks Entry'!$B$9:$FN$108,113,0)))</f>
        <v>0</v>
      </c>
      <c r="F2000" s="527">
        <f>IF($L1984="TC",0,IF($L1984="Nso",0,VLOOKUP($A1981,'Marks Entry'!$B$9:$FN$108,116,0)))</f>
        <v>0</v>
      </c>
      <c r="G2000" s="527">
        <f>IF($L1984="TC",0,IF($L1984="Nso",0,VLOOKUP($A1981,'Marks Entry'!$B$9:$FN$108,119,0)))</f>
        <v>0</v>
      </c>
      <c r="H2000" s="530">
        <f t="shared" si="165"/>
        <v>0</v>
      </c>
      <c r="I2000" s="1279">
        <f>IF($L1984="TC",0,IF($L1984="Nso",0,VLOOKUP($A1981,'Marks Entry'!$B$9:$FN$108,123,0)))</f>
        <v>0</v>
      </c>
      <c r="J2000" s="1280"/>
      <c r="K2000" s="534">
        <f t="shared" si="166"/>
        <v>0</v>
      </c>
      <c r="L2000" s="1281">
        <f>IF($L1984="TC",0,IF($L1984="Nso",0,VLOOKUP($A1981,'Marks Entry'!$B$9:$FN$108,126,0)))</f>
        <v>0</v>
      </c>
      <c r="M2000" s="1282"/>
      <c r="N2000" s="537">
        <f t="shared" si="167"/>
        <v>0</v>
      </c>
      <c r="O2000" s="544" t="str">
        <f>IF($L1984="TC",0,IF($L1984="Nso",0,VLOOKUP($A1981,'Marks Entry'!$B$9:$FN$108,130,0)))</f>
        <v>E</v>
      </c>
      <c r="P2000" s="1007"/>
    </row>
    <row r="2001" spans="1:16" s="73" customFormat="1" ht="18.600000000000001" customHeight="1">
      <c r="A2001" s="1303"/>
      <c r="B2001" s="543" t="s">
        <v>210</v>
      </c>
      <c r="C2001" s="1350" t="s">
        <v>87</v>
      </c>
      <c r="D2001" s="1351"/>
      <c r="E2001" s="1352"/>
      <c r="F2001" s="1356" t="s">
        <v>88</v>
      </c>
      <c r="G2001" s="1357"/>
      <c r="H2001" s="1358" t="s">
        <v>89</v>
      </c>
      <c r="I2001" s="1358"/>
      <c r="J2001" s="1359" t="s">
        <v>44</v>
      </c>
      <c r="K2001" s="1360"/>
      <c r="L2001" s="236" t="s">
        <v>95</v>
      </c>
      <c r="M2001" s="236" t="s">
        <v>208</v>
      </c>
      <c r="N2001" s="200" t="s">
        <v>42</v>
      </c>
      <c r="O2001" s="545" t="s">
        <v>46</v>
      </c>
      <c r="P2001" s="1007"/>
    </row>
    <row r="2002" spans="1:16" s="73" customFormat="1" ht="18.600000000000001" customHeight="1" thickBot="1">
      <c r="A2002" s="1303"/>
      <c r="B2002" s="543" t="s">
        <v>210</v>
      </c>
      <c r="C2002" s="1353"/>
      <c r="D2002" s="1354"/>
      <c r="E2002" s="1355"/>
      <c r="F2002" s="1361">
        <f>IF($L1984="TC",0,IF($L1984="Nso",0,VLOOKUP($A1981,'Marks Entry'!$B$9:$FN$108,161,0)))</f>
        <v>1200</v>
      </c>
      <c r="G2002" s="1362"/>
      <c r="H2002" s="1363">
        <f>IF($L1984="TC",0,IF($L1984="Nso",0,VLOOKUP($A1981,'Marks Entry'!$B$9:$FN$108,162,0)))</f>
        <v>0</v>
      </c>
      <c r="I2002" s="1363"/>
      <c r="J2002" s="1364">
        <f>IF($L1984="TC",0,IF($L1984="Nso",0,VLOOKUP($A1981,'Marks Entry'!$B$9:$FN$108,163,0)))</f>
        <v>0</v>
      </c>
      <c r="K2002" s="1365"/>
      <c r="L2002" s="237" t="str">
        <f>IF($L1984="TC",0,IF($L1984="Nso",0,VLOOKUP($A1981,'Marks Entry'!$B$9:$FN$108,164,0)))</f>
        <v/>
      </c>
      <c r="M2002" s="237" t="str">
        <f>IF($L1984="TC",0,IF($L1984="Nso",0,VLOOKUP($A1981,'Marks Entry'!$B$9:$FN$108,165,0)))</f>
        <v/>
      </c>
      <c r="N2002" s="542" t="str">
        <f>IF($L1984="TC","TC",IF($L1984="Nso","NSO",VLOOKUP($A1981,'Marks Entry'!$B$9:$FN$108,166,0)))</f>
        <v>PROMOTED</v>
      </c>
      <c r="O2002" s="546" t="str">
        <f>IF($L1984="Nso",0,VLOOKUP($A1981,'Marks Entry'!$B$9:$FN$108,168,0))</f>
        <v/>
      </c>
      <c r="P2002" s="1007"/>
    </row>
    <row r="2003" spans="1:16" s="73" customFormat="1" ht="18.600000000000001" customHeight="1">
      <c r="A2003" s="1303"/>
      <c r="B2003" s="543" t="s">
        <v>210</v>
      </c>
      <c r="C2003" s="1332" t="s">
        <v>62</v>
      </c>
      <c r="D2003" s="1333"/>
      <c r="E2003" s="1333"/>
      <c r="F2003" s="1333"/>
      <c r="G2003" s="1333"/>
      <c r="H2003" s="1333"/>
      <c r="I2003" s="1334"/>
      <c r="J2003" s="1335" t="s">
        <v>63</v>
      </c>
      <c r="K2003" s="1335"/>
      <c r="L2003" s="1336"/>
      <c r="M2003" s="238">
        <f>IF($L1984="TC",0,IF($L1984="Nso",0,VLOOKUP($A1981,'Marks Entry'!$B$9:$FN$108,158,0)))</f>
        <v>0</v>
      </c>
      <c r="N2003" s="1337" t="s">
        <v>104</v>
      </c>
      <c r="O2003" s="1338"/>
      <c r="P2003" s="1007"/>
    </row>
    <row r="2004" spans="1:16" s="73" customFormat="1" ht="18.600000000000001" customHeight="1" thickBot="1">
      <c r="A2004" s="1303"/>
      <c r="B2004" s="543" t="s">
        <v>210</v>
      </c>
      <c r="C2004" s="1339" t="s">
        <v>57</v>
      </c>
      <c r="D2004" s="1340"/>
      <c r="E2004" s="1340"/>
      <c r="F2004" s="1341" t="s">
        <v>168</v>
      </c>
      <c r="G2004" s="1341"/>
      <c r="H2004" s="1341"/>
      <c r="I2004" s="523" t="s">
        <v>50</v>
      </c>
      <c r="J2004" s="1342" t="s">
        <v>64</v>
      </c>
      <c r="K2004" s="1342"/>
      <c r="L2004" s="1343"/>
      <c r="M2004" s="239">
        <f>IF($L1984="TC",0,IF($L1984="Nso",0,VLOOKUP($A1981,'Marks Entry'!$B$9:$FN$108,159,0)))</f>
        <v>0</v>
      </c>
      <c r="N2004" s="1344" t="str">
        <f>IF($L1984="TC",0,IF($L1984="Nso",0,VLOOKUP($A1981,'Marks Entry'!$B$9:$FN$108,160,0)))</f>
        <v/>
      </c>
      <c r="O2004" s="1345"/>
      <c r="P2004" s="1007"/>
    </row>
    <row r="2005" spans="1:16" s="73" customFormat="1" ht="18.600000000000001" customHeight="1">
      <c r="A2005" s="1303"/>
      <c r="B2005" s="543" t="s">
        <v>210</v>
      </c>
      <c r="C2005" s="1339"/>
      <c r="D2005" s="1340"/>
      <c r="E2005" s="1340"/>
      <c r="F2005" s="1341"/>
      <c r="G2005" s="1341"/>
      <c r="H2005" s="1341"/>
      <c r="I2005" s="524" t="s">
        <v>102</v>
      </c>
      <c r="J2005" s="1346" t="s">
        <v>65</v>
      </c>
      <c r="K2005" s="1346"/>
      <c r="L2005" s="1347"/>
      <c r="M2005" s="1348" t="str">
        <f>IF($L1984="TC",0,IF($L1984="Nso",0,VLOOKUP($A1981,'Marks Entry'!$B$9:$FN$108,169,0)))</f>
        <v>Need Improvement</v>
      </c>
      <c r="N2005" s="1348"/>
      <c r="O2005" s="1349"/>
      <c r="P2005" s="1007"/>
    </row>
    <row r="2006" spans="1:16" s="73" customFormat="1" ht="18.600000000000001" customHeight="1">
      <c r="A2006" s="1303"/>
      <c r="B2006" s="543" t="s">
        <v>210</v>
      </c>
      <c r="C2006" s="1397" t="str">
        <f>'Marks Entry'!$EB$3</f>
        <v>Work Exp.</v>
      </c>
      <c r="D2006" s="1398"/>
      <c r="E2006" s="1399"/>
      <c r="F2006" s="1400" t="str">
        <f>IF($L1984="TC",0,IF($L1984="Nso",0,VLOOKUP($A1981,'Marks Entry'!$B$9:$GM$108,186,0)))</f>
        <v>0/100</v>
      </c>
      <c r="G2006" s="1400"/>
      <c r="H2006" s="1400"/>
      <c r="I2006" s="59" t="str">
        <f>IF($L1984="TC",0,IF($L1984="Nso",0,VLOOKUP($A1981,'Marks Entry'!$B$9:$GM$108,139,0)))</f>
        <v>E</v>
      </c>
      <c r="J2006" s="1401" t="s">
        <v>81</v>
      </c>
      <c r="K2006" s="1401"/>
      <c r="L2006" s="1402"/>
      <c r="M2006" s="1403">
        <f>'Marks Entry'!$AA$2</f>
        <v>45041</v>
      </c>
      <c r="N2006" s="1403"/>
      <c r="O2006" s="1404"/>
      <c r="P2006" s="1007"/>
    </row>
    <row r="2007" spans="1:16" s="73" customFormat="1" ht="18.600000000000001" customHeight="1">
      <c r="A2007" s="1303"/>
      <c r="B2007" s="543" t="s">
        <v>210</v>
      </c>
      <c r="C2007" s="1405" t="str">
        <f>'Marks Entry'!$EK$3</f>
        <v>Art Edu.</v>
      </c>
      <c r="D2007" s="1400"/>
      <c r="E2007" s="1400"/>
      <c r="F2007" s="1406" t="str">
        <f>IF($L1984="TC",0,IF($L1984="Nso",0,VLOOKUP($A1981,'Marks Entry'!$B$9:$GM$108,190,0)))</f>
        <v>0/100</v>
      </c>
      <c r="G2007" s="1407"/>
      <c r="H2007" s="1408"/>
      <c r="I2007" s="59" t="str">
        <f>IF($L1984="TC",0,IF($L1984="Nso",0,VLOOKUP($A1981,'Marks Entry'!$B$9:$GM$108,148,0)))</f>
        <v>E</v>
      </c>
      <c r="J2007" s="1409"/>
      <c r="K2007" s="1409"/>
      <c r="L2007" s="1410"/>
      <c r="M2007" s="1410"/>
      <c r="N2007" s="1410"/>
      <c r="O2007" s="1411"/>
      <c r="P2007" s="1007"/>
    </row>
    <row r="2008" spans="1:16" s="73" customFormat="1" ht="18.600000000000001" customHeight="1">
      <c r="A2008" s="1303"/>
      <c r="B2008" s="543" t="s">
        <v>210</v>
      </c>
      <c r="C2008" s="1366" t="str">
        <f>'Marks Entry'!$ET$3</f>
        <v>HEALTH &amp; PHY. EDU.</v>
      </c>
      <c r="D2008" s="1367"/>
      <c r="E2008" s="1367"/>
      <c r="F2008" s="1368" t="str">
        <f>IF($L1984="TC",0,IF($L1984="Nso",0,VLOOKUP($A1981,'Marks Entry'!$B$9:$GM$108,194,0)))</f>
        <v>0/100</v>
      </c>
      <c r="G2008" s="1369"/>
      <c r="H2008" s="1370"/>
      <c r="I2008" s="59" t="str">
        <f>IF($L1984="TC",0,IF($L1984="Nso",0,VLOOKUP($A1981,'Marks Entry'!$B$9:$GM$108,157,0)))</f>
        <v>E</v>
      </c>
      <c r="J2008" s="1371" t="s">
        <v>77</v>
      </c>
      <c r="K2008" s="1372"/>
      <c r="L2008" s="1373"/>
      <c r="M2008" s="1377"/>
      <c r="N2008" s="1372"/>
      <c r="O2008" s="1378"/>
      <c r="P2008" s="1007"/>
    </row>
    <row r="2009" spans="1:16" s="73" customFormat="1" ht="18.600000000000001" customHeight="1">
      <c r="A2009" s="1303"/>
      <c r="B2009" s="543" t="s">
        <v>210</v>
      </c>
      <c r="C2009" s="1381" t="s">
        <v>66</v>
      </c>
      <c r="D2009" s="1382"/>
      <c r="E2009" s="1382"/>
      <c r="F2009" s="1382"/>
      <c r="G2009" s="1382"/>
      <c r="H2009" s="1382"/>
      <c r="I2009" s="1383"/>
      <c r="J2009" s="1374"/>
      <c r="K2009" s="1375"/>
      <c r="L2009" s="1376"/>
      <c r="M2009" s="1379"/>
      <c r="N2009" s="1375"/>
      <c r="O2009" s="1380"/>
      <c r="P2009" s="1007"/>
    </row>
    <row r="2010" spans="1:16" s="73" customFormat="1" ht="18.600000000000001" customHeight="1" thickBot="1">
      <c r="A2010" s="1303"/>
      <c r="B2010" s="543" t="s">
        <v>210</v>
      </c>
      <c r="C2010" s="60" t="s">
        <v>67</v>
      </c>
      <c r="D2010" s="1384" t="s">
        <v>72</v>
      </c>
      <c r="E2010" s="1385"/>
      <c r="F2010" s="1384" t="s">
        <v>73</v>
      </c>
      <c r="G2010" s="1386"/>
      <c r="H2010" s="1386"/>
      <c r="I2010" s="1387"/>
      <c r="J2010" s="1388" t="s">
        <v>78</v>
      </c>
      <c r="K2010" s="1389"/>
      <c r="L2010" s="1389"/>
      <c r="M2010" s="1389"/>
      <c r="N2010" s="1389"/>
      <c r="O2010" s="1390"/>
      <c r="P2010" s="1007"/>
    </row>
    <row r="2011" spans="1:16" s="73" customFormat="1" ht="18.600000000000001" customHeight="1">
      <c r="A2011" s="1303"/>
      <c r="B2011" s="543" t="s">
        <v>210</v>
      </c>
      <c r="C2011" s="690" t="s">
        <v>68</v>
      </c>
      <c r="D2011" s="1328" t="s">
        <v>211</v>
      </c>
      <c r="E2011" s="1327"/>
      <c r="F2011" s="1394" t="s">
        <v>74</v>
      </c>
      <c r="G2011" s="1395"/>
      <c r="H2011" s="1395"/>
      <c r="I2011" s="1396"/>
      <c r="J2011" s="1391"/>
      <c r="K2011" s="1392"/>
      <c r="L2011" s="1392"/>
      <c r="M2011" s="1392"/>
      <c r="N2011" s="1392"/>
      <c r="O2011" s="1393"/>
      <c r="P2011" s="1007"/>
    </row>
    <row r="2012" spans="1:16" s="73" customFormat="1" ht="18.600000000000001" customHeight="1">
      <c r="A2012" s="1303"/>
      <c r="B2012" s="543" t="s">
        <v>210</v>
      </c>
      <c r="C2012" s="689" t="s">
        <v>69</v>
      </c>
      <c r="D2012" s="1275" t="s">
        <v>212</v>
      </c>
      <c r="E2012" s="1274"/>
      <c r="F2012" s="1413" t="s">
        <v>75</v>
      </c>
      <c r="G2012" s="1414"/>
      <c r="H2012" s="1414"/>
      <c r="I2012" s="1415"/>
      <c r="J2012" s="1391"/>
      <c r="K2012" s="1392"/>
      <c r="L2012" s="1392"/>
      <c r="M2012" s="1392"/>
      <c r="N2012" s="1392"/>
      <c r="O2012" s="1393"/>
      <c r="P2012" s="1007"/>
    </row>
    <row r="2013" spans="1:16" s="73" customFormat="1" ht="18.600000000000001" customHeight="1">
      <c r="A2013" s="1303"/>
      <c r="B2013" s="543" t="s">
        <v>210</v>
      </c>
      <c r="C2013" s="689" t="s">
        <v>71</v>
      </c>
      <c r="D2013" s="1275" t="s">
        <v>213</v>
      </c>
      <c r="E2013" s="1274"/>
      <c r="F2013" s="1413" t="s">
        <v>76</v>
      </c>
      <c r="G2013" s="1414"/>
      <c r="H2013" s="1414"/>
      <c r="I2013" s="1415"/>
      <c r="J2013" s="1416" t="s">
        <v>90</v>
      </c>
      <c r="K2013" s="1417"/>
      <c r="L2013" s="1417"/>
      <c r="M2013" s="1417"/>
      <c r="N2013" s="1417"/>
      <c r="O2013" s="1418"/>
      <c r="P2013" s="1007"/>
    </row>
    <row r="2014" spans="1:16" s="73" customFormat="1" ht="18.600000000000001" customHeight="1">
      <c r="A2014" s="1303"/>
      <c r="B2014" s="543" t="s">
        <v>210</v>
      </c>
      <c r="C2014" s="689" t="s">
        <v>70</v>
      </c>
      <c r="D2014" s="1275" t="s">
        <v>214</v>
      </c>
      <c r="E2014" s="1274"/>
      <c r="F2014" s="1413" t="s">
        <v>103</v>
      </c>
      <c r="G2014" s="1414"/>
      <c r="H2014" s="1414"/>
      <c r="I2014" s="1415"/>
      <c r="J2014" s="1416"/>
      <c r="K2014" s="1417"/>
      <c r="L2014" s="1417"/>
      <c r="M2014" s="1417"/>
      <c r="N2014" s="1417"/>
      <c r="O2014" s="1418"/>
      <c r="P2014" s="1007"/>
    </row>
    <row r="2015" spans="1:16" s="73" customFormat="1" ht="18.600000000000001" customHeight="1" thickBot="1">
      <c r="A2015" s="1303"/>
      <c r="B2015" s="547" t="s">
        <v>210</v>
      </c>
      <c r="C2015" s="548" t="s">
        <v>153</v>
      </c>
      <c r="D2015" s="1281" t="s">
        <v>215</v>
      </c>
      <c r="E2015" s="1280"/>
      <c r="F2015" s="1422" t="s">
        <v>216</v>
      </c>
      <c r="G2015" s="1423"/>
      <c r="H2015" s="1423"/>
      <c r="I2015" s="1424"/>
      <c r="J2015" s="1419"/>
      <c r="K2015" s="1420"/>
      <c r="L2015" s="1420"/>
      <c r="M2015" s="1420"/>
      <c r="N2015" s="1420"/>
      <c r="O2015" s="1421"/>
      <c r="P2015" s="1007"/>
    </row>
    <row r="2016" spans="1:16" s="73" customFormat="1" ht="9.75" customHeight="1">
      <c r="A2016" s="1412"/>
      <c r="B2016" s="1412"/>
      <c r="C2016" s="1412"/>
      <c r="D2016" s="1412"/>
      <c r="E2016" s="1412"/>
      <c r="F2016" s="1412"/>
      <c r="G2016" s="1412"/>
      <c r="H2016" s="1412"/>
      <c r="I2016" s="1412"/>
      <c r="J2016" s="1412"/>
      <c r="K2016" s="1412"/>
      <c r="L2016" s="1412"/>
      <c r="M2016" s="1412"/>
      <c r="N2016" s="1412"/>
      <c r="O2016" s="1412"/>
      <c r="P2016" s="1412"/>
    </row>
    <row r="2017" spans="1:16" s="73" customFormat="1" ht="17.25" customHeight="1" thickBot="1">
      <c r="A2017" s="241">
        <f>A1981+1</f>
        <v>57</v>
      </c>
      <c r="B2017" s="1302" t="s">
        <v>53</v>
      </c>
      <c r="C2017" s="1302"/>
      <c r="D2017" s="1302"/>
      <c r="E2017" s="1302"/>
      <c r="F2017" s="1302"/>
      <c r="G2017" s="1302"/>
      <c r="H2017" s="1302"/>
      <c r="I2017" s="1302"/>
      <c r="J2017" s="1302"/>
      <c r="K2017" s="1302"/>
      <c r="L2017" s="1302"/>
      <c r="M2017" s="1302"/>
      <c r="N2017" s="1302"/>
      <c r="O2017" s="1302"/>
      <c r="P2017" s="1007"/>
    </row>
    <row r="2018" spans="1:16" s="73" customFormat="1" ht="44.25" customHeight="1">
      <c r="A2018" s="1303"/>
      <c r="B2018" s="1304" t="str">
        <f>IF(L2020&gt;0,CONCATENATE(I2020,L2020),0)</f>
        <v>Roll No.:-957</v>
      </c>
      <c r="C2018" s="1306"/>
      <c r="D2018" s="1308" t="str">
        <f>Master!$E$8</f>
        <v>Govt. Sr. Secondary School Raimalwada</v>
      </c>
      <c r="E2018" s="1309"/>
      <c r="F2018" s="1309"/>
      <c r="G2018" s="1309"/>
      <c r="H2018" s="1309"/>
      <c r="I2018" s="1309"/>
      <c r="J2018" s="1309"/>
      <c r="K2018" s="1309"/>
      <c r="L2018" s="1309"/>
      <c r="M2018" s="1309"/>
      <c r="N2018" s="1309"/>
      <c r="O2018" s="1310"/>
      <c r="P2018" s="1007"/>
    </row>
    <row r="2019" spans="1:16" s="73" customFormat="1" ht="26.25" customHeight="1" thickBot="1">
      <c r="A2019" s="1303"/>
      <c r="B2019" s="1305"/>
      <c r="C2019" s="1307"/>
      <c r="D2019" s="1311" t="str">
        <f>Master!$E$11</f>
        <v>P.S.-Bapini (Jodhpur)</v>
      </c>
      <c r="E2019" s="1311"/>
      <c r="F2019" s="1311"/>
      <c r="G2019" s="1311"/>
      <c r="H2019" s="1311"/>
      <c r="I2019" s="1311"/>
      <c r="J2019" s="1311"/>
      <c r="K2019" s="1311"/>
      <c r="L2019" s="1311"/>
      <c r="M2019" s="1311"/>
      <c r="N2019" s="1311"/>
      <c r="O2019" s="1312"/>
      <c r="P2019" s="1007"/>
    </row>
    <row r="2020" spans="1:16" s="73" customFormat="1" ht="15" customHeight="1">
      <c r="A2020" s="1303"/>
      <c r="B2020" s="1313"/>
      <c r="C2020" s="1314" t="s">
        <v>163</v>
      </c>
      <c r="D2020" s="1315"/>
      <c r="E2020" s="1315"/>
      <c r="F2020" s="1315"/>
      <c r="G2020" s="1315"/>
      <c r="H2020" s="1316"/>
      <c r="I2020" s="1320" t="s">
        <v>125</v>
      </c>
      <c r="J2020" s="1321"/>
      <c r="K2020" s="1321"/>
      <c r="L2020" s="1286">
        <f>VLOOKUP(A2017,'Marks Entry'!$B$9:$G$108,6)</f>
        <v>957</v>
      </c>
      <c r="M2020" s="1288" t="str">
        <f>CONCATENATE('Marks Entry'!$C$3,"0",'Marks Entry'!$G$3)</f>
        <v>School U-Dise Code :-08151106901</v>
      </c>
      <c r="N2020" s="1289"/>
      <c r="O2020" s="1290"/>
      <c r="P2020" s="1007"/>
    </row>
    <row r="2021" spans="1:16" s="73" customFormat="1" ht="15" customHeight="1">
      <c r="A2021" s="1303"/>
      <c r="B2021" s="1313"/>
      <c r="C2021" s="1314"/>
      <c r="D2021" s="1315"/>
      <c r="E2021" s="1315"/>
      <c r="F2021" s="1315"/>
      <c r="G2021" s="1315"/>
      <c r="H2021" s="1316"/>
      <c r="I2021" s="1320"/>
      <c r="J2021" s="1321"/>
      <c r="K2021" s="1321"/>
      <c r="L2021" s="1286"/>
      <c r="M2021" s="1291" t="str">
        <f>CONCATENATE('Marks Entry'!$I$3,'Marks Entry'!$J$3)</f>
        <v>Session :-2022-23</v>
      </c>
      <c r="N2021" s="1292"/>
      <c r="O2021" s="1293"/>
      <c r="P2021" s="1007"/>
    </row>
    <row r="2022" spans="1:16" s="73" customFormat="1" ht="15" customHeight="1" thickBot="1">
      <c r="A2022" s="1303"/>
      <c r="B2022" s="1313"/>
      <c r="C2022" s="1317"/>
      <c r="D2022" s="1318"/>
      <c r="E2022" s="1318"/>
      <c r="F2022" s="1318"/>
      <c r="G2022" s="1318"/>
      <c r="H2022" s="1319"/>
      <c r="I2022" s="1322"/>
      <c r="J2022" s="1323"/>
      <c r="K2022" s="1323"/>
      <c r="L2022" s="1287"/>
      <c r="M2022" s="1294"/>
      <c r="N2022" s="1295"/>
      <c r="O2022" s="1296"/>
      <c r="P2022" s="1007"/>
    </row>
    <row r="2023" spans="1:16" s="73" customFormat="1" ht="19.5" customHeight="1">
      <c r="A2023" s="1303"/>
      <c r="B2023" s="543" t="s">
        <v>210</v>
      </c>
      <c r="C2023" s="1297" t="s">
        <v>21</v>
      </c>
      <c r="D2023" s="1298"/>
      <c r="E2023" s="1298"/>
      <c r="F2023" s="1298"/>
      <c r="G2023" s="1299"/>
      <c r="H2023" s="13" t="s">
        <v>161</v>
      </c>
      <c r="I2023" s="1300">
        <f>VLOOKUP($A2017,'Marks Entry'!$B$9:$FN$108,4,0)</f>
        <v>0</v>
      </c>
      <c r="J2023" s="1300"/>
      <c r="K2023" s="1300"/>
      <c r="L2023" s="1300"/>
      <c r="M2023" s="1300"/>
      <c r="N2023" s="1300"/>
      <c r="O2023" s="1301"/>
      <c r="P2023" s="1007"/>
    </row>
    <row r="2024" spans="1:16" s="73" customFormat="1" ht="19.5" customHeight="1">
      <c r="A2024" s="1303"/>
      <c r="B2024" s="543" t="s">
        <v>210</v>
      </c>
      <c r="C2024" s="1283" t="s">
        <v>23</v>
      </c>
      <c r="D2024" s="1284"/>
      <c r="E2024" s="1284"/>
      <c r="F2024" s="1284"/>
      <c r="G2024" s="1285"/>
      <c r="H2024" s="25" t="s">
        <v>161</v>
      </c>
      <c r="I2024" s="1252">
        <f>VLOOKUP($A2017,'Marks Entry'!$B$9:$FN$108,7,0)</f>
        <v>0</v>
      </c>
      <c r="J2024" s="1252"/>
      <c r="K2024" s="1252"/>
      <c r="L2024" s="1252"/>
      <c r="M2024" s="1252"/>
      <c r="N2024" s="1252"/>
      <c r="O2024" s="1253"/>
      <c r="P2024" s="1007"/>
    </row>
    <row r="2025" spans="1:16" s="73" customFormat="1" ht="19.5" customHeight="1">
      <c r="A2025" s="1303"/>
      <c r="B2025" s="543" t="s">
        <v>210</v>
      </c>
      <c r="C2025" s="1283" t="s">
        <v>24</v>
      </c>
      <c r="D2025" s="1284"/>
      <c r="E2025" s="1284"/>
      <c r="F2025" s="1284"/>
      <c r="G2025" s="1285"/>
      <c r="H2025" s="25" t="s">
        <v>161</v>
      </c>
      <c r="I2025" s="1252">
        <f>VLOOKUP($A2017,'Marks Entry'!$B$9:$FN$108,8,0)</f>
        <v>0</v>
      </c>
      <c r="J2025" s="1252"/>
      <c r="K2025" s="1252"/>
      <c r="L2025" s="1252"/>
      <c r="M2025" s="1252"/>
      <c r="N2025" s="1252"/>
      <c r="O2025" s="1253"/>
      <c r="P2025" s="1007"/>
    </row>
    <row r="2026" spans="1:16" s="73" customFormat="1" ht="19.5" customHeight="1">
      <c r="A2026" s="1303"/>
      <c r="B2026" s="543" t="s">
        <v>210</v>
      </c>
      <c r="C2026" s="1283" t="s">
        <v>55</v>
      </c>
      <c r="D2026" s="1284"/>
      <c r="E2026" s="1284"/>
      <c r="F2026" s="1284"/>
      <c r="G2026" s="1285"/>
      <c r="H2026" s="25" t="s">
        <v>161</v>
      </c>
      <c r="I2026" s="1252">
        <f>VLOOKUP($A2017,'Marks Entry'!$B$9:$FN$108,9,0)</f>
        <v>0</v>
      </c>
      <c r="J2026" s="1252"/>
      <c r="K2026" s="1252"/>
      <c r="L2026" s="1252"/>
      <c r="M2026" s="1252"/>
      <c r="N2026" s="1252"/>
      <c r="O2026" s="1253"/>
      <c r="P2026" s="1007"/>
    </row>
    <row r="2027" spans="1:16" s="73" customFormat="1" ht="19.5" customHeight="1">
      <c r="A2027" s="1303"/>
      <c r="B2027" s="543" t="s">
        <v>210</v>
      </c>
      <c r="C2027" s="1283" t="s">
        <v>56</v>
      </c>
      <c r="D2027" s="1284"/>
      <c r="E2027" s="1284"/>
      <c r="F2027" s="1284"/>
      <c r="G2027" s="1285"/>
      <c r="H2027" s="25" t="s">
        <v>161</v>
      </c>
      <c r="I2027" s="1251" t="str">
        <f>CONCATENATE('Marks Entry'!$G$4,'Marks Entry'!$J$4)</f>
        <v>6(A)</v>
      </c>
      <c r="J2027" s="1252"/>
      <c r="K2027" s="1252"/>
      <c r="L2027" s="1252"/>
      <c r="M2027" s="1252"/>
      <c r="N2027" s="1252"/>
      <c r="O2027" s="1253"/>
      <c r="P2027" s="1007"/>
    </row>
    <row r="2028" spans="1:16" s="73" customFormat="1" ht="19.5" customHeight="1" thickBot="1">
      <c r="A2028" s="1303"/>
      <c r="B2028" s="543" t="s">
        <v>210</v>
      </c>
      <c r="C2028" s="1254" t="s">
        <v>26</v>
      </c>
      <c r="D2028" s="1255"/>
      <c r="E2028" s="1255"/>
      <c r="F2028" s="1255"/>
      <c r="G2028" s="1256"/>
      <c r="H2028" s="61" t="s">
        <v>161</v>
      </c>
      <c r="I2028" s="1257">
        <f>VLOOKUP($A2017,'Marks Entry'!$B$9:$FN$108,10,0)</f>
        <v>0</v>
      </c>
      <c r="J2028" s="1257"/>
      <c r="K2028" s="1257"/>
      <c r="L2028" s="1257"/>
      <c r="M2028" s="1257"/>
      <c r="N2028" s="1257"/>
      <c r="O2028" s="1258"/>
      <c r="P2028" s="1007"/>
    </row>
    <row r="2029" spans="1:16" s="73" customFormat="1" ht="34.5" customHeight="1">
      <c r="A2029" s="1303"/>
      <c r="B2029" s="543" t="s">
        <v>210</v>
      </c>
      <c r="C2029" s="1259" t="s">
        <v>57</v>
      </c>
      <c r="D2029" s="1260"/>
      <c r="E2029" s="525" t="s">
        <v>82</v>
      </c>
      <c r="F2029" s="525" t="s">
        <v>83</v>
      </c>
      <c r="G2029" s="697" t="str">
        <f>'Marks Entry'!$R$5</f>
        <v>No Bag Day Activity</v>
      </c>
      <c r="H2029" s="521" t="s">
        <v>32</v>
      </c>
      <c r="I2029" s="1261" t="s">
        <v>58</v>
      </c>
      <c r="J2029" s="1262"/>
      <c r="K2029" s="522" t="s">
        <v>203</v>
      </c>
      <c r="L2029" s="1263" t="s">
        <v>94</v>
      </c>
      <c r="M2029" s="1264"/>
      <c r="N2029" s="535" t="s">
        <v>86</v>
      </c>
      <c r="O2029" s="1265" t="s">
        <v>101</v>
      </c>
      <c r="P2029" s="1007"/>
    </row>
    <row r="2030" spans="1:16" s="73" customFormat="1" ht="25.5" customHeight="1" thickBot="1">
      <c r="A2030" s="1303"/>
      <c r="B2030" s="543" t="s">
        <v>210</v>
      </c>
      <c r="C2030" s="1267" t="s">
        <v>59</v>
      </c>
      <c r="D2030" s="1268"/>
      <c r="E2030" s="549">
        <f>'Marks Entry'!$N$7</f>
        <v>10</v>
      </c>
      <c r="F2030" s="549">
        <f>'Marks Entry'!$Q$7</f>
        <v>10</v>
      </c>
      <c r="G2030" s="549">
        <f>'Marks Entry'!$T$7</f>
        <v>10</v>
      </c>
      <c r="H2030" s="111">
        <f>SUM(E2030:G2030)</f>
        <v>30</v>
      </c>
      <c r="I2030" s="1269">
        <f>'Marks Entry'!$X$7</f>
        <v>70</v>
      </c>
      <c r="J2030" s="1270"/>
      <c r="K2030" s="531">
        <f>SUM(H2030,I2030)</f>
        <v>100</v>
      </c>
      <c r="L2030" s="1330">
        <f>'Marks Entry'!$AA$7</f>
        <v>100</v>
      </c>
      <c r="M2030" s="1331"/>
      <c r="N2030" s="536">
        <f>H2030+I2030+L2030</f>
        <v>200</v>
      </c>
      <c r="O2030" s="1266"/>
      <c r="P2030" s="1007"/>
    </row>
    <row r="2031" spans="1:16" s="73" customFormat="1" ht="18.600000000000001" customHeight="1">
      <c r="A2031" s="1303"/>
      <c r="B2031" s="543" t="s">
        <v>210</v>
      </c>
      <c r="C2031" s="1324" t="str">
        <f>'Marks Entry'!$L$3</f>
        <v>HINDI</v>
      </c>
      <c r="D2031" s="1325"/>
      <c r="E2031" s="527">
        <f>IF($L2020="TC",0,IF($L2020="Nso",0,VLOOKUP($A2017,'Marks Entry'!$B$9:$FN$108,13,0)))</f>
        <v>0</v>
      </c>
      <c r="F2031" s="527">
        <f>IF($L2020="TC",0,IF($L2020="Nso",0,VLOOKUP($A2017,'Marks Entry'!$B$9:$FN$108,16,0)))</f>
        <v>0</v>
      </c>
      <c r="G2031" s="527">
        <f>IF($L2020="TC",0,IF($L2020="Nso",0,VLOOKUP($A2017,'Marks Entry'!$B$9:$FN$108,19,0)))</f>
        <v>0</v>
      </c>
      <c r="H2031" s="528">
        <f>SUM(E2031:G2031)</f>
        <v>0</v>
      </c>
      <c r="I2031" s="1326">
        <f>IF($L2020="TC",0,IF($L2020="Nso",0,VLOOKUP($A2017,'Marks Entry'!$B$9:$FN$108,23,0)))</f>
        <v>0</v>
      </c>
      <c r="J2031" s="1327"/>
      <c r="K2031" s="532">
        <f>SUM(H2031,I2031)</f>
        <v>0</v>
      </c>
      <c r="L2031" s="1328">
        <f>IF($L2020="TC",0,IF($L2020="Nso",0,VLOOKUP($A2017,'Marks Entry'!$B$9:$FN$108,26,0)))</f>
        <v>0</v>
      </c>
      <c r="M2031" s="1329"/>
      <c r="N2031" s="537">
        <f>SUM(H2031,I2031,L2031)</f>
        <v>0</v>
      </c>
      <c r="O2031" s="544" t="str">
        <f>IF($L2020="TC",0,IF($L2020="Nso",0,VLOOKUP($A2017,'Marks Entry'!$B$9:$FN$108,30,0)))</f>
        <v>E</v>
      </c>
      <c r="P2031" s="1007"/>
    </row>
    <row r="2032" spans="1:16" s="73" customFormat="1" ht="18.600000000000001" customHeight="1">
      <c r="A2032" s="1303"/>
      <c r="B2032" s="543" t="s">
        <v>210</v>
      </c>
      <c r="C2032" s="1271" t="str">
        <f>'Marks Entry'!$AF$3</f>
        <v>ENGLISH</v>
      </c>
      <c r="D2032" s="1272"/>
      <c r="E2032" s="527">
        <f>IF($L2020="TC",0,IF($L2020="Nso",0,VLOOKUP($A2017,'Marks Entry'!$B$9:$FN$108,33,0)))</f>
        <v>0</v>
      </c>
      <c r="F2032" s="527">
        <f>IF($L2020="TC",0,IF($L2020="Nso",0,VLOOKUP($A2017,'Marks Entry'!$B$9:$FN$108,36,0)))</f>
        <v>0</v>
      </c>
      <c r="G2032" s="527">
        <f>IF($L2020="TC",0,IF($L2020="Nso",0,VLOOKUP($A2017,'Marks Entry'!$B$9:$FN$108,39,0)))</f>
        <v>0</v>
      </c>
      <c r="H2032" s="529">
        <f t="shared" ref="H2032:H2036" si="168">SUM(E2032:G2032)</f>
        <v>0</v>
      </c>
      <c r="I2032" s="1273">
        <f>IF($L2020="TC",0,IF($L2020="Nso",0,VLOOKUP($A2017,'Marks Entry'!$B$9:$FN$108,43,0)))</f>
        <v>0</v>
      </c>
      <c r="J2032" s="1274"/>
      <c r="K2032" s="533">
        <f t="shared" ref="K2032:K2036" si="169">SUM(H2032,I2032)</f>
        <v>0</v>
      </c>
      <c r="L2032" s="1275">
        <f>IF($L2020="TC",0,IF($L2020="Nso",0,VLOOKUP($A2017,'Marks Entry'!$B$9:$FN$108,46,0)))</f>
        <v>0</v>
      </c>
      <c r="M2032" s="1276"/>
      <c r="N2032" s="537">
        <f t="shared" ref="N2032:N2036" si="170">SUM(H2032,I2032,L2032)</f>
        <v>0</v>
      </c>
      <c r="O2032" s="544" t="str">
        <f>IF($L2020="TC",0,IF($L2020="Nso",0,VLOOKUP($A2017,'Marks Entry'!$B$9:$FN$108,50,0)))</f>
        <v>E</v>
      </c>
      <c r="P2032" s="1007"/>
    </row>
    <row r="2033" spans="1:16" s="73" customFormat="1" ht="18.600000000000001" customHeight="1">
      <c r="A2033" s="1303"/>
      <c r="B2033" s="543" t="s">
        <v>210</v>
      </c>
      <c r="C2033" s="1271" t="str">
        <f>'Marks Entry'!$AZ$3</f>
        <v>SANSKRIT</v>
      </c>
      <c r="D2033" s="1272"/>
      <c r="E2033" s="527">
        <f>IF($L2020="TC",0,IF($L2020="Nso",0,VLOOKUP($A2017,'Marks Entry'!$B$9:$FN$108,53,0)))</f>
        <v>0</v>
      </c>
      <c r="F2033" s="527">
        <f>IF($L2020="TC",0,IF($L2020="TC",0,IF($L2020="Nso",0,VLOOKUP($A2017,'Marks Entry'!$B$9:$FN$108,56,0))))</f>
        <v>0</v>
      </c>
      <c r="G2033" s="527">
        <f>IF($L2020="TC",0,IF($L2020="TC",0,IF($L2020="Nso",0,VLOOKUP($A2017,'Marks Entry'!$B$9:$FN$108,59,0))))</f>
        <v>0</v>
      </c>
      <c r="H2033" s="529">
        <f t="shared" si="168"/>
        <v>0</v>
      </c>
      <c r="I2033" s="1273">
        <f>IF($L2020="TC",0,IF($L2020="Nso",0,VLOOKUP($A2017,'Marks Entry'!$B$9:$FN$108,63,0)))</f>
        <v>0</v>
      </c>
      <c r="J2033" s="1274"/>
      <c r="K2033" s="533">
        <f t="shared" si="169"/>
        <v>0</v>
      </c>
      <c r="L2033" s="1275">
        <f>IF($L2020="TC",0,IF($L2020="Nso",0,VLOOKUP($A2017,'Marks Entry'!$B$9:$FN$108,66,0)))</f>
        <v>0</v>
      </c>
      <c r="M2033" s="1276"/>
      <c r="N2033" s="537">
        <f t="shared" si="170"/>
        <v>0</v>
      </c>
      <c r="O2033" s="544" t="str">
        <f>IF($L2020="TC",0,IF($L2020="Nso",0,VLOOKUP($A2017,'Marks Entry'!$B$9:$FN$108,70,0)))</f>
        <v>E</v>
      </c>
      <c r="P2033" s="1007"/>
    </row>
    <row r="2034" spans="1:16" s="73" customFormat="1" ht="18.600000000000001" customHeight="1">
      <c r="A2034" s="1303"/>
      <c r="B2034" s="543" t="s">
        <v>210</v>
      </c>
      <c r="C2034" s="1271" t="str">
        <f>'Marks Entry'!$BT$3</f>
        <v>SCIENCE</v>
      </c>
      <c r="D2034" s="1272"/>
      <c r="E2034" s="527">
        <f>IF($L2020="TC",0,IF($L2020="Nso",0,VLOOKUP($A2017,'Marks Entry'!$B$9:$FN$108,73,0)))</f>
        <v>0</v>
      </c>
      <c r="F2034" s="527">
        <f>IF($L2020="TC",0,IF($L2020="Nso",0,VLOOKUP($A2017,'Marks Entry'!$B$9:$FN$108,76,0)))</f>
        <v>0</v>
      </c>
      <c r="G2034" s="527">
        <f>IF($L2020="TC",0,IF($L2020="Nso",0,VLOOKUP($A2017,'Marks Entry'!$B$9:$FN$108,79,0)))</f>
        <v>0</v>
      </c>
      <c r="H2034" s="529">
        <f t="shared" si="168"/>
        <v>0</v>
      </c>
      <c r="I2034" s="1273">
        <f>IF($L2020="TC",0,IF($L2020="Nso",0,VLOOKUP($A2017,'Marks Entry'!$B$9:$FN$108,83,0)))</f>
        <v>0</v>
      </c>
      <c r="J2034" s="1274"/>
      <c r="K2034" s="533">
        <f t="shared" si="169"/>
        <v>0</v>
      </c>
      <c r="L2034" s="1275">
        <f>IF($L2020="TC",0,IF($L2020="Nso",0,VLOOKUP($A2017,'Marks Entry'!$B$9:$FN$108,86,0)))</f>
        <v>0</v>
      </c>
      <c r="M2034" s="1276"/>
      <c r="N2034" s="537">
        <f t="shared" si="170"/>
        <v>0</v>
      </c>
      <c r="O2034" s="544" t="str">
        <f>IF($L2020="TC",0,IF($L2020="Nso",0,VLOOKUP($A2017,'Marks Entry'!$B$9:$FN$108,90,0)))</f>
        <v>E</v>
      </c>
      <c r="P2034" s="1007"/>
    </row>
    <row r="2035" spans="1:16" s="73" customFormat="1" ht="18.600000000000001" customHeight="1">
      <c r="A2035" s="1303"/>
      <c r="B2035" s="543" t="s">
        <v>210</v>
      </c>
      <c r="C2035" s="1271" t="str">
        <f>'Marks Entry'!$CN$3</f>
        <v>MATHEMATICS</v>
      </c>
      <c r="D2035" s="1272"/>
      <c r="E2035" s="527">
        <f>IF($L2020="TC",0,IF($L2020="Nso",0,VLOOKUP($A2017,'Marks Entry'!$B$9:$FN$108,93,0)))</f>
        <v>0</v>
      </c>
      <c r="F2035" s="527">
        <f>IF($L2020="TC",0,IF($L2020="Nso",0,VLOOKUP($A2017,'Marks Entry'!$B$9:$FN$108,96,0)))</f>
        <v>0</v>
      </c>
      <c r="G2035" s="527">
        <f>IF($L2020="TC",0,IF($L2020="Nso",0,VLOOKUP($A2017,'Marks Entry'!$B$9:$FN$108,99,0)))</f>
        <v>0</v>
      </c>
      <c r="H2035" s="529">
        <f t="shared" si="168"/>
        <v>0</v>
      </c>
      <c r="I2035" s="1273">
        <f>IF($L2020="TC",0,IF($L2020="Nso",0,VLOOKUP($A2017,'Marks Entry'!$B$9:$FN$108,103,0)))</f>
        <v>0</v>
      </c>
      <c r="J2035" s="1274"/>
      <c r="K2035" s="533">
        <f t="shared" si="169"/>
        <v>0</v>
      </c>
      <c r="L2035" s="1275">
        <f>IF($L2020="TC",0,IF($L2020="Nso",0,VLOOKUP($A2017,'Marks Entry'!$B$9:$FN$108,106,0)))</f>
        <v>0</v>
      </c>
      <c r="M2035" s="1276"/>
      <c r="N2035" s="537">
        <f t="shared" si="170"/>
        <v>0</v>
      </c>
      <c r="O2035" s="544" t="str">
        <f>IF($L2020="TC",0,IF($L2020="Nso",0,VLOOKUP($A2017,'Marks Entry'!$B$9:$FN$108,110,0)))</f>
        <v>E</v>
      </c>
      <c r="P2035" s="1007"/>
    </row>
    <row r="2036" spans="1:16" s="73" customFormat="1" ht="18.600000000000001" customHeight="1" thickBot="1">
      <c r="A2036" s="1303"/>
      <c r="B2036" s="543" t="s">
        <v>210</v>
      </c>
      <c r="C2036" s="1277" t="str">
        <f>'Marks Entry'!$DH$3</f>
        <v>SOCIAL SCIENCE</v>
      </c>
      <c r="D2036" s="1278"/>
      <c r="E2036" s="527">
        <f>IF($L2020="TC",0,IF($L2020="Nso",0,VLOOKUP($A2017,'Marks Entry'!$B$9:$FN$108,113,0)))</f>
        <v>0</v>
      </c>
      <c r="F2036" s="527">
        <f>IF($L2020="TC",0,IF($L2020="Nso",0,VLOOKUP($A2017,'Marks Entry'!$B$9:$FN$108,116,0)))</f>
        <v>0</v>
      </c>
      <c r="G2036" s="527">
        <f>IF($L2020="TC",0,IF($L2020="Nso",0,VLOOKUP($A2017,'Marks Entry'!$B$9:$FN$108,119,0)))</f>
        <v>0</v>
      </c>
      <c r="H2036" s="530">
        <f t="shared" si="168"/>
        <v>0</v>
      </c>
      <c r="I2036" s="1279">
        <f>IF($L2020="TC",0,IF($L2020="Nso",0,VLOOKUP($A2017,'Marks Entry'!$B$9:$FN$108,123,0)))</f>
        <v>0</v>
      </c>
      <c r="J2036" s="1280"/>
      <c r="K2036" s="534">
        <f t="shared" si="169"/>
        <v>0</v>
      </c>
      <c r="L2036" s="1281">
        <f>IF($L2020="TC",0,IF($L2020="Nso",0,VLOOKUP($A2017,'Marks Entry'!$B$9:$FN$108,126,0)))</f>
        <v>0</v>
      </c>
      <c r="M2036" s="1282"/>
      <c r="N2036" s="537">
        <f t="shared" si="170"/>
        <v>0</v>
      </c>
      <c r="O2036" s="544" t="str">
        <f>IF($L2020="TC",0,IF($L2020="Nso",0,VLOOKUP($A2017,'Marks Entry'!$B$9:$FN$108,130,0)))</f>
        <v>E</v>
      </c>
      <c r="P2036" s="1007"/>
    </row>
    <row r="2037" spans="1:16" s="73" customFormat="1" ht="18.600000000000001" customHeight="1">
      <c r="A2037" s="1303"/>
      <c r="B2037" s="543" t="s">
        <v>210</v>
      </c>
      <c r="C2037" s="1350" t="s">
        <v>87</v>
      </c>
      <c r="D2037" s="1351"/>
      <c r="E2037" s="1352"/>
      <c r="F2037" s="1356" t="s">
        <v>88</v>
      </c>
      <c r="G2037" s="1357"/>
      <c r="H2037" s="1358" t="s">
        <v>89</v>
      </c>
      <c r="I2037" s="1358"/>
      <c r="J2037" s="1359" t="s">
        <v>44</v>
      </c>
      <c r="K2037" s="1360"/>
      <c r="L2037" s="236" t="s">
        <v>95</v>
      </c>
      <c r="M2037" s="236" t="s">
        <v>208</v>
      </c>
      <c r="N2037" s="200" t="s">
        <v>42</v>
      </c>
      <c r="O2037" s="545" t="s">
        <v>46</v>
      </c>
      <c r="P2037" s="1007"/>
    </row>
    <row r="2038" spans="1:16" s="73" customFormat="1" ht="18.600000000000001" customHeight="1" thickBot="1">
      <c r="A2038" s="1303"/>
      <c r="B2038" s="543" t="s">
        <v>210</v>
      </c>
      <c r="C2038" s="1353"/>
      <c r="D2038" s="1354"/>
      <c r="E2038" s="1355"/>
      <c r="F2038" s="1361">
        <f>IF($L2020="TC",0,IF($L2020="Nso",0,VLOOKUP($A2017,'Marks Entry'!$B$9:$FN$108,161,0)))</f>
        <v>1200</v>
      </c>
      <c r="G2038" s="1362"/>
      <c r="H2038" s="1363">
        <f>IF($L2020="TC",0,IF($L2020="Nso",0,VLOOKUP($A2017,'Marks Entry'!$B$9:$FN$108,162,0)))</f>
        <v>0</v>
      </c>
      <c r="I2038" s="1363"/>
      <c r="J2038" s="1364">
        <f>IF($L2020="TC",0,IF($L2020="Nso",0,VLOOKUP($A2017,'Marks Entry'!$B$9:$FN$108,163,0)))</f>
        <v>0</v>
      </c>
      <c r="K2038" s="1365"/>
      <c r="L2038" s="237" t="str">
        <f>IF($L2020="TC",0,IF($L2020="Nso",0,VLOOKUP($A2017,'Marks Entry'!$B$9:$FN$108,164,0)))</f>
        <v/>
      </c>
      <c r="M2038" s="237" t="str">
        <f>IF($L2020="TC",0,IF($L2020="Nso",0,VLOOKUP($A2017,'Marks Entry'!$B$9:$FN$108,165,0)))</f>
        <v/>
      </c>
      <c r="N2038" s="542" t="str">
        <f>IF($L2020="TC","TC",IF($L2020="Nso","NSO",VLOOKUP($A2017,'Marks Entry'!$B$9:$FN$108,166,0)))</f>
        <v>PROMOTED</v>
      </c>
      <c r="O2038" s="546" t="str">
        <f>IF($L2020="Nso",0,VLOOKUP($A2017,'Marks Entry'!$B$9:$FN$108,168,0))</f>
        <v/>
      </c>
      <c r="P2038" s="1007"/>
    </row>
    <row r="2039" spans="1:16" s="73" customFormat="1" ht="18.600000000000001" customHeight="1">
      <c r="A2039" s="1303"/>
      <c r="B2039" s="543" t="s">
        <v>210</v>
      </c>
      <c r="C2039" s="1332" t="s">
        <v>62</v>
      </c>
      <c r="D2039" s="1333"/>
      <c r="E2039" s="1333"/>
      <c r="F2039" s="1333"/>
      <c r="G2039" s="1333"/>
      <c r="H2039" s="1333"/>
      <c r="I2039" s="1334"/>
      <c r="J2039" s="1335" t="s">
        <v>63</v>
      </c>
      <c r="K2039" s="1335"/>
      <c r="L2039" s="1336"/>
      <c r="M2039" s="238">
        <f>IF($L2020="TC",0,IF($L2020="Nso",0,VLOOKUP($A2017,'Marks Entry'!$B$9:$FN$108,158,0)))</f>
        <v>0</v>
      </c>
      <c r="N2039" s="1337" t="s">
        <v>104</v>
      </c>
      <c r="O2039" s="1338"/>
      <c r="P2039" s="1007"/>
    </row>
    <row r="2040" spans="1:16" s="73" customFormat="1" ht="18.600000000000001" customHeight="1" thickBot="1">
      <c r="A2040" s="1303"/>
      <c r="B2040" s="543" t="s">
        <v>210</v>
      </c>
      <c r="C2040" s="1339" t="s">
        <v>57</v>
      </c>
      <c r="D2040" s="1340"/>
      <c r="E2040" s="1340"/>
      <c r="F2040" s="1341" t="s">
        <v>168</v>
      </c>
      <c r="G2040" s="1341"/>
      <c r="H2040" s="1341"/>
      <c r="I2040" s="523" t="s">
        <v>50</v>
      </c>
      <c r="J2040" s="1342" t="s">
        <v>64</v>
      </c>
      <c r="K2040" s="1342"/>
      <c r="L2040" s="1343"/>
      <c r="M2040" s="239">
        <f>IF($L2020="TC",0,IF($L2020="Nso",0,VLOOKUP($A2017,'Marks Entry'!$B$9:$FN$108,159,0)))</f>
        <v>0</v>
      </c>
      <c r="N2040" s="1344" t="str">
        <f>IF($L2020="TC",0,IF($L2020="Nso",0,VLOOKUP($A2017,'Marks Entry'!$B$9:$FN$108,160,0)))</f>
        <v/>
      </c>
      <c r="O2040" s="1345"/>
      <c r="P2040" s="1007"/>
    </row>
    <row r="2041" spans="1:16" s="73" customFormat="1" ht="18.600000000000001" customHeight="1">
      <c r="A2041" s="1303"/>
      <c r="B2041" s="543" t="s">
        <v>210</v>
      </c>
      <c r="C2041" s="1339"/>
      <c r="D2041" s="1340"/>
      <c r="E2041" s="1340"/>
      <c r="F2041" s="1341"/>
      <c r="G2041" s="1341"/>
      <c r="H2041" s="1341"/>
      <c r="I2041" s="524" t="s">
        <v>102</v>
      </c>
      <c r="J2041" s="1346" t="s">
        <v>65</v>
      </c>
      <c r="K2041" s="1346"/>
      <c r="L2041" s="1347"/>
      <c r="M2041" s="1348" t="str">
        <f>IF($L2020="TC",0,IF($L2020="Nso",0,VLOOKUP($A2017,'Marks Entry'!$B$9:$FN$108,169,0)))</f>
        <v>Need Improvement</v>
      </c>
      <c r="N2041" s="1348"/>
      <c r="O2041" s="1349"/>
      <c r="P2041" s="1007"/>
    </row>
    <row r="2042" spans="1:16" s="73" customFormat="1" ht="18.600000000000001" customHeight="1">
      <c r="A2042" s="1303"/>
      <c r="B2042" s="543" t="s">
        <v>210</v>
      </c>
      <c r="C2042" s="1397" t="str">
        <f>'Marks Entry'!$EB$3</f>
        <v>Work Exp.</v>
      </c>
      <c r="D2042" s="1398"/>
      <c r="E2042" s="1399"/>
      <c r="F2042" s="1400" t="str">
        <f>IF($L2020="TC",0,IF($L2020="Nso",0,VLOOKUP($A2017,'Marks Entry'!$B$9:$GM$108,186,0)))</f>
        <v>0/100</v>
      </c>
      <c r="G2042" s="1400"/>
      <c r="H2042" s="1400"/>
      <c r="I2042" s="59" t="str">
        <f>IF($L2020="TC",0,IF($L2020="Nso",0,VLOOKUP($A2017,'Marks Entry'!$B$9:$GM$108,139,0)))</f>
        <v>E</v>
      </c>
      <c r="J2042" s="1401" t="s">
        <v>81</v>
      </c>
      <c r="K2042" s="1401"/>
      <c r="L2042" s="1402"/>
      <c r="M2042" s="1403">
        <f>'Marks Entry'!$AA$2</f>
        <v>45041</v>
      </c>
      <c r="N2042" s="1403"/>
      <c r="O2042" s="1404"/>
      <c r="P2042" s="1007"/>
    </row>
    <row r="2043" spans="1:16" s="73" customFormat="1" ht="18.600000000000001" customHeight="1">
      <c r="A2043" s="1303"/>
      <c r="B2043" s="543" t="s">
        <v>210</v>
      </c>
      <c r="C2043" s="1405" t="str">
        <f>'Marks Entry'!$EK$3</f>
        <v>Art Edu.</v>
      </c>
      <c r="D2043" s="1400"/>
      <c r="E2043" s="1400"/>
      <c r="F2043" s="1406" t="str">
        <f>IF($L2020="TC",0,IF($L2020="Nso",0,VLOOKUP($A2017,'Marks Entry'!$B$9:$GM$108,190,0)))</f>
        <v>0/100</v>
      </c>
      <c r="G2043" s="1407"/>
      <c r="H2043" s="1408"/>
      <c r="I2043" s="59" t="str">
        <f>IF($L2020="TC",0,IF($L2020="Nso",0,VLOOKUP($A2017,'Marks Entry'!$B$9:$GM$108,148,0)))</f>
        <v>E</v>
      </c>
      <c r="J2043" s="1409"/>
      <c r="K2043" s="1409"/>
      <c r="L2043" s="1410"/>
      <c r="M2043" s="1410"/>
      <c r="N2043" s="1410"/>
      <c r="O2043" s="1411"/>
      <c r="P2043" s="1007"/>
    </row>
    <row r="2044" spans="1:16" s="73" customFormat="1" ht="18.600000000000001" customHeight="1">
      <c r="A2044" s="1303"/>
      <c r="B2044" s="543" t="s">
        <v>210</v>
      </c>
      <c r="C2044" s="1366" t="str">
        <f>'Marks Entry'!$ET$3</f>
        <v>HEALTH &amp; PHY. EDU.</v>
      </c>
      <c r="D2044" s="1367"/>
      <c r="E2044" s="1367"/>
      <c r="F2044" s="1368" t="str">
        <f>IF($L2020="TC",0,IF($L2020="Nso",0,VLOOKUP($A2017,'Marks Entry'!$B$9:$GM$108,194,0)))</f>
        <v>0/100</v>
      </c>
      <c r="G2044" s="1369"/>
      <c r="H2044" s="1370"/>
      <c r="I2044" s="59" t="str">
        <f>IF($L2020="TC",0,IF($L2020="Nso",0,VLOOKUP($A2017,'Marks Entry'!$B$9:$GM$108,157,0)))</f>
        <v>E</v>
      </c>
      <c r="J2044" s="1371" t="s">
        <v>77</v>
      </c>
      <c r="K2044" s="1372"/>
      <c r="L2044" s="1373"/>
      <c r="M2044" s="1377"/>
      <c r="N2044" s="1372"/>
      <c r="O2044" s="1378"/>
      <c r="P2044" s="1007"/>
    </row>
    <row r="2045" spans="1:16" s="73" customFormat="1" ht="18.600000000000001" customHeight="1">
      <c r="A2045" s="1303"/>
      <c r="B2045" s="543" t="s">
        <v>210</v>
      </c>
      <c r="C2045" s="1381" t="s">
        <v>66</v>
      </c>
      <c r="D2045" s="1382"/>
      <c r="E2045" s="1382"/>
      <c r="F2045" s="1382"/>
      <c r="G2045" s="1382"/>
      <c r="H2045" s="1382"/>
      <c r="I2045" s="1383"/>
      <c r="J2045" s="1374"/>
      <c r="K2045" s="1375"/>
      <c r="L2045" s="1376"/>
      <c r="M2045" s="1379"/>
      <c r="N2045" s="1375"/>
      <c r="O2045" s="1380"/>
      <c r="P2045" s="1007"/>
    </row>
    <row r="2046" spans="1:16" s="73" customFormat="1" ht="18.600000000000001" customHeight="1" thickBot="1">
      <c r="A2046" s="1303"/>
      <c r="B2046" s="543" t="s">
        <v>210</v>
      </c>
      <c r="C2046" s="60" t="s">
        <v>67</v>
      </c>
      <c r="D2046" s="1384" t="s">
        <v>72</v>
      </c>
      <c r="E2046" s="1385"/>
      <c r="F2046" s="1384" t="s">
        <v>73</v>
      </c>
      <c r="G2046" s="1386"/>
      <c r="H2046" s="1386"/>
      <c r="I2046" s="1387"/>
      <c r="J2046" s="1388" t="s">
        <v>78</v>
      </c>
      <c r="K2046" s="1389"/>
      <c r="L2046" s="1389"/>
      <c r="M2046" s="1389"/>
      <c r="N2046" s="1389"/>
      <c r="O2046" s="1390"/>
      <c r="P2046" s="1007"/>
    </row>
    <row r="2047" spans="1:16" s="73" customFormat="1" ht="18.600000000000001" customHeight="1">
      <c r="A2047" s="1303"/>
      <c r="B2047" s="543" t="s">
        <v>210</v>
      </c>
      <c r="C2047" s="690" t="s">
        <v>68</v>
      </c>
      <c r="D2047" s="1328" t="s">
        <v>211</v>
      </c>
      <c r="E2047" s="1327"/>
      <c r="F2047" s="1394" t="s">
        <v>74</v>
      </c>
      <c r="G2047" s="1395"/>
      <c r="H2047" s="1395"/>
      <c r="I2047" s="1396"/>
      <c r="J2047" s="1391"/>
      <c r="K2047" s="1392"/>
      <c r="L2047" s="1392"/>
      <c r="M2047" s="1392"/>
      <c r="N2047" s="1392"/>
      <c r="O2047" s="1393"/>
      <c r="P2047" s="1007"/>
    </row>
    <row r="2048" spans="1:16" s="73" customFormat="1" ht="18.600000000000001" customHeight="1">
      <c r="A2048" s="1303"/>
      <c r="B2048" s="543" t="s">
        <v>210</v>
      </c>
      <c r="C2048" s="689" t="s">
        <v>69</v>
      </c>
      <c r="D2048" s="1275" t="s">
        <v>212</v>
      </c>
      <c r="E2048" s="1274"/>
      <c r="F2048" s="1413" t="s">
        <v>75</v>
      </c>
      <c r="G2048" s="1414"/>
      <c r="H2048" s="1414"/>
      <c r="I2048" s="1415"/>
      <c r="J2048" s="1391"/>
      <c r="K2048" s="1392"/>
      <c r="L2048" s="1392"/>
      <c r="M2048" s="1392"/>
      <c r="N2048" s="1392"/>
      <c r="O2048" s="1393"/>
      <c r="P2048" s="1007"/>
    </row>
    <row r="2049" spans="1:16" s="73" customFormat="1" ht="18.600000000000001" customHeight="1">
      <c r="A2049" s="1303"/>
      <c r="B2049" s="543" t="s">
        <v>210</v>
      </c>
      <c r="C2049" s="689" t="s">
        <v>71</v>
      </c>
      <c r="D2049" s="1275" t="s">
        <v>213</v>
      </c>
      <c r="E2049" s="1274"/>
      <c r="F2049" s="1413" t="s">
        <v>76</v>
      </c>
      <c r="G2049" s="1414"/>
      <c r="H2049" s="1414"/>
      <c r="I2049" s="1415"/>
      <c r="J2049" s="1416" t="s">
        <v>90</v>
      </c>
      <c r="K2049" s="1417"/>
      <c r="L2049" s="1417"/>
      <c r="M2049" s="1417"/>
      <c r="N2049" s="1417"/>
      <c r="O2049" s="1418"/>
      <c r="P2049" s="1007"/>
    </row>
    <row r="2050" spans="1:16" s="73" customFormat="1" ht="18.600000000000001" customHeight="1">
      <c r="A2050" s="1303"/>
      <c r="B2050" s="543" t="s">
        <v>210</v>
      </c>
      <c r="C2050" s="689" t="s">
        <v>70</v>
      </c>
      <c r="D2050" s="1275" t="s">
        <v>214</v>
      </c>
      <c r="E2050" s="1274"/>
      <c r="F2050" s="1413" t="s">
        <v>103</v>
      </c>
      <c r="G2050" s="1414"/>
      <c r="H2050" s="1414"/>
      <c r="I2050" s="1415"/>
      <c r="J2050" s="1416"/>
      <c r="K2050" s="1417"/>
      <c r="L2050" s="1417"/>
      <c r="M2050" s="1417"/>
      <c r="N2050" s="1417"/>
      <c r="O2050" s="1418"/>
      <c r="P2050" s="1007"/>
    </row>
    <row r="2051" spans="1:16" s="73" customFormat="1" ht="18.600000000000001" customHeight="1" thickBot="1">
      <c r="A2051" s="1303"/>
      <c r="B2051" s="547" t="s">
        <v>210</v>
      </c>
      <c r="C2051" s="548" t="s">
        <v>153</v>
      </c>
      <c r="D2051" s="1281" t="s">
        <v>215</v>
      </c>
      <c r="E2051" s="1280"/>
      <c r="F2051" s="1422" t="s">
        <v>216</v>
      </c>
      <c r="G2051" s="1423"/>
      <c r="H2051" s="1423"/>
      <c r="I2051" s="1424"/>
      <c r="J2051" s="1419"/>
      <c r="K2051" s="1420"/>
      <c r="L2051" s="1420"/>
      <c r="M2051" s="1420"/>
      <c r="N2051" s="1420"/>
      <c r="O2051" s="1421"/>
      <c r="P2051" s="1007"/>
    </row>
    <row r="2052" spans="1:16" s="73" customFormat="1" ht="9.75" customHeight="1">
      <c r="A2052" s="1412"/>
      <c r="B2052" s="1412"/>
      <c r="C2052" s="1412"/>
      <c r="D2052" s="1412"/>
      <c r="E2052" s="1412"/>
      <c r="F2052" s="1412"/>
      <c r="G2052" s="1412"/>
      <c r="H2052" s="1412"/>
      <c r="I2052" s="1412"/>
      <c r="J2052" s="1412"/>
      <c r="K2052" s="1412"/>
      <c r="L2052" s="1412"/>
      <c r="M2052" s="1412"/>
      <c r="N2052" s="1412"/>
      <c r="O2052" s="1412"/>
      <c r="P2052" s="1412"/>
    </row>
    <row r="2053" spans="1:16" s="73" customFormat="1" ht="17.25" customHeight="1" thickBot="1">
      <c r="A2053" s="241">
        <f>A2017+1</f>
        <v>58</v>
      </c>
      <c r="B2053" s="1302" t="s">
        <v>53</v>
      </c>
      <c r="C2053" s="1302"/>
      <c r="D2053" s="1302"/>
      <c r="E2053" s="1302"/>
      <c r="F2053" s="1302"/>
      <c r="G2053" s="1302"/>
      <c r="H2053" s="1302"/>
      <c r="I2053" s="1302"/>
      <c r="J2053" s="1302"/>
      <c r="K2053" s="1302"/>
      <c r="L2053" s="1302"/>
      <c r="M2053" s="1302"/>
      <c r="N2053" s="1302"/>
      <c r="O2053" s="1302"/>
      <c r="P2053" s="1007"/>
    </row>
    <row r="2054" spans="1:16" s="73" customFormat="1" ht="44.25" customHeight="1">
      <c r="A2054" s="1303"/>
      <c r="B2054" s="1304" t="str">
        <f>IF(L2056&gt;0,CONCATENATE(I2056,L2056),0)</f>
        <v>Roll No.:-958</v>
      </c>
      <c r="C2054" s="1306"/>
      <c r="D2054" s="1308" t="str">
        <f>Master!$E$8</f>
        <v>Govt. Sr. Secondary School Raimalwada</v>
      </c>
      <c r="E2054" s="1309"/>
      <c r="F2054" s="1309"/>
      <c r="G2054" s="1309"/>
      <c r="H2054" s="1309"/>
      <c r="I2054" s="1309"/>
      <c r="J2054" s="1309"/>
      <c r="K2054" s="1309"/>
      <c r="L2054" s="1309"/>
      <c r="M2054" s="1309"/>
      <c r="N2054" s="1309"/>
      <c r="O2054" s="1310"/>
      <c r="P2054" s="1007"/>
    </row>
    <row r="2055" spans="1:16" s="73" customFormat="1" ht="26.25" customHeight="1" thickBot="1">
      <c r="A2055" s="1303"/>
      <c r="B2055" s="1305"/>
      <c r="C2055" s="1307"/>
      <c r="D2055" s="1311" t="str">
        <f>Master!$E$11</f>
        <v>P.S.-Bapini (Jodhpur)</v>
      </c>
      <c r="E2055" s="1311"/>
      <c r="F2055" s="1311"/>
      <c r="G2055" s="1311"/>
      <c r="H2055" s="1311"/>
      <c r="I2055" s="1311"/>
      <c r="J2055" s="1311"/>
      <c r="K2055" s="1311"/>
      <c r="L2055" s="1311"/>
      <c r="M2055" s="1311"/>
      <c r="N2055" s="1311"/>
      <c r="O2055" s="1312"/>
      <c r="P2055" s="1007"/>
    </row>
    <row r="2056" spans="1:16" s="73" customFormat="1" ht="15" customHeight="1">
      <c r="A2056" s="1303"/>
      <c r="B2056" s="1313"/>
      <c r="C2056" s="1314" t="s">
        <v>163</v>
      </c>
      <c r="D2056" s="1315"/>
      <c r="E2056" s="1315"/>
      <c r="F2056" s="1315"/>
      <c r="G2056" s="1315"/>
      <c r="H2056" s="1316"/>
      <c r="I2056" s="1320" t="s">
        <v>125</v>
      </c>
      <c r="J2056" s="1321"/>
      <c r="K2056" s="1321"/>
      <c r="L2056" s="1286">
        <f>VLOOKUP(A2053,'Marks Entry'!$B$9:$G$108,6)</f>
        <v>958</v>
      </c>
      <c r="M2056" s="1288" t="str">
        <f>CONCATENATE('Marks Entry'!$C$3,"0",'Marks Entry'!$G$3)</f>
        <v>School U-Dise Code :-08151106901</v>
      </c>
      <c r="N2056" s="1289"/>
      <c r="O2056" s="1290"/>
      <c r="P2056" s="1007"/>
    </row>
    <row r="2057" spans="1:16" s="73" customFormat="1" ht="15" customHeight="1">
      <c r="A2057" s="1303"/>
      <c r="B2057" s="1313"/>
      <c r="C2057" s="1314"/>
      <c r="D2057" s="1315"/>
      <c r="E2057" s="1315"/>
      <c r="F2057" s="1315"/>
      <c r="G2057" s="1315"/>
      <c r="H2057" s="1316"/>
      <c r="I2057" s="1320"/>
      <c r="J2057" s="1321"/>
      <c r="K2057" s="1321"/>
      <c r="L2057" s="1286"/>
      <c r="M2057" s="1291" t="str">
        <f>CONCATENATE('Marks Entry'!$I$3,'Marks Entry'!$J$3)</f>
        <v>Session :-2022-23</v>
      </c>
      <c r="N2057" s="1292"/>
      <c r="O2057" s="1293"/>
      <c r="P2057" s="1007"/>
    </row>
    <row r="2058" spans="1:16" s="73" customFormat="1" ht="15" customHeight="1" thickBot="1">
      <c r="A2058" s="1303"/>
      <c r="B2058" s="1313"/>
      <c r="C2058" s="1317"/>
      <c r="D2058" s="1318"/>
      <c r="E2058" s="1318"/>
      <c r="F2058" s="1318"/>
      <c r="G2058" s="1318"/>
      <c r="H2058" s="1319"/>
      <c r="I2058" s="1322"/>
      <c r="J2058" s="1323"/>
      <c r="K2058" s="1323"/>
      <c r="L2058" s="1287"/>
      <c r="M2058" s="1294"/>
      <c r="N2058" s="1295"/>
      <c r="O2058" s="1296"/>
      <c r="P2058" s="1007"/>
    </row>
    <row r="2059" spans="1:16" s="73" customFormat="1" ht="19.5" customHeight="1">
      <c r="A2059" s="1303"/>
      <c r="B2059" s="543" t="s">
        <v>210</v>
      </c>
      <c r="C2059" s="1297" t="s">
        <v>21</v>
      </c>
      <c r="D2059" s="1298"/>
      <c r="E2059" s="1298"/>
      <c r="F2059" s="1298"/>
      <c r="G2059" s="1299"/>
      <c r="H2059" s="13" t="s">
        <v>161</v>
      </c>
      <c r="I2059" s="1300">
        <f>VLOOKUP($A2053,'Marks Entry'!$B$9:$FN$108,4,0)</f>
        <v>0</v>
      </c>
      <c r="J2059" s="1300"/>
      <c r="K2059" s="1300"/>
      <c r="L2059" s="1300"/>
      <c r="M2059" s="1300"/>
      <c r="N2059" s="1300"/>
      <c r="O2059" s="1301"/>
      <c r="P2059" s="1007"/>
    </row>
    <row r="2060" spans="1:16" s="73" customFormat="1" ht="19.5" customHeight="1">
      <c r="A2060" s="1303"/>
      <c r="B2060" s="543" t="s">
        <v>210</v>
      </c>
      <c r="C2060" s="1283" t="s">
        <v>23</v>
      </c>
      <c r="D2060" s="1284"/>
      <c r="E2060" s="1284"/>
      <c r="F2060" s="1284"/>
      <c r="G2060" s="1285"/>
      <c r="H2060" s="25" t="s">
        <v>161</v>
      </c>
      <c r="I2060" s="1252">
        <f>VLOOKUP($A2053,'Marks Entry'!$B$9:$FN$108,7,0)</f>
        <v>0</v>
      </c>
      <c r="J2060" s="1252"/>
      <c r="K2060" s="1252"/>
      <c r="L2060" s="1252"/>
      <c r="M2060" s="1252"/>
      <c r="N2060" s="1252"/>
      <c r="O2060" s="1253"/>
      <c r="P2060" s="1007"/>
    </row>
    <row r="2061" spans="1:16" s="73" customFormat="1" ht="19.5" customHeight="1">
      <c r="A2061" s="1303"/>
      <c r="B2061" s="543" t="s">
        <v>210</v>
      </c>
      <c r="C2061" s="1283" t="s">
        <v>24</v>
      </c>
      <c r="D2061" s="1284"/>
      <c r="E2061" s="1284"/>
      <c r="F2061" s="1284"/>
      <c r="G2061" s="1285"/>
      <c r="H2061" s="25" t="s">
        <v>161</v>
      </c>
      <c r="I2061" s="1252">
        <f>VLOOKUP($A2053,'Marks Entry'!$B$9:$FN$108,8,0)</f>
        <v>0</v>
      </c>
      <c r="J2061" s="1252"/>
      <c r="K2061" s="1252"/>
      <c r="L2061" s="1252"/>
      <c r="M2061" s="1252"/>
      <c r="N2061" s="1252"/>
      <c r="O2061" s="1253"/>
      <c r="P2061" s="1007"/>
    </row>
    <row r="2062" spans="1:16" s="73" customFormat="1" ht="19.5" customHeight="1">
      <c r="A2062" s="1303"/>
      <c r="B2062" s="543" t="s">
        <v>210</v>
      </c>
      <c r="C2062" s="1283" t="s">
        <v>55</v>
      </c>
      <c r="D2062" s="1284"/>
      <c r="E2062" s="1284"/>
      <c r="F2062" s="1284"/>
      <c r="G2062" s="1285"/>
      <c r="H2062" s="25" t="s">
        <v>161</v>
      </c>
      <c r="I2062" s="1252">
        <f>VLOOKUP($A2053,'Marks Entry'!$B$9:$FN$108,9,0)</f>
        <v>0</v>
      </c>
      <c r="J2062" s="1252"/>
      <c r="K2062" s="1252"/>
      <c r="L2062" s="1252"/>
      <c r="M2062" s="1252"/>
      <c r="N2062" s="1252"/>
      <c r="O2062" s="1253"/>
      <c r="P2062" s="1007"/>
    </row>
    <row r="2063" spans="1:16" s="73" customFormat="1" ht="19.5" customHeight="1">
      <c r="A2063" s="1303"/>
      <c r="B2063" s="543" t="s">
        <v>210</v>
      </c>
      <c r="C2063" s="1283" t="s">
        <v>56</v>
      </c>
      <c r="D2063" s="1284"/>
      <c r="E2063" s="1284"/>
      <c r="F2063" s="1284"/>
      <c r="G2063" s="1285"/>
      <c r="H2063" s="25" t="s">
        <v>161</v>
      </c>
      <c r="I2063" s="1251" t="str">
        <f>CONCATENATE('Marks Entry'!$G$4,'Marks Entry'!$J$4)</f>
        <v>6(A)</v>
      </c>
      <c r="J2063" s="1252"/>
      <c r="K2063" s="1252"/>
      <c r="L2063" s="1252"/>
      <c r="M2063" s="1252"/>
      <c r="N2063" s="1252"/>
      <c r="O2063" s="1253"/>
      <c r="P2063" s="1007"/>
    </row>
    <row r="2064" spans="1:16" s="73" customFormat="1" ht="19.5" customHeight="1" thickBot="1">
      <c r="A2064" s="1303"/>
      <c r="B2064" s="543" t="s">
        <v>210</v>
      </c>
      <c r="C2064" s="1254" t="s">
        <v>26</v>
      </c>
      <c r="D2064" s="1255"/>
      <c r="E2064" s="1255"/>
      <c r="F2064" s="1255"/>
      <c r="G2064" s="1256"/>
      <c r="H2064" s="61" t="s">
        <v>161</v>
      </c>
      <c r="I2064" s="1257">
        <f>VLOOKUP($A2053,'Marks Entry'!$B$9:$FN$108,10,0)</f>
        <v>0</v>
      </c>
      <c r="J2064" s="1257"/>
      <c r="K2064" s="1257"/>
      <c r="L2064" s="1257"/>
      <c r="M2064" s="1257"/>
      <c r="N2064" s="1257"/>
      <c r="O2064" s="1258"/>
      <c r="P2064" s="1007"/>
    </row>
    <row r="2065" spans="1:16" s="73" customFormat="1" ht="34.5" customHeight="1">
      <c r="A2065" s="1303"/>
      <c r="B2065" s="543" t="s">
        <v>210</v>
      </c>
      <c r="C2065" s="1259" t="s">
        <v>57</v>
      </c>
      <c r="D2065" s="1260"/>
      <c r="E2065" s="525" t="s">
        <v>82</v>
      </c>
      <c r="F2065" s="525" t="s">
        <v>83</v>
      </c>
      <c r="G2065" s="697" t="str">
        <f>'Marks Entry'!$R$5</f>
        <v>No Bag Day Activity</v>
      </c>
      <c r="H2065" s="521" t="s">
        <v>32</v>
      </c>
      <c r="I2065" s="1261" t="s">
        <v>58</v>
      </c>
      <c r="J2065" s="1262"/>
      <c r="K2065" s="522" t="s">
        <v>203</v>
      </c>
      <c r="L2065" s="1263" t="s">
        <v>94</v>
      </c>
      <c r="M2065" s="1264"/>
      <c r="N2065" s="535" t="s">
        <v>86</v>
      </c>
      <c r="O2065" s="1265" t="s">
        <v>101</v>
      </c>
      <c r="P2065" s="1007"/>
    </row>
    <row r="2066" spans="1:16" s="73" customFormat="1" ht="25.5" customHeight="1" thickBot="1">
      <c r="A2066" s="1303"/>
      <c r="B2066" s="543" t="s">
        <v>210</v>
      </c>
      <c r="C2066" s="1267" t="s">
        <v>59</v>
      </c>
      <c r="D2066" s="1268"/>
      <c r="E2066" s="549">
        <f>'Marks Entry'!$N$7</f>
        <v>10</v>
      </c>
      <c r="F2066" s="549">
        <f>'Marks Entry'!$Q$7</f>
        <v>10</v>
      </c>
      <c r="G2066" s="549">
        <f>'Marks Entry'!$T$7</f>
        <v>10</v>
      </c>
      <c r="H2066" s="111">
        <f>SUM(E2066:G2066)</f>
        <v>30</v>
      </c>
      <c r="I2066" s="1269">
        <f>'Marks Entry'!$X$7</f>
        <v>70</v>
      </c>
      <c r="J2066" s="1270"/>
      <c r="K2066" s="531">
        <f>SUM(H2066,I2066)</f>
        <v>100</v>
      </c>
      <c r="L2066" s="1330">
        <f>'Marks Entry'!$AA$7</f>
        <v>100</v>
      </c>
      <c r="M2066" s="1331"/>
      <c r="N2066" s="536">
        <f>H2066+I2066+L2066</f>
        <v>200</v>
      </c>
      <c r="O2066" s="1266"/>
      <c r="P2066" s="1007"/>
    </row>
    <row r="2067" spans="1:16" s="73" customFormat="1" ht="18.600000000000001" customHeight="1">
      <c r="A2067" s="1303"/>
      <c r="B2067" s="543" t="s">
        <v>210</v>
      </c>
      <c r="C2067" s="1324" t="str">
        <f>'Marks Entry'!$L$3</f>
        <v>HINDI</v>
      </c>
      <c r="D2067" s="1325"/>
      <c r="E2067" s="527">
        <f>IF($L2056="TC",0,IF($L2056="Nso",0,VLOOKUP($A2053,'Marks Entry'!$B$9:$FN$108,13,0)))</f>
        <v>0</v>
      </c>
      <c r="F2067" s="527">
        <f>IF($L2056="TC",0,IF($L2056="Nso",0,VLOOKUP($A2053,'Marks Entry'!$B$9:$FN$108,16,0)))</f>
        <v>0</v>
      </c>
      <c r="G2067" s="527">
        <f>IF($L2056="TC",0,IF($L2056="Nso",0,VLOOKUP($A2053,'Marks Entry'!$B$9:$FN$108,19,0)))</f>
        <v>0</v>
      </c>
      <c r="H2067" s="528">
        <f>SUM(E2067:G2067)</f>
        <v>0</v>
      </c>
      <c r="I2067" s="1326">
        <f>IF($L2056="TC",0,IF($L2056="Nso",0,VLOOKUP($A2053,'Marks Entry'!$B$9:$FN$108,23,0)))</f>
        <v>0</v>
      </c>
      <c r="J2067" s="1327"/>
      <c r="K2067" s="532">
        <f>SUM(H2067,I2067)</f>
        <v>0</v>
      </c>
      <c r="L2067" s="1328">
        <f>IF($L2056="TC",0,IF($L2056="Nso",0,VLOOKUP($A2053,'Marks Entry'!$B$9:$FN$108,26,0)))</f>
        <v>0</v>
      </c>
      <c r="M2067" s="1329"/>
      <c r="N2067" s="537">
        <f>SUM(H2067,I2067,L2067)</f>
        <v>0</v>
      </c>
      <c r="O2067" s="544" t="str">
        <f>IF($L2056="TC",0,IF($L2056="Nso",0,VLOOKUP($A2053,'Marks Entry'!$B$9:$FN$108,30,0)))</f>
        <v>E</v>
      </c>
      <c r="P2067" s="1007"/>
    </row>
    <row r="2068" spans="1:16" s="73" customFormat="1" ht="18.600000000000001" customHeight="1">
      <c r="A2068" s="1303"/>
      <c r="B2068" s="543" t="s">
        <v>210</v>
      </c>
      <c r="C2068" s="1271" t="str">
        <f>'Marks Entry'!$AF$3</f>
        <v>ENGLISH</v>
      </c>
      <c r="D2068" s="1272"/>
      <c r="E2068" s="527">
        <f>IF($L2056="TC",0,IF($L2056="Nso",0,VLOOKUP($A2053,'Marks Entry'!$B$9:$FN$108,33,0)))</f>
        <v>0</v>
      </c>
      <c r="F2068" s="527">
        <f>IF($L2056="TC",0,IF($L2056="Nso",0,VLOOKUP($A2053,'Marks Entry'!$B$9:$FN$108,36,0)))</f>
        <v>0</v>
      </c>
      <c r="G2068" s="527">
        <f>IF($L2056="TC",0,IF($L2056="Nso",0,VLOOKUP($A2053,'Marks Entry'!$B$9:$FN$108,39,0)))</f>
        <v>0</v>
      </c>
      <c r="H2068" s="529">
        <f t="shared" ref="H2068:H2072" si="171">SUM(E2068:G2068)</f>
        <v>0</v>
      </c>
      <c r="I2068" s="1273">
        <f>IF($L2056="TC",0,IF($L2056="Nso",0,VLOOKUP($A2053,'Marks Entry'!$B$9:$FN$108,43,0)))</f>
        <v>0</v>
      </c>
      <c r="J2068" s="1274"/>
      <c r="K2068" s="533">
        <f t="shared" ref="K2068:K2072" si="172">SUM(H2068,I2068)</f>
        <v>0</v>
      </c>
      <c r="L2068" s="1275">
        <f>IF($L2056="TC",0,IF($L2056="Nso",0,VLOOKUP($A2053,'Marks Entry'!$B$9:$FN$108,46,0)))</f>
        <v>0</v>
      </c>
      <c r="M2068" s="1276"/>
      <c r="N2068" s="537">
        <f t="shared" ref="N2068:N2072" si="173">SUM(H2068,I2068,L2068)</f>
        <v>0</v>
      </c>
      <c r="O2068" s="544" t="str">
        <f>IF($L2056="TC",0,IF($L2056="Nso",0,VLOOKUP($A2053,'Marks Entry'!$B$9:$FN$108,50,0)))</f>
        <v>E</v>
      </c>
      <c r="P2068" s="1007"/>
    </row>
    <row r="2069" spans="1:16" s="73" customFormat="1" ht="18.600000000000001" customHeight="1">
      <c r="A2069" s="1303"/>
      <c r="B2069" s="543" t="s">
        <v>210</v>
      </c>
      <c r="C2069" s="1271" t="str">
        <f>'Marks Entry'!$AZ$3</f>
        <v>SANSKRIT</v>
      </c>
      <c r="D2069" s="1272"/>
      <c r="E2069" s="527">
        <f>IF($L2056="TC",0,IF($L2056="Nso",0,VLOOKUP($A2053,'Marks Entry'!$B$9:$FN$108,53,0)))</f>
        <v>0</v>
      </c>
      <c r="F2069" s="527">
        <f>IF($L2056="TC",0,IF($L2056="TC",0,IF($L2056="Nso",0,VLOOKUP($A2053,'Marks Entry'!$B$9:$FN$108,56,0))))</f>
        <v>0</v>
      </c>
      <c r="G2069" s="527">
        <f>IF($L2056="TC",0,IF($L2056="TC",0,IF($L2056="Nso",0,VLOOKUP($A2053,'Marks Entry'!$B$9:$FN$108,59,0))))</f>
        <v>0</v>
      </c>
      <c r="H2069" s="529">
        <f t="shared" si="171"/>
        <v>0</v>
      </c>
      <c r="I2069" s="1273">
        <f>IF($L2056="TC",0,IF($L2056="Nso",0,VLOOKUP($A2053,'Marks Entry'!$B$9:$FN$108,63,0)))</f>
        <v>0</v>
      </c>
      <c r="J2069" s="1274"/>
      <c r="K2069" s="533">
        <f t="shared" si="172"/>
        <v>0</v>
      </c>
      <c r="L2069" s="1275">
        <f>IF($L2056="TC",0,IF($L2056="Nso",0,VLOOKUP($A2053,'Marks Entry'!$B$9:$FN$108,66,0)))</f>
        <v>0</v>
      </c>
      <c r="M2069" s="1276"/>
      <c r="N2069" s="537">
        <f t="shared" si="173"/>
        <v>0</v>
      </c>
      <c r="O2069" s="544" t="str">
        <f>IF($L2056="TC",0,IF($L2056="Nso",0,VLOOKUP($A2053,'Marks Entry'!$B$9:$FN$108,70,0)))</f>
        <v>E</v>
      </c>
      <c r="P2069" s="1007"/>
    </row>
    <row r="2070" spans="1:16" s="73" customFormat="1" ht="18.600000000000001" customHeight="1">
      <c r="A2070" s="1303"/>
      <c r="B2070" s="543" t="s">
        <v>210</v>
      </c>
      <c r="C2070" s="1271" t="str">
        <f>'Marks Entry'!$BT$3</f>
        <v>SCIENCE</v>
      </c>
      <c r="D2070" s="1272"/>
      <c r="E2070" s="527">
        <f>IF($L2056="TC",0,IF($L2056="Nso",0,VLOOKUP($A2053,'Marks Entry'!$B$9:$FN$108,73,0)))</f>
        <v>0</v>
      </c>
      <c r="F2070" s="527">
        <f>IF($L2056="TC",0,IF($L2056="Nso",0,VLOOKUP($A2053,'Marks Entry'!$B$9:$FN$108,76,0)))</f>
        <v>0</v>
      </c>
      <c r="G2070" s="527">
        <f>IF($L2056="TC",0,IF($L2056="Nso",0,VLOOKUP($A2053,'Marks Entry'!$B$9:$FN$108,79,0)))</f>
        <v>0</v>
      </c>
      <c r="H2070" s="529">
        <f t="shared" si="171"/>
        <v>0</v>
      </c>
      <c r="I2070" s="1273">
        <f>IF($L2056="TC",0,IF($L2056="Nso",0,VLOOKUP($A2053,'Marks Entry'!$B$9:$FN$108,83,0)))</f>
        <v>0</v>
      </c>
      <c r="J2070" s="1274"/>
      <c r="K2070" s="533">
        <f t="shared" si="172"/>
        <v>0</v>
      </c>
      <c r="L2070" s="1275">
        <f>IF($L2056="TC",0,IF($L2056="Nso",0,VLOOKUP($A2053,'Marks Entry'!$B$9:$FN$108,86,0)))</f>
        <v>0</v>
      </c>
      <c r="M2070" s="1276"/>
      <c r="N2070" s="537">
        <f t="shared" si="173"/>
        <v>0</v>
      </c>
      <c r="O2070" s="544" t="str">
        <f>IF($L2056="TC",0,IF($L2056="Nso",0,VLOOKUP($A2053,'Marks Entry'!$B$9:$FN$108,90,0)))</f>
        <v>E</v>
      </c>
      <c r="P2070" s="1007"/>
    </row>
    <row r="2071" spans="1:16" s="73" customFormat="1" ht="18.600000000000001" customHeight="1">
      <c r="A2071" s="1303"/>
      <c r="B2071" s="543" t="s">
        <v>210</v>
      </c>
      <c r="C2071" s="1271" t="str">
        <f>'Marks Entry'!$CN$3</f>
        <v>MATHEMATICS</v>
      </c>
      <c r="D2071" s="1272"/>
      <c r="E2071" s="527">
        <f>IF($L2056="TC",0,IF($L2056="Nso",0,VLOOKUP($A2053,'Marks Entry'!$B$9:$FN$108,93,0)))</f>
        <v>0</v>
      </c>
      <c r="F2071" s="527">
        <f>IF($L2056="TC",0,IF($L2056="Nso",0,VLOOKUP($A2053,'Marks Entry'!$B$9:$FN$108,96,0)))</f>
        <v>0</v>
      </c>
      <c r="G2071" s="527">
        <f>IF($L2056="TC",0,IF($L2056="Nso",0,VLOOKUP($A2053,'Marks Entry'!$B$9:$FN$108,99,0)))</f>
        <v>0</v>
      </c>
      <c r="H2071" s="529">
        <f t="shared" si="171"/>
        <v>0</v>
      </c>
      <c r="I2071" s="1273">
        <f>IF($L2056="TC",0,IF($L2056="Nso",0,VLOOKUP($A2053,'Marks Entry'!$B$9:$FN$108,103,0)))</f>
        <v>0</v>
      </c>
      <c r="J2071" s="1274"/>
      <c r="K2071" s="533">
        <f t="shared" si="172"/>
        <v>0</v>
      </c>
      <c r="L2071" s="1275">
        <f>IF($L2056="TC",0,IF($L2056="Nso",0,VLOOKUP($A2053,'Marks Entry'!$B$9:$FN$108,106,0)))</f>
        <v>0</v>
      </c>
      <c r="M2071" s="1276"/>
      <c r="N2071" s="537">
        <f t="shared" si="173"/>
        <v>0</v>
      </c>
      <c r="O2071" s="544" t="str">
        <f>IF($L2056="TC",0,IF($L2056="Nso",0,VLOOKUP($A2053,'Marks Entry'!$B$9:$FN$108,110,0)))</f>
        <v>E</v>
      </c>
      <c r="P2071" s="1007"/>
    </row>
    <row r="2072" spans="1:16" s="73" customFormat="1" ht="18.600000000000001" customHeight="1" thickBot="1">
      <c r="A2072" s="1303"/>
      <c r="B2072" s="543" t="s">
        <v>210</v>
      </c>
      <c r="C2072" s="1277" t="str">
        <f>'Marks Entry'!$DH$3</f>
        <v>SOCIAL SCIENCE</v>
      </c>
      <c r="D2072" s="1278"/>
      <c r="E2072" s="527">
        <f>IF($L2056="TC",0,IF($L2056="Nso",0,VLOOKUP($A2053,'Marks Entry'!$B$9:$FN$108,113,0)))</f>
        <v>0</v>
      </c>
      <c r="F2072" s="527">
        <f>IF($L2056="TC",0,IF($L2056="Nso",0,VLOOKUP($A2053,'Marks Entry'!$B$9:$FN$108,116,0)))</f>
        <v>0</v>
      </c>
      <c r="G2072" s="527">
        <f>IF($L2056="TC",0,IF($L2056="Nso",0,VLOOKUP($A2053,'Marks Entry'!$B$9:$FN$108,119,0)))</f>
        <v>0</v>
      </c>
      <c r="H2072" s="530">
        <f t="shared" si="171"/>
        <v>0</v>
      </c>
      <c r="I2072" s="1279">
        <f>IF($L2056="TC",0,IF($L2056="Nso",0,VLOOKUP($A2053,'Marks Entry'!$B$9:$FN$108,123,0)))</f>
        <v>0</v>
      </c>
      <c r="J2072" s="1280"/>
      <c r="K2072" s="534">
        <f t="shared" si="172"/>
        <v>0</v>
      </c>
      <c r="L2072" s="1281">
        <f>IF($L2056="TC",0,IF($L2056="Nso",0,VLOOKUP($A2053,'Marks Entry'!$B$9:$FN$108,126,0)))</f>
        <v>0</v>
      </c>
      <c r="M2072" s="1282"/>
      <c r="N2072" s="537">
        <f t="shared" si="173"/>
        <v>0</v>
      </c>
      <c r="O2072" s="544" t="str">
        <f>IF($L2056="TC",0,IF($L2056="Nso",0,VLOOKUP($A2053,'Marks Entry'!$B$9:$FN$108,130,0)))</f>
        <v>E</v>
      </c>
      <c r="P2072" s="1007"/>
    </row>
    <row r="2073" spans="1:16" s="73" customFormat="1" ht="18.600000000000001" customHeight="1">
      <c r="A2073" s="1303"/>
      <c r="B2073" s="543" t="s">
        <v>210</v>
      </c>
      <c r="C2073" s="1350" t="s">
        <v>87</v>
      </c>
      <c r="D2073" s="1351"/>
      <c r="E2073" s="1352"/>
      <c r="F2073" s="1356" t="s">
        <v>88</v>
      </c>
      <c r="G2073" s="1357"/>
      <c r="H2073" s="1358" t="s">
        <v>89</v>
      </c>
      <c r="I2073" s="1358"/>
      <c r="J2073" s="1359" t="s">
        <v>44</v>
      </c>
      <c r="K2073" s="1360"/>
      <c r="L2073" s="236" t="s">
        <v>95</v>
      </c>
      <c r="M2073" s="236" t="s">
        <v>208</v>
      </c>
      <c r="N2073" s="200" t="s">
        <v>42</v>
      </c>
      <c r="O2073" s="545" t="s">
        <v>46</v>
      </c>
      <c r="P2073" s="1007"/>
    </row>
    <row r="2074" spans="1:16" s="73" customFormat="1" ht="18.600000000000001" customHeight="1" thickBot="1">
      <c r="A2074" s="1303"/>
      <c r="B2074" s="543" t="s">
        <v>210</v>
      </c>
      <c r="C2074" s="1353"/>
      <c r="D2074" s="1354"/>
      <c r="E2074" s="1355"/>
      <c r="F2074" s="1361">
        <f>IF($L2056="TC",0,IF($L2056="Nso",0,VLOOKUP($A2053,'Marks Entry'!$B$9:$FN$108,161,0)))</f>
        <v>1200</v>
      </c>
      <c r="G2074" s="1362"/>
      <c r="H2074" s="1363">
        <f>IF($L2056="TC",0,IF($L2056="Nso",0,VLOOKUP($A2053,'Marks Entry'!$B$9:$FN$108,162,0)))</f>
        <v>0</v>
      </c>
      <c r="I2074" s="1363"/>
      <c r="J2074" s="1364">
        <f>IF($L2056="TC",0,IF($L2056="Nso",0,VLOOKUP($A2053,'Marks Entry'!$B$9:$FN$108,163,0)))</f>
        <v>0</v>
      </c>
      <c r="K2074" s="1365"/>
      <c r="L2074" s="237" t="str">
        <f>IF($L2056="TC",0,IF($L2056="Nso",0,VLOOKUP($A2053,'Marks Entry'!$B$9:$FN$108,164,0)))</f>
        <v/>
      </c>
      <c r="M2074" s="237" t="str">
        <f>IF($L2056="TC",0,IF($L2056="Nso",0,VLOOKUP($A2053,'Marks Entry'!$B$9:$FN$108,165,0)))</f>
        <v/>
      </c>
      <c r="N2074" s="542" t="str">
        <f>IF($L2056="TC","TC",IF($L2056="Nso","NSO",VLOOKUP($A2053,'Marks Entry'!$B$9:$FN$108,166,0)))</f>
        <v>PROMOTED</v>
      </c>
      <c r="O2074" s="546" t="str">
        <f>IF($L2056="Nso",0,VLOOKUP($A2053,'Marks Entry'!$B$9:$FN$108,168,0))</f>
        <v/>
      </c>
      <c r="P2074" s="1007"/>
    </row>
    <row r="2075" spans="1:16" s="73" customFormat="1" ht="18.600000000000001" customHeight="1">
      <c r="A2075" s="1303"/>
      <c r="B2075" s="543" t="s">
        <v>210</v>
      </c>
      <c r="C2075" s="1332" t="s">
        <v>62</v>
      </c>
      <c r="D2075" s="1333"/>
      <c r="E2075" s="1333"/>
      <c r="F2075" s="1333"/>
      <c r="G2075" s="1333"/>
      <c r="H2075" s="1333"/>
      <c r="I2075" s="1334"/>
      <c r="J2075" s="1335" t="s">
        <v>63</v>
      </c>
      <c r="K2075" s="1335"/>
      <c r="L2075" s="1336"/>
      <c r="M2075" s="238">
        <f>IF($L2056="TC",0,IF($L2056="Nso",0,VLOOKUP($A2053,'Marks Entry'!$B$9:$FN$108,158,0)))</f>
        <v>0</v>
      </c>
      <c r="N2075" s="1337" t="s">
        <v>104</v>
      </c>
      <c r="O2075" s="1338"/>
      <c r="P2075" s="1007"/>
    </row>
    <row r="2076" spans="1:16" s="73" customFormat="1" ht="18.600000000000001" customHeight="1" thickBot="1">
      <c r="A2076" s="1303"/>
      <c r="B2076" s="543" t="s">
        <v>210</v>
      </c>
      <c r="C2076" s="1339" t="s">
        <v>57</v>
      </c>
      <c r="D2076" s="1340"/>
      <c r="E2076" s="1340"/>
      <c r="F2076" s="1341" t="s">
        <v>168</v>
      </c>
      <c r="G2076" s="1341"/>
      <c r="H2076" s="1341"/>
      <c r="I2076" s="523" t="s">
        <v>50</v>
      </c>
      <c r="J2076" s="1342" t="s">
        <v>64</v>
      </c>
      <c r="K2076" s="1342"/>
      <c r="L2076" s="1343"/>
      <c r="M2076" s="239">
        <f>IF($L2056="TC",0,IF($L2056="Nso",0,VLOOKUP($A2053,'Marks Entry'!$B$9:$FN$108,159,0)))</f>
        <v>0</v>
      </c>
      <c r="N2076" s="1344" t="str">
        <f>IF($L2056="TC",0,IF($L2056="Nso",0,VLOOKUP($A2053,'Marks Entry'!$B$9:$FN$108,160,0)))</f>
        <v/>
      </c>
      <c r="O2076" s="1345"/>
      <c r="P2076" s="1007"/>
    </row>
    <row r="2077" spans="1:16" s="73" customFormat="1" ht="18.600000000000001" customHeight="1">
      <c r="A2077" s="1303"/>
      <c r="B2077" s="543" t="s">
        <v>210</v>
      </c>
      <c r="C2077" s="1339"/>
      <c r="D2077" s="1340"/>
      <c r="E2077" s="1340"/>
      <c r="F2077" s="1341"/>
      <c r="G2077" s="1341"/>
      <c r="H2077" s="1341"/>
      <c r="I2077" s="524" t="s">
        <v>102</v>
      </c>
      <c r="J2077" s="1346" t="s">
        <v>65</v>
      </c>
      <c r="K2077" s="1346"/>
      <c r="L2077" s="1347"/>
      <c r="M2077" s="1348" t="str">
        <f>IF($L2056="TC",0,IF($L2056="Nso",0,VLOOKUP($A2053,'Marks Entry'!$B$9:$FN$108,169,0)))</f>
        <v>Need Improvement</v>
      </c>
      <c r="N2077" s="1348"/>
      <c r="O2077" s="1349"/>
      <c r="P2077" s="1007"/>
    </row>
    <row r="2078" spans="1:16" s="73" customFormat="1" ht="18.600000000000001" customHeight="1">
      <c r="A2078" s="1303"/>
      <c r="B2078" s="543" t="s">
        <v>210</v>
      </c>
      <c r="C2078" s="1397" t="str">
        <f>'Marks Entry'!$EB$3</f>
        <v>Work Exp.</v>
      </c>
      <c r="D2078" s="1398"/>
      <c r="E2078" s="1399"/>
      <c r="F2078" s="1400" t="str">
        <f>IF($L2056="TC",0,IF($L2056="Nso",0,VLOOKUP($A2053,'Marks Entry'!$B$9:$GM$108,186,0)))</f>
        <v>0/100</v>
      </c>
      <c r="G2078" s="1400"/>
      <c r="H2078" s="1400"/>
      <c r="I2078" s="59" t="str">
        <f>IF($L2056="TC",0,IF($L2056="Nso",0,VLOOKUP($A2053,'Marks Entry'!$B$9:$GM$108,139,0)))</f>
        <v>E</v>
      </c>
      <c r="J2078" s="1401" t="s">
        <v>81</v>
      </c>
      <c r="K2078" s="1401"/>
      <c r="L2078" s="1402"/>
      <c r="M2078" s="1403">
        <f>'Marks Entry'!$AA$2</f>
        <v>45041</v>
      </c>
      <c r="N2078" s="1403"/>
      <c r="O2078" s="1404"/>
      <c r="P2078" s="1007"/>
    </row>
    <row r="2079" spans="1:16" s="73" customFormat="1" ht="18.600000000000001" customHeight="1">
      <c r="A2079" s="1303"/>
      <c r="B2079" s="543" t="s">
        <v>210</v>
      </c>
      <c r="C2079" s="1405" t="str">
        <f>'Marks Entry'!$EK$3</f>
        <v>Art Edu.</v>
      </c>
      <c r="D2079" s="1400"/>
      <c r="E2079" s="1400"/>
      <c r="F2079" s="1406" t="str">
        <f>IF($L2056="TC",0,IF($L2056="Nso",0,VLOOKUP($A2053,'Marks Entry'!$B$9:$GM$108,190,0)))</f>
        <v>0/100</v>
      </c>
      <c r="G2079" s="1407"/>
      <c r="H2079" s="1408"/>
      <c r="I2079" s="59" t="str">
        <f>IF($L2056="TC",0,IF($L2056="Nso",0,VLOOKUP($A2053,'Marks Entry'!$B$9:$GM$108,148,0)))</f>
        <v>E</v>
      </c>
      <c r="J2079" s="1409"/>
      <c r="K2079" s="1409"/>
      <c r="L2079" s="1410"/>
      <c r="M2079" s="1410"/>
      <c r="N2079" s="1410"/>
      <c r="O2079" s="1411"/>
      <c r="P2079" s="1007"/>
    </row>
    <row r="2080" spans="1:16" s="73" customFormat="1" ht="18.600000000000001" customHeight="1">
      <c r="A2080" s="1303"/>
      <c r="B2080" s="543" t="s">
        <v>210</v>
      </c>
      <c r="C2080" s="1366" t="str">
        <f>'Marks Entry'!$ET$3</f>
        <v>HEALTH &amp; PHY. EDU.</v>
      </c>
      <c r="D2080" s="1367"/>
      <c r="E2080" s="1367"/>
      <c r="F2080" s="1368" t="str">
        <f>IF($L2056="TC",0,IF($L2056="Nso",0,VLOOKUP($A2053,'Marks Entry'!$B$9:$GM$108,194,0)))</f>
        <v>0/100</v>
      </c>
      <c r="G2080" s="1369"/>
      <c r="H2080" s="1370"/>
      <c r="I2080" s="59" t="str">
        <f>IF($L2056="TC",0,IF($L2056="Nso",0,VLOOKUP($A2053,'Marks Entry'!$B$9:$GM$108,157,0)))</f>
        <v>E</v>
      </c>
      <c r="J2080" s="1371" t="s">
        <v>77</v>
      </c>
      <c r="K2080" s="1372"/>
      <c r="L2080" s="1373"/>
      <c r="M2080" s="1377"/>
      <c r="N2080" s="1372"/>
      <c r="O2080" s="1378"/>
      <c r="P2080" s="1007"/>
    </row>
    <row r="2081" spans="1:16" s="73" customFormat="1" ht="18.600000000000001" customHeight="1">
      <c r="A2081" s="1303"/>
      <c r="B2081" s="543" t="s">
        <v>210</v>
      </c>
      <c r="C2081" s="1381" t="s">
        <v>66</v>
      </c>
      <c r="D2081" s="1382"/>
      <c r="E2081" s="1382"/>
      <c r="F2081" s="1382"/>
      <c r="G2081" s="1382"/>
      <c r="H2081" s="1382"/>
      <c r="I2081" s="1383"/>
      <c r="J2081" s="1374"/>
      <c r="K2081" s="1375"/>
      <c r="L2081" s="1376"/>
      <c r="M2081" s="1379"/>
      <c r="N2081" s="1375"/>
      <c r="O2081" s="1380"/>
      <c r="P2081" s="1007"/>
    </row>
    <row r="2082" spans="1:16" s="73" customFormat="1" ht="18.600000000000001" customHeight="1" thickBot="1">
      <c r="A2082" s="1303"/>
      <c r="B2082" s="543" t="s">
        <v>210</v>
      </c>
      <c r="C2082" s="60" t="s">
        <v>67</v>
      </c>
      <c r="D2082" s="1384" t="s">
        <v>72</v>
      </c>
      <c r="E2082" s="1385"/>
      <c r="F2082" s="1384" t="s">
        <v>73</v>
      </c>
      <c r="G2082" s="1386"/>
      <c r="H2082" s="1386"/>
      <c r="I2082" s="1387"/>
      <c r="J2082" s="1388" t="s">
        <v>78</v>
      </c>
      <c r="K2082" s="1389"/>
      <c r="L2082" s="1389"/>
      <c r="M2082" s="1389"/>
      <c r="N2082" s="1389"/>
      <c r="O2082" s="1390"/>
      <c r="P2082" s="1007"/>
    </row>
    <row r="2083" spans="1:16" s="73" customFormat="1" ht="18.600000000000001" customHeight="1">
      <c r="A2083" s="1303"/>
      <c r="B2083" s="543" t="s">
        <v>210</v>
      </c>
      <c r="C2083" s="690" t="s">
        <v>68</v>
      </c>
      <c r="D2083" s="1328" t="s">
        <v>211</v>
      </c>
      <c r="E2083" s="1327"/>
      <c r="F2083" s="1394" t="s">
        <v>74</v>
      </c>
      <c r="G2083" s="1395"/>
      <c r="H2083" s="1395"/>
      <c r="I2083" s="1396"/>
      <c r="J2083" s="1391"/>
      <c r="K2083" s="1392"/>
      <c r="L2083" s="1392"/>
      <c r="M2083" s="1392"/>
      <c r="N2083" s="1392"/>
      <c r="O2083" s="1393"/>
      <c r="P2083" s="1007"/>
    </row>
    <row r="2084" spans="1:16" s="73" customFormat="1" ht="18.600000000000001" customHeight="1">
      <c r="A2084" s="1303"/>
      <c r="B2084" s="543" t="s">
        <v>210</v>
      </c>
      <c r="C2084" s="689" t="s">
        <v>69</v>
      </c>
      <c r="D2084" s="1275" t="s">
        <v>212</v>
      </c>
      <c r="E2084" s="1274"/>
      <c r="F2084" s="1413" t="s">
        <v>75</v>
      </c>
      <c r="G2084" s="1414"/>
      <c r="H2084" s="1414"/>
      <c r="I2084" s="1415"/>
      <c r="J2084" s="1391"/>
      <c r="K2084" s="1392"/>
      <c r="L2084" s="1392"/>
      <c r="M2084" s="1392"/>
      <c r="N2084" s="1392"/>
      <c r="O2084" s="1393"/>
      <c r="P2084" s="1007"/>
    </row>
    <row r="2085" spans="1:16" s="73" customFormat="1" ht="18.600000000000001" customHeight="1">
      <c r="A2085" s="1303"/>
      <c r="B2085" s="543" t="s">
        <v>210</v>
      </c>
      <c r="C2085" s="689" t="s">
        <v>71</v>
      </c>
      <c r="D2085" s="1275" t="s">
        <v>213</v>
      </c>
      <c r="E2085" s="1274"/>
      <c r="F2085" s="1413" t="s">
        <v>76</v>
      </c>
      <c r="G2085" s="1414"/>
      <c r="H2085" s="1414"/>
      <c r="I2085" s="1415"/>
      <c r="J2085" s="1416" t="s">
        <v>90</v>
      </c>
      <c r="K2085" s="1417"/>
      <c r="L2085" s="1417"/>
      <c r="M2085" s="1417"/>
      <c r="N2085" s="1417"/>
      <c r="O2085" s="1418"/>
      <c r="P2085" s="1007"/>
    </row>
    <row r="2086" spans="1:16" s="73" customFormat="1" ht="18.600000000000001" customHeight="1">
      <c r="A2086" s="1303"/>
      <c r="B2086" s="543" t="s">
        <v>210</v>
      </c>
      <c r="C2086" s="689" t="s">
        <v>70</v>
      </c>
      <c r="D2086" s="1275" t="s">
        <v>214</v>
      </c>
      <c r="E2086" s="1274"/>
      <c r="F2086" s="1413" t="s">
        <v>103</v>
      </c>
      <c r="G2086" s="1414"/>
      <c r="H2086" s="1414"/>
      <c r="I2086" s="1415"/>
      <c r="J2086" s="1416"/>
      <c r="K2086" s="1417"/>
      <c r="L2086" s="1417"/>
      <c r="M2086" s="1417"/>
      <c r="N2086" s="1417"/>
      <c r="O2086" s="1418"/>
      <c r="P2086" s="1007"/>
    </row>
    <row r="2087" spans="1:16" s="73" customFormat="1" ht="18.600000000000001" customHeight="1" thickBot="1">
      <c r="A2087" s="1303"/>
      <c r="B2087" s="547" t="s">
        <v>210</v>
      </c>
      <c r="C2087" s="548" t="s">
        <v>153</v>
      </c>
      <c r="D2087" s="1281" t="s">
        <v>215</v>
      </c>
      <c r="E2087" s="1280"/>
      <c r="F2087" s="1422" t="s">
        <v>216</v>
      </c>
      <c r="G2087" s="1423"/>
      <c r="H2087" s="1423"/>
      <c r="I2087" s="1424"/>
      <c r="J2087" s="1419"/>
      <c r="K2087" s="1420"/>
      <c r="L2087" s="1420"/>
      <c r="M2087" s="1420"/>
      <c r="N2087" s="1420"/>
      <c r="O2087" s="1421"/>
      <c r="P2087" s="1007"/>
    </row>
    <row r="2088" spans="1:16" s="73" customFormat="1" ht="9.75" customHeight="1">
      <c r="A2088" s="1412"/>
      <c r="B2088" s="1412"/>
      <c r="C2088" s="1412"/>
      <c r="D2088" s="1412"/>
      <c r="E2088" s="1412"/>
      <c r="F2088" s="1412"/>
      <c r="G2088" s="1412"/>
      <c r="H2088" s="1412"/>
      <c r="I2088" s="1412"/>
      <c r="J2088" s="1412"/>
      <c r="K2088" s="1412"/>
      <c r="L2088" s="1412"/>
      <c r="M2088" s="1412"/>
      <c r="N2088" s="1412"/>
      <c r="O2088" s="1412"/>
      <c r="P2088" s="1412"/>
    </row>
    <row r="2089" spans="1:16" s="73" customFormat="1" ht="17.25" customHeight="1" thickBot="1">
      <c r="A2089" s="241">
        <f>A2053+1</f>
        <v>59</v>
      </c>
      <c r="B2089" s="1302" t="s">
        <v>53</v>
      </c>
      <c r="C2089" s="1302"/>
      <c r="D2089" s="1302"/>
      <c r="E2089" s="1302"/>
      <c r="F2089" s="1302"/>
      <c r="G2089" s="1302"/>
      <c r="H2089" s="1302"/>
      <c r="I2089" s="1302"/>
      <c r="J2089" s="1302"/>
      <c r="K2089" s="1302"/>
      <c r="L2089" s="1302"/>
      <c r="M2089" s="1302"/>
      <c r="N2089" s="1302"/>
      <c r="O2089" s="1302"/>
      <c r="P2089" s="1007"/>
    </row>
    <row r="2090" spans="1:16" s="73" customFormat="1" ht="44.25" customHeight="1">
      <c r="A2090" s="1303"/>
      <c r="B2090" s="1304" t="str">
        <f>IF(L2092&gt;0,CONCATENATE(I2092,L2092),0)</f>
        <v>Roll No.:-959</v>
      </c>
      <c r="C2090" s="1306"/>
      <c r="D2090" s="1308" t="str">
        <f>Master!$E$8</f>
        <v>Govt. Sr. Secondary School Raimalwada</v>
      </c>
      <c r="E2090" s="1309"/>
      <c r="F2090" s="1309"/>
      <c r="G2090" s="1309"/>
      <c r="H2090" s="1309"/>
      <c r="I2090" s="1309"/>
      <c r="J2090" s="1309"/>
      <c r="K2090" s="1309"/>
      <c r="L2090" s="1309"/>
      <c r="M2090" s="1309"/>
      <c r="N2090" s="1309"/>
      <c r="O2090" s="1310"/>
      <c r="P2090" s="1007"/>
    </row>
    <row r="2091" spans="1:16" s="73" customFormat="1" ht="26.25" customHeight="1" thickBot="1">
      <c r="A2091" s="1303"/>
      <c r="B2091" s="1305"/>
      <c r="C2091" s="1307"/>
      <c r="D2091" s="1311" t="str">
        <f>Master!$E$11</f>
        <v>P.S.-Bapini (Jodhpur)</v>
      </c>
      <c r="E2091" s="1311"/>
      <c r="F2091" s="1311"/>
      <c r="G2091" s="1311"/>
      <c r="H2091" s="1311"/>
      <c r="I2091" s="1311"/>
      <c r="J2091" s="1311"/>
      <c r="K2091" s="1311"/>
      <c r="L2091" s="1311"/>
      <c r="M2091" s="1311"/>
      <c r="N2091" s="1311"/>
      <c r="O2091" s="1312"/>
      <c r="P2091" s="1007"/>
    </row>
    <row r="2092" spans="1:16" s="73" customFormat="1" ht="15" customHeight="1">
      <c r="A2092" s="1303"/>
      <c r="B2092" s="1313"/>
      <c r="C2092" s="1314" t="s">
        <v>163</v>
      </c>
      <c r="D2092" s="1315"/>
      <c r="E2092" s="1315"/>
      <c r="F2092" s="1315"/>
      <c r="G2092" s="1315"/>
      <c r="H2092" s="1316"/>
      <c r="I2092" s="1320" t="s">
        <v>125</v>
      </c>
      <c r="J2092" s="1321"/>
      <c r="K2092" s="1321"/>
      <c r="L2092" s="1286">
        <f>VLOOKUP(A2089,'Marks Entry'!$B$9:$G$108,6)</f>
        <v>959</v>
      </c>
      <c r="M2092" s="1288" t="str">
        <f>CONCATENATE('Marks Entry'!$C$3,"0",'Marks Entry'!$G$3)</f>
        <v>School U-Dise Code :-08151106901</v>
      </c>
      <c r="N2092" s="1289"/>
      <c r="O2092" s="1290"/>
      <c r="P2092" s="1007"/>
    </row>
    <row r="2093" spans="1:16" s="73" customFormat="1" ht="15" customHeight="1">
      <c r="A2093" s="1303"/>
      <c r="B2093" s="1313"/>
      <c r="C2093" s="1314"/>
      <c r="D2093" s="1315"/>
      <c r="E2093" s="1315"/>
      <c r="F2093" s="1315"/>
      <c r="G2093" s="1315"/>
      <c r="H2093" s="1316"/>
      <c r="I2093" s="1320"/>
      <c r="J2093" s="1321"/>
      <c r="K2093" s="1321"/>
      <c r="L2093" s="1286"/>
      <c r="M2093" s="1291" t="str">
        <f>CONCATENATE('Marks Entry'!$I$3,'Marks Entry'!$J$3)</f>
        <v>Session :-2022-23</v>
      </c>
      <c r="N2093" s="1292"/>
      <c r="O2093" s="1293"/>
      <c r="P2093" s="1007"/>
    </row>
    <row r="2094" spans="1:16" s="73" customFormat="1" ht="15" customHeight="1" thickBot="1">
      <c r="A2094" s="1303"/>
      <c r="B2094" s="1313"/>
      <c r="C2094" s="1317"/>
      <c r="D2094" s="1318"/>
      <c r="E2094" s="1318"/>
      <c r="F2094" s="1318"/>
      <c r="G2094" s="1318"/>
      <c r="H2094" s="1319"/>
      <c r="I2094" s="1322"/>
      <c r="J2094" s="1323"/>
      <c r="K2094" s="1323"/>
      <c r="L2094" s="1287"/>
      <c r="M2094" s="1294"/>
      <c r="N2094" s="1295"/>
      <c r="O2094" s="1296"/>
      <c r="P2094" s="1007"/>
    </row>
    <row r="2095" spans="1:16" s="73" customFormat="1" ht="19.5" customHeight="1">
      <c r="A2095" s="1303"/>
      <c r="B2095" s="543" t="s">
        <v>210</v>
      </c>
      <c r="C2095" s="1297" t="s">
        <v>21</v>
      </c>
      <c r="D2095" s="1298"/>
      <c r="E2095" s="1298"/>
      <c r="F2095" s="1298"/>
      <c r="G2095" s="1299"/>
      <c r="H2095" s="13" t="s">
        <v>161</v>
      </c>
      <c r="I2095" s="1300">
        <f>VLOOKUP($A2089,'Marks Entry'!$B$9:$FN$108,4,0)</f>
        <v>0</v>
      </c>
      <c r="J2095" s="1300"/>
      <c r="K2095" s="1300"/>
      <c r="L2095" s="1300"/>
      <c r="M2095" s="1300"/>
      <c r="N2095" s="1300"/>
      <c r="O2095" s="1301"/>
      <c r="P2095" s="1007"/>
    </row>
    <row r="2096" spans="1:16" s="73" customFormat="1" ht="19.5" customHeight="1">
      <c r="A2096" s="1303"/>
      <c r="B2096" s="543" t="s">
        <v>210</v>
      </c>
      <c r="C2096" s="1283" t="s">
        <v>23</v>
      </c>
      <c r="D2096" s="1284"/>
      <c r="E2096" s="1284"/>
      <c r="F2096" s="1284"/>
      <c r="G2096" s="1285"/>
      <c r="H2096" s="25" t="s">
        <v>161</v>
      </c>
      <c r="I2096" s="1252">
        <f>VLOOKUP($A2089,'Marks Entry'!$B$9:$FN$108,7,0)</f>
        <v>0</v>
      </c>
      <c r="J2096" s="1252"/>
      <c r="K2096" s="1252"/>
      <c r="L2096" s="1252"/>
      <c r="M2096" s="1252"/>
      <c r="N2096" s="1252"/>
      <c r="O2096" s="1253"/>
      <c r="P2096" s="1007"/>
    </row>
    <row r="2097" spans="1:16" s="73" customFormat="1" ht="19.5" customHeight="1">
      <c r="A2097" s="1303"/>
      <c r="B2097" s="543" t="s">
        <v>210</v>
      </c>
      <c r="C2097" s="1283" t="s">
        <v>24</v>
      </c>
      <c r="D2097" s="1284"/>
      <c r="E2097" s="1284"/>
      <c r="F2097" s="1284"/>
      <c r="G2097" s="1285"/>
      <c r="H2097" s="25" t="s">
        <v>161</v>
      </c>
      <c r="I2097" s="1252">
        <f>VLOOKUP($A2089,'Marks Entry'!$B$9:$FN$108,8,0)</f>
        <v>0</v>
      </c>
      <c r="J2097" s="1252"/>
      <c r="K2097" s="1252"/>
      <c r="L2097" s="1252"/>
      <c r="M2097" s="1252"/>
      <c r="N2097" s="1252"/>
      <c r="O2097" s="1253"/>
      <c r="P2097" s="1007"/>
    </row>
    <row r="2098" spans="1:16" s="73" customFormat="1" ht="19.5" customHeight="1">
      <c r="A2098" s="1303"/>
      <c r="B2098" s="543" t="s">
        <v>210</v>
      </c>
      <c r="C2098" s="1283" t="s">
        <v>55</v>
      </c>
      <c r="D2098" s="1284"/>
      <c r="E2098" s="1284"/>
      <c r="F2098" s="1284"/>
      <c r="G2098" s="1285"/>
      <c r="H2098" s="25" t="s">
        <v>161</v>
      </c>
      <c r="I2098" s="1252">
        <f>VLOOKUP($A2089,'Marks Entry'!$B$9:$FN$108,9,0)</f>
        <v>0</v>
      </c>
      <c r="J2098" s="1252"/>
      <c r="K2098" s="1252"/>
      <c r="L2098" s="1252"/>
      <c r="M2098" s="1252"/>
      <c r="N2098" s="1252"/>
      <c r="O2098" s="1253"/>
      <c r="P2098" s="1007"/>
    </row>
    <row r="2099" spans="1:16" s="73" customFormat="1" ht="19.5" customHeight="1">
      <c r="A2099" s="1303"/>
      <c r="B2099" s="543" t="s">
        <v>210</v>
      </c>
      <c r="C2099" s="1283" t="s">
        <v>56</v>
      </c>
      <c r="D2099" s="1284"/>
      <c r="E2099" s="1284"/>
      <c r="F2099" s="1284"/>
      <c r="G2099" s="1285"/>
      <c r="H2099" s="25" t="s">
        <v>161</v>
      </c>
      <c r="I2099" s="1251" t="str">
        <f>CONCATENATE('Marks Entry'!$G$4,'Marks Entry'!$J$4)</f>
        <v>6(A)</v>
      </c>
      <c r="J2099" s="1252"/>
      <c r="K2099" s="1252"/>
      <c r="L2099" s="1252"/>
      <c r="M2099" s="1252"/>
      <c r="N2099" s="1252"/>
      <c r="O2099" s="1253"/>
      <c r="P2099" s="1007"/>
    </row>
    <row r="2100" spans="1:16" s="73" customFormat="1" ht="19.5" customHeight="1" thickBot="1">
      <c r="A2100" s="1303"/>
      <c r="B2100" s="543" t="s">
        <v>210</v>
      </c>
      <c r="C2100" s="1254" t="s">
        <v>26</v>
      </c>
      <c r="D2100" s="1255"/>
      <c r="E2100" s="1255"/>
      <c r="F2100" s="1255"/>
      <c r="G2100" s="1256"/>
      <c r="H2100" s="61" t="s">
        <v>161</v>
      </c>
      <c r="I2100" s="1257">
        <f>VLOOKUP($A2089,'Marks Entry'!$B$9:$FN$108,10,0)</f>
        <v>0</v>
      </c>
      <c r="J2100" s="1257"/>
      <c r="K2100" s="1257"/>
      <c r="L2100" s="1257"/>
      <c r="M2100" s="1257"/>
      <c r="N2100" s="1257"/>
      <c r="O2100" s="1258"/>
      <c r="P2100" s="1007"/>
    </row>
    <row r="2101" spans="1:16" s="73" customFormat="1" ht="34.5" customHeight="1">
      <c r="A2101" s="1303"/>
      <c r="B2101" s="543" t="s">
        <v>210</v>
      </c>
      <c r="C2101" s="1259" t="s">
        <v>57</v>
      </c>
      <c r="D2101" s="1260"/>
      <c r="E2101" s="525" t="s">
        <v>82</v>
      </c>
      <c r="F2101" s="525" t="s">
        <v>83</v>
      </c>
      <c r="G2101" s="697" t="str">
        <f>'Marks Entry'!$R$5</f>
        <v>No Bag Day Activity</v>
      </c>
      <c r="H2101" s="521" t="s">
        <v>32</v>
      </c>
      <c r="I2101" s="1261" t="s">
        <v>58</v>
      </c>
      <c r="J2101" s="1262"/>
      <c r="K2101" s="522" t="s">
        <v>203</v>
      </c>
      <c r="L2101" s="1263" t="s">
        <v>94</v>
      </c>
      <c r="M2101" s="1264"/>
      <c r="N2101" s="535" t="s">
        <v>86</v>
      </c>
      <c r="O2101" s="1265" t="s">
        <v>101</v>
      </c>
      <c r="P2101" s="1007"/>
    </row>
    <row r="2102" spans="1:16" s="73" customFormat="1" ht="25.5" customHeight="1" thickBot="1">
      <c r="A2102" s="1303"/>
      <c r="B2102" s="543" t="s">
        <v>210</v>
      </c>
      <c r="C2102" s="1267" t="s">
        <v>59</v>
      </c>
      <c r="D2102" s="1268"/>
      <c r="E2102" s="549">
        <f>'Marks Entry'!$N$7</f>
        <v>10</v>
      </c>
      <c r="F2102" s="549">
        <f>'Marks Entry'!$Q$7</f>
        <v>10</v>
      </c>
      <c r="G2102" s="549">
        <f>'Marks Entry'!$T$7</f>
        <v>10</v>
      </c>
      <c r="H2102" s="111">
        <f>SUM(E2102:G2102)</f>
        <v>30</v>
      </c>
      <c r="I2102" s="1269">
        <f>'Marks Entry'!$X$7</f>
        <v>70</v>
      </c>
      <c r="J2102" s="1270"/>
      <c r="K2102" s="531">
        <f>SUM(H2102,I2102)</f>
        <v>100</v>
      </c>
      <c r="L2102" s="1330">
        <f>'Marks Entry'!$AA$7</f>
        <v>100</v>
      </c>
      <c r="M2102" s="1331"/>
      <c r="N2102" s="536">
        <f>H2102+I2102+L2102</f>
        <v>200</v>
      </c>
      <c r="O2102" s="1266"/>
      <c r="P2102" s="1007"/>
    </row>
    <row r="2103" spans="1:16" s="73" customFormat="1" ht="18.600000000000001" customHeight="1">
      <c r="A2103" s="1303"/>
      <c r="B2103" s="543" t="s">
        <v>210</v>
      </c>
      <c r="C2103" s="1324" t="str">
        <f>'Marks Entry'!$L$3</f>
        <v>HINDI</v>
      </c>
      <c r="D2103" s="1325"/>
      <c r="E2103" s="527">
        <f>IF($L2092="TC",0,IF($L2092="Nso",0,VLOOKUP($A2089,'Marks Entry'!$B$9:$FN$108,13,0)))</f>
        <v>0</v>
      </c>
      <c r="F2103" s="527">
        <f>IF($L2092="TC",0,IF($L2092="Nso",0,VLOOKUP($A2089,'Marks Entry'!$B$9:$FN$108,16,0)))</f>
        <v>0</v>
      </c>
      <c r="G2103" s="527">
        <f>IF($L2092="TC",0,IF($L2092="Nso",0,VLOOKUP($A2089,'Marks Entry'!$B$9:$FN$108,19,0)))</f>
        <v>0</v>
      </c>
      <c r="H2103" s="528">
        <f>SUM(E2103:G2103)</f>
        <v>0</v>
      </c>
      <c r="I2103" s="1326">
        <f>IF($L2092="TC",0,IF($L2092="Nso",0,VLOOKUP($A2089,'Marks Entry'!$B$9:$FN$108,23,0)))</f>
        <v>0</v>
      </c>
      <c r="J2103" s="1327"/>
      <c r="K2103" s="532">
        <f>SUM(H2103,I2103)</f>
        <v>0</v>
      </c>
      <c r="L2103" s="1328">
        <f>IF($L2092="TC",0,IF($L2092="Nso",0,VLOOKUP($A2089,'Marks Entry'!$B$9:$FN$108,26,0)))</f>
        <v>0</v>
      </c>
      <c r="M2103" s="1329"/>
      <c r="N2103" s="537">
        <f>SUM(H2103,I2103,L2103)</f>
        <v>0</v>
      </c>
      <c r="O2103" s="544" t="str">
        <f>IF($L2092="TC",0,IF($L2092="Nso",0,VLOOKUP($A2089,'Marks Entry'!$B$9:$FN$108,30,0)))</f>
        <v>E</v>
      </c>
      <c r="P2103" s="1007"/>
    </row>
    <row r="2104" spans="1:16" s="73" customFormat="1" ht="18.600000000000001" customHeight="1">
      <c r="A2104" s="1303"/>
      <c r="B2104" s="543" t="s">
        <v>210</v>
      </c>
      <c r="C2104" s="1271" t="str">
        <f>'Marks Entry'!$AF$3</f>
        <v>ENGLISH</v>
      </c>
      <c r="D2104" s="1272"/>
      <c r="E2104" s="527">
        <f>IF($L2092="TC",0,IF($L2092="Nso",0,VLOOKUP($A2089,'Marks Entry'!$B$9:$FN$108,33,0)))</f>
        <v>0</v>
      </c>
      <c r="F2104" s="527">
        <f>IF($L2092="TC",0,IF($L2092="Nso",0,VLOOKUP($A2089,'Marks Entry'!$B$9:$FN$108,36,0)))</f>
        <v>0</v>
      </c>
      <c r="G2104" s="527">
        <f>IF($L2092="TC",0,IF($L2092="Nso",0,VLOOKUP($A2089,'Marks Entry'!$B$9:$FN$108,39,0)))</f>
        <v>0</v>
      </c>
      <c r="H2104" s="529">
        <f t="shared" ref="H2104:H2108" si="174">SUM(E2104:G2104)</f>
        <v>0</v>
      </c>
      <c r="I2104" s="1273">
        <f>IF($L2092="TC",0,IF($L2092="Nso",0,VLOOKUP($A2089,'Marks Entry'!$B$9:$FN$108,43,0)))</f>
        <v>0</v>
      </c>
      <c r="J2104" s="1274"/>
      <c r="K2104" s="533">
        <f t="shared" ref="K2104:K2108" si="175">SUM(H2104,I2104)</f>
        <v>0</v>
      </c>
      <c r="L2104" s="1275">
        <f>IF($L2092="TC",0,IF($L2092="Nso",0,VLOOKUP($A2089,'Marks Entry'!$B$9:$FN$108,46,0)))</f>
        <v>0</v>
      </c>
      <c r="M2104" s="1276"/>
      <c r="N2104" s="537">
        <f t="shared" ref="N2104:N2108" si="176">SUM(H2104,I2104,L2104)</f>
        <v>0</v>
      </c>
      <c r="O2104" s="544" t="str">
        <f>IF($L2092="TC",0,IF($L2092="Nso",0,VLOOKUP($A2089,'Marks Entry'!$B$9:$FN$108,50,0)))</f>
        <v>E</v>
      </c>
      <c r="P2104" s="1007"/>
    </row>
    <row r="2105" spans="1:16" s="73" customFormat="1" ht="18.600000000000001" customHeight="1">
      <c r="A2105" s="1303"/>
      <c r="B2105" s="543" t="s">
        <v>210</v>
      </c>
      <c r="C2105" s="1271" t="str">
        <f>'Marks Entry'!$AZ$3</f>
        <v>SANSKRIT</v>
      </c>
      <c r="D2105" s="1272"/>
      <c r="E2105" s="527">
        <f>IF($L2092="TC",0,IF($L2092="Nso",0,VLOOKUP($A2089,'Marks Entry'!$B$9:$FN$108,53,0)))</f>
        <v>0</v>
      </c>
      <c r="F2105" s="527">
        <f>IF($L2092="TC",0,IF($L2092="TC",0,IF($L2092="Nso",0,VLOOKUP($A2089,'Marks Entry'!$B$9:$FN$108,56,0))))</f>
        <v>0</v>
      </c>
      <c r="G2105" s="527">
        <f>IF($L2092="TC",0,IF($L2092="TC",0,IF($L2092="Nso",0,VLOOKUP($A2089,'Marks Entry'!$B$9:$FN$108,59,0))))</f>
        <v>0</v>
      </c>
      <c r="H2105" s="529">
        <f t="shared" si="174"/>
        <v>0</v>
      </c>
      <c r="I2105" s="1273">
        <f>IF($L2092="TC",0,IF($L2092="Nso",0,VLOOKUP($A2089,'Marks Entry'!$B$9:$FN$108,63,0)))</f>
        <v>0</v>
      </c>
      <c r="J2105" s="1274"/>
      <c r="K2105" s="533">
        <f t="shared" si="175"/>
        <v>0</v>
      </c>
      <c r="L2105" s="1275">
        <f>IF($L2092="TC",0,IF($L2092="Nso",0,VLOOKUP($A2089,'Marks Entry'!$B$9:$FN$108,66,0)))</f>
        <v>0</v>
      </c>
      <c r="M2105" s="1276"/>
      <c r="N2105" s="537">
        <f t="shared" si="176"/>
        <v>0</v>
      </c>
      <c r="O2105" s="544" t="str">
        <f>IF($L2092="TC",0,IF($L2092="Nso",0,VLOOKUP($A2089,'Marks Entry'!$B$9:$FN$108,70,0)))</f>
        <v>E</v>
      </c>
      <c r="P2105" s="1007"/>
    </row>
    <row r="2106" spans="1:16" s="73" customFormat="1" ht="18.600000000000001" customHeight="1">
      <c r="A2106" s="1303"/>
      <c r="B2106" s="543" t="s">
        <v>210</v>
      </c>
      <c r="C2106" s="1271" t="str">
        <f>'Marks Entry'!$BT$3</f>
        <v>SCIENCE</v>
      </c>
      <c r="D2106" s="1272"/>
      <c r="E2106" s="527">
        <f>IF($L2092="TC",0,IF($L2092="Nso",0,VLOOKUP($A2089,'Marks Entry'!$B$9:$FN$108,73,0)))</f>
        <v>0</v>
      </c>
      <c r="F2106" s="527">
        <f>IF($L2092="TC",0,IF($L2092="Nso",0,VLOOKUP($A2089,'Marks Entry'!$B$9:$FN$108,76,0)))</f>
        <v>0</v>
      </c>
      <c r="G2106" s="527">
        <f>IF($L2092="TC",0,IF($L2092="Nso",0,VLOOKUP($A2089,'Marks Entry'!$B$9:$FN$108,79,0)))</f>
        <v>0</v>
      </c>
      <c r="H2106" s="529">
        <f t="shared" si="174"/>
        <v>0</v>
      </c>
      <c r="I2106" s="1273">
        <f>IF($L2092="TC",0,IF($L2092="Nso",0,VLOOKUP($A2089,'Marks Entry'!$B$9:$FN$108,83,0)))</f>
        <v>0</v>
      </c>
      <c r="J2106" s="1274"/>
      <c r="K2106" s="533">
        <f t="shared" si="175"/>
        <v>0</v>
      </c>
      <c r="L2106" s="1275">
        <f>IF($L2092="TC",0,IF($L2092="Nso",0,VLOOKUP($A2089,'Marks Entry'!$B$9:$FN$108,86,0)))</f>
        <v>0</v>
      </c>
      <c r="M2106" s="1276"/>
      <c r="N2106" s="537">
        <f t="shared" si="176"/>
        <v>0</v>
      </c>
      <c r="O2106" s="544" t="str">
        <f>IF($L2092="TC",0,IF($L2092="Nso",0,VLOOKUP($A2089,'Marks Entry'!$B$9:$FN$108,90,0)))</f>
        <v>E</v>
      </c>
      <c r="P2106" s="1007"/>
    </row>
    <row r="2107" spans="1:16" s="73" customFormat="1" ht="18.600000000000001" customHeight="1">
      <c r="A2107" s="1303"/>
      <c r="B2107" s="543" t="s">
        <v>210</v>
      </c>
      <c r="C2107" s="1271" t="str">
        <f>'Marks Entry'!$CN$3</f>
        <v>MATHEMATICS</v>
      </c>
      <c r="D2107" s="1272"/>
      <c r="E2107" s="527">
        <f>IF($L2092="TC",0,IF($L2092="Nso",0,VLOOKUP($A2089,'Marks Entry'!$B$9:$FN$108,93,0)))</f>
        <v>0</v>
      </c>
      <c r="F2107" s="527">
        <f>IF($L2092="TC",0,IF($L2092="Nso",0,VLOOKUP($A2089,'Marks Entry'!$B$9:$FN$108,96,0)))</f>
        <v>0</v>
      </c>
      <c r="G2107" s="527">
        <f>IF($L2092="TC",0,IF($L2092="Nso",0,VLOOKUP($A2089,'Marks Entry'!$B$9:$FN$108,99,0)))</f>
        <v>0</v>
      </c>
      <c r="H2107" s="529">
        <f t="shared" si="174"/>
        <v>0</v>
      </c>
      <c r="I2107" s="1273">
        <f>IF($L2092="TC",0,IF($L2092="Nso",0,VLOOKUP($A2089,'Marks Entry'!$B$9:$FN$108,103,0)))</f>
        <v>0</v>
      </c>
      <c r="J2107" s="1274"/>
      <c r="K2107" s="533">
        <f t="shared" si="175"/>
        <v>0</v>
      </c>
      <c r="L2107" s="1275">
        <f>IF($L2092="TC",0,IF($L2092="Nso",0,VLOOKUP($A2089,'Marks Entry'!$B$9:$FN$108,106,0)))</f>
        <v>0</v>
      </c>
      <c r="M2107" s="1276"/>
      <c r="N2107" s="537">
        <f t="shared" si="176"/>
        <v>0</v>
      </c>
      <c r="O2107" s="544" t="str">
        <f>IF($L2092="TC",0,IF($L2092="Nso",0,VLOOKUP($A2089,'Marks Entry'!$B$9:$FN$108,110,0)))</f>
        <v>E</v>
      </c>
      <c r="P2107" s="1007"/>
    </row>
    <row r="2108" spans="1:16" s="73" customFormat="1" ht="18.600000000000001" customHeight="1" thickBot="1">
      <c r="A2108" s="1303"/>
      <c r="B2108" s="543" t="s">
        <v>210</v>
      </c>
      <c r="C2108" s="1277" t="str">
        <f>'Marks Entry'!$DH$3</f>
        <v>SOCIAL SCIENCE</v>
      </c>
      <c r="D2108" s="1278"/>
      <c r="E2108" s="527">
        <f>IF($L2092="TC",0,IF($L2092="Nso",0,VLOOKUP($A2089,'Marks Entry'!$B$9:$FN$108,113,0)))</f>
        <v>0</v>
      </c>
      <c r="F2108" s="527">
        <f>IF($L2092="TC",0,IF($L2092="Nso",0,VLOOKUP($A2089,'Marks Entry'!$B$9:$FN$108,116,0)))</f>
        <v>0</v>
      </c>
      <c r="G2108" s="527">
        <f>IF($L2092="TC",0,IF($L2092="Nso",0,VLOOKUP($A2089,'Marks Entry'!$B$9:$FN$108,119,0)))</f>
        <v>0</v>
      </c>
      <c r="H2108" s="530">
        <f t="shared" si="174"/>
        <v>0</v>
      </c>
      <c r="I2108" s="1279">
        <f>IF($L2092="TC",0,IF($L2092="Nso",0,VLOOKUP($A2089,'Marks Entry'!$B$9:$FN$108,123,0)))</f>
        <v>0</v>
      </c>
      <c r="J2108" s="1280"/>
      <c r="K2108" s="534">
        <f t="shared" si="175"/>
        <v>0</v>
      </c>
      <c r="L2108" s="1281">
        <f>IF($L2092="TC",0,IF($L2092="Nso",0,VLOOKUP($A2089,'Marks Entry'!$B$9:$FN$108,126,0)))</f>
        <v>0</v>
      </c>
      <c r="M2108" s="1282"/>
      <c r="N2108" s="537">
        <f t="shared" si="176"/>
        <v>0</v>
      </c>
      <c r="O2108" s="544" t="str">
        <f>IF($L2092="TC",0,IF($L2092="Nso",0,VLOOKUP($A2089,'Marks Entry'!$B$9:$FN$108,130,0)))</f>
        <v>E</v>
      </c>
      <c r="P2108" s="1007"/>
    </row>
    <row r="2109" spans="1:16" s="73" customFormat="1" ht="18.600000000000001" customHeight="1">
      <c r="A2109" s="1303"/>
      <c r="B2109" s="543" t="s">
        <v>210</v>
      </c>
      <c r="C2109" s="1350" t="s">
        <v>87</v>
      </c>
      <c r="D2109" s="1351"/>
      <c r="E2109" s="1352"/>
      <c r="F2109" s="1356" t="s">
        <v>88</v>
      </c>
      <c r="G2109" s="1357"/>
      <c r="H2109" s="1358" t="s">
        <v>89</v>
      </c>
      <c r="I2109" s="1358"/>
      <c r="J2109" s="1359" t="s">
        <v>44</v>
      </c>
      <c r="K2109" s="1360"/>
      <c r="L2109" s="236" t="s">
        <v>95</v>
      </c>
      <c r="M2109" s="236" t="s">
        <v>208</v>
      </c>
      <c r="N2109" s="200" t="s">
        <v>42</v>
      </c>
      <c r="O2109" s="545" t="s">
        <v>46</v>
      </c>
      <c r="P2109" s="1007"/>
    </row>
    <row r="2110" spans="1:16" s="73" customFormat="1" ht="18.600000000000001" customHeight="1" thickBot="1">
      <c r="A2110" s="1303"/>
      <c r="B2110" s="543" t="s">
        <v>210</v>
      </c>
      <c r="C2110" s="1353"/>
      <c r="D2110" s="1354"/>
      <c r="E2110" s="1355"/>
      <c r="F2110" s="1361">
        <f>IF($L2092="TC",0,IF($L2092="Nso",0,VLOOKUP($A2089,'Marks Entry'!$B$9:$FN$108,161,0)))</f>
        <v>1200</v>
      </c>
      <c r="G2110" s="1362"/>
      <c r="H2110" s="1363">
        <f>IF($L2092="TC",0,IF($L2092="Nso",0,VLOOKUP($A2089,'Marks Entry'!$B$9:$FN$108,162,0)))</f>
        <v>0</v>
      </c>
      <c r="I2110" s="1363"/>
      <c r="J2110" s="1364">
        <f>IF($L2092="TC",0,IF($L2092="Nso",0,VLOOKUP($A2089,'Marks Entry'!$B$9:$FN$108,163,0)))</f>
        <v>0</v>
      </c>
      <c r="K2110" s="1365"/>
      <c r="L2110" s="237" t="str">
        <f>IF($L2092="TC",0,IF($L2092="Nso",0,VLOOKUP($A2089,'Marks Entry'!$B$9:$FN$108,164,0)))</f>
        <v/>
      </c>
      <c r="M2110" s="237" t="str">
        <f>IF($L2092="TC",0,IF($L2092="Nso",0,VLOOKUP($A2089,'Marks Entry'!$B$9:$FN$108,165,0)))</f>
        <v/>
      </c>
      <c r="N2110" s="542" t="str">
        <f>IF($L2092="TC","TC",IF($L2092="Nso","NSO",VLOOKUP($A2089,'Marks Entry'!$B$9:$FN$108,166,0)))</f>
        <v>PROMOTED</v>
      </c>
      <c r="O2110" s="546" t="str">
        <f>IF($L2092="Nso",0,VLOOKUP($A2089,'Marks Entry'!$B$9:$FN$108,168,0))</f>
        <v/>
      </c>
      <c r="P2110" s="1007"/>
    </row>
    <row r="2111" spans="1:16" s="73" customFormat="1" ht="18.600000000000001" customHeight="1">
      <c r="A2111" s="1303"/>
      <c r="B2111" s="543" t="s">
        <v>210</v>
      </c>
      <c r="C2111" s="1332" t="s">
        <v>62</v>
      </c>
      <c r="D2111" s="1333"/>
      <c r="E2111" s="1333"/>
      <c r="F2111" s="1333"/>
      <c r="G2111" s="1333"/>
      <c r="H2111" s="1333"/>
      <c r="I2111" s="1334"/>
      <c r="J2111" s="1335" t="s">
        <v>63</v>
      </c>
      <c r="K2111" s="1335"/>
      <c r="L2111" s="1336"/>
      <c r="M2111" s="238">
        <f>IF($L2092="TC",0,IF($L2092="Nso",0,VLOOKUP($A2089,'Marks Entry'!$B$9:$FN$108,158,0)))</f>
        <v>0</v>
      </c>
      <c r="N2111" s="1337" t="s">
        <v>104</v>
      </c>
      <c r="O2111" s="1338"/>
      <c r="P2111" s="1007"/>
    </row>
    <row r="2112" spans="1:16" s="73" customFormat="1" ht="18.600000000000001" customHeight="1" thickBot="1">
      <c r="A2112" s="1303"/>
      <c r="B2112" s="543" t="s">
        <v>210</v>
      </c>
      <c r="C2112" s="1339" t="s">
        <v>57</v>
      </c>
      <c r="D2112" s="1340"/>
      <c r="E2112" s="1340"/>
      <c r="F2112" s="1341" t="s">
        <v>168</v>
      </c>
      <c r="G2112" s="1341"/>
      <c r="H2112" s="1341"/>
      <c r="I2112" s="523" t="s">
        <v>50</v>
      </c>
      <c r="J2112" s="1342" t="s">
        <v>64</v>
      </c>
      <c r="K2112" s="1342"/>
      <c r="L2112" s="1343"/>
      <c r="M2112" s="239">
        <f>IF($L2092="TC",0,IF($L2092="Nso",0,VLOOKUP($A2089,'Marks Entry'!$B$9:$FN$108,159,0)))</f>
        <v>0</v>
      </c>
      <c r="N2112" s="1344" t="str">
        <f>IF($L2092="TC",0,IF($L2092="Nso",0,VLOOKUP($A2089,'Marks Entry'!$B$9:$FN$108,160,0)))</f>
        <v/>
      </c>
      <c r="O2112" s="1345"/>
      <c r="P2112" s="1007"/>
    </row>
    <row r="2113" spans="1:16" s="73" customFormat="1" ht="18.600000000000001" customHeight="1">
      <c r="A2113" s="1303"/>
      <c r="B2113" s="543" t="s">
        <v>210</v>
      </c>
      <c r="C2113" s="1339"/>
      <c r="D2113" s="1340"/>
      <c r="E2113" s="1340"/>
      <c r="F2113" s="1341"/>
      <c r="G2113" s="1341"/>
      <c r="H2113" s="1341"/>
      <c r="I2113" s="524" t="s">
        <v>102</v>
      </c>
      <c r="J2113" s="1346" t="s">
        <v>65</v>
      </c>
      <c r="K2113" s="1346"/>
      <c r="L2113" s="1347"/>
      <c r="M2113" s="1348" t="str">
        <f>IF($L2092="TC",0,IF($L2092="Nso",0,VLOOKUP($A2089,'Marks Entry'!$B$9:$FN$108,169,0)))</f>
        <v>Need Improvement</v>
      </c>
      <c r="N2113" s="1348"/>
      <c r="O2113" s="1349"/>
      <c r="P2113" s="1007"/>
    </row>
    <row r="2114" spans="1:16" s="73" customFormat="1" ht="18.600000000000001" customHeight="1">
      <c r="A2114" s="1303"/>
      <c r="B2114" s="543" t="s">
        <v>210</v>
      </c>
      <c r="C2114" s="1397" t="str">
        <f>'Marks Entry'!$EB$3</f>
        <v>Work Exp.</v>
      </c>
      <c r="D2114" s="1398"/>
      <c r="E2114" s="1399"/>
      <c r="F2114" s="1400" t="str">
        <f>IF($L2092="TC",0,IF($L2092="Nso",0,VLOOKUP($A2089,'Marks Entry'!$B$9:$GM$108,186,0)))</f>
        <v>0/100</v>
      </c>
      <c r="G2114" s="1400"/>
      <c r="H2114" s="1400"/>
      <c r="I2114" s="59" t="str">
        <f>IF($L2092="TC",0,IF($L2092="Nso",0,VLOOKUP($A2089,'Marks Entry'!$B$9:$GM$108,139,0)))</f>
        <v>E</v>
      </c>
      <c r="J2114" s="1401" t="s">
        <v>81</v>
      </c>
      <c r="K2114" s="1401"/>
      <c r="L2114" s="1402"/>
      <c r="M2114" s="1403">
        <f>'Marks Entry'!$AA$2</f>
        <v>45041</v>
      </c>
      <c r="N2114" s="1403"/>
      <c r="O2114" s="1404"/>
      <c r="P2114" s="1007"/>
    </row>
    <row r="2115" spans="1:16" s="73" customFormat="1" ht="18.600000000000001" customHeight="1">
      <c r="A2115" s="1303"/>
      <c r="B2115" s="543" t="s">
        <v>210</v>
      </c>
      <c r="C2115" s="1405" t="str">
        <f>'Marks Entry'!$EK$3</f>
        <v>Art Edu.</v>
      </c>
      <c r="D2115" s="1400"/>
      <c r="E2115" s="1400"/>
      <c r="F2115" s="1406" t="str">
        <f>IF($L2092="TC",0,IF($L2092="Nso",0,VLOOKUP($A2089,'Marks Entry'!$B$9:$GM$108,190,0)))</f>
        <v>0/100</v>
      </c>
      <c r="G2115" s="1407"/>
      <c r="H2115" s="1408"/>
      <c r="I2115" s="59" t="str">
        <f>IF($L2092="TC",0,IF($L2092="Nso",0,VLOOKUP($A2089,'Marks Entry'!$B$9:$GM$108,148,0)))</f>
        <v>E</v>
      </c>
      <c r="J2115" s="1409"/>
      <c r="K2115" s="1409"/>
      <c r="L2115" s="1410"/>
      <c r="M2115" s="1410"/>
      <c r="N2115" s="1410"/>
      <c r="O2115" s="1411"/>
      <c r="P2115" s="1007"/>
    </row>
    <row r="2116" spans="1:16" s="73" customFormat="1" ht="18.600000000000001" customHeight="1">
      <c r="A2116" s="1303"/>
      <c r="B2116" s="543" t="s">
        <v>210</v>
      </c>
      <c r="C2116" s="1366" t="str">
        <f>'Marks Entry'!$ET$3</f>
        <v>HEALTH &amp; PHY. EDU.</v>
      </c>
      <c r="D2116" s="1367"/>
      <c r="E2116" s="1367"/>
      <c r="F2116" s="1368" t="str">
        <f>IF($L2092="TC",0,IF($L2092="Nso",0,VLOOKUP($A2089,'Marks Entry'!$B$9:$GM$108,194,0)))</f>
        <v>0/100</v>
      </c>
      <c r="G2116" s="1369"/>
      <c r="H2116" s="1370"/>
      <c r="I2116" s="59" t="str">
        <f>IF($L2092="TC",0,IF($L2092="Nso",0,VLOOKUP($A2089,'Marks Entry'!$B$9:$GM$108,157,0)))</f>
        <v>E</v>
      </c>
      <c r="J2116" s="1371" t="s">
        <v>77</v>
      </c>
      <c r="K2116" s="1372"/>
      <c r="L2116" s="1373"/>
      <c r="M2116" s="1377"/>
      <c r="N2116" s="1372"/>
      <c r="O2116" s="1378"/>
      <c r="P2116" s="1007"/>
    </row>
    <row r="2117" spans="1:16" s="73" customFormat="1" ht="18.600000000000001" customHeight="1">
      <c r="A2117" s="1303"/>
      <c r="B2117" s="543" t="s">
        <v>210</v>
      </c>
      <c r="C2117" s="1381" t="s">
        <v>66</v>
      </c>
      <c r="D2117" s="1382"/>
      <c r="E2117" s="1382"/>
      <c r="F2117" s="1382"/>
      <c r="G2117" s="1382"/>
      <c r="H2117" s="1382"/>
      <c r="I2117" s="1383"/>
      <c r="J2117" s="1374"/>
      <c r="K2117" s="1375"/>
      <c r="L2117" s="1376"/>
      <c r="M2117" s="1379"/>
      <c r="N2117" s="1375"/>
      <c r="O2117" s="1380"/>
      <c r="P2117" s="1007"/>
    </row>
    <row r="2118" spans="1:16" s="73" customFormat="1" ht="18.600000000000001" customHeight="1" thickBot="1">
      <c r="A2118" s="1303"/>
      <c r="B2118" s="543" t="s">
        <v>210</v>
      </c>
      <c r="C2118" s="60" t="s">
        <v>67</v>
      </c>
      <c r="D2118" s="1384" t="s">
        <v>72</v>
      </c>
      <c r="E2118" s="1385"/>
      <c r="F2118" s="1384" t="s">
        <v>73</v>
      </c>
      <c r="G2118" s="1386"/>
      <c r="H2118" s="1386"/>
      <c r="I2118" s="1387"/>
      <c r="J2118" s="1388" t="s">
        <v>78</v>
      </c>
      <c r="K2118" s="1389"/>
      <c r="L2118" s="1389"/>
      <c r="M2118" s="1389"/>
      <c r="N2118" s="1389"/>
      <c r="O2118" s="1390"/>
      <c r="P2118" s="1007"/>
    </row>
    <row r="2119" spans="1:16" s="73" customFormat="1" ht="18.600000000000001" customHeight="1">
      <c r="A2119" s="1303"/>
      <c r="B2119" s="543" t="s">
        <v>210</v>
      </c>
      <c r="C2119" s="690" t="s">
        <v>68</v>
      </c>
      <c r="D2119" s="1328" t="s">
        <v>211</v>
      </c>
      <c r="E2119" s="1327"/>
      <c r="F2119" s="1394" t="s">
        <v>74</v>
      </c>
      <c r="G2119" s="1395"/>
      <c r="H2119" s="1395"/>
      <c r="I2119" s="1396"/>
      <c r="J2119" s="1391"/>
      <c r="K2119" s="1392"/>
      <c r="L2119" s="1392"/>
      <c r="M2119" s="1392"/>
      <c r="N2119" s="1392"/>
      <c r="O2119" s="1393"/>
      <c r="P2119" s="1007"/>
    </row>
    <row r="2120" spans="1:16" s="73" customFormat="1" ht="18.600000000000001" customHeight="1">
      <c r="A2120" s="1303"/>
      <c r="B2120" s="543" t="s">
        <v>210</v>
      </c>
      <c r="C2120" s="689" t="s">
        <v>69</v>
      </c>
      <c r="D2120" s="1275" t="s">
        <v>212</v>
      </c>
      <c r="E2120" s="1274"/>
      <c r="F2120" s="1413" t="s">
        <v>75</v>
      </c>
      <c r="G2120" s="1414"/>
      <c r="H2120" s="1414"/>
      <c r="I2120" s="1415"/>
      <c r="J2120" s="1391"/>
      <c r="K2120" s="1392"/>
      <c r="L2120" s="1392"/>
      <c r="M2120" s="1392"/>
      <c r="N2120" s="1392"/>
      <c r="O2120" s="1393"/>
      <c r="P2120" s="1007"/>
    </row>
    <row r="2121" spans="1:16" s="73" customFormat="1" ht="18.600000000000001" customHeight="1">
      <c r="A2121" s="1303"/>
      <c r="B2121" s="543" t="s">
        <v>210</v>
      </c>
      <c r="C2121" s="689" t="s">
        <v>71</v>
      </c>
      <c r="D2121" s="1275" t="s">
        <v>213</v>
      </c>
      <c r="E2121" s="1274"/>
      <c r="F2121" s="1413" t="s">
        <v>76</v>
      </c>
      <c r="G2121" s="1414"/>
      <c r="H2121" s="1414"/>
      <c r="I2121" s="1415"/>
      <c r="J2121" s="1416" t="s">
        <v>90</v>
      </c>
      <c r="K2121" s="1417"/>
      <c r="L2121" s="1417"/>
      <c r="M2121" s="1417"/>
      <c r="N2121" s="1417"/>
      <c r="O2121" s="1418"/>
      <c r="P2121" s="1007"/>
    </row>
    <row r="2122" spans="1:16" s="73" customFormat="1" ht="18.600000000000001" customHeight="1">
      <c r="A2122" s="1303"/>
      <c r="B2122" s="543" t="s">
        <v>210</v>
      </c>
      <c r="C2122" s="689" t="s">
        <v>70</v>
      </c>
      <c r="D2122" s="1275" t="s">
        <v>214</v>
      </c>
      <c r="E2122" s="1274"/>
      <c r="F2122" s="1413" t="s">
        <v>103</v>
      </c>
      <c r="G2122" s="1414"/>
      <c r="H2122" s="1414"/>
      <c r="I2122" s="1415"/>
      <c r="J2122" s="1416"/>
      <c r="K2122" s="1417"/>
      <c r="L2122" s="1417"/>
      <c r="M2122" s="1417"/>
      <c r="N2122" s="1417"/>
      <c r="O2122" s="1418"/>
      <c r="P2122" s="1007"/>
    </row>
    <row r="2123" spans="1:16" s="73" customFormat="1" ht="18.600000000000001" customHeight="1" thickBot="1">
      <c r="A2123" s="1303"/>
      <c r="B2123" s="547" t="s">
        <v>210</v>
      </c>
      <c r="C2123" s="548" t="s">
        <v>153</v>
      </c>
      <c r="D2123" s="1281" t="s">
        <v>215</v>
      </c>
      <c r="E2123" s="1280"/>
      <c r="F2123" s="1422" t="s">
        <v>216</v>
      </c>
      <c r="G2123" s="1423"/>
      <c r="H2123" s="1423"/>
      <c r="I2123" s="1424"/>
      <c r="J2123" s="1419"/>
      <c r="K2123" s="1420"/>
      <c r="L2123" s="1420"/>
      <c r="M2123" s="1420"/>
      <c r="N2123" s="1420"/>
      <c r="O2123" s="1421"/>
      <c r="P2123" s="1007"/>
    </row>
    <row r="2124" spans="1:16" s="73" customFormat="1" ht="9.75" customHeight="1">
      <c r="A2124" s="1412"/>
      <c r="B2124" s="1412"/>
      <c r="C2124" s="1412"/>
      <c r="D2124" s="1412"/>
      <c r="E2124" s="1412"/>
      <c r="F2124" s="1412"/>
      <c r="G2124" s="1412"/>
      <c r="H2124" s="1412"/>
      <c r="I2124" s="1412"/>
      <c r="J2124" s="1412"/>
      <c r="K2124" s="1412"/>
      <c r="L2124" s="1412"/>
      <c r="M2124" s="1412"/>
      <c r="N2124" s="1412"/>
      <c r="O2124" s="1412"/>
      <c r="P2124" s="1412"/>
    </row>
    <row r="2125" spans="1:16" s="73" customFormat="1" ht="17.25" customHeight="1" thickBot="1">
      <c r="A2125" s="241">
        <f>A2089+1</f>
        <v>60</v>
      </c>
      <c r="B2125" s="1302" t="s">
        <v>53</v>
      </c>
      <c r="C2125" s="1302"/>
      <c r="D2125" s="1302"/>
      <c r="E2125" s="1302"/>
      <c r="F2125" s="1302"/>
      <c r="G2125" s="1302"/>
      <c r="H2125" s="1302"/>
      <c r="I2125" s="1302"/>
      <c r="J2125" s="1302"/>
      <c r="K2125" s="1302"/>
      <c r="L2125" s="1302"/>
      <c r="M2125" s="1302"/>
      <c r="N2125" s="1302"/>
      <c r="O2125" s="1302"/>
      <c r="P2125" s="1007"/>
    </row>
    <row r="2126" spans="1:16" s="73" customFormat="1" ht="44.25" customHeight="1">
      <c r="A2126" s="1303"/>
      <c r="B2126" s="1304" t="str">
        <f>IF(L2128&gt;0,CONCATENATE(I2128,L2128),0)</f>
        <v>Roll No.:-960</v>
      </c>
      <c r="C2126" s="1306"/>
      <c r="D2126" s="1308" t="str">
        <f>Master!$E$8</f>
        <v>Govt. Sr. Secondary School Raimalwada</v>
      </c>
      <c r="E2126" s="1309"/>
      <c r="F2126" s="1309"/>
      <c r="G2126" s="1309"/>
      <c r="H2126" s="1309"/>
      <c r="I2126" s="1309"/>
      <c r="J2126" s="1309"/>
      <c r="K2126" s="1309"/>
      <c r="L2126" s="1309"/>
      <c r="M2126" s="1309"/>
      <c r="N2126" s="1309"/>
      <c r="O2126" s="1310"/>
      <c r="P2126" s="1007"/>
    </row>
    <row r="2127" spans="1:16" s="73" customFormat="1" ht="26.25" customHeight="1" thickBot="1">
      <c r="A2127" s="1303"/>
      <c r="B2127" s="1305"/>
      <c r="C2127" s="1307"/>
      <c r="D2127" s="1311" t="str">
        <f>Master!$E$11</f>
        <v>P.S.-Bapini (Jodhpur)</v>
      </c>
      <c r="E2127" s="1311"/>
      <c r="F2127" s="1311"/>
      <c r="G2127" s="1311"/>
      <c r="H2127" s="1311"/>
      <c r="I2127" s="1311"/>
      <c r="J2127" s="1311"/>
      <c r="K2127" s="1311"/>
      <c r="L2127" s="1311"/>
      <c r="M2127" s="1311"/>
      <c r="N2127" s="1311"/>
      <c r="O2127" s="1312"/>
      <c r="P2127" s="1007"/>
    </row>
    <row r="2128" spans="1:16" s="73" customFormat="1" ht="15" customHeight="1">
      <c r="A2128" s="1303"/>
      <c r="B2128" s="1313"/>
      <c r="C2128" s="1314" t="s">
        <v>163</v>
      </c>
      <c r="D2128" s="1315"/>
      <c r="E2128" s="1315"/>
      <c r="F2128" s="1315"/>
      <c r="G2128" s="1315"/>
      <c r="H2128" s="1316"/>
      <c r="I2128" s="1320" t="s">
        <v>125</v>
      </c>
      <c r="J2128" s="1321"/>
      <c r="K2128" s="1321"/>
      <c r="L2128" s="1286">
        <f>VLOOKUP(A2125,'Marks Entry'!$B$9:$G$108,6)</f>
        <v>960</v>
      </c>
      <c r="M2128" s="1288" t="str">
        <f>CONCATENATE('Marks Entry'!$C$3,"0",'Marks Entry'!$G$3)</f>
        <v>School U-Dise Code :-08151106901</v>
      </c>
      <c r="N2128" s="1289"/>
      <c r="O2128" s="1290"/>
      <c r="P2128" s="1007"/>
    </row>
    <row r="2129" spans="1:16" s="73" customFormat="1" ht="15" customHeight="1">
      <c r="A2129" s="1303"/>
      <c r="B2129" s="1313"/>
      <c r="C2129" s="1314"/>
      <c r="D2129" s="1315"/>
      <c r="E2129" s="1315"/>
      <c r="F2129" s="1315"/>
      <c r="G2129" s="1315"/>
      <c r="H2129" s="1316"/>
      <c r="I2129" s="1320"/>
      <c r="J2129" s="1321"/>
      <c r="K2129" s="1321"/>
      <c r="L2129" s="1286"/>
      <c r="M2129" s="1291" t="str">
        <f>CONCATENATE('Marks Entry'!$I$3,'Marks Entry'!$J$3)</f>
        <v>Session :-2022-23</v>
      </c>
      <c r="N2129" s="1292"/>
      <c r="O2129" s="1293"/>
      <c r="P2129" s="1007"/>
    </row>
    <row r="2130" spans="1:16" s="73" customFormat="1" ht="15" customHeight="1" thickBot="1">
      <c r="A2130" s="1303"/>
      <c r="B2130" s="1313"/>
      <c r="C2130" s="1317"/>
      <c r="D2130" s="1318"/>
      <c r="E2130" s="1318"/>
      <c r="F2130" s="1318"/>
      <c r="G2130" s="1318"/>
      <c r="H2130" s="1319"/>
      <c r="I2130" s="1322"/>
      <c r="J2130" s="1323"/>
      <c r="K2130" s="1323"/>
      <c r="L2130" s="1287"/>
      <c r="M2130" s="1294"/>
      <c r="N2130" s="1295"/>
      <c r="O2130" s="1296"/>
      <c r="P2130" s="1007"/>
    </row>
    <row r="2131" spans="1:16" s="73" customFormat="1" ht="19.5" customHeight="1">
      <c r="A2131" s="1303"/>
      <c r="B2131" s="543" t="s">
        <v>210</v>
      </c>
      <c r="C2131" s="1297" t="s">
        <v>21</v>
      </c>
      <c r="D2131" s="1298"/>
      <c r="E2131" s="1298"/>
      <c r="F2131" s="1298"/>
      <c r="G2131" s="1299"/>
      <c r="H2131" s="13" t="s">
        <v>161</v>
      </c>
      <c r="I2131" s="1300">
        <f>VLOOKUP($A2125,'Marks Entry'!$B$9:$FN$108,4,0)</f>
        <v>0</v>
      </c>
      <c r="J2131" s="1300"/>
      <c r="K2131" s="1300"/>
      <c r="L2131" s="1300"/>
      <c r="M2131" s="1300"/>
      <c r="N2131" s="1300"/>
      <c r="O2131" s="1301"/>
      <c r="P2131" s="1007"/>
    </row>
    <row r="2132" spans="1:16" s="73" customFormat="1" ht="19.5" customHeight="1">
      <c r="A2132" s="1303"/>
      <c r="B2132" s="543" t="s">
        <v>210</v>
      </c>
      <c r="C2132" s="1283" t="s">
        <v>23</v>
      </c>
      <c r="D2132" s="1284"/>
      <c r="E2132" s="1284"/>
      <c r="F2132" s="1284"/>
      <c r="G2132" s="1285"/>
      <c r="H2132" s="25" t="s">
        <v>161</v>
      </c>
      <c r="I2132" s="1252">
        <f>VLOOKUP($A2125,'Marks Entry'!$B$9:$FN$108,7,0)</f>
        <v>0</v>
      </c>
      <c r="J2132" s="1252"/>
      <c r="K2132" s="1252"/>
      <c r="L2132" s="1252"/>
      <c r="M2132" s="1252"/>
      <c r="N2132" s="1252"/>
      <c r="O2132" s="1253"/>
      <c r="P2132" s="1007"/>
    </row>
    <row r="2133" spans="1:16" s="73" customFormat="1" ht="19.5" customHeight="1">
      <c r="A2133" s="1303"/>
      <c r="B2133" s="543" t="s">
        <v>210</v>
      </c>
      <c r="C2133" s="1283" t="s">
        <v>24</v>
      </c>
      <c r="D2133" s="1284"/>
      <c r="E2133" s="1284"/>
      <c r="F2133" s="1284"/>
      <c r="G2133" s="1285"/>
      <c r="H2133" s="25" t="s">
        <v>161</v>
      </c>
      <c r="I2133" s="1252">
        <f>VLOOKUP($A2125,'Marks Entry'!$B$9:$FN$108,8,0)</f>
        <v>0</v>
      </c>
      <c r="J2133" s="1252"/>
      <c r="K2133" s="1252"/>
      <c r="L2133" s="1252"/>
      <c r="M2133" s="1252"/>
      <c r="N2133" s="1252"/>
      <c r="O2133" s="1253"/>
      <c r="P2133" s="1007"/>
    </row>
    <row r="2134" spans="1:16" s="73" customFormat="1" ht="19.5" customHeight="1">
      <c r="A2134" s="1303"/>
      <c r="B2134" s="543" t="s">
        <v>210</v>
      </c>
      <c r="C2134" s="1283" t="s">
        <v>55</v>
      </c>
      <c r="D2134" s="1284"/>
      <c r="E2134" s="1284"/>
      <c r="F2134" s="1284"/>
      <c r="G2134" s="1285"/>
      <c r="H2134" s="25" t="s">
        <v>161</v>
      </c>
      <c r="I2134" s="1252">
        <f>VLOOKUP($A2125,'Marks Entry'!$B$9:$FN$108,9,0)</f>
        <v>0</v>
      </c>
      <c r="J2134" s="1252"/>
      <c r="K2134" s="1252"/>
      <c r="L2134" s="1252"/>
      <c r="M2134" s="1252"/>
      <c r="N2134" s="1252"/>
      <c r="O2134" s="1253"/>
      <c r="P2134" s="1007"/>
    </row>
    <row r="2135" spans="1:16" s="73" customFormat="1" ht="19.5" customHeight="1">
      <c r="A2135" s="1303"/>
      <c r="B2135" s="543" t="s">
        <v>210</v>
      </c>
      <c r="C2135" s="1283" t="s">
        <v>56</v>
      </c>
      <c r="D2135" s="1284"/>
      <c r="E2135" s="1284"/>
      <c r="F2135" s="1284"/>
      <c r="G2135" s="1285"/>
      <c r="H2135" s="25" t="s">
        <v>161</v>
      </c>
      <c r="I2135" s="1251" t="str">
        <f>CONCATENATE('Marks Entry'!$G$4,'Marks Entry'!$J$4)</f>
        <v>6(A)</v>
      </c>
      <c r="J2135" s="1252"/>
      <c r="K2135" s="1252"/>
      <c r="L2135" s="1252"/>
      <c r="M2135" s="1252"/>
      <c r="N2135" s="1252"/>
      <c r="O2135" s="1253"/>
      <c r="P2135" s="1007"/>
    </row>
    <row r="2136" spans="1:16" s="73" customFormat="1" ht="19.5" customHeight="1" thickBot="1">
      <c r="A2136" s="1303"/>
      <c r="B2136" s="543" t="s">
        <v>210</v>
      </c>
      <c r="C2136" s="1254" t="s">
        <v>26</v>
      </c>
      <c r="D2136" s="1255"/>
      <c r="E2136" s="1255"/>
      <c r="F2136" s="1255"/>
      <c r="G2136" s="1256"/>
      <c r="H2136" s="61" t="s">
        <v>161</v>
      </c>
      <c r="I2136" s="1257">
        <f>VLOOKUP($A2125,'Marks Entry'!$B$9:$FN$108,10,0)</f>
        <v>0</v>
      </c>
      <c r="J2136" s="1257"/>
      <c r="K2136" s="1257"/>
      <c r="L2136" s="1257"/>
      <c r="M2136" s="1257"/>
      <c r="N2136" s="1257"/>
      <c r="O2136" s="1258"/>
      <c r="P2136" s="1007"/>
    </row>
    <row r="2137" spans="1:16" s="73" customFormat="1" ht="34.5" customHeight="1">
      <c r="A2137" s="1303"/>
      <c r="B2137" s="543" t="s">
        <v>210</v>
      </c>
      <c r="C2137" s="1259" t="s">
        <v>57</v>
      </c>
      <c r="D2137" s="1260"/>
      <c r="E2137" s="525" t="s">
        <v>82</v>
      </c>
      <c r="F2137" s="525" t="s">
        <v>83</v>
      </c>
      <c r="G2137" s="697" t="str">
        <f>'Marks Entry'!$R$5</f>
        <v>No Bag Day Activity</v>
      </c>
      <c r="H2137" s="521" t="s">
        <v>32</v>
      </c>
      <c r="I2137" s="1261" t="s">
        <v>58</v>
      </c>
      <c r="J2137" s="1262"/>
      <c r="K2137" s="522" t="s">
        <v>203</v>
      </c>
      <c r="L2137" s="1263" t="s">
        <v>94</v>
      </c>
      <c r="M2137" s="1264"/>
      <c r="N2137" s="535" t="s">
        <v>86</v>
      </c>
      <c r="O2137" s="1265" t="s">
        <v>101</v>
      </c>
      <c r="P2137" s="1007"/>
    </row>
    <row r="2138" spans="1:16" s="73" customFormat="1" ht="25.5" customHeight="1" thickBot="1">
      <c r="A2138" s="1303"/>
      <c r="B2138" s="543" t="s">
        <v>210</v>
      </c>
      <c r="C2138" s="1267" t="s">
        <v>59</v>
      </c>
      <c r="D2138" s="1268"/>
      <c r="E2138" s="549">
        <f>'Marks Entry'!$N$7</f>
        <v>10</v>
      </c>
      <c r="F2138" s="549">
        <f>'Marks Entry'!$Q$7</f>
        <v>10</v>
      </c>
      <c r="G2138" s="549">
        <f>'Marks Entry'!$T$7</f>
        <v>10</v>
      </c>
      <c r="H2138" s="111">
        <f>SUM(E2138:G2138)</f>
        <v>30</v>
      </c>
      <c r="I2138" s="1269">
        <f>'Marks Entry'!$X$7</f>
        <v>70</v>
      </c>
      <c r="J2138" s="1270"/>
      <c r="K2138" s="531">
        <f>SUM(H2138,I2138)</f>
        <v>100</v>
      </c>
      <c r="L2138" s="1330">
        <f>'Marks Entry'!$AA$7</f>
        <v>100</v>
      </c>
      <c r="M2138" s="1331"/>
      <c r="N2138" s="536">
        <f>H2138+I2138+L2138</f>
        <v>200</v>
      </c>
      <c r="O2138" s="1266"/>
      <c r="P2138" s="1007"/>
    </row>
    <row r="2139" spans="1:16" s="73" customFormat="1" ht="18.600000000000001" customHeight="1">
      <c r="A2139" s="1303"/>
      <c r="B2139" s="543" t="s">
        <v>210</v>
      </c>
      <c r="C2139" s="1324" t="str">
        <f>'Marks Entry'!$L$3</f>
        <v>HINDI</v>
      </c>
      <c r="D2139" s="1325"/>
      <c r="E2139" s="527">
        <f>IF($L2128="TC",0,IF($L2128="Nso",0,VLOOKUP($A2125,'Marks Entry'!$B$9:$FN$108,13,0)))</f>
        <v>0</v>
      </c>
      <c r="F2139" s="527">
        <f>IF($L2128="TC",0,IF($L2128="Nso",0,VLOOKUP($A2125,'Marks Entry'!$B$9:$FN$108,16,0)))</f>
        <v>0</v>
      </c>
      <c r="G2139" s="527">
        <f>IF($L2128="TC",0,IF($L2128="Nso",0,VLOOKUP($A2125,'Marks Entry'!$B$9:$FN$108,19,0)))</f>
        <v>0</v>
      </c>
      <c r="H2139" s="528">
        <f>SUM(E2139:G2139)</f>
        <v>0</v>
      </c>
      <c r="I2139" s="1326">
        <f>IF($L2128="TC",0,IF($L2128="Nso",0,VLOOKUP($A2125,'Marks Entry'!$B$9:$FN$108,23,0)))</f>
        <v>0</v>
      </c>
      <c r="J2139" s="1327"/>
      <c r="K2139" s="532">
        <f>SUM(H2139,I2139)</f>
        <v>0</v>
      </c>
      <c r="L2139" s="1328">
        <f>IF($L2128="TC",0,IF($L2128="Nso",0,VLOOKUP($A2125,'Marks Entry'!$B$9:$FN$108,26,0)))</f>
        <v>0</v>
      </c>
      <c r="M2139" s="1329"/>
      <c r="N2139" s="537">
        <f>SUM(H2139,I2139,L2139)</f>
        <v>0</v>
      </c>
      <c r="O2139" s="544" t="str">
        <f>IF($L2128="TC",0,IF($L2128="Nso",0,VLOOKUP($A2125,'Marks Entry'!$B$9:$FN$108,30,0)))</f>
        <v>E</v>
      </c>
      <c r="P2139" s="1007"/>
    </row>
    <row r="2140" spans="1:16" s="73" customFormat="1" ht="18.600000000000001" customHeight="1">
      <c r="A2140" s="1303"/>
      <c r="B2140" s="543" t="s">
        <v>210</v>
      </c>
      <c r="C2140" s="1271" t="str">
        <f>'Marks Entry'!$AF$3</f>
        <v>ENGLISH</v>
      </c>
      <c r="D2140" s="1272"/>
      <c r="E2140" s="527">
        <f>IF($L2128="TC",0,IF($L2128="Nso",0,VLOOKUP($A2125,'Marks Entry'!$B$9:$FN$108,33,0)))</f>
        <v>0</v>
      </c>
      <c r="F2140" s="527">
        <f>IF($L2128="TC",0,IF($L2128="Nso",0,VLOOKUP($A2125,'Marks Entry'!$B$9:$FN$108,36,0)))</f>
        <v>0</v>
      </c>
      <c r="G2140" s="527">
        <f>IF($L2128="TC",0,IF($L2128="Nso",0,VLOOKUP($A2125,'Marks Entry'!$B$9:$FN$108,39,0)))</f>
        <v>0</v>
      </c>
      <c r="H2140" s="529">
        <f t="shared" ref="H2140:H2144" si="177">SUM(E2140:G2140)</f>
        <v>0</v>
      </c>
      <c r="I2140" s="1273">
        <f>IF($L2128="TC",0,IF($L2128="Nso",0,VLOOKUP($A2125,'Marks Entry'!$B$9:$FN$108,43,0)))</f>
        <v>0</v>
      </c>
      <c r="J2140" s="1274"/>
      <c r="K2140" s="533">
        <f t="shared" ref="K2140:K2144" si="178">SUM(H2140,I2140)</f>
        <v>0</v>
      </c>
      <c r="L2140" s="1275">
        <f>IF($L2128="TC",0,IF($L2128="Nso",0,VLOOKUP($A2125,'Marks Entry'!$B$9:$FN$108,46,0)))</f>
        <v>0</v>
      </c>
      <c r="M2140" s="1276"/>
      <c r="N2140" s="537">
        <f t="shared" ref="N2140:N2144" si="179">SUM(H2140,I2140,L2140)</f>
        <v>0</v>
      </c>
      <c r="O2140" s="544" t="str">
        <f>IF($L2128="TC",0,IF($L2128="Nso",0,VLOOKUP($A2125,'Marks Entry'!$B$9:$FN$108,50,0)))</f>
        <v>E</v>
      </c>
      <c r="P2140" s="1007"/>
    </row>
    <row r="2141" spans="1:16" s="73" customFormat="1" ht="18.600000000000001" customHeight="1">
      <c r="A2141" s="1303"/>
      <c r="B2141" s="543" t="s">
        <v>210</v>
      </c>
      <c r="C2141" s="1271" t="str">
        <f>'Marks Entry'!$AZ$3</f>
        <v>SANSKRIT</v>
      </c>
      <c r="D2141" s="1272"/>
      <c r="E2141" s="527">
        <f>IF($L2128="TC",0,IF($L2128="Nso",0,VLOOKUP($A2125,'Marks Entry'!$B$9:$FN$108,53,0)))</f>
        <v>0</v>
      </c>
      <c r="F2141" s="527">
        <f>IF($L2128="TC",0,IF($L2128="TC",0,IF($L2128="Nso",0,VLOOKUP($A2125,'Marks Entry'!$B$9:$FN$108,56,0))))</f>
        <v>0</v>
      </c>
      <c r="G2141" s="527">
        <f>IF($L2128="TC",0,IF($L2128="TC",0,IF($L2128="Nso",0,VLOOKUP($A2125,'Marks Entry'!$B$9:$FN$108,59,0))))</f>
        <v>0</v>
      </c>
      <c r="H2141" s="529">
        <f t="shared" si="177"/>
        <v>0</v>
      </c>
      <c r="I2141" s="1273">
        <f>IF($L2128="TC",0,IF($L2128="Nso",0,VLOOKUP($A2125,'Marks Entry'!$B$9:$FN$108,63,0)))</f>
        <v>0</v>
      </c>
      <c r="J2141" s="1274"/>
      <c r="K2141" s="533">
        <f t="shared" si="178"/>
        <v>0</v>
      </c>
      <c r="L2141" s="1275">
        <f>IF($L2128="TC",0,IF($L2128="Nso",0,VLOOKUP($A2125,'Marks Entry'!$B$9:$FN$108,66,0)))</f>
        <v>0</v>
      </c>
      <c r="M2141" s="1276"/>
      <c r="N2141" s="537">
        <f t="shared" si="179"/>
        <v>0</v>
      </c>
      <c r="O2141" s="544" t="str">
        <f>IF($L2128="TC",0,IF($L2128="Nso",0,VLOOKUP($A2125,'Marks Entry'!$B$9:$FN$108,70,0)))</f>
        <v>E</v>
      </c>
      <c r="P2141" s="1007"/>
    </row>
    <row r="2142" spans="1:16" s="73" customFormat="1" ht="18.600000000000001" customHeight="1">
      <c r="A2142" s="1303"/>
      <c r="B2142" s="543" t="s">
        <v>210</v>
      </c>
      <c r="C2142" s="1271" t="str">
        <f>'Marks Entry'!$BT$3</f>
        <v>SCIENCE</v>
      </c>
      <c r="D2142" s="1272"/>
      <c r="E2142" s="527">
        <f>IF($L2128="TC",0,IF($L2128="Nso",0,VLOOKUP($A2125,'Marks Entry'!$B$9:$FN$108,73,0)))</f>
        <v>0</v>
      </c>
      <c r="F2142" s="527">
        <f>IF($L2128="TC",0,IF($L2128="Nso",0,VLOOKUP($A2125,'Marks Entry'!$B$9:$FN$108,76,0)))</f>
        <v>0</v>
      </c>
      <c r="G2142" s="527">
        <f>IF($L2128="TC",0,IF($L2128="Nso",0,VLOOKUP($A2125,'Marks Entry'!$B$9:$FN$108,79,0)))</f>
        <v>0</v>
      </c>
      <c r="H2142" s="529">
        <f t="shared" si="177"/>
        <v>0</v>
      </c>
      <c r="I2142" s="1273">
        <f>IF($L2128="TC",0,IF($L2128="Nso",0,VLOOKUP($A2125,'Marks Entry'!$B$9:$FN$108,83,0)))</f>
        <v>0</v>
      </c>
      <c r="J2142" s="1274"/>
      <c r="K2142" s="533">
        <f t="shared" si="178"/>
        <v>0</v>
      </c>
      <c r="L2142" s="1275">
        <f>IF($L2128="TC",0,IF($L2128="Nso",0,VLOOKUP($A2125,'Marks Entry'!$B$9:$FN$108,86,0)))</f>
        <v>0</v>
      </c>
      <c r="M2142" s="1276"/>
      <c r="N2142" s="537">
        <f t="shared" si="179"/>
        <v>0</v>
      </c>
      <c r="O2142" s="544" t="str">
        <f>IF($L2128="TC",0,IF($L2128="Nso",0,VLOOKUP($A2125,'Marks Entry'!$B$9:$FN$108,90,0)))</f>
        <v>E</v>
      </c>
      <c r="P2142" s="1007"/>
    </row>
    <row r="2143" spans="1:16" s="73" customFormat="1" ht="18.600000000000001" customHeight="1">
      <c r="A2143" s="1303"/>
      <c r="B2143" s="543" t="s">
        <v>210</v>
      </c>
      <c r="C2143" s="1271" t="str">
        <f>'Marks Entry'!$CN$3</f>
        <v>MATHEMATICS</v>
      </c>
      <c r="D2143" s="1272"/>
      <c r="E2143" s="527">
        <f>IF($L2128="TC",0,IF($L2128="Nso",0,VLOOKUP($A2125,'Marks Entry'!$B$9:$FN$108,93,0)))</f>
        <v>0</v>
      </c>
      <c r="F2143" s="527">
        <f>IF($L2128="TC",0,IF($L2128="Nso",0,VLOOKUP($A2125,'Marks Entry'!$B$9:$FN$108,96,0)))</f>
        <v>0</v>
      </c>
      <c r="G2143" s="527">
        <f>IF($L2128="TC",0,IF($L2128="Nso",0,VLOOKUP($A2125,'Marks Entry'!$B$9:$FN$108,99,0)))</f>
        <v>0</v>
      </c>
      <c r="H2143" s="529">
        <f t="shared" si="177"/>
        <v>0</v>
      </c>
      <c r="I2143" s="1273">
        <f>IF($L2128="TC",0,IF($L2128="Nso",0,VLOOKUP($A2125,'Marks Entry'!$B$9:$FN$108,103,0)))</f>
        <v>0</v>
      </c>
      <c r="J2143" s="1274"/>
      <c r="K2143" s="533">
        <f t="shared" si="178"/>
        <v>0</v>
      </c>
      <c r="L2143" s="1275">
        <f>IF($L2128="TC",0,IF($L2128="Nso",0,VLOOKUP($A2125,'Marks Entry'!$B$9:$FN$108,106,0)))</f>
        <v>0</v>
      </c>
      <c r="M2143" s="1276"/>
      <c r="N2143" s="537">
        <f t="shared" si="179"/>
        <v>0</v>
      </c>
      <c r="O2143" s="544" t="str">
        <f>IF($L2128="TC",0,IF($L2128="Nso",0,VLOOKUP($A2125,'Marks Entry'!$B$9:$FN$108,110,0)))</f>
        <v>E</v>
      </c>
      <c r="P2143" s="1007"/>
    </row>
    <row r="2144" spans="1:16" s="73" customFormat="1" ht="18.600000000000001" customHeight="1" thickBot="1">
      <c r="A2144" s="1303"/>
      <c r="B2144" s="543" t="s">
        <v>210</v>
      </c>
      <c r="C2144" s="1277" t="str">
        <f>'Marks Entry'!$DH$3</f>
        <v>SOCIAL SCIENCE</v>
      </c>
      <c r="D2144" s="1278"/>
      <c r="E2144" s="527">
        <f>IF($L2128="TC",0,IF($L2128="Nso",0,VLOOKUP($A2125,'Marks Entry'!$B$9:$FN$108,113,0)))</f>
        <v>0</v>
      </c>
      <c r="F2144" s="527">
        <f>IF($L2128="TC",0,IF($L2128="Nso",0,VLOOKUP($A2125,'Marks Entry'!$B$9:$FN$108,116,0)))</f>
        <v>0</v>
      </c>
      <c r="G2144" s="527">
        <f>IF($L2128="TC",0,IF($L2128="Nso",0,VLOOKUP($A2125,'Marks Entry'!$B$9:$FN$108,119,0)))</f>
        <v>0</v>
      </c>
      <c r="H2144" s="530">
        <f t="shared" si="177"/>
        <v>0</v>
      </c>
      <c r="I2144" s="1279">
        <f>IF($L2128="TC",0,IF($L2128="Nso",0,VLOOKUP($A2125,'Marks Entry'!$B$9:$FN$108,123,0)))</f>
        <v>0</v>
      </c>
      <c r="J2144" s="1280"/>
      <c r="K2144" s="534">
        <f t="shared" si="178"/>
        <v>0</v>
      </c>
      <c r="L2144" s="1281">
        <f>IF($L2128="TC",0,IF($L2128="Nso",0,VLOOKUP($A2125,'Marks Entry'!$B$9:$FN$108,126,0)))</f>
        <v>0</v>
      </c>
      <c r="M2144" s="1282"/>
      <c r="N2144" s="537">
        <f t="shared" si="179"/>
        <v>0</v>
      </c>
      <c r="O2144" s="544" t="str">
        <f>IF($L2128="TC",0,IF($L2128="Nso",0,VLOOKUP($A2125,'Marks Entry'!$B$9:$FN$108,130,0)))</f>
        <v>E</v>
      </c>
      <c r="P2144" s="1007"/>
    </row>
    <row r="2145" spans="1:16" s="73" customFormat="1" ht="18.600000000000001" customHeight="1">
      <c r="A2145" s="1303"/>
      <c r="B2145" s="543" t="s">
        <v>210</v>
      </c>
      <c r="C2145" s="1350" t="s">
        <v>87</v>
      </c>
      <c r="D2145" s="1351"/>
      <c r="E2145" s="1352"/>
      <c r="F2145" s="1356" t="s">
        <v>88</v>
      </c>
      <c r="G2145" s="1357"/>
      <c r="H2145" s="1358" t="s">
        <v>89</v>
      </c>
      <c r="I2145" s="1358"/>
      <c r="J2145" s="1359" t="s">
        <v>44</v>
      </c>
      <c r="K2145" s="1360"/>
      <c r="L2145" s="236" t="s">
        <v>95</v>
      </c>
      <c r="M2145" s="236" t="s">
        <v>208</v>
      </c>
      <c r="N2145" s="200" t="s">
        <v>42</v>
      </c>
      <c r="O2145" s="545" t="s">
        <v>46</v>
      </c>
      <c r="P2145" s="1007"/>
    </row>
    <row r="2146" spans="1:16" s="73" customFormat="1" ht="18.600000000000001" customHeight="1" thickBot="1">
      <c r="A2146" s="1303"/>
      <c r="B2146" s="543" t="s">
        <v>210</v>
      </c>
      <c r="C2146" s="1353"/>
      <c r="D2146" s="1354"/>
      <c r="E2146" s="1355"/>
      <c r="F2146" s="1361">
        <f>IF($L2128="TC",0,IF($L2128="Nso",0,VLOOKUP($A2125,'Marks Entry'!$B$9:$FN$108,161,0)))</f>
        <v>1200</v>
      </c>
      <c r="G2146" s="1362"/>
      <c r="H2146" s="1363">
        <f>IF($L2128="TC",0,IF($L2128="Nso",0,VLOOKUP($A2125,'Marks Entry'!$B$9:$FN$108,162,0)))</f>
        <v>0</v>
      </c>
      <c r="I2146" s="1363"/>
      <c r="J2146" s="1364">
        <f>IF($L2128="TC",0,IF($L2128="Nso",0,VLOOKUP($A2125,'Marks Entry'!$B$9:$FN$108,163,0)))</f>
        <v>0</v>
      </c>
      <c r="K2146" s="1365"/>
      <c r="L2146" s="237" t="str">
        <f>IF($L2128="TC",0,IF($L2128="Nso",0,VLOOKUP($A2125,'Marks Entry'!$B$9:$FN$108,164,0)))</f>
        <v/>
      </c>
      <c r="M2146" s="237" t="str">
        <f>IF($L2128="TC",0,IF($L2128="Nso",0,VLOOKUP($A2125,'Marks Entry'!$B$9:$FN$108,165,0)))</f>
        <v/>
      </c>
      <c r="N2146" s="542" t="str">
        <f>IF($L2128="TC","TC",IF($L2128="Nso","NSO",VLOOKUP($A2125,'Marks Entry'!$B$9:$FN$108,166,0)))</f>
        <v>PROMOTED</v>
      </c>
      <c r="O2146" s="546" t="str">
        <f>IF($L2128="Nso",0,VLOOKUP($A2125,'Marks Entry'!$B$9:$FN$108,168,0))</f>
        <v/>
      </c>
      <c r="P2146" s="1007"/>
    </row>
    <row r="2147" spans="1:16" s="73" customFormat="1" ht="18.600000000000001" customHeight="1">
      <c r="A2147" s="1303"/>
      <c r="B2147" s="543" t="s">
        <v>210</v>
      </c>
      <c r="C2147" s="1332" t="s">
        <v>62</v>
      </c>
      <c r="D2147" s="1333"/>
      <c r="E2147" s="1333"/>
      <c r="F2147" s="1333"/>
      <c r="G2147" s="1333"/>
      <c r="H2147" s="1333"/>
      <c r="I2147" s="1334"/>
      <c r="J2147" s="1335" t="s">
        <v>63</v>
      </c>
      <c r="K2147" s="1335"/>
      <c r="L2147" s="1336"/>
      <c r="M2147" s="238">
        <f>IF($L2128="TC",0,IF($L2128="Nso",0,VLOOKUP($A2125,'Marks Entry'!$B$9:$FN$108,158,0)))</f>
        <v>0</v>
      </c>
      <c r="N2147" s="1337" t="s">
        <v>104</v>
      </c>
      <c r="O2147" s="1338"/>
      <c r="P2147" s="1007"/>
    </row>
    <row r="2148" spans="1:16" s="73" customFormat="1" ht="18.600000000000001" customHeight="1" thickBot="1">
      <c r="A2148" s="1303"/>
      <c r="B2148" s="543" t="s">
        <v>210</v>
      </c>
      <c r="C2148" s="1339" t="s">
        <v>57</v>
      </c>
      <c r="D2148" s="1340"/>
      <c r="E2148" s="1340"/>
      <c r="F2148" s="1341" t="s">
        <v>168</v>
      </c>
      <c r="G2148" s="1341"/>
      <c r="H2148" s="1341"/>
      <c r="I2148" s="523" t="s">
        <v>50</v>
      </c>
      <c r="J2148" s="1342" t="s">
        <v>64</v>
      </c>
      <c r="K2148" s="1342"/>
      <c r="L2148" s="1343"/>
      <c r="M2148" s="239">
        <f>IF($L2128="TC",0,IF($L2128="Nso",0,VLOOKUP($A2125,'Marks Entry'!$B$9:$FN$108,159,0)))</f>
        <v>0</v>
      </c>
      <c r="N2148" s="1344" t="str">
        <f>IF($L2128="TC",0,IF($L2128="Nso",0,VLOOKUP($A2125,'Marks Entry'!$B$9:$FN$108,160,0)))</f>
        <v/>
      </c>
      <c r="O2148" s="1345"/>
      <c r="P2148" s="1007"/>
    </row>
    <row r="2149" spans="1:16" s="73" customFormat="1" ht="18.600000000000001" customHeight="1">
      <c r="A2149" s="1303"/>
      <c r="B2149" s="543" t="s">
        <v>210</v>
      </c>
      <c r="C2149" s="1339"/>
      <c r="D2149" s="1340"/>
      <c r="E2149" s="1340"/>
      <c r="F2149" s="1341"/>
      <c r="G2149" s="1341"/>
      <c r="H2149" s="1341"/>
      <c r="I2149" s="524" t="s">
        <v>102</v>
      </c>
      <c r="J2149" s="1346" t="s">
        <v>65</v>
      </c>
      <c r="K2149" s="1346"/>
      <c r="L2149" s="1347"/>
      <c r="M2149" s="1348" t="str">
        <f>IF($L2128="TC",0,IF($L2128="Nso",0,VLOOKUP($A2125,'Marks Entry'!$B$9:$FN$108,169,0)))</f>
        <v>Need Improvement</v>
      </c>
      <c r="N2149" s="1348"/>
      <c r="O2149" s="1349"/>
      <c r="P2149" s="1007"/>
    </row>
    <row r="2150" spans="1:16" s="73" customFormat="1" ht="18.600000000000001" customHeight="1">
      <c r="A2150" s="1303"/>
      <c r="B2150" s="543" t="s">
        <v>210</v>
      </c>
      <c r="C2150" s="1397" t="str">
        <f>'Marks Entry'!$EB$3</f>
        <v>Work Exp.</v>
      </c>
      <c r="D2150" s="1398"/>
      <c r="E2150" s="1399"/>
      <c r="F2150" s="1400" t="str">
        <f>IF($L2128="TC",0,IF($L2128="Nso",0,VLOOKUP($A2125,'Marks Entry'!$B$9:$GM$108,186,0)))</f>
        <v>0/100</v>
      </c>
      <c r="G2150" s="1400"/>
      <c r="H2150" s="1400"/>
      <c r="I2150" s="59" t="str">
        <f>IF($L2128="TC",0,IF($L2128="Nso",0,VLOOKUP($A2125,'Marks Entry'!$B$9:$GM$108,139,0)))</f>
        <v>E</v>
      </c>
      <c r="J2150" s="1401" t="s">
        <v>81</v>
      </c>
      <c r="K2150" s="1401"/>
      <c r="L2150" s="1402"/>
      <c r="M2150" s="1403">
        <f>'Marks Entry'!$AA$2</f>
        <v>45041</v>
      </c>
      <c r="N2150" s="1403"/>
      <c r="O2150" s="1404"/>
      <c r="P2150" s="1007"/>
    </row>
    <row r="2151" spans="1:16" s="73" customFormat="1" ht="18.600000000000001" customHeight="1">
      <c r="A2151" s="1303"/>
      <c r="B2151" s="543" t="s">
        <v>210</v>
      </c>
      <c r="C2151" s="1405" t="str">
        <f>'Marks Entry'!$EK$3</f>
        <v>Art Edu.</v>
      </c>
      <c r="D2151" s="1400"/>
      <c r="E2151" s="1400"/>
      <c r="F2151" s="1406" t="str">
        <f>IF($L2128="TC",0,IF($L2128="Nso",0,VLOOKUP($A2125,'Marks Entry'!$B$9:$GM$108,190,0)))</f>
        <v>0/100</v>
      </c>
      <c r="G2151" s="1407"/>
      <c r="H2151" s="1408"/>
      <c r="I2151" s="59" t="str">
        <f>IF($L2128="TC",0,IF($L2128="Nso",0,VLOOKUP($A2125,'Marks Entry'!$B$9:$GM$108,148,0)))</f>
        <v>E</v>
      </c>
      <c r="J2151" s="1409"/>
      <c r="K2151" s="1409"/>
      <c r="L2151" s="1410"/>
      <c r="M2151" s="1410"/>
      <c r="N2151" s="1410"/>
      <c r="O2151" s="1411"/>
      <c r="P2151" s="1007"/>
    </row>
    <row r="2152" spans="1:16" s="73" customFormat="1" ht="18.600000000000001" customHeight="1">
      <c r="A2152" s="1303"/>
      <c r="B2152" s="543" t="s">
        <v>210</v>
      </c>
      <c r="C2152" s="1366" t="str">
        <f>'Marks Entry'!$ET$3</f>
        <v>HEALTH &amp; PHY. EDU.</v>
      </c>
      <c r="D2152" s="1367"/>
      <c r="E2152" s="1367"/>
      <c r="F2152" s="1368" t="str">
        <f>IF($L2128="TC",0,IF($L2128="Nso",0,VLOOKUP($A2125,'Marks Entry'!$B$9:$GM$108,194,0)))</f>
        <v>0/100</v>
      </c>
      <c r="G2152" s="1369"/>
      <c r="H2152" s="1370"/>
      <c r="I2152" s="59" t="str">
        <f>IF($L2128="TC",0,IF($L2128="Nso",0,VLOOKUP($A2125,'Marks Entry'!$B$9:$GM$108,157,0)))</f>
        <v>E</v>
      </c>
      <c r="J2152" s="1371" t="s">
        <v>77</v>
      </c>
      <c r="K2152" s="1372"/>
      <c r="L2152" s="1373"/>
      <c r="M2152" s="1377"/>
      <c r="N2152" s="1372"/>
      <c r="O2152" s="1378"/>
      <c r="P2152" s="1007"/>
    </row>
    <row r="2153" spans="1:16" s="73" customFormat="1" ht="18.600000000000001" customHeight="1">
      <c r="A2153" s="1303"/>
      <c r="B2153" s="543" t="s">
        <v>210</v>
      </c>
      <c r="C2153" s="1381" t="s">
        <v>66</v>
      </c>
      <c r="D2153" s="1382"/>
      <c r="E2153" s="1382"/>
      <c r="F2153" s="1382"/>
      <c r="G2153" s="1382"/>
      <c r="H2153" s="1382"/>
      <c r="I2153" s="1383"/>
      <c r="J2153" s="1374"/>
      <c r="K2153" s="1375"/>
      <c r="L2153" s="1376"/>
      <c r="M2153" s="1379"/>
      <c r="N2153" s="1375"/>
      <c r="O2153" s="1380"/>
      <c r="P2153" s="1007"/>
    </row>
    <row r="2154" spans="1:16" s="73" customFormat="1" ht="18.600000000000001" customHeight="1" thickBot="1">
      <c r="A2154" s="1303"/>
      <c r="B2154" s="543" t="s">
        <v>210</v>
      </c>
      <c r="C2154" s="60" t="s">
        <v>67</v>
      </c>
      <c r="D2154" s="1384" t="s">
        <v>72</v>
      </c>
      <c r="E2154" s="1385"/>
      <c r="F2154" s="1384" t="s">
        <v>73</v>
      </c>
      <c r="G2154" s="1386"/>
      <c r="H2154" s="1386"/>
      <c r="I2154" s="1387"/>
      <c r="J2154" s="1388" t="s">
        <v>78</v>
      </c>
      <c r="K2154" s="1389"/>
      <c r="L2154" s="1389"/>
      <c r="M2154" s="1389"/>
      <c r="N2154" s="1389"/>
      <c r="O2154" s="1390"/>
      <c r="P2154" s="1007"/>
    </row>
    <row r="2155" spans="1:16" s="73" customFormat="1" ht="18.600000000000001" customHeight="1">
      <c r="A2155" s="1303"/>
      <c r="B2155" s="543" t="s">
        <v>210</v>
      </c>
      <c r="C2155" s="690" t="s">
        <v>68</v>
      </c>
      <c r="D2155" s="1328" t="s">
        <v>211</v>
      </c>
      <c r="E2155" s="1327"/>
      <c r="F2155" s="1394" t="s">
        <v>74</v>
      </c>
      <c r="G2155" s="1395"/>
      <c r="H2155" s="1395"/>
      <c r="I2155" s="1396"/>
      <c r="J2155" s="1391"/>
      <c r="K2155" s="1392"/>
      <c r="L2155" s="1392"/>
      <c r="M2155" s="1392"/>
      <c r="N2155" s="1392"/>
      <c r="O2155" s="1393"/>
      <c r="P2155" s="1007"/>
    </row>
    <row r="2156" spans="1:16" s="73" customFormat="1" ht="18.600000000000001" customHeight="1">
      <c r="A2156" s="1303"/>
      <c r="B2156" s="543" t="s">
        <v>210</v>
      </c>
      <c r="C2156" s="689" t="s">
        <v>69</v>
      </c>
      <c r="D2156" s="1275" t="s">
        <v>212</v>
      </c>
      <c r="E2156" s="1274"/>
      <c r="F2156" s="1413" t="s">
        <v>75</v>
      </c>
      <c r="G2156" s="1414"/>
      <c r="H2156" s="1414"/>
      <c r="I2156" s="1415"/>
      <c r="J2156" s="1391"/>
      <c r="K2156" s="1392"/>
      <c r="L2156" s="1392"/>
      <c r="M2156" s="1392"/>
      <c r="N2156" s="1392"/>
      <c r="O2156" s="1393"/>
      <c r="P2156" s="1007"/>
    </row>
    <row r="2157" spans="1:16" s="73" customFormat="1" ht="18.600000000000001" customHeight="1">
      <c r="A2157" s="1303"/>
      <c r="B2157" s="543" t="s">
        <v>210</v>
      </c>
      <c r="C2157" s="689" t="s">
        <v>71</v>
      </c>
      <c r="D2157" s="1275" t="s">
        <v>213</v>
      </c>
      <c r="E2157" s="1274"/>
      <c r="F2157" s="1413" t="s">
        <v>76</v>
      </c>
      <c r="G2157" s="1414"/>
      <c r="H2157" s="1414"/>
      <c r="I2157" s="1415"/>
      <c r="J2157" s="1416" t="s">
        <v>90</v>
      </c>
      <c r="K2157" s="1417"/>
      <c r="L2157" s="1417"/>
      <c r="M2157" s="1417"/>
      <c r="N2157" s="1417"/>
      <c r="O2157" s="1418"/>
      <c r="P2157" s="1007"/>
    </row>
    <row r="2158" spans="1:16" s="73" customFormat="1" ht="18.600000000000001" customHeight="1">
      <c r="A2158" s="1303"/>
      <c r="B2158" s="543" t="s">
        <v>210</v>
      </c>
      <c r="C2158" s="689" t="s">
        <v>70</v>
      </c>
      <c r="D2158" s="1275" t="s">
        <v>214</v>
      </c>
      <c r="E2158" s="1274"/>
      <c r="F2158" s="1413" t="s">
        <v>103</v>
      </c>
      <c r="G2158" s="1414"/>
      <c r="H2158" s="1414"/>
      <c r="I2158" s="1415"/>
      <c r="J2158" s="1416"/>
      <c r="K2158" s="1417"/>
      <c r="L2158" s="1417"/>
      <c r="M2158" s="1417"/>
      <c r="N2158" s="1417"/>
      <c r="O2158" s="1418"/>
      <c r="P2158" s="1007"/>
    </row>
    <row r="2159" spans="1:16" s="73" customFormat="1" ht="18.600000000000001" customHeight="1" thickBot="1">
      <c r="A2159" s="1303"/>
      <c r="B2159" s="547" t="s">
        <v>210</v>
      </c>
      <c r="C2159" s="548" t="s">
        <v>153</v>
      </c>
      <c r="D2159" s="1281" t="s">
        <v>215</v>
      </c>
      <c r="E2159" s="1280"/>
      <c r="F2159" s="1422" t="s">
        <v>216</v>
      </c>
      <c r="G2159" s="1423"/>
      <c r="H2159" s="1423"/>
      <c r="I2159" s="1424"/>
      <c r="J2159" s="1419"/>
      <c r="K2159" s="1420"/>
      <c r="L2159" s="1420"/>
      <c r="M2159" s="1420"/>
      <c r="N2159" s="1420"/>
      <c r="O2159" s="1421"/>
      <c r="P2159" s="1007"/>
    </row>
    <row r="2160" spans="1:16" s="73" customFormat="1" ht="9.75" customHeight="1">
      <c r="A2160" s="1412"/>
      <c r="B2160" s="1412"/>
      <c r="C2160" s="1412"/>
      <c r="D2160" s="1412"/>
      <c r="E2160" s="1412"/>
      <c r="F2160" s="1412"/>
      <c r="G2160" s="1412"/>
      <c r="H2160" s="1412"/>
      <c r="I2160" s="1412"/>
      <c r="J2160" s="1412"/>
      <c r="K2160" s="1412"/>
      <c r="L2160" s="1412"/>
      <c r="M2160" s="1412"/>
      <c r="N2160" s="1412"/>
      <c r="O2160" s="1412"/>
      <c r="P2160" s="1412"/>
    </row>
    <row r="2161" spans="1:16" s="73" customFormat="1" ht="17.25" customHeight="1" thickBot="1">
      <c r="A2161" s="241">
        <f>A2125+1</f>
        <v>61</v>
      </c>
      <c r="B2161" s="1302" t="s">
        <v>53</v>
      </c>
      <c r="C2161" s="1302"/>
      <c r="D2161" s="1302"/>
      <c r="E2161" s="1302"/>
      <c r="F2161" s="1302"/>
      <c r="G2161" s="1302"/>
      <c r="H2161" s="1302"/>
      <c r="I2161" s="1302"/>
      <c r="J2161" s="1302"/>
      <c r="K2161" s="1302"/>
      <c r="L2161" s="1302"/>
      <c r="M2161" s="1302"/>
      <c r="N2161" s="1302"/>
      <c r="O2161" s="1302"/>
      <c r="P2161" s="1007"/>
    </row>
    <row r="2162" spans="1:16" s="73" customFormat="1" ht="44.25" customHeight="1">
      <c r="A2162" s="1303"/>
      <c r="B2162" s="1304" t="str">
        <f>IF(L2164&gt;0,CONCATENATE(I2164,L2164),0)</f>
        <v>Roll No.:-961</v>
      </c>
      <c r="C2162" s="1306"/>
      <c r="D2162" s="1308" t="str">
        <f>Master!$E$8</f>
        <v>Govt. Sr. Secondary School Raimalwada</v>
      </c>
      <c r="E2162" s="1309"/>
      <c r="F2162" s="1309"/>
      <c r="G2162" s="1309"/>
      <c r="H2162" s="1309"/>
      <c r="I2162" s="1309"/>
      <c r="J2162" s="1309"/>
      <c r="K2162" s="1309"/>
      <c r="L2162" s="1309"/>
      <c r="M2162" s="1309"/>
      <c r="N2162" s="1309"/>
      <c r="O2162" s="1310"/>
      <c r="P2162" s="1007"/>
    </row>
    <row r="2163" spans="1:16" s="73" customFormat="1" ht="26.25" customHeight="1" thickBot="1">
      <c r="A2163" s="1303"/>
      <c r="B2163" s="1305"/>
      <c r="C2163" s="1307"/>
      <c r="D2163" s="1311" t="str">
        <f>Master!$E$11</f>
        <v>P.S.-Bapini (Jodhpur)</v>
      </c>
      <c r="E2163" s="1311"/>
      <c r="F2163" s="1311"/>
      <c r="G2163" s="1311"/>
      <c r="H2163" s="1311"/>
      <c r="I2163" s="1311"/>
      <c r="J2163" s="1311"/>
      <c r="K2163" s="1311"/>
      <c r="L2163" s="1311"/>
      <c r="M2163" s="1311"/>
      <c r="N2163" s="1311"/>
      <c r="O2163" s="1312"/>
      <c r="P2163" s="1007"/>
    </row>
    <row r="2164" spans="1:16" s="73" customFormat="1" ht="15" customHeight="1">
      <c r="A2164" s="1303"/>
      <c r="B2164" s="1313"/>
      <c r="C2164" s="1314" t="s">
        <v>163</v>
      </c>
      <c r="D2164" s="1315"/>
      <c r="E2164" s="1315"/>
      <c r="F2164" s="1315"/>
      <c r="G2164" s="1315"/>
      <c r="H2164" s="1316"/>
      <c r="I2164" s="1320" t="s">
        <v>125</v>
      </c>
      <c r="J2164" s="1321"/>
      <c r="K2164" s="1321"/>
      <c r="L2164" s="1286">
        <f>VLOOKUP(A2161,'Marks Entry'!$B$9:$G$108,6)</f>
        <v>961</v>
      </c>
      <c r="M2164" s="1288" t="str">
        <f>CONCATENATE('Marks Entry'!$C$3,"0",'Marks Entry'!$G$3)</f>
        <v>School U-Dise Code :-08151106901</v>
      </c>
      <c r="N2164" s="1289"/>
      <c r="O2164" s="1290"/>
      <c r="P2164" s="1007"/>
    </row>
    <row r="2165" spans="1:16" s="73" customFormat="1" ht="15" customHeight="1">
      <c r="A2165" s="1303"/>
      <c r="B2165" s="1313"/>
      <c r="C2165" s="1314"/>
      <c r="D2165" s="1315"/>
      <c r="E2165" s="1315"/>
      <c r="F2165" s="1315"/>
      <c r="G2165" s="1315"/>
      <c r="H2165" s="1316"/>
      <c r="I2165" s="1320"/>
      <c r="J2165" s="1321"/>
      <c r="K2165" s="1321"/>
      <c r="L2165" s="1286"/>
      <c r="M2165" s="1291" t="str">
        <f>CONCATENATE('Marks Entry'!$I$3,'Marks Entry'!$J$3)</f>
        <v>Session :-2022-23</v>
      </c>
      <c r="N2165" s="1292"/>
      <c r="O2165" s="1293"/>
      <c r="P2165" s="1007"/>
    </row>
    <row r="2166" spans="1:16" s="73" customFormat="1" ht="15" customHeight="1" thickBot="1">
      <c r="A2166" s="1303"/>
      <c r="B2166" s="1313"/>
      <c r="C2166" s="1317"/>
      <c r="D2166" s="1318"/>
      <c r="E2166" s="1318"/>
      <c r="F2166" s="1318"/>
      <c r="G2166" s="1318"/>
      <c r="H2166" s="1319"/>
      <c r="I2166" s="1322"/>
      <c r="J2166" s="1323"/>
      <c r="K2166" s="1323"/>
      <c r="L2166" s="1287"/>
      <c r="M2166" s="1294"/>
      <c r="N2166" s="1295"/>
      <c r="O2166" s="1296"/>
      <c r="P2166" s="1007"/>
    </row>
    <row r="2167" spans="1:16" s="73" customFormat="1" ht="19.5" customHeight="1">
      <c r="A2167" s="1303"/>
      <c r="B2167" s="543" t="s">
        <v>210</v>
      </c>
      <c r="C2167" s="1297" t="s">
        <v>21</v>
      </c>
      <c r="D2167" s="1298"/>
      <c r="E2167" s="1298"/>
      <c r="F2167" s="1298"/>
      <c r="G2167" s="1299"/>
      <c r="H2167" s="13" t="s">
        <v>161</v>
      </c>
      <c r="I2167" s="1300">
        <f>VLOOKUP($A2161,'Marks Entry'!$B$9:$FN$108,4,0)</f>
        <v>0</v>
      </c>
      <c r="J2167" s="1300"/>
      <c r="K2167" s="1300"/>
      <c r="L2167" s="1300"/>
      <c r="M2167" s="1300"/>
      <c r="N2167" s="1300"/>
      <c r="O2167" s="1301"/>
      <c r="P2167" s="1007"/>
    </row>
    <row r="2168" spans="1:16" s="73" customFormat="1" ht="19.5" customHeight="1">
      <c r="A2168" s="1303"/>
      <c r="B2168" s="543" t="s">
        <v>210</v>
      </c>
      <c r="C2168" s="1283" t="s">
        <v>23</v>
      </c>
      <c r="D2168" s="1284"/>
      <c r="E2168" s="1284"/>
      <c r="F2168" s="1284"/>
      <c r="G2168" s="1285"/>
      <c r="H2168" s="25" t="s">
        <v>161</v>
      </c>
      <c r="I2168" s="1252">
        <f>VLOOKUP($A2161,'Marks Entry'!$B$9:$FN$108,7,0)</f>
        <v>0</v>
      </c>
      <c r="J2168" s="1252"/>
      <c r="K2168" s="1252"/>
      <c r="L2168" s="1252"/>
      <c r="M2168" s="1252"/>
      <c r="N2168" s="1252"/>
      <c r="O2168" s="1253"/>
      <c r="P2168" s="1007"/>
    </row>
    <row r="2169" spans="1:16" s="73" customFormat="1" ht="19.5" customHeight="1">
      <c r="A2169" s="1303"/>
      <c r="B2169" s="543" t="s">
        <v>210</v>
      </c>
      <c r="C2169" s="1283" t="s">
        <v>24</v>
      </c>
      <c r="D2169" s="1284"/>
      <c r="E2169" s="1284"/>
      <c r="F2169" s="1284"/>
      <c r="G2169" s="1285"/>
      <c r="H2169" s="25" t="s">
        <v>161</v>
      </c>
      <c r="I2169" s="1252">
        <f>VLOOKUP($A2161,'Marks Entry'!$B$9:$FN$108,8,0)</f>
        <v>0</v>
      </c>
      <c r="J2169" s="1252"/>
      <c r="K2169" s="1252"/>
      <c r="L2169" s="1252"/>
      <c r="M2169" s="1252"/>
      <c r="N2169" s="1252"/>
      <c r="O2169" s="1253"/>
      <c r="P2169" s="1007"/>
    </row>
    <row r="2170" spans="1:16" s="73" customFormat="1" ht="19.5" customHeight="1">
      <c r="A2170" s="1303"/>
      <c r="B2170" s="543" t="s">
        <v>210</v>
      </c>
      <c r="C2170" s="1283" t="s">
        <v>55</v>
      </c>
      <c r="D2170" s="1284"/>
      <c r="E2170" s="1284"/>
      <c r="F2170" s="1284"/>
      <c r="G2170" s="1285"/>
      <c r="H2170" s="25" t="s">
        <v>161</v>
      </c>
      <c r="I2170" s="1252">
        <f>VLOOKUP($A2161,'Marks Entry'!$B$9:$FN$108,9,0)</f>
        <v>0</v>
      </c>
      <c r="J2170" s="1252"/>
      <c r="K2170" s="1252"/>
      <c r="L2170" s="1252"/>
      <c r="M2170" s="1252"/>
      <c r="N2170" s="1252"/>
      <c r="O2170" s="1253"/>
      <c r="P2170" s="1007"/>
    </row>
    <row r="2171" spans="1:16" s="73" customFormat="1" ht="19.5" customHeight="1">
      <c r="A2171" s="1303"/>
      <c r="B2171" s="543" t="s">
        <v>210</v>
      </c>
      <c r="C2171" s="1283" t="s">
        <v>56</v>
      </c>
      <c r="D2171" s="1284"/>
      <c r="E2171" s="1284"/>
      <c r="F2171" s="1284"/>
      <c r="G2171" s="1285"/>
      <c r="H2171" s="25" t="s">
        <v>161</v>
      </c>
      <c r="I2171" s="1251" t="str">
        <f>CONCATENATE('Marks Entry'!$G$4,'Marks Entry'!$J$4)</f>
        <v>6(A)</v>
      </c>
      <c r="J2171" s="1252"/>
      <c r="K2171" s="1252"/>
      <c r="L2171" s="1252"/>
      <c r="M2171" s="1252"/>
      <c r="N2171" s="1252"/>
      <c r="O2171" s="1253"/>
      <c r="P2171" s="1007"/>
    </row>
    <row r="2172" spans="1:16" s="73" customFormat="1" ht="19.5" customHeight="1" thickBot="1">
      <c r="A2172" s="1303"/>
      <c r="B2172" s="543" t="s">
        <v>210</v>
      </c>
      <c r="C2172" s="1254" t="s">
        <v>26</v>
      </c>
      <c r="D2172" s="1255"/>
      <c r="E2172" s="1255"/>
      <c r="F2172" s="1255"/>
      <c r="G2172" s="1256"/>
      <c r="H2172" s="61" t="s">
        <v>161</v>
      </c>
      <c r="I2172" s="1257">
        <f>VLOOKUP($A2161,'Marks Entry'!$B$9:$FN$108,10,0)</f>
        <v>0</v>
      </c>
      <c r="J2172" s="1257"/>
      <c r="K2172" s="1257"/>
      <c r="L2172" s="1257"/>
      <c r="M2172" s="1257"/>
      <c r="N2172" s="1257"/>
      <c r="O2172" s="1258"/>
      <c r="P2172" s="1007"/>
    </row>
    <row r="2173" spans="1:16" s="73" customFormat="1" ht="34.5" customHeight="1">
      <c r="A2173" s="1303"/>
      <c r="B2173" s="543" t="s">
        <v>210</v>
      </c>
      <c r="C2173" s="1259" t="s">
        <v>57</v>
      </c>
      <c r="D2173" s="1260"/>
      <c r="E2173" s="525" t="s">
        <v>82</v>
      </c>
      <c r="F2173" s="525" t="s">
        <v>83</v>
      </c>
      <c r="G2173" s="697" t="str">
        <f>'Marks Entry'!$R$5</f>
        <v>No Bag Day Activity</v>
      </c>
      <c r="H2173" s="521" t="s">
        <v>32</v>
      </c>
      <c r="I2173" s="1261" t="s">
        <v>58</v>
      </c>
      <c r="J2173" s="1262"/>
      <c r="K2173" s="522" t="s">
        <v>203</v>
      </c>
      <c r="L2173" s="1263" t="s">
        <v>94</v>
      </c>
      <c r="M2173" s="1264"/>
      <c r="N2173" s="535" t="s">
        <v>86</v>
      </c>
      <c r="O2173" s="1265" t="s">
        <v>101</v>
      </c>
      <c r="P2173" s="1007"/>
    </row>
    <row r="2174" spans="1:16" s="73" customFormat="1" ht="25.5" customHeight="1" thickBot="1">
      <c r="A2174" s="1303"/>
      <c r="B2174" s="543" t="s">
        <v>210</v>
      </c>
      <c r="C2174" s="1267" t="s">
        <v>59</v>
      </c>
      <c r="D2174" s="1268"/>
      <c r="E2174" s="549">
        <f>'Marks Entry'!$N$7</f>
        <v>10</v>
      </c>
      <c r="F2174" s="549">
        <f>'Marks Entry'!$Q$7</f>
        <v>10</v>
      </c>
      <c r="G2174" s="549">
        <f>'Marks Entry'!$T$7</f>
        <v>10</v>
      </c>
      <c r="H2174" s="111">
        <f>SUM(E2174:G2174)</f>
        <v>30</v>
      </c>
      <c r="I2174" s="1269">
        <f>'Marks Entry'!$X$7</f>
        <v>70</v>
      </c>
      <c r="J2174" s="1270"/>
      <c r="K2174" s="531">
        <f>SUM(H2174,I2174)</f>
        <v>100</v>
      </c>
      <c r="L2174" s="1330">
        <f>'Marks Entry'!$AA$7</f>
        <v>100</v>
      </c>
      <c r="M2174" s="1331"/>
      <c r="N2174" s="536">
        <f>H2174+I2174+L2174</f>
        <v>200</v>
      </c>
      <c r="O2174" s="1266"/>
      <c r="P2174" s="1007"/>
    </row>
    <row r="2175" spans="1:16" s="73" customFormat="1" ht="18.600000000000001" customHeight="1">
      <c r="A2175" s="1303"/>
      <c r="B2175" s="543" t="s">
        <v>210</v>
      </c>
      <c r="C2175" s="1324" t="str">
        <f>'Marks Entry'!$L$3</f>
        <v>HINDI</v>
      </c>
      <c r="D2175" s="1325"/>
      <c r="E2175" s="527">
        <f>IF($L2164="TC",0,IF($L2164="Nso",0,VLOOKUP($A2161,'Marks Entry'!$B$9:$FN$108,13,0)))</f>
        <v>0</v>
      </c>
      <c r="F2175" s="527">
        <f>IF($L2164="TC",0,IF($L2164="Nso",0,VLOOKUP($A2161,'Marks Entry'!$B$9:$FN$108,16,0)))</f>
        <v>0</v>
      </c>
      <c r="G2175" s="527">
        <f>IF($L2164="TC",0,IF($L2164="Nso",0,VLOOKUP($A2161,'Marks Entry'!$B$9:$FN$108,19,0)))</f>
        <v>0</v>
      </c>
      <c r="H2175" s="528">
        <f>SUM(E2175:G2175)</f>
        <v>0</v>
      </c>
      <c r="I2175" s="1326">
        <f>IF($L2164="TC",0,IF($L2164="Nso",0,VLOOKUP($A2161,'Marks Entry'!$B$9:$FN$108,23,0)))</f>
        <v>0</v>
      </c>
      <c r="J2175" s="1327"/>
      <c r="K2175" s="532">
        <f>SUM(H2175,I2175)</f>
        <v>0</v>
      </c>
      <c r="L2175" s="1328">
        <f>IF($L2164="TC",0,IF($L2164="Nso",0,VLOOKUP($A2161,'Marks Entry'!$B$9:$FN$108,26,0)))</f>
        <v>0</v>
      </c>
      <c r="M2175" s="1329"/>
      <c r="N2175" s="537">
        <f>SUM(H2175,I2175,L2175)</f>
        <v>0</v>
      </c>
      <c r="O2175" s="544" t="str">
        <f>IF($L2164="TC",0,IF($L2164="Nso",0,VLOOKUP($A2161,'Marks Entry'!$B$9:$FN$108,30,0)))</f>
        <v>E</v>
      </c>
      <c r="P2175" s="1007"/>
    </row>
    <row r="2176" spans="1:16" s="73" customFormat="1" ht="18.600000000000001" customHeight="1">
      <c r="A2176" s="1303"/>
      <c r="B2176" s="543" t="s">
        <v>210</v>
      </c>
      <c r="C2176" s="1271" t="str">
        <f>'Marks Entry'!$AF$3</f>
        <v>ENGLISH</v>
      </c>
      <c r="D2176" s="1272"/>
      <c r="E2176" s="527">
        <f>IF($L2164="TC",0,IF($L2164="Nso",0,VLOOKUP($A2161,'Marks Entry'!$B$9:$FN$108,33,0)))</f>
        <v>0</v>
      </c>
      <c r="F2176" s="527">
        <f>IF($L2164="TC",0,IF($L2164="Nso",0,VLOOKUP($A2161,'Marks Entry'!$B$9:$FN$108,36,0)))</f>
        <v>0</v>
      </c>
      <c r="G2176" s="527">
        <f>IF($L2164="TC",0,IF($L2164="Nso",0,VLOOKUP($A2161,'Marks Entry'!$B$9:$FN$108,39,0)))</f>
        <v>0</v>
      </c>
      <c r="H2176" s="529">
        <f t="shared" ref="H2176:H2180" si="180">SUM(E2176:G2176)</f>
        <v>0</v>
      </c>
      <c r="I2176" s="1273">
        <f>IF($L2164="TC",0,IF($L2164="Nso",0,VLOOKUP($A2161,'Marks Entry'!$B$9:$FN$108,43,0)))</f>
        <v>0</v>
      </c>
      <c r="J2176" s="1274"/>
      <c r="K2176" s="533">
        <f t="shared" ref="K2176:K2180" si="181">SUM(H2176,I2176)</f>
        <v>0</v>
      </c>
      <c r="L2176" s="1275">
        <f>IF($L2164="TC",0,IF($L2164="Nso",0,VLOOKUP($A2161,'Marks Entry'!$B$9:$FN$108,46,0)))</f>
        <v>0</v>
      </c>
      <c r="M2176" s="1276"/>
      <c r="N2176" s="537">
        <f t="shared" ref="N2176:N2180" si="182">SUM(H2176,I2176,L2176)</f>
        <v>0</v>
      </c>
      <c r="O2176" s="544" t="str">
        <f>IF($L2164="TC",0,IF($L2164="Nso",0,VLOOKUP($A2161,'Marks Entry'!$B$9:$FN$108,50,0)))</f>
        <v>E</v>
      </c>
      <c r="P2176" s="1007"/>
    </row>
    <row r="2177" spans="1:16" s="73" customFormat="1" ht="18.600000000000001" customHeight="1">
      <c r="A2177" s="1303"/>
      <c r="B2177" s="543" t="s">
        <v>210</v>
      </c>
      <c r="C2177" s="1271" t="str">
        <f>'Marks Entry'!$AZ$3</f>
        <v>SANSKRIT</v>
      </c>
      <c r="D2177" s="1272"/>
      <c r="E2177" s="527">
        <f>IF($L2164="TC",0,IF($L2164="Nso",0,VLOOKUP($A2161,'Marks Entry'!$B$9:$FN$108,53,0)))</f>
        <v>0</v>
      </c>
      <c r="F2177" s="527">
        <f>IF($L2164="TC",0,IF($L2164="TC",0,IF($L2164="Nso",0,VLOOKUP($A2161,'Marks Entry'!$B$9:$FN$108,56,0))))</f>
        <v>0</v>
      </c>
      <c r="G2177" s="527">
        <f>IF($L2164="TC",0,IF($L2164="TC",0,IF($L2164="Nso",0,VLOOKUP($A2161,'Marks Entry'!$B$9:$FN$108,59,0))))</f>
        <v>0</v>
      </c>
      <c r="H2177" s="529">
        <f t="shared" si="180"/>
        <v>0</v>
      </c>
      <c r="I2177" s="1273">
        <f>IF($L2164="TC",0,IF($L2164="Nso",0,VLOOKUP($A2161,'Marks Entry'!$B$9:$FN$108,63,0)))</f>
        <v>0</v>
      </c>
      <c r="J2177" s="1274"/>
      <c r="K2177" s="533">
        <f t="shared" si="181"/>
        <v>0</v>
      </c>
      <c r="L2177" s="1275">
        <f>IF($L2164="TC",0,IF($L2164="Nso",0,VLOOKUP($A2161,'Marks Entry'!$B$9:$FN$108,66,0)))</f>
        <v>0</v>
      </c>
      <c r="M2177" s="1276"/>
      <c r="N2177" s="537">
        <f t="shared" si="182"/>
        <v>0</v>
      </c>
      <c r="O2177" s="544" t="str">
        <f>IF($L2164="TC",0,IF($L2164="Nso",0,VLOOKUP($A2161,'Marks Entry'!$B$9:$FN$108,70,0)))</f>
        <v>E</v>
      </c>
      <c r="P2177" s="1007"/>
    </row>
    <row r="2178" spans="1:16" s="73" customFormat="1" ht="18.600000000000001" customHeight="1">
      <c r="A2178" s="1303"/>
      <c r="B2178" s="543" t="s">
        <v>210</v>
      </c>
      <c r="C2178" s="1271" t="str">
        <f>'Marks Entry'!$BT$3</f>
        <v>SCIENCE</v>
      </c>
      <c r="D2178" s="1272"/>
      <c r="E2178" s="527">
        <f>IF($L2164="TC",0,IF($L2164="Nso",0,VLOOKUP($A2161,'Marks Entry'!$B$9:$FN$108,73,0)))</f>
        <v>0</v>
      </c>
      <c r="F2178" s="527">
        <f>IF($L2164="TC",0,IF($L2164="Nso",0,VLOOKUP($A2161,'Marks Entry'!$B$9:$FN$108,76,0)))</f>
        <v>0</v>
      </c>
      <c r="G2178" s="527">
        <f>IF($L2164="TC",0,IF($L2164="Nso",0,VLOOKUP($A2161,'Marks Entry'!$B$9:$FN$108,79,0)))</f>
        <v>0</v>
      </c>
      <c r="H2178" s="529">
        <f t="shared" si="180"/>
        <v>0</v>
      </c>
      <c r="I2178" s="1273">
        <f>IF($L2164="TC",0,IF($L2164="Nso",0,VLOOKUP($A2161,'Marks Entry'!$B$9:$FN$108,83,0)))</f>
        <v>0</v>
      </c>
      <c r="J2178" s="1274"/>
      <c r="K2178" s="533">
        <f t="shared" si="181"/>
        <v>0</v>
      </c>
      <c r="L2178" s="1275">
        <f>IF($L2164="TC",0,IF($L2164="Nso",0,VLOOKUP($A2161,'Marks Entry'!$B$9:$FN$108,86,0)))</f>
        <v>0</v>
      </c>
      <c r="M2178" s="1276"/>
      <c r="N2178" s="537">
        <f t="shared" si="182"/>
        <v>0</v>
      </c>
      <c r="O2178" s="544" t="str">
        <f>IF($L2164="TC",0,IF($L2164="Nso",0,VLOOKUP($A2161,'Marks Entry'!$B$9:$FN$108,90,0)))</f>
        <v>E</v>
      </c>
      <c r="P2178" s="1007"/>
    </row>
    <row r="2179" spans="1:16" s="73" customFormat="1" ht="18.600000000000001" customHeight="1">
      <c r="A2179" s="1303"/>
      <c r="B2179" s="543" t="s">
        <v>210</v>
      </c>
      <c r="C2179" s="1271" t="str">
        <f>'Marks Entry'!$CN$3</f>
        <v>MATHEMATICS</v>
      </c>
      <c r="D2179" s="1272"/>
      <c r="E2179" s="527">
        <f>IF($L2164="TC",0,IF($L2164="Nso",0,VLOOKUP($A2161,'Marks Entry'!$B$9:$FN$108,93,0)))</f>
        <v>0</v>
      </c>
      <c r="F2179" s="527">
        <f>IF($L2164="TC",0,IF($L2164="Nso",0,VLOOKUP($A2161,'Marks Entry'!$B$9:$FN$108,96,0)))</f>
        <v>0</v>
      </c>
      <c r="G2179" s="527">
        <f>IF($L2164="TC",0,IF($L2164="Nso",0,VLOOKUP($A2161,'Marks Entry'!$B$9:$FN$108,99,0)))</f>
        <v>0</v>
      </c>
      <c r="H2179" s="529">
        <f t="shared" si="180"/>
        <v>0</v>
      </c>
      <c r="I2179" s="1273">
        <f>IF($L2164="TC",0,IF($L2164="Nso",0,VLOOKUP($A2161,'Marks Entry'!$B$9:$FN$108,103,0)))</f>
        <v>0</v>
      </c>
      <c r="J2179" s="1274"/>
      <c r="K2179" s="533">
        <f t="shared" si="181"/>
        <v>0</v>
      </c>
      <c r="L2179" s="1275">
        <f>IF($L2164="TC",0,IF($L2164="Nso",0,VLOOKUP($A2161,'Marks Entry'!$B$9:$FN$108,106,0)))</f>
        <v>0</v>
      </c>
      <c r="M2179" s="1276"/>
      <c r="N2179" s="537">
        <f t="shared" si="182"/>
        <v>0</v>
      </c>
      <c r="O2179" s="544" t="str">
        <f>IF($L2164="TC",0,IF($L2164="Nso",0,VLOOKUP($A2161,'Marks Entry'!$B$9:$FN$108,110,0)))</f>
        <v>E</v>
      </c>
      <c r="P2179" s="1007"/>
    </row>
    <row r="2180" spans="1:16" s="73" customFormat="1" ht="18.600000000000001" customHeight="1" thickBot="1">
      <c r="A2180" s="1303"/>
      <c r="B2180" s="543" t="s">
        <v>210</v>
      </c>
      <c r="C2180" s="1277" t="str">
        <f>'Marks Entry'!$DH$3</f>
        <v>SOCIAL SCIENCE</v>
      </c>
      <c r="D2180" s="1278"/>
      <c r="E2180" s="527">
        <f>IF($L2164="TC",0,IF($L2164="Nso",0,VLOOKUP($A2161,'Marks Entry'!$B$9:$FN$108,113,0)))</f>
        <v>0</v>
      </c>
      <c r="F2180" s="527">
        <f>IF($L2164="TC",0,IF($L2164="Nso",0,VLOOKUP($A2161,'Marks Entry'!$B$9:$FN$108,116,0)))</f>
        <v>0</v>
      </c>
      <c r="G2180" s="527">
        <f>IF($L2164="TC",0,IF($L2164="Nso",0,VLOOKUP($A2161,'Marks Entry'!$B$9:$FN$108,119,0)))</f>
        <v>0</v>
      </c>
      <c r="H2180" s="530">
        <f t="shared" si="180"/>
        <v>0</v>
      </c>
      <c r="I2180" s="1279">
        <f>IF($L2164="TC",0,IF($L2164="Nso",0,VLOOKUP($A2161,'Marks Entry'!$B$9:$FN$108,123,0)))</f>
        <v>0</v>
      </c>
      <c r="J2180" s="1280"/>
      <c r="K2180" s="534">
        <f t="shared" si="181"/>
        <v>0</v>
      </c>
      <c r="L2180" s="1281">
        <f>IF($L2164="TC",0,IF($L2164="Nso",0,VLOOKUP($A2161,'Marks Entry'!$B$9:$FN$108,126,0)))</f>
        <v>0</v>
      </c>
      <c r="M2180" s="1282"/>
      <c r="N2180" s="537">
        <f t="shared" si="182"/>
        <v>0</v>
      </c>
      <c r="O2180" s="544" t="str">
        <f>IF($L2164="TC",0,IF($L2164="Nso",0,VLOOKUP($A2161,'Marks Entry'!$B$9:$FN$108,130,0)))</f>
        <v>E</v>
      </c>
      <c r="P2180" s="1007"/>
    </row>
    <row r="2181" spans="1:16" s="73" customFormat="1" ht="18.600000000000001" customHeight="1">
      <c r="A2181" s="1303"/>
      <c r="B2181" s="543" t="s">
        <v>210</v>
      </c>
      <c r="C2181" s="1350" t="s">
        <v>87</v>
      </c>
      <c r="D2181" s="1351"/>
      <c r="E2181" s="1352"/>
      <c r="F2181" s="1356" t="s">
        <v>88</v>
      </c>
      <c r="G2181" s="1357"/>
      <c r="H2181" s="1358" t="s">
        <v>89</v>
      </c>
      <c r="I2181" s="1358"/>
      <c r="J2181" s="1359" t="s">
        <v>44</v>
      </c>
      <c r="K2181" s="1360"/>
      <c r="L2181" s="236" t="s">
        <v>95</v>
      </c>
      <c r="M2181" s="236" t="s">
        <v>208</v>
      </c>
      <c r="N2181" s="200" t="s">
        <v>42</v>
      </c>
      <c r="O2181" s="545" t="s">
        <v>46</v>
      </c>
      <c r="P2181" s="1007"/>
    </row>
    <row r="2182" spans="1:16" s="73" customFormat="1" ht="18.600000000000001" customHeight="1" thickBot="1">
      <c r="A2182" s="1303"/>
      <c r="B2182" s="543" t="s">
        <v>210</v>
      </c>
      <c r="C2182" s="1353"/>
      <c r="D2182" s="1354"/>
      <c r="E2182" s="1355"/>
      <c r="F2182" s="1361">
        <f>IF($L2164="TC",0,IF($L2164="Nso",0,VLOOKUP($A2161,'Marks Entry'!$B$9:$FN$108,161,0)))</f>
        <v>1200</v>
      </c>
      <c r="G2182" s="1362"/>
      <c r="H2182" s="1363">
        <f>IF($L2164="TC",0,IF($L2164="Nso",0,VLOOKUP($A2161,'Marks Entry'!$B$9:$FN$108,162,0)))</f>
        <v>0</v>
      </c>
      <c r="I2182" s="1363"/>
      <c r="J2182" s="1364">
        <f>IF($L2164="TC",0,IF($L2164="Nso",0,VLOOKUP($A2161,'Marks Entry'!$B$9:$FN$108,163,0)))</f>
        <v>0</v>
      </c>
      <c r="K2182" s="1365"/>
      <c r="L2182" s="237" t="str">
        <f>IF($L2164="TC",0,IF($L2164="Nso",0,VLOOKUP($A2161,'Marks Entry'!$B$9:$FN$108,164,0)))</f>
        <v/>
      </c>
      <c r="M2182" s="237" t="str">
        <f>IF($L2164="TC",0,IF($L2164="Nso",0,VLOOKUP($A2161,'Marks Entry'!$B$9:$FN$108,165,0)))</f>
        <v/>
      </c>
      <c r="N2182" s="542" t="str">
        <f>IF($L2164="TC","TC",IF($L2164="Nso","NSO",VLOOKUP($A2161,'Marks Entry'!$B$9:$FN$108,166,0)))</f>
        <v>PROMOTED</v>
      </c>
      <c r="O2182" s="546" t="str">
        <f>IF($L2164="Nso",0,VLOOKUP($A2161,'Marks Entry'!$B$9:$FN$108,168,0))</f>
        <v/>
      </c>
      <c r="P2182" s="1007"/>
    </row>
    <row r="2183" spans="1:16" s="73" customFormat="1" ht="18.600000000000001" customHeight="1">
      <c r="A2183" s="1303"/>
      <c r="B2183" s="543" t="s">
        <v>210</v>
      </c>
      <c r="C2183" s="1332" t="s">
        <v>62</v>
      </c>
      <c r="D2183" s="1333"/>
      <c r="E2183" s="1333"/>
      <c r="F2183" s="1333"/>
      <c r="G2183" s="1333"/>
      <c r="H2183" s="1333"/>
      <c r="I2183" s="1334"/>
      <c r="J2183" s="1335" t="s">
        <v>63</v>
      </c>
      <c r="K2183" s="1335"/>
      <c r="L2183" s="1336"/>
      <c r="M2183" s="238">
        <f>IF($L2164="TC",0,IF($L2164="Nso",0,VLOOKUP($A2161,'Marks Entry'!$B$9:$FN$108,158,0)))</f>
        <v>0</v>
      </c>
      <c r="N2183" s="1337" t="s">
        <v>104</v>
      </c>
      <c r="O2183" s="1338"/>
      <c r="P2183" s="1007"/>
    </row>
    <row r="2184" spans="1:16" s="73" customFormat="1" ht="18.600000000000001" customHeight="1" thickBot="1">
      <c r="A2184" s="1303"/>
      <c r="B2184" s="543" t="s">
        <v>210</v>
      </c>
      <c r="C2184" s="1339" t="s">
        <v>57</v>
      </c>
      <c r="D2184" s="1340"/>
      <c r="E2184" s="1340"/>
      <c r="F2184" s="1341" t="s">
        <v>168</v>
      </c>
      <c r="G2184" s="1341"/>
      <c r="H2184" s="1341"/>
      <c r="I2184" s="523" t="s">
        <v>50</v>
      </c>
      <c r="J2184" s="1342" t="s">
        <v>64</v>
      </c>
      <c r="K2184" s="1342"/>
      <c r="L2184" s="1343"/>
      <c r="M2184" s="239">
        <f>IF($L2164="TC",0,IF($L2164="Nso",0,VLOOKUP($A2161,'Marks Entry'!$B$9:$FN$108,159,0)))</f>
        <v>0</v>
      </c>
      <c r="N2184" s="1344" t="str">
        <f>IF($L2164="TC",0,IF($L2164="Nso",0,VLOOKUP($A2161,'Marks Entry'!$B$9:$FN$108,160,0)))</f>
        <v/>
      </c>
      <c r="O2184" s="1345"/>
      <c r="P2184" s="1007"/>
    </row>
    <row r="2185" spans="1:16" s="73" customFormat="1" ht="18.600000000000001" customHeight="1">
      <c r="A2185" s="1303"/>
      <c r="B2185" s="543" t="s">
        <v>210</v>
      </c>
      <c r="C2185" s="1339"/>
      <c r="D2185" s="1340"/>
      <c r="E2185" s="1340"/>
      <c r="F2185" s="1341"/>
      <c r="G2185" s="1341"/>
      <c r="H2185" s="1341"/>
      <c r="I2185" s="524" t="s">
        <v>102</v>
      </c>
      <c r="J2185" s="1346" t="s">
        <v>65</v>
      </c>
      <c r="K2185" s="1346"/>
      <c r="L2185" s="1347"/>
      <c r="M2185" s="1348" t="str">
        <f>IF($L2164="TC",0,IF($L2164="Nso",0,VLOOKUP($A2161,'Marks Entry'!$B$9:$FN$108,169,0)))</f>
        <v>Need Improvement</v>
      </c>
      <c r="N2185" s="1348"/>
      <c r="O2185" s="1349"/>
      <c r="P2185" s="1007"/>
    </row>
    <row r="2186" spans="1:16" s="73" customFormat="1" ht="18.600000000000001" customHeight="1">
      <c r="A2186" s="1303"/>
      <c r="B2186" s="543" t="s">
        <v>210</v>
      </c>
      <c r="C2186" s="1397" t="str">
        <f>'Marks Entry'!$EB$3</f>
        <v>Work Exp.</v>
      </c>
      <c r="D2186" s="1398"/>
      <c r="E2186" s="1399"/>
      <c r="F2186" s="1400" t="str">
        <f>IF($L2164="TC",0,IF($L2164="Nso",0,VLOOKUP($A2161,'Marks Entry'!$B$9:$GM$108,186,0)))</f>
        <v>0/100</v>
      </c>
      <c r="G2186" s="1400"/>
      <c r="H2186" s="1400"/>
      <c r="I2186" s="59" t="str">
        <f>IF($L2164="TC",0,IF($L2164="Nso",0,VLOOKUP($A2161,'Marks Entry'!$B$9:$GM$108,139,0)))</f>
        <v>E</v>
      </c>
      <c r="J2186" s="1401" t="s">
        <v>81</v>
      </c>
      <c r="K2186" s="1401"/>
      <c r="L2186" s="1402"/>
      <c r="M2186" s="1403">
        <f>'Marks Entry'!$AA$2</f>
        <v>45041</v>
      </c>
      <c r="N2186" s="1403"/>
      <c r="O2186" s="1404"/>
      <c r="P2186" s="1007"/>
    </row>
    <row r="2187" spans="1:16" s="73" customFormat="1" ht="18.600000000000001" customHeight="1">
      <c r="A2187" s="1303"/>
      <c r="B2187" s="543" t="s">
        <v>210</v>
      </c>
      <c r="C2187" s="1405" t="str">
        <f>'Marks Entry'!$EK$3</f>
        <v>Art Edu.</v>
      </c>
      <c r="D2187" s="1400"/>
      <c r="E2187" s="1400"/>
      <c r="F2187" s="1406" t="str">
        <f>IF($L2164="TC",0,IF($L2164="Nso",0,VLOOKUP($A2161,'Marks Entry'!$B$9:$GM$108,190,0)))</f>
        <v>0/100</v>
      </c>
      <c r="G2187" s="1407"/>
      <c r="H2187" s="1408"/>
      <c r="I2187" s="59" t="str">
        <f>IF($L2164="TC",0,IF($L2164="Nso",0,VLOOKUP($A2161,'Marks Entry'!$B$9:$GM$108,148,0)))</f>
        <v>E</v>
      </c>
      <c r="J2187" s="1409"/>
      <c r="K2187" s="1409"/>
      <c r="L2187" s="1410"/>
      <c r="M2187" s="1410"/>
      <c r="N2187" s="1410"/>
      <c r="O2187" s="1411"/>
      <c r="P2187" s="1007"/>
    </row>
    <row r="2188" spans="1:16" s="73" customFormat="1" ht="18.600000000000001" customHeight="1">
      <c r="A2188" s="1303"/>
      <c r="B2188" s="543" t="s">
        <v>210</v>
      </c>
      <c r="C2188" s="1366" t="str">
        <f>'Marks Entry'!$ET$3</f>
        <v>HEALTH &amp; PHY. EDU.</v>
      </c>
      <c r="D2188" s="1367"/>
      <c r="E2188" s="1367"/>
      <c r="F2188" s="1368" t="str">
        <f>IF($L2164="TC",0,IF($L2164="Nso",0,VLOOKUP($A2161,'Marks Entry'!$B$9:$GM$108,194,0)))</f>
        <v>0/100</v>
      </c>
      <c r="G2188" s="1369"/>
      <c r="H2188" s="1370"/>
      <c r="I2188" s="59" t="str">
        <f>IF($L2164="TC",0,IF($L2164="Nso",0,VLOOKUP($A2161,'Marks Entry'!$B$9:$GM$108,157,0)))</f>
        <v>E</v>
      </c>
      <c r="J2188" s="1371" t="s">
        <v>77</v>
      </c>
      <c r="K2188" s="1372"/>
      <c r="L2188" s="1373"/>
      <c r="M2188" s="1377"/>
      <c r="N2188" s="1372"/>
      <c r="O2188" s="1378"/>
      <c r="P2188" s="1007"/>
    </row>
    <row r="2189" spans="1:16" s="73" customFormat="1" ht="18.600000000000001" customHeight="1">
      <c r="A2189" s="1303"/>
      <c r="B2189" s="543" t="s">
        <v>210</v>
      </c>
      <c r="C2189" s="1381" t="s">
        <v>66</v>
      </c>
      <c r="D2189" s="1382"/>
      <c r="E2189" s="1382"/>
      <c r="F2189" s="1382"/>
      <c r="G2189" s="1382"/>
      <c r="H2189" s="1382"/>
      <c r="I2189" s="1383"/>
      <c r="J2189" s="1374"/>
      <c r="K2189" s="1375"/>
      <c r="L2189" s="1376"/>
      <c r="M2189" s="1379"/>
      <c r="N2189" s="1375"/>
      <c r="O2189" s="1380"/>
      <c r="P2189" s="1007"/>
    </row>
    <row r="2190" spans="1:16" s="73" customFormat="1" ht="18.600000000000001" customHeight="1" thickBot="1">
      <c r="A2190" s="1303"/>
      <c r="B2190" s="543" t="s">
        <v>210</v>
      </c>
      <c r="C2190" s="60" t="s">
        <v>67</v>
      </c>
      <c r="D2190" s="1384" t="s">
        <v>72</v>
      </c>
      <c r="E2190" s="1385"/>
      <c r="F2190" s="1384" t="s">
        <v>73</v>
      </c>
      <c r="G2190" s="1386"/>
      <c r="H2190" s="1386"/>
      <c r="I2190" s="1387"/>
      <c r="J2190" s="1388" t="s">
        <v>78</v>
      </c>
      <c r="K2190" s="1389"/>
      <c r="L2190" s="1389"/>
      <c r="M2190" s="1389"/>
      <c r="N2190" s="1389"/>
      <c r="O2190" s="1390"/>
      <c r="P2190" s="1007"/>
    </row>
    <row r="2191" spans="1:16" s="73" customFormat="1" ht="18.600000000000001" customHeight="1">
      <c r="A2191" s="1303"/>
      <c r="B2191" s="543" t="s">
        <v>210</v>
      </c>
      <c r="C2191" s="690" t="s">
        <v>68</v>
      </c>
      <c r="D2191" s="1328" t="s">
        <v>211</v>
      </c>
      <c r="E2191" s="1327"/>
      <c r="F2191" s="1394" t="s">
        <v>74</v>
      </c>
      <c r="G2191" s="1395"/>
      <c r="H2191" s="1395"/>
      <c r="I2191" s="1396"/>
      <c r="J2191" s="1391"/>
      <c r="K2191" s="1392"/>
      <c r="L2191" s="1392"/>
      <c r="M2191" s="1392"/>
      <c r="N2191" s="1392"/>
      <c r="O2191" s="1393"/>
      <c r="P2191" s="1007"/>
    </row>
    <row r="2192" spans="1:16" s="73" customFormat="1" ht="18.600000000000001" customHeight="1">
      <c r="A2192" s="1303"/>
      <c r="B2192" s="543" t="s">
        <v>210</v>
      </c>
      <c r="C2192" s="689" t="s">
        <v>69</v>
      </c>
      <c r="D2192" s="1275" t="s">
        <v>212</v>
      </c>
      <c r="E2192" s="1274"/>
      <c r="F2192" s="1413" t="s">
        <v>75</v>
      </c>
      <c r="G2192" s="1414"/>
      <c r="H2192" s="1414"/>
      <c r="I2192" s="1415"/>
      <c r="J2192" s="1391"/>
      <c r="K2192" s="1392"/>
      <c r="L2192" s="1392"/>
      <c r="M2192" s="1392"/>
      <c r="N2192" s="1392"/>
      <c r="O2192" s="1393"/>
      <c r="P2192" s="1007"/>
    </row>
    <row r="2193" spans="1:16" s="73" customFormat="1" ht="18.600000000000001" customHeight="1">
      <c r="A2193" s="1303"/>
      <c r="B2193" s="543" t="s">
        <v>210</v>
      </c>
      <c r="C2193" s="689" t="s">
        <v>71</v>
      </c>
      <c r="D2193" s="1275" t="s">
        <v>213</v>
      </c>
      <c r="E2193" s="1274"/>
      <c r="F2193" s="1413" t="s">
        <v>76</v>
      </c>
      <c r="G2193" s="1414"/>
      <c r="H2193" s="1414"/>
      <c r="I2193" s="1415"/>
      <c r="J2193" s="1416" t="s">
        <v>90</v>
      </c>
      <c r="K2193" s="1417"/>
      <c r="L2193" s="1417"/>
      <c r="M2193" s="1417"/>
      <c r="N2193" s="1417"/>
      <c r="O2193" s="1418"/>
      <c r="P2193" s="1007"/>
    </row>
    <row r="2194" spans="1:16" s="73" customFormat="1" ht="18.600000000000001" customHeight="1">
      <c r="A2194" s="1303"/>
      <c r="B2194" s="543" t="s">
        <v>210</v>
      </c>
      <c r="C2194" s="689" t="s">
        <v>70</v>
      </c>
      <c r="D2194" s="1275" t="s">
        <v>214</v>
      </c>
      <c r="E2194" s="1274"/>
      <c r="F2194" s="1413" t="s">
        <v>103</v>
      </c>
      <c r="G2194" s="1414"/>
      <c r="H2194" s="1414"/>
      <c r="I2194" s="1415"/>
      <c r="J2194" s="1416"/>
      <c r="K2194" s="1417"/>
      <c r="L2194" s="1417"/>
      <c r="M2194" s="1417"/>
      <c r="N2194" s="1417"/>
      <c r="O2194" s="1418"/>
      <c r="P2194" s="1007"/>
    </row>
    <row r="2195" spans="1:16" s="73" customFormat="1" ht="18.600000000000001" customHeight="1" thickBot="1">
      <c r="A2195" s="1303"/>
      <c r="B2195" s="547" t="s">
        <v>210</v>
      </c>
      <c r="C2195" s="548" t="s">
        <v>153</v>
      </c>
      <c r="D2195" s="1281" t="s">
        <v>215</v>
      </c>
      <c r="E2195" s="1280"/>
      <c r="F2195" s="1422" t="s">
        <v>216</v>
      </c>
      <c r="G2195" s="1423"/>
      <c r="H2195" s="1423"/>
      <c r="I2195" s="1424"/>
      <c r="J2195" s="1419"/>
      <c r="K2195" s="1420"/>
      <c r="L2195" s="1420"/>
      <c r="M2195" s="1420"/>
      <c r="N2195" s="1420"/>
      <c r="O2195" s="1421"/>
      <c r="P2195" s="1007"/>
    </row>
    <row r="2196" spans="1:16" s="73" customFormat="1" ht="9.75" customHeight="1">
      <c r="A2196" s="1412"/>
      <c r="B2196" s="1412"/>
      <c r="C2196" s="1412"/>
      <c r="D2196" s="1412"/>
      <c r="E2196" s="1412"/>
      <c r="F2196" s="1412"/>
      <c r="G2196" s="1412"/>
      <c r="H2196" s="1412"/>
      <c r="I2196" s="1412"/>
      <c r="J2196" s="1412"/>
      <c r="K2196" s="1412"/>
      <c r="L2196" s="1412"/>
      <c r="M2196" s="1412"/>
      <c r="N2196" s="1412"/>
      <c r="O2196" s="1412"/>
      <c r="P2196" s="1412"/>
    </row>
    <row r="2197" spans="1:16" s="73" customFormat="1" ht="17.25" customHeight="1" thickBot="1">
      <c r="A2197" s="241">
        <f>A2161+1</f>
        <v>62</v>
      </c>
      <c r="B2197" s="1302" t="s">
        <v>53</v>
      </c>
      <c r="C2197" s="1302"/>
      <c r="D2197" s="1302"/>
      <c r="E2197" s="1302"/>
      <c r="F2197" s="1302"/>
      <c r="G2197" s="1302"/>
      <c r="H2197" s="1302"/>
      <c r="I2197" s="1302"/>
      <c r="J2197" s="1302"/>
      <c r="K2197" s="1302"/>
      <c r="L2197" s="1302"/>
      <c r="M2197" s="1302"/>
      <c r="N2197" s="1302"/>
      <c r="O2197" s="1302"/>
      <c r="P2197" s="1007"/>
    </row>
    <row r="2198" spans="1:16" s="73" customFormat="1" ht="44.25" customHeight="1">
      <c r="A2198" s="1303"/>
      <c r="B2198" s="1304" t="str">
        <f>IF(L2200&gt;0,CONCATENATE(I2200,L2200),0)</f>
        <v>Roll No.:-962</v>
      </c>
      <c r="C2198" s="1306"/>
      <c r="D2198" s="1308" t="str">
        <f>Master!$E$8</f>
        <v>Govt. Sr. Secondary School Raimalwada</v>
      </c>
      <c r="E2198" s="1309"/>
      <c r="F2198" s="1309"/>
      <c r="G2198" s="1309"/>
      <c r="H2198" s="1309"/>
      <c r="I2198" s="1309"/>
      <c r="J2198" s="1309"/>
      <c r="K2198" s="1309"/>
      <c r="L2198" s="1309"/>
      <c r="M2198" s="1309"/>
      <c r="N2198" s="1309"/>
      <c r="O2198" s="1310"/>
      <c r="P2198" s="1007"/>
    </row>
    <row r="2199" spans="1:16" s="73" customFormat="1" ht="26.25" customHeight="1" thickBot="1">
      <c r="A2199" s="1303"/>
      <c r="B2199" s="1305"/>
      <c r="C2199" s="1307"/>
      <c r="D2199" s="1311" t="str">
        <f>Master!$E$11</f>
        <v>P.S.-Bapini (Jodhpur)</v>
      </c>
      <c r="E2199" s="1311"/>
      <c r="F2199" s="1311"/>
      <c r="G2199" s="1311"/>
      <c r="H2199" s="1311"/>
      <c r="I2199" s="1311"/>
      <c r="J2199" s="1311"/>
      <c r="K2199" s="1311"/>
      <c r="L2199" s="1311"/>
      <c r="M2199" s="1311"/>
      <c r="N2199" s="1311"/>
      <c r="O2199" s="1312"/>
      <c r="P2199" s="1007"/>
    </row>
    <row r="2200" spans="1:16" s="73" customFormat="1" ht="15" customHeight="1">
      <c r="A2200" s="1303"/>
      <c r="B2200" s="1313"/>
      <c r="C2200" s="1314" t="s">
        <v>163</v>
      </c>
      <c r="D2200" s="1315"/>
      <c r="E2200" s="1315"/>
      <c r="F2200" s="1315"/>
      <c r="G2200" s="1315"/>
      <c r="H2200" s="1316"/>
      <c r="I2200" s="1320" t="s">
        <v>125</v>
      </c>
      <c r="J2200" s="1321"/>
      <c r="K2200" s="1321"/>
      <c r="L2200" s="1286">
        <f>VLOOKUP(A2197,'Marks Entry'!$B$9:$G$108,6)</f>
        <v>962</v>
      </c>
      <c r="M2200" s="1288" t="str">
        <f>CONCATENATE('Marks Entry'!$C$3,"0",'Marks Entry'!$G$3)</f>
        <v>School U-Dise Code :-08151106901</v>
      </c>
      <c r="N2200" s="1289"/>
      <c r="O2200" s="1290"/>
      <c r="P2200" s="1007"/>
    </row>
    <row r="2201" spans="1:16" s="73" customFormat="1" ht="15" customHeight="1">
      <c r="A2201" s="1303"/>
      <c r="B2201" s="1313"/>
      <c r="C2201" s="1314"/>
      <c r="D2201" s="1315"/>
      <c r="E2201" s="1315"/>
      <c r="F2201" s="1315"/>
      <c r="G2201" s="1315"/>
      <c r="H2201" s="1316"/>
      <c r="I2201" s="1320"/>
      <c r="J2201" s="1321"/>
      <c r="K2201" s="1321"/>
      <c r="L2201" s="1286"/>
      <c r="M2201" s="1291" t="str">
        <f>CONCATENATE('Marks Entry'!$I$3,'Marks Entry'!$J$3)</f>
        <v>Session :-2022-23</v>
      </c>
      <c r="N2201" s="1292"/>
      <c r="O2201" s="1293"/>
      <c r="P2201" s="1007"/>
    </row>
    <row r="2202" spans="1:16" s="73" customFormat="1" ht="15" customHeight="1" thickBot="1">
      <c r="A2202" s="1303"/>
      <c r="B2202" s="1313"/>
      <c r="C2202" s="1317"/>
      <c r="D2202" s="1318"/>
      <c r="E2202" s="1318"/>
      <c r="F2202" s="1318"/>
      <c r="G2202" s="1318"/>
      <c r="H2202" s="1319"/>
      <c r="I2202" s="1322"/>
      <c r="J2202" s="1323"/>
      <c r="K2202" s="1323"/>
      <c r="L2202" s="1287"/>
      <c r="M2202" s="1294"/>
      <c r="N2202" s="1295"/>
      <c r="O2202" s="1296"/>
      <c r="P2202" s="1007"/>
    </row>
    <row r="2203" spans="1:16" s="73" customFormat="1" ht="19.5" customHeight="1">
      <c r="A2203" s="1303"/>
      <c r="B2203" s="543" t="s">
        <v>210</v>
      </c>
      <c r="C2203" s="1297" t="s">
        <v>21</v>
      </c>
      <c r="D2203" s="1298"/>
      <c r="E2203" s="1298"/>
      <c r="F2203" s="1298"/>
      <c r="G2203" s="1299"/>
      <c r="H2203" s="13" t="s">
        <v>161</v>
      </c>
      <c r="I2203" s="1300">
        <f>VLOOKUP($A2197,'Marks Entry'!$B$9:$FN$108,4,0)</f>
        <v>0</v>
      </c>
      <c r="J2203" s="1300"/>
      <c r="K2203" s="1300"/>
      <c r="L2203" s="1300"/>
      <c r="M2203" s="1300"/>
      <c r="N2203" s="1300"/>
      <c r="O2203" s="1301"/>
      <c r="P2203" s="1007"/>
    </row>
    <row r="2204" spans="1:16" s="73" customFormat="1" ht="19.5" customHeight="1">
      <c r="A2204" s="1303"/>
      <c r="B2204" s="543" t="s">
        <v>210</v>
      </c>
      <c r="C2204" s="1283" t="s">
        <v>23</v>
      </c>
      <c r="D2204" s="1284"/>
      <c r="E2204" s="1284"/>
      <c r="F2204" s="1284"/>
      <c r="G2204" s="1285"/>
      <c r="H2204" s="25" t="s">
        <v>161</v>
      </c>
      <c r="I2204" s="1252">
        <f>VLOOKUP($A2197,'Marks Entry'!$B$9:$FN$108,7,0)</f>
        <v>0</v>
      </c>
      <c r="J2204" s="1252"/>
      <c r="K2204" s="1252"/>
      <c r="L2204" s="1252"/>
      <c r="M2204" s="1252"/>
      <c r="N2204" s="1252"/>
      <c r="O2204" s="1253"/>
      <c r="P2204" s="1007"/>
    </row>
    <row r="2205" spans="1:16" s="73" customFormat="1" ht="19.5" customHeight="1">
      <c r="A2205" s="1303"/>
      <c r="B2205" s="543" t="s">
        <v>210</v>
      </c>
      <c r="C2205" s="1283" t="s">
        <v>24</v>
      </c>
      <c r="D2205" s="1284"/>
      <c r="E2205" s="1284"/>
      <c r="F2205" s="1284"/>
      <c r="G2205" s="1285"/>
      <c r="H2205" s="25" t="s">
        <v>161</v>
      </c>
      <c r="I2205" s="1252">
        <f>VLOOKUP($A2197,'Marks Entry'!$B$9:$FN$108,8,0)</f>
        <v>0</v>
      </c>
      <c r="J2205" s="1252"/>
      <c r="K2205" s="1252"/>
      <c r="L2205" s="1252"/>
      <c r="M2205" s="1252"/>
      <c r="N2205" s="1252"/>
      <c r="O2205" s="1253"/>
      <c r="P2205" s="1007"/>
    </row>
    <row r="2206" spans="1:16" s="73" customFormat="1" ht="19.5" customHeight="1">
      <c r="A2206" s="1303"/>
      <c r="B2206" s="543" t="s">
        <v>210</v>
      </c>
      <c r="C2206" s="1283" t="s">
        <v>55</v>
      </c>
      <c r="D2206" s="1284"/>
      <c r="E2206" s="1284"/>
      <c r="F2206" s="1284"/>
      <c r="G2206" s="1285"/>
      <c r="H2206" s="25" t="s">
        <v>161</v>
      </c>
      <c r="I2206" s="1252">
        <f>VLOOKUP($A2197,'Marks Entry'!$B$9:$FN$108,9,0)</f>
        <v>0</v>
      </c>
      <c r="J2206" s="1252"/>
      <c r="K2206" s="1252"/>
      <c r="L2206" s="1252"/>
      <c r="M2206" s="1252"/>
      <c r="N2206" s="1252"/>
      <c r="O2206" s="1253"/>
      <c r="P2206" s="1007"/>
    </row>
    <row r="2207" spans="1:16" s="73" customFormat="1" ht="19.5" customHeight="1">
      <c r="A2207" s="1303"/>
      <c r="B2207" s="543" t="s">
        <v>210</v>
      </c>
      <c r="C2207" s="1283" t="s">
        <v>56</v>
      </c>
      <c r="D2207" s="1284"/>
      <c r="E2207" s="1284"/>
      <c r="F2207" s="1284"/>
      <c r="G2207" s="1285"/>
      <c r="H2207" s="25" t="s">
        <v>161</v>
      </c>
      <c r="I2207" s="1251" t="str">
        <f>CONCATENATE('Marks Entry'!$G$4,'Marks Entry'!$J$4)</f>
        <v>6(A)</v>
      </c>
      <c r="J2207" s="1252"/>
      <c r="K2207" s="1252"/>
      <c r="L2207" s="1252"/>
      <c r="M2207" s="1252"/>
      <c r="N2207" s="1252"/>
      <c r="O2207" s="1253"/>
      <c r="P2207" s="1007"/>
    </row>
    <row r="2208" spans="1:16" s="73" customFormat="1" ht="19.5" customHeight="1" thickBot="1">
      <c r="A2208" s="1303"/>
      <c r="B2208" s="543" t="s">
        <v>210</v>
      </c>
      <c r="C2208" s="1254" t="s">
        <v>26</v>
      </c>
      <c r="D2208" s="1255"/>
      <c r="E2208" s="1255"/>
      <c r="F2208" s="1255"/>
      <c r="G2208" s="1256"/>
      <c r="H2208" s="61" t="s">
        <v>161</v>
      </c>
      <c r="I2208" s="1257">
        <f>VLOOKUP($A2197,'Marks Entry'!$B$9:$FN$108,10,0)</f>
        <v>0</v>
      </c>
      <c r="J2208" s="1257"/>
      <c r="K2208" s="1257"/>
      <c r="L2208" s="1257"/>
      <c r="M2208" s="1257"/>
      <c r="N2208" s="1257"/>
      <c r="O2208" s="1258"/>
      <c r="P2208" s="1007"/>
    </row>
    <row r="2209" spans="1:16" s="73" customFormat="1" ht="34.5" customHeight="1">
      <c r="A2209" s="1303"/>
      <c r="B2209" s="543" t="s">
        <v>210</v>
      </c>
      <c r="C2209" s="1259" t="s">
        <v>57</v>
      </c>
      <c r="D2209" s="1260"/>
      <c r="E2209" s="525" t="s">
        <v>82</v>
      </c>
      <c r="F2209" s="525" t="s">
        <v>83</v>
      </c>
      <c r="G2209" s="697" t="str">
        <f>'Marks Entry'!$R$5</f>
        <v>No Bag Day Activity</v>
      </c>
      <c r="H2209" s="521" t="s">
        <v>32</v>
      </c>
      <c r="I2209" s="1261" t="s">
        <v>58</v>
      </c>
      <c r="J2209" s="1262"/>
      <c r="K2209" s="522" t="s">
        <v>203</v>
      </c>
      <c r="L2209" s="1263" t="s">
        <v>94</v>
      </c>
      <c r="M2209" s="1264"/>
      <c r="N2209" s="535" t="s">
        <v>86</v>
      </c>
      <c r="O2209" s="1265" t="s">
        <v>101</v>
      </c>
      <c r="P2209" s="1007"/>
    </row>
    <row r="2210" spans="1:16" s="73" customFormat="1" ht="25.5" customHeight="1" thickBot="1">
      <c r="A2210" s="1303"/>
      <c r="B2210" s="543" t="s">
        <v>210</v>
      </c>
      <c r="C2210" s="1267" t="s">
        <v>59</v>
      </c>
      <c r="D2210" s="1268"/>
      <c r="E2210" s="549">
        <f>'Marks Entry'!$N$7</f>
        <v>10</v>
      </c>
      <c r="F2210" s="549">
        <f>'Marks Entry'!$Q$7</f>
        <v>10</v>
      </c>
      <c r="G2210" s="549">
        <f>'Marks Entry'!$T$7</f>
        <v>10</v>
      </c>
      <c r="H2210" s="111">
        <f>SUM(E2210:G2210)</f>
        <v>30</v>
      </c>
      <c r="I2210" s="1269">
        <f>'Marks Entry'!$X$7</f>
        <v>70</v>
      </c>
      <c r="J2210" s="1270"/>
      <c r="K2210" s="531">
        <f>SUM(H2210,I2210)</f>
        <v>100</v>
      </c>
      <c r="L2210" s="1330">
        <f>'Marks Entry'!$AA$7</f>
        <v>100</v>
      </c>
      <c r="M2210" s="1331"/>
      <c r="N2210" s="536">
        <f>H2210+I2210+L2210</f>
        <v>200</v>
      </c>
      <c r="O2210" s="1266"/>
      <c r="P2210" s="1007"/>
    </row>
    <row r="2211" spans="1:16" s="73" customFormat="1" ht="18.600000000000001" customHeight="1">
      <c r="A2211" s="1303"/>
      <c r="B2211" s="543" t="s">
        <v>210</v>
      </c>
      <c r="C2211" s="1324" t="str">
        <f>'Marks Entry'!$L$3</f>
        <v>HINDI</v>
      </c>
      <c r="D2211" s="1325"/>
      <c r="E2211" s="527">
        <f>IF($L2200="TC",0,IF($L2200="Nso",0,VLOOKUP($A2197,'Marks Entry'!$B$9:$FN$108,13,0)))</f>
        <v>0</v>
      </c>
      <c r="F2211" s="527">
        <f>IF($L2200="TC",0,IF($L2200="Nso",0,VLOOKUP($A2197,'Marks Entry'!$B$9:$FN$108,16,0)))</f>
        <v>0</v>
      </c>
      <c r="G2211" s="527">
        <f>IF($L2200="TC",0,IF($L2200="Nso",0,VLOOKUP($A2197,'Marks Entry'!$B$9:$FN$108,19,0)))</f>
        <v>0</v>
      </c>
      <c r="H2211" s="528">
        <f>SUM(E2211:G2211)</f>
        <v>0</v>
      </c>
      <c r="I2211" s="1326">
        <f>IF($L2200="TC",0,IF($L2200="Nso",0,VLOOKUP($A2197,'Marks Entry'!$B$9:$FN$108,23,0)))</f>
        <v>0</v>
      </c>
      <c r="J2211" s="1327"/>
      <c r="K2211" s="532">
        <f>SUM(H2211,I2211)</f>
        <v>0</v>
      </c>
      <c r="L2211" s="1328">
        <f>IF($L2200="TC",0,IF($L2200="Nso",0,VLOOKUP($A2197,'Marks Entry'!$B$9:$FN$108,26,0)))</f>
        <v>0</v>
      </c>
      <c r="M2211" s="1329"/>
      <c r="N2211" s="537">
        <f>SUM(H2211,I2211,L2211)</f>
        <v>0</v>
      </c>
      <c r="O2211" s="544" t="str">
        <f>IF($L2200="TC",0,IF($L2200="Nso",0,VLOOKUP($A2197,'Marks Entry'!$B$9:$FN$108,30,0)))</f>
        <v>E</v>
      </c>
      <c r="P2211" s="1007"/>
    </row>
    <row r="2212" spans="1:16" s="73" customFormat="1" ht="18.600000000000001" customHeight="1">
      <c r="A2212" s="1303"/>
      <c r="B2212" s="543" t="s">
        <v>210</v>
      </c>
      <c r="C2212" s="1271" t="str">
        <f>'Marks Entry'!$AF$3</f>
        <v>ENGLISH</v>
      </c>
      <c r="D2212" s="1272"/>
      <c r="E2212" s="527">
        <f>IF($L2200="TC",0,IF($L2200="Nso",0,VLOOKUP($A2197,'Marks Entry'!$B$9:$FN$108,33,0)))</f>
        <v>0</v>
      </c>
      <c r="F2212" s="527">
        <f>IF($L2200="TC",0,IF($L2200="Nso",0,VLOOKUP($A2197,'Marks Entry'!$B$9:$FN$108,36,0)))</f>
        <v>0</v>
      </c>
      <c r="G2212" s="527">
        <f>IF($L2200="TC",0,IF($L2200="Nso",0,VLOOKUP($A2197,'Marks Entry'!$B$9:$FN$108,39,0)))</f>
        <v>0</v>
      </c>
      <c r="H2212" s="529">
        <f t="shared" ref="H2212:H2216" si="183">SUM(E2212:G2212)</f>
        <v>0</v>
      </c>
      <c r="I2212" s="1273">
        <f>IF($L2200="TC",0,IF($L2200="Nso",0,VLOOKUP($A2197,'Marks Entry'!$B$9:$FN$108,43,0)))</f>
        <v>0</v>
      </c>
      <c r="J2212" s="1274"/>
      <c r="K2212" s="533">
        <f t="shared" ref="K2212:K2216" si="184">SUM(H2212,I2212)</f>
        <v>0</v>
      </c>
      <c r="L2212" s="1275">
        <f>IF($L2200="TC",0,IF($L2200="Nso",0,VLOOKUP($A2197,'Marks Entry'!$B$9:$FN$108,46,0)))</f>
        <v>0</v>
      </c>
      <c r="M2212" s="1276"/>
      <c r="N2212" s="537">
        <f t="shared" ref="N2212:N2216" si="185">SUM(H2212,I2212,L2212)</f>
        <v>0</v>
      </c>
      <c r="O2212" s="544" t="str">
        <f>IF($L2200="TC",0,IF($L2200="Nso",0,VLOOKUP($A2197,'Marks Entry'!$B$9:$FN$108,50,0)))</f>
        <v>E</v>
      </c>
      <c r="P2212" s="1007"/>
    </row>
    <row r="2213" spans="1:16" s="73" customFormat="1" ht="18.600000000000001" customHeight="1">
      <c r="A2213" s="1303"/>
      <c r="B2213" s="543" t="s">
        <v>210</v>
      </c>
      <c r="C2213" s="1271" t="str">
        <f>'Marks Entry'!$AZ$3</f>
        <v>SANSKRIT</v>
      </c>
      <c r="D2213" s="1272"/>
      <c r="E2213" s="527">
        <f>IF($L2200="TC",0,IF($L2200="Nso",0,VLOOKUP($A2197,'Marks Entry'!$B$9:$FN$108,53,0)))</f>
        <v>0</v>
      </c>
      <c r="F2213" s="527">
        <f>IF($L2200="TC",0,IF($L2200="TC",0,IF($L2200="Nso",0,VLOOKUP($A2197,'Marks Entry'!$B$9:$FN$108,56,0))))</f>
        <v>0</v>
      </c>
      <c r="G2213" s="527">
        <f>IF($L2200="TC",0,IF($L2200="TC",0,IF($L2200="Nso",0,VLOOKUP($A2197,'Marks Entry'!$B$9:$FN$108,59,0))))</f>
        <v>0</v>
      </c>
      <c r="H2213" s="529">
        <f t="shared" si="183"/>
        <v>0</v>
      </c>
      <c r="I2213" s="1273">
        <f>IF($L2200="TC",0,IF($L2200="Nso",0,VLOOKUP($A2197,'Marks Entry'!$B$9:$FN$108,63,0)))</f>
        <v>0</v>
      </c>
      <c r="J2213" s="1274"/>
      <c r="K2213" s="533">
        <f t="shared" si="184"/>
        <v>0</v>
      </c>
      <c r="L2213" s="1275">
        <f>IF($L2200="TC",0,IF($L2200="Nso",0,VLOOKUP($A2197,'Marks Entry'!$B$9:$FN$108,66,0)))</f>
        <v>0</v>
      </c>
      <c r="M2213" s="1276"/>
      <c r="N2213" s="537">
        <f t="shared" si="185"/>
        <v>0</v>
      </c>
      <c r="O2213" s="544" t="str">
        <f>IF($L2200="TC",0,IF($L2200="Nso",0,VLOOKUP($A2197,'Marks Entry'!$B$9:$FN$108,70,0)))</f>
        <v>E</v>
      </c>
      <c r="P2213" s="1007"/>
    </row>
    <row r="2214" spans="1:16" s="73" customFormat="1" ht="18.600000000000001" customHeight="1">
      <c r="A2214" s="1303"/>
      <c r="B2214" s="543" t="s">
        <v>210</v>
      </c>
      <c r="C2214" s="1271" t="str">
        <f>'Marks Entry'!$BT$3</f>
        <v>SCIENCE</v>
      </c>
      <c r="D2214" s="1272"/>
      <c r="E2214" s="527">
        <f>IF($L2200="TC",0,IF($L2200="Nso",0,VLOOKUP($A2197,'Marks Entry'!$B$9:$FN$108,73,0)))</f>
        <v>0</v>
      </c>
      <c r="F2214" s="527">
        <f>IF($L2200="TC",0,IF($L2200="Nso",0,VLOOKUP($A2197,'Marks Entry'!$B$9:$FN$108,76,0)))</f>
        <v>0</v>
      </c>
      <c r="G2214" s="527">
        <f>IF($L2200="TC",0,IF($L2200="Nso",0,VLOOKUP($A2197,'Marks Entry'!$B$9:$FN$108,79,0)))</f>
        <v>0</v>
      </c>
      <c r="H2214" s="529">
        <f t="shared" si="183"/>
        <v>0</v>
      </c>
      <c r="I2214" s="1273">
        <f>IF($L2200="TC",0,IF($L2200="Nso",0,VLOOKUP($A2197,'Marks Entry'!$B$9:$FN$108,83,0)))</f>
        <v>0</v>
      </c>
      <c r="J2214" s="1274"/>
      <c r="K2214" s="533">
        <f t="shared" si="184"/>
        <v>0</v>
      </c>
      <c r="L2214" s="1275">
        <f>IF($L2200="TC",0,IF($L2200="Nso",0,VLOOKUP($A2197,'Marks Entry'!$B$9:$FN$108,86,0)))</f>
        <v>0</v>
      </c>
      <c r="M2214" s="1276"/>
      <c r="N2214" s="537">
        <f t="shared" si="185"/>
        <v>0</v>
      </c>
      <c r="O2214" s="544" t="str">
        <f>IF($L2200="TC",0,IF($L2200="Nso",0,VLOOKUP($A2197,'Marks Entry'!$B$9:$FN$108,90,0)))</f>
        <v>E</v>
      </c>
      <c r="P2214" s="1007"/>
    </row>
    <row r="2215" spans="1:16" s="73" customFormat="1" ht="18.600000000000001" customHeight="1">
      <c r="A2215" s="1303"/>
      <c r="B2215" s="543" t="s">
        <v>210</v>
      </c>
      <c r="C2215" s="1271" t="str">
        <f>'Marks Entry'!$CN$3</f>
        <v>MATHEMATICS</v>
      </c>
      <c r="D2215" s="1272"/>
      <c r="E2215" s="527">
        <f>IF($L2200="TC",0,IF($L2200="Nso",0,VLOOKUP($A2197,'Marks Entry'!$B$9:$FN$108,93,0)))</f>
        <v>0</v>
      </c>
      <c r="F2215" s="527">
        <f>IF($L2200="TC",0,IF($L2200="Nso",0,VLOOKUP($A2197,'Marks Entry'!$B$9:$FN$108,96,0)))</f>
        <v>0</v>
      </c>
      <c r="G2215" s="527">
        <f>IF($L2200="TC",0,IF($L2200="Nso",0,VLOOKUP($A2197,'Marks Entry'!$B$9:$FN$108,99,0)))</f>
        <v>0</v>
      </c>
      <c r="H2215" s="529">
        <f t="shared" si="183"/>
        <v>0</v>
      </c>
      <c r="I2215" s="1273">
        <f>IF($L2200="TC",0,IF($L2200="Nso",0,VLOOKUP($A2197,'Marks Entry'!$B$9:$FN$108,103,0)))</f>
        <v>0</v>
      </c>
      <c r="J2215" s="1274"/>
      <c r="K2215" s="533">
        <f t="shared" si="184"/>
        <v>0</v>
      </c>
      <c r="L2215" s="1275">
        <f>IF($L2200="TC",0,IF($L2200="Nso",0,VLOOKUP($A2197,'Marks Entry'!$B$9:$FN$108,106,0)))</f>
        <v>0</v>
      </c>
      <c r="M2215" s="1276"/>
      <c r="N2215" s="537">
        <f t="shared" si="185"/>
        <v>0</v>
      </c>
      <c r="O2215" s="544" t="str">
        <f>IF($L2200="TC",0,IF($L2200="Nso",0,VLOOKUP($A2197,'Marks Entry'!$B$9:$FN$108,110,0)))</f>
        <v>E</v>
      </c>
      <c r="P2215" s="1007"/>
    </row>
    <row r="2216" spans="1:16" s="73" customFormat="1" ht="18.600000000000001" customHeight="1" thickBot="1">
      <c r="A2216" s="1303"/>
      <c r="B2216" s="543" t="s">
        <v>210</v>
      </c>
      <c r="C2216" s="1277" t="str">
        <f>'Marks Entry'!$DH$3</f>
        <v>SOCIAL SCIENCE</v>
      </c>
      <c r="D2216" s="1278"/>
      <c r="E2216" s="527">
        <f>IF($L2200="TC",0,IF($L2200="Nso",0,VLOOKUP($A2197,'Marks Entry'!$B$9:$FN$108,113,0)))</f>
        <v>0</v>
      </c>
      <c r="F2216" s="527">
        <f>IF($L2200="TC",0,IF($L2200="Nso",0,VLOOKUP($A2197,'Marks Entry'!$B$9:$FN$108,116,0)))</f>
        <v>0</v>
      </c>
      <c r="G2216" s="527">
        <f>IF($L2200="TC",0,IF($L2200="Nso",0,VLOOKUP($A2197,'Marks Entry'!$B$9:$FN$108,119,0)))</f>
        <v>0</v>
      </c>
      <c r="H2216" s="530">
        <f t="shared" si="183"/>
        <v>0</v>
      </c>
      <c r="I2216" s="1279">
        <f>IF($L2200="TC",0,IF($L2200="Nso",0,VLOOKUP($A2197,'Marks Entry'!$B$9:$FN$108,123,0)))</f>
        <v>0</v>
      </c>
      <c r="J2216" s="1280"/>
      <c r="K2216" s="534">
        <f t="shared" si="184"/>
        <v>0</v>
      </c>
      <c r="L2216" s="1281">
        <f>IF($L2200="TC",0,IF($L2200="Nso",0,VLOOKUP($A2197,'Marks Entry'!$B$9:$FN$108,126,0)))</f>
        <v>0</v>
      </c>
      <c r="M2216" s="1282"/>
      <c r="N2216" s="537">
        <f t="shared" si="185"/>
        <v>0</v>
      </c>
      <c r="O2216" s="544" t="str">
        <f>IF($L2200="TC",0,IF($L2200="Nso",0,VLOOKUP($A2197,'Marks Entry'!$B$9:$FN$108,130,0)))</f>
        <v>E</v>
      </c>
      <c r="P2216" s="1007"/>
    </row>
    <row r="2217" spans="1:16" s="73" customFormat="1" ht="18.600000000000001" customHeight="1">
      <c r="A2217" s="1303"/>
      <c r="B2217" s="543" t="s">
        <v>210</v>
      </c>
      <c r="C2217" s="1350" t="s">
        <v>87</v>
      </c>
      <c r="D2217" s="1351"/>
      <c r="E2217" s="1352"/>
      <c r="F2217" s="1356" t="s">
        <v>88</v>
      </c>
      <c r="G2217" s="1357"/>
      <c r="H2217" s="1358" t="s">
        <v>89</v>
      </c>
      <c r="I2217" s="1358"/>
      <c r="J2217" s="1359" t="s">
        <v>44</v>
      </c>
      <c r="K2217" s="1360"/>
      <c r="L2217" s="236" t="s">
        <v>95</v>
      </c>
      <c r="M2217" s="236" t="s">
        <v>208</v>
      </c>
      <c r="N2217" s="200" t="s">
        <v>42</v>
      </c>
      <c r="O2217" s="545" t="s">
        <v>46</v>
      </c>
      <c r="P2217" s="1007"/>
    </row>
    <row r="2218" spans="1:16" s="73" customFormat="1" ht="18.600000000000001" customHeight="1" thickBot="1">
      <c r="A2218" s="1303"/>
      <c r="B2218" s="543" t="s">
        <v>210</v>
      </c>
      <c r="C2218" s="1353"/>
      <c r="D2218" s="1354"/>
      <c r="E2218" s="1355"/>
      <c r="F2218" s="1361">
        <f>IF($L2200="TC",0,IF($L2200="Nso",0,VLOOKUP($A2197,'Marks Entry'!$B$9:$FN$108,161,0)))</f>
        <v>1200</v>
      </c>
      <c r="G2218" s="1362"/>
      <c r="H2218" s="1363">
        <f>IF($L2200="TC",0,IF($L2200="Nso",0,VLOOKUP($A2197,'Marks Entry'!$B$9:$FN$108,162,0)))</f>
        <v>0</v>
      </c>
      <c r="I2218" s="1363"/>
      <c r="J2218" s="1364">
        <f>IF($L2200="TC",0,IF($L2200="Nso",0,VLOOKUP($A2197,'Marks Entry'!$B$9:$FN$108,163,0)))</f>
        <v>0</v>
      </c>
      <c r="K2218" s="1365"/>
      <c r="L2218" s="237" t="str">
        <f>IF($L2200="TC",0,IF($L2200="Nso",0,VLOOKUP($A2197,'Marks Entry'!$B$9:$FN$108,164,0)))</f>
        <v/>
      </c>
      <c r="M2218" s="237" t="str">
        <f>IF($L2200="TC",0,IF($L2200="Nso",0,VLOOKUP($A2197,'Marks Entry'!$B$9:$FN$108,165,0)))</f>
        <v/>
      </c>
      <c r="N2218" s="542" t="str">
        <f>IF($L2200="TC","TC",IF($L2200="Nso","NSO",VLOOKUP($A2197,'Marks Entry'!$B$9:$FN$108,166,0)))</f>
        <v>PROMOTED</v>
      </c>
      <c r="O2218" s="546" t="str">
        <f>IF($L2200="Nso",0,VLOOKUP($A2197,'Marks Entry'!$B$9:$FN$108,168,0))</f>
        <v/>
      </c>
      <c r="P2218" s="1007"/>
    </row>
    <row r="2219" spans="1:16" s="73" customFormat="1" ht="18.600000000000001" customHeight="1">
      <c r="A2219" s="1303"/>
      <c r="B2219" s="543" t="s">
        <v>210</v>
      </c>
      <c r="C2219" s="1332" t="s">
        <v>62</v>
      </c>
      <c r="D2219" s="1333"/>
      <c r="E2219" s="1333"/>
      <c r="F2219" s="1333"/>
      <c r="G2219" s="1333"/>
      <c r="H2219" s="1333"/>
      <c r="I2219" s="1334"/>
      <c r="J2219" s="1335" t="s">
        <v>63</v>
      </c>
      <c r="K2219" s="1335"/>
      <c r="L2219" s="1336"/>
      <c r="M2219" s="238">
        <f>IF($L2200="TC",0,IF($L2200="Nso",0,VLOOKUP($A2197,'Marks Entry'!$B$9:$FN$108,158,0)))</f>
        <v>0</v>
      </c>
      <c r="N2219" s="1337" t="s">
        <v>104</v>
      </c>
      <c r="O2219" s="1338"/>
      <c r="P2219" s="1007"/>
    </row>
    <row r="2220" spans="1:16" s="73" customFormat="1" ht="18.600000000000001" customHeight="1" thickBot="1">
      <c r="A2220" s="1303"/>
      <c r="B2220" s="543" t="s">
        <v>210</v>
      </c>
      <c r="C2220" s="1339" t="s">
        <v>57</v>
      </c>
      <c r="D2220" s="1340"/>
      <c r="E2220" s="1340"/>
      <c r="F2220" s="1341" t="s">
        <v>168</v>
      </c>
      <c r="G2220" s="1341"/>
      <c r="H2220" s="1341"/>
      <c r="I2220" s="523" t="s">
        <v>50</v>
      </c>
      <c r="J2220" s="1342" t="s">
        <v>64</v>
      </c>
      <c r="K2220" s="1342"/>
      <c r="L2220" s="1343"/>
      <c r="M2220" s="239">
        <f>IF($L2200="TC",0,IF($L2200="Nso",0,VLOOKUP($A2197,'Marks Entry'!$B$9:$FN$108,159,0)))</f>
        <v>0</v>
      </c>
      <c r="N2220" s="1344" t="str">
        <f>IF($L2200="TC",0,IF($L2200="Nso",0,VLOOKUP($A2197,'Marks Entry'!$B$9:$FN$108,160,0)))</f>
        <v/>
      </c>
      <c r="O2220" s="1345"/>
      <c r="P2220" s="1007"/>
    </row>
    <row r="2221" spans="1:16" s="73" customFormat="1" ht="18.600000000000001" customHeight="1">
      <c r="A2221" s="1303"/>
      <c r="B2221" s="543" t="s">
        <v>210</v>
      </c>
      <c r="C2221" s="1339"/>
      <c r="D2221" s="1340"/>
      <c r="E2221" s="1340"/>
      <c r="F2221" s="1341"/>
      <c r="G2221" s="1341"/>
      <c r="H2221" s="1341"/>
      <c r="I2221" s="524" t="s">
        <v>102</v>
      </c>
      <c r="J2221" s="1346" t="s">
        <v>65</v>
      </c>
      <c r="K2221" s="1346"/>
      <c r="L2221" s="1347"/>
      <c r="M2221" s="1348" t="str">
        <f>IF($L2200="TC",0,IF($L2200="Nso",0,VLOOKUP($A2197,'Marks Entry'!$B$9:$FN$108,169,0)))</f>
        <v>Need Improvement</v>
      </c>
      <c r="N2221" s="1348"/>
      <c r="O2221" s="1349"/>
      <c r="P2221" s="1007"/>
    </row>
    <row r="2222" spans="1:16" s="73" customFormat="1" ht="18.600000000000001" customHeight="1">
      <c r="A2222" s="1303"/>
      <c r="B2222" s="543" t="s">
        <v>210</v>
      </c>
      <c r="C2222" s="1397" t="str">
        <f>'Marks Entry'!$EB$3</f>
        <v>Work Exp.</v>
      </c>
      <c r="D2222" s="1398"/>
      <c r="E2222" s="1399"/>
      <c r="F2222" s="1400" t="str">
        <f>IF($L2200="TC",0,IF($L2200="Nso",0,VLOOKUP($A2197,'Marks Entry'!$B$9:$GM$108,186,0)))</f>
        <v>0/100</v>
      </c>
      <c r="G2222" s="1400"/>
      <c r="H2222" s="1400"/>
      <c r="I2222" s="59" t="str">
        <f>IF($L2200="TC",0,IF($L2200="Nso",0,VLOOKUP($A2197,'Marks Entry'!$B$9:$GM$108,139,0)))</f>
        <v>E</v>
      </c>
      <c r="J2222" s="1401" t="s">
        <v>81</v>
      </c>
      <c r="K2222" s="1401"/>
      <c r="L2222" s="1402"/>
      <c r="M2222" s="1403">
        <f>'Marks Entry'!$AA$2</f>
        <v>45041</v>
      </c>
      <c r="N2222" s="1403"/>
      <c r="O2222" s="1404"/>
      <c r="P2222" s="1007"/>
    </row>
    <row r="2223" spans="1:16" s="73" customFormat="1" ht="18.600000000000001" customHeight="1">
      <c r="A2223" s="1303"/>
      <c r="B2223" s="543" t="s">
        <v>210</v>
      </c>
      <c r="C2223" s="1405" t="str">
        <f>'Marks Entry'!$EK$3</f>
        <v>Art Edu.</v>
      </c>
      <c r="D2223" s="1400"/>
      <c r="E2223" s="1400"/>
      <c r="F2223" s="1406" t="str">
        <f>IF($L2200="TC",0,IF($L2200="Nso",0,VLOOKUP($A2197,'Marks Entry'!$B$9:$GM$108,190,0)))</f>
        <v>0/100</v>
      </c>
      <c r="G2223" s="1407"/>
      <c r="H2223" s="1408"/>
      <c r="I2223" s="59" t="str">
        <f>IF($L2200="TC",0,IF($L2200="Nso",0,VLOOKUP($A2197,'Marks Entry'!$B$9:$GM$108,148,0)))</f>
        <v>E</v>
      </c>
      <c r="J2223" s="1409"/>
      <c r="K2223" s="1409"/>
      <c r="L2223" s="1410"/>
      <c r="M2223" s="1410"/>
      <c r="N2223" s="1410"/>
      <c r="O2223" s="1411"/>
      <c r="P2223" s="1007"/>
    </row>
    <row r="2224" spans="1:16" s="73" customFormat="1" ht="18.600000000000001" customHeight="1">
      <c r="A2224" s="1303"/>
      <c r="B2224" s="543" t="s">
        <v>210</v>
      </c>
      <c r="C2224" s="1366" t="str">
        <f>'Marks Entry'!$ET$3</f>
        <v>HEALTH &amp; PHY. EDU.</v>
      </c>
      <c r="D2224" s="1367"/>
      <c r="E2224" s="1367"/>
      <c r="F2224" s="1368" t="str">
        <f>IF($L2200="TC",0,IF($L2200="Nso",0,VLOOKUP($A2197,'Marks Entry'!$B$9:$GM$108,194,0)))</f>
        <v>0/100</v>
      </c>
      <c r="G2224" s="1369"/>
      <c r="H2224" s="1370"/>
      <c r="I2224" s="59" t="str">
        <f>IF($L2200="TC",0,IF($L2200="Nso",0,VLOOKUP($A2197,'Marks Entry'!$B$9:$GM$108,157,0)))</f>
        <v>E</v>
      </c>
      <c r="J2224" s="1371" t="s">
        <v>77</v>
      </c>
      <c r="K2224" s="1372"/>
      <c r="L2224" s="1373"/>
      <c r="M2224" s="1377"/>
      <c r="N2224" s="1372"/>
      <c r="O2224" s="1378"/>
      <c r="P2224" s="1007"/>
    </row>
    <row r="2225" spans="1:16" s="73" customFormat="1" ht="18.600000000000001" customHeight="1">
      <c r="A2225" s="1303"/>
      <c r="B2225" s="543" t="s">
        <v>210</v>
      </c>
      <c r="C2225" s="1381" t="s">
        <v>66</v>
      </c>
      <c r="D2225" s="1382"/>
      <c r="E2225" s="1382"/>
      <c r="F2225" s="1382"/>
      <c r="G2225" s="1382"/>
      <c r="H2225" s="1382"/>
      <c r="I2225" s="1383"/>
      <c r="J2225" s="1374"/>
      <c r="K2225" s="1375"/>
      <c r="L2225" s="1376"/>
      <c r="M2225" s="1379"/>
      <c r="N2225" s="1375"/>
      <c r="O2225" s="1380"/>
      <c r="P2225" s="1007"/>
    </row>
    <row r="2226" spans="1:16" s="73" customFormat="1" ht="18.600000000000001" customHeight="1" thickBot="1">
      <c r="A2226" s="1303"/>
      <c r="B2226" s="543" t="s">
        <v>210</v>
      </c>
      <c r="C2226" s="60" t="s">
        <v>67</v>
      </c>
      <c r="D2226" s="1384" t="s">
        <v>72</v>
      </c>
      <c r="E2226" s="1385"/>
      <c r="F2226" s="1384" t="s">
        <v>73</v>
      </c>
      <c r="G2226" s="1386"/>
      <c r="H2226" s="1386"/>
      <c r="I2226" s="1387"/>
      <c r="J2226" s="1388" t="s">
        <v>78</v>
      </c>
      <c r="K2226" s="1389"/>
      <c r="L2226" s="1389"/>
      <c r="M2226" s="1389"/>
      <c r="N2226" s="1389"/>
      <c r="O2226" s="1390"/>
      <c r="P2226" s="1007"/>
    </row>
    <row r="2227" spans="1:16" s="73" customFormat="1" ht="18.600000000000001" customHeight="1">
      <c r="A2227" s="1303"/>
      <c r="B2227" s="543" t="s">
        <v>210</v>
      </c>
      <c r="C2227" s="690" t="s">
        <v>68</v>
      </c>
      <c r="D2227" s="1328" t="s">
        <v>211</v>
      </c>
      <c r="E2227" s="1327"/>
      <c r="F2227" s="1394" t="s">
        <v>74</v>
      </c>
      <c r="G2227" s="1395"/>
      <c r="H2227" s="1395"/>
      <c r="I2227" s="1396"/>
      <c r="J2227" s="1391"/>
      <c r="K2227" s="1392"/>
      <c r="L2227" s="1392"/>
      <c r="M2227" s="1392"/>
      <c r="N2227" s="1392"/>
      <c r="O2227" s="1393"/>
      <c r="P2227" s="1007"/>
    </row>
    <row r="2228" spans="1:16" s="73" customFormat="1" ht="18.600000000000001" customHeight="1">
      <c r="A2228" s="1303"/>
      <c r="B2228" s="543" t="s">
        <v>210</v>
      </c>
      <c r="C2228" s="689" t="s">
        <v>69</v>
      </c>
      <c r="D2228" s="1275" t="s">
        <v>212</v>
      </c>
      <c r="E2228" s="1274"/>
      <c r="F2228" s="1413" t="s">
        <v>75</v>
      </c>
      <c r="G2228" s="1414"/>
      <c r="H2228" s="1414"/>
      <c r="I2228" s="1415"/>
      <c r="J2228" s="1391"/>
      <c r="K2228" s="1392"/>
      <c r="L2228" s="1392"/>
      <c r="M2228" s="1392"/>
      <c r="N2228" s="1392"/>
      <c r="O2228" s="1393"/>
      <c r="P2228" s="1007"/>
    </row>
    <row r="2229" spans="1:16" s="73" customFormat="1" ht="18.600000000000001" customHeight="1">
      <c r="A2229" s="1303"/>
      <c r="B2229" s="543" t="s">
        <v>210</v>
      </c>
      <c r="C2229" s="689" t="s">
        <v>71</v>
      </c>
      <c r="D2229" s="1275" t="s">
        <v>213</v>
      </c>
      <c r="E2229" s="1274"/>
      <c r="F2229" s="1413" t="s">
        <v>76</v>
      </c>
      <c r="G2229" s="1414"/>
      <c r="H2229" s="1414"/>
      <c r="I2229" s="1415"/>
      <c r="J2229" s="1416" t="s">
        <v>90</v>
      </c>
      <c r="K2229" s="1417"/>
      <c r="L2229" s="1417"/>
      <c r="M2229" s="1417"/>
      <c r="N2229" s="1417"/>
      <c r="O2229" s="1418"/>
      <c r="P2229" s="1007"/>
    </row>
    <row r="2230" spans="1:16" s="73" customFormat="1" ht="18.600000000000001" customHeight="1">
      <c r="A2230" s="1303"/>
      <c r="B2230" s="543" t="s">
        <v>210</v>
      </c>
      <c r="C2230" s="689" t="s">
        <v>70</v>
      </c>
      <c r="D2230" s="1275" t="s">
        <v>214</v>
      </c>
      <c r="E2230" s="1274"/>
      <c r="F2230" s="1413" t="s">
        <v>103</v>
      </c>
      <c r="G2230" s="1414"/>
      <c r="H2230" s="1414"/>
      <c r="I2230" s="1415"/>
      <c r="J2230" s="1416"/>
      <c r="K2230" s="1417"/>
      <c r="L2230" s="1417"/>
      <c r="M2230" s="1417"/>
      <c r="N2230" s="1417"/>
      <c r="O2230" s="1418"/>
      <c r="P2230" s="1007"/>
    </row>
    <row r="2231" spans="1:16" s="73" customFormat="1" ht="18.600000000000001" customHeight="1" thickBot="1">
      <c r="A2231" s="1303"/>
      <c r="B2231" s="547" t="s">
        <v>210</v>
      </c>
      <c r="C2231" s="548" t="s">
        <v>153</v>
      </c>
      <c r="D2231" s="1281" t="s">
        <v>215</v>
      </c>
      <c r="E2231" s="1280"/>
      <c r="F2231" s="1422" t="s">
        <v>216</v>
      </c>
      <c r="G2231" s="1423"/>
      <c r="H2231" s="1423"/>
      <c r="I2231" s="1424"/>
      <c r="J2231" s="1419"/>
      <c r="K2231" s="1420"/>
      <c r="L2231" s="1420"/>
      <c r="M2231" s="1420"/>
      <c r="N2231" s="1420"/>
      <c r="O2231" s="1421"/>
      <c r="P2231" s="1007"/>
    </row>
    <row r="2232" spans="1:16" s="73" customFormat="1" ht="9.75" customHeight="1">
      <c r="A2232" s="1412"/>
      <c r="B2232" s="1412"/>
      <c r="C2232" s="1412"/>
      <c r="D2232" s="1412"/>
      <c r="E2232" s="1412"/>
      <c r="F2232" s="1412"/>
      <c r="G2232" s="1412"/>
      <c r="H2232" s="1412"/>
      <c r="I2232" s="1412"/>
      <c r="J2232" s="1412"/>
      <c r="K2232" s="1412"/>
      <c r="L2232" s="1412"/>
      <c r="M2232" s="1412"/>
      <c r="N2232" s="1412"/>
      <c r="O2232" s="1412"/>
      <c r="P2232" s="1412"/>
    </row>
    <row r="2233" spans="1:16" s="73" customFormat="1" ht="17.25" customHeight="1" thickBot="1">
      <c r="A2233" s="241">
        <f>A2197+1</f>
        <v>63</v>
      </c>
      <c r="B2233" s="1302" t="s">
        <v>53</v>
      </c>
      <c r="C2233" s="1302"/>
      <c r="D2233" s="1302"/>
      <c r="E2233" s="1302"/>
      <c r="F2233" s="1302"/>
      <c r="G2233" s="1302"/>
      <c r="H2233" s="1302"/>
      <c r="I2233" s="1302"/>
      <c r="J2233" s="1302"/>
      <c r="K2233" s="1302"/>
      <c r="L2233" s="1302"/>
      <c r="M2233" s="1302"/>
      <c r="N2233" s="1302"/>
      <c r="O2233" s="1302"/>
      <c r="P2233" s="1007"/>
    </row>
    <row r="2234" spans="1:16" s="73" customFormat="1" ht="44.25" customHeight="1">
      <c r="A2234" s="1303"/>
      <c r="B2234" s="1304" t="str">
        <f>IF(L2236&gt;0,CONCATENATE(I2236,L2236),0)</f>
        <v>Roll No.:-963</v>
      </c>
      <c r="C2234" s="1306"/>
      <c r="D2234" s="1308" t="str">
        <f>Master!$E$8</f>
        <v>Govt. Sr. Secondary School Raimalwada</v>
      </c>
      <c r="E2234" s="1309"/>
      <c r="F2234" s="1309"/>
      <c r="G2234" s="1309"/>
      <c r="H2234" s="1309"/>
      <c r="I2234" s="1309"/>
      <c r="J2234" s="1309"/>
      <c r="K2234" s="1309"/>
      <c r="L2234" s="1309"/>
      <c r="M2234" s="1309"/>
      <c r="N2234" s="1309"/>
      <c r="O2234" s="1310"/>
      <c r="P2234" s="1007"/>
    </row>
    <row r="2235" spans="1:16" s="73" customFormat="1" ht="26.25" customHeight="1" thickBot="1">
      <c r="A2235" s="1303"/>
      <c r="B2235" s="1305"/>
      <c r="C2235" s="1307"/>
      <c r="D2235" s="1311" t="str">
        <f>Master!$E$11</f>
        <v>P.S.-Bapini (Jodhpur)</v>
      </c>
      <c r="E2235" s="1311"/>
      <c r="F2235" s="1311"/>
      <c r="G2235" s="1311"/>
      <c r="H2235" s="1311"/>
      <c r="I2235" s="1311"/>
      <c r="J2235" s="1311"/>
      <c r="K2235" s="1311"/>
      <c r="L2235" s="1311"/>
      <c r="M2235" s="1311"/>
      <c r="N2235" s="1311"/>
      <c r="O2235" s="1312"/>
      <c r="P2235" s="1007"/>
    </row>
    <row r="2236" spans="1:16" s="73" customFormat="1" ht="15" customHeight="1">
      <c r="A2236" s="1303"/>
      <c r="B2236" s="1313"/>
      <c r="C2236" s="1314" t="s">
        <v>163</v>
      </c>
      <c r="D2236" s="1315"/>
      <c r="E2236" s="1315"/>
      <c r="F2236" s="1315"/>
      <c r="G2236" s="1315"/>
      <c r="H2236" s="1316"/>
      <c r="I2236" s="1320" t="s">
        <v>125</v>
      </c>
      <c r="J2236" s="1321"/>
      <c r="K2236" s="1321"/>
      <c r="L2236" s="1286">
        <f>VLOOKUP(A2233,'Marks Entry'!$B$9:$G$108,6)</f>
        <v>963</v>
      </c>
      <c r="M2236" s="1288" t="str">
        <f>CONCATENATE('Marks Entry'!$C$3,"0",'Marks Entry'!$G$3)</f>
        <v>School U-Dise Code :-08151106901</v>
      </c>
      <c r="N2236" s="1289"/>
      <c r="O2236" s="1290"/>
      <c r="P2236" s="1007"/>
    </row>
    <row r="2237" spans="1:16" s="73" customFormat="1" ht="15" customHeight="1">
      <c r="A2237" s="1303"/>
      <c r="B2237" s="1313"/>
      <c r="C2237" s="1314"/>
      <c r="D2237" s="1315"/>
      <c r="E2237" s="1315"/>
      <c r="F2237" s="1315"/>
      <c r="G2237" s="1315"/>
      <c r="H2237" s="1316"/>
      <c r="I2237" s="1320"/>
      <c r="J2237" s="1321"/>
      <c r="K2237" s="1321"/>
      <c r="L2237" s="1286"/>
      <c r="M2237" s="1291" t="str">
        <f>CONCATENATE('Marks Entry'!$I$3,'Marks Entry'!$J$3)</f>
        <v>Session :-2022-23</v>
      </c>
      <c r="N2237" s="1292"/>
      <c r="O2237" s="1293"/>
      <c r="P2237" s="1007"/>
    </row>
    <row r="2238" spans="1:16" s="73" customFormat="1" ht="15" customHeight="1" thickBot="1">
      <c r="A2238" s="1303"/>
      <c r="B2238" s="1313"/>
      <c r="C2238" s="1317"/>
      <c r="D2238" s="1318"/>
      <c r="E2238" s="1318"/>
      <c r="F2238" s="1318"/>
      <c r="G2238" s="1318"/>
      <c r="H2238" s="1319"/>
      <c r="I2238" s="1322"/>
      <c r="J2238" s="1323"/>
      <c r="K2238" s="1323"/>
      <c r="L2238" s="1287"/>
      <c r="M2238" s="1294"/>
      <c r="N2238" s="1295"/>
      <c r="O2238" s="1296"/>
      <c r="P2238" s="1007"/>
    </row>
    <row r="2239" spans="1:16" s="73" customFormat="1" ht="19.5" customHeight="1">
      <c r="A2239" s="1303"/>
      <c r="B2239" s="543" t="s">
        <v>210</v>
      </c>
      <c r="C2239" s="1297" t="s">
        <v>21</v>
      </c>
      <c r="D2239" s="1298"/>
      <c r="E2239" s="1298"/>
      <c r="F2239" s="1298"/>
      <c r="G2239" s="1299"/>
      <c r="H2239" s="13" t="s">
        <v>161</v>
      </c>
      <c r="I2239" s="1300">
        <f>VLOOKUP($A2233,'Marks Entry'!$B$9:$FN$108,4,0)</f>
        <v>0</v>
      </c>
      <c r="J2239" s="1300"/>
      <c r="K2239" s="1300"/>
      <c r="L2239" s="1300"/>
      <c r="M2239" s="1300"/>
      <c r="N2239" s="1300"/>
      <c r="O2239" s="1301"/>
      <c r="P2239" s="1007"/>
    </row>
    <row r="2240" spans="1:16" s="73" customFormat="1" ht="19.5" customHeight="1">
      <c r="A2240" s="1303"/>
      <c r="B2240" s="543" t="s">
        <v>210</v>
      </c>
      <c r="C2240" s="1283" t="s">
        <v>23</v>
      </c>
      <c r="D2240" s="1284"/>
      <c r="E2240" s="1284"/>
      <c r="F2240" s="1284"/>
      <c r="G2240" s="1285"/>
      <c r="H2240" s="25" t="s">
        <v>161</v>
      </c>
      <c r="I2240" s="1252">
        <f>VLOOKUP($A2233,'Marks Entry'!$B$9:$FN$108,7,0)</f>
        <v>0</v>
      </c>
      <c r="J2240" s="1252"/>
      <c r="K2240" s="1252"/>
      <c r="L2240" s="1252"/>
      <c r="M2240" s="1252"/>
      <c r="N2240" s="1252"/>
      <c r="O2240" s="1253"/>
      <c r="P2240" s="1007"/>
    </row>
    <row r="2241" spans="1:16" s="73" customFormat="1" ht="19.5" customHeight="1">
      <c r="A2241" s="1303"/>
      <c r="B2241" s="543" t="s">
        <v>210</v>
      </c>
      <c r="C2241" s="1283" t="s">
        <v>24</v>
      </c>
      <c r="D2241" s="1284"/>
      <c r="E2241" s="1284"/>
      <c r="F2241" s="1284"/>
      <c r="G2241" s="1285"/>
      <c r="H2241" s="25" t="s">
        <v>161</v>
      </c>
      <c r="I2241" s="1252">
        <f>VLOOKUP($A2233,'Marks Entry'!$B$9:$FN$108,8,0)</f>
        <v>0</v>
      </c>
      <c r="J2241" s="1252"/>
      <c r="K2241" s="1252"/>
      <c r="L2241" s="1252"/>
      <c r="M2241" s="1252"/>
      <c r="N2241" s="1252"/>
      <c r="O2241" s="1253"/>
      <c r="P2241" s="1007"/>
    </row>
    <row r="2242" spans="1:16" s="73" customFormat="1" ht="19.5" customHeight="1">
      <c r="A2242" s="1303"/>
      <c r="B2242" s="543" t="s">
        <v>210</v>
      </c>
      <c r="C2242" s="1283" t="s">
        <v>55</v>
      </c>
      <c r="D2242" s="1284"/>
      <c r="E2242" s="1284"/>
      <c r="F2242" s="1284"/>
      <c r="G2242" s="1285"/>
      <c r="H2242" s="25" t="s">
        <v>161</v>
      </c>
      <c r="I2242" s="1252">
        <f>VLOOKUP($A2233,'Marks Entry'!$B$9:$FN$108,9,0)</f>
        <v>0</v>
      </c>
      <c r="J2242" s="1252"/>
      <c r="K2242" s="1252"/>
      <c r="L2242" s="1252"/>
      <c r="M2242" s="1252"/>
      <c r="N2242" s="1252"/>
      <c r="O2242" s="1253"/>
      <c r="P2242" s="1007"/>
    </row>
    <row r="2243" spans="1:16" s="73" customFormat="1" ht="19.5" customHeight="1">
      <c r="A2243" s="1303"/>
      <c r="B2243" s="543" t="s">
        <v>210</v>
      </c>
      <c r="C2243" s="1283" t="s">
        <v>56</v>
      </c>
      <c r="D2243" s="1284"/>
      <c r="E2243" s="1284"/>
      <c r="F2243" s="1284"/>
      <c r="G2243" s="1285"/>
      <c r="H2243" s="25" t="s">
        <v>161</v>
      </c>
      <c r="I2243" s="1251" t="str">
        <f>CONCATENATE('Marks Entry'!$G$4,'Marks Entry'!$J$4)</f>
        <v>6(A)</v>
      </c>
      <c r="J2243" s="1252"/>
      <c r="K2243" s="1252"/>
      <c r="L2243" s="1252"/>
      <c r="M2243" s="1252"/>
      <c r="N2243" s="1252"/>
      <c r="O2243" s="1253"/>
      <c r="P2243" s="1007"/>
    </row>
    <row r="2244" spans="1:16" s="73" customFormat="1" ht="19.5" customHeight="1" thickBot="1">
      <c r="A2244" s="1303"/>
      <c r="B2244" s="543" t="s">
        <v>210</v>
      </c>
      <c r="C2244" s="1254" t="s">
        <v>26</v>
      </c>
      <c r="D2244" s="1255"/>
      <c r="E2244" s="1255"/>
      <c r="F2244" s="1255"/>
      <c r="G2244" s="1256"/>
      <c r="H2244" s="61" t="s">
        <v>161</v>
      </c>
      <c r="I2244" s="1257">
        <f>VLOOKUP($A2233,'Marks Entry'!$B$9:$FN$108,10,0)</f>
        <v>0</v>
      </c>
      <c r="J2244" s="1257"/>
      <c r="K2244" s="1257"/>
      <c r="L2244" s="1257"/>
      <c r="M2244" s="1257"/>
      <c r="N2244" s="1257"/>
      <c r="O2244" s="1258"/>
      <c r="P2244" s="1007"/>
    </row>
    <row r="2245" spans="1:16" s="73" customFormat="1" ht="34.5" customHeight="1">
      <c r="A2245" s="1303"/>
      <c r="B2245" s="543" t="s">
        <v>210</v>
      </c>
      <c r="C2245" s="1259" t="s">
        <v>57</v>
      </c>
      <c r="D2245" s="1260"/>
      <c r="E2245" s="525" t="s">
        <v>82</v>
      </c>
      <c r="F2245" s="525" t="s">
        <v>83</v>
      </c>
      <c r="G2245" s="697" t="str">
        <f>'Marks Entry'!$R$5</f>
        <v>No Bag Day Activity</v>
      </c>
      <c r="H2245" s="521" t="s">
        <v>32</v>
      </c>
      <c r="I2245" s="1261" t="s">
        <v>58</v>
      </c>
      <c r="J2245" s="1262"/>
      <c r="K2245" s="522" t="s">
        <v>203</v>
      </c>
      <c r="L2245" s="1263" t="s">
        <v>94</v>
      </c>
      <c r="M2245" s="1264"/>
      <c r="N2245" s="535" t="s">
        <v>86</v>
      </c>
      <c r="O2245" s="1265" t="s">
        <v>101</v>
      </c>
      <c r="P2245" s="1007"/>
    </row>
    <row r="2246" spans="1:16" s="73" customFormat="1" ht="25.5" customHeight="1" thickBot="1">
      <c r="A2246" s="1303"/>
      <c r="B2246" s="543" t="s">
        <v>210</v>
      </c>
      <c r="C2246" s="1267" t="s">
        <v>59</v>
      </c>
      <c r="D2246" s="1268"/>
      <c r="E2246" s="549">
        <f>'Marks Entry'!$N$7</f>
        <v>10</v>
      </c>
      <c r="F2246" s="549">
        <f>'Marks Entry'!$Q$7</f>
        <v>10</v>
      </c>
      <c r="G2246" s="549">
        <f>'Marks Entry'!$T$7</f>
        <v>10</v>
      </c>
      <c r="H2246" s="111">
        <f>SUM(E2246:G2246)</f>
        <v>30</v>
      </c>
      <c r="I2246" s="1269">
        <f>'Marks Entry'!$X$7</f>
        <v>70</v>
      </c>
      <c r="J2246" s="1270"/>
      <c r="K2246" s="531">
        <f>SUM(H2246,I2246)</f>
        <v>100</v>
      </c>
      <c r="L2246" s="1330">
        <f>'Marks Entry'!$AA$7</f>
        <v>100</v>
      </c>
      <c r="M2246" s="1331"/>
      <c r="N2246" s="536">
        <f>H2246+I2246+L2246</f>
        <v>200</v>
      </c>
      <c r="O2246" s="1266"/>
      <c r="P2246" s="1007"/>
    </row>
    <row r="2247" spans="1:16" s="73" customFormat="1" ht="18.600000000000001" customHeight="1">
      <c r="A2247" s="1303"/>
      <c r="B2247" s="543" t="s">
        <v>210</v>
      </c>
      <c r="C2247" s="1324" t="str">
        <f>'Marks Entry'!$L$3</f>
        <v>HINDI</v>
      </c>
      <c r="D2247" s="1325"/>
      <c r="E2247" s="527">
        <f>IF($L2236="TC",0,IF($L2236="Nso",0,VLOOKUP($A2233,'Marks Entry'!$B$9:$FN$108,13,0)))</f>
        <v>0</v>
      </c>
      <c r="F2247" s="527">
        <f>IF($L2236="TC",0,IF($L2236="Nso",0,VLOOKUP($A2233,'Marks Entry'!$B$9:$FN$108,16,0)))</f>
        <v>0</v>
      </c>
      <c r="G2247" s="527">
        <f>IF($L2236="TC",0,IF($L2236="Nso",0,VLOOKUP($A2233,'Marks Entry'!$B$9:$FN$108,19,0)))</f>
        <v>0</v>
      </c>
      <c r="H2247" s="528">
        <f>SUM(E2247:G2247)</f>
        <v>0</v>
      </c>
      <c r="I2247" s="1326">
        <f>IF($L2236="TC",0,IF($L2236="Nso",0,VLOOKUP($A2233,'Marks Entry'!$B$9:$FN$108,23,0)))</f>
        <v>0</v>
      </c>
      <c r="J2247" s="1327"/>
      <c r="K2247" s="532">
        <f>SUM(H2247,I2247)</f>
        <v>0</v>
      </c>
      <c r="L2247" s="1328">
        <f>IF($L2236="TC",0,IF($L2236="Nso",0,VLOOKUP($A2233,'Marks Entry'!$B$9:$FN$108,26,0)))</f>
        <v>0</v>
      </c>
      <c r="M2247" s="1329"/>
      <c r="N2247" s="537">
        <f>SUM(H2247,I2247,L2247)</f>
        <v>0</v>
      </c>
      <c r="O2247" s="544" t="str">
        <f>IF($L2236="TC",0,IF($L2236="Nso",0,VLOOKUP($A2233,'Marks Entry'!$B$9:$FN$108,30,0)))</f>
        <v>E</v>
      </c>
      <c r="P2247" s="1007"/>
    </row>
    <row r="2248" spans="1:16" s="73" customFormat="1" ht="18.600000000000001" customHeight="1">
      <c r="A2248" s="1303"/>
      <c r="B2248" s="543" t="s">
        <v>210</v>
      </c>
      <c r="C2248" s="1271" t="str">
        <f>'Marks Entry'!$AF$3</f>
        <v>ENGLISH</v>
      </c>
      <c r="D2248" s="1272"/>
      <c r="E2248" s="527">
        <f>IF($L2236="TC",0,IF($L2236="Nso",0,VLOOKUP($A2233,'Marks Entry'!$B$9:$FN$108,33,0)))</f>
        <v>0</v>
      </c>
      <c r="F2248" s="527">
        <f>IF($L2236="TC",0,IF($L2236="Nso",0,VLOOKUP($A2233,'Marks Entry'!$B$9:$FN$108,36,0)))</f>
        <v>0</v>
      </c>
      <c r="G2248" s="527">
        <f>IF($L2236="TC",0,IF($L2236="Nso",0,VLOOKUP($A2233,'Marks Entry'!$B$9:$FN$108,39,0)))</f>
        <v>0</v>
      </c>
      <c r="H2248" s="529">
        <f t="shared" ref="H2248:H2252" si="186">SUM(E2248:G2248)</f>
        <v>0</v>
      </c>
      <c r="I2248" s="1273">
        <f>IF($L2236="TC",0,IF($L2236="Nso",0,VLOOKUP($A2233,'Marks Entry'!$B$9:$FN$108,43,0)))</f>
        <v>0</v>
      </c>
      <c r="J2248" s="1274"/>
      <c r="K2248" s="533">
        <f t="shared" ref="K2248:K2252" si="187">SUM(H2248,I2248)</f>
        <v>0</v>
      </c>
      <c r="L2248" s="1275">
        <f>IF($L2236="TC",0,IF($L2236="Nso",0,VLOOKUP($A2233,'Marks Entry'!$B$9:$FN$108,46,0)))</f>
        <v>0</v>
      </c>
      <c r="M2248" s="1276"/>
      <c r="N2248" s="537">
        <f t="shared" ref="N2248:N2252" si="188">SUM(H2248,I2248,L2248)</f>
        <v>0</v>
      </c>
      <c r="O2248" s="544" t="str">
        <f>IF($L2236="TC",0,IF($L2236="Nso",0,VLOOKUP($A2233,'Marks Entry'!$B$9:$FN$108,50,0)))</f>
        <v>E</v>
      </c>
      <c r="P2248" s="1007"/>
    </row>
    <row r="2249" spans="1:16" s="73" customFormat="1" ht="18.600000000000001" customHeight="1">
      <c r="A2249" s="1303"/>
      <c r="B2249" s="543" t="s">
        <v>210</v>
      </c>
      <c r="C2249" s="1271" t="str">
        <f>'Marks Entry'!$AZ$3</f>
        <v>SANSKRIT</v>
      </c>
      <c r="D2249" s="1272"/>
      <c r="E2249" s="527">
        <f>IF($L2236="TC",0,IF($L2236="Nso",0,VLOOKUP($A2233,'Marks Entry'!$B$9:$FN$108,53,0)))</f>
        <v>0</v>
      </c>
      <c r="F2249" s="527">
        <f>IF($L2236="TC",0,IF($L2236="TC",0,IF($L2236="Nso",0,VLOOKUP($A2233,'Marks Entry'!$B$9:$FN$108,56,0))))</f>
        <v>0</v>
      </c>
      <c r="G2249" s="527">
        <f>IF($L2236="TC",0,IF($L2236="TC",0,IF($L2236="Nso",0,VLOOKUP($A2233,'Marks Entry'!$B$9:$FN$108,59,0))))</f>
        <v>0</v>
      </c>
      <c r="H2249" s="529">
        <f t="shared" si="186"/>
        <v>0</v>
      </c>
      <c r="I2249" s="1273">
        <f>IF($L2236="TC",0,IF($L2236="Nso",0,VLOOKUP($A2233,'Marks Entry'!$B$9:$FN$108,63,0)))</f>
        <v>0</v>
      </c>
      <c r="J2249" s="1274"/>
      <c r="K2249" s="533">
        <f t="shared" si="187"/>
        <v>0</v>
      </c>
      <c r="L2249" s="1275">
        <f>IF($L2236="TC",0,IF($L2236="Nso",0,VLOOKUP($A2233,'Marks Entry'!$B$9:$FN$108,66,0)))</f>
        <v>0</v>
      </c>
      <c r="M2249" s="1276"/>
      <c r="N2249" s="537">
        <f t="shared" si="188"/>
        <v>0</v>
      </c>
      <c r="O2249" s="544" t="str">
        <f>IF($L2236="TC",0,IF($L2236="Nso",0,VLOOKUP($A2233,'Marks Entry'!$B$9:$FN$108,70,0)))</f>
        <v>E</v>
      </c>
      <c r="P2249" s="1007"/>
    </row>
    <row r="2250" spans="1:16" s="73" customFormat="1" ht="18.600000000000001" customHeight="1">
      <c r="A2250" s="1303"/>
      <c r="B2250" s="543" t="s">
        <v>210</v>
      </c>
      <c r="C2250" s="1271" t="str">
        <f>'Marks Entry'!$BT$3</f>
        <v>SCIENCE</v>
      </c>
      <c r="D2250" s="1272"/>
      <c r="E2250" s="527">
        <f>IF($L2236="TC",0,IF($L2236="Nso",0,VLOOKUP($A2233,'Marks Entry'!$B$9:$FN$108,73,0)))</f>
        <v>0</v>
      </c>
      <c r="F2250" s="527">
        <f>IF($L2236="TC",0,IF($L2236="Nso",0,VLOOKUP($A2233,'Marks Entry'!$B$9:$FN$108,76,0)))</f>
        <v>0</v>
      </c>
      <c r="G2250" s="527">
        <f>IF($L2236="TC",0,IF($L2236="Nso",0,VLOOKUP($A2233,'Marks Entry'!$B$9:$FN$108,79,0)))</f>
        <v>0</v>
      </c>
      <c r="H2250" s="529">
        <f t="shared" si="186"/>
        <v>0</v>
      </c>
      <c r="I2250" s="1273">
        <f>IF($L2236="TC",0,IF($L2236="Nso",0,VLOOKUP($A2233,'Marks Entry'!$B$9:$FN$108,83,0)))</f>
        <v>0</v>
      </c>
      <c r="J2250" s="1274"/>
      <c r="K2250" s="533">
        <f t="shared" si="187"/>
        <v>0</v>
      </c>
      <c r="L2250" s="1275">
        <f>IF($L2236="TC",0,IF($L2236="Nso",0,VLOOKUP($A2233,'Marks Entry'!$B$9:$FN$108,86,0)))</f>
        <v>0</v>
      </c>
      <c r="M2250" s="1276"/>
      <c r="N2250" s="537">
        <f t="shared" si="188"/>
        <v>0</v>
      </c>
      <c r="O2250" s="544" t="str">
        <f>IF($L2236="TC",0,IF($L2236="Nso",0,VLOOKUP($A2233,'Marks Entry'!$B$9:$FN$108,90,0)))</f>
        <v>E</v>
      </c>
      <c r="P2250" s="1007"/>
    </row>
    <row r="2251" spans="1:16" s="73" customFormat="1" ht="18.600000000000001" customHeight="1">
      <c r="A2251" s="1303"/>
      <c r="B2251" s="543" t="s">
        <v>210</v>
      </c>
      <c r="C2251" s="1271" t="str">
        <f>'Marks Entry'!$CN$3</f>
        <v>MATHEMATICS</v>
      </c>
      <c r="D2251" s="1272"/>
      <c r="E2251" s="527">
        <f>IF($L2236="TC",0,IF($L2236="Nso",0,VLOOKUP($A2233,'Marks Entry'!$B$9:$FN$108,93,0)))</f>
        <v>0</v>
      </c>
      <c r="F2251" s="527">
        <f>IF($L2236="TC",0,IF($L2236="Nso",0,VLOOKUP($A2233,'Marks Entry'!$B$9:$FN$108,96,0)))</f>
        <v>0</v>
      </c>
      <c r="G2251" s="527">
        <f>IF($L2236="TC",0,IF($L2236="Nso",0,VLOOKUP($A2233,'Marks Entry'!$B$9:$FN$108,99,0)))</f>
        <v>0</v>
      </c>
      <c r="H2251" s="529">
        <f t="shared" si="186"/>
        <v>0</v>
      </c>
      <c r="I2251" s="1273">
        <f>IF($L2236="TC",0,IF($L2236="Nso",0,VLOOKUP($A2233,'Marks Entry'!$B$9:$FN$108,103,0)))</f>
        <v>0</v>
      </c>
      <c r="J2251" s="1274"/>
      <c r="K2251" s="533">
        <f t="shared" si="187"/>
        <v>0</v>
      </c>
      <c r="L2251" s="1275">
        <f>IF($L2236="TC",0,IF($L2236="Nso",0,VLOOKUP($A2233,'Marks Entry'!$B$9:$FN$108,106,0)))</f>
        <v>0</v>
      </c>
      <c r="M2251" s="1276"/>
      <c r="N2251" s="537">
        <f t="shared" si="188"/>
        <v>0</v>
      </c>
      <c r="O2251" s="544" t="str">
        <f>IF($L2236="TC",0,IF($L2236="Nso",0,VLOOKUP($A2233,'Marks Entry'!$B$9:$FN$108,110,0)))</f>
        <v>E</v>
      </c>
      <c r="P2251" s="1007"/>
    </row>
    <row r="2252" spans="1:16" s="73" customFormat="1" ht="18.600000000000001" customHeight="1" thickBot="1">
      <c r="A2252" s="1303"/>
      <c r="B2252" s="543" t="s">
        <v>210</v>
      </c>
      <c r="C2252" s="1277" t="str">
        <f>'Marks Entry'!$DH$3</f>
        <v>SOCIAL SCIENCE</v>
      </c>
      <c r="D2252" s="1278"/>
      <c r="E2252" s="527">
        <f>IF($L2236="TC",0,IF($L2236="Nso",0,VLOOKUP($A2233,'Marks Entry'!$B$9:$FN$108,113,0)))</f>
        <v>0</v>
      </c>
      <c r="F2252" s="527">
        <f>IF($L2236="TC",0,IF($L2236="Nso",0,VLOOKUP($A2233,'Marks Entry'!$B$9:$FN$108,116,0)))</f>
        <v>0</v>
      </c>
      <c r="G2252" s="527">
        <f>IF($L2236="TC",0,IF($L2236="Nso",0,VLOOKUP($A2233,'Marks Entry'!$B$9:$FN$108,119,0)))</f>
        <v>0</v>
      </c>
      <c r="H2252" s="530">
        <f t="shared" si="186"/>
        <v>0</v>
      </c>
      <c r="I2252" s="1279">
        <f>IF($L2236="TC",0,IF($L2236="Nso",0,VLOOKUP($A2233,'Marks Entry'!$B$9:$FN$108,123,0)))</f>
        <v>0</v>
      </c>
      <c r="J2252" s="1280"/>
      <c r="K2252" s="534">
        <f t="shared" si="187"/>
        <v>0</v>
      </c>
      <c r="L2252" s="1281">
        <f>IF($L2236="TC",0,IF($L2236="Nso",0,VLOOKUP($A2233,'Marks Entry'!$B$9:$FN$108,126,0)))</f>
        <v>0</v>
      </c>
      <c r="M2252" s="1282"/>
      <c r="N2252" s="537">
        <f t="shared" si="188"/>
        <v>0</v>
      </c>
      <c r="O2252" s="544" t="str">
        <f>IF($L2236="TC",0,IF($L2236="Nso",0,VLOOKUP($A2233,'Marks Entry'!$B$9:$FN$108,130,0)))</f>
        <v>E</v>
      </c>
      <c r="P2252" s="1007"/>
    </row>
    <row r="2253" spans="1:16" s="73" customFormat="1" ht="18.600000000000001" customHeight="1">
      <c r="A2253" s="1303"/>
      <c r="B2253" s="543" t="s">
        <v>210</v>
      </c>
      <c r="C2253" s="1350" t="s">
        <v>87</v>
      </c>
      <c r="D2253" s="1351"/>
      <c r="E2253" s="1352"/>
      <c r="F2253" s="1356" t="s">
        <v>88</v>
      </c>
      <c r="G2253" s="1357"/>
      <c r="H2253" s="1358" t="s">
        <v>89</v>
      </c>
      <c r="I2253" s="1358"/>
      <c r="J2253" s="1359" t="s">
        <v>44</v>
      </c>
      <c r="K2253" s="1360"/>
      <c r="L2253" s="236" t="s">
        <v>95</v>
      </c>
      <c r="M2253" s="236" t="s">
        <v>208</v>
      </c>
      <c r="N2253" s="200" t="s">
        <v>42</v>
      </c>
      <c r="O2253" s="545" t="s">
        <v>46</v>
      </c>
      <c r="P2253" s="1007"/>
    </row>
    <row r="2254" spans="1:16" s="73" customFormat="1" ht="18.600000000000001" customHeight="1" thickBot="1">
      <c r="A2254" s="1303"/>
      <c r="B2254" s="543" t="s">
        <v>210</v>
      </c>
      <c r="C2254" s="1353"/>
      <c r="D2254" s="1354"/>
      <c r="E2254" s="1355"/>
      <c r="F2254" s="1361">
        <f>IF($L2236="TC",0,IF($L2236="Nso",0,VLOOKUP($A2233,'Marks Entry'!$B$9:$FN$108,161,0)))</f>
        <v>1200</v>
      </c>
      <c r="G2254" s="1362"/>
      <c r="H2254" s="1363">
        <f>IF($L2236="TC",0,IF($L2236="Nso",0,VLOOKUP($A2233,'Marks Entry'!$B$9:$FN$108,162,0)))</f>
        <v>0</v>
      </c>
      <c r="I2254" s="1363"/>
      <c r="J2254" s="1364">
        <f>IF($L2236="TC",0,IF($L2236="Nso",0,VLOOKUP($A2233,'Marks Entry'!$B$9:$FN$108,163,0)))</f>
        <v>0</v>
      </c>
      <c r="K2254" s="1365"/>
      <c r="L2254" s="237" t="str">
        <f>IF($L2236="TC",0,IF($L2236="Nso",0,VLOOKUP($A2233,'Marks Entry'!$B$9:$FN$108,164,0)))</f>
        <v/>
      </c>
      <c r="M2254" s="237" t="str">
        <f>IF($L2236="TC",0,IF($L2236="Nso",0,VLOOKUP($A2233,'Marks Entry'!$B$9:$FN$108,165,0)))</f>
        <v/>
      </c>
      <c r="N2254" s="542" t="str">
        <f>IF($L2236="TC","TC",IF($L2236="Nso","NSO",VLOOKUP($A2233,'Marks Entry'!$B$9:$FN$108,166,0)))</f>
        <v>PROMOTED</v>
      </c>
      <c r="O2254" s="546" t="str">
        <f>IF($L2236="Nso",0,VLOOKUP($A2233,'Marks Entry'!$B$9:$FN$108,168,0))</f>
        <v/>
      </c>
      <c r="P2254" s="1007"/>
    </row>
    <row r="2255" spans="1:16" s="73" customFormat="1" ht="18.600000000000001" customHeight="1">
      <c r="A2255" s="1303"/>
      <c r="B2255" s="543" t="s">
        <v>210</v>
      </c>
      <c r="C2255" s="1332" t="s">
        <v>62</v>
      </c>
      <c r="D2255" s="1333"/>
      <c r="E2255" s="1333"/>
      <c r="F2255" s="1333"/>
      <c r="G2255" s="1333"/>
      <c r="H2255" s="1333"/>
      <c r="I2255" s="1334"/>
      <c r="J2255" s="1335" t="s">
        <v>63</v>
      </c>
      <c r="K2255" s="1335"/>
      <c r="L2255" s="1336"/>
      <c r="M2255" s="238">
        <f>IF($L2236="TC",0,IF($L2236="Nso",0,VLOOKUP($A2233,'Marks Entry'!$B$9:$FN$108,158,0)))</f>
        <v>0</v>
      </c>
      <c r="N2255" s="1337" t="s">
        <v>104</v>
      </c>
      <c r="O2255" s="1338"/>
      <c r="P2255" s="1007"/>
    </row>
    <row r="2256" spans="1:16" s="73" customFormat="1" ht="18.600000000000001" customHeight="1" thickBot="1">
      <c r="A2256" s="1303"/>
      <c r="B2256" s="543" t="s">
        <v>210</v>
      </c>
      <c r="C2256" s="1339" t="s">
        <v>57</v>
      </c>
      <c r="D2256" s="1340"/>
      <c r="E2256" s="1340"/>
      <c r="F2256" s="1341" t="s">
        <v>168</v>
      </c>
      <c r="G2256" s="1341"/>
      <c r="H2256" s="1341"/>
      <c r="I2256" s="523" t="s">
        <v>50</v>
      </c>
      <c r="J2256" s="1342" t="s">
        <v>64</v>
      </c>
      <c r="K2256" s="1342"/>
      <c r="L2256" s="1343"/>
      <c r="M2256" s="239">
        <f>IF($L2236="TC",0,IF($L2236="Nso",0,VLOOKUP($A2233,'Marks Entry'!$B$9:$FN$108,159,0)))</f>
        <v>0</v>
      </c>
      <c r="N2256" s="1344" t="str">
        <f>IF($L2236="TC",0,IF($L2236="Nso",0,VLOOKUP($A2233,'Marks Entry'!$B$9:$FN$108,160,0)))</f>
        <v/>
      </c>
      <c r="O2256" s="1345"/>
      <c r="P2256" s="1007"/>
    </row>
    <row r="2257" spans="1:16" s="73" customFormat="1" ht="18.600000000000001" customHeight="1">
      <c r="A2257" s="1303"/>
      <c r="B2257" s="543" t="s">
        <v>210</v>
      </c>
      <c r="C2257" s="1339"/>
      <c r="D2257" s="1340"/>
      <c r="E2257" s="1340"/>
      <c r="F2257" s="1341"/>
      <c r="G2257" s="1341"/>
      <c r="H2257" s="1341"/>
      <c r="I2257" s="524" t="s">
        <v>102</v>
      </c>
      <c r="J2257" s="1346" t="s">
        <v>65</v>
      </c>
      <c r="K2257" s="1346"/>
      <c r="L2257" s="1347"/>
      <c r="M2257" s="1348" t="str">
        <f>IF($L2236="TC",0,IF($L2236="Nso",0,VLOOKUP($A2233,'Marks Entry'!$B$9:$FN$108,169,0)))</f>
        <v>Need Improvement</v>
      </c>
      <c r="N2257" s="1348"/>
      <c r="O2257" s="1349"/>
      <c r="P2257" s="1007"/>
    </row>
    <row r="2258" spans="1:16" s="73" customFormat="1" ht="18.600000000000001" customHeight="1">
      <c r="A2258" s="1303"/>
      <c r="B2258" s="543" t="s">
        <v>210</v>
      </c>
      <c r="C2258" s="1397" t="str">
        <f>'Marks Entry'!$EB$3</f>
        <v>Work Exp.</v>
      </c>
      <c r="D2258" s="1398"/>
      <c r="E2258" s="1399"/>
      <c r="F2258" s="1400" t="str">
        <f>IF($L2236="TC",0,IF($L2236="Nso",0,VLOOKUP($A2233,'Marks Entry'!$B$9:$GM$108,186,0)))</f>
        <v>0/100</v>
      </c>
      <c r="G2258" s="1400"/>
      <c r="H2258" s="1400"/>
      <c r="I2258" s="59" t="str">
        <f>IF($L2236="TC",0,IF($L2236="Nso",0,VLOOKUP($A2233,'Marks Entry'!$B$9:$GM$108,139,0)))</f>
        <v>E</v>
      </c>
      <c r="J2258" s="1401" t="s">
        <v>81</v>
      </c>
      <c r="K2258" s="1401"/>
      <c r="L2258" s="1402"/>
      <c r="M2258" s="1403">
        <f>'Marks Entry'!$AA$2</f>
        <v>45041</v>
      </c>
      <c r="N2258" s="1403"/>
      <c r="O2258" s="1404"/>
      <c r="P2258" s="1007"/>
    </row>
    <row r="2259" spans="1:16" s="73" customFormat="1" ht="18.600000000000001" customHeight="1">
      <c r="A2259" s="1303"/>
      <c r="B2259" s="543" t="s">
        <v>210</v>
      </c>
      <c r="C2259" s="1405" t="str">
        <f>'Marks Entry'!$EK$3</f>
        <v>Art Edu.</v>
      </c>
      <c r="D2259" s="1400"/>
      <c r="E2259" s="1400"/>
      <c r="F2259" s="1406" t="str">
        <f>IF($L2236="TC",0,IF($L2236="Nso",0,VLOOKUP($A2233,'Marks Entry'!$B$9:$GM$108,190,0)))</f>
        <v>0/100</v>
      </c>
      <c r="G2259" s="1407"/>
      <c r="H2259" s="1408"/>
      <c r="I2259" s="59" t="str">
        <f>IF($L2236="TC",0,IF($L2236="Nso",0,VLOOKUP($A2233,'Marks Entry'!$B$9:$GM$108,148,0)))</f>
        <v>E</v>
      </c>
      <c r="J2259" s="1409"/>
      <c r="K2259" s="1409"/>
      <c r="L2259" s="1410"/>
      <c r="M2259" s="1410"/>
      <c r="N2259" s="1410"/>
      <c r="O2259" s="1411"/>
      <c r="P2259" s="1007"/>
    </row>
    <row r="2260" spans="1:16" s="73" customFormat="1" ht="18.600000000000001" customHeight="1">
      <c r="A2260" s="1303"/>
      <c r="B2260" s="543" t="s">
        <v>210</v>
      </c>
      <c r="C2260" s="1366" t="str">
        <f>'Marks Entry'!$ET$3</f>
        <v>HEALTH &amp; PHY. EDU.</v>
      </c>
      <c r="D2260" s="1367"/>
      <c r="E2260" s="1367"/>
      <c r="F2260" s="1368" t="str">
        <f>IF($L2236="TC",0,IF($L2236="Nso",0,VLOOKUP($A2233,'Marks Entry'!$B$9:$GM$108,194,0)))</f>
        <v>0/100</v>
      </c>
      <c r="G2260" s="1369"/>
      <c r="H2260" s="1370"/>
      <c r="I2260" s="59" t="str">
        <f>IF($L2236="TC",0,IF($L2236="Nso",0,VLOOKUP($A2233,'Marks Entry'!$B$9:$GM$108,157,0)))</f>
        <v>E</v>
      </c>
      <c r="J2260" s="1371" t="s">
        <v>77</v>
      </c>
      <c r="K2260" s="1372"/>
      <c r="L2260" s="1373"/>
      <c r="M2260" s="1377"/>
      <c r="N2260" s="1372"/>
      <c r="O2260" s="1378"/>
      <c r="P2260" s="1007"/>
    </row>
    <row r="2261" spans="1:16" s="73" customFormat="1" ht="18.600000000000001" customHeight="1">
      <c r="A2261" s="1303"/>
      <c r="B2261" s="543" t="s">
        <v>210</v>
      </c>
      <c r="C2261" s="1381" t="s">
        <v>66</v>
      </c>
      <c r="D2261" s="1382"/>
      <c r="E2261" s="1382"/>
      <c r="F2261" s="1382"/>
      <c r="G2261" s="1382"/>
      <c r="H2261" s="1382"/>
      <c r="I2261" s="1383"/>
      <c r="J2261" s="1374"/>
      <c r="K2261" s="1375"/>
      <c r="L2261" s="1376"/>
      <c r="M2261" s="1379"/>
      <c r="N2261" s="1375"/>
      <c r="O2261" s="1380"/>
      <c r="P2261" s="1007"/>
    </row>
    <row r="2262" spans="1:16" s="73" customFormat="1" ht="18.600000000000001" customHeight="1" thickBot="1">
      <c r="A2262" s="1303"/>
      <c r="B2262" s="543" t="s">
        <v>210</v>
      </c>
      <c r="C2262" s="60" t="s">
        <v>67</v>
      </c>
      <c r="D2262" s="1384" t="s">
        <v>72</v>
      </c>
      <c r="E2262" s="1385"/>
      <c r="F2262" s="1384" t="s">
        <v>73</v>
      </c>
      <c r="G2262" s="1386"/>
      <c r="H2262" s="1386"/>
      <c r="I2262" s="1387"/>
      <c r="J2262" s="1388" t="s">
        <v>78</v>
      </c>
      <c r="K2262" s="1389"/>
      <c r="L2262" s="1389"/>
      <c r="M2262" s="1389"/>
      <c r="N2262" s="1389"/>
      <c r="O2262" s="1390"/>
      <c r="P2262" s="1007"/>
    </row>
    <row r="2263" spans="1:16" s="73" customFormat="1" ht="18.600000000000001" customHeight="1">
      <c r="A2263" s="1303"/>
      <c r="B2263" s="543" t="s">
        <v>210</v>
      </c>
      <c r="C2263" s="690" t="s">
        <v>68</v>
      </c>
      <c r="D2263" s="1328" t="s">
        <v>211</v>
      </c>
      <c r="E2263" s="1327"/>
      <c r="F2263" s="1394" t="s">
        <v>74</v>
      </c>
      <c r="G2263" s="1395"/>
      <c r="H2263" s="1395"/>
      <c r="I2263" s="1396"/>
      <c r="J2263" s="1391"/>
      <c r="K2263" s="1392"/>
      <c r="L2263" s="1392"/>
      <c r="M2263" s="1392"/>
      <c r="N2263" s="1392"/>
      <c r="O2263" s="1393"/>
      <c r="P2263" s="1007"/>
    </row>
    <row r="2264" spans="1:16" s="73" customFormat="1" ht="18.600000000000001" customHeight="1">
      <c r="A2264" s="1303"/>
      <c r="B2264" s="543" t="s">
        <v>210</v>
      </c>
      <c r="C2264" s="689" t="s">
        <v>69</v>
      </c>
      <c r="D2264" s="1275" t="s">
        <v>212</v>
      </c>
      <c r="E2264" s="1274"/>
      <c r="F2264" s="1413" t="s">
        <v>75</v>
      </c>
      <c r="G2264" s="1414"/>
      <c r="H2264" s="1414"/>
      <c r="I2264" s="1415"/>
      <c r="J2264" s="1391"/>
      <c r="K2264" s="1392"/>
      <c r="L2264" s="1392"/>
      <c r="M2264" s="1392"/>
      <c r="N2264" s="1392"/>
      <c r="O2264" s="1393"/>
      <c r="P2264" s="1007"/>
    </row>
    <row r="2265" spans="1:16" s="73" customFormat="1" ht="18.600000000000001" customHeight="1">
      <c r="A2265" s="1303"/>
      <c r="B2265" s="543" t="s">
        <v>210</v>
      </c>
      <c r="C2265" s="689" t="s">
        <v>71</v>
      </c>
      <c r="D2265" s="1275" t="s">
        <v>213</v>
      </c>
      <c r="E2265" s="1274"/>
      <c r="F2265" s="1413" t="s">
        <v>76</v>
      </c>
      <c r="G2265" s="1414"/>
      <c r="H2265" s="1414"/>
      <c r="I2265" s="1415"/>
      <c r="J2265" s="1416" t="s">
        <v>90</v>
      </c>
      <c r="K2265" s="1417"/>
      <c r="L2265" s="1417"/>
      <c r="M2265" s="1417"/>
      <c r="N2265" s="1417"/>
      <c r="O2265" s="1418"/>
      <c r="P2265" s="1007"/>
    </row>
    <row r="2266" spans="1:16" s="73" customFormat="1" ht="18.600000000000001" customHeight="1">
      <c r="A2266" s="1303"/>
      <c r="B2266" s="543" t="s">
        <v>210</v>
      </c>
      <c r="C2266" s="689" t="s">
        <v>70</v>
      </c>
      <c r="D2266" s="1275" t="s">
        <v>214</v>
      </c>
      <c r="E2266" s="1274"/>
      <c r="F2266" s="1413" t="s">
        <v>103</v>
      </c>
      <c r="G2266" s="1414"/>
      <c r="H2266" s="1414"/>
      <c r="I2266" s="1415"/>
      <c r="J2266" s="1416"/>
      <c r="K2266" s="1417"/>
      <c r="L2266" s="1417"/>
      <c r="M2266" s="1417"/>
      <c r="N2266" s="1417"/>
      <c r="O2266" s="1418"/>
      <c r="P2266" s="1007"/>
    </row>
    <row r="2267" spans="1:16" s="73" customFormat="1" ht="18.600000000000001" customHeight="1" thickBot="1">
      <c r="A2267" s="1303"/>
      <c r="B2267" s="547" t="s">
        <v>210</v>
      </c>
      <c r="C2267" s="548" t="s">
        <v>153</v>
      </c>
      <c r="D2267" s="1281" t="s">
        <v>215</v>
      </c>
      <c r="E2267" s="1280"/>
      <c r="F2267" s="1422" t="s">
        <v>216</v>
      </c>
      <c r="G2267" s="1423"/>
      <c r="H2267" s="1423"/>
      <c r="I2267" s="1424"/>
      <c r="J2267" s="1419"/>
      <c r="K2267" s="1420"/>
      <c r="L2267" s="1420"/>
      <c r="M2267" s="1420"/>
      <c r="N2267" s="1420"/>
      <c r="O2267" s="1421"/>
      <c r="P2267" s="1007"/>
    </row>
    <row r="2268" spans="1:16" s="73" customFormat="1" ht="9.75" customHeight="1">
      <c r="A2268" s="1412"/>
      <c r="B2268" s="1412"/>
      <c r="C2268" s="1412"/>
      <c r="D2268" s="1412"/>
      <c r="E2268" s="1412"/>
      <c r="F2268" s="1412"/>
      <c r="G2268" s="1412"/>
      <c r="H2268" s="1412"/>
      <c r="I2268" s="1412"/>
      <c r="J2268" s="1412"/>
      <c r="K2268" s="1412"/>
      <c r="L2268" s="1412"/>
      <c r="M2268" s="1412"/>
      <c r="N2268" s="1412"/>
      <c r="O2268" s="1412"/>
      <c r="P2268" s="1412"/>
    </row>
    <row r="2269" spans="1:16" s="73" customFormat="1" ht="17.25" customHeight="1" thickBot="1">
      <c r="A2269" s="241">
        <f>A2233+1</f>
        <v>64</v>
      </c>
      <c r="B2269" s="1302" t="s">
        <v>53</v>
      </c>
      <c r="C2269" s="1302"/>
      <c r="D2269" s="1302"/>
      <c r="E2269" s="1302"/>
      <c r="F2269" s="1302"/>
      <c r="G2269" s="1302"/>
      <c r="H2269" s="1302"/>
      <c r="I2269" s="1302"/>
      <c r="J2269" s="1302"/>
      <c r="K2269" s="1302"/>
      <c r="L2269" s="1302"/>
      <c r="M2269" s="1302"/>
      <c r="N2269" s="1302"/>
      <c r="O2269" s="1302"/>
      <c r="P2269" s="1007"/>
    </row>
    <row r="2270" spans="1:16" s="73" customFormat="1" ht="44.25" customHeight="1">
      <c r="A2270" s="1303"/>
      <c r="B2270" s="1304" t="str">
        <f>IF(L2272&gt;0,CONCATENATE(I2272,L2272),0)</f>
        <v>Roll No.:-964</v>
      </c>
      <c r="C2270" s="1306"/>
      <c r="D2270" s="1308" t="str">
        <f>Master!$E$8</f>
        <v>Govt. Sr. Secondary School Raimalwada</v>
      </c>
      <c r="E2270" s="1309"/>
      <c r="F2270" s="1309"/>
      <c r="G2270" s="1309"/>
      <c r="H2270" s="1309"/>
      <c r="I2270" s="1309"/>
      <c r="J2270" s="1309"/>
      <c r="K2270" s="1309"/>
      <c r="L2270" s="1309"/>
      <c r="M2270" s="1309"/>
      <c r="N2270" s="1309"/>
      <c r="O2270" s="1310"/>
      <c r="P2270" s="1007"/>
    </row>
    <row r="2271" spans="1:16" s="73" customFormat="1" ht="26.25" customHeight="1" thickBot="1">
      <c r="A2271" s="1303"/>
      <c r="B2271" s="1305"/>
      <c r="C2271" s="1307"/>
      <c r="D2271" s="1311" t="str">
        <f>Master!$E$11</f>
        <v>P.S.-Bapini (Jodhpur)</v>
      </c>
      <c r="E2271" s="1311"/>
      <c r="F2271" s="1311"/>
      <c r="G2271" s="1311"/>
      <c r="H2271" s="1311"/>
      <c r="I2271" s="1311"/>
      <c r="J2271" s="1311"/>
      <c r="K2271" s="1311"/>
      <c r="L2271" s="1311"/>
      <c r="M2271" s="1311"/>
      <c r="N2271" s="1311"/>
      <c r="O2271" s="1312"/>
      <c r="P2271" s="1007"/>
    </row>
    <row r="2272" spans="1:16" s="73" customFormat="1" ht="15" customHeight="1">
      <c r="A2272" s="1303"/>
      <c r="B2272" s="1313"/>
      <c r="C2272" s="1314" t="s">
        <v>163</v>
      </c>
      <c r="D2272" s="1315"/>
      <c r="E2272" s="1315"/>
      <c r="F2272" s="1315"/>
      <c r="G2272" s="1315"/>
      <c r="H2272" s="1316"/>
      <c r="I2272" s="1320" t="s">
        <v>125</v>
      </c>
      <c r="J2272" s="1321"/>
      <c r="K2272" s="1321"/>
      <c r="L2272" s="1286">
        <f>VLOOKUP(A2269,'Marks Entry'!$B$9:$G$108,6)</f>
        <v>964</v>
      </c>
      <c r="M2272" s="1288" t="str">
        <f>CONCATENATE('Marks Entry'!$C$3,"0",'Marks Entry'!$G$3)</f>
        <v>School U-Dise Code :-08151106901</v>
      </c>
      <c r="N2272" s="1289"/>
      <c r="O2272" s="1290"/>
      <c r="P2272" s="1007"/>
    </row>
    <row r="2273" spans="1:16" s="73" customFormat="1" ht="15" customHeight="1">
      <c r="A2273" s="1303"/>
      <c r="B2273" s="1313"/>
      <c r="C2273" s="1314"/>
      <c r="D2273" s="1315"/>
      <c r="E2273" s="1315"/>
      <c r="F2273" s="1315"/>
      <c r="G2273" s="1315"/>
      <c r="H2273" s="1316"/>
      <c r="I2273" s="1320"/>
      <c r="J2273" s="1321"/>
      <c r="K2273" s="1321"/>
      <c r="L2273" s="1286"/>
      <c r="M2273" s="1291" t="str">
        <f>CONCATENATE('Marks Entry'!$I$3,'Marks Entry'!$J$3)</f>
        <v>Session :-2022-23</v>
      </c>
      <c r="N2273" s="1292"/>
      <c r="O2273" s="1293"/>
      <c r="P2273" s="1007"/>
    </row>
    <row r="2274" spans="1:16" s="73" customFormat="1" ht="15" customHeight="1" thickBot="1">
      <c r="A2274" s="1303"/>
      <c r="B2274" s="1313"/>
      <c r="C2274" s="1317"/>
      <c r="D2274" s="1318"/>
      <c r="E2274" s="1318"/>
      <c r="F2274" s="1318"/>
      <c r="G2274" s="1318"/>
      <c r="H2274" s="1319"/>
      <c r="I2274" s="1322"/>
      <c r="J2274" s="1323"/>
      <c r="K2274" s="1323"/>
      <c r="L2274" s="1287"/>
      <c r="M2274" s="1294"/>
      <c r="N2274" s="1295"/>
      <c r="O2274" s="1296"/>
      <c r="P2274" s="1007"/>
    </row>
    <row r="2275" spans="1:16" s="73" customFormat="1" ht="19.5" customHeight="1">
      <c r="A2275" s="1303"/>
      <c r="B2275" s="543" t="s">
        <v>210</v>
      </c>
      <c r="C2275" s="1297" t="s">
        <v>21</v>
      </c>
      <c r="D2275" s="1298"/>
      <c r="E2275" s="1298"/>
      <c r="F2275" s="1298"/>
      <c r="G2275" s="1299"/>
      <c r="H2275" s="13" t="s">
        <v>161</v>
      </c>
      <c r="I2275" s="1300">
        <f>VLOOKUP($A2269,'Marks Entry'!$B$9:$FN$108,4,0)</f>
        <v>0</v>
      </c>
      <c r="J2275" s="1300"/>
      <c r="K2275" s="1300"/>
      <c r="L2275" s="1300"/>
      <c r="M2275" s="1300"/>
      <c r="N2275" s="1300"/>
      <c r="O2275" s="1301"/>
      <c r="P2275" s="1007"/>
    </row>
    <row r="2276" spans="1:16" s="73" customFormat="1" ht="19.5" customHeight="1">
      <c r="A2276" s="1303"/>
      <c r="B2276" s="543" t="s">
        <v>210</v>
      </c>
      <c r="C2276" s="1283" t="s">
        <v>23</v>
      </c>
      <c r="D2276" s="1284"/>
      <c r="E2276" s="1284"/>
      <c r="F2276" s="1284"/>
      <c r="G2276" s="1285"/>
      <c r="H2276" s="25" t="s">
        <v>161</v>
      </c>
      <c r="I2276" s="1252">
        <f>VLOOKUP($A2269,'Marks Entry'!$B$9:$FN$108,7,0)</f>
        <v>0</v>
      </c>
      <c r="J2276" s="1252"/>
      <c r="K2276" s="1252"/>
      <c r="L2276" s="1252"/>
      <c r="M2276" s="1252"/>
      <c r="N2276" s="1252"/>
      <c r="O2276" s="1253"/>
      <c r="P2276" s="1007"/>
    </row>
    <row r="2277" spans="1:16" s="73" customFormat="1" ht="19.5" customHeight="1">
      <c r="A2277" s="1303"/>
      <c r="B2277" s="543" t="s">
        <v>210</v>
      </c>
      <c r="C2277" s="1283" t="s">
        <v>24</v>
      </c>
      <c r="D2277" s="1284"/>
      <c r="E2277" s="1284"/>
      <c r="F2277" s="1284"/>
      <c r="G2277" s="1285"/>
      <c r="H2277" s="25" t="s">
        <v>161</v>
      </c>
      <c r="I2277" s="1252">
        <f>VLOOKUP($A2269,'Marks Entry'!$B$9:$FN$108,8,0)</f>
        <v>0</v>
      </c>
      <c r="J2277" s="1252"/>
      <c r="K2277" s="1252"/>
      <c r="L2277" s="1252"/>
      <c r="M2277" s="1252"/>
      <c r="N2277" s="1252"/>
      <c r="O2277" s="1253"/>
      <c r="P2277" s="1007"/>
    </row>
    <row r="2278" spans="1:16" s="73" customFormat="1" ht="19.5" customHeight="1">
      <c r="A2278" s="1303"/>
      <c r="B2278" s="543" t="s">
        <v>210</v>
      </c>
      <c r="C2278" s="1283" t="s">
        <v>55</v>
      </c>
      <c r="D2278" s="1284"/>
      <c r="E2278" s="1284"/>
      <c r="F2278" s="1284"/>
      <c r="G2278" s="1285"/>
      <c r="H2278" s="25" t="s">
        <v>161</v>
      </c>
      <c r="I2278" s="1252">
        <f>VLOOKUP($A2269,'Marks Entry'!$B$9:$FN$108,9,0)</f>
        <v>0</v>
      </c>
      <c r="J2278" s="1252"/>
      <c r="K2278" s="1252"/>
      <c r="L2278" s="1252"/>
      <c r="M2278" s="1252"/>
      <c r="N2278" s="1252"/>
      <c r="O2278" s="1253"/>
      <c r="P2278" s="1007"/>
    </row>
    <row r="2279" spans="1:16" s="73" customFormat="1" ht="19.5" customHeight="1">
      <c r="A2279" s="1303"/>
      <c r="B2279" s="543" t="s">
        <v>210</v>
      </c>
      <c r="C2279" s="1283" t="s">
        <v>56</v>
      </c>
      <c r="D2279" s="1284"/>
      <c r="E2279" s="1284"/>
      <c r="F2279" s="1284"/>
      <c r="G2279" s="1285"/>
      <c r="H2279" s="25" t="s">
        <v>161</v>
      </c>
      <c r="I2279" s="1251" t="str">
        <f>CONCATENATE('Marks Entry'!$G$4,'Marks Entry'!$J$4)</f>
        <v>6(A)</v>
      </c>
      <c r="J2279" s="1252"/>
      <c r="K2279" s="1252"/>
      <c r="L2279" s="1252"/>
      <c r="M2279" s="1252"/>
      <c r="N2279" s="1252"/>
      <c r="O2279" s="1253"/>
      <c r="P2279" s="1007"/>
    </row>
    <row r="2280" spans="1:16" s="73" customFormat="1" ht="19.5" customHeight="1" thickBot="1">
      <c r="A2280" s="1303"/>
      <c r="B2280" s="543" t="s">
        <v>210</v>
      </c>
      <c r="C2280" s="1254" t="s">
        <v>26</v>
      </c>
      <c r="D2280" s="1255"/>
      <c r="E2280" s="1255"/>
      <c r="F2280" s="1255"/>
      <c r="G2280" s="1256"/>
      <c r="H2280" s="61" t="s">
        <v>161</v>
      </c>
      <c r="I2280" s="1257">
        <f>VLOOKUP($A2269,'Marks Entry'!$B$9:$FN$108,10,0)</f>
        <v>0</v>
      </c>
      <c r="J2280" s="1257"/>
      <c r="K2280" s="1257"/>
      <c r="L2280" s="1257"/>
      <c r="M2280" s="1257"/>
      <c r="N2280" s="1257"/>
      <c r="O2280" s="1258"/>
      <c r="P2280" s="1007"/>
    </row>
    <row r="2281" spans="1:16" s="73" customFormat="1" ht="34.5" customHeight="1">
      <c r="A2281" s="1303"/>
      <c r="B2281" s="543" t="s">
        <v>210</v>
      </c>
      <c r="C2281" s="1259" t="s">
        <v>57</v>
      </c>
      <c r="D2281" s="1260"/>
      <c r="E2281" s="525" t="s">
        <v>82</v>
      </c>
      <c r="F2281" s="525" t="s">
        <v>83</v>
      </c>
      <c r="G2281" s="697" t="str">
        <f>'Marks Entry'!$R$5</f>
        <v>No Bag Day Activity</v>
      </c>
      <c r="H2281" s="521" t="s">
        <v>32</v>
      </c>
      <c r="I2281" s="1261" t="s">
        <v>58</v>
      </c>
      <c r="J2281" s="1262"/>
      <c r="K2281" s="522" t="s">
        <v>203</v>
      </c>
      <c r="L2281" s="1263" t="s">
        <v>94</v>
      </c>
      <c r="M2281" s="1264"/>
      <c r="N2281" s="535" t="s">
        <v>86</v>
      </c>
      <c r="O2281" s="1265" t="s">
        <v>101</v>
      </c>
      <c r="P2281" s="1007"/>
    </row>
    <row r="2282" spans="1:16" s="73" customFormat="1" ht="25.5" customHeight="1" thickBot="1">
      <c r="A2282" s="1303"/>
      <c r="B2282" s="543" t="s">
        <v>210</v>
      </c>
      <c r="C2282" s="1267" t="s">
        <v>59</v>
      </c>
      <c r="D2282" s="1268"/>
      <c r="E2282" s="549">
        <f>'Marks Entry'!$N$7</f>
        <v>10</v>
      </c>
      <c r="F2282" s="549">
        <f>'Marks Entry'!$Q$7</f>
        <v>10</v>
      </c>
      <c r="G2282" s="549">
        <f>'Marks Entry'!$T$7</f>
        <v>10</v>
      </c>
      <c r="H2282" s="111">
        <f>SUM(E2282:G2282)</f>
        <v>30</v>
      </c>
      <c r="I2282" s="1269">
        <f>'Marks Entry'!$X$7</f>
        <v>70</v>
      </c>
      <c r="J2282" s="1270"/>
      <c r="K2282" s="531">
        <f>SUM(H2282,I2282)</f>
        <v>100</v>
      </c>
      <c r="L2282" s="1330">
        <f>'Marks Entry'!$AA$7</f>
        <v>100</v>
      </c>
      <c r="M2282" s="1331"/>
      <c r="N2282" s="536">
        <f>H2282+I2282+L2282</f>
        <v>200</v>
      </c>
      <c r="O2282" s="1266"/>
      <c r="P2282" s="1007"/>
    </row>
    <row r="2283" spans="1:16" s="73" customFormat="1" ht="18.600000000000001" customHeight="1">
      <c r="A2283" s="1303"/>
      <c r="B2283" s="543" t="s">
        <v>210</v>
      </c>
      <c r="C2283" s="1324" t="str">
        <f>'Marks Entry'!$L$3</f>
        <v>HINDI</v>
      </c>
      <c r="D2283" s="1325"/>
      <c r="E2283" s="527">
        <f>IF($L2272="TC",0,IF($L2272="Nso",0,VLOOKUP($A2269,'Marks Entry'!$B$9:$FN$108,13,0)))</f>
        <v>0</v>
      </c>
      <c r="F2283" s="527">
        <f>IF($L2272="TC",0,IF($L2272="Nso",0,VLOOKUP($A2269,'Marks Entry'!$B$9:$FN$108,16,0)))</f>
        <v>0</v>
      </c>
      <c r="G2283" s="527">
        <f>IF($L2272="TC",0,IF($L2272="Nso",0,VLOOKUP($A2269,'Marks Entry'!$B$9:$FN$108,19,0)))</f>
        <v>0</v>
      </c>
      <c r="H2283" s="528">
        <f>SUM(E2283:G2283)</f>
        <v>0</v>
      </c>
      <c r="I2283" s="1326">
        <f>IF($L2272="TC",0,IF($L2272="Nso",0,VLOOKUP($A2269,'Marks Entry'!$B$9:$FN$108,23,0)))</f>
        <v>0</v>
      </c>
      <c r="J2283" s="1327"/>
      <c r="K2283" s="532">
        <f>SUM(H2283,I2283)</f>
        <v>0</v>
      </c>
      <c r="L2283" s="1328">
        <f>IF($L2272="TC",0,IF($L2272="Nso",0,VLOOKUP($A2269,'Marks Entry'!$B$9:$FN$108,26,0)))</f>
        <v>0</v>
      </c>
      <c r="M2283" s="1329"/>
      <c r="N2283" s="537">
        <f>SUM(H2283,I2283,L2283)</f>
        <v>0</v>
      </c>
      <c r="O2283" s="544" t="str">
        <f>IF($L2272="TC",0,IF($L2272="Nso",0,VLOOKUP($A2269,'Marks Entry'!$B$9:$FN$108,30,0)))</f>
        <v>E</v>
      </c>
      <c r="P2283" s="1007"/>
    </row>
    <row r="2284" spans="1:16" s="73" customFormat="1" ht="18.600000000000001" customHeight="1">
      <c r="A2284" s="1303"/>
      <c r="B2284" s="543" t="s">
        <v>210</v>
      </c>
      <c r="C2284" s="1271" t="str">
        <f>'Marks Entry'!$AF$3</f>
        <v>ENGLISH</v>
      </c>
      <c r="D2284" s="1272"/>
      <c r="E2284" s="527">
        <f>IF($L2272="TC",0,IF($L2272="Nso",0,VLOOKUP($A2269,'Marks Entry'!$B$9:$FN$108,33,0)))</f>
        <v>0</v>
      </c>
      <c r="F2284" s="527">
        <f>IF($L2272="TC",0,IF($L2272="Nso",0,VLOOKUP($A2269,'Marks Entry'!$B$9:$FN$108,36,0)))</f>
        <v>0</v>
      </c>
      <c r="G2284" s="527">
        <f>IF($L2272="TC",0,IF($L2272="Nso",0,VLOOKUP($A2269,'Marks Entry'!$B$9:$FN$108,39,0)))</f>
        <v>0</v>
      </c>
      <c r="H2284" s="529">
        <f t="shared" ref="H2284:H2288" si="189">SUM(E2284:G2284)</f>
        <v>0</v>
      </c>
      <c r="I2284" s="1273">
        <f>IF($L2272="TC",0,IF($L2272="Nso",0,VLOOKUP($A2269,'Marks Entry'!$B$9:$FN$108,43,0)))</f>
        <v>0</v>
      </c>
      <c r="J2284" s="1274"/>
      <c r="K2284" s="533">
        <f t="shared" ref="K2284:K2288" si="190">SUM(H2284,I2284)</f>
        <v>0</v>
      </c>
      <c r="L2284" s="1275">
        <f>IF($L2272="TC",0,IF($L2272="Nso",0,VLOOKUP($A2269,'Marks Entry'!$B$9:$FN$108,46,0)))</f>
        <v>0</v>
      </c>
      <c r="M2284" s="1276"/>
      <c r="N2284" s="537">
        <f t="shared" ref="N2284:N2288" si="191">SUM(H2284,I2284,L2284)</f>
        <v>0</v>
      </c>
      <c r="O2284" s="544" t="str">
        <f>IF($L2272="TC",0,IF($L2272="Nso",0,VLOOKUP($A2269,'Marks Entry'!$B$9:$FN$108,50,0)))</f>
        <v>E</v>
      </c>
      <c r="P2284" s="1007"/>
    </row>
    <row r="2285" spans="1:16" s="73" customFormat="1" ht="18.600000000000001" customHeight="1">
      <c r="A2285" s="1303"/>
      <c r="B2285" s="543" t="s">
        <v>210</v>
      </c>
      <c r="C2285" s="1271" t="str">
        <f>'Marks Entry'!$AZ$3</f>
        <v>SANSKRIT</v>
      </c>
      <c r="D2285" s="1272"/>
      <c r="E2285" s="527">
        <f>IF($L2272="TC",0,IF($L2272="Nso",0,VLOOKUP($A2269,'Marks Entry'!$B$9:$FN$108,53,0)))</f>
        <v>0</v>
      </c>
      <c r="F2285" s="527">
        <f>IF($L2272="TC",0,IF($L2272="TC",0,IF($L2272="Nso",0,VLOOKUP($A2269,'Marks Entry'!$B$9:$FN$108,56,0))))</f>
        <v>0</v>
      </c>
      <c r="G2285" s="527">
        <f>IF($L2272="TC",0,IF($L2272="TC",0,IF($L2272="Nso",0,VLOOKUP($A2269,'Marks Entry'!$B$9:$FN$108,59,0))))</f>
        <v>0</v>
      </c>
      <c r="H2285" s="529">
        <f t="shared" si="189"/>
        <v>0</v>
      </c>
      <c r="I2285" s="1273">
        <f>IF($L2272="TC",0,IF($L2272="Nso",0,VLOOKUP($A2269,'Marks Entry'!$B$9:$FN$108,63,0)))</f>
        <v>0</v>
      </c>
      <c r="J2285" s="1274"/>
      <c r="K2285" s="533">
        <f t="shared" si="190"/>
        <v>0</v>
      </c>
      <c r="L2285" s="1275">
        <f>IF($L2272="TC",0,IF($L2272="Nso",0,VLOOKUP($A2269,'Marks Entry'!$B$9:$FN$108,66,0)))</f>
        <v>0</v>
      </c>
      <c r="M2285" s="1276"/>
      <c r="N2285" s="537">
        <f t="shared" si="191"/>
        <v>0</v>
      </c>
      <c r="O2285" s="544" t="str">
        <f>IF($L2272="TC",0,IF($L2272="Nso",0,VLOOKUP($A2269,'Marks Entry'!$B$9:$FN$108,70,0)))</f>
        <v>E</v>
      </c>
      <c r="P2285" s="1007"/>
    </row>
    <row r="2286" spans="1:16" s="73" customFormat="1" ht="18.600000000000001" customHeight="1">
      <c r="A2286" s="1303"/>
      <c r="B2286" s="543" t="s">
        <v>210</v>
      </c>
      <c r="C2286" s="1271" t="str">
        <f>'Marks Entry'!$BT$3</f>
        <v>SCIENCE</v>
      </c>
      <c r="D2286" s="1272"/>
      <c r="E2286" s="527">
        <f>IF($L2272="TC",0,IF($L2272="Nso",0,VLOOKUP($A2269,'Marks Entry'!$B$9:$FN$108,73,0)))</f>
        <v>0</v>
      </c>
      <c r="F2286" s="527">
        <f>IF($L2272="TC",0,IF($L2272="Nso",0,VLOOKUP($A2269,'Marks Entry'!$B$9:$FN$108,76,0)))</f>
        <v>0</v>
      </c>
      <c r="G2286" s="527">
        <f>IF($L2272="TC",0,IF($L2272="Nso",0,VLOOKUP($A2269,'Marks Entry'!$B$9:$FN$108,79,0)))</f>
        <v>0</v>
      </c>
      <c r="H2286" s="529">
        <f t="shared" si="189"/>
        <v>0</v>
      </c>
      <c r="I2286" s="1273">
        <f>IF($L2272="TC",0,IF($L2272="Nso",0,VLOOKUP($A2269,'Marks Entry'!$B$9:$FN$108,83,0)))</f>
        <v>0</v>
      </c>
      <c r="J2286" s="1274"/>
      <c r="K2286" s="533">
        <f t="shared" si="190"/>
        <v>0</v>
      </c>
      <c r="L2286" s="1275">
        <f>IF($L2272="TC",0,IF($L2272="Nso",0,VLOOKUP($A2269,'Marks Entry'!$B$9:$FN$108,86,0)))</f>
        <v>0</v>
      </c>
      <c r="M2286" s="1276"/>
      <c r="N2286" s="537">
        <f t="shared" si="191"/>
        <v>0</v>
      </c>
      <c r="O2286" s="544" t="str">
        <f>IF($L2272="TC",0,IF($L2272="Nso",0,VLOOKUP($A2269,'Marks Entry'!$B$9:$FN$108,90,0)))</f>
        <v>E</v>
      </c>
      <c r="P2286" s="1007"/>
    </row>
    <row r="2287" spans="1:16" s="73" customFormat="1" ht="18.600000000000001" customHeight="1">
      <c r="A2287" s="1303"/>
      <c r="B2287" s="543" t="s">
        <v>210</v>
      </c>
      <c r="C2287" s="1271" t="str">
        <f>'Marks Entry'!$CN$3</f>
        <v>MATHEMATICS</v>
      </c>
      <c r="D2287" s="1272"/>
      <c r="E2287" s="527">
        <f>IF($L2272="TC",0,IF($L2272="Nso",0,VLOOKUP($A2269,'Marks Entry'!$B$9:$FN$108,93,0)))</f>
        <v>0</v>
      </c>
      <c r="F2287" s="527">
        <f>IF($L2272="TC",0,IF($L2272="Nso",0,VLOOKUP($A2269,'Marks Entry'!$B$9:$FN$108,96,0)))</f>
        <v>0</v>
      </c>
      <c r="G2287" s="527">
        <f>IF($L2272="TC",0,IF($L2272="Nso",0,VLOOKUP($A2269,'Marks Entry'!$B$9:$FN$108,99,0)))</f>
        <v>0</v>
      </c>
      <c r="H2287" s="529">
        <f t="shared" si="189"/>
        <v>0</v>
      </c>
      <c r="I2287" s="1273">
        <f>IF($L2272="TC",0,IF($L2272="Nso",0,VLOOKUP($A2269,'Marks Entry'!$B$9:$FN$108,103,0)))</f>
        <v>0</v>
      </c>
      <c r="J2287" s="1274"/>
      <c r="K2287" s="533">
        <f t="shared" si="190"/>
        <v>0</v>
      </c>
      <c r="L2287" s="1275">
        <f>IF($L2272="TC",0,IF($L2272="Nso",0,VLOOKUP($A2269,'Marks Entry'!$B$9:$FN$108,106,0)))</f>
        <v>0</v>
      </c>
      <c r="M2287" s="1276"/>
      <c r="N2287" s="537">
        <f t="shared" si="191"/>
        <v>0</v>
      </c>
      <c r="O2287" s="544" t="str">
        <f>IF($L2272="TC",0,IF($L2272="Nso",0,VLOOKUP($A2269,'Marks Entry'!$B$9:$FN$108,110,0)))</f>
        <v>E</v>
      </c>
      <c r="P2287" s="1007"/>
    </row>
    <row r="2288" spans="1:16" s="73" customFormat="1" ht="18.600000000000001" customHeight="1" thickBot="1">
      <c r="A2288" s="1303"/>
      <c r="B2288" s="543" t="s">
        <v>210</v>
      </c>
      <c r="C2288" s="1277" t="str">
        <f>'Marks Entry'!$DH$3</f>
        <v>SOCIAL SCIENCE</v>
      </c>
      <c r="D2288" s="1278"/>
      <c r="E2288" s="527">
        <f>IF($L2272="TC",0,IF($L2272="Nso",0,VLOOKUP($A2269,'Marks Entry'!$B$9:$FN$108,113,0)))</f>
        <v>0</v>
      </c>
      <c r="F2288" s="527">
        <f>IF($L2272="TC",0,IF($L2272="Nso",0,VLOOKUP($A2269,'Marks Entry'!$B$9:$FN$108,116,0)))</f>
        <v>0</v>
      </c>
      <c r="G2288" s="527">
        <f>IF($L2272="TC",0,IF($L2272="Nso",0,VLOOKUP($A2269,'Marks Entry'!$B$9:$FN$108,119,0)))</f>
        <v>0</v>
      </c>
      <c r="H2288" s="530">
        <f t="shared" si="189"/>
        <v>0</v>
      </c>
      <c r="I2288" s="1279">
        <f>IF($L2272="TC",0,IF($L2272="Nso",0,VLOOKUP($A2269,'Marks Entry'!$B$9:$FN$108,123,0)))</f>
        <v>0</v>
      </c>
      <c r="J2288" s="1280"/>
      <c r="K2288" s="534">
        <f t="shared" si="190"/>
        <v>0</v>
      </c>
      <c r="L2288" s="1281">
        <f>IF($L2272="TC",0,IF($L2272="Nso",0,VLOOKUP($A2269,'Marks Entry'!$B$9:$FN$108,126,0)))</f>
        <v>0</v>
      </c>
      <c r="M2288" s="1282"/>
      <c r="N2288" s="537">
        <f t="shared" si="191"/>
        <v>0</v>
      </c>
      <c r="O2288" s="544" t="str">
        <f>IF($L2272="TC",0,IF($L2272="Nso",0,VLOOKUP($A2269,'Marks Entry'!$B$9:$FN$108,130,0)))</f>
        <v>E</v>
      </c>
      <c r="P2288" s="1007"/>
    </row>
    <row r="2289" spans="1:16" s="73" customFormat="1" ht="18.600000000000001" customHeight="1">
      <c r="A2289" s="1303"/>
      <c r="B2289" s="543" t="s">
        <v>210</v>
      </c>
      <c r="C2289" s="1350" t="s">
        <v>87</v>
      </c>
      <c r="D2289" s="1351"/>
      <c r="E2289" s="1352"/>
      <c r="F2289" s="1356" t="s">
        <v>88</v>
      </c>
      <c r="G2289" s="1357"/>
      <c r="H2289" s="1358" t="s">
        <v>89</v>
      </c>
      <c r="I2289" s="1358"/>
      <c r="J2289" s="1359" t="s">
        <v>44</v>
      </c>
      <c r="K2289" s="1360"/>
      <c r="L2289" s="236" t="s">
        <v>95</v>
      </c>
      <c r="M2289" s="236" t="s">
        <v>208</v>
      </c>
      <c r="N2289" s="200" t="s">
        <v>42</v>
      </c>
      <c r="O2289" s="545" t="s">
        <v>46</v>
      </c>
      <c r="P2289" s="1007"/>
    </row>
    <row r="2290" spans="1:16" s="73" customFormat="1" ht="18.600000000000001" customHeight="1" thickBot="1">
      <c r="A2290" s="1303"/>
      <c r="B2290" s="543" t="s">
        <v>210</v>
      </c>
      <c r="C2290" s="1353"/>
      <c r="D2290" s="1354"/>
      <c r="E2290" s="1355"/>
      <c r="F2290" s="1361">
        <f>IF($L2272="TC",0,IF($L2272="Nso",0,VLOOKUP($A2269,'Marks Entry'!$B$9:$FN$108,161,0)))</f>
        <v>1200</v>
      </c>
      <c r="G2290" s="1362"/>
      <c r="H2290" s="1363">
        <f>IF($L2272="TC",0,IF($L2272="Nso",0,VLOOKUP($A2269,'Marks Entry'!$B$9:$FN$108,162,0)))</f>
        <v>0</v>
      </c>
      <c r="I2290" s="1363"/>
      <c r="J2290" s="1364">
        <f>IF($L2272="TC",0,IF($L2272="Nso",0,VLOOKUP($A2269,'Marks Entry'!$B$9:$FN$108,163,0)))</f>
        <v>0</v>
      </c>
      <c r="K2290" s="1365"/>
      <c r="L2290" s="237" t="str">
        <f>IF($L2272="TC",0,IF($L2272="Nso",0,VLOOKUP($A2269,'Marks Entry'!$B$9:$FN$108,164,0)))</f>
        <v/>
      </c>
      <c r="M2290" s="237" t="str">
        <f>IF($L2272="TC",0,IF($L2272="Nso",0,VLOOKUP($A2269,'Marks Entry'!$B$9:$FN$108,165,0)))</f>
        <v/>
      </c>
      <c r="N2290" s="542" t="str">
        <f>IF($L2272="TC","TC",IF($L2272="Nso","NSO",VLOOKUP($A2269,'Marks Entry'!$B$9:$FN$108,166,0)))</f>
        <v>PROMOTED</v>
      </c>
      <c r="O2290" s="546" t="str">
        <f>IF($L2272="Nso",0,VLOOKUP($A2269,'Marks Entry'!$B$9:$FN$108,168,0))</f>
        <v/>
      </c>
      <c r="P2290" s="1007"/>
    </row>
    <row r="2291" spans="1:16" s="73" customFormat="1" ht="18.600000000000001" customHeight="1">
      <c r="A2291" s="1303"/>
      <c r="B2291" s="543" t="s">
        <v>210</v>
      </c>
      <c r="C2291" s="1332" t="s">
        <v>62</v>
      </c>
      <c r="D2291" s="1333"/>
      <c r="E2291" s="1333"/>
      <c r="F2291" s="1333"/>
      <c r="G2291" s="1333"/>
      <c r="H2291" s="1333"/>
      <c r="I2291" s="1334"/>
      <c r="J2291" s="1335" t="s">
        <v>63</v>
      </c>
      <c r="K2291" s="1335"/>
      <c r="L2291" s="1336"/>
      <c r="M2291" s="238">
        <f>IF($L2272="TC",0,IF($L2272="Nso",0,VLOOKUP($A2269,'Marks Entry'!$B$9:$FN$108,158,0)))</f>
        <v>0</v>
      </c>
      <c r="N2291" s="1337" t="s">
        <v>104</v>
      </c>
      <c r="O2291" s="1338"/>
      <c r="P2291" s="1007"/>
    </row>
    <row r="2292" spans="1:16" s="73" customFormat="1" ht="18.600000000000001" customHeight="1" thickBot="1">
      <c r="A2292" s="1303"/>
      <c r="B2292" s="543" t="s">
        <v>210</v>
      </c>
      <c r="C2292" s="1339" t="s">
        <v>57</v>
      </c>
      <c r="D2292" s="1340"/>
      <c r="E2292" s="1340"/>
      <c r="F2292" s="1341" t="s">
        <v>168</v>
      </c>
      <c r="G2292" s="1341"/>
      <c r="H2292" s="1341"/>
      <c r="I2292" s="523" t="s">
        <v>50</v>
      </c>
      <c r="J2292" s="1342" t="s">
        <v>64</v>
      </c>
      <c r="K2292" s="1342"/>
      <c r="L2292" s="1343"/>
      <c r="M2292" s="239">
        <f>IF($L2272="TC",0,IF($L2272="Nso",0,VLOOKUP($A2269,'Marks Entry'!$B$9:$FN$108,159,0)))</f>
        <v>0</v>
      </c>
      <c r="N2292" s="1344" t="str">
        <f>IF($L2272="TC",0,IF($L2272="Nso",0,VLOOKUP($A2269,'Marks Entry'!$B$9:$FN$108,160,0)))</f>
        <v/>
      </c>
      <c r="O2292" s="1345"/>
      <c r="P2292" s="1007"/>
    </row>
    <row r="2293" spans="1:16" s="73" customFormat="1" ht="18.600000000000001" customHeight="1">
      <c r="A2293" s="1303"/>
      <c r="B2293" s="543" t="s">
        <v>210</v>
      </c>
      <c r="C2293" s="1339"/>
      <c r="D2293" s="1340"/>
      <c r="E2293" s="1340"/>
      <c r="F2293" s="1341"/>
      <c r="G2293" s="1341"/>
      <c r="H2293" s="1341"/>
      <c r="I2293" s="524" t="s">
        <v>102</v>
      </c>
      <c r="J2293" s="1346" t="s">
        <v>65</v>
      </c>
      <c r="K2293" s="1346"/>
      <c r="L2293" s="1347"/>
      <c r="M2293" s="1348" t="str">
        <f>IF($L2272="TC",0,IF($L2272="Nso",0,VLOOKUP($A2269,'Marks Entry'!$B$9:$FN$108,169,0)))</f>
        <v>Need Improvement</v>
      </c>
      <c r="N2293" s="1348"/>
      <c r="O2293" s="1349"/>
      <c r="P2293" s="1007"/>
    </row>
    <row r="2294" spans="1:16" s="73" customFormat="1" ht="18.600000000000001" customHeight="1">
      <c r="A2294" s="1303"/>
      <c r="B2294" s="543" t="s">
        <v>210</v>
      </c>
      <c r="C2294" s="1397" t="str">
        <f>'Marks Entry'!$EB$3</f>
        <v>Work Exp.</v>
      </c>
      <c r="D2294" s="1398"/>
      <c r="E2294" s="1399"/>
      <c r="F2294" s="1400" t="str">
        <f>IF($L2272="TC",0,IF($L2272="Nso",0,VLOOKUP($A2269,'Marks Entry'!$B$9:$GM$108,186,0)))</f>
        <v>0/100</v>
      </c>
      <c r="G2294" s="1400"/>
      <c r="H2294" s="1400"/>
      <c r="I2294" s="59" t="str">
        <f>IF($L2272="TC",0,IF($L2272="Nso",0,VLOOKUP($A2269,'Marks Entry'!$B$9:$GM$108,139,0)))</f>
        <v>E</v>
      </c>
      <c r="J2294" s="1401" t="s">
        <v>81</v>
      </c>
      <c r="K2294" s="1401"/>
      <c r="L2294" s="1402"/>
      <c r="M2294" s="1403">
        <f>'Marks Entry'!$AA$2</f>
        <v>45041</v>
      </c>
      <c r="N2294" s="1403"/>
      <c r="O2294" s="1404"/>
      <c r="P2294" s="1007"/>
    </row>
    <row r="2295" spans="1:16" s="73" customFormat="1" ht="18.600000000000001" customHeight="1">
      <c r="A2295" s="1303"/>
      <c r="B2295" s="543" t="s">
        <v>210</v>
      </c>
      <c r="C2295" s="1405" t="str">
        <f>'Marks Entry'!$EK$3</f>
        <v>Art Edu.</v>
      </c>
      <c r="D2295" s="1400"/>
      <c r="E2295" s="1400"/>
      <c r="F2295" s="1406" t="str">
        <f>IF($L2272="TC",0,IF($L2272="Nso",0,VLOOKUP($A2269,'Marks Entry'!$B$9:$GM$108,190,0)))</f>
        <v>0/100</v>
      </c>
      <c r="G2295" s="1407"/>
      <c r="H2295" s="1408"/>
      <c r="I2295" s="59" t="str">
        <f>IF($L2272="TC",0,IF($L2272="Nso",0,VLOOKUP($A2269,'Marks Entry'!$B$9:$GM$108,148,0)))</f>
        <v>E</v>
      </c>
      <c r="J2295" s="1409"/>
      <c r="K2295" s="1409"/>
      <c r="L2295" s="1410"/>
      <c r="M2295" s="1410"/>
      <c r="N2295" s="1410"/>
      <c r="O2295" s="1411"/>
      <c r="P2295" s="1007"/>
    </row>
    <row r="2296" spans="1:16" s="73" customFormat="1" ht="18.600000000000001" customHeight="1">
      <c r="A2296" s="1303"/>
      <c r="B2296" s="543" t="s">
        <v>210</v>
      </c>
      <c r="C2296" s="1366" t="str">
        <f>'Marks Entry'!$ET$3</f>
        <v>HEALTH &amp; PHY. EDU.</v>
      </c>
      <c r="D2296" s="1367"/>
      <c r="E2296" s="1367"/>
      <c r="F2296" s="1368" t="str">
        <f>IF($L2272="TC",0,IF($L2272="Nso",0,VLOOKUP($A2269,'Marks Entry'!$B$9:$GM$108,194,0)))</f>
        <v>0/100</v>
      </c>
      <c r="G2296" s="1369"/>
      <c r="H2296" s="1370"/>
      <c r="I2296" s="59" t="str">
        <f>IF($L2272="TC",0,IF($L2272="Nso",0,VLOOKUP($A2269,'Marks Entry'!$B$9:$GM$108,157,0)))</f>
        <v>E</v>
      </c>
      <c r="J2296" s="1371" t="s">
        <v>77</v>
      </c>
      <c r="K2296" s="1372"/>
      <c r="L2296" s="1373"/>
      <c r="M2296" s="1377"/>
      <c r="N2296" s="1372"/>
      <c r="O2296" s="1378"/>
      <c r="P2296" s="1007"/>
    </row>
    <row r="2297" spans="1:16" s="73" customFormat="1" ht="18.600000000000001" customHeight="1">
      <c r="A2297" s="1303"/>
      <c r="B2297" s="543" t="s">
        <v>210</v>
      </c>
      <c r="C2297" s="1381" t="s">
        <v>66</v>
      </c>
      <c r="D2297" s="1382"/>
      <c r="E2297" s="1382"/>
      <c r="F2297" s="1382"/>
      <c r="G2297" s="1382"/>
      <c r="H2297" s="1382"/>
      <c r="I2297" s="1383"/>
      <c r="J2297" s="1374"/>
      <c r="K2297" s="1375"/>
      <c r="L2297" s="1376"/>
      <c r="M2297" s="1379"/>
      <c r="N2297" s="1375"/>
      <c r="O2297" s="1380"/>
      <c r="P2297" s="1007"/>
    </row>
    <row r="2298" spans="1:16" s="73" customFormat="1" ht="18.600000000000001" customHeight="1" thickBot="1">
      <c r="A2298" s="1303"/>
      <c r="B2298" s="543" t="s">
        <v>210</v>
      </c>
      <c r="C2298" s="60" t="s">
        <v>67</v>
      </c>
      <c r="D2298" s="1384" t="s">
        <v>72</v>
      </c>
      <c r="E2298" s="1385"/>
      <c r="F2298" s="1384" t="s">
        <v>73</v>
      </c>
      <c r="G2298" s="1386"/>
      <c r="H2298" s="1386"/>
      <c r="I2298" s="1387"/>
      <c r="J2298" s="1388" t="s">
        <v>78</v>
      </c>
      <c r="K2298" s="1389"/>
      <c r="L2298" s="1389"/>
      <c r="M2298" s="1389"/>
      <c r="N2298" s="1389"/>
      <c r="O2298" s="1390"/>
      <c r="P2298" s="1007"/>
    </row>
    <row r="2299" spans="1:16" s="73" customFormat="1" ht="18.600000000000001" customHeight="1">
      <c r="A2299" s="1303"/>
      <c r="B2299" s="543" t="s">
        <v>210</v>
      </c>
      <c r="C2299" s="690" t="s">
        <v>68</v>
      </c>
      <c r="D2299" s="1328" t="s">
        <v>211</v>
      </c>
      <c r="E2299" s="1327"/>
      <c r="F2299" s="1394" t="s">
        <v>74</v>
      </c>
      <c r="G2299" s="1395"/>
      <c r="H2299" s="1395"/>
      <c r="I2299" s="1396"/>
      <c r="J2299" s="1391"/>
      <c r="K2299" s="1392"/>
      <c r="L2299" s="1392"/>
      <c r="M2299" s="1392"/>
      <c r="N2299" s="1392"/>
      <c r="O2299" s="1393"/>
      <c r="P2299" s="1007"/>
    </row>
    <row r="2300" spans="1:16" s="73" customFormat="1" ht="18.600000000000001" customHeight="1">
      <c r="A2300" s="1303"/>
      <c r="B2300" s="543" t="s">
        <v>210</v>
      </c>
      <c r="C2300" s="689" t="s">
        <v>69</v>
      </c>
      <c r="D2300" s="1275" t="s">
        <v>212</v>
      </c>
      <c r="E2300" s="1274"/>
      <c r="F2300" s="1413" t="s">
        <v>75</v>
      </c>
      <c r="G2300" s="1414"/>
      <c r="H2300" s="1414"/>
      <c r="I2300" s="1415"/>
      <c r="J2300" s="1391"/>
      <c r="K2300" s="1392"/>
      <c r="L2300" s="1392"/>
      <c r="M2300" s="1392"/>
      <c r="N2300" s="1392"/>
      <c r="O2300" s="1393"/>
      <c r="P2300" s="1007"/>
    </row>
    <row r="2301" spans="1:16" s="73" customFormat="1" ht="18.600000000000001" customHeight="1">
      <c r="A2301" s="1303"/>
      <c r="B2301" s="543" t="s">
        <v>210</v>
      </c>
      <c r="C2301" s="689" t="s">
        <v>71</v>
      </c>
      <c r="D2301" s="1275" t="s">
        <v>213</v>
      </c>
      <c r="E2301" s="1274"/>
      <c r="F2301" s="1413" t="s">
        <v>76</v>
      </c>
      <c r="G2301" s="1414"/>
      <c r="H2301" s="1414"/>
      <c r="I2301" s="1415"/>
      <c r="J2301" s="1416" t="s">
        <v>90</v>
      </c>
      <c r="K2301" s="1417"/>
      <c r="L2301" s="1417"/>
      <c r="M2301" s="1417"/>
      <c r="N2301" s="1417"/>
      <c r="O2301" s="1418"/>
      <c r="P2301" s="1007"/>
    </row>
    <row r="2302" spans="1:16" s="73" customFormat="1" ht="18.600000000000001" customHeight="1">
      <c r="A2302" s="1303"/>
      <c r="B2302" s="543" t="s">
        <v>210</v>
      </c>
      <c r="C2302" s="689" t="s">
        <v>70</v>
      </c>
      <c r="D2302" s="1275" t="s">
        <v>214</v>
      </c>
      <c r="E2302" s="1274"/>
      <c r="F2302" s="1413" t="s">
        <v>103</v>
      </c>
      <c r="G2302" s="1414"/>
      <c r="H2302" s="1414"/>
      <c r="I2302" s="1415"/>
      <c r="J2302" s="1416"/>
      <c r="K2302" s="1417"/>
      <c r="L2302" s="1417"/>
      <c r="M2302" s="1417"/>
      <c r="N2302" s="1417"/>
      <c r="O2302" s="1418"/>
      <c r="P2302" s="1007"/>
    </row>
    <row r="2303" spans="1:16" s="73" customFormat="1" ht="18.600000000000001" customHeight="1" thickBot="1">
      <c r="A2303" s="1303"/>
      <c r="B2303" s="547" t="s">
        <v>210</v>
      </c>
      <c r="C2303" s="548" t="s">
        <v>153</v>
      </c>
      <c r="D2303" s="1281" t="s">
        <v>215</v>
      </c>
      <c r="E2303" s="1280"/>
      <c r="F2303" s="1422" t="s">
        <v>216</v>
      </c>
      <c r="G2303" s="1423"/>
      <c r="H2303" s="1423"/>
      <c r="I2303" s="1424"/>
      <c r="J2303" s="1419"/>
      <c r="K2303" s="1420"/>
      <c r="L2303" s="1420"/>
      <c r="M2303" s="1420"/>
      <c r="N2303" s="1420"/>
      <c r="O2303" s="1421"/>
      <c r="P2303" s="1007"/>
    </row>
    <row r="2304" spans="1:16" s="73" customFormat="1" ht="9.75" customHeight="1">
      <c r="A2304" s="1412"/>
      <c r="B2304" s="1412"/>
      <c r="C2304" s="1412"/>
      <c r="D2304" s="1412"/>
      <c r="E2304" s="1412"/>
      <c r="F2304" s="1412"/>
      <c r="G2304" s="1412"/>
      <c r="H2304" s="1412"/>
      <c r="I2304" s="1412"/>
      <c r="J2304" s="1412"/>
      <c r="K2304" s="1412"/>
      <c r="L2304" s="1412"/>
      <c r="M2304" s="1412"/>
      <c r="N2304" s="1412"/>
      <c r="O2304" s="1412"/>
      <c r="P2304" s="1412"/>
    </row>
    <row r="2305" spans="1:16" s="73" customFormat="1" ht="17.25" customHeight="1" thickBot="1">
      <c r="A2305" s="241">
        <f>A2269+1</f>
        <v>65</v>
      </c>
      <c r="B2305" s="1302" t="s">
        <v>53</v>
      </c>
      <c r="C2305" s="1302"/>
      <c r="D2305" s="1302"/>
      <c r="E2305" s="1302"/>
      <c r="F2305" s="1302"/>
      <c r="G2305" s="1302"/>
      <c r="H2305" s="1302"/>
      <c r="I2305" s="1302"/>
      <c r="J2305" s="1302"/>
      <c r="K2305" s="1302"/>
      <c r="L2305" s="1302"/>
      <c r="M2305" s="1302"/>
      <c r="N2305" s="1302"/>
      <c r="O2305" s="1302"/>
      <c r="P2305" s="1007"/>
    </row>
    <row r="2306" spans="1:16" s="73" customFormat="1" ht="44.25" customHeight="1">
      <c r="A2306" s="1303"/>
      <c r="B2306" s="1304" t="str">
        <f>IF(L2308&gt;0,CONCATENATE(I2308,L2308),0)</f>
        <v>Roll No.:-965</v>
      </c>
      <c r="C2306" s="1306"/>
      <c r="D2306" s="1308" t="str">
        <f>Master!$E$8</f>
        <v>Govt. Sr. Secondary School Raimalwada</v>
      </c>
      <c r="E2306" s="1309"/>
      <c r="F2306" s="1309"/>
      <c r="G2306" s="1309"/>
      <c r="H2306" s="1309"/>
      <c r="I2306" s="1309"/>
      <c r="J2306" s="1309"/>
      <c r="K2306" s="1309"/>
      <c r="L2306" s="1309"/>
      <c r="M2306" s="1309"/>
      <c r="N2306" s="1309"/>
      <c r="O2306" s="1310"/>
      <c r="P2306" s="1007"/>
    </row>
    <row r="2307" spans="1:16" s="73" customFormat="1" ht="26.25" customHeight="1" thickBot="1">
      <c r="A2307" s="1303"/>
      <c r="B2307" s="1305"/>
      <c r="C2307" s="1307"/>
      <c r="D2307" s="1311" t="str">
        <f>Master!$E$11</f>
        <v>P.S.-Bapini (Jodhpur)</v>
      </c>
      <c r="E2307" s="1311"/>
      <c r="F2307" s="1311"/>
      <c r="G2307" s="1311"/>
      <c r="H2307" s="1311"/>
      <c r="I2307" s="1311"/>
      <c r="J2307" s="1311"/>
      <c r="K2307" s="1311"/>
      <c r="L2307" s="1311"/>
      <c r="M2307" s="1311"/>
      <c r="N2307" s="1311"/>
      <c r="O2307" s="1312"/>
      <c r="P2307" s="1007"/>
    </row>
    <row r="2308" spans="1:16" s="73" customFormat="1" ht="15" customHeight="1">
      <c r="A2308" s="1303"/>
      <c r="B2308" s="1313"/>
      <c r="C2308" s="1314" t="s">
        <v>163</v>
      </c>
      <c r="D2308" s="1315"/>
      <c r="E2308" s="1315"/>
      <c r="F2308" s="1315"/>
      <c r="G2308" s="1315"/>
      <c r="H2308" s="1316"/>
      <c r="I2308" s="1320" t="s">
        <v>125</v>
      </c>
      <c r="J2308" s="1321"/>
      <c r="K2308" s="1321"/>
      <c r="L2308" s="1286">
        <f>VLOOKUP(A2305,'Marks Entry'!$B$9:$G$108,6)</f>
        <v>965</v>
      </c>
      <c r="M2308" s="1288" t="str">
        <f>CONCATENATE('Marks Entry'!$C$3,"0",'Marks Entry'!$G$3)</f>
        <v>School U-Dise Code :-08151106901</v>
      </c>
      <c r="N2308" s="1289"/>
      <c r="O2308" s="1290"/>
      <c r="P2308" s="1007"/>
    </row>
    <row r="2309" spans="1:16" s="73" customFormat="1" ht="15" customHeight="1">
      <c r="A2309" s="1303"/>
      <c r="B2309" s="1313"/>
      <c r="C2309" s="1314"/>
      <c r="D2309" s="1315"/>
      <c r="E2309" s="1315"/>
      <c r="F2309" s="1315"/>
      <c r="G2309" s="1315"/>
      <c r="H2309" s="1316"/>
      <c r="I2309" s="1320"/>
      <c r="J2309" s="1321"/>
      <c r="K2309" s="1321"/>
      <c r="L2309" s="1286"/>
      <c r="M2309" s="1291" t="str">
        <f>CONCATENATE('Marks Entry'!$I$3,'Marks Entry'!$J$3)</f>
        <v>Session :-2022-23</v>
      </c>
      <c r="N2309" s="1292"/>
      <c r="O2309" s="1293"/>
      <c r="P2309" s="1007"/>
    </row>
    <row r="2310" spans="1:16" s="73" customFormat="1" ht="15" customHeight="1" thickBot="1">
      <c r="A2310" s="1303"/>
      <c r="B2310" s="1313"/>
      <c r="C2310" s="1317"/>
      <c r="D2310" s="1318"/>
      <c r="E2310" s="1318"/>
      <c r="F2310" s="1318"/>
      <c r="G2310" s="1318"/>
      <c r="H2310" s="1319"/>
      <c r="I2310" s="1322"/>
      <c r="J2310" s="1323"/>
      <c r="K2310" s="1323"/>
      <c r="L2310" s="1287"/>
      <c r="M2310" s="1294"/>
      <c r="N2310" s="1295"/>
      <c r="O2310" s="1296"/>
      <c r="P2310" s="1007"/>
    </row>
    <row r="2311" spans="1:16" s="73" customFormat="1" ht="19.5" customHeight="1">
      <c r="A2311" s="1303"/>
      <c r="B2311" s="543" t="s">
        <v>210</v>
      </c>
      <c r="C2311" s="1297" t="s">
        <v>21</v>
      </c>
      <c r="D2311" s="1298"/>
      <c r="E2311" s="1298"/>
      <c r="F2311" s="1298"/>
      <c r="G2311" s="1299"/>
      <c r="H2311" s="13" t="s">
        <v>161</v>
      </c>
      <c r="I2311" s="1300">
        <f>VLOOKUP($A2305,'Marks Entry'!$B$9:$FN$108,4,0)</f>
        <v>0</v>
      </c>
      <c r="J2311" s="1300"/>
      <c r="K2311" s="1300"/>
      <c r="L2311" s="1300"/>
      <c r="M2311" s="1300"/>
      <c r="N2311" s="1300"/>
      <c r="O2311" s="1301"/>
      <c r="P2311" s="1007"/>
    </row>
    <row r="2312" spans="1:16" s="73" customFormat="1" ht="19.5" customHeight="1">
      <c r="A2312" s="1303"/>
      <c r="B2312" s="543" t="s">
        <v>210</v>
      </c>
      <c r="C2312" s="1283" t="s">
        <v>23</v>
      </c>
      <c r="D2312" s="1284"/>
      <c r="E2312" s="1284"/>
      <c r="F2312" s="1284"/>
      <c r="G2312" s="1285"/>
      <c r="H2312" s="25" t="s">
        <v>161</v>
      </c>
      <c r="I2312" s="1252">
        <f>VLOOKUP($A2305,'Marks Entry'!$B$9:$FN$108,7,0)</f>
        <v>0</v>
      </c>
      <c r="J2312" s="1252"/>
      <c r="K2312" s="1252"/>
      <c r="L2312" s="1252"/>
      <c r="M2312" s="1252"/>
      <c r="N2312" s="1252"/>
      <c r="O2312" s="1253"/>
      <c r="P2312" s="1007"/>
    </row>
    <row r="2313" spans="1:16" s="73" customFormat="1" ht="19.5" customHeight="1">
      <c r="A2313" s="1303"/>
      <c r="B2313" s="543" t="s">
        <v>210</v>
      </c>
      <c r="C2313" s="1283" t="s">
        <v>24</v>
      </c>
      <c r="D2313" s="1284"/>
      <c r="E2313" s="1284"/>
      <c r="F2313" s="1284"/>
      <c r="G2313" s="1285"/>
      <c r="H2313" s="25" t="s">
        <v>161</v>
      </c>
      <c r="I2313" s="1252">
        <f>VLOOKUP($A2305,'Marks Entry'!$B$9:$FN$108,8,0)</f>
        <v>0</v>
      </c>
      <c r="J2313" s="1252"/>
      <c r="K2313" s="1252"/>
      <c r="L2313" s="1252"/>
      <c r="M2313" s="1252"/>
      <c r="N2313" s="1252"/>
      <c r="O2313" s="1253"/>
      <c r="P2313" s="1007"/>
    </row>
    <row r="2314" spans="1:16" s="73" customFormat="1" ht="19.5" customHeight="1">
      <c r="A2314" s="1303"/>
      <c r="B2314" s="543" t="s">
        <v>210</v>
      </c>
      <c r="C2314" s="1283" t="s">
        <v>55</v>
      </c>
      <c r="D2314" s="1284"/>
      <c r="E2314" s="1284"/>
      <c r="F2314" s="1284"/>
      <c r="G2314" s="1285"/>
      <c r="H2314" s="25" t="s">
        <v>161</v>
      </c>
      <c r="I2314" s="1252">
        <f>VLOOKUP($A2305,'Marks Entry'!$B$9:$FN$108,9,0)</f>
        <v>0</v>
      </c>
      <c r="J2314" s="1252"/>
      <c r="K2314" s="1252"/>
      <c r="L2314" s="1252"/>
      <c r="M2314" s="1252"/>
      <c r="N2314" s="1252"/>
      <c r="O2314" s="1253"/>
      <c r="P2314" s="1007"/>
    </row>
    <row r="2315" spans="1:16" s="73" customFormat="1" ht="19.5" customHeight="1">
      <c r="A2315" s="1303"/>
      <c r="B2315" s="543" t="s">
        <v>210</v>
      </c>
      <c r="C2315" s="1283" t="s">
        <v>56</v>
      </c>
      <c r="D2315" s="1284"/>
      <c r="E2315" s="1284"/>
      <c r="F2315" s="1284"/>
      <c r="G2315" s="1285"/>
      <c r="H2315" s="25" t="s">
        <v>161</v>
      </c>
      <c r="I2315" s="1251" t="str">
        <f>CONCATENATE('Marks Entry'!$G$4,'Marks Entry'!$J$4)</f>
        <v>6(A)</v>
      </c>
      <c r="J2315" s="1252"/>
      <c r="K2315" s="1252"/>
      <c r="L2315" s="1252"/>
      <c r="M2315" s="1252"/>
      <c r="N2315" s="1252"/>
      <c r="O2315" s="1253"/>
      <c r="P2315" s="1007"/>
    </row>
    <row r="2316" spans="1:16" s="73" customFormat="1" ht="19.5" customHeight="1" thickBot="1">
      <c r="A2316" s="1303"/>
      <c r="B2316" s="543" t="s">
        <v>210</v>
      </c>
      <c r="C2316" s="1254" t="s">
        <v>26</v>
      </c>
      <c r="D2316" s="1255"/>
      <c r="E2316" s="1255"/>
      <c r="F2316" s="1255"/>
      <c r="G2316" s="1256"/>
      <c r="H2316" s="61" t="s">
        <v>161</v>
      </c>
      <c r="I2316" s="1257">
        <f>VLOOKUP($A2305,'Marks Entry'!$B$9:$FN$108,10,0)</f>
        <v>0</v>
      </c>
      <c r="J2316" s="1257"/>
      <c r="K2316" s="1257"/>
      <c r="L2316" s="1257"/>
      <c r="M2316" s="1257"/>
      <c r="N2316" s="1257"/>
      <c r="O2316" s="1258"/>
      <c r="P2316" s="1007"/>
    </row>
    <row r="2317" spans="1:16" s="73" customFormat="1" ht="34.5" customHeight="1">
      <c r="A2317" s="1303"/>
      <c r="B2317" s="543" t="s">
        <v>210</v>
      </c>
      <c r="C2317" s="1259" t="s">
        <v>57</v>
      </c>
      <c r="D2317" s="1260"/>
      <c r="E2317" s="525" t="s">
        <v>82</v>
      </c>
      <c r="F2317" s="525" t="s">
        <v>83</v>
      </c>
      <c r="G2317" s="697" t="str">
        <f>'Marks Entry'!$R$5</f>
        <v>No Bag Day Activity</v>
      </c>
      <c r="H2317" s="521" t="s">
        <v>32</v>
      </c>
      <c r="I2317" s="1261" t="s">
        <v>58</v>
      </c>
      <c r="J2317" s="1262"/>
      <c r="K2317" s="522" t="s">
        <v>203</v>
      </c>
      <c r="L2317" s="1263" t="s">
        <v>94</v>
      </c>
      <c r="M2317" s="1264"/>
      <c r="N2317" s="535" t="s">
        <v>86</v>
      </c>
      <c r="O2317" s="1265" t="s">
        <v>101</v>
      </c>
      <c r="P2317" s="1007"/>
    </row>
    <row r="2318" spans="1:16" s="73" customFormat="1" ht="25.5" customHeight="1" thickBot="1">
      <c r="A2318" s="1303"/>
      <c r="B2318" s="543" t="s">
        <v>210</v>
      </c>
      <c r="C2318" s="1267" t="s">
        <v>59</v>
      </c>
      <c r="D2318" s="1268"/>
      <c r="E2318" s="549">
        <f>'Marks Entry'!$N$7</f>
        <v>10</v>
      </c>
      <c r="F2318" s="549">
        <f>'Marks Entry'!$Q$7</f>
        <v>10</v>
      </c>
      <c r="G2318" s="549">
        <f>'Marks Entry'!$T$7</f>
        <v>10</v>
      </c>
      <c r="H2318" s="111">
        <f>SUM(E2318:G2318)</f>
        <v>30</v>
      </c>
      <c r="I2318" s="1269">
        <f>'Marks Entry'!$X$7</f>
        <v>70</v>
      </c>
      <c r="J2318" s="1270"/>
      <c r="K2318" s="531">
        <f>SUM(H2318,I2318)</f>
        <v>100</v>
      </c>
      <c r="L2318" s="1330">
        <f>'Marks Entry'!$AA$7</f>
        <v>100</v>
      </c>
      <c r="M2318" s="1331"/>
      <c r="N2318" s="536">
        <f>H2318+I2318+L2318</f>
        <v>200</v>
      </c>
      <c r="O2318" s="1266"/>
      <c r="P2318" s="1007"/>
    </row>
    <row r="2319" spans="1:16" s="73" customFormat="1" ht="18.600000000000001" customHeight="1">
      <c r="A2319" s="1303"/>
      <c r="B2319" s="543" t="s">
        <v>210</v>
      </c>
      <c r="C2319" s="1324" t="str">
        <f>'Marks Entry'!$L$3</f>
        <v>HINDI</v>
      </c>
      <c r="D2319" s="1325"/>
      <c r="E2319" s="527">
        <f>IF($L2308="TC",0,IF($L2308="Nso",0,VLOOKUP($A2305,'Marks Entry'!$B$9:$FN$108,13,0)))</f>
        <v>0</v>
      </c>
      <c r="F2319" s="527">
        <f>IF($L2308="TC",0,IF($L2308="Nso",0,VLOOKUP($A2305,'Marks Entry'!$B$9:$FN$108,16,0)))</f>
        <v>0</v>
      </c>
      <c r="G2319" s="527">
        <f>IF($L2308="TC",0,IF($L2308="Nso",0,VLOOKUP($A2305,'Marks Entry'!$B$9:$FN$108,19,0)))</f>
        <v>0</v>
      </c>
      <c r="H2319" s="528">
        <f>SUM(E2319:G2319)</f>
        <v>0</v>
      </c>
      <c r="I2319" s="1326">
        <f>IF($L2308="TC",0,IF($L2308="Nso",0,VLOOKUP($A2305,'Marks Entry'!$B$9:$FN$108,23,0)))</f>
        <v>0</v>
      </c>
      <c r="J2319" s="1327"/>
      <c r="K2319" s="532">
        <f>SUM(H2319,I2319)</f>
        <v>0</v>
      </c>
      <c r="L2319" s="1328">
        <f>IF($L2308="TC",0,IF($L2308="Nso",0,VLOOKUP($A2305,'Marks Entry'!$B$9:$FN$108,26,0)))</f>
        <v>0</v>
      </c>
      <c r="M2319" s="1329"/>
      <c r="N2319" s="537">
        <f>SUM(H2319,I2319,L2319)</f>
        <v>0</v>
      </c>
      <c r="O2319" s="544" t="str">
        <f>IF($L2308="TC",0,IF($L2308="Nso",0,VLOOKUP($A2305,'Marks Entry'!$B$9:$FN$108,30,0)))</f>
        <v>E</v>
      </c>
      <c r="P2319" s="1007"/>
    </row>
    <row r="2320" spans="1:16" s="73" customFormat="1" ht="18.600000000000001" customHeight="1">
      <c r="A2320" s="1303"/>
      <c r="B2320" s="543" t="s">
        <v>210</v>
      </c>
      <c r="C2320" s="1271" t="str">
        <f>'Marks Entry'!$AF$3</f>
        <v>ENGLISH</v>
      </c>
      <c r="D2320" s="1272"/>
      <c r="E2320" s="527">
        <f>IF($L2308="TC",0,IF($L2308="Nso",0,VLOOKUP($A2305,'Marks Entry'!$B$9:$FN$108,33,0)))</f>
        <v>0</v>
      </c>
      <c r="F2320" s="527">
        <f>IF($L2308="TC",0,IF($L2308="Nso",0,VLOOKUP($A2305,'Marks Entry'!$B$9:$FN$108,36,0)))</f>
        <v>0</v>
      </c>
      <c r="G2320" s="527">
        <f>IF($L2308="TC",0,IF($L2308="Nso",0,VLOOKUP($A2305,'Marks Entry'!$B$9:$FN$108,39,0)))</f>
        <v>0</v>
      </c>
      <c r="H2320" s="529">
        <f t="shared" ref="H2320:H2324" si="192">SUM(E2320:G2320)</f>
        <v>0</v>
      </c>
      <c r="I2320" s="1273">
        <f>IF($L2308="TC",0,IF($L2308="Nso",0,VLOOKUP($A2305,'Marks Entry'!$B$9:$FN$108,43,0)))</f>
        <v>0</v>
      </c>
      <c r="J2320" s="1274"/>
      <c r="K2320" s="533">
        <f t="shared" ref="K2320:K2324" si="193">SUM(H2320,I2320)</f>
        <v>0</v>
      </c>
      <c r="L2320" s="1275">
        <f>IF($L2308="TC",0,IF($L2308="Nso",0,VLOOKUP($A2305,'Marks Entry'!$B$9:$FN$108,46,0)))</f>
        <v>0</v>
      </c>
      <c r="M2320" s="1276"/>
      <c r="N2320" s="537">
        <f t="shared" ref="N2320:N2324" si="194">SUM(H2320,I2320,L2320)</f>
        <v>0</v>
      </c>
      <c r="O2320" s="544" t="str">
        <f>IF($L2308="TC",0,IF($L2308="Nso",0,VLOOKUP($A2305,'Marks Entry'!$B$9:$FN$108,50,0)))</f>
        <v>E</v>
      </c>
      <c r="P2320" s="1007"/>
    </row>
    <row r="2321" spans="1:16" s="73" customFormat="1" ht="18.600000000000001" customHeight="1">
      <c r="A2321" s="1303"/>
      <c r="B2321" s="543" t="s">
        <v>210</v>
      </c>
      <c r="C2321" s="1271" t="str">
        <f>'Marks Entry'!$AZ$3</f>
        <v>SANSKRIT</v>
      </c>
      <c r="D2321" s="1272"/>
      <c r="E2321" s="527">
        <f>IF($L2308="TC",0,IF($L2308="Nso",0,VLOOKUP($A2305,'Marks Entry'!$B$9:$FN$108,53,0)))</f>
        <v>0</v>
      </c>
      <c r="F2321" s="527">
        <f>IF($L2308="TC",0,IF($L2308="TC",0,IF($L2308="Nso",0,VLOOKUP($A2305,'Marks Entry'!$B$9:$FN$108,56,0))))</f>
        <v>0</v>
      </c>
      <c r="G2321" s="527">
        <f>IF($L2308="TC",0,IF($L2308="TC",0,IF($L2308="Nso",0,VLOOKUP($A2305,'Marks Entry'!$B$9:$FN$108,59,0))))</f>
        <v>0</v>
      </c>
      <c r="H2321" s="529">
        <f t="shared" si="192"/>
        <v>0</v>
      </c>
      <c r="I2321" s="1273">
        <f>IF($L2308="TC",0,IF($L2308="Nso",0,VLOOKUP($A2305,'Marks Entry'!$B$9:$FN$108,63,0)))</f>
        <v>0</v>
      </c>
      <c r="J2321" s="1274"/>
      <c r="K2321" s="533">
        <f t="shared" si="193"/>
        <v>0</v>
      </c>
      <c r="L2321" s="1275">
        <f>IF($L2308="TC",0,IF($L2308="Nso",0,VLOOKUP($A2305,'Marks Entry'!$B$9:$FN$108,66,0)))</f>
        <v>0</v>
      </c>
      <c r="M2321" s="1276"/>
      <c r="N2321" s="537">
        <f t="shared" si="194"/>
        <v>0</v>
      </c>
      <c r="O2321" s="544" t="str">
        <f>IF($L2308="TC",0,IF($L2308="Nso",0,VLOOKUP($A2305,'Marks Entry'!$B$9:$FN$108,70,0)))</f>
        <v>E</v>
      </c>
      <c r="P2321" s="1007"/>
    </row>
    <row r="2322" spans="1:16" s="73" customFormat="1" ht="18.600000000000001" customHeight="1">
      <c r="A2322" s="1303"/>
      <c r="B2322" s="543" t="s">
        <v>210</v>
      </c>
      <c r="C2322" s="1271" t="str">
        <f>'Marks Entry'!$BT$3</f>
        <v>SCIENCE</v>
      </c>
      <c r="D2322" s="1272"/>
      <c r="E2322" s="527">
        <f>IF($L2308="TC",0,IF($L2308="Nso",0,VLOOKUP($A2305,'Marks Entry'!$B$9:$FN$108,73,0)))</f>
        <v>0</v>
      </c>
      <c r="F2322" s="527">
        <f>IF($L2308="TC",0,IF($L2308="Nso",0,VLOOKUP($A2305,'Marks Entry'!$B$9:$FN$108,76,0)))</f>
        <v>0</v>
      </c>
      <c r="G2322" s="527">
        <f>IF($L2308="TC",0,IF($L2308="Nso",0,VLOOKUP($A2305,'Marks Entry'!$B$9:$FN$108,79,0)))</f>
        <v>0</v>
      </c>
      <c r="H2322" s="529">
        <f t="shared" si="192"/>
        <v>0</v>
      </c>
      <c r="I2322" s="1273">
        <f>IF($L2308="TC",0,IF($L2308="Nso",0,VLOOKUP($A2305,'Marks Entry'!$B$9:$FN$108,83,0)))</f>
        <v>0</v>
      </c>
      <c r="J2322" s="1274"/>
      <c r="K2322" s="533">
        <f t="shared" si="193"/>
        <v>0</v>
      </c>
      <c r="L2322" s="1275">
        <f>IF($L2308="TC",0,IF($L2308="Nso",0,VLOOKUP($A2305,'Marks Entry'!$B$9:$FN$108,86,0)))</f>
        <v>0</v>
      </c>
      <c r="M2322" s="1276"/>
      <c r="N2322" s="537">
        <f t="shared" si="194"/>
        <v>0</v>
      </c>
      <c r="O2322" s="544" t="str">
        <f>IF($L2308="TC",0,IF($L2308="Nso",0,VLOOKUP($A2305,'Marks Entry'!$B$9:$FN$108,90,0)))</f>
        <v>E</v>
      </c>
      <c r="P2322" s="1007"/>
    </row>
    <row r="2323" spans="1:16" s="73" customFormat="1" ht="18.600000000000001" customHeight="1">
      <c r="A2323" s="1303"/>
      <c r="B2323" s="543" t="s">
        <v>210</v>
      </c>
      <c r="C2323" s="1271" t="str">
        <f>'Marks Entry'!$CN$3</f>
        <v>MATHEMATICS</v>
      </c>
      <c r="D2323" s="1272"/>
      <c r="E2323" s="527">
        <f>IF($L2308="TC",0,IF($L2308="Nso",0,VLOOKUP($A2305,'Marks Entry'!$B$9:$FN$108,93,0)))</f>
        <v>0</v>
      </c>
      <c r="F2323" s="527">
        <f>IF($L2308="TC",0,IF($L2308="Nso",0,VLOOKUP($A2305,'Marks Entry'!$B$9:$FN$108,96,0)))</f>
        <v>0</v>
      </c>
      <c r="G2323" s="527">
        <f>IF($L2308="TC",0,IF($L2308="Nso",0,VLOOKUP($A2305,'Marks Entry'!$B$9:$FN$108,99,0)))</f>
        <v>0</v>
      </c>
      <c r="H2323" s="529">
        <f t="shared" si="192"/>
        <v>0</v>
      </c>
      <c r="I2323" s="1273">
        <f>IF($L2308="TC",0,IF($L2308="Nso",0,VLOOKUP($A2305,'Marks Entry'!$B$9:$FN$108,103,0)))</f>
        <v>0</v>
      </c>
      <c r="J2323" s="1274"/>
      <c r="K2323" s="533">
        <f t="shared" si="193"/>
        <v>0</v>
      </c>
      <c r="L2323" s="1275">
        <f>IF($L2308="TC",0,IF($L2308="Nso",0,VLOOKUP($A2305,'Marks Entry'!$B$9:$FN$108,106,0)))</f>
        <v>0</v>
      </c>
      <c r="M2323" s="1276"/>
      <c r="N2323" s="537">
        <f t="shared" si="194"/>
        <v>0</v>
      </c>
      <c r="O2323" s="544" t="str">
        <f>IF($L2308="TC",0,IF($L2308="Nso",0,VLOOKUP($A2305,'Marks Entry'!$B$9:$FN$108,110,0)))</f>
        <v>E</v>
      </c>
      <c r="P2323" s="1007"/>
    </row>
    <row r="2324" spans="1:16" s="73" customFormat="1" ht="18.600000000000001" customHeight="1" thickBot="1">
      <c r="A2324" s="1303"/>
      <c r="B2324" s="543" t="s">
        <v>210</v>
      </c>
      <c r="C2324" s="1277" t="str">
        <f>'Marks Entry'!$DH$3</f>
        <v>SOCIAL SCIENCE</v>
      </c>
      <c r="D2324" s="1278"/>
      <c r="E2324" s="527">
        <f>IF($L2308="TC",0,IF($L2308="Nso",0,VLOOKUP($A2305,'Marks Entry'!$B$9:$FN$108,113,0)))</f>
        <v>0</v>
      </c>
      <c r="F2324" s="527">
        <f>IF($L2308="TC",0,IF($L2308="Nso",0,VLOOKUP($A2305,'Marks Entry'!$B$9:$FN$108,116,0)))</f>
        <v>0</v>
      </c>
      <c r="G2324" s="527">
        <f>IF($L2308="TC",0,IF($L2308="Nso",0,VLOOKUP($A2305,'Marks Entry'!$B$9:$FN$108,119,0)))</f>
        <v>0</v>
      </c>
      <c r="H2324" s="530">
        <f t="shared" si="192"/>
        <v>0</v>
      </c>
      <c r="I2324" s="1279">
        <f>IF($L2308="TC",0,IF($L2308="Nso",0,VLOOKUP($A2305,'Marks Entry'!$B$9:$FN$108,123,0)))</f>
        <v>0</v>
      </c>
      <c r="J2324" s="1280"/>
      <c r="K2324" s="534">
        <f t="shared" si="193"/>
        <v>0</v>
      </c>
      <c r="L2324" s="1281">
        <f>IF($L2308="TC",0,IF($L2308="Nso",0,VLOOKUP($A2305,'Marks Entry'!$B$9:$FN$108,126,0)))</f>
        <v>0</v>
      </c>
      <c r="M2324" s="1282"/>
      <c r="N2324" s="537">
        <f t="shared" si="194"/>
        <v>0</v>
      </c>
      <c r="O2324" s="544" t="str">
        <f>IF($L2308="TC",0,IF($L2308="Nso",0,VLOOKUP($A2305,'Marks Entry'!$B$9:$FN$108,130,0)))</f>
        <v>E</v>
      </c>
      <c r="P2324" s="1007"/>
    </row>
    <row r="2325" spans="1:16" s="73" customFormat="1" ht="18.600000000000001" customHeight="1">
      <c r="A2325" s="1303"/>
      <c r="B2325" s="543" t="s">
        <v>210</v>
      </c>
      <c r="C2325" s="1350" t="s">
        <v>87</v>
      </c>
      <c r="D2325" s="1351"/>
      <c r="E2325" s="1352"/>
      <c r="F2325" s="1356" t="s">
        <v>88</v>
      </c>
      <c r="G2325" s="1357"/>
      <c r="H2325" s="1358" t="s">
        <v>89</v>
      </c>
      <c r="I2325" s="1358"/>
      <c r="J2325" s="1359" t="s">
        <v>44</v>
      </c>
      <c r="K2325" s="1360"/>
      <c r="L2325" s="236" t="s">
        <v>95</v>
      </c>
      <c r="M2325" s="236" t="s">
        <v>208</v>
      </c>
      <c r="N2325" s="200" t="s">
        <v>42</v>
      </c>
      <c r="O2325" s="545" t="s">
        <v>46</v>
      </c>
      <c r="P2325" s="1007"/>
    </row>
    <row r="2326" spans="1:16" s="73" customFormat="1" ht="18.600000000000001" customHeight="1" thickBot="1">
      <c r="A2326" s="1303"/>
      <c r="B2326" s="543" t="s">
        <v>210</v>
      </c>
      <c r="C2326" s="1353"/>
      <c r="D2326" s="1354"/>
      <c r="E2326" s="1355"/>
      <c r="F2326" s="1361">
        <f>IF($L2308="TC",0,IF($L2308="Nso",0,VLOOKUP($A2305,'Marks Entry'!$B$9:$FN$108,161,0)))</f>
        <v>1200</v>
      </c>
      <c r="G2326" s="1362"/>
      <c r="H2326" s="1363">
        <f>IF($L2308="TC",0,IF($L2308="Nso",0,VLOOKUP($A2305,'Marks Entry'!$B$9:$FN$108,162,0)))</f>
        <v>0</v>
      </c>
      <c r="I2326" s="1363"/>
      <c r="J2326" s="1364">
        <f>IF($L2308="TC",0,IF($L2308="Nso",0,VLOOKUP($A2305,'Marks Entry'!$B$9:$FN$108,163,0)))</f>
        <v>0</v>
      </c>
      <c r="K2326" s="1365"/>
      <c r="L2326" s="237" t="str">
        <f>IF($L2308="TC",0,IF($L2308="Nso",0,VLOOKUP($A2305,'Marks Entry'!$B$9:$FN$108,164,0)))</f>
        <v/>
      </c>
      <c r="M2326" s="237" t="str">
        <f>IF($L2308="TC",0,IF($L2308="Nso",0,VLOOKUP($A2305,'Marks Entry'!$B$9:$FN$108,165,0)))</f>
        <v/>
      </c>
      <c r="N2326" s="542" t="str">
        <f>IF($L2308="TC","TC",IF($L2308="Nso","NSO",VLOOKUP($A2305,'Marks Entry'!$B$9:$FN$108,166,0)))</f>
        <v>PROMOTED</v>
      </c>
      <c r="O2326" s="546" t="str">
        <f>IF($L2308="Nso",0,VLOOKUP($A2305,'Marks Entry'!$B$9:$FN$108,168,0))</f>
        <v/>
      </c>
      <c r="P2326" s="1007"/>
    </row>
    <row r="2327" spans="1:16" s="73" customFormat="1" ht="18.600000000000001" customHeight="1">
      <c r="A2327" s="1303"/>
      <c r="B2327" s="543" t="s">
        <v>210</v>
      </c>
      <c r="C2327" s="1332" t="s">
        <v>62</v>
      </c>
      <c r="D2327" s="1333"/>
      <c r="E2327" s="1333"/>
      <c r="F2327" s="1333"/>
      <c r="G2327" s="1333"/>
      <c r="H2327" s="1333"/>
      <c r="I2327" s="1334"/>
      <c r="J2327" s="1335" t="s">
        <v>63</v>
      </c>
      <c r="K2327" s="1335"/>
      <c r="L2327" s="1336"/>
      <c r="M2327" s="238">
        <f>IF($L2308="TC",0,IF($L2308="Nso",0,VLOOKUP($A2305,'Marks Entry'!$B$9:$FN$108,158,0)))</f>
        <v>0</v>
      </c>
      <c r="N2327" s="1337" t="s">
        <v>104</v>
      </c>
      <c r="O2327" s="1338"/>
      <c r="P2327" s="1007"/>
    </row>
    <row r="2328" spans="1:16" s="73" customFormat="1" ht="18.600000000000001" customHeight="1" thickBot="1">
      <c r="A2328" s="1303"/>
      <c r="B2328" s="543" t="s">
        <v>210</v>
      </c>
      <c r="C2328" s="1339" t="s">
        <v>57</v>
      </c>
      <c r="D2328" s="1340"/>
      <c r="E2328" s="1340"/>
      <c r="F2328" s="1341" t="s">
        <v>168</v>
      </c>
      <c r="G2328" s="1341"/>
      <c r="H2328" s="1341"/>
      <c r="I2328" s="523" t="s">
        <v>50</v>
      </c>
      <c r="J2328" s="1342" t="s">
        <v>64</v>
      </c>
      <c r="K2328" s="1342"/>
      <c r="L2328" s="1343"/>
      <c r="M2328" s="239">
        <f>IF($L2308="TC",0,IF($L2308="Nso",0,VLOOKUP($A2305,'Marks Entry'!$B$9:$FN$108,159,0)))</f>
        <v>0</v>
      </c>
      <c r="N2328" s="1344" t="str">
        <f>IF($L2308="TC",0,IF($L2308="Nso",0,VLOOKUP($A2305,'Marks Entry'!$B$9:$FN$108,160,0)))</f>
        <v/>
      </c>
      <c r="O2328" s="1345"/>
      <c r="P2328" s="1007"/>
    </row>
    <row r="2329" spans="1:16" s="73" customFormat="1" ht="18.600000000000001" customHeight="1">
      <c r="A2329" s="1303"/>
      <c r="B2329" s="543" t="s">
        <v>210</v>
      </c>
      <c r="C2329" s="1339"/>
      <c r="D2329" s="1340"/>
      <c r="E2329" s="1340"/>
      <c r="F2329" s="1341"/>
      <c r="G2329" s="1341"/>
      <c r="H2329" s="1341"/>
      <c r="I2329" s="524" t="s">
        <v>102</v>
      </c>
      <c r="J2329" s="1346" t="s">
        <v>65</v>
      </c>
      <c r="K2329" s="1346"/>
      <c r="L2329" s="1347"/>
      <c r="M2329" s="1348" t="str">
        <f>IF($L2308="TC",0,IF($L2308="Nso",0,VLOOKUP($A2305,'Marks Entry'!$B$9:$FN$108,169,0)))</f>
        <v>Need Improvement</v>
      </c>
      <c r="N2329" s="1348"/>
      <c r="O2329" s="1349"/>
      <c r="P2329" s="1007"/>
    </row>
    <row r="2330" spans="1:16" s="73" customFormat="1" ht="18.600000000000001" customHeight="1">
      <c r="A2330" s="1303"/>
      <c r="B2330" s="543" t="s">
        <v>210</v>
      </c>
      <c r="C2330" s="1397" t="str">
        <f>'Marks Entry'!$EB$3</f>
        <v>Work Exp.</v>
      </c>
      <c r="D2330" s="1398"/>
      <c r="E2330" s="1399"/>
      <c r="F2330" s="1400" t="str">
        <f>IF($L2308="TC",0,IF($L2308="Nso",0,VLOOKUP($A2305,'Marks Entry'!$B$9:$GM$108,186,0)))</f>
        <v>0/100</v>
      </c>
      <c r="G2330" s="1400"/>
      <c r="H2330" s="1400"/>
      <c r="I2330" s="59" t="str">
        <f>IF($L2308="TC",0,IF($L2308="Nso",0,VLOOKUP($A2305,'Marks Entry'!$B$9:$GM$108,139,0)))</f>
        <v>E</v>
      </c>
      <c r="J2330" s="1401" t="s">
        <v>81</v>
      </c>
      <c r="K2330" s="1401"/>
      <c r="L2330" s="1402"/>
      <c r="M2330" s="1403">
        <f>'Marks Entry'!$AA$2</f>
        <v>45041</v>
      </c>
      <c r="N2330" s="1403"/>
      <c r="O2330" s="1404"/>
      <c r="P2330" s="1007"/>
    </row>
    <row r="2331" spans="1:16" s="73" customFormat="1" ht="18.600000000000001" customHeight="1">
      <c r="A2331" s="1303"/>
      <c r="B2331" s="543" t="s">
        <v>210</v>
      </c>
      <c r="C2331" s="1405" t="str">
        <f>'Marks Entry'!$EK$3</f>
        <v>Art Edu.</v>
      </c>
      <c r="D2331" s="1400"/>
      <c r="E2331" s="1400"/>
      <c r="F2331" s="1406" t="str">
        <f>IF($L2308="TC",0,IF($L2308="Nso",0,VLOOKUP($A2305,'Marks Entry'!$B$9:$GM$108,190,0)))</f>
        <v>0/100</v>
      </c>
      <c r="G2331" s="1407"/>
      <c r="H2331" s="1408"/>
      <c r="I2331" s="59" t="str">
        <f>IF($L2308="TC",0,IF($L2308="Nso",0,VLOOKUP($A2305,'Marks Entry'!$B$9:$GM$108,148,0)))</f>
        <v>E</v>
      </c>
      <c r="J2331" s="1409"/>
      <c r="K2331" s="1409"/>
      <c r="L2331" s="1410"/>
      <c r="M2331" s="1410"/>
      <c r="N2331" s="1410"/>
      <c r="O2331" s="1411"/>
      <c r="P2331" s="1007"/>
    </row>
    <row r="2332" spans="1:16" s="73" customFormat="1" ht="18.600000000000001" customHeight="1">
      <c r="A2332" s="1303"/>
      <c r="B2332" s="543" t="s">
        <v>210</v>
      </c>
      <c r="C2332" s="1366" t="str">
        <f>'Marks Entry'!$ET$3</f>
        <v>HEALTH &amp; PHY. EDU.</v>
      </c>
      <c r="D2332" s="1367"/>
      <c r="E2332" s="1367"/>
      <c r="F2332" s="1368" t="str">
        <f>IF($L2308="TC",0,IF($L2308="Nso",0,VLOOKUP($A2305,'Marks Entry'!$B$9:$GM$108,194,0)))</f>
        <v>0/100</v>
      </c>
      <c r="G2332" s="1369"/>
      <c r="H2332" s="1370"/>
      <c r="I2332" s="59" t="str">
        <f>IF($L2308="TC",0,IF($L2308="Nso",0,VLOOKUP($A2305,'Marks Entry'!$B$9:$GM$108,157,0)))</f>
        <v>E</v>
      </c>
      <c r="J2332" s="1371" t="s">
        <v>77</v>
      </c>
      <c r="K2332" s="1372"/>
      <c r="L2332" s="1373"/>
      <c r="M2332" s="1377"/>
      <c r="N2332" s="1372"/>
      <c r="O2332" s="1378"/>
      <c r="P2332" s="1007"/>
    </row>
    <row r="2333" spans="1:16" s="73" customFormat="1" ht="18.600000000000001" customHeight="1">
      <c r="A2333" s="1303"/>
      <c r="B2333" s="543" t="s">
        <v>210</v>
      </c>
      <c r="C2333" s="1381" t="s">
        <v>66</v>
      </c>
      <c r="D2333" s="1382"/>
      <c r="E2333" s="1382"/>
      <c r="F2333" s="1382"/>
      <c r="G2333" s="1382"/>
      <c r="H2333" s="1382"/>
      <c r="I2333" s="1383"/>
      <c r="J2333" s="1374"/>
      <c r="K2333" s="1375"/>
      <c r="L2333" s="1376"/>
      <c r="M2333" s="1379"/>
      <c r="N2333" s="1375"/>
      <c r="O2333" s="1380"/>
      <c r="P2333" s="1007"/>
    </row>
    <row r="2334" spans="1:16" s="73" customFormat="1" ht="18.600000000000001" customHeight="1" thickBot="1">
      <c r="A2334" s="1303"/>
      <c r="B2334" s="543" t="s">
        <v>210</v>
      </c>
      <c r="C2334" s="60" t="s">
        <v>67</v>
      </c>
      <c r="D2334" s="1384" t="s">
        <v>72</v>
      </c>
      <c r="E2334" s="1385"/>
      <c r="F2334" s="1384" t="s">
        <v>73</v>
      </c>
      <c r="G2334" s="1386"/>
      <c r="H2334" s="1386"/>
      <c r="I2334" s="1387"/>
      <c r="J2334" s="1388" t="s">
        <v>78</v>
      </c>
      <c r="K2334" s="1389"/>
      <c r="L2334" s="1389"/>
      <c r="M2334" s="1389"/>
      <c r="N2334" s="1389"/>
      <c r="O2334" s="1390"/>
      <c r="P2334" s="1007"/>
    </row>
    <row r="2335" spans="1:16" s="73" customFormat="1" ht="18.600000000000001" customHeight="1">
      <c r="A2335" s="1303"/>
      <c r="B2335" s="543" t="s">
        <v>210</v>
      </c>
      <c r="C2335" s="690" t="s">
        <v>68</v>
      </c>
      <c r="D2335" s="1328" t="s">
        <v>211</v>
      </c>
      <c r="E2335" s="1327"/>
      <c r="F2335" s="1394" t="s">
        <v>74</v>
      </c>
      <c r="G2335" s="1395"/>
      <c r="H2335" s="1395"/>
      <c r="I2335" s="1396"/>
      <c r="J2335" s="1391"/>
      <c r="K2335" s="1392"/>
      <c r="L2335" s="1392"/>
      <c r="M2335" s="1392"/>
      <c r="N2335" s="1392"/>
      <c r="O2335" s="1393"/>
      <c r="P2335" s="1007"/>
    </row>
    <row r="2336" spans="1:16" s="73" customFormat="1" ht="18.600000000000001" customHeight="1">
      <c r="A2336" s="1303"/>
      <c r="B2336" s="543" t="s">
        <v>210</v>
      </c>
      <c r="C2336" s="689" t="s">
        <v>69</v>
      </c>
      <c r="D2336" s="1275" t="s">
        <v>212</v>
      </c>
      <c r="E2336" s="1274"/>
      <c r="F2336" s="1413" t="s">
        <v>75</v>
      </c>
      <c r="G2336" s="1414"/>
      <c r="H2336" s="1414"/>
      <c r="I2336" s="1415"/>
      <c r="J2336" s="1391"/>
      <c r="K2336" s="1392"/>
      <c r="L2336" s="1392"/>
      <c r="M2336" s="1392"/>
      <c r="N2336" s="1392"/>
      <c r="O2336" s="1393"/>
      <c r="P2336" s="1007"/>
    </row>
    <row r="2337" spans="1:16" s="73" customFormat="1" ht="18.600000000000001" customHeight="1">
      <c r="A2337" s="1303"/>
      <c r="B2337" s="543" t="s">
        <v>210</v>
      </c>
      <c r="C2337" s="689" t="s">
        <v>71</v>
      </c>
      <c r="D2337" s="1275" t="s">
        <v>213</v>
      </c>
      <c r="E2337" s="1274"/>
      <c r="F2337" s="1413" t="s">
        <v>76</v>
      </c>
      <c r="G2337" s="1414"/>
      <c r="H2337" s="1414"/>
      <c r="I2337" s="1415"/>
      <c r="J2337" s="1416" t="s">
        <v>90</v>
      </c>
      <c r="K2337" s="1417"/>
      <c r="L2337" s="1417"/>
      <c r="M2337" s="1417"/>
      <c r="N2337" s="1417"/>
      <c r="O2337" s="1418"/>
      <c r="P2337" s="1007"/>
    </row>
    <row r="2338" spans="1:16" s="73" customFormat="1" ht="18.600000000000001" customHeight="1">
      <c r="A2338" s="1303"/>
      <c r="B2338" s="543" t="s">
        <v>210</v>
      </c>
      <c r="C2338" s="689" t="s">
        <v>70</v>
      </c>
      <c r="D2338" s="1275" t="s">
        <v>214</v>
      </c>
      <c r="E2338" s="1274"/>
      <c r="F2338" s="1413" t="s">
        <v>103</v>
      </c>
      <c r="G2338" s="1414"/>
      <c r="H2338" s="1414"/>
      <c r="I2338" s="1415"/>
      <c r="J2338" s="1416"/>
      <c r="K2338" s="1417"/>
      <c r="L2338" s="1417"/>
      <c r="M2338" s="1417"/>
      <c r="N2338" s="1417"/>
      <c r="O2338" s="1418"/>
      <c r="P2338" s="1007"/>
    </row>
    <row r="2339" spans="1:16" s="73" customFormat="1" ht="18.600000000000001" customHeight="1" thickBot="1">
      <c r="A2339" s="1303"/>
      <c r="B2339" s="547" t="s">
        <v>210</v>
      </c>
      <c r="C2339" s="548" t="s">
        <v>153</v>
      </c>
      <c r="D2339" s="1281" t="s">
        <v>215</v>
      </c>
      <c r="E2339" s="1280"/>
      <c r="F2339" s="1422" t="s">
        <v>216</v>
      </c>
      <c r="G2339" s="1423"/>
      <c r="H2339" s="1423"/>
      <c r="I2339" s="1424"/>
      <c r="J2339" s="1419"/>
      <c r="K2339" s="1420"/>
      <c r="L2339" s="1420"/>
      <c r="M2339" s="1420"/>
      <c r="N2339" s="1420"/>
      <c r="O2339" s="1421"/>
      <c r="P2339" s="1007"/>
    </row>
    <row r="2340" spans="1:16" s="73" customFormat="1" ht="9.75" customHeight="1">
      <c r="A2340" s="1412"/>
      <c r="B2340" s="1412"/>
      <c r="C2340" s="1412"/>
      <c r="D2340" s="1412"/>
      <c r="E2340" s="1412"/>
      <c r="F2340" s="1412"/>
      <c r="G2340" s="1412"/>
      <c r="H2340" s="1412"/>
      <c r="I2340" s="1412"/>
      <c r="J2340" s="1412"/>
      <c r="K2340" s="1412"/>
      <c r="L2340" s="1412"/>
      <c r="M2340" s="1412"/>
      <c r="N2340" s="1412"/>
      <c r="O2340" s="1412"/>
      <c r="P2340" s="1412"/>
    </row>
    <row r="2341" spans="1:16" s="73" customFormat="1" ht="17.25" customHeight="1" thickBot="1">
      <c r="A2341" s="241">
        <f>A2305+1</f>
        <v>66</v>
      </c>
      <c r="B2341" s="1302" t="s">
        <v>53</v>
      </c>
      <c r="C2341" s="1302"/>
      <c r="D2341" s="1302"/>
      <c r="E2341" s="1302"/>
      <c r="F2341" s="1302"/>
      <c r="G2341" s="1302"/>
      <c r="H2341" s="1302"/>
      <c r="I2341" s="1302"/>
      <c r="J2341" s="1302"/>
      <c r="K2341" s="1302"/>
      <c r="L2341" s="1302"/>
      <c r="M2341" s="1302"/>
      <c r="N2341" s="1302"/>
      <c r="O2341" s="1302"/>
      <c r="P2341" s="1007"/>
    </row>
    <row r="2342" spans="1:16" s="73" customFormat="1" ht="44.25" customHeight="1">
      <c r="A2342" s="1303"/>
      <c r="B2342" s="1304" t="str">
        <f>IF(L2344&gt;0,CONCATENATE(I2344,L2344),0)</f>
        <v>Roll No.:-966</v>
      </c>
      <c r="C2342" s="1306"/>
      <c r="D2342" s="1308" t="str">
        <f>Master!$E$8</f>
        <v>Govt. Sr. Secondary School Raimalwada</v>
      </c>
      <c r="E2342" s="1309"/>
      <c r="F2342" s="1309"/>
      <c r="G2342" s="1309"/>
      <c r="H2342" s="1309"/>
      <c r="I2342" s="1309"/>
      <c r="J2342" s="1309"/>
      <c r="K2342" s="1309"/>
      <c r="L2342" s="1309"/>
      <c r="M2342" s="1309"/>
      <c r="N2342" s="1309"/>
      <c r="O2342" s="1310"/>
      <c r="P2342" s="1007"/>
    </row>
    <row r="2343" spans="1:16" s="73" customFormat="1" ht="26.25" customHeight="1" thickBot="1">
      <c r="A2343" s="1303"/>
      <c r="B2343" s="1305"/>
      <c r="C2343" s="1307"/>
      <c r="D2343" s="1311" t="str">
        <f>Master!$E$11</f>
        <v>P.S.-Bapini (Jodhpur)</v>
      </c>
      <c r="E2343" s="1311"/>
      <c r="F2343" s="1311"/>
      <c r="G2343" s="1311"/>
      <c r="H2343" s="1311"/>
      <c r="I2343" s="1311"/>
      <c r="J2343" s="1311"/>
      <c r="K2343" s="1311"/>
      <c r="L2343" s="1311"/>
      <c r="M2343" s="1311"/>
      <c r="N2343" s="1311"/>
      <c r="O2343" s="1312"/>
      <c r="P2343" s="1007"/>
    </row>
    <row r="2344" spans="1:16" s="73" customFormat="1" ht="15" customHeight="1">
      <c r="A2344" s="1303"/>
      <c r="B2344" s="1313"/>
      <c r="C2344" s="1314" t="s">
        <v>163</v>
      </c>
      <c r="D2344" s="1315"/>
      <c r="E2344" s="1315"/>
      <c r="F2344" s="1315"/>
      <c r="G2344" s="1315"/>
      <c r="H2344" s="1316"/>
      <c r="I2344" s="1320" t="s">
        <v>125</v>
      </c>
      <c r="J2344" s="1321"/>
      <c r="K2344" s="1321"/>
      <c r="L2344" s="1286">
        <f>VLOOKUP(A2341,'Marks Entry'!$B$9:$G$108,6)</f>
        <v>966</v>
      </c>
      <c r="M2344" s="1288" t="str">
        <f>CONCATENATE('Marks Entry'!$C$3,"0",'Marks Entry'!$G$3)</f>
        <v>School U-Dise Code :-08151106901</v>
      </c>
      <c r="N2344" s="1289"/>
      <c r="O2344" s="1290"/>
      <c r="P2344" s="1007"/>
    </row>
    <row r="2345" spans="1:16" s="73" customFormat="1" ht="15" customHeight="1">
      <c r="A2345" s="1303"/>
      <c r="B2345" s="1313"/>
      <c r="C2345" s="1314"/>
      <c r="D2345" s="1315"/>
      <c r="E2345" s="1315"/>
      <c r="F2345" s="1315"/>
      <c r="G2345" s="1315"/>
      <c r="H2345" s="1316"/>
      <c r="I2345" s="1320"/>
      <c r="J2345" s="1321"/>
      <c r="K2345" s="1321"/>
      <c r="L2345" s="1286"/>
      <c r="M2345" s="1291" t="str">
        <f>CONCATENATE('Marks Entry'!$I$3,'Marks Entry'!$J$3)</f>
        <v>Session :-2022-23</v>
      </c>
      <c r="N2345" s="1292"/>
      <c r="O2345" s="1293"/>
      <c r="P2345" s="1007"/>
    </row>
    <row r="2346" spans="1:16" s="73" customFormat="1" ht="15" customHeight="1" thickBot="1">
      <c r="A2346" s="1303"/>
      <c r="B2346" s="1313"/>
      <c r="C2346" s="1317"/>
      <c r="D2346" s="1318"/>
      <c r="E2346" s="1318"/>
      <c r="F2346" s="1318"/>
      <c r="G2346" s="1318"/>
      <c r="H2346" s="1319"/>
      <c r="I2346" s="1322"/>
      <c r="J2346" s="1323"/>
      <c r="K2346" s="1323"/>
      <c r="L2346" s="1287"/>
      <c r="M2346" s="1294"/>
      <c r="N2346" s="1295"/>
      <c r="O2346" s="1296"/>
      <c r="P2346" s="1007"/>
    </row>
    <row r="2347" spans="1:16" s="73" customFormat="1" ht="19.5" customHeight="1">
      <c r="A2347" s="1303"/>
      <c r="B2347" s="543" t="s">
        <v>210</v>
      </c>
      <c r="C2347" s="1297" t="s">
        <v>21</v>
      </c>
      <c r="D2347" s="1298"/>
      <c r="E2347" s="1298"/>
      <c r="F2347" s="1298"/>
      <c r="G2347" s="1299"/>
      <c r="H2347" s="13" t="s">
        <v>161</v>
      </c>
      <c r="I2347" s="1300">
        <f>VLOOKUP($A2341,'Marks Entry'!$B$9:$FN$108,4,0)</f>
        <v>0</v>
      </c>
      <c r="J2347" s="1300"/>
      <c r="K2347" s="1300"/>
      <c r="L2347" s="1300"/>
      <c r="M2347" s="1300"/>
      <c r="N2347" s="1300"/>
      <c r="O2347" s="1301"/>
      <c r="P2347" s="1007"/>
    </row>
    <row r="2348" spans="1:16" s="73" customFormat="1" ht="19.5" customHeight="1">
      <c r="A2348" s="1303"/>
      <c r="B2348" s="543" t="s">
        <v>210</v>
      </c>
      <c r="C2348" s="1283" t="s">
        <v>23</v>
      </c>
      <c r="D2348" s="1284"/>
      <c r="E2348" s="1284"/>
      <c r="F2348" s="1284"/>
      <c r="G2348" s="1285"/>
      <c r="H2348" s="25" t="s">
        <v>161</v>
      </c>
      <c r="I2348" s="1252">
        <f>VLOOKUP($A2341,'Marks Entry'!$B$9:$FN$108,7,0)</f>
        <v>0</v>
      </c>
      <c r="J2348" s="1252"/>
      <c r="K2348" s="1252"/>
      <c r="L2348" s="1252"/>
      <c r="M2348" s="1252"/>
      <c r="N2348" s="1252"/>
      <c r="O2348" s="1253"/>
      <c r="P2348" s="1007"/>
    </row>
    <row r="2349" spans="1:16" s="73" customFormat="1" ht="19.5" customHeight="1">
      <c r="A2349" s="1303"/>
      <c r="B2349" s="543" t="s">
        <v>210</v>
      </c>
      <c r="C2349" s="1283" t="s">
        <v>24</v>
      </c>
      <c r="D2349" s="1284"/>
      <c r="E2349" s="1284"/>
      <c r="F2349" s="1284"/>
      <c r="G2349" s="1285"/>
      <c r="H2349" s="25" t="s">
        <v>161</v>
      </c>
      <c r="I2349" s="1252">
        <f>VLOOKUP($A2341,'Marks Entry'!$B$9:$FN$108,8,0)</f>
        <v>0</v>
      </c>
      <c r="J2349" s="1252"/>
      <c r="K2349" s="1252"/>
      <c r="L2349" s="1252"/>
      <c r="M2349" s="1252"/>
      <c r="N2349" s="1252"/>
      <c r="O2349" s="1253"/>
      <c r="P2349" s="1007"/>
    </row>
    <row r="2350" spans="1:16" s="73" customFormat="1" ht="19.5" customHeight="1">
      <c r="A2350" s="1303"/>
      <c r="B2350" s="543" t="s">
        <v>210</v>
      </c>
      <c r="C2350" s="1283" t="s">
        <v>55</v>
      </c>
      <c r="D2350" s="1284"/>
      <c r="E2350" s="1284"/>
      <c r="F2350" s="1284"/>
      <c r="G2350" s="1285"/>
      <c r="H2350" s="25" t="s">
        <v>161</v>
      </c>
      <c r="I2350" s="1252">
        <f>VLOOKUP($A2341,'Marks Entry'!$B$9:$FN$108,9,0)</f>
        <v>0</v>
      </c>
      <c r="J2350" s="1252"/>
      <c r="K2350" s="1252"/>
      <c r="L2350" s="1252"/>
      <c r="M2350" s="1252"/>
      <c r="N2350" s="1252"/>
      <c r="O2350" s="1253"/>
      <c r="P2350" s="1007"/>
    </row>
    <row r="2351" spans="1:16" s="73" customFormat="1" ht="19.5" customHeight="1">
      <c r="A2351" s="1303"/>
      <c r="B2351" s="543" t="s">
        <v>210</v>
      </c>
      <c r="C2351" s="1283" t="s">
        <v>56</v>
      </c>
      <c r="D2351" s="1284"/>
      <c r="E2351" s="1284"/>
      <c r="F2351" s="1284"/>
      <c r="G2351" s="1285"/>
      <c r="H2351" s="25" t="s">
        <v>161</v>
      </c>
      <c r="I2351" s="1251" t="str">
        <f>CONCATENATE('Marks Entry'!$G$4,'Marks Entry'!$J$4)</f>
        <v>6(A)</v>
      </c>
      <c r="J2351" s="1252"/>
      <c r="K2351" s="1252"/>
      <c r="L2351" s="1252"/>
      <c r="M2351" s="1252"/>
      <c r="N2351" s="1252"/>
      <c r="O2351" s="1253"/>
      <c r="P2351" s="1007"/>
    </row>
    <row r="2352" spans="1:16" s="73" customFormat="1" ht="19.5" customHeight="1" thickBot="1">
      <c r="A2352" s="1303"/>
      <c r="B2352" s="543" t="s">
        <v>210</v>
      </c>
      <c r="C2352" s="1254" t="s">
        <v>26</v>
      </c>
      <c r="D2352" s="1255"/>
      <c r="E2352" s="1255"/>
      <c r="F2352" s="1255"/>
      <c r="G2352" s="1256"/>
      <c r="H2352" s="61" t="s">
        <v>161</v>
      </c>
      <c r="I2352" s="1257">
        <f>VLOOKUP($A2341,'Marks Entry'!$B$9:$FN$108,10,0)</f>
        <v>0</v>
      </c>
      <c r="J2352" s="1257"/>
      <c r="K2352" s="1257"/>
      <c r="L2352" s="1257"/>
      <c r="M2352" s="1257"/>
      <c r="N2352" s="1257"/>
      <c r="O2352" s="1258"/>
      <c r="P2352" s="1007"/>
    </row>
    <row r="2353" spans="1:16" s="73" customFormat="1" ht="34.5" customHeight="1">
      <c r="A2353" s="1303"/>
      <c r="B2353" s="543" t="s">
        <v>210</v>
      </c>
      <c r="C2353" s="1259" t="s">
        <v>57</v>
      </c>
      <c r="D2353" s="1260"/>
      <c r="E2353" s="525" t="s">
        <v>82</v>
      </c>
      <c r="F2353" s="525" t="s">
        <v>83</v>
      </c>
      <c r="G2353" s="697" t="str">
        <f>'Marks Entry'!$R$5</f>
        <v>No Bag Day Activity</v>
      </c>
      <c r="H2353" s="521" t="s">
        <v>32</v>
      </c>
      <c r="I2353" s="1261" t="s">
        <v>58</v>
      </c>
      <c r="J2353" s="1262"/>
      <c r="K2353" s="522" t="s">
        <v>203</v>
      </c>
      <c r="L2353" s="1263" t="s">
        <v>94</v>
      </c>
      <c r="M2353" s="1264"/>
      <c r="N2353" s="535" t="s">
        <v>86</v>
      </c>
      <c r="O2353" s="1265" t="s">
        <v>101</v>
      </c>
      <c r="P2353" s="1007"/>
    </row>
    <row r="2354" spans="1:16" s="73" customFormat="1" ht="25.5" customHeight="1" thickBot="1">
      <c r="A2354" s="1303"/>
      <c r="B2354" s="543" t="s">
        <v>210</v>
      </c>
      <c r="C2354" s="1267" t="s">
        <v>59</v>
      </c>
      <c r="D2354" s="1268"/>
      <c r="E2354" s="549">
        <f>'Marks Entry'!$N$7</f>
        <v>10</v>
      </c>
      <c r="F2354" s="549">
        <f>'Marks Entry'!$Q$7</f>
        <v>10</v>
      </c>
      <c r="G2354" s="549">
        <f>'Marks Entry'!$T$7</f>
        <v>10</v>
      </c>
      <c r="H2354" s="111">
        <f>SUM(E2354:G2354)</f>
        <v>30</v>
      </c>
      <c r="I2354" s="1269">
        <f>'Marks Entry'!$X$7</f>
        <v>70</v>
      </c>
      <c r="J2354" s="1270"/>
      <c r="K2354" s="531">
        <f>SUM(H2354,I2354)</f>
        <v>100</v>
      </c>
      <c r="L2354" s="1330">
        <f>'Marks Entry'!$AA$7</f>
        <v>100</v>
      </c>
      <c r="M2354" s="1331"/>
      <c r="N2354" s="536">
        <f>H2354+I2354+L2354</f>
        <v>200</v>
      </c>
      <c r="O2354" s="1266"/>
      <c r="P2354" s="1007"/>
    </row>
    <row r="2355" spans="1:16" s="73" customFormat="1" ht="18.600000000000001" customHeight="1">
      <c r="A2355" s="1303"/>
      <c r="B2355" s="543" t="s">
        <v>210</v>
      </c>
      <c r="C2355" s="1324" t="str">
        <f>'Marks Entry'!$L$3</f>
        <v>HINDI</v>
      </c>
      <c r="D2355" s="1325"/>
      <c r="E2355" s="527">
        <f>IF($L2344="TC",0,IF($L2344="Nso",0,VLOOKUP($A2341,'Marks Entry'!$B$9:$FN$108,13,0)))</f>
        <v>0</v>
      </c>
      <c r="F2355" s="527">
        <f>IF($L2344="TC",0,IF($L2344="Nso",0,VLOOKUP($A2341,'Marks Entry'!$B$9:$FN$108,16,0)))</f>
        <v>0</v>
      </c>
      <c r="G2355" s="527">
        <f>IF($L2344="TC",0,IF($L2344="Nso",0,VLOOKUP($A2341,'Marks Entry'!$B$9:$FN$108,19,0)))</f>
        <v>0</v>
      </c>
      <c r="H2355" s="528">
        <f>SUM(E2355:G2355)</f>
        <v>0</v>
      </c>
      <c r="I2355" s="1326">
        <f>IF($L2344="TC",0,IF($L2344="Nso",0,VLOOKUP($A2341,'Marks Entry'!$B$9:$FN$108,23,0)))</f>
        <v>0</v>
      </c>
      <c r="J2355" s="1327"/>
      <c r="K2355" s="532">
        <f>SUM(H2355,I2355)</f>
        <v>0</v>
      </c>
      <c r="L2355" s="1328">
        <f>IF($L2344="TC",0,IF($L2344="Nso",0,VLOOKUP($A2341,'Marks Entry'!$B$9:$FN$108,26,0)))</f>
        <v>0</v>
      </c>
      <c r="M2355" s="1329"/>
      <c r="N2355" s="537">
        <f>SUM(H2355,I2355,L2355)</f>
        <v>0</v>
      </c>
      <c r="O2355" s="544" t="str">
        <f>IF($L2344="TC",0,IF($L2344="Nso",0,VLOOKUP($A2341,'Marks Entry'!$B$9:$FN$108,30,0)))</f>
        <v>E</v>
      </c>
      <c r="P2355" s="1007"/>
    </row>
    <row r="2356" spans="1:16" s="73" customFormat="1" ht="18.600000000000001" customHeight="1">
      <c r="A2356" s="1303"/>
      <c r="B2356" s="543" t="s">
        <v>210</v>
      </c>
      <c r="C2356" s="1271" t="str">
        <f>'Marks Entry'!$AF$3</f>
        <v>ENGLISH</v>
      </c>
      <c r="D2356" s="1272"/>
      <c r="E2356" s="527">
        <f>IF($L2344="TC",0,IF($L2344="Nso",0,VLOOKUP($A2341,'Marks Entry'!$B$9:$FN$108,33,0)))</f>
        <v>0</v>
      </c>
      <c r="F2356" s="527">
        <f>IF($L2344="TC",0,IF($L2344="Nso",0,VLOOKUP($A2341,'Marks Entry'!$B$9:$FN$108,36,0)))</f>
        <v>0</v>
      </c>
      <c r="G2356" s="527">
        <f>IF($L2344="TC",0,IF($L2344="Nso",0,VLOOKUP($A2341,'Marks Entry'!$B$9:$FN$108,39,0)))</f>
        <v>0</v>
      </c>
      <c r="H2356" s="529">
        <f t="shared" ref="H2356:H2360" si="195">SUM(E2356:G2356)</f>
        <v>0</v>
      </c>
      <c r="I2356" s="1273">
        <f>IF($L2344="TC",0,IF($L2344="Nso",0,VLOOKUP($A2341,'Marks Entry'!$B$9:$FN$108,43,0)))</f>
        <v>0</v>
      </c>
      <c r="J2356" s="1274"/>
      <c r="K2356" s="533">
        <f t="shared" ref="K2356:K2360" si="196">SUM(H2356,I2356)</f>
        <v>0</v>
      </c>
      <c r="L2356" s="1275">
        <f>IF($L2344="TC",0,IF($L2344="Nso",0,VLOOKUP($A2341,'Marks Entry'!$B$9:$FN$108,46,0)))</f>
        <v>0</v>
      </c>
      <c r="M2356" s="1276"/>
      <c r="N2356" s="537">
        <f t="shared" ref="N2356:N2360" si="197">SUM(H2356,I2356,L2356)</f>
        <v>0</v>
      </c>
      <c r="O2356" s="544" t="str">
        <f>IF($L2344="TC",0,IF($L2344="Nso",0,VLOOKUP($A2341,'Marks Entry'!$B$9:$FN$108,50,0)))</f>
        <v>E</v>
      </c>
      <c r="P2356" s="1007"/>
    </row>
    <row r="2357" spans="1:16" s="73" customFormat="1" ht="18.600000000000001" customHeight="1">
      <c r="A2357" s="1303"/>
      <c r="B2357" s="543" t="s">
        <v>210</v>
      </c>
      <c r="C2357" s="1271" t="str">
        <f>'Marks Entry'!$AZ$3</f>
        <v>SANSKRIT</v>
      </c>
      <c r="D2357" s="1272"/>
      <c r="E2357" s="527">
        <f>IF($L2344="TC",0,IF($L2344="Nso",0,VLOOKUP($A2341,'Marks Entry'!$B$9:$FN$108,53,0)))</f>
        <v>0</v>
      </c>
      <c r="F2357" s="527">
        <f>IF($L2344="TC",0,IF($L2344="TC",0,IF($L2344="Nso",0,VLOOKUP($A2341,'Marks Entry'!$B$9:$FN$108,56,0))))</f>
        <v>0</v>
      </c>
      <c r="G2357" s="527">
        <f>IF($L2344="TC",0,IF($L2344="TC",0,IF($L2344="Nso",0,VLOOKUP($A2341,'Marks Entry'!$B$9:$FN$108,59,0))))</f>
        <v>0</v>
      </c>
      <c r="H2357" s="529">
        <f t="shared" si="195"/>
        <v>0</v>
      </c>
      <c r="I2357" s="1273">
        <f>IF($L2344="TC",0,IF($L2344="Nso",0,VLOOKUP($A2341,'Marks Entry'!$B$9:$FN$108,63,0)))</f>
        <v>0</v>
      </c>
      <c r="J2357" s="1274"/>
      <c r="K2357" s="533">
        <f t="shared" si="196"/>
        <v>0</v>
      </c>
      <c r="L2357" s="1275">
        <f>IF($L2344="TC",0,IF($L2344="Nso",0,VLOOKUP($A2341,'Marks Entry'!$B$9:$FN$108,66,0)))</f>
        <v>0</v>
      </c>
      <c r="M2357" s="1276"/>
      <c r="N2357" s="537">
        <f t="shared" si="197"/>
        <v>0</v>
      </c>
      <c r="O2357" s="544" t="str">
        <f>IF($L2344="TC",0,IF($L2344="Nso",0,VLOOKUP($A2341,'Marks Entry'!$B$9:$FN$108,70,0)))</f>
        <v>E</v>
      </c>
      <c r="P2357" s="1007"/>
    </row>
    <row r="2358" spans="1:16" s="73" customFormat="1" ht="18.600000000000001" customHeight="1">
      <c r="A2358" s="1303"/>
      <c r="B2358" s="543" t="s">
        <v>210</v>
      </c>
      <c r="C2358" s="1271" t="str">
        <f>'Marks Entry'!$BT$3</f>
        <v>SCIENCE</v>
      </c>
      <c r="D2358" s="1272"/>
      <c r="E2358" s="527">
        <f>IF($L2344="TC",0,IF($L2344="Nso",0,VLOOKUP($A2341,'Marks Entry'!$B$9:$FN$108,73,0)))</f>
        <v>0</v>
      </c>
      <c r="F2358" s="527">
        <f>IF($L2344="TC",0,IF($L2344="Nso",0,VLOOKUP($A2341,'Marks Entry'!$B$9:$FN$108,76,0)))</f>
        <v>0</v>
      </c>
      <c r="G2358" s="527">
        <f>IF($L2344="TC",0,IF($L2344="Nso",0,VLOOKUP($A2341,'Marks Entry'!$B$9:$FN$108,79,0)))</f>
        <v>0</v>
      </c>
      <c r="H2358" s="529">
        <f t="shared" si="195"/>
        <v>0</v>
      </c>
      <c r="I2358" s="1273">
        <f>IF($L2344="TC",0,IF($L2344="Nso",0,VLOOKUP($A2341,'Marks Entry'!$B$9:$FN$108,83,0)))</f>
        <v>0</v>
      </c>
      <c r="J2358" s="1274"/>
      <c r="K2358" s="533">
        <f t="shared" si="196"/>
        <v>0</v>
      </c>
      <c r="L2358" s="1275">
        <f>IF($L2344="TC",0,IF($L2344="Nso",0,VLOOKUP($A2341,'Marks Entry'!$B$9:$FN$108,86,0)))</f>
        <v>0</v>
      </c>
      <c r="M2358" s="1276"/>
      <c r="N2358" s="537">
        <f t="shared" si="197"/>
        <v>0</v>
      </c>
      <c r="O2358" s="544" t="str">
        <f>IF($L2344="TC",0,IF($L2344="Nso",0,VLOOKUP($A2341,'Marks Entry'!$B$9:$FN$108,90,0)))</f>
        <v>E</v>
      </c>
      <c r="P2358" s="1007"/>
    </row>
    <row r="2359" spans="1:16" s="73" customFormat="1" ht="18.600000000000001" customHeight="1">
      <c r="A2359" s="1303"/>
      <c r="B2359" s="543" t="s">
        <v>210</v>
      </c>
      <c r="C2359" s="1271" t="str">
        <f>'Marks Entry'!$CN$3</f>
        <v>MATHEMATICS</v>
      </c>
      <c r="D2359" s="1272"/>
      <c r="E2359" s="527">
        <f>IF($L2344="TC",0,IF($L2344="Nso",0,VLOOKUP($A2341,'Marks Entry'!$B$9:$FN$108,93,0)))</f>
        <v>0</v>
      </c>
      <c r="F2359" s="527">
        <f>IF($L2344="TC",0,IF($L2344="Nso",0,VLOOKUP($A2341,'Marks Entry'!$B$9:$FN$108,96,0)))</f>
        <v>0</v>
      </c>
      <c r="G2359" s="527">
        <f>IF($L2344="TC",0,IF($L2344="Nso",0,VLOOKUP($A2341,'Marks Entry'!$B$9:$FN$108,99,0)))</f>
        <v>0</v>
      </c>
      <c r="H2359" s="529">
        <f t="shared" si="195"/>
        <v>0</v>
      </c>
      <c r="I2359" s="1273">
        <f>IF($L2344="TC",0,IF($L2344="Nso",0,VLOOKUP($A2341,'Marks Entry'!$B$9:$FN$108,103,0)))</f>
        <v>0</v>
      </c>
      <c r="J2359" s="1274"/>
      <c r="K2359" s="533">
        <f t="shared" si="196"/>
        <v>0</v>
      </c>
      <c r="L2359" s="1275">
        <f>IF($L2344="TC",0,IF($L2344="Nso",0,VLOOKUP($A2341,'Marks Entry'!$B$9:$FN$108,106,0)))</f>
        <v>0</v>
      </c>
      <c r="M2359" s="1276"/>
      <c r="N2359" s="537">
        <f t="shared" si="197"/>
        <v>0</v>
      </c>
      <c r="O2359" s="544" t="str">
        <f>IF($L2344="TC",0,IF($L2344="Nso",0,VLOOKUP($A2341,'Marks Entry'!$B$9:$FN$108,110,0)))</f>
        <v>E</v>
      </c>
      <c r="P2359" s="1007"/>
    </row>
    <row r="2360" spans="1:16" s="73" customFormat="1" ht="18.600000000000001" customHeight="1" thickBot="1">
      <c r="A2360" s="1303"/>
      <c r="B2360" s="543" t="s">
        <v>210</v>
      </c>
      <c r="C2360" s="1277" t="str">
        <f>'Marks Entry'!$DH$3</f>
        <v>SOCIAL SCIENCE</v>
      </c>
      <c r="D2360" s="1278"/>
      <c r="E2360" s="527">
        <f>IF($L2344="TC",0,IF($L2344="Nso",0,VLOOKUP($A2341,'Marks Entry'!$B$9:$FN$108,113,0)))</f>
        <v>0</v>
      </c>
      <c r="F2360" s="527">
        <f>IF($L2344="TC",0,IF($L2344="Nso",0,VLOOKUP($A2341,'Marks Entry'!$B$9:$FN$108,116,0)))</f>
        <v>0</v>
      </c>
      <c r="G2360" s="527">
        <f>IF($L2344="TC",0,IF($L2344="Nso",0,VLOOKUP($A2341,'Marks Entry'!$B$9:$FN$108,119,0)))</f>
        <v>0</v>
      </c>
      <c r="H2360" s="530">
        <f t="shared" si="195"/>
        <v>0</v>
      </c>
      <c r="I2360" s="1279">
        <f>IF($L2344="TC",0,IF($L2344="Nso",0,VLOOKUP($A2341,'Marks Entry'!$B$9:$FN$108,123,0)))</f>
        <v>0</v>
      </c>
      <c r="J2360" s="1280"/>
      <c r="K2360" s="534">
        <f t="shared" si="196"/>
        <v>0</v>
      </c>
      <c r="L2360" s="1281">
        <f>IF($L2344="TC",0,IF($L2344="Nso",0,VLOOKUP($A2341,'Marks Entry'!$B$9:$FN$108,126,0)))</f>
        <v>0</v>
      </c>
      <c r="M2360" s="1282"/>
      <c r="N2360" s="537">
        <f t="shared" si="197"/>
        <v>0</v>
      </c>
      <c r="O2360" s="544" t="str">
        <f>IF($L2344="TC",0,IF($L2344="Nso",0,VLOOKUP($A2341,'Marks Entry'!$B$9:$FN$108,130,0)))</f>
        <v>E</v>
      </c>
      <c r="P2360" s="1007"/>
    </row>
    <row r="2361" spans="1:16" s="73" customFormat="1" ht="18.600000000000001" customHeight="1">
      <c r="A2361" s="1303"/>
      <c r="B2361" s="543" t="s">
        <v>210</v>
      </c>
      <c r="C2361" s="1350" t="s">
        <v>87</v>
      </c>
      <c r="D2361" s="1351"/>
      <c r="E2361" s="1352"/>
      <c r="F2361" s="1356" t="s">
        <v>88</v>
      </c>
      <c r="G2361" s="1357"/>
      <c r="H2361" s="1358" t="s">
        <v>89</v>
      </c>
      <c r="I2361" s="1358"/>
      <c r="J2361" s="1359" t="s">
        <v>44</v>
      </c>
      <c r="K2361" s="1360"/>
      <c r="L2361" s="236" t="s">
        <v>95</v>
      </c>
      <c r="M2361" s="236" t="s">
        <v>208</v>
      </c>
      <c r="N2361" s="200" t="s">
        <v>42</v>
      </c>
      <c r="O2361" s="545" t="s">
        <v>46</v>
      </c>
      <c r="P2361" s="1007"/>
    </row>
    <row r="2362" spans="1:16" s="73" customFormat="1" ht="18.600000000000001" customHeight="1" thickBot="1">
      <c r="A2362" s="1303"/>
      <c r="B2362" s="543" t="s">
        <v>210</v>
      </c>
      <c r="C2362" s="1353"/>
      <c r="D2362" s="1354"/>
      <c r="E2362" s="1355"/>
      <c r="F2362" s="1361">
        <f>IF($L2344="TC",0,IF($L2344="Nso",0,VLOOKUP($A2341,'Marks Entry'!$B$9:$FN$108,161,0)))</f>
        <v>1200</v>
      </c>
      <c r="G2362" s="1362"/>
      <c r="H2362" s="1363">
        <f>IF($L2344="TC",0,IF($L2344="Nso",0,VLOOKUP($A2341,'Marks Entry'!$B$9:$FN$108,162,0)))</f>
        <v>0</v>
      </c>
      <c r="I2362" s="1363"/>
      <c r="J2362" s="1364">
        <f>IF($L2344="TC",0,IF($L2344="Nso",0,VLOOKUP($A2341,'Marks Entry'!$B$9:$FN$108,163,0)))</f>
        <v>0</v>
      </c>
      <c r="K2362" s="1365"/>
      <c r="L2362" s="237" t="str">
        <f>IF($L2344="TC",0,IF($L2344="Nso",0,VLOOKUP($A2341,'Marks Entry'!$B$9:$FN$108,164,0)))</f>
        <v/>
      </c>
      <c r="M2362" s="237" t="str">
        <f>IF($L2344="TC",0,IF($L2344="Nso",0,VLOOKUP($A2341,'Marks Entry'!$B$9:$FN$108,165,0)))</f>
        <v/>
      </c>
      <c r="N2362" s="542" t="str">
        <f>IF($L2344="TC","TC",IF($L2344="Nso","NSO",VLOOKUP($A2341,'Marks Entry'!$B$9:$FN$108,166,0)))</f>
        <v>PROMOTED</v>
      </c>
      <c r="O2362" s="546" t="str">
        <f>IF($L2344="Nso",0,VLOOKUP($A2341,'Marks Entry'!$B$9:$FN$108,168,0))</f>
        <v/>
      </c>
      <c r="P2362" s="1007"/>
    </row>
    <row r="2363" spans="1:16" s="73" customFormat="1" ht="18.600000000000001" customHeight="1">
      <c r="A2363" s="1303"/>
      <c r="B2363" s="543" t="s">
        <v>210</v>
      </c>
      <c r="C2363" s="1332" t="s">
        <v>62</v>
      </c>
      <c r="D2363" s="1333"/>
      <c r="E2363" s="1333"/>
      <c r="F2363" s="1333"/>
      <c r="G2363" s="1333"/>
      <c r="H2363" s="1333"/>
      <c r="I2363" s="1334"/>
      <c r="J2363" s="1335" t="s">
        <v>63</v>
      </c>
      <c r="K2363" s="1335"/>
      <c r="L2363" s="1336"/>
      <c r="M2363" s="238">
        <f>IF($L2344="TC",0,IF($L2344="Nso",0,VLOOKUP($A2341,'Marks Entry'!$B$9:$FN$108,158,0)))</f>
        <v>0</v>
      </c>
      <c r="N2363" s="1337" t="s">
        <v>104</v>
      </c>
      <c r="O2363" s="1338"/>
      <c r="P2363" s="1007"/>
    </row>
    <row r="2364" spans="1:16" s="73" customFormat="1" ht="18.600000000000001" customHeight="1" thickBot="1">
      <c r="A2364" s="1303"/>
      <c r="B2364" s="543" t="s">
        <v>210</v>
      </c>
      <c r="C2364" s="1339" t="s">
        <v>57</v>
      </c>
      <c r="D2364" s="1340"/>
      <c r="E2364" s="1340"/>
      <c r="F2364" s="1341" t="s">
        <v>168</v>
      </c>
      <c r="G2364" s="1341"/>
      <c r="H2364" s="1341"/>
      <c r="I2364" s="523" t="s">
        <v>50</v>
      </c>
      <c r="J2364" s="1342" t="s">
        <v>64</v>
      </c>
      <c r="K2364" s="1342"/>
      <c r="L2364" s="1343"/>
      <c r="M2364" s="239">
        <f>IF($L2344="TC",0,IF($L2344="Nso",0,VLOOKUP($A2341,'Marks Entry'!$B$9:$FN$108,159,0)))</f>
        <v>0</v>
      </c>
      <c r="N2364" s="1344" t="str">
        <f>IF($L2344="TC",0,IF($L2344="Nso",0,VLOOKUP($A2341,'Marks Entry'!$B$9:$FN$108,160,0)))</f>
        <v/>
      </c>
      <c r="O2364" s="1345"/>
      <c r="P2364" s="1007"/>
    </row>
    <row r="2365" spans="1:16" s="73" customFormat="1" ht="18.600000000000001" customHeight="1">
      <c r="A2365" s="1303"/>
      <c r="B2365" s="543" t="s">
        <v>210</v>
      </c>
      <c r="C2365" s="1339"/>
      <c r="D2365" s="1340"/>
      <c r="E2365" s="1340"/>
      <c r="F2365" s="1341"/>
      <c r="G2365" s="1341"/>
      <c r="H2365" s="1341"/>
      <c r="I2365" s="524" t="s">
        <v>102</v>
      </c>
      <c r="J2365" s="1346" t="s">
        <v>65</v>
      </c>
      <c r="K2365" s="1346"/>
      <c r="L2365" s="1347"/>
      <c r="M2365" s="1348" t="str">
        <f>IF($L2344="TC",0,IF($L2344="Nso",0,VLOOKUP($A2341,'Marks Entry'!$B$9:$FN$108,169,0)))</f>
        <v>Need Improvement</v>
      </c>
      <c r="N2365" s="1348"/>
      <c r="O2365" s="1349"/>
      <c r="P2365" s="1007"/>
    </row>
    <row r="2366" spans="1:16" s="73" customFormat="1" ht="18.600000000000001" customHeight="1">
      <c r="A2366" s="1303"/>
      <c r="B2366" s="543" t="s">
        <v>210</v>
      </c>
      <c r="C2366" s="1397" t="str">
        <f>'Marks Entry'!$EB$3</f>
        <v>Work Exp.</v>
      </c>
      <c r="D2366" s="1398"/>
      <c r="E2366" s="1399"/>
      <c r="F2366" s="1400" t="str">
        <f>IF($L2344="TC",0,IF($L2344="Nso",0,VLOOKUP($A2341,'Marks Entry'!$B$9:$GM$108,186,0)))</f>
        <v>0/100</v>
      </c>
      <c r="G2366" s="1400"/>
      <c r="H2366" s="1400"/>
      <c r="I2366" s="59" t="str">
        <f>IF($L2344="TC",0,IF($L2344="Nso",0,VLOOKUP($A2341,'Marks Entry'!$B$9:$GM$108,139,0)))</f>
        <v>E</v>
      </c>
      <c r="J2366" s="1401" t="s">
        <v>81</v>
      </c>
      <c r="K2366" s="1401"/>
      <c r="L2366" s="1402"/>
      <c r="M2366" s="1403">
        <f>'Marks Entry'!$AA$2</f>
        <v>45041</v>
      </c>
      <c r="N2366" s="1403"/>
      <c r="O2366" s="1404"/>
      <c r="P2366" s="1007"/>
    </row>
    <row r="2367" spans="1:16" s="73" customFormat="1" ht="18.600000000000001" customHeight="1">
      <c r="A2367" s="1303"/>
      <c r="B2367" s="543" t="s">
        <v>210</v>
      </c>
      <c r="C2367" s="1405" t="str">
        <f>'Marks Entry'!$EK$3</f>
        <v>Art Edu.</v>
      </c>
      <c r="D2367" s="1400"/>
      <c r="E2367" s="1400"/>
      <c r="F2367" s="1406" t="str">
        <f>IF($L2344="TC",0,IF($L2344="Nso",0,VLOOKUP($A2341,'Marks Entry'!$B$9:$GM$108,190,0)))</f>
        <v>0/100</v>
      </c>
      <c r="G2367" s="1407"/>
      <c r="H2367" s="1408"/>
      <c r="I2367" s="59" t="str">
        <f>IF($L2344="TC",0,IF($L2344="Nso",0,VLOOKUP($A2341,'Marks Entry'!$B$9:$GM$108,148,0)))</f>
        <v>E</v>
      </c>
      <c r="J2367" s="1409"/>
      <c r="K2367" s="1409"/>
      <c r="L2367" s="1410"/>
      <c r="M2367" s="1410"/>
      <c r="N2367" s="1410"/>
      <c r="O2367" s="1411"/>
      <c r="P2367" s="1007"/>
    </row>
    <row r="2368" spans="1:16" s="73" customFormat="1" ht="18.600000000000001" customHeight="1">
      <c r="A2368" s="1303"/>
      <c r="B2368" s="543" t="s">
        <v>210</v>
      </c>
      <c r="C2368" s="1366" t="str">
        <f>'Marks Entry'!$ET$3</f>
        <v>HEALTH &amp; PHY. EDU.</v>
      </c>
      <c r="D2368" s="1367"/>
      <c r="E2368" s="1367"/>
      <c r="F2368" s="1368" t="str">
        <f>IF($L2344="TC",0,IF($L2344="Nso",0,VLOOKUP($A2341,'Marks Entry'!$B$9:$GM$108,194,0)))</f>
        <v>0/100</v>
      </c>
      <c r="G2368" s="1369"/>
      <c r="H2368" s="1370"/>
      <c r="I2368" s="59" t="str">
        <f>IF($L2344="TC",0,IF($L2344="Nso",0,VLOOKUP($A2341,'Marks Entry'!$B$9:$GM$108,157,0)))</f>
        <v>E</v>
      </c>
      <c r="J2368" s="1371" t="s">
        <v>77</v>
      </c>
      <c r="K2368" s="1372"/>
      <c r="L2368" s="1373"/>
      <c r="M2368" s="1377"/>
      <c r="N2368" s="1372"/>
      <c r="O2368" s="1378"/>
      <c r="P2368" s="1007"/>
    </row>
    <row r="2369" spans="1:16" s="73" customFormat="1" ht="18.600000000000001" customHeight="1">
      <c r="A2369" s="1303"/>
      <c r="B2369" s="543" t="s">
        <v>210</v>
      </c>
      <c r="C2369" s="1381" t="s">
        <v>66</v>
      </c>
      <c r="D2369" s="1382"/>
      <c r="E2369" s="1382"/>
      <c r="F2369" s="1382"/>
      <c r="G2369" s="1382"/>
      <c r="H2369" s="1382"/>
      <c r="I2369" s="1383"/>
      <c r="J2369" s="1374"/>
      <c r="K2369" s="1375"/>
      <c r="L2369" s="1376"/>
      <c r="M2369" s="1379"/>
      <c r="N2369" s="1375"/>
      <c r="O2369" s="1380"/>
      <c r="P2369" s="1007"/>
    </row>
    <row r="2370" spans="1:16" s="73" customFormat="1" ht="18.600000000000001" customHeight="1" thickBot="1">
      <c r="A2370" s="1303"/>
      <c r="B2370" s="543" t="s">
        <v>210</v>
      </c>
      <c r="C2370" s="60" t="s">
        <v>67</v>
      </c>
      <c r="D2370" s="1384" t="s">
        <v>72</v>
      </c>
      <c r="E2370" s="1385"/>
      <c r="F2370" s="1384" t="s">
        <v>73</v>
      </c>
      <c r="G2370" s="1386"/>
      <c r="H2370" s="1386"/>
      <c r="I2370" s="1387"/>
      <c r="J2370" s="1388" t="s">
        <v>78</v>
      </c>
      <c r="K2370" s="1389"/>
      <c r="L2370" s="1389"/>
      <c r="M2370" s="1389"/>
      <c r="N2370" s="1389"/>
      <c r="O2370" s="1390"/>
      <c r="P2370" s="1007"/>
    </row>
    <row r="2371" spans="1:16" s="73" customFormat="1" ht="18.600000000000001" customHeight="1">
      <c r="A2371" s="1303"/>
      <c r="B2371" s="543" t="s">
        <v>210</v>
      </c>
      <c r="C2371" s="690" t="s">
        <v>68</v>
      </c>
      <c r="D2371" s="1328" t="s">
        <v>211</v>
      </c>
      <c r="E2371" s="1327"/>
      <c r="F2371" s="1394" t="s">
        <v>74</v>
      </c>
      <c r="G2371" s="1395"/>
      <c r="H2371" s="1395"/>
      <c r="I2371" s="1396"/>
      <c r="J2371" s="1391"/>
      <c r="K2371" s="1392"/>
      <c r="L2371" s="1392"/>
      <c r="M2371" s="1392"/>
      <c r="N2371" s="1392"/>
      <c r="O2371" s="1393"/>
      <c r="P2371" s="1007"/>
    </row>
    <row r="2372" spans="1:16" s="73" customFormat="1" ht="18.600000000000001" customHeight="1">
      <c r="A2372" s="1303"/>
      <c r="B2372" s="543" t="s">
        <v>210</v>
      </c>
      <c r="C2372" s="689" t="s">
        <v>69</v>
      </c>
      <c r="D2372" s="1275" t="s">
        <v>212</v>
      </c>
      <c r="E2372" s="1274"/>
      <c r="F2372" s="1413" t="s">
        <v>75</v>
      </c>
      <c r="G2372" s="1414"/>
      <c r="H2372" s="1414"/>
      <c r="I2372" s="1415"/>
      <c r="J2372" s="1391"/>
      <c r="K2372" s="1392"/>
      <c r="L2372" s="1392"/>
      <c r="M2372" s="1392"/>
      <c r="N2372" s="1392"/>
      <c r="O2372" s="1393"/>
      <c r="P2372" s="1007"/>
    </row>
    <row r="2373" spans="1:16" s="73" customFormat="1" ht="18.600000000000001" customHeight="1">
      <c r="A2373" s="1303"/>
      <c r="B2373" s="543" t="s">
        <v>210</v>
      </c>
      <c r="C2373" s="689" t="s">
        <v>71</v>
      </c>
      <c r="D2373" s="1275" t="s">
        <v>213</v>
      </c>
      <c r="E2373" s="1274"/>
      <c r="F2373" s="1413" t="s">
        <v>76</v>
      </c>
      <c r="G2373" s="1414"/>
      <c r="H2373" s="1414"/>
      <c r="I2373" s="1415"/>
      <c r="J2373" s="1416" t="s">
        <v>90</v>
      </c>
      <c r="K2373" s="1417"/>
      <c r="L2373" s="1417"/>
      <c r="M2373" s="1417"/>
      <c r="N2373" s="1417"/>
      <c r="O2373" s="1418"/>
      <c r="P2373" s="1007"/>
    </row>
    <row r="2374" spans="1:16" s="73" customFormat="1" ht="18.600000000000001" customHeight="1">
      <c r="A2374" s="1303"/>
      <c r="B2374" s="543" t="s">
        <v>210</v>
      </c>
      <c r="C2374" s="689" t="s">
        <v>70</v>
      </c>
      <c r="D2374" s="1275" t="s">
        <v>214</v>
      </c>
      <c r="E2374" s="1274"/>
      <c r="F2374" s="1413" t="s">
        <v>103</v>
      </c>
      <c r="G2374" s="1414"/>
      <c r="H2374" s="1414"/>
      <c r="I2374" s="1415"/>
      <c r="J2374" s="1416"/>
      <c r="K2374" s="1417"/>
      <c r="L2374" s="1417"/>
      <c r="M2374" s="1417"/>
      <c r="N2374" s="1417"/>
      <c r="O2374" s="1418"/>
      <c r="P2374" s="1007"/>
    </row>
    <row r="2375" spans="1:16" s="73" customFormat="1" ht="18.600000000000001" customHeight="1" thickBot="1">
      <c r="A2375" s="1303"/>
      <c r="B2375" s="547" t="s">
        <v>210</v>
      </c>
      <c r="C2375" s="548" t="s">
        <v>153</v>
      </c>
      <c r="D2375" s="1281" t="s">
        <v>215</v>
      </c>
      <c r="E2375" s="1280"/>
      <c r="F2375" s="1422" t="s">
        <v>216</v>
      </c>
      <c r="G2375" s="1423"/>
      <c r="H2375" s="1423"/>
      <c r="I2375" s="1424"/>
      <c r="J2375" s="1419"/>
      <c r="K2375" s="1420"/>
      <c r="L2375" s="1420"/>
      <c r="M2375" s="1420"/>
      <c r="N2375" s="1420"/>
      <c r="O2375" s="1421"/>
      <c r="P2375" s="1007"/>
    </row>
    <row r="2376" spans="1:16" s="73" customFormat="1" ht="9.75" customHeight="1">
      <c r="A2376" s="1412"/>
      <c r="B2376" s="1412"/>
      <c r="C2376" s="1412"/>
      <c r="D2376" s="1412"/>
      <c r="E2376" s="1412"/>
      <c r="F2376" s="1412"/>
      <c r="G2376" s="1412"/>
      <c r="H2376" s="1412"/>
      <c r="I2376" s="1412"/>
      <c r="J2376" s="1412"/>
      <c r="K2376" s="1412"/>
      <c r="L2376" s="1412"/>
      <c r="M2376" s="1412"/>
      <c r="N2376" s="1412"/>
      <c r="O2376" s="1412"/>
      <c r="P2376" s="1412"/>
    </row>
    <row r="2377" spans="1:16" s="73" customFormat="1" ht="17.25" customHeight="1" thickBot="1">
      <c r="A2377" s="241">
        <f>A2341+1</f>
        <v>67</v>
      </c>
      <c r="B2377" s="1302" t="s">
        <v>53</v>
      </c>
      <c r="C2377" s="1302"/>
      <c r="D2377" s="1302"/>
      <c r="E2377" s="1302"/>
      <c r="F2377" s="1302"/>
      <c r="G2377" s="1302"/>
      <c r="H2377" s="1302"/>
      <c r="I2377" s="1302"/>
      <c r="J2377" s="1302"/>
      <c r="K2377" s="1302"/>
      <c r="L2377" s="1302"/>
      <c r="M2377" s="1302"/>
      <c r="N2377" s="1302"/>
      <c r="O2377" s="1302"/>
      <c r="P2377" s="1007"/>
    </row>
    <row r="2378" spans="1:16" s="73" customFormat="1" ht="44.25" customHeight="1">
      <c r="A2378" s="1303"/>
      <c r="B2378" s="1304" t="str">
        <f>IF(L2380&gt;0,CONCATENATE(I2380,L2380),0)</f>
        <v>Roll No.:-967</v>
      </c>
      <c r="C2378" s="1306"/>
      <c r="D2378" s="1308" t="str">
        <f>Master!$E$8</f>
        <v>Govt. Sr. Secondary School Raimalwada</v>
      </c>
      <c r="E2378" s="1309"/>
      <c r="F2378" s="1309"/>
      <c r="G2378" s="1309"/>
      <c r="H2378" s="1309"/>
      <c r="I2378" s="1309"/>
      <c r="J2378" s="1309"/>
      <c r="K2378" s="1309"/>
      <c r="L2378" s="1309"/>
      <c r="M2378" s="1309"/>
      <c r="N2378" s="1309"/>
      <c r="O2378" s="1310"/>
      <c r="P2378" s="1007"/>
    </row>
    <row r="2379" spans="1:16" s="73" customFormat="1" ht="26.25" customHeight="1" thickBot="1">
      <c r="A2379" s="1303"/>
      <c r="B2379" s="1305"/>
      <c r="C2379" s="1307"/>
      <c r="D2379" s="1311" t="str">
        <f>Master!$E$11</f>
        <v>P.S.-Bapini (Jodhpur)</v>
      </c>
      <c r="E2379" s="1311"/>
      <c r="F2379" s="1311"/>
      <c r="G2379" s="1311"/>
      <c r="H2379" s="1311"/>
      <c r="I2379" s="1311"/>
      <c r="J2379" s="1311"/>
      <c r="K2379" s="1311"/>
      <c r="L2379" s="1311"/>
      <c r="M2379" s="1311"/>
      <c r="N2379" s="1311"/>
      <c r="O2379" s="1312"/>
      <c r="P2379" s="1007"/>
    </row>
    <row r="2380" spans="1:16" s="73" customFormat="1" ht="15" customHeight="1">
      <c r="A2380" s="1303"/>
      <c r="B2380" s="1313"/>
      <c r="C2380" s="1314" t="s">
        <v>163</v>
      </c>
      <c r="D2380" s="1315"/>
      <c r="E2380" s="1315"/>
      <c r="F2380" s="1315"/>
      <c r="G2380" s="1315"/>
      <c r="H2380" s="1316"/>
      <c r="I2380" s="1320" t="s">
        <v>125</v>
      </c>
      <c r="J2380" s="1321"/>
      <c r="K2380" s="1321"/>
      <c r="L2380" s="1286">
        <f>VLOOKUP(A2377,'Marks Entry'!$B$9:$G$108,6)</f>
        <v>967</v>
      </c>
      <c r="M2380" s="1288" t="str">
        <f>CONCATENATE('Marks Entry'!$C$3,"0",'Marks Entry'!$G$3)</f>
        <v>School U-Dise Code :-08151106901</v>
      </c>
      <c r="N2380" s="1289"/>
      <c r="O2380" s="1290"/>
      <c r="P2380" s="1007"/>
    </row>
    <row r="2381" spans="1:16" s="73" customFormat="1" ht="15" customHeight="1">
      <c r="A2381" s="1303"/>
      <c r="B2381" s="1313"/>
      <c r="C2381" s="1314"/>
      <c r="D2381" s="1315"/>
      <c r="E2381" s="1315"/>
      <c r="F2381" s="1315"/>
      <c r="G2381" s="1315"/>
      <c r="H2381" s="1316"/>
      <c r="I2381" s="1320"/>
      <c r="J2381" s="1321"/>
      <c r="K2381" s="1321"/>
      <c r="L2381" s="1286"/>
      <c r="M2381" s="1291" t="str">
        <f>CONCATENATE('Marks Entry'!$I$3,'Marks Entry'!$J$3)</f>
        <v>Session :-2022-23</v>
      </c>
      <c r="N2381" s="1292"/>
      <c r="O2381" s="1293"/>
      <c r="P2381" s="1007"/>
    </row>
    <row r="2382" spans="1:16" s="73" customFormat="1" ht="15" customHeight="1" thickBot="1">
      <c r="A2382" s="1303"/>
      <c r="B2382" s="1313"/>
      <c r="C2382" s="1317"/>
      <c r="D2382" s="1318"/>
      <c r="E2382" s="1318"/>
      <c r="F2382" s="1318"/>
      <c r="G2382" s="1318"/>
      <c r="H2382" s="1319"/>
      <c r="I2382" s="1322"/>
      <c r="J2382" s="1323"/>
      <c r="K2382" s="1323"/>
      <c r="L2382" s="1287"/>
      <c r="M2382" s="1294"/>
      <c r="N2382" s="1295"/>
      <c r="O2382" s="1296"/>
      <c r="P2382" s="1007"/>
    </row>
    <row r="2383" spans="1:16" s="73" customFormat="1" ht="19.5" customHeight="1">
      <c r="A2383" s="1303"/>
      <c r="B2383" s="543" t="s">
        <v>210</v>
      </c>
      <c r="C2383" s="1297" t="s">
        <v>21</v>
      </c>
      <c r="D2383" s="1298"/>
      <c r="E2383" s="1298"/>
      <c r="F2383" s="1298"/>
      <c r="G2383" s="1299"/>
      <c r="H2383" s="13" t="s">
        <v>161</v>
      </c>
      <c r="I2383" s="1300">
        <f>VLOOKUP($A2377,'Marks Entry'!$B$9:$FN$108,4,0)</f>
        <v>0</v>
      </c>
      <c r="J2383" s="1300"/>
      <c r="K2383" s="1300"/>
      <c r="L2383" s="1300"/>
      <c r="M2383" s="1300"/>
      <c r="N2383" s="1300"/>
      <c r="O2383" s="1301"/>
      <c r="P2383" s="1007"/>
    </row>
    <row r="2384" spans="1:16" s="73" customFormat="1" ht="19.5" customHeight="1">
      <c r="A2384" s="1303"/>
      <c r="B2384" s="543" t="s">
        <v>210</v>
      </c>
      <c r="C2384" s="1283" t="s">
        <v>23</v>
      </c>
      <c r="D2384" s="1284"/>
      <c r="E2384" s="1284"/>
      <c r="F2384" s="1284"/>
      <c r="G2384" s="1285"/>
      <c r="H2384" s="25" t="s">
        <v>161</v>
      </c>
      <c r="I2384" s="1252">
        <f>VLOOKUP($A2377,'Marks Entry'!$B$9:$FN$108,7,0)</f>
        <v>0</v>
      </c>
      <c r="J2384" s="1252"/>
      <c r="K2384" s="1252"/>
      <c r="L2384" s="1252"/>
      <c r="M2384" s="1252"/>
      <c r="N2384" s="1252"/>
      <c r="O2384" s="1253"/>
      <c r="P2384" s="1007"/>
    </row>
    <row r="2385" spans="1:16" s="73" customFormat="1" ht="19.5" customHeight="1">
      <c r="A2385" s="1303"/>
      <c r="B2385" s="543" t="s">
        <v>210</v>
      </c>
      <c r="C2385" s="1283" t="s">
        <v>24</v>
      </c>
      <c r="D2385" s="1284"/>
      <c r="E2385" s="1284"/>
      <c r="F2385" s="1284"/>
      <c r="G2385" s="1285"/>
      <c r="H2385" s="25" t="s">
        <v>161</v>
      </c>
      <c r="I2385" s="1252">
        <f>VLOOKUP($A2377,'Marks Entry'!$B$9:$FN$108,8,0)</f>
        <v>0</v>
      </c>
      <c r="J2385" s="1252"/>
      <c r="K2385" s="1252"/>
      <c r="L2385" s="1252"/>
      <c r="M2385" s="1252"/>
      <c r="N2385" s="1252"/>
      <c r="O2385" s="1253"/>
      <c r="P2385" s="1007"/>
    </row>
    <row r="2386" spans="1:16" s="73" customFormat="1" ht="19.5" customHeight="1">
      <c r="A2386" s="1303"/>
      <c r="B2386" s="543" t="s">
        <v>210</v>
      </c>
      <c r="C2386" s="1283" t="s">
        <v>55</v>
      </c>
      <c r="D2386" s="1284"/>
      <c r="E2386" s="1284"/>
      <c r="F2386" s="1284"/>
      <c r="G2386" s="1285"/>
      <c r="H2386" s="25" t="s">
        <v>161</v>
      </c>
      <c r="I2386" s="1252">
        <f>VLOOKUP($A2377,'Marks Entry'!$B$9:$FN$108,9,0)</f>
        <v>0</v>
      </c>
      <c r="J2386" s="1252"/>
      <c r="K2386" s="1252"/>
      <c r="L2386" s="1252"/>
      <c r="M2386" s="1252"/>
      <c r="N2386" s="1252"/>
      <c r="O2386" s="1253"/>
      <c r="P2386" s="1007"/>
    </row>
    <row r="2387" spans="1:16" s="73" customFormat="1" ht="19.5" customHeight="1">
      <c r="A2387" s="1303"/>
      <c r="B2387" s="543" t="s">
        <v>210</v>
      </c>
      <c r="C2387" s="1283" t="s">
        <v>56</v>
      </c>
      <c r="D2387" s="1284"/>
      <c r="E2387" s="1284"/>
      <c r="F2387" s="1284"/>
      <c r="G2387" s="1285"/>
      <c r="H2387" s="25" t="s">
        <v>161</v>
      </c>
      <c r="I2387" s="1251" t="str">
        <f>CONCATENATE('Marks Entry'!$G$4,'Marks Entry'!$J$4)</f>
        <v>6(A)</v>
      </c>
      <c r="J2387" s="1252"/>
      <c r="K2387" s="1252"/>
      <c r="L2387" s="1252"/>
      <c r="M2387" s="1252"/>
      <c r="N2387" s="1252"/>
      <c r="O2387" s="1253"/>
      <c r="P2387" s="1007"/>
    </row>
    <row r="2388" spans="1:16" s="73" customFormat="1" ht="19.5" customHeight="1" thickBot="1">
      <c r="A2388" s="1303"/>
      <c r="B2388" s="543" t="s">
        <v>210</v>
      </c>
      <c r="C2388" s="1254" t="s">
        <v>26</v>
      </c>
      <c r="D2388" s="1255"/>
      <c r="E2388" s="1255"/>
      <c r="F2388" s="1255"/>
      <c r="G2388" s="1256"/>
      <c r="H2388" s="61" t="s">
        <v>161</v>
      </c>
      <c r="I2388" s="1257">
        <f>VLOOKUP($A2377,'Marks Entry'!$B$9:$FN$108,10,0)</f>
        <v>0</v>
      </c>
      <c r="J2388" s="1257"/>
      <c r="K2388" s="1257"/>
      <c r="L2388" s="1257"/>
      <c r="M2388" s="1257"/>
      <c r="N2388" s="1257"/>
      <c r="O2388" s="1258"/>
      <c r="P2388" s="1007"/>
    </row>
    <row r="2389" spans="1:16" s="73" customFormat="1" ht="34.5" customHeight="1">
      <c r="A2389" s="1303"/>
      <c r="B2389" s="543" t="s">
        <v>210</v>
      </c>
      <c r="C2389" s="1259" t="s">
        <v>57</v>
      </c>
      <c r="D2389" s="1260"/>
      <c r="E2389" s="525" t="s">
        <v>82</v>
      </c>
      <c r="F2389" s="525" t="s">
        <v>83</v>
      </c>
      <c r="G2389" s="697" t="str">
        <f>'Marks Entry'!$R$5</f>
        <v>No Bag Day Activity</v>
      </c>
      <c r="H2389" s="521" t="s">
        <v>32</v>
      </c>
      <c r="I2389" s="1261" t="s">
        <v>58</v>
      </c>
      <c r="J2389" s="1262"/>
      <c r="K2389" s="522" t="s">
        <v>203</v>
      </c>
      <c r="L2389" s="1263" t="s">
        <v>94</v>
      </c>
      <c r="M2389" s="1264"/>
      <c r="N2389" s="535" t="s">
        <v>86</v>
      </c>
      <c r="O2389" s="1265" t="s">
        <v>101</v>
      </c>
      <c r="P2389" s="1007"/>
    </row>
    <row r="2390" spans="1:16" s="73" customFormat="1" ht="25.5" customHeight="1" thickBot="1">
      <c r="A2390" s="1303"/>
      <c r="B2390" s="543" t="s">
        <v>210</v>
      </c>
      <c r="C2390" s="1267" t="s">
        <v>59</v>
      </c>
      <c r="D2390" s="1268"/>
      <c r="E2390" s="549">
        <f>'Marks Entry'!$N$7</f>
        <v>10</v>
      </c>
      <c r="F2390" s="549">
        <f>'Marks Entry'!$Q$7</f>
        <v>10</v>
      </c>
      <c r="G2390" s="549">
        <f>'Marks Entry'!$T$7</f>
        <v>10</v>
      </c>
      <c r="H2390" s="111">
        <f>SUM(E2390:G2390)</f>
        <v>30</v>
      </c>
      <c r="I2390" s="1269">
        <f>'Marks Entry'!$X$7</f>
        <v>70</v>
      </c>
      <c r="J2390" s="1270"/>
      <c r="K2390" s="531">
        <f>SUM(H2390,I2390)</f>
        <v>100</v>
      </c>
      <c r="L2390" s="1330">
        <f>'Marks Entry'!$AA$7</f>
        <v>100</v>
      </c>
      <c r="M2390" s="1331"/>
      <c r="N2390" s="536">
        <f>H2390+I2390+L2390</f>
        <v>200</v>
      </c>
      <c r="O2390" s="1266"/>
      <c r="P2390" s="1007"/>
    </row>
    <row r="2391" spans="1:16" s="73" customFormat="1" ht="18.600000000000001" customHeight="1">
      <c r="A2391" s="1303"/>
      <c r="B2391" s="543" t="s">
        <v>210</v>
      </c>
      <c r="C2391" s="1324" t="str">
        <f>'Marks Entry'!$L$3</f>
        <v>HINDI</v>
      </c>
      <c r="D2391" s="1325"/>
      <c r="E2391" s="527">
        <f>IF($L2380="TC",0,IF($L2380="Nso",0,VLOOKUP($A2377,'Marks Entry'!$B$9:$FN$108,13,0)))</f>
        <v>0</v>
      </c>
      <c r="F2391" s="527">
        <f>IF($L2380="TC",0,IF($L2380="Nso",0,VLOOKUP($A2377,'Marks Entry'!$B$9:$FN$108,16,0)))</f>
        <v>0</v>
      </c>
      <c r="G2391" s="527">
        <f>IF($L2380="TC",0,IF($L2380="Nso",0,VLOOKUP($A2377,'Marks Entry'!$B$9:$FN$108,19,0)))</f>
        <v>0</v>
      </c>
      <c r="H2391" s="528">
        <f>SUM(E2391:G2391)</f>
        <v>0</v>
      </c>
      <c r="I2391" s="1326">
        <f>IF($L2380="TC",0,IF($L2380="Nso",0,VLOOKUP($A2377,'Marks Entry'!$B$9:$FN$108,23,0)))</f>
        <v>0</v>
      </c>
      <c r="J2391" s="1327"/>
      <c r="K2391" s="532">
        <f>SUM(H2391,I2391)</f>
        <v>0</v>
      </c>
      <c r="L2391" s="1328">
        <f>IF($L2380="TC",0,IF($L2380="Nso",0,VLOOKUP($A2377,'Marks Entry'!$B$9:$FN$108,26,0)))</f>
        <v>0</v>
      </c>
      <c r="M2391" s="1329"/>
      <c r="N2391" s="537">
        <f>SUM(H2391,I2391,L2391)</f>
        <v>0</v>
      </c>
      <c r="O2391" s="544" t="str">
        <f>IF($L2380="TC",0,IF($L2380="Nso",0,VLOOKUP($A2377,'Marks Entry'!$B$9:$FN$108,30,0)))</f>
        <v>E</v>
      </c>
      <c r="P2391" s="1007"/>
    </row>
    <row r="2392" spans="1:16" s="73" customFormat="1" ht="18.600000000000001" customHeight="1">
      <c r="A2392" s="1303"/>
      <c r="B2392" s="543" t="s">
        <v>210</v>
      </c>
      <c r="C2392" s="1271" t="str">
        <f>'Marks Entry'!$AF$3</f>
        <v>ENGLISH</v>
      </c>
      <c r="D2392" s="1272"/>
      <c r="E2392" s="527">
        <f>IF($L2380="TC",0,IF($L2380="Nso",0,VLOOKUP($A2377,'Marks Entry'!$B$9:$FN$108,33,0)))</f>
        <v>0</v>
      </c>
      <c r="F2392" s="527">
        <f>IF($L2380="TC",0,IF($L2380="Nso",0,VLOOKUP($A2377,'Marks Entry'!$B$9:$FN$108,36,0)))</f>
        <v>0</v>
      </c>
      <c r="G2392" s="527">
        <f>IF($L2380="TC",0,IF($L2380="Nso",0,VLOOKUP($A2377,'Marks Entry'!$B$9:$FN$108,39,0)))</f>
        <v>0</v>
      </c>
      <c r="H2392" s="529">
        <f t="shared" ref="H2392:H2396" si="198">SUM(E2392:G2392)</f>
        <v>0</v>
      </c>
      <c r="I2392" s="1273">
        <f>IF($L2380="TC",0,IF($L2380="Nso",0,VLOOKUP($A2377,'Marks Entry'!$B$9:$FN$108,43,0)))</f>
        <v>0</v>
      </c>
      <c r="J2392" s="1274"/>
      <c r="K2392" s="533">
        <f t="shared" ref="K2392:K2396" si="199">SUM(H2392,I2392)</f>
        <v>0</v>
      </c>
      <c r="L2392" s="1275">
        <f>IF($L2380="TC",0,IF($L2380="Nso",0,VLOOKUP($A2377,'Marks Entry'!$B$9:$FN$108,46,0)))</f>
        <v>0</v>
      </c>
      <c r="M2392" s="1276"/>
      <c r="N2392" s="537">
        <f t="shared" ref="N2392:N2396" si="200">SUM(H2392,I2392,L2392)</f>
        <v>0</v>
      </c>
      <c r="O2392" s="544" t="str">
        <f>IF($L2380="TC",0,IF($L2380="Nso",0,VLOOKUP($A2377,'Marks Entry'!$B$9:$FN$108,50,0)))</f>
        <v>E</v>
      </c>
      <c r="P2392" s="1007"/>
    </row>
    <row r="2393" spans="1:16" s="73" customFormat="1" ht="18.600000000000001" customHeight="1">
      <c r="A2393" s="1303"/>
      <c r="B2393" s="543" t="s">
        <v>210</v>
      </c>
      <c r="C2393" s="1271" t="str">
        <f>'Marks Entry'!$AZ$3</f>
        <v>SANSKRIT</v>
      </c>
      <c r="D2393" s="1272"/>
      <c r="E2393" s="527">
        <f>IF($L2380="TC",0,IF($L2380="Nso",0,VLOOKUP($A2377,'Marks Entry'!$B$9:$FN$108,53,0)))</f>
        <v>0</v>
      </c>
      <c r="F2393" s="527">
        <f>IF($L2380="TC",0,IF($L2380="TC",0,IF($L2380="Nso",0,VLOOKUP($A2377,'Marks Entry'!$B$9:$FN$108,56,0))))</f>
        <v>0</v>
      </c>
      <c r="G2393" s="527">
        <f>IF($L2380="TC",0,IF($L2380="TC",0,IF($L2380="Nso",0,VLOOKUP($A2377,'Marks Entry'!$B$9:$FN$108,59,0))))</f>
        <v>0</v>
      </c>
      <c r="H2393" s="529">
        <f t="shared" si="198"/>
        <v>0</v>
      </c>
      <c r="I2393" s="1273">
        <f>IF($L2380="TC",0,IF($L2380="Nso",0,VLOOKUP($A2377,'Marks Entry'!$B$9:$FN$108,63,0)))</f>
        <v>0</v>
      </c>
      <c r="J2393" s="1274"/>
      <c r="K2393" s="533">
        <f t="shared" si="199"/>
        <v>0</v>
      </c>
      <c r="L2393" s="1275">
        <f>IF($L2380="TC",0,IF($L2380="Nso",0,VLOOKUP($A2377,'Marks Entry'!$B$9:$FN$108,66,0)))</f>
        <v>0</v>
      </c>
      <c r="M2393" s="1276"/>
      <c r="N2393" s="537">
        <f t="shared" si="200"/>
        <v>0</v>
      </c>
      <c r="O2393" s="544" t="str">
        <f>IF($L2380="TC",0,IF($L2380="Nso",0,VLOOKUP($A2377,'Marks Entry'!$B$9:$FN$108,70,0)))</f>
        <v>E</v>
      </c>
      <c r="P2393" s="1007"/>
    </row>
    <row r="2394" spans="1:16" s="73" customFormat="1" ht="18.600000000000001" customHeight="1">
      <c r="A2394" s="1303"/>
      <c r="B2394" s="543" t="s">
        <v>210</v>
      </c>
      <c r="C2394" s="1271" t="str">
        <f>'Marks Entry'!$BT$3</f>
        <v>SCIENCE</v>
      </c>
      <c r="D2394" s="1272"/>
      <c r="E2394" s="527">
        <f>IF($L2380="TC",0,IF($L2380="Nso",0,VLOOKUP($A2377,'Marks Entry'!$B$9:$FN$108,73,0)))</f>
        <v>0</v>
      </c>
      <c r="F2394" s="527">
        <f>IF($L2380="TC",0,IF($L2380="Nso",0,VLOOKUP($A2377,'Marks Entry'!$B$9:$FN$108,76,0)))</f>
        <v>0</v>
      </c>
      <c r="G2394" s="527">
        <f>IF($L2380="TC",0,IF($L2380="Nso",0,VLOOKUP($A2377,'Marks Entry'!$B$9:$FN$108,79,0)))</f>
        <v>0</v>
      </c>
      <c r="H2394" s="529">
        <f t="shared" si="198"/>
        <v>0</v>
      </c>
      <c r="I2394" s="1273">
        <f>IF($L2380="TC",0,IF($L2380="Nso",0,VLOOKUP($A2377,'Marks Entry'!$B$9:$FN$108,83,0)))</f>
        <v>0</v>
      </c>
      <c r="J2394" s="1274"/>
      <c r="K2394" s="533">
        <f t="shared" si="199"/>
        <v>0</v>
      </c>
      <c r="L2394" s="1275">
        <f>IF($L2380="TC",0,IF($L2380="Nso",0,VLOOKUP($A2377,'Marks Entry'!$B$9:$FN$108,86,0)))</f>
        <v>0</v>
      </c>
      <c r="M2394" s="1276"/>
      <c r="N2394" s="537">
        <f t="shared" si="200"/>
        <v>0</v>
      </c>
      <c r="O2394" s="544" t="str">
        <f>IF($L2380="TC",0,IF($L2380="Nso",0,VLOOKUP($A2377,'Marks Entry'!$B$9:$FN$108,90,0)))</f>
        <v>E</v>
      </c>
      <c r="P2394" s="1007"/>
    </row>
    <row r="2395" spans="1:16" s="73" customFormat="1" ht="18.600000000000001" customHeight="1">
      <c r="A2395" s="1303"/>
      <c r="B2395" s="543" t="s">
        <v>210</v>
      </c>
      <c r="C2395" s="1271" t="str">
        <f>'Marks Entry'!$CN$3</f>
        <v>MATHEMATICS</v>
      </c>
      <c r="D2395" s="1272"/>
      <c r="E2395" s="527">
        <f>IF($L2380="TC",0,IF($L2380="Nso",0,VLOOKUP($A2377,'Marks Entry'!$B$9:$FN$108,93,0)))</f>
        <v>0</v>
      </c>
      <c r="F2395" s="527">
        <f>IF($L2380="TC",0,IF($L2380="Nso",0,VLOOKUP($A2377,'Marks Entry'!$B$9:$FN$108,96,0)))</f>
        <v>0</v>
      </c>
      <c r="G2395" s="527">
        <f>IF($L2380="TC",0,IF($L2380="Nso",0,VLOOKUP($A2377,'Marks Entry'!$B$9:$FN$108,99,0)))</f>
        <v>0</v>
      </c>
      <c r="H2395" s="529">
        <f t="shared" si="198"/>
        <v>0</v>
      </c>
      <c r="I2395" s="1273">
        <f>IF($L2380="TC",0,IF($L2380="Nso",0,VLOOKUP($A2377,'Marks Entry'!$B$9:$FN$108,103,0)))</f>
        <v>0</v>
      </c>
      <c r="J2395" s="1274"/>
      <c r="K2395" s="533">
        <f t="shared" si="199"/>
        <v>0</v>
      </c>
      <c r="L2395" s="1275">
        <f>IF($L2380="TC",0,IF($L2380="Nso",0,VLOOKUP($A2377,'Marks Entry'!$B$9:$FN$108,106,0)))</f>
        <v>0</v>
      </c>
      <c r="M2395" s="1276"/>
      <c r="N2395" s="537">
        <f t="shared" si="200"/>
        <v>0</v>
      </c>
      <c r="O2395" s="544" t="str">
        <f>IF($L2380="TC",0,IF($L2380="Nso",0,VLOOKUP($A2377,'Marks Entry'!$B$9:$FN$108,110,0)))</f>
        <v>E</v>
      </c>
      <c r="P2395" s="1007"/>
    </row>
    <row r="2396" spans="1:16" s="73" customFormat="1" ht="18.600000000000001" customHeight="1" thickBot="1">
      <c r="A2396" s="1303"/>
      <c r="B2396" s="543" t="s">
        <v>210</v>
      </c>
      <c r="C2396" s="1277" t="str">
        <f>'Marks Entry'!$DH$3</f>
        <v>SOCIAL SCIENCE</v>
      </c>
      <c r="D2396" s="1278"/>
      <c r="E2396" s="527">
        <f>IF($L2380="TC",0,IF($L2380="Nso",0,VLOOKUP($A2377,'Marks Entry'!$B$9:$FN$108,113,0)))</f>
        <v>0</v>
      </c>
      <c r="F2396" s="527">
        <f>IF($L2380="TC",0,IF($L2380="Nso",0,VLOOKUP($A2377,'Marks Entry'!$B$9:$FN$108,116,0)))</f>
        <v>0</v>
      </c>
      <c r="G2396" s="527">
        <f>IF($L2380="TC",0,IF($L2380="Nso",0,VLOOKUP($A2377,'Marks Entry'!$B$9:$FN$108,119,0)))</f>
        <v>0</v>
      </c>
      <c r="H2396" s="530">
        <f t="shared" si="198"/>
        <v>0</v>
      </c>
      <c r="I2396" s="1279">
        <f>IF($L2380="TC",0,IF($L2380="Nso",0,VLOOKUP($A2377,'Marks Entry'!$B$9:$FN$108,123,0)))</f>
        <v>0</v>
      </c>
      <c r="J2396" s="1280"/>
      <c r="K2396" s="534">
        <f t="shared" si="199"/>
        <v>0</v>
      </c>
      <c r="L2396" s="1281">
        <f>IF($L2380="TC",0,IF($L2380="Nso",0,VLOOKUP($A2377,'Marks Entry'!$B$9:$FN$108,126,0)))</f>
        <v>0</v>
      </c>
      <c r="M2396" s="1282"/>
      <c r="N2396" s="537">
        <f t="shared" si="200"/>
        <v>0</v>
      </c>
      <c r="O2396" s="544" t="str">
        <f>IF($L2380="TC",0,IF($L2380="Nso",0,VLOOKUP($A2377,'Marks Entry'!$B$9:$FN$108,130,0)))</f>
        <v>E</v>
      </c>
      <c r="P2396" s="1007"/>
    </row>
    <row r="2397" spans="1:16" s="73" customFormat="1" ht="18.600000000000001" customHeight="1">
      <c r="A2397" s="1303"/>
      <c r="B2397" s="543" t="s">
        <v>210</v>
      </c>
      <c r="C2397" s="1350" t="s">
        <v>87</v>
      </c>
      <c r="D2397" s="1351"/>
      <c r="E2397" s="1352"/>
      <c r="F2397" s="1356" t="s">
        <v>88</v>
      </c>
      <c r="G2397" s="1357"/>
      <c r="H2397" s="1358" t="s">
        <v>89</v>
      </c>
      <c r="I2397" s="1358"/>
      <c r="J2397" s="1359" t="s">
        <v>44</v>
      </c>
      <c r="K2397" s="1360"/>
      <c r="L2397" s="236" t="s">
        <v>95</v>
      </c>
      <c r="M2397" s="236" t="s">
        <v>208</v>
      </c>
      <c r="N2397" s="200" t="s">
        <v>42</v>
      </c>
      <c r="O2397" s="545" t="s">
        <v>46</v>
      </c>
      <c r="P2397" s="1007"/>
    </row>
    <row r="2398" spans="1:16" s="73" customFormat="1" ht="18.600000000000001" customHeight="1" thickBot="1">
      <c r="A2398" s="1303"/>
      <c r="B2398" s="543" t="s">
        <v>210</v>
      </c>
      <c r="C2398" s="1353"/>
      <c r="D2398" s="1354"/>
      <c r="E2398" s="1355"/>
      <c r="F2398" s="1361">
        <f>IF($L2380="TC",0,IF($L2380="Nso",0,VLOOKUP($A2377,'Marks Entry'!$B$9:$FN$108,161,0)))</f>
        <v>1200</v>
      </c>
      <c r="G2398" s="1362"/>
      <c r="H2398" s="1363">
        <f>IF($L2380="TC",0,IF($L2380="Nso",0,VLOOKUP($A2377,'Marks Entry'!$B$9:$FN$108,162,0)))</f>
        <v>0</v>
      </c>
      <c r="I2398" s="1363"/>
      <c r="J2398" s="1364">
        <f>IF($L2380="TC",0,IF($L2380="Nso",0,VLOOKUP($A2377,'Marks Entry'!$B$9:$FN$108,163,0)))</f>
        <v>0</v>
      </c>
      <c r="K2398" s="1365"/>
      <c r="L2398" s="237" t="str">
        <f>IF($L2380="TC",0,IF($L2380="Nso",0,VLOOKUP($A2377,'Marks Entry'!$B$9:$FN$108,164,0)))</f>
        <v/>
      </c>
      <c r="M2398" s="237" t="str">
        <f>IF($L2380="TC",0,IF($L2380="Nso",0,VLOOKUP($A2377,'Marks Entry'!$B$9:$FN$108,165,0)))</f>
        <v/>
      </c>
      <c r="N2398" s="542" t="str">
        <f>IF($L2380="TC","TC",IF($L2380="Nso","NSO",VLOOKUP($A2377,'Marks Entry'!$B$9:$FN$108,166,0)))</f>
        <v>PROMOTED</v>
      </c>
      <c r="O2398" s="546" t="str">
        <f>IF($L2380="Nso",0,VLOOKUP($A2377,'Marks Entry'!$B$9:$FN$108,168,0))</f>
        <v/>
      </c>
      <c r="P2398" s="1007"/>
    </row>
    <row r="2399" spans="1:16" s="73" customFormat="1" ht="18.600000000000001" customHeight="1">
      <c r="A2399" s="1303"/>
      <c r="B2399" s="543" t="s">
        <v>210</v>
      </c>
      <c r="C2399" s="1332" t="s">
        <v>62</v>
      </c>
      <c r="D2399" s="1333"/>
      <c r="E2399" s="1333"/>
      <c r="F2399" s="1333"/>
      <c r="G2399" s="1333"/>
      <c r="H2399" s="1333"/>
      <c r="I2399" s="1334"/>
      <c r="J2399" s="1335" t="s">
        <v>63</v>
      </c>
      <c r="K2399" s="1335"/>
      <c r="L2399" s="1336"/>
      <c r="M2399" s="238">
        <f>IF($L2380="TC",0,IF($L2380="Nso",0,VLOOKUP($A2377,'Marks Entry'!$B$9:$FN$108,158,0)))</f>
        <v>0</v>
      </c>
      <c r="N2399" s="1337" t="s">
        <v>104</v>
      </c>
      <c r="O2399" s="1338"/>
      <c r="P2399" s="1007"/>
    </row>
    <row r="2400" spans="1:16" s="73" customFormat="1" ht="18.600000000000001" customHeight="1" thickBot="1">
      <c r="A2400" s="1303"/>
      <c r="B2400" s="543" t="s">
        <v>210</v>
      </c>
      <c r="C2400" s="1339" t="s">
        <v>57</v>
      </c>
      <c r="D2400" s="1340"/>
      <c r="E2400" s="1340"/>
      <c r="F2400" s="1341" t="s">
        <v>168</v>
      </c>
      <c r="G2400" s="1341"/>
      <c r="H2400" s="1341"/>
      <c r="I2400" s="523" t="s">
        <v>50</v>
      </c>
      <c r="J2400" s="1342" t="s">
        <v>64</v>
      </c>
      <c r="K2400" s="1342"/>
      <c r="L2400" s="1343"/>
      <c r="M2400" s="239">
        <f>IF($L2380="TC",0,IF($L2380="Nso",0,VLOOKUP($A2377,'Marks Entry'!$B$9:$FN$108,159,0)))</f>
        <v>0</v>
      </c>
      <c r="N2400" s="1344" t="str">
        <f>IF($L2380="TC",0,IF($L2380="Nso",0,VLOOKUP($A2377,'Marks Entry'!$B$9:$FN$108,160,0)))</f>
        <v/>
      </c>
      <c r="O2400" s="1345"/>
      <c r="P2400" s="1007"/>
    </row>
    <row r="2401" spans="1:16" s="73" customFormat="1" ht="18.600000000000001" customHeight="1">
      <c r="A2401" s="1303"/>
      <c r="B2401" s="543" t="s">
        <v>210</v>
      </c>
      <c r="C2401" s="1339"/>
      <c r="D2401" s="1340"/>
      <c r="E2401" s="1340"/>
      <c r="F2401" s="1341"/>
      <c r="G2401" s="1341"/>
      <c r="H2401" s="1341"/>
      <c r="I2401" s="524" t="s">
        <v>102</v>
      </c>
      <c r="J2401" s="1346" t="s">
        <v>65</v>
      </c>
      <c r="K2401" s="1346"/>
      <c r="L2401" s="1347"/>
      <c r="M2401" s="1348" t="str">
        <f>IF($L2380="TC",0,IF($L2380="Nso",0,VLOOKUP($A2377,'Marks Entry'!$B$9:$FN$108,169,0)))</f>
        <v>Need Improvement</v>
      </c>
      <c r="N2401" s="1348"/>
      <c r="O2401" s="1349"/>
      <c r="P2401" s="1007"/>
    </row>
    <row r="2402" spans="1:16" s="73" customFormat="1" ht="18.600000000000001" customHeight="1">
      <c r="A2402" s="1303"/>
      <c r="B2402" s="543" t="s">
        <v>210</v>
      </c>
      <c r="C2402" s="1397" t="str">
        <f>'Marks Entry'!$EB$3</f>
        <v>Work Exp.</v>
      </c>
      <c r="D2402" s="1398"/>
      <c r="E2402" s="1399"/>
      <c r="F2402" s="1400" t="str">
        <f>IF($L2380="TC",0,IF($L2380="Nso",0,VLOOKUP($A2377,'Marks Entry'!$B$9:$GM$108,186,0)))</f>
        <v>0/100</v>
      </c>
      <c r="G2402" s="1400"/>
      <c r="H2402" s="1400"/>
      <c r="I2402" s="59" t="str">
        <f>IF($L2380="TC",0,IF($L2380="Nso",0,VLOOKUP($A2377,'Marks Entry'!$B$9:$GM$108,139,0)))</f>
        <v>E</v>
      </c>
      <c r="J2402" s="1401" t="s">
        <v>81</v>
      </c>
      <c r="K2402" s="1401"/>
      <c r="L2402" s="1402"/>
      <c r="M2402" s="1403">
        <f>'Marks Entry'!$AA$2</f>
        <v>45041</v>
      </c>
      <c r="N2402" s="1403"/>
      <c r="O2402" s="1404"/>
      <c r="P2402" s="1007"/>
    </row>
    <row r="2403" spans="1:16" s="73" customFormat="1" ht="18.600000000000001" customHeight="1">
      <c r="A2403" s="1303"/>
      <c r="B2403" s="543" t="s">
        <v>210</v>
      </c>
      <c r="C2403" s="1405" t="str">
        <f>'Marks Entry'!$EK$3</f>
        <v>Art Edu.</v>
      </c>
      <c r="D2403" s="1400"/>
      <c r="E2403" s="1400"/>
      <c r="F2403" s="1406" t="str">
        <f>IF($L2380="TC",0,IF($L2380="Nso",0,VLOOKUP($A2377,'Marks Entry'!$B$9:$GM$108,190,0)))</f>
        <v>0/100</v>
      </c>
      <c r="G2403" s="1407"/>
      <c r="H2403" s="1408"/>
      <c r="I2403" s="59" t="str">
        <f>IF($L2380="TC",0,IF($L2380="Nso",0,VLOOKUP($A2377,'Marks Entry'!$B$9:$GM$108,148,0)))</f>
        <v>E</v>
      </c>
      <c r="J2403" s="1409"/>
      <c r="K2403" s="1409"/>
      <c r="L2403" s="1410"/>
      <c r="M2403" s="1410"/>
      <c r="N2403" s="1410"/>
      <c r="O2403" s="1411"/>
      <c r="P2403" s="1007"/>
    </row>
    <row r="2404" spans="1:16" s="73" customFormat="1" ht="18.600000000000001" customHeight="1">
      <c r="A2404" s="1303"/>
      <c r="B2404" s="543" t="s">
        <v>210</v>
      </c>
      <c r="C2404" s="1366" t="str">
        <f>'Marks Entry'!$ET$3</f>
        <v>HEALTH &amp; PHY. EDU.</v>
      </c>
      <c r="D2404" s="1367"/>
      <c r="E2404" s="1367"/>
      <c r="F2404" s="1368" t="str">
        <f>IF($L2380="TC",0,IF($L2380="Nso",0,VLOOKUP($A2377,'Marks Entry'!$B$9:$GM$108,194,0)))</f>
        <v>0/100</v>
      </c>
      <c r="G2404" s="1369"/>
      <c r="H2404" s="1370"/>
      <c r="I2404" s="59" t="str">
        <f>IF($L2380="TC",0,IF($L2380="Nso",0,VLOOKUP($A2377,'Marks Entry'!$B$9:$GM$108,157,0)))</f>
        <v>E</v>
      </c>
      <c r="J2404" s="1371" t="s">
        <v>77</v>
      </c>
      <c r="K2404" s="1372"/>
      <c r="L2404" s="1373"/>
      <c r="M2404" s="1377"/>
      <c r="N2404" s="1372"/>
      <c r="O2404" s="1378"/>
      <c r="P2404" s="1007"/>
    </row>
    <row r="2405" spans="1:16" s="73" customFormat="1" ht="18.600000000000001" customHeight="1">
      <c r="A2405" s="1303"/>
      <c r="B2405" s="543" t="s">
        <v>210</v>
      </c>
      <c r="C2405" s="1381" t="s">
        <v>66</v>
      </c>
      <c r="D2405" s="1382"/>
      <c r="E2405" s="1382"/>
      <c r="F2405" s="1382"/>
      <c r="G2405" s="1382"/>
      <c r="H2405" s="1382"/>
      <c r="I2405" s="1383"/>
      <c r="J2405" s="1374"/>
      <c r="K2405" s="1375"/>
      <c r="L2405" s="1376"/>
      <c r="M2405" s="1379"/>
      <c r="N2405" s="1375"/>
      <c r="O2405" s="1380"/>
      <c r="P2405" s="1007"/>
    </row>
    <row r="2406" spans="1:16" s="73" customFormat="1" ht="18.600000000000001" customHeight="1" thickBot="1">
      <c r="A2406" s="1303"/>
      <c r="B2406" s="543" t="s">
        <v>210</v>
      </c>
      <c r="C2406" s="60" t="s">
        <v>67</v>
      </c>
      <c r="D2406" s="1384" t="s">
        <v>72</v>
      </c>
      <c r="E2406" s="1385"/>
      <c r="F2406" s="1384" t="s">
        <v>73</v>
      </c>
      <c r="G2406" s="1386"/>
      <c r="H2406" s="1386"/>
      <c r="I2406" s="1387"/>
      <c r="J2406" s="1388" t="s">
        <v>78</v>
      </c>
      <c r="K2406" s="1389"/>
      <c r="L2406" s="1389"/>
      <c r="M2406" s="1389"/>
      <c r="N2406" s="1389"/>
      <c r="O2406" s="1390"/>
      <c r="P2406" s="1007"/>
    </row>
    <row r="2407" spans="1:16" s="73" customFormat="1" ht="18.600000000000001" customHeight="1">
      <c r="A2407" s="1303"/>
      <c r="B2407" s="543" t="s">
        <v>210</v>
      </c>
      <c r="C2407" s="690" t="s">
        <v>68</v>
      </c>
      <c r="D2407" s="1328" t="s">
        <v>211</v>
      </c>
      <c r="E2407" s="1327"/>
      <c r="F2407" s="1394" t="s">
        <v>74</v>
      </c>
      <c r="G2407" s="1395"/>
      <c r="H2407" s="1395"/>
      <c r="I2407" s="1396"/>
      <c r="J2407" s="1391"/>
      <c r="K2407" s="1392"/>
      <c r="L2407" s="1392"/>
      <c r="M2407" s="1392"/>
      <c r="N2407" s="1392"/>
      <c r="O2407" s="1393"/>
      <c r="P2407" s="1007"/>
    </row>
    <row r="2408" spans="1:16" s="73" customFormat="1" ht="18.600000000000001" customHeight="1">
      <c r="A2408" s="1303"/>
      <c r="B2408" s="543" t="s">
        <v>210</v>
      </c>
      <c r="C2408" s="689" t="s">
        <v>69</v>
      </c>
      <c r="D2408" s="1275" t="s">
        <v>212</v>
      </c>
      <c r="E2408" s="1274"/>
      <c r="F2408" s="1413" t="s">
        <v>75</v>
      </c>
      <c r="G2408" s="1414"/>
      <c r="H2408" s="1414"/>
      <c r="I2408" s="1415"/>
      <c r="J2408" s="1391"/>
      <c r="K2408" s="1392"/>
      <c r="L2408" s="1392"/>
      <c r="M2408" s="1392"/>
      <c r="N2408" s="1392"/>
      <c r="O2408" s="1393"/>
      <c r="P2408" s="1007"/>
    </row>
    <row r="2409" spans="1:16" s="73" customFormat="1" ht="18.600000000000001" customHeight="1">
      <c r="A2409" s="1303"/>
      <c r="B2409" s="543" t="s">
        <v>210</v>
      </c>
      <c r="C2409" s="689" t="s">
        <v>71</v>
      </c>
      <c r="D2409" s="1275" t="s">
        <v>213</v>
      </c>
      <c r="E2409" s="1274"/>
      <c r="F2409" s="1413" t="s">
        <v>76</v>
      </c>
      <c r="G2409" s="1414"/>
      <c r="H2409" s="1414"/>
      <c r="I2409" s="1415"/>
      <c r="J2409" s="1416" t="s">
        <v>90</v>
      </c>
      <c r="K2409" s="1417"/>
      <c r="L2409" s="1417"/>
      <c r="M2409" s="1417"/>
      <c r="N2409" s="1417"/>
      <c r="O2409" s="1418"/>
      <c r="P2409" s="1007"/>
    </row>
    <row r="2410" spans="1:16" s="73" customFormat="1" ht="18.600000000000001" customHeight="1">
      <c r="A2410" s="1303"/>
      <c r="B2410" s="543" t="s">
        <v>210</v>
      </c>
      <c r="C2410" s="689" t="s">
        <v>70</v>
      </c>
      <c r="D2410" s="1275" t="s">
        <v>214</v>
      </c>
      <c r="E2410" s="1274"/>
      <c r="F2410" s="1413" t="s">
        <v>103</v>
      </c>
      <c r="G2410" s="1414"/>
      <c r="H2410" s="1414"/>
      <c r="I2410" s="1415"/>
      <c r="J2410" s="1416"/>
      <c r="K2410" s="1417"/>
      <c r="L2410" s="1417"/>
      <c r="M2410" s="1417"/>
      <c r="N2410" s="1417"/>
      <c r="O2410" s="1418"/>
      <c r="P2410" s="1007"/>
    </row>
    <row r="2411" spans="1:16" s="73" customFormat="1" ht="18.600000000000001" customHeight="1" thickBot="1">
      <c r="A2411" s="1303"/>
      <c r="B2411" s="547" t="s">
        <v>210</v>
      </c>
      <c r="C2411" s="548" t="s">
        <v>153</v>
      </c>
      <c r="D2411" s="1281" t="s">
        <v>215</v>
      </c>
      <c r="E2411" s="1280"/>
      <c r="F2411" s="1422" t="s">
        <v>216</v>
      </c>
      <c r="G2411" s="1423"/>
      <c r="H2411" s="1423"/>
      <c r="I2411" s="1424"/>
      <c r="J2411" s="1419"/>
      <c r="K2411" s="1420"/>
      <c r="L2411" s="1420"/>
      <c r="M2411" s="1420"/>
      <c r="N2411" s="1420"/>
      <c r="O2411" s="1421"/>
      <c r="P2411" s="1007"/>
    </row>
    <row r="2412" spans="1:16" s="73" customFormat="1" ht="9.75" customHeight="1">
      <c r="A2412" s="1412"/>
      <c r="B2412" s="1412"/>
      <c r="C2412" s="1412"/>
      <c r="D2412" s="1412"/>
      <c r="E2412" s="1412"/>
      <c r="F2412" s="1412"/>
      <c r="G2412" s="1412"/>
      <c r="H2412" s="1412"/>
      <c r="I2412" s="1412"/>
      <c r="J2412" s="1412"/>
      <c r="K2412" s="1412"/>
      <c r="L2412" s="1412"/>
      <c r="M2412" s="1412"/>
      <c r="N2412" s="1412"/>
      <c r="O2412" s="1412"/>
      <c r="P2412" s="1412"/>
    </row>
    <row r="2413" spans="1:16" s="73" customFormat="1" ht="17.25" customHeight="1" thickBot="1">
      <c r="A2413" s="241">
        <f>A2377+1</f>
        <v>68</v>
      </c>
      <c r="B2413" s="1302" t="s">
        <v>53</v>
      </c>
      <c r="C2413" s="1302"/>
      <c r="D2413" s="1302"/>
      <c r="E2413" s="1302"/>
      <c r="F2413" s="1302"/>
      <c r="G2413" s="1302"/>
      <c r="H2413" s="1302"/>
      <c r="I2413" s="1302"/>
      <c r="J2413" s="1302"/>
      <c r="K2413" s="1302"/>
      <c r="L2413" s="1302"/>
      <c r="M2413" s="1302"/>
      <c r="N2413" s="1302"/>
      <c r="O2413" s="1302"/>
      <c r="P2413" s="1007"/>
    </row>
    <row r="2414" spans="1:16" s="73" customFormat="1" ht="44.25" customHeight="1">
      <c r="A2414" s="1303"/>
      <c r="B2414" s="1304" t="str">
        <f>IF(L2416&gt;0,CONCATENATE(I2416,L2416),0)</f>
        <v>Roll No.:-968</v>
      </c>
      <c r="C2414" s="1306"/>
      <c r="D2414" s="1308" t="str">
        <f>Master!$E$8</f>
        <v>Govt. Sr. Secondary School Raimalwada</v>
      </c>
      <c r="E2414" s="1309"/>
      <c r="F2414" s="1309"/>
      <c r="G2414" s="1309"/>
      <c r="H2414" s="1309"/>
      <c r="I2414" s="1309"/>
      <c r="J2414" s="1309"/>
      <c r="K2414" s="1309"/>
      <c r="L2414" s="1309"/>
      <c r="M2414" s="1309"/>
      <c r="N2414" s="1309"/>
      <c r="O2414" s="1310"/>
      <c r="P2414" s="1007"/>
    </row>
    <row r="2415" spans="1:16" s="73" customFormat="1" ht="26.25" customHeight="1" thickBot="1">
      <c r="A2415" s="1303"/>
      <c r="B2415" s="1305"/>
      <c r="C2415" s="1307"/>
      <c r="D2415" s="1311" t="str">
        <f>Master!$E$11</f>
        <v>P.S.-Bapini (Jodhpur)</v>
      </c>
      <c r="E2415" s="1311"/>
      <c r="F2415" s="1311"/>
      <c r="G2415" s="1311"/>
      <c r="H2415" s="1311"/>
      <c r="I2415" s="1311"/>
      <c r="J2415" s="1311"/>
      <c r="K2415" s="1311"/>
      <c r="L2415" s="1311"/>
      <c r="M2415" s="1311"/>
      <c r="N2415" s="1311"/>
      <c r="O2415" s="1312"/>
      <c r="P2415" s="1007"/>
    </row>
    <row r="2416" spans="1:16" s="73" customFormat="1" ht="15" customHeight="1">
      <c r="A2416" s="1303"/>
      <c r="B2416" s="1313"/>
      <c r="C2416" s="1314" t="s">
        <v>163</v>
      </c>
      <c r="D2416" s="1315"/>
      <c r="E2416" s="1315"/>
      <c r="F2416" s="1315"/>
      <c r="G2416" s="1315"/>
      <c r="H2416" s="1316"/>
      <c r="I2416" s="1320" t="s">
        <v>125</v>
      </c>
      <c r="J2416" s="1321"/>
      <c r="K2416" s="1321"/>
      <c r="L2416" s="1286">
        <f>VLOOKUP(A2413,'Marks Entry'!$B$9:$G$108,6)</f>
        <v>968</v>
      </c>
      <c r="M2416" s="1288" t="str">
        <f>CONCATENATE('Marks Entry'!$C$3,"0",'Marks Entry'!$G$3)</f>
        <v>School U-Dise Code :-08151106901</v>
      </c>
      <c r="N2416" s="1289"/>
      <c r="O2416" s="1290"/>
      <c r="P2416" s="1007"/>
    </row>
    <row r="2417" spans="1:16" s="73" customFormat="1" ht="15" customHeight="1">
      <c r="A2417" s="1303"/>
      <c r="B2417" s="1313"/>
      <c r="C2417" s="1314"/>
      <c r="D2417" s="1315"/>
      <c r="E2417" s="1315"/>
      <c r="F2417" s="1315"/>
      <c r="G2417" s="1315"/>
      <c r="H2417" s="1316"/>
      <c r="I2417" s="1320"/>
      <c r="J2417" s="1321"/>
      <c r="K2417" s="1321"/>
      <c r="L2417" s="1286"/>
      <c r="M2417" s="1291" t="str">
        <f>CONCATENATE('Marks Entry'!$I$3,'Marks Entry'!$J$3)</f>
        <v>Session :-2022-23</v>
      </c>
      <c r="N2417" s="1292"/>
      <c r="O2417" s="1293"/>
      <c r="P2417" s="1007"/>
    </row>
    <row r="2418" spans="1:16" s="73" customFormat="1" ht="15" customHeight="1" thickBot="1">
      <c r="A2418" s="1303"/>
      <c r="B2418" s="1313"/>
      <c r="C2418" s="1317"/>
      <c r="D2418" s="1318"/>
      <c r="E2418" s="1318"/>
      <c r="F2418" s="1318"/>
      <c r="G2418" s="1318"/>
      <c r="H2418" s="1319"/>
      <c r="I2418" s="1322"/>
      <c r="J2418" s="1323"/>
      <c r="K2418" s="1323"/>
      <c r="L2418" s="1287"/>
      <c r="M2418" s="1294"/>
      <c r="N2418" s="1295"/>
      <c r="O2418" s="1296"/>
      <c r="P2418" s="1007"/>
    </row>
    <row r="2419" spans="1:16" s="73" customFormat="1" ht="19.5" customHeight="1">
      <c r="A2419" s="1303"/>
      <c r="B2419" s="543" t="s">
        <v>210</v>
      </c>
      <c r="C2419" s="1297" t="s">
        <v>21</v>
      </c>
      <c r="D2419" s="1298"/>
      <c r="E2419" s="1298"/>
      <c r="F2419" s="1298"/>
      <c r="G2419" s="1299"/>
      <c r="H2419" s="13" t="s">
        <v>161</v>
      </c>
      <c r="I2419" s="1300">
        <f>VLOOKUP($A2413,'Marks Entry'!$B$9:$FN$108,4,0)</f>
        <v>0</v>
      </c>
      <c r="J2419" s="1300"/>
      <c r="K2419" s="1300"/>
      <c r="L2419" s="1300"/>
      <c r="M2419" s="1300"/>
      <c r="N2419" s="1300"/>
      <c r="O2419" s="1301"/>
      <c r="P2419" s="1007"/>
    </row>
    <row r="2420" spans="1:16" s="73" customFormat="1" ht="19.5" customHeight="1">
      <c r="A2420" s="1303"/>
      <c r="B2420" s="543" t="s">
        <v>210</v>
      </c>
      <c r="C2420" s="1283" t="s">
        <v>23</v>
      </c>
      <c r="D2420" s="1284"/>
      <c r="E2420" s="1284"/>
      <c r="F2420" s="1284"/>
      <c r="G2420" s="1285"/>
      <c r="H2420" s="25" t="s">
        <v>161</v>
      </c>
      <c r="I2420" s="1252">
        <f>VLOOKUP($A2413,'Marks Entry'!$B$9:$FN$108,7,0)</f>
        <v>0</v>
      </c>
      <c r="J2420" s="1252"/>
      <c r="K2420" s="1252"/>
      <c r="L2420" s="1252"/>
      <c r="M2420" s="1252"/>
      <c r="N2420" s="1252"/>
      <c r="O2420" s="1253"/>
      <c r="P2420" s="1007"/>
    </row>
    <row r="2421" spans="1:16" s="73" customFormat="1" ht="19.5" customHeight="1">
      <c r="A2421" s="1303"/>
      <c r="B2421" s="543" t="s">
        <v>210</v>
      </c>
      <c r="C2421" s="1283" t="s">
        <v>24</v>
      </c>
      <c r="D2421" s="1284"/>
      <c r="E2421" s="1284"/>
      <c r="F2421" s="1284"/>
      <c r="G2421" s="1285"/>
      <c r="H2421" s="25" t="s">
        <v>161</v>
      </c>
      <c r="I2421" s="1252">
        <f>VLOOKUP($A2413,'Marks Entry'!$B$9:$FN$108,8,0)</f>
        <v>0</v>
      </c>
      <c r="J2421" s="1252"/>
      <c r="K2421" s="1252"/>
      <c r="L2421" s="1252"/>
      <c r="M2421" s="1252"/>
      <c r="N2421" s="1252"/>
      <c r="O2421" s="1253"/>
      <c r="P2421" s="1007"/>
    </row>
    <row r="2422" spans="1:16" s="73" customFormat="1" ht="19.5" customHeight="1">
      <c r="A2422" s="1303"/>
      <c r="B2422" s="543" t="s">
        <v>210</v>
      </c>
      <c r="C2422" s="1283" t="s">
        <v>55</v>
      </c>
      <c r="D2422" s="1284"/>
      <c r="E2422" s="1284"/>
      <c r="F2422" s="1284"/>
      <c r="G2422" s="1285"/>
      <c r="H2422" s="25" t="s">
        <v>161</v>
      </c>
      <c r="I2422" s="1252">
        <f>VLOOKUP($A2413,'Marks Entry'!$B$9:$FN$108,9,0)</f>
        <v>0</v>
      </c>
      <c r="J2422" s="1252"/>
      <c r="K2422" s="1252"/>
      <c r="L2422" s="1252"/>
      <c r="M2422" s="1252"/>
      <c r="N2422" s="1252"/>
      <c r="O2422" s="1253"/>
      <c r="P2422" s="1007"/>
    </row>
    <row r="2423" spans="1:16" s="73" customFormat="1" ht="19.5" customHeight="1">
      <c r="A2423" s="1303"/>
      <c r="B2423" s="543" t="s">
        <v>210</v>
      </c>
      <c r="C2423" s="1283" t="s">
        <v>56</v>
      </c>
      <c r="D2423" s="1284"/>
      <c r="E2423" s="1284"/>
      <c r="F2423" s="1284"/>
      <c r="G2423" s="1285"/>
      <c r="H2423" s="25" t="s">
        <v>161</v>
      </c>
      <c r="I2423" s="1251" t="str">
        <f>CONCATENATE('Marks Entry'!$G$4,'Marks Entry'!$J$4)</f>
        <v>6(A)</v>
      </c>
      <c r="J2423" s="1252"/>
      <c r="K2423" s="1252"/>
      <c r="L2423" s="1252"/>
      <c r="M2423" s="1252"/>
      <c r="N2423" s="1252"/>
      <c r="O2423" s="1253"/>
      <c r="P2423" s="1007"/>
    </row>
    <row r="2424" spans="1:16" s="73" customFormat="1" ht="19.5" customHeight="1" thickBot="1">
      <c r="A2424" s="1303"/>
      <c r="B2424" s="543" t="s">
        <v>210</v>
      </c>
      <c r="C2424" s="1254" t="s">
        <v>26</v>
      </c>
      <c r="D2424" s="1255"/>
      <c r="E2424" s="1255"/>
      <c r="F2424" s="1255"/>
      <c r="G2424" s="1256"/>
      <c r="H2424" s="61" t="s">
        <v>161</v>
      </c>
      <c r="I2424" s="1257">
        <f>VLOOKUP($A2413,'Marks Entry'!$B$9:$FN$108,10,0)</f>
        <v>0</v>
      </c>
      <c r="J2424" s="1257"/>
      <c r="K2424" s="1257"/>
      <c r="L2424" s="1257"/>
      <c r="M2424" s="1257"/>
      <c r="N2424" s="1257"/>
      <c r="O2424" s="1258"/>
      <c r="P2424" s="1007"/>
    </row>
    <row r="2425" spans="1:16" s="73" customFormat="1" ht="34.5" customHeight="1">
      <c r="A2425" s="1303"/>
      <c r="B2425" s="543" t="s">
        <v>210</v>
      </c>
      <c r="C2425" s="1259" t="s">
        <v>57</v>
      </c>
      <c r="D2425" s="1260"/>
      <c r="E2425" s="525" t="s">
        <v>82</v>
      </c>
      <c r="F2425" s="525" t="s">
        <v>83</v>
      </c>
      <c r="G2425" s="697" t="str">
        <f>'Marks Entry'!$R$5</f>
        <v>No Bag Day Activity</v>
      </c>
      <c r="H2425" s="521" t="s">
        <v>32</v>
      </c>
      <c r="I2425" s="1261" t="s">
        <v>58</v>
      </c>
      <c r="J2425" s="1262"/>
      <c r="K2425" s="522" t="s">
        <v>203</v>
      </c>
      <c r="L2425" s="1263" t="s">
        <v>94</v>
      </c>
      <c r="M2425" s="1264"/>
      <c r="N2425" s="535" t="s">
        <v>86</v>
      </c>
      <c r="O2425" s="1265" t="s">
        <v>101</v>
      </c>
      <c r="P2425" s="1007"/>
    </row>
    <row r="2426" spans="1:16" s="73" customFormat="1" ht="25.5" customHeight="1" thickBot="1">
      <c r="A2426" s="1303"/>
      <c r="B2426" s="543" t="s">
        <v>210</v>
      </c>
      <c r="C2426" s="1267" t="s">
        <v>59</v>
      </c>
      <c r="D2426" s="1268"/>
      <c r="E2426" s="549">
        <f>'Marks Entry'!$N$7</f>
        <v>10</v>
      </c>
      <c r="F2426" s="549">
        <f>'Marks Entry'!$Q$7</f>
        <v>10</v>
      </c>
      <c r="G2426" s="549">
        <f>'Marks Entry'!$T$7</f>
        <v>10</v>
      </c>
      <c r="H2426" s="111">
        <f>SUM(E2426:G2426)</f>
        <v>30</v>
      </c>
      <c r="I2426" s="1269">
        <f>'Marks Entry'!$X$7</f>
        <v>70</v>
      </c>
      <c r="J2426" s="1270"/>
      <c r="K2426" s="531">
        <f>SUM(H2426,I2426)</f>
        <v>100</v>
      </c>
      <c r="L2426" s="1330">
        <f>'Marks Entry'!$AA$7</f>
        <v>100</v>
      </c>
      <c r="M2426" s="1331"/>
      <c r="N2426" s="536">
        <f>H2426+I2426+L2426</f>
        <v>200</v>
      </c>
      <c r="O2426" s="1266"/>
      <c r="P2426" s="1007"/>
    </row>
    <row r="2427" spans="1:16" s="73" customFormat="1" ht="18.600000000000001" customHeight="1">
      <c r="A2427" s="1303"/>
      <c r="B2427" s="543" t="s">
        <v>210</v>
      </c>
      <c r="C2427" s="1324" t="str">
        <f>'Marks Entry'!$L$3</f>
        <v>HINDI</v>
      </c>
      <c r="D2427" s="1325"/>
      <c r="E2427" s="527">
        <f>IF($L2416="TC",0,IF($L2416="Nso",0,VLOOKUP($A2413,'Marks Entry'!$B$9:$FN$108,13,0)))</f>
        <v>0</v>
      </c>
      <c r="F2427" s="527">
        <f>IF($L2416="TC",0,IF($L2416="Nso",0,VLOOKUP($A2413,'Marks Entry'!$B$9:$FN$108,16,0)))</f>
        <v>0</v>
      </c>
      <c r="G2427" s="527">
        <f>IF($L2416="TC",0,IF($L2416="Nso",0,VLOOKUP($A2413,'Marks Entry'!$B$9:$FN$108,19,0)))</f>
        <v>0</v>
      </c>
      <c r="H2427" s="528">
        <f>SUM(E2427:G2427)</f>
        <v>0</v>
      </c>
      <c r="I2427" s="1326">
        <f>IF($L2416="TC",0,IF($L2416="Nso",0,VLOOKUP($A2413,'Marks Entry'!$B$9:$FN$108,23,0)))</f>
        <v>0</v>
      </c>
      <c r="J2427" s="1327"/>
      <c r="K2427" s="532">
        <f>SUM(H2427,I2427)</f>
        <v>0</v>
      </c>
      <c r="L2427" s="1328">
        <f>IF($L2416="TC",0,IF($L2416="Nso",0,VLOOKUP($A2413,'Marks Entry'!$B$9:$FN$108,26,0)))</f>
        <v>0</v>
      </c>
      <c r="M2427" s="1329"/>
      <c r="N2427" s="537">
        <f>SUM(H2427,I2427,L2427)</f>
        <v>0</v>
      </c>
      <c r="O2427" s="544" t="str">
        <f>IF($L2416="TC",0,IF($L2416="Nso",0,VLOOKUP($A2413,'Marks Entry'!$B$9:$FN$108,30,0)))</f>
        <v>E</v>
      </c>
      <c r="P2427" s="1007"/>
    </row>
    <row r="2428" spans="1:16" s="73" customFormat="1" ht="18.600000000000001" customHeight="1">
      <c r="A2428" s="1303"/>
      <c r="B2428" s="543" t="s">
        <v>210</v>
      </c>
      <c r="C2428" s="1271" t="str">
        <f>'Marks Entry'!$AF$3</f>
        <v>ENGLISH</v>
      </c>
      <c r="D2428" s="1272"/>
      <c r="E2428" s="527">
        <f>IF($L2416="TC",0,IF($L2416="Nso",0,VLOOKUP($A2413,'Marks Entry'!$B$9:$FN$108,33,0)))</f>
        <v>0</v>
      </c>
      <c r="F2428" s="527">
        <f>IF($L2416="TC",0,IF($L2416="Nso",0,VLOOKUP($A2413,'Marks Entry'!$B$9:$FN$108,36,0)))</f>
        <v>0</v>
      </c>
      <c r="G2428" s="527">
        <f>IF($L2416="TC",0,IF($L2416="Nso",0,VLOOKUP($A2413,'Marks Entry'!$B$9:$FN$108,39,0)))</f>
        <v>0</v>
      </c>
      <c r="H2428" s="529">
        <f t="shared" ref="H2428:H2432" si="201">SUM(E2428:G2428)</f>
        <v>0</v>
      </c>
      <c r="I2428" s="1273">
        <f>IF($L2416="TC",0,IF($L2416="Nso",0,VLOOKUP($A2413,'Marks Entry'!$B$9:$FN$108,43,0)))</f>
        <v>0</v>
      </c>
      <c r="J2428" s="1274"/>
      <c r="K2428" s="533">
        <f t="shared" ref="K2428:K2432" si="202">SUM(H2428,I2428)</f>
        <v>0</v>
      </c>
      <c r="L2428" s="1275">
        <f>IF($L2416="TC",0,IF($L2416="Nso",0,VLOOKUP($A2413,'Marks Entry'!$B$9:$FN$108,46,0)))</f>
        <v>0</v>
      </c>
      <c r="M2428" s="1276"/>
      <c r="N2428" s="537">
        <f t="shared" ref="N2428:N2432" si="203">SUM(H2428,I2428,L2428)</f>
        <v>0</v>
      </c>
      <c r="O2428" s="544" t="str">
        <f>IF($L2416="TC",0,IF($L2416="Nso",0,VLOOKUP($A2413,'Marks Entry'!$B$9:$FN$108,50,0)))</f>
        <v>E</v>
      </c>
      <c r="P2428" s="1007"/>
    </row>
    <row r="2429" spans="1:16" s="73" customFormat="1" ht="18.600000000000001" customHeight="1">
      <c r="A2429" s="1303"/>
      <c r="B2429" s="543" t="s">
        <v>210</v>
      </c>
      <c r="C2429" s="1271" t="str">
        <f>'Marks Entry'!$AZ$3</f>
        <v>SANSKRIT</v>
      </c>
      <c r="D2429" s="1272"/>
      <c r="E2429" s="527">
        <f>IF($L2416="TC",0,IF($L2416="Nso",0,VLOOKUP($A2413,'Marks Entry'!$B$9:$FN$108,53,0)))</f>
        <v>0</v>
      </c>
      <c r="F2429" s="527">
        <f>IF($L2416="TC",0,IF($L2416="TC",0,IF($L2416="Nso",0,VLOOKUP($A2413,'Marks Entry'!$B$9:$FN$108,56,0))))</f>
        <v>0</v>
      </c>
      <c r="G2429" s="527">
        <f>IF($L2416="TC",0,IF($L2416="TC",0,IF($L2416="Nso",0,VLOOKUP($A2413,'Marks Entry'!$B$9:$FN$108,59,0))))</f>
        <v>0</v>
      </c>
      <c r="H2429" s="529">
        <f t="shared" si="201"/>
        <v>0</v>
      </c>
      <c r="I2429" s="1273">
        <f>IF($L2416="TC",0,IF($L2416="Nso",0,VLOOKUP($A2413,'Marks Entry'!$B$9:$FN$108,63,0)))</f>
        <v>0</v>
      </c>
      <c r="J2429" s="1274"/>
      <c r="K2429" s="533">
        <f t="shared" si="202"/>
        <v>0</v>
      </c>
      <c r="L2429" s="1275">
        <f>IF($L2416="TC",0,IF($L2416="Nso",0,VLOOKUP($A2413,'Marks Entry'!$B$9:$FN$108,66,0)))</f>
        <v>0</v>
      </c>
      <c r="M2429" s="1276"/>
      <c r="N2429" s="537">
        <f t="shared" si="203"/>
        <v>0</v>
      </c>
      <c r="O2429" s="544" t="str">
        <f>IF($L2416="TC",0,IF($L2416="Nso",0,VLOOKUP($A2413,'Marks Entry'!$B$9:$FN$108,70,0)))</f>
        <v>E</v>
      </c>
      <c r="P2429" s="1007"/>
    </row>
    <row r="2430" spans="1:16" s="73" customFormat="1" ht="18.600000000000001" customHeight="1">
      <c r="A2430" s="1303"/>
      <c r="B2430" s="543" t="s">
        <v>210</v>
      </c>
      <c r="C2430" s="1271" t="str">
        <f>'Marks Entry'!$BT$3</f>
        <v>SCIENCE</v>
      </c>
      <c r="D2430" s="1272"/>
      <c r="E2430" s="527">
        <f>IF($L2416="TC",0,IF($L2416="Nso",0,VLOOKUP($A2413,'Marks Entry'!$B$9:$FN$108,73,0)))</f>
        <v>0</v>
      </c>
      <c r="F2430" s="527">
        <f>IF($L2416="TC",0,IF($L2416="Nso",0,VLOOKUP($A2413,'Marks Entry'!$B$9:$FN$108,76,0)))</f>
        <v>0</v>
      </c>
      <c r="G2430" s="527">
        <f>IF($L2416="TC",0,IF($L2416="Nso",0,VLOOKUP($A2413,'Marks Entry'!$B$9:$FN$108,79,0)))</f>
        <v>0</v>
      </c>
      <c r="H2430" s="529">
        <f t="shared" si="201"/>
        <v>0</v>
      </c>
      <c r="I2430" s="1273">
        <f>IF($L2416="TC",0,IF($L2416="Nso",0,VLOOKUP($A2413,'Marks Entry'!$B$9:$FN$108,83,0)))</f>
        <v>0</v>
      </c>
      <c r="J2430" s="1274"/>
      <c r="K2430" s="533">
        <f t="shared" si="202"/>
        <v>0</v>
      </c>
      <c r="L2430" s="1275">
        <f>IF($L2416="TC",0,IF($L2416="Nso",0,VLOOKUP($A2413,'Marks Entry'!$B$9:$FN$108,86,0)))</f>
        <v>0</v>
      </c>
      <c r="M2430" s="1276"/>
      <c r="N2430" s="537">
        <f t="shared" si="203"/>
        <v>0</v>
      </c>
      <c r="O2430" s="544" t="str">
        <f>IF($L2416="TC",0,IF($L2416="Nso",0,VLOOKUP($A2413,'Marks Entry'!$B$9:$FN$108,90,0)))</f>
        <v>E</v>
      </c>
      <c r="P2430" s="1007"/>
    </row>
    <row r="2431" spans="1:16" s="73" customFormat="1" ht="18.600000000000001" customHeight="1">
      <c r="A2431" s="1303"/>
      <c r="B2431" s="543" t="s">
        <v>210</v>
      </c>
      <c r="C2431" s="1271" t="str">
        <f>'Marks Entry'!$CN$3</f>
        <v>MATHEMATICS</v>
      </c>
      <c r="D2431" s="1272"/>
      <c r="E2431" s="527">
        <f>IF($L2416="TC",0,IF($L2416="Nso",0,VLOOKUP($A2413,'Marks Entry'!$B$9:$FN$108,93,0)))</f>
        <v>0</v>
      </c>
      <c r="F2431" s="527">
        <f>IF($L2416="TC",0,IF($L2416="Nso",0,VLOOKUP($A2413,'Marks Entry'!$B$9:$FN$108,96,0)))</f>
        <v>0</v>
      </c>
      <c r="G2431" s="527">
        <f>IF($L2416="TC",0,IF($L2416="Nso",0,VLOOKUP($A2413,'Marks Entry'!$B$9:$FN$108,99,0)))</f>
        <v>0</v>
      </c>
      <c r="H2431" s="529">
        <f t="shared" si="201"/>
        <v>0</v>
      </c>
      <c r="I2431" s="1273">
        <f>IF($L2416="TC",0,IF($L2416="Nso",0,VLOOKUP($A2413,'Marks Entry'!$B$9:$FN$108,103,0)))</f>
        <v>0</v>
      </c>
      <c r="J2431" s="1274"/>
      <c r="K2431" s="533">
        <f t="shared" si="202"/>
        <v>0</v>
      </c>
      <c r="L2431" s="1275">
        <f>IF($L2416="TC",0,IF($L2416="Nso",0,VLOOKUP($A2413,'Marks Entry'!$B$9:$FN$108,106,0)))</f>
        <v>0</v>
      </c>
      <c r="M2431" s="1276"/>
      <c r="N2431" s="537">
        <f t="shared" si="203"/>
        <v>0</v>
      </c>
      <c r="O2431" s="544" t="str">
        <f>IF($L2416="TC",0,IF($L2416="Nso",0,VLOOKUP($A2413,'Marks Entry'!$B$9:$FN$108,110,0)))</f>
        <v>E</v>
      </c>
      <c r="P2431" s="1007"/>
    </row>
    <row r="2432" spans="1:16" s="73" customFormat="1" ht="18.600000000000001" customHeight="1" thickBot="1">
      <c r="A2432" s="1303"/>
      <c r="B2432" s="543" t="s">
        <v>210</v>
      </c>
      <c r="C2432" s="1277" t="str">
        <f>'Marks Entry'!$DH$3</f>
        <v>SOCIAL SCIENCE</v>
      </c>
      <c r="D2432" s="1278"/>
      <c r="E2432" s="527">
        <f>IF($L2416="TC",0,IF($L2416="Nso",0,VLOOKUP($A2413,'Marks Entry'!$B$9:$FN$108,113,0)))</f>
        <v>0</v>
      </c>
      <c r="F2432" s="527">
        <f>IF($L2416="TC",0,IF($L2416="Nso",0,VLOOKUP($A2413,'Marks Entry'!$B$9:$FN$108,116,0)))</f>
        <v>0</v>
      </c>
      <c r="G2432" s="527">
        <f>IF($L2416="TC",0,IF($L2416="Nso",0,VLOOKUP($A2413,'Marks Entry'!$B$9:$FN$108,119,0)))</f>
        <v>0</v>
      </c>
      <c r="H2432" s="530">
        <f t="shared" si="201"/>
        <v>0</v>
      </c>
      <c r="I2432" s="1279">
        <f>IF($L2416="TC",0,IF($L2416="Nso",0,VLOOKUP($A2413,'Marks Entry'!$B$9:$FN$108,123,0)))</f>
        <v>0</v>
      </c>
      <c r="J2432" s="1280"/>
      <c r="K2432" s="534">
        <f t="shared" si="202"/>
        <v>0</v>
      </c>
      <c r="L2432" s="1281">
        <f>IF($L2416="TC",0,IF($L2416="Nso",0,VLOOKUP($A2413,'Marks Entry'!$B$9:$FN$108,126,0)))</f>
        <v>0</v>
      </c>
      <c r="M2432" s="1282"/>
      <c r="N2432" s="537">
        <f t="shared" si="203"/>
        <v>0</v>
      </c>
      <c r="O2432" s="544" t="str">
        <f>IF($L2416="TC",0,IF($L2416="Nso",0,VLOOKUP($A2413,'Marks Entry'!$B$9:$FN$108,130,0)))</f>
        <v>E</v>
      </c>
      <c r="P2432" s="1007"/>
    </row>
    <row r="2433" spans="1:16" s="73" customFormat="1" ht="18.600000000000001" customHeight="1">
      <c r="A2433" s="1303"/>
      <c r="B2433" s="543" t="s">
        <v>210</v>
      </c>
      <c r="C2433" s="1350" t="s">
        <v>87</v>
      </c>
      <c r="D2433" s="1351"/>
      <c r="E2433" s="1352"/>
      <c r="F2433" s="1356" t="s">
        <v>88</v>
      </c>
      <c r="G2433" s="1357"/>
      <c r="H2433" s="1358" t="s">
        <v>89</v>
      </c>
      <c r="I2433" s="1358"/>
      <c r="J2433" s="1359" t="s">
        <v>44</v>
      </c>
      <c r="K2433" s="1360"/>
      <c r="L2433" s="236" t="s">
        <v>95</v>
      </c>
      <c r="M2433" s="236" t="s">
        <v>208</v>
      </c>
      <c r="N2433" s="200" t="s">
        <v>42</v>
      </c>
      <c r="O2433" s="545" t="s">
        <v>46</v>
      </c>
      <c r="P2433" s="1007"/>
    </row>
    <row r="2434" spans="1:16" s="73" customFormat="1" ht="18.600000000000001" customHeight="1" thickBot="1">
      <c r="A2434" s="1303"/>
      <c r="B2434" s="543" t="s">
        <v>210</v>
      </c>
      <c r="C2434" s="1353"/>
      <c r="D2434" s="1354"/>
      <c r="E2434" s="1355"/>
      <c r="F2434" s="1361">
        <f>IF($L2416="TC",0,IF($L2416="Nso",0,VLOOKUP($A2413,'Marks Entry'!$B$9:$FN$108,161,0)))</f>
        <v>1200</v>
      </c>
      <c r="G2434" s="1362"/>
      <c r="H2434" s="1363">
        <f>IF($L2416="TC",0,IF($L2416="Nso",0,VLOOKUP($A2413,'Marks Entry'!$B$9:$FN$108,162,0)))</f>
        <v>0</v>
      </c>
      <c r="I2434" s="1363"/>
      <c r="J2434" s="1364">
        <f>IF($L2416="TC",0,IF($L2416="Nso",0,VLOOKUP($A2413,'Marks Entry'!$B$9:$FN$108,163,0)))</f>
        <v>0</v>
      </c>
      <c r="K2434" s="1365"/>
      <c r="L2434" s="237" t="str">
        <f>IF($L2416="TC",0,IF($L2416="Nso",0,VLOOKUP($A2413,'Marks Entry'!$B$9:$FN$108,164,0)))</f>
        <v/>
      </c>
      <c r="M2434" s="237" t="str">
        <f>IF($L2416="TC",0,IF($L2416="Nso",0,VLOOKUP($A2413,'Marks Entry'!$B$9:$FN$108,165,0)))</f>
        <v/>
      </c>
      <c r="N2434" s="542" t="str">
        <f>IF($L2416="TC","TC",IF($L2416="Nso","NSO",VLOOKUP($A2413,'Marks Entry'!$B$9:$FN$108,166,0)))</f>
        <v>PROMOTED</v>
      </c>
      <c r="O2434" s="546" t="str">
        <f>IF($L2416="Nso",0,VLOOKUP($A2413,'Marks Entry'!$B$9:$FN$108,168,0))</f>
        <v/>
      </c>
      <c r="P2434" s="1007"/>
    </row>
    <row r="2435" spans="1:16" s="73" customFormat="1" ht="18.600000000000001" customHeight="1">
      <c r="A2435" s="1303"/>
      <c r="B2435" s="543" t="s">
        <v>210</v>
      </c>
      <c r="C2435" s="1332" t="s">
        <v>62</v>
      </c>
      <c r="D2435" s="1333"/>
      <c r="E2435" s="1333"/>
      <c r="F2435" s="1333"/>
      <c r="G2435" s="1333"/>
      <c r="H2435" s="1333"/>
      <c r="I2435" s="1334"/>
      <c r="J2435" s="1335" t="s">
        <v>63</v>
      </c>
      <c r="K2435" s="1335"/>
      <c r="L2435" s="1336"/>
      <c r="M2435" s="238">
        <f>IF($L2416="TC",0,IF($L2416="Nso",0,VLOOKUP($A2413,'Marks Entry'!$B$9:$FN$108,158,0)))</f>
        <v>0</v>
      </c>
      <c r="N2435" s="1337" t="s">
        <v>104</v>
      </c>
      <c r="O2435" s="1338"/>
      <c r="P2435" s="1007"/>
    </row>
    <row r="2436" spans="1:16" s="73" customFormat="1" ht="18.600000000000001" customHeight="1" thickBot="1">
      <c r="A2436" s="1303"/>
      <c r="B2436" s="543" t="s">
        <v>210</v>
      </c>
      <c r="C2436" s="1339" t="s">
        <v>57</v>
      </c>
      <c r="D2436" s="1340"/>
      <c r="E2436" s="1340"/>
      <c r="F2436" s="1341" t="s">
        <v>168</v>
      </c>
      <c r="G2436" s="1341"/>
      <c r="H2436" s="1341"/>
      <c r="I2436" s="523" t="s">
        <v>50</v>
      </c>
      <c r="J2436" s="1342" t="s">
        <v>64</v>
      </c>
      <c r="K2436" s="1342"/>
      <c r="L2436" s="1343"/>
      <c r="M2436" s="239">
        <f>IF($L2416="TC",0,IF($L2416="Nso",0,VLOOKUP($A2413,'Marks Entry'!$B$9:$FN$108,159,0)))</f>
        <v>0</v>
      </c>
      <c r="N2436" s="1344" t="str">
        <f>IF($L2416="TC",0,IF($L2416="Nso",0,VLOOKUP($A2413,'Marks Entry'!$B$9:$FN$108,160,0)))</f>
        <v/>
      </c>
      <c r="O2436" s="1345"/>
      <c r="P2436" s="1007"/>
    </row>
    <row r="2437" spans="1:16" s="73" customFormat="1" ht="18.600000000000001" customHeight="1">
      <c r="A2437" s="1303"/>
      <c r="B2437" s="543" t="s">
        <v>210</v>
      </c>
      <c r="C2437" s="1339"/>
      <c r="D2437" s="1340"/>
      <c r="E2437" s="1340"/>
      <c r="F2437" s="1341"/>
      <c r="G2437" s="1341"/>
      <c r="H2437" s="1341"/>
      <c r="I2437" s="524" t="s">
        <v>102</v>
      </c>
      <c r="J2437" s="1346" t="s">
        <v>65</v>
      </c>
      <c r="K2437" s="1346"/>
      <c r="L2437" s="1347"/>
      <c r="M2437" s="1348" t="str">
        <f>IF($L2416="TC",0,IF($L2416="Nso",0,VLOOKUP($A2413,'Marks Entry'!$B$9:$FN$108,169,0)))</f>
        <v>Need Improvement</v>
      </c>
      <c r="N2437" s="1348"/>
      <c r="O2437" s="1349"/>
      <c r="P2437" s="1007"/>
    </row>
    <row r="2438" spans="1:16" s="73" customFormat="1" ht="18.600000000000001" customHeight="1">
      <c r="A2438" s="1303"/>
      <c r="B2438" s="543" t="s">
        <v>210</v>
      </c>
      <c r="C2438" s="1397" t="str">
        <f>'Marks Entry'!$EB$3</f>
        <v>Work Exp.</v>
      </c>
      <c r="D2438" s="1398"/>
      <c r="E2438" s="1399"/>
      <c r="F2438" s="1400" t="str">
        <f>IF($L2416="TC",0,IF($L2416="Nso",0,VLOOKUP($A2413,'Marks Entry'!$B$9:$GM$108,186,0)))</f>
        <v>0/100</v>
      </c>
      <c r="G2438" s="1400"/>
      <c r="H2438" s="1400"/>
      <c r="I2438" s="59" t="str">
        <f>IF($L2416="TC",0,IF($L2416="Nso",0,VLOOKUP($A2413,'Marks Entry'!$B$9:$GM$108,139,0)))</f>
        <v>E</v>
      </c>
      <c r="J2438" s="1401" t="s">
        <v>81</v>
      </c>
      <c r="K2438" s="1401"/>
      <c r="L2438" s="1402"/>
      <c r="M2438" s="1403">
        <f>'Marks Entry'!$AA$2</f>
        <v>45041</v>
      </c>
      <c r="N2438" s="1403"/>
      <c r="O2438" s="1404"/>
      <c r="P2438" s="1007"/>
    </row>
    <row r="2439" spans="1:16" s="73" customFormat="1" ht="18.600000000000001" customHeight="1">
      <c r="A2439" s="1303"/>
      <c r="B2439" s="543" t="s">
        <v>210</v>
      </c>
      <c r="C2439" s="1405" t="str">
        <f>'Marks Entry'!$EK$3</f>
        <v>Art Edu.</v>
      </c>
      <c r="D2439" s="1400"/>
      <c r="E2439" s="1400"/>
      <c r="F2439" s="1406" t="str">
        <f>IF($L2416="TC",0,IF($L2416="Nso",0,VLOOKUP($A2413,'Marks Entry'!$B$9:$GM$108,190,0)))</f>
        <v>0/100</v>
      </c>
      <c r="G2439" s="1407"/>
      <c r="H2439" s="1408"/>
      <c r="I2439" s="59" t="str">
        <f>IF($L2416="TC",0,IF($L2416="Nso",0,VLOOKUP($A2413,'Marks Entry'!$B$9:$GM$108,148,0)))</f>
        <v>E</v>
      </c>
      <c r="J2439" s="1409"/>
      <c r="K2439" s="1409"/>
      <c r="L2439" s="1410"/>
      <c r="M2439" s="1410"/>
      <c r="N2439" s="1410"/>
      <c r="O2439" s="1411"/>
      <c r="P2439" s="1007"/>
    </row>
    <row r="2440" spans="1:16" s="73" customFormat="1" ht="18.600000000000001" customHeight="1">
      <c r="A2440" s="1303"/>
      <c r="B2440" s="543" t="s">
        <v>210</v>
      </c>
      <c r="C2440" s="1366" t="str">
        <f>'Marks Entry'!$ET$3</f>
        <v>HEALTH &amp; PHY. EDU.</v>
      </c>
      <c r="D2440" s="1367"/>
      <c r="E2440" s="1367"/>
      <c r="F2440" s="1368" t="str">
        <f>IF($L2416="TC",0,IF($L2416="Nso",0,VLOOKUP($A2413,'Marks Entry'!$B$9:$GM$108,194,0)))</f>
        <v>0/100</v>
      </c>
      <c r="G2440" s="1369"/>
      <c r="H2440" s="1370"/>
      <c r="I2440" s="59" t="str">
        <f>IF($L2416="TC",0,IF($L2416="Nso",0,VLOOKUP($A2413,'Marks Entry'!$B$9:$GM$108,157,0)))</f>
        <v>E</v>
      </c>
      <c r="J2440" s="1371" t="s">
        <v>77</v>
      </c>
      <c r="K2440" s="1372"/>
      <c r="L2440" s="1373"/>
      <c r="M2440" s="1377"/>
      <c r="N2440" s="1372"/>
      <c r="O2440" s="1378"/>
      <c r="P2440" s="1007"/>
    </row>
    <row r="2441" spans="1:16" s="73" customFormat="1" ht="18.600000000000001" customHeight="1">
      <c r="A2441" s="1303"/>
      <c r="B2441" s="543" t="s">
        <v>210</v>
      </c>
      <c r="C2441" s="1381" t="s">
        <v>66</v>
      </c>
      <c r="D2441" s="1382"/>
      <c r="E2441" s="1382"/>
      <c r="F2441" s="1382"/>
      <c r="G2441" s="1382"/>
      <c r="H2441" s="1382"/>
      <c r="I2441" s="1383"/>
      <c r="J2441" s="1374"/>
      <c r="K2441" s="1375"/>
      <c r="L2441" s="1376"/>
      <c r="M2441" s="1379"/>
      <c r="N2441" s="1375"/>
      <c r="O2441" s="1380"/>
      <c r="P2441" s="1007"/>
    </row>
    <row r="2442" spans="1:16" s="73" customFormat="1" ht="18.600000000000001" customHeight="1" thickBot="1">
      <c r="A2442" s="1303"/>
      <c r="B2442" s="543" t="s">
        <v>210</v>
      </c>
      <c r="C2442" s="60" t="s">
        <v>67</v>
      </c>
      <c r="D2442" s="1384" t="s">
        <v>72</v>
      </c>
      <c r="E2442" s="1385"/>
      <c r="F2442" s="1384" t="s">
        <v>73</v>
      </c>
      <c r="G2442" s="1386"/>
      <c r="H2442" s="1386"/>
      <c r="I2442" s="1387"/>
      <c r="J2442" s="1388" t="s">
        <v>78</v>
      </c>
      <c r="K2442" s="1389"/>
      <c r="L2442" s="1389"/>
      <c r="M2442" s="1389"/>
      <c r="N2442" s="1389"/>
      <c r="O2442" s="1390"/>
      <c r="P2442" s="1007"/>
    </row>
    <row r="2443" spans="1:16" s="73" customFormat="1" ht="18.600000000000001" customHeight="1">
      <c r="A2443" s="1303"/>
      <c r="B2443" s="543" t="s">
        <v>210</v>
      </c>
      <c r="C2443" s="690" t="s">
        <v>68</v>
      </c>
      <c r="D2443" s="1328" t="s">
        <v>211</v>
      </c>
      <c r="E2443" s="1327"/>
      <c r="F2443" s="1394" t="s">
        <v>74</v>
      </c>
      <c r="G2443" s="1395"/>
      <c r="H2443" s="1395"/>
      <c r="I2443" s="1396"/>
      <c r="J2443" s="1391"/>
      <c r="K2443" s="1392"/>
      <c r="L2443" s="1392"/>
      <c r="M2443" s="1392"/>
      <c r="N2443" s="1392"/>
      <c r="O2443" s="1393"/>
      <c r="P2443" s="1007"/>
    </row>
    <row r="2444" spans="1:16" s="73" customFormat="1" ht="18.600000000000001" customHeight="1">
      <c r="A2444" s="1303"/>
      <c r="B2444" s="543" t="s">
        <v>210</v>
      </c>
      <c r="C2444" s="689" t="s">
        <v>69</v>
      </c>
      <c r="D2444" s="1275" t="s">
        <v>212</v>
      </c>
      <c r="E2444" s="1274"/>
      <c r="F2444" s="1413" t="s">
        <v>75</v>
      </c>
      <c r="G2444" s="1414"/>
      <c r="H2444" s="1414"/>
      <c r="I2444" s="1415"/>
      <c r="J2444" s="1391"/>
      <c r="K2444" s="1392"/>
      <c r="L2444" s="1392"/>
      <c r="M2444" s="1392"/>
      <c r="N2444" s="1392"/>
      <c r="O2444" s="1393"/>
      <c r="P2444" s="1007"/>
    </row>
    <row r="2445" spans="1:16" s="73" customFormat="1" ht="18.600000000000001" customHeight="1">
      <c r="A2445" s="1303"/>
      <c r="B2445" s="543" t="s">
        <v>210</v>
      </c>
      <c r="C2445" s="689" t="s">
        <v>71</v>
      </c>
      <c r="D2445" s="1275" t="s">
        <v>213</v>
      </c>
      <c r="E2445" s="1274"/>
      <c r="F2445" s="1413" t="s">
        <v>76</v>
      </c>
      <c r="G2445" s="1414"/>
      <c r="H2445" s="1414"/>
      <c r="I2445" s="1415"/>
      <c r="J2445" s="1416" t="s">
        <v>90</v>
      </c>
      <c r="K2445" s="1417"/>
      <c r="L2445" s="1417"/>
      <c r="M2445" s="1417"/>
      <c r="N2445" s="1417"/>
      <c r="O2445" s="1418"/>
      <c r="P2445" s="1007"/>
    </row>
    <row r="2446" spans="1:16" s="73" customFormat="1" ht="18.600000000000001" customHeight="1">
      <c r="A2446" s="1303"/>
      <c r="B2446" s="543" t="s">
        <v>210</v>
      </c>
      <c r="C2446" s="689" t="s">
        <v>70</v>
      </c>
      <c r="D2446" s="1275" t="s">
        <v>214</v>
      </c>
      <c r="E2446" s="1274"/>
      <c r="F2446" s="1413" t="s">
        <v>103</v>
      </c>
      <c r="G2446" s="1414"/>
      <c r="H2446" s="1414"/>
      <c r="I2446" s="1415"/>
      <c r="J2446" s="1416"/>
      <c r="K2446" s="1417"/>
      <c r="L2446" s="1417"/>
      <c r="M2446" s="1417"/>
      <c r="N2446" s="1417"/>
      <c r="O2446" s="1418"/>
      <c r="P2446" s="1007"/>
    </row>
    <row r="2447" spans="1:16" s="73" customFormat="1" ht="18.600000000000001" customHeight="1" thickBot="1">
      <c r="A2447" s="1303"/>
      <c r="B2447" s="547" t="s">
        <v>210</v>
      </c>
      <c r="C2447" s="548" t="s">
        <v>153</v>
      </c>
      <c r="D2447" s="1281" t="s">
        <v>215</v>
      </c>
      <c r="E2447" s="1280"/>
      <c r="F2447" s="1422" t="s">
        <v>216</v>
      </c>
      <c r="G2447" s="1423"/>
      <c r="H2447" s="1423"/>
      <c r="I2447" s="1424"/>
      <c r="J2447" s="1419"/>
      <c r="K2447" s="1420"/>
      <c r="L2447" s="1420"/>
      <c r="M2447" s="1420"/>
      <c r="N2447" s="1420"/>
      <c r="O2447" s="1421"/>
      <c r="P2447" s="1007"/>
    </row>
    <row r="2448" spans="1:16" s="73" customFormat="1" ht="9.75" customHeight="1">
      <c r="A2448" s="1412"/>
      <c r="B2448" s="1412"/>
      <c r="C2448" s="1412"/>
      <c r="D2448" s="1412"/>
      <c r="E2448" s="1412"/>
      <c r="F2448" s="1412"/>
      <c r="G2448" s="1412"/>
      <c r="H2448" s="1412"/>
      <c r="I2448" s="1412"/>
      <c r="J2448" s="1412"/>
      <c r="K2448" s="1412"/>
      <c r="L2448" s="1412"/>
      <c r="M2448" s="1412"/>
      <c r="N2448" s="1412"/>
      <c r="O2448" s="1412"/>
      <c r="P2448" s="1412"/>
    </row>
    <row r="2449" spans="1:16" s="73" customFormat="1" ht="17.25" customHeight="1" thickBot="1">
      <c r="A2449" s="241">
        <f>A2413+1</f>
        <v>69</v>
      </c>
      <c r="B2449" s="1302" t="s">
        <v>53</v>
      </c>
      <c r="C2449" s="1302"/>
      <c r="D2449" s="1302"/>
      <c r="E2449" s="1302"/>
      <c r="F2449" s="1302"/>
      <c r="G2449" s="1302"/>
      <c r="H2449" s="1302"/>
      <c r="I2449" s="1302"/>
      <c r="J2449" s="1302"/>
      <c r="K2449" s="1302"/>
      <c r="L2449" s="1302"/>
      <c r="M2449" s="1302"/>
      <c r="N2449" s="1302"/>
      <c r="O2449" s="1302"/>
      <c r="P2449" s="1007"/>
    </row>
    <row r="2450" spans="1:16" s="73" customFormat="1" ht="44.25" customHeight="1">
      <c r="A2450" s="1303"/>
      <c r="B2450" s="1304" t="str">
        <f>IF(L2452&gt;0,CONCATENATE(I2452,L2452),0)</f>
        <v>Roll No.:-969</v>
      </c>
      <c r="C2450" s="1306"/>
      <c r="D2450" s="1308" t="str">
        <f>Master!$E$8</f>
        <v>Govt. Sr. Secondary School Raimalwada</v>
      </c>
      <c r="E2450" s="1309"/>
      <c r="F2450" s="1309"/>
      <c r="G2450" s="1309"/>
      <c r="H2450" s="1309"/>
      <c r="I2450" s="1309"/>
      <c r="J2450" s="1309"/>
      <c r="K2450" s="1309"/>
      <c r="L2450" s="1309"/>
      <c r="M2450" s="1309"/>
      <c r="N2450" s="1309"/>
      <c r="O2450" s="1310"/>
      <c r="P2450" s="1007"/>
    </row>
    <row r="2451" spans="1:16" s="73" customFormat="1" ht="26.25" customHeight="1" thickBot="1">
      <c r="A2451" s="1303"/>
      <c r="B2451" s="1305"/>
      <c r="C2451" s="1307"/>
      <c r="D2451" s="1311" t="str">
        <f>Master!$E$11</f>
        <v>P.S.-Bapini (Jodhpur)</v>
      </c>
      <c r="E2451" s="1311"/>
      <c r="F2451" s="1311"/>
      <c r="G2451" s="1311"/>
      <c r="H2451" s="1311"/>
      <c r="I2451" s="1311"/>
      <c r="J2451" s="1311"/>
      <c r="K2451" s="1311"/>
      <c r="L2451" s="1311"/>
      <c r="M2451" s="1311"/>
      <c r="N2451" s="1311"/>
      <c r="O2451" s="1312"/>
      <c r="P2451" s="1007"/>
    </row>
    <row r="2452" spans="1:16" s="73" customFormat="1" ht="15" customHeight="1">
      <c r="A2452" s="1303"/>
      <c r="B2452" s="1313"/>
      <c r="C2452" s="1314" t="s">
        <v>163</v>
      </c>
      <c r="D2452" s="1315"/>
      <c r="E2452" s="1315"/>
      <c r="F2452" s="1315"/>
      <c r="G2452" s="1315"/>
      <c r="H2452" s="1316"/>
      <c r="I2452" s="1320" t="s">
        <v>125</v>
      </c>
      <c r="J2452" s="1321"/>
      <c r="K2452" s="1321"/>
      <c r="L2452" s="1286">
        <f>VLOOKUP(A2449,'Marks Entry'!$B$9:$G$108,6)</f>
        <v>969</v>
      </c>
      <c r="M2452" s="1288" t="str">
        <f>CONCATENATE('Marks Entry'!$C$3,"0",'Marks Entry'!$G$3)</f>
        <v>School U-Dise Code :-08151106901</v>
      </c>
      <c r="N2452" s="1289"/>
      <c r="O2452" s="1290"/>
      <c r="P2452" s="1007"/>
    </row>
    <row r="2453" spans="1:16" s="73" customFormat="1" ht="15" customHeight="1">
      <c r="A2453" s="1303"/>
      <c r="B2453" s="1313"/>
      <c r="C2453" s="1314"/>
      <c r="D2453" s="1315"/>
      <c r="E2453" s="1315"/>
      <c r="F2453" s="1315"/>
      <c r="G2453" s="1315"/>
      <c r="H2453" s="1316"/>
      <c r="I2453" s="1320"/>
      <c r="J2453" s="1321"/>
      <c r="K2453" s="1321"/>
      <c r="L2453" s="1286"/>
      <c r="M2453" s="1291" t="str">
        <f>CONCATENATE('Marks Entry'!$I$3,'Marks Entry'!$J$3)</f>
        <v>Session :-2022-23</v>
      </c>
      <c r="N2453" s="1292"/>
      <c r="O2453" s="1293"/>
      <c r="P2453" s="1007"/>
    </row>
    <row r="2454" spans="1:16" s="73" customFormat="1" ht="15" customHeight="1" thickBot="1">
      <c r="A2454" s="1303"/>
      <c r="B2454" s="1313"/>
      <c r="C2454" s="1317"/>
      <c r="D2454" s="1318"/>
      <c r="E2454" s="1318"/>
      <c r="F2454" s="1318"/>
      <c r="G2454" s="1318"/>
      <c r="H2454" s="1319"/>
      <c r="I2454" s="1322"/>
      <c r="J2454" s="1323"/>
      <c r="K2454" s="1323"/>
      <c r="L2454" s="1287"/>
      <c r="M2454" s="1294"/>
      <c r="N2454" s="1295"/>
      <c r="O2454" s="1296"/>
      <c r="P2454" s="1007"/>
    </row>
    <row r="2455" spans="1:16" s="73" customFormat="1" ht="19.5" customHeight="1">
      <c r="A2455" s="1303"/>
      <c r="B2455" s="543" t="s">
        <v>210</v>
      </c>
      <c r="C2455" s="1297" t="s">
        <v>21</v>
      </c>
      <c r="D2455" s="1298"/>
      <c r="E2455" s="1298"/>
      <c r="F2455" s="1298"/>
      <c r="G2455" s="1299"/>
      <c r="H2455" s="13" t="s">
        <v>161</v>
      </c>
      <c r="I2455" s="1300">
        <f>VLOOKUP($A2449,'Marks Entry'!$B$9:$FN$108,4,0)</f>
        <v>0</v>
      </c>
      <c r="J2455" s="1300"/>
      <c r="K2455" s="1300"/>
      <c r="L2455" s="1300"/>
      <c r="M2455" s="1300"/>
      <c r="N2455" s="1300"/>
      <c r="O2455" s="1301"/>
      <c r="P2455" s="1007"/>
    </row>
    <row r="2456" spans="1:16" s="73" customFormat="1" ht="19.5" customHeight="1">
      <c r="A2456" s="1303"/>
      <c r="B2456" s="543" t="s">
        <v>210</v>
      </c>
      <c r="C2456" s="1283" t="s">
        <v>23</v>
      </c>
      <c r="D2456" s="1284"/>
      <c r="E2456" s="1284"/>
      <c r="F2456" s="1284"/>
      <c r="G2456" s="1285"/>
      <c r="H2456" s="25" t="s">
        <v>161</v>
      </c>
      <c r="I2456" s="1252">
        <f>VLOOKUP($A2449,'Marks Entry'!$B$9:$FN$108,7,0)</f>
        <v>0</v>
      </c>
      <c r="J2456" s="1252"/>
      <c r="K2456" s="1252"/>
      <c r="L2456" s="1252"/>
      <c r="M2456" s="1252"/>
      <c r="N2456" s="1252"/>
      <c r="O2456" s="1253"/>
      <c r="P2456" s="1007"/>
    </row>
    <row r="2457" spans="1:16" s="73" customFormat="1" ht="19.5" customHeight="1">
      <c r="A2457" s="1303"/>
      <c r="B2457" s="543" t="s">
        <v>210</v>
      </c>
      <c r="C2457" s="1283" t="s">
        <v>24</v>
      </c>
      <c r="D2457" s="1284"/>
      <c r="E2457" s="1284"/>
      <c r="F2457" s="1284"/>
      <c r="G2457" s="1285"/>
      <c r="H2457" s="25" t="s">
        <v>161</v>
      </c>
      <c r="I2457" s="1252">
        <f>VLOOKUP($A2449,'Marks Entry'!$B$9:$FN$108,8,0)</f>
        <v>0</v>
      </c>
      <c r="J2457" s="1252"/>
      <c r="K2457" s="1252"/>
      <c r="L2457" s="1252"/>
      <c r="M2457" s="1252"/>
      <c r="N2457" s="1252"/>
      <c r="O2457" s="1253"/>
      <c r="P2457" s="1007"/>
    </row>
    <row r="2458" spans="1:16" s="73" customFormat="1" ht="19.5" customHeight="1">
      <c r="A2458" s="1303"/>
      <c r="B2458" s="543" t="s">
        <v>210</v>
      </c>
      <c r="C2458" s="1283" t="s">
        <v>55</v>
      </c>
      <c r="D2458" s="1284"/>
      <c r="E2458" s="1284"/>
      <c r="F2458" s="1284"/>
      <c r="G2458" s="1285"/>
      <c r="H2458" s="25" t="s">
        <v>161</v>
      </c>
      <c r="I2458" s="1252">
        <f>VLOOKUP($A2449,'Marks Entry'!$B$9:$FN$108,9,0)</f>
        <v>0</v>
      </c>
      <c r="J2458" s="1252"/>
      <c r="K2458" s="1252"/>
      <c r="L2458" s="1252"/>
      <c r="M2458" s="1252"/>
      <c r="N2458" s="1252"/>
      <c r="O2458" s="1253"/>
      <c r="P2458" s="1007"/>
    </row>
    <row r="2459" spans="1:16" s="73" customFormat="1" ht="19.5" customHeight="1">
      <c r="A2459" s="1303"/>
      <c r="B2459" s="543" t="s">
        <v>210</v>
      </c>
      <c r="C2459" s="1283" t="s">
        <v>56</v>
      </c>
      <c r="D2459" s="1284"/>
      <c r="E2459" s="1284"/>
      <c r="F2459" s="1284"/>
      <c r="G2459" s="1285"/>
      <c r="H2459" s="25" t="s">
        <v>161</v>
      </c>
      <c r="I2459" s="1251" t="str">
        <f>CONCATENATE('Marks Entry'!$G$4,'Marks Entry'!$J$4)</f>
        <v>6(A)</v>
      </c>
      <c r="J2459" s="1252"/>
      <c r="K2459" s="1252"/>
      <c r="L2459" s="1252"/>
      <c r="M2459" s="1252"/>
      <c r="N2459" s="1252"/>
      <c r="O2459" s="1253"/>
      <c r="P2459" s="1007"/>
    </row>
    <row r="2460" spans="1:16" s="73" customFormat="1" ht="19.5" customHeight="1" thickBot="1">
      <c r="A2460" s="1303"/>
      <c r="B2460" s="543" t="s">
        <v>210</v>
      </c>
      <c r="C2460" s="1254" t="s">
        <v>26</v>
      </c>
      <c r="D2460" s="1255"/>
      <c r="E2460" s="1255"/>
      <c r="F2460" s="1255"/>
      <c r="G2460" s="1256"/>
      <c r="H2460" s="61" t="s">
        <v>161</v>
      </c>
      <c r="I2460" s="1257">
        <f>VLOOKUP($A2449,'Marks Entry'!$B$9:$FN$108,10,0)</f>
        <v>0</v>
      </c>
      <c r="J2460" s="1257"/>
      <c r="K2460" s="1257"/>
      <c r="L2460" s="1257"/>
      <c r="M2460" s="1257"/>
      <c r="N2460" s="1257"/>
      <c r="O2460" s="1258"/>
      <c r="P2460" s="1007"/>
    </row>
    <row r="2461" spans="1:16" s="73" customFormat="1" ht="34.5" customHeight="1">
      <c r="A2461" s="1303"/>
      <c r="B2461" s="543" t="s">
        <v>210</v>
      </c>
      <c r="C2461" s="1259" t="s">
        <v>57</v>
      </c>
      <c r="D2461" s="1260"/>
      <c r="E2461" s="525" t="s">
        <v>82</v>
      </c>
      <c r="F2461" s="525" t="s">
        <v>83</v>
      </c>
      <c r="G2461" s="697" t="str">
        <f>'Marks Entry'!$R$5</f>
        <v>No Bag Day Activity</v>
      </c>
      <c r="H2461" s="521" t="s">
        <v>32</v>
      </c>
      <c r="I2461" s="1261" t="s">
        <v>58</v>
      </c>
      <c r="J2461" s="1262"/>
      <c r="K2461" s="522" t="s">
        <v>203</v>
      </c>
      <c r="L2461" s="1263" t="s">
        <v>94</v>
      </c>
      <c r="M2461" s="1264"/>
      <c r="N2461" s="535" t="s">
        <v>86</v>
      </c>
      <c r="O2461" s="1265" t="s">
        <v>101</v>
      </c>
      <c r="P2461" s="1007"/>
    </row>
    <row r="2462" spans="1:16" s="73" customFormat="1" ht="25.5" customHeight="1" thickBot="1">
      <c r="A2462" s="1303"/>
      <c r="B2462" s="543" t="s">
        <v>210</v>
      </c>
      <c r="C2462" s="1267" t="s">
        <v>59</v>
      </c>
      <c r="D2462" s="1268"/>
      <c r="E2462" s="549">
        <f>'Marks Entry'!$N$7</f>
        <v>10</v>
      </c>
      <c r="F2462" s="549">
        <f>'Marks Entry'!$Q$7</f>
        <v>10</v>
      </c>
      <c r="G2462" s="549">
        <f>'Marks Entry'!$T$7</f>
        <v>10</v>
      </c>
      <c r="H2462" s="111">
        <f>SUM(E2462:G2462)</f>
        <v>30</v>
      </c>
      <c r="I2462" s="1269">
        <f>'Marks Entry'!$X$7</f>
        <v>70</v>
      </c>
      <c r="J2462" s="1270"/>
      <c r="K2462" s="531">
        <f>SUM(H2462,I2462)</f>
        <v>100</v>
      </c>
      <c r="L2462" s="1330">
        <f>'Marks Entry'!$AA$7</f>
        <v>100</v>
      </c>
      <c r="M2462" s="1331"/>
      <c r="N2462" s="536">
        <f>H2462+I2462+L2462</f>
        <v>200</v>
      </c>
      <c r="O2462" s="1266"/>
      <c r="P2462" s="1007"/>
    </row>
    <row r="2463" spans="1:16" s="73" customFormat="1" ht="18.600000000000001" customHeight="1">
      <c r="A2463" s="1303"/>
      <c r="B2463" s="543" t="s">
        <v>210</v>
      </c>
      <c r="C2463" s="1324" t="str">
        <f>'Marks Entry'!$L$3</f>
        <v>HINDI</v>
      </c>
      <c r="D2463" s="1325"/>
      <c r="E2463" s="527">
        <f>IF($L2452="TC",0,IF($L2452="Nso",0,VLOOKUP($A2449,'Marks Entry'!$B$9:$FN$108,13,0)))</f>
        <v>0</v>
      </c>
      <c r="F2463" s="527">
        <f>IF($L2452="TC",0,IF($L2452="Nso",0,VLOOKUP($A2449,'Marks Entry'!$B$9:$FN$108,16,0)))</f>
        <v>0</v>
      </c>
      <c r="G2463" s="527">
        <f>IF($L2452="TC",0,IF($L2452="Nso",0,VLOOKUP($A2449,'Marks Entry'!$B$9:$FN$108,19,0)))</f>
        <v>0</v>
      </c>
      <c r="H2463" s="528">
        <f>SUM(E2463:G2463)</f>
        <v>0</v>
      </c>
      <c r="I2463" s="1326">
        <f>IF($L2452="TC",0,IF($L2452="Nso",0,VLOOKUP($A2449,'Marks Entry'!$B$9:$FN$108,23,0)))</f>
        <v>0</v>
      </c>
      <c r="J2463" s="1327"/>
      <c r="K2463" s="532">
        <f>SUM(H2463,I2463)</f>
        <v>0</v>
      </c>
      <c r="L2463" s="1328">
        <f>IF($L2452="TC",0,IF($L2452="Nso",0,VLOOKUP($A2449,'Marks Entry'!$B$9:$FN$108,26,0)))</f>
        <v>0</v>
      </c>
      <c r="M2463" s="1329"/>
      <c r="N2463" s="537">
        <f>SUM(H2463,I2463,L2463)</f>
        <v>0</v>
      </c>
      <c r="O2463" s="544" t="str">
        <f>IF($L2452="TC",0,IF($L2452="Nso",0,VLOOKUP($A2449,'Marks Entry'!$B$9:$FN$108,30,0)))</f>
        <v>E</v>
      </c>
      <c r="P2463" s="1007"/>
    </row>
    <row r="2464" spans="1:16" s="73" customFormat="1" ht="18.600000000000001" customHeight="1">
      <c r="A2464" s="1303"/>
      <c r="B2464" s="543" t="s">
        <v>210</v>
      </c>
      <c r="C2464" s="1271" t="str">
        <f>'Marks Entry'!$AF$3</f>
        <v>ENGLISH</v>
      </c>
      <c r="D2464" s="1272"/>
      <c r="E2464" s="527">
        <f>IF($L2452="TC",0,IF($L2452="Nso",0,VLOOKUP($A2449,'Marks Entry'!$B$9:$FN$108,33,0)))</f>
        <v>0</v>
      </c>
      <c r="F2464" s="527">
        <f>IF($L2452="TC",0,IF($L2452="Nso",0,VLOOKUP($A2449,'Marks Entry'!$B$9:$FN$108,36,0)))</f>
        <v>0</v>
      </c>
      <c r="G2464" s="527">
        <f>IF($L2452="TC",0,IF($L2452="Nso",0,VLOOKUP($A2449,'Marks Entry'!$B$9:$FN$108,39,0)))</f>
        <v>0</v>
      </c>
      <c r="H2464" s="529">
        <f t="shared" ref="H2464:H2468" si="204">SUM(E2464:G2464)</f>
        <v>0</v>
      </c>
      <c r="I2464" s="1273">
        <f>IF($L2452="TC",0,IF($L2452="Nso",0,VLOOKUP($A2449,'Marks Entry'!$B$9:$FN$108,43,0)))</f>
        <v>0</v>
      </c>
      <c r="J2464" s="1274"/>
      <c r="K2464" s="533">
        <f t="shared" ref="K2464:K2468" si="205">SUM(H2464,I2464)</f>
        <v>0</v>
      </c>
      <c r="L2464" s="1275">
        <f>IF($L2452="TC",0,IF($L2452="Nso",0,VLOOKUP($A2449,'Marks Entry'!$B$9:$FN$108,46,0)))</f>
        <v>0</v>
      </c>
      <c r="M2464" s="1276"/>
      <c r="N2464" s="537">
        <f t="shared" ref="N2464:N2468" si="206">SUM(H2464,I2464,L2464)</f>
        <v>0</v>
      </c>
      <c r="O2464" s="544" t="str">
        <f>IF($L2452="TC",0,IF($L2452="Nso",0,VLOOKUP($A2449,'Marks Entry'!$B$9:$FN$108,50,0)))</f>
        <v>E</v>
      </c>
      <c r="P2464" s="1007"/>
    </row>
    <row r="2465" spans="1:16" s="73" customFormat="1" ht="18.600000000000001" customHeight="1">
      <c r="A2465" s="1303"/>
      <c r="B2465" s="543" t="s">
        <v>210</v>
      </c>
      <c r="C2465" s="1271" t="str">
        <f>'Marks Entry'!$AZ$3</f>
        <v>SANSKRIT</v>
      </c>
      <c r="D2465" s="1272"/>
      <c r="E2465" s="527">
        <f>IF($L2452="TC",0,IF($L2452="Nso",0,VLOOKUP($A2449,'Marks Entry'!$B$9:$FN$108,53,0)))</f>
        <v>0</v>
      </c>
      <c r="F2465" s="527">
        <f>IF($L2452="TC",0,IF($L2452="TC",0,IF($L2452="Nso",0,VLOOKUP($A2449,'Marks Entry'!$B$9:$FN$108,56,0))))</f>
        <v>0</v>
      </c>
      <c r="G2465" s="527">
        <f>IF($L2452="TC",0,IF($L2452="TC",0,IF($L2452="Nso",0,VLOOKUP($A2449,'Marks Entry'!$B$9:$FN$108,59,0))))</f>
        <v>0</v>
      </c>
      <c r="H2465" s="529">
        <f t="shared" si="204"/>
        <v>0</v>
      </c>
      <c r="I2465" s="1273">
        <f>IF($L2452="TC",0,IF($L2452="Nso",0,VLOOKUP($A2449,'Marks Entry'!$B$9:$FN$108,63,0)))</f>
        <v>0</v>
      </c>
      <c r="J2465" s="1274"/>
      <c r="K2465" s="533">
        <f t="shared" si="205"/>
        <v>0</v>
      </c>
      <c r="L2465" s="1275">
        <f>IF($L2452="TC",0,IF($L2452="Nso",0,VLOOKUP($A2449,'Marks Entry'!$B$9:$FN$108,66,0)))</f>
        <v>0</v>
      </c>
      <c r="M2465" s="1276"/>
      <c r="N2465" s="537">
        <f t="shared" si="206"/>
        <v>0</v>
      </c>
      <c r="O2465" s="544" t="str">
        <f>IF($L2452="TC",0,IF($L2452="Nso",0,VLOOKUP($A2449,'Marks Entry'!$B$9:$FN$108,70,0)))</f>
        <v>E</v>
      </c>
      <c r="P2465" s="1007"/>
    </row>
    <row r="2466" spans="1:16" s="73" customFormat="1" ht="18.600000000000001" customHeight="1">
      <c r="A2466" s="1303"/>
      <c r="B2466" s="543" t="s">
        <v>210</v>
      </c>
      <c r="C2466" s="1271" t="str">
        <f>'Marks Entry'!$BT$3</f>
        <v>SCIENCE</v>
      </c>
      <c r="D2466" s="1272"/>
      <c r="E2466" s="527">
        <f>IF($L2452="TC",0,IF($L2452="Nso",0,VLOOKUP($A2449,'Marks Entry'!$B$9:$FN$108,73,0)))</f>
        <v>0</v>
      </c>
      <c r="F2466" s="527">
        <f>IF($L2452="TC",0,IF($L2452="Nso",0,VLOOKUP($A2449,'Marks Entry'!$B$9:$FN$108,76,0)))</f>
        <v>0</v>
      </c>
      <c r="G2466" s="527">
        <f>IF($L2452="TC",0,IF($L2452="Nso",0,VLOOKUP($A2449,'Marks Entry'!$B$9:$FN$108,79,0)))</f>
        <v>0</v>
      </c>
      <c r="H2466" s="529">
        <f t="shared" si="204"/>
        <v>0</v>
      </c>
      <c r="I2466" s="1273">
        <f>IF($L2452="TC",0,IF($L2452="Nso",0,VLOOKUP($A2449,'Marks Entry'!$B$9:$FN$108,83,0)))</f>
        <v>0</v>
      </c>
      <c r="J2466" s="1274"/>
      <c r="K2466" s="533">
        <f t="shared" si="205"/>
        <v>0</v>
      </c>
      <c r="L2466" s="1275">
        <f>IF($L2452="TC",0,IF($L2452="Nso",0,VLOOKUP($A2449,'Marks Entry'!$B$9:$FN$108,86,0)))</f>
        <v>0</v>
      </c>
      <c r="M2466" s="1276"/>
      <c r="N2466" s="537">
        <f t="shared" si="206"/>
        <v>0</v>
      </c>
      <c r="O2466" s="544" t="str">
        <f>IF($L2452="TC",0,IF($L2452="Nso",0,VLOOKUP($A2449,'Marks Entry'!$B$9:$FN$108,90,0)))</f>
        <v>E</v>
      </c>
      <c r="P2466" s="1007"/>
    </row>
    <row r="2467" spans="1:16" s="73" customFormat="1" ht="18.600000000000001" customHeight="1">
      <c r="A2467" s="1303"/>
      <c r="B2467" s="543" t="s">
        <v>210</v>
      </c>
      <c r="C2467" s="1271" t="str">
        <f>'Marks Entry'!$CN$3</f>
        <v>MATHEMATICS</v>
      </c>
      <c r="D2467" s="1272"/>
      <c r="E2467" s="527">
        <f>IF($L2452="TC",0,IF($L2452="Nso",0,VLOOKUP($A2449,'Marks Entry'!$B$9:$FN$108,93,0)))</f>
        <v>0</v>
      </c>
      <c r="F2467" s="527">
        <f>IF($L2452="TC",0,IF($L2452="Nso",0,VLOOKUP($A2449,'Marks Entry'!$B$9:$FN$108,96,0)))</f>
        <v>0</v>
      </c>
      <c r="G2467" s="527">
        <f>IF($L2452="TC",0,IF($L2452="Nso",0,VLOOKUP($A2449,'Marks Entry'!$B$9:$FN$108,99,0)))</f>
        <v>0</v>
      </c>
      <c r="H2467" s="529">
        <f t="shared" si="204"/>
        <v>0</v>
      </c>
      <c r="I2467" s="1273">
        <f>IF($L2452="TC",0,IF($L2452="Nso",0,VLOOKUP($A2449,'Marks Entry'!$B$9:$FN$108,103,0)))</f>
        <v>0</v>
      </c>
      <c r="J2467" s="1274"/>
      <c r="K2467" s="533">
        <f t="shared" si="205"/>
        <v>0</v>
      </c>
      <c r="L2467" s="1275">
        <f>IF($L2452="TC",0,IF($L2452="Nso",0,VLOOKUP($A2449,'Marks Entry'!$B$9:$FN$108,106,0)))</f>
        <v>0</v>
      </c>
      <c r="M2467" s="1276"/>
      <c r="N2467" s="537">
        <f t="shared" si="206"/>
        <v>0</v>
      </c>
      <c r="O2467" s="544" t="str">
        <f>IF($L2452="TC",0,IF($L2452="Nso",0,VLOOKUP($A2449,'Marks Entry'!$B$9:$FN$108,110,0)))</f>
        <v>E</v>
      </c>
      <c r="P2467" s="1007"/>
    </row>
    <row r="2468" spans="1:16" s="73" customFormat="1" ht="18.600000000000001" customHeight="1" thickBot="1">
      <c r="A2468" s="1303"/>
      <c r="B2468" s="543" t="s">
        <v>210</v>
      </c>
      <c r="C2468" s="1277" t="str">
        <f>'Marks Entry'!$DH$3</f>
        <v>SOCIAL SCIENCE</v>
      </c>
      <c r="D2468" s="1278"/>
      <c r="E2468" s="527">
        <f>IF($L2452="TC",0,IF($L2452="Nso",0,VLOOKUP($A2449,'Marks Entry'!$B$9:$FN$108,113,0)))</f>
        <v>0</v>
      </c>
      <c r="F2468" s="527">
        <f>IF($L2452="TC",0,IF($L2452="Nso",0,VLOOKUP($A2449,'Marks Entry'!$B$9:$FN$108,116,0)))</f>
        <v>0</v>
      </c>
      <c r="G2468" s="527">
        <f>IF($L2452="TC",0,IF($L2452="Nso",0,VLOOKUP($A2449,'Marks Entry'!$B$9:$FN$108,119,0)))</f>
        <v>0</v>
      </c>
      <c r="H2468" s="530">
        <f t="shared" si="204"/>
        <v>0</v>
      </c>
      <c r="I2468" s="1279">
        <f>IF($L2452="TC",0,IF($L2452="Nso",0,VLOOKUP($A2449,'Marks Entry'!$B$9:$FN$108,123,0)))</f>
        <v>0</v>
      </c>
      <c r="J2468" s="1280"/>
      <c r="K2468" s="534">
        <f t="shared" si="205"/>
        <v>0</v>
      </c>
      <c r="L2468" s="1281">
        <f>IF($L2452="TC",0,IF($L2452="Nso",0,VLOOKUP($A2449,'Marks Entry'!$B$9:$FN$108,126,0)))</f>
        <v>0</v>
      </c>
      <c r="M2468" s="1282"/>
      <c r="N2468" s="537">
        <f t="shared" si="206"/>
        <v>0</v>
      </c>
      <c r="O2468" s="544" t="str">
        <f>IF($L2452="TC",0,IF($L2452="Nso",0,VLOOKUP($A2449,'Marks Entry'!$B$9:$FN$108,130,0)))</f>
        <v>E</v>
      </c>
      <c r="P2468" s="1007"/>
    </row>
    <row r="2469" spans="1:16" s="73" customFormat="1" ht="18.600000000000001" customHeight="1">
      <c r="A2469" s="1303"/>
      <c r="B2469" s="543" t="s">
        <v>210</v>
      </c>
      <c r="C2469" s="1350" t="s">
        <v>87</v>
      </c>
      <c r="D2469" s="1351"/>
      <c r="E2469" s="1352"/>
      <c r="F2469" s="1356" t="s">
        <v>88</v>
      </c>
      <c r="G2469" s="1357"/>
      <c r="H2469" s="1358" t="s">
        <v>89</v>
      </c>
      <c r="I2469" s="1358"/>
      <c r="J2469" s="1359" t="s">
        <v>44</v>
      </c>
      <c r="K2469" s="1360"/>
      <c r="L2469" s="236" t="s">
        <v>95</v>
      </c>
      <c r="M2469" s="236" t="s">
        <v>208</v>
      </c>
      <c r="N2469" s="200" t="s">
        <v>42</v>
      </c>
      <c r="O2469" s="545" t="s">
        <v>46</v>
      </c>
      <c r="P2469" s="1007"/>
    </row>
    <row r="2470" spans="1:16" s="73" customFormat="1" ht="18.600000000000001" customHeight="1" thickBot="1">
      <c r="A2470" s="1303"/>
      <c r="B2470" s="543" t="s">
        <v>210</v>
      </c>
      <c r="C2470" s="1353"/>
      <c r="D2470" s="1354"/>
      <c r="E2470" s="1355"/>
      <c r="F2470" s="1361">
        <f>IF($L2452="TC",0,IF($L2452="Nso",0,VLOOKUP($A2449,'Marks Entry'!$B$9:$FN$108,161,0)))</f>
        <v>1200</v>
      </c>
      <c r="G2470" s="1362"/>
      <c r="H2470" s="1363">
        <f>IF($L2452="TC",0,IF($L2452="Nso",0,VLOOKUP($A2449,'Marks Entry'!$B$9:$FN$108,162,0)))</f>
        <v>0</v>
      </c>
      <c r="I2470" s="1363"/>
      <c r="J2470" s="1364">
        <f>IF($L2452="TC",0,IF($L2452="Nso",0,VLOOKUP($A2449,'Marks Entry'!$B$9:$FN$108,163,0)))</f>
        <v>0</v>
      </c>
      <c r="K2470" s="1365"/>
      <c r="L2470" s="237" t="str">
        <f>IF($L2452="TC",0,IF($L2452="Nso",0,VLOOKUP($A2449,'Marks Entry'!$B$9:$FN$108,164,0)))</f>
        <v/>
      </c>
      <c r="M2470" s="237" t="str">
        <f>IF($L2452="TC",0,IF($L2452="Nso",0,VLOOKUP($A2449,'Marks Entry'!$B$9:$FN$108,165,0)))</f>
        <v/>
      </c>
      <c r="N2470" s="542" t="str">
        <f>IF($L2452="TC","TC",IF($L2452="Nso","NSO",VLOOKUP($A2449,'Marks Entry'!$B$9:$FN$108,166,0)))</f>
        <v>PROMOTED</v>
      </c>
      <c r="O2470" s="546" t="str">
        <f>IF($L2452="Nso",0,VLOOKUP($A2449,'Marks Entry'!$B$9:$FN$108,168,0))</f>
        <v/>
      </c>
      <c r="P2470" s="1007"/>
    </row>
    <row r="2471" spans="1:16" s="73" customFormat="1" ht="18.600000000000001" customHeight="1">
      <c r="A2471" s="1303"/>
      <c r="B2471" s="543" t="s">
        <v>210</v>
      </c>
      <c r="C2471" s="1332" t="s">
        <v>62</v>
      </c>
      <c r="D2471" s="1333"/>
      <c r="E2471" s="1333"/>
      <c r="F2471" s="1333"/>
      <c r="G2471" s="1333"/>
      <c r="H2471" s="1333"/>
      <c r="I2471" s="1334"/>
      <c r="J2471" s="1335" t="s">
        <v>63</v>
      </c>
      <c r="K2471" s="1335"/>
      <c r="L2471" s="1336"/>
      <c r="M2471" s="238">
        <f>IF($L2452="TC",0,IF($L2452="Nso",0,VLOOKUP($A2449,'Marks Entry'!$B$9:$FN$108,158,0)))</f>
        <v>0</v>
      </c>
      <c r="N2471" s="1337" t="s">
        <v>104</v>
      </c>
      <c r="O2471" s="1338"/>
      <c r="P2471" s="1007"/>
    </row>
    <row r="2472" spans="1:16" s="73" customFormat="1" ht="18.600000000000001" customHeight="1" thickBot="1">
      <c r="A2472" s="1303"/>
      <c r="B2472" s="543" t="s">
        <v>210</v>
      </c>
      <c r="C2472" s="1339" t="s">
        <v>57</v>
      </c>
      <c r="D2472" s="1340"/>
      <c r="E2472" s="1340"/>
      <c r="F2472" s="1341" t="s">
        <v>168</v>
      </c>
      <c r="G2472" s="1341"/>
      <c r="H2472" s="1341"/>
      <c r="I2472" s="523" t="s">
        <v>50</v>
      </c>
      <c r="J2472" s="1342" t="s">
        <v>64</v>
      </c>
      <c r="K2472" s="1342"/>
      <c r="L2472" s="1343"/>
      <c r="M2472" s="239">
        <f>IF($L2452="TC",0,IF($L2452="Nso",0,VLOOKUP($A2449,'Marks Entry'!$B$9:$FN$108,159,0)))</f>
        <v>0</v>
      </c>
      <c r="N2472" s="1344" t="str">
        <f>IF($L2452="TC",0,IF($L2452="Nso",0,VLOOKUP($A2449,'Marks Entry'!$B$9:$FN$108,160,0)))</f>
        <v/>
      </c>
      <c r="O2472" s="1345"/>
      <c r="P2472" s="1007"/>
    </row>
    <row r="2473" spans="1:16" s="73" customFormat="1" ht="18.600000000000001" customHeight="1">
      <c r="A2473" s="1303"/>
      <c r="B2473" s="543" t="s">
        <v>210</v>
      </c>
      <c r="C2473" s="1339"/>
      <c r="D2473" s="1340"/>
      <c r="E2473" s="1340"/>
      <c r="F2473" s="1341"/>
      <c r="G2473" s="1341"/>
      <c r="H2473" s="1341"/>
      <c r="I2473" s="524" t="s">
        <v>102</v>
      </c>
      <c r="J2473" s="1346" t="s">
        <v>65</v>
      </c>
      <c r="K2473" s="1346"/>
      <c r="L2473" s="1347"/>
      <c r="M2473" s="1348" t="str">
        <f>IF($L2452="TC",0,IF($L2452="Nso",0,VLOOKUP($A2449,'Marks Entry'!$B$9:$FN$108,169,0)))</f>
        <v>Need Improvement</v>
      </c>
      <c r="N2473" s="1348"/>
      <c r="O2473" s="1349"/>
      <c r="P2473" s="1007"/>
    </row>
    <row r="2474" spans="1:16" s="73" customFormat="1" ht="18.600000000000001" customHeight="1">
      <c r="A2474" s="1303"/>
      <c r="B2474" s="543" t="s">
        <v>210</v>
      </c>
      <c r="C2474" s="1397" t="str">
        <f>'Marks Entry'!$EB$3</f>
        <v>Work Exp.</v>
      </c>
      <c r="D2474" s="1398"/>
      <c r="E2474" s="1399"/>
      <c r="F2474" s="1400" t="str">
        <f>IF($L2452="TC",0,IF($L2452="Nso",0,VLOOKUP($A2449,'Marks Entry'!$B$9:$GM$108,186,0)))</f>
        <v>0/100</v>
      </c>
      <c r="G2474" s="1400"/>
      <c r="H2474" s="1400"/>
      <c r="I2474" s="59" t="str">
        <f>IF($L2452="TC",0,IF($L2452="Nso",0,VLOOKUP($A2449,'Marks Entry'!$B$9:$GM$108,139,0)))</f>
        <v>E</v>
      </c>
      <c r="J2474" s="1401" t="s">
        <v>81</v>
      </c>
      <c r="K2474" s="1401"/>
      <c r="L2474" s="1402"/>
      <c r="M2474" s="1403">
        <f>'Marks Entry'!$AA$2</f>
        <v>45041</v>
      </c>
      <c r="N2474" s="1403"/>
      <c r="O2474" s="1404"/>
      <c r="P2474" s="1007"/>
    </row>
    <row r="2475" spans="1:16" s="73" customFormat="1" ht="18.600000000000001" customHeight="1">
      <c r="A2475" s="1303"/>
      <c r="B2475" s="543" t="s">
        <v>210</v>
      </c>
      <c r="C2475" s="1405" t="str">
        <f>'Marks Entry'!$EK$3</f>
        <v>Art Edu.</v>
      </c>
      <c r="D2475" s="1400"/>
      <c r="E2475" s="1400"/>
      <c r="F2475" s="1406" t="str">
        <f>IF($L2452="TC",0,IF($L2452="Nso",0,VLOOKUP($A2449,'Marks Entry'!$B$9:$GM$108,190,0)))</f>
        <v>0/100</v>
      </c>
      <c r="G2475" s="1407"/>
      <c r="H2475" s="1408"/>
      <c r="I2475" s="59" t="str">
        <f>IF($L2452="TC",0,IF($L2452="Nso",0,VLOOKUP($A2449,'Marks Entry'!$B$9:$GM$108,148,0)))</f>
        <v>E</v>
      </c>
      <c r="J2475" s="1409"/>
      <c r="K2475" s="1409"/>
      <c r="L2475" s="1410"/>
      <c r="M2475" s="1410"/>
      <c r="N2475" s="1410"/>
      <c r="O2475" s="1411"/>
      <c r="P2475" s="1007"/>
    </row>
    <row r="2476" spans="1:16" s="73" customFormat="1" ht="18.600000000000001" customHeight="1">
      <c r="A2476" s="1303"/>
      <c r="B2476" s="543" t="s">
        <v>210</v>
      </c>
      <c r="C2476" s="1366" t="str">
        <f>'Marks Entry'!$ET$3</f>
        <v>HEALTH &amp; PHY. EDU.</v>
      </c>
      <c r="D2476" s="1367"/>
      <c r="E2476" s="1367"/>
      <c r="F2476" s="1368" t="str">
        <f>IF($L2452="TC",0,IF($L2452="Nso",0,VLOOKUP($A2449,'Marks Entry'!$B$9:$GM$108,194,0)))</f>
        <v>0/100</v>
      </c>
      <c r="G2476" s="1369"/>
      <c r="H2476" s="1370"/>
      <c r="I2476" s="59" t="str">
        <f>IF($L2452="TC",0,IF($L2452="Nso",0,VLOOKUP($A2449,'Marks Entry'!$B$9:$GM$108,157,0)))</f>
        <v>E</v>
      </c>
      <c r="J2476" s="1371" t="s">
        <v>77</v>
      </c>
      <c r="K2476" s="1372"/>
      <c r="L2476" s="1373"/>
      <c r="M2476" s="1377"/>
      <c r="N2476" s="1372"/>
      <c r="O2476" s="1378"/>
      <c r="P2476" s="1007"/>
    </row>
    <row r="2477" spans="1:16" s="73" customFormat="1" ht="18.600000000000001" customHeight="1">
      <c r="A2477" s="1303"/>
      <c r="B2477" s="543" t="s">
        <v>210</v>
      </c>
      <c r="C2477" s="1381" t="s">
        <v>66</v>
      </c>
      <c r="D2477" s="1382"/>
      <c r="E2477" s="1382"/>
      <c r="F2477" s="1382"/>
      <c r="G2477" s="1382"/>
      <c r="H2477" s="1382"/>
      <c r="I2477" s="1383"/>
      <c r="J2477" s="1374"/>
      <c r="K2477" s="1375"/>
      <c r="L2477" s="1376"/>
      <c r="M2477" s="1379"/>
      <c r="N2477" s="1375"/>
      <c r="O2477" s="1380"/>
      <c r="P2477" s="1007"/>
    </row>
    <row r="2478" spans="1:16" s="73" customFormat="1" ht="18.600000000000001" customHeight="1" thickBot="1">
      <c r="A2478" s="1303"/>
      <c r="B2478" s="543" t="s">
        <v>210</v>
      </c>
      <c r="C2478" s="60" t="s">
        <v>67</v>
      </c>
      <c r="D2478" s="1384" t="s">
        <v>72</v>
      </c>
      <c r="E2478" s="1385"/>
      <c r="F2478" s="1384" t="s">
        <v>73</v>
      </c>
      <c r="G2478" s="1386"/>
      <c r="H2478" s="1386"/>
      <c r="I2478" s="1387"/>
      <c r="J2478" s="1388" t="s">
        <v>78</v>
      </c>
      <c r="K2478" s="1389"/>
      <c r="L2478" s="1389"/>
      <c r="M2478" s="1389"/>
      <c r="N2478" s="1389"/>
      <c r="O2478" s="1390"/>
      <c r="P2478" s="1007"/>
    </row>
    <row r="2479" spans="1:16" s="73" customFormat="1" ht="18.600000000000001" customHeight="1">
      <c r="A2479" s="1303"/>
      <c r="B2479" s="543" t="s">
        <v>210</v>
      </c>
      <c r="C2479" s="690" t="s">
        <v>68</v>
      </c>
      <c r="D2479" s="1328" t="s">
        <v>211</v>
      </c>
      <c r="E2479" s="1327"/>
      <c r="F2479" s="1394" t="s">
        <v>74</v>
      </c>
      <c r="G2479" s="1395"/>
      <c r="H2479" s="1395"/>
      <c r="I2479" s="1396"/>
      <c r="J2479" s="1391"/>
      <c r="K2479" s="1392"/>
      <c r="L2479" s="1392"/>
      <c r="M2479" s="1392"/>
      <c r="N2479" s="1392"/>
      <c r="O2479" s="1393"/>
      <c r="P2479" s="1007"/>
    </row>
    <row r="2480" spans="1:16" s="73" customFormat="1" ht="18.600000000000001" customHeight="1">
      <c r="A2480" s="1303"/>
      <c r="B2480" s="543" t="s">
        <v>210</v>
      </c>
      <c r="C2480" s="689" t="s">
        <v>69</v>
      </c>
      <c r="D2480" s="1275" t="s">
        <v>212</v>
      </c>
      <c r="E2480" s="1274"/>
      <c r="F2480" s="1413" t="s">
        <v>75</v>
      </c>
      <c r="G2480" s="1414"/>
      <c r="H2480" s="1414"/>
      <c r="I2480" s="1415"/>
      <c r="J2480" s="1391"/>
      <c r="K2480" s="1392"/>
      <c r="L2480" s="1392"/>
      <c r="M2480" s="1392"/>
      <c r="N2480" s="1392"/>
      <c r="O2480" s="1393"/>
      <c r="P2480" s="1007"/>
    </row>
    <row r="2481" spans="1:16" s="73" customFormat="1" ht="18.600000000000001" customHeight="1">
      <c r="A2481" s="1303"/>
      <c r="B2481" s="543" t="s">
        <v>210</v>
      </c>
      <c r="C2481" s="689" t="s">
        <v>71</v>
      </c>
      <c r="D2481" s="1275" t="s">
        <v>213</v>
      </c>
      <c r="E2481" s="1274"/>
      <c r="F2481" s="1413" t="s">
        <v>76</v>
      </c>
      <c r="G2481" s="1414"/>
      <c r="H2481" s="1414"/>
      <c r="I2481" s="1415"/>
      <c r="J2481" s="1416" t="s">
        <v>90</v>
      </c>
      <c r="K2481" s="1417"/>
      <c r="L2481" s="1417"/>
      <c r="M2481" s="1417"/>
      <c r="N2481" s="1417"/>
      <c r="O2481" s="1418"/>
      <c r="P2481" s="1007"/>
    </row>
    <row r="2482" spans="1:16" s="73" customFormat="1" ht="18.600000000000001" customHeight="1">
      <c r="A2482" s="1303"/>
      <c r="B2482" s="543" t="s">
        <v>210</v>
      </c>
      <c r="C2482" s="689" t="s">
        <v>70</v>
      </c>
      <c r="D2482" s="1275" t="s">
        <v>214</v>
      </c>
      <c r="E2482" s="1274"/>
      <c r="F2482" s="1413" t="s">
        <v>103</v>
      </c>
      <c r="G2482" s="1414"/>
      <c r="H2482" s="1414"/>
      <c r="I2482" s="1415"/>
      <c r="J2482" s="1416"/>
      <c r="K2482" s="1417"/>
      <c r="L2482" s="1417"/>
      <c r="M2482" s="1417"/>
      <c r="N2482" s="1417"/>
      <c r="O2482" s="1418"/>
      <c r="P2482" s="1007"/>
    </row>
    <row r="2483" spans="1:16" s="73" customFormat="1" ht="18.600000000000001" customHeight="1" thickBot="1">
      <c r="A2483" s="1303"/>
      <c r="B2483" s="547" t="s">
        <v>210</v>
      </c>
      <c r="C2483" s="548" t="s">
        <v>153</v>
      </c>
      <c r="D2483" s="1281" t="s">
        <v>215</v>
      </c>
      <c r="E2483" s="1280"/>
      <c r="F2483" s="1422" t="s">
        <v>216</v>
      </c>
      <c r="G2483" s="1423"/>
      <c r="H2483" s="1423"/>
      <c r="I2483" s="1424"/>
      <c r="J2483" s="1419"/>
      <c r="K2483" s="1420"/>
      <c r="L2483" s="1420"/>
      <c r="M2483" s="1420"/>
      <c r="N2483" s="1420"/>
      <c r="O2483" s="1421"/>
      <c r="P2483" s="1007"/>
    </row>
    <row r="2484" spans="1:16" s="73" customFormat="1" ht="9.75" customHeight="1">
      <c r="A2484" s="1412"/>
      <c r="B2484" s="1412"/>
      <c r="C2484" s="1412"/>
      <c r="D2484" s="1412"/>
      <c r="E2484" s="1412"/>
      <c r="F2484" s="1412"/>
      <c r="G2484" s="1412"/>
      <c r="H2484" s="1412"/>
      <c r="I2484" s="1412"/>
      <c r="J2484" s="1412"/>
      <c r="K2484" s="1412"/>
      <c r="L2484" s="1412"/>
      <c r="M2484" s="1412"/>
      <c r="N2484" s="1412"/>
      <c r="O2484" s="1412"/>
      <c r="P2484" s="1412"/>
    </row>
    <row r="2485" spans="1:16" s="73" customFormat="1" ht="17.25" customHeight="1" thickBot="1">
      <c r="A2485" s="241">
        <f>A2449+1</f>
        <v>70</v>
      </c>
      <c r="B2485" s="1302" t="s">
        <v>53</v>
      </c>
      <c r="C2485" s="1302"/>
      <c r="D2485" s="1302"/>
      <c r="E2485" s="1302"/>
      <c r="F2485" s="1302"/>
      <c r="G2485" s="1302"/>
      <c r="H2485" s="1302"/>
      <c r="I2485" s="1302"/>
      <c r="J2485" s="1302"/>
      <c r="K2485" s="1302"/>
      <c r="L2485" s="1302"/>
      <c r="M2485" s="1302"/>
      <c r="N2485" s="1302"/>
      <c r="O2485" s="1302"/>
      <c r="P2485" s="1007"/>
    </row>
    <row r="2486" spans="1:16" s="73" customFormat="1" ht="44.25" customHeight="1">
      <c r="A2486" s="1303"/>
      <c r="B2486" s="1304" t="str">
        <f>IF(L2488&gt;0,CONCATENATE(I2488,L2488),0)</f>
        <v>Roll No.:-970</v>
      </c>
      <c r="C2486" s="1306"/>
      <c r="D2486" s="1308" t="str">
        <f>Master!$E$8</f>
        <v>Govt. Sr. Secondary School Raimalwada</v>
      </c>
      <c r="E2486" s="1309"/>
      <c r="F2486" s="1309"/>
      <c r="G2486" s="1309"/>
      <c r="H2486" s="1309"/>
      <c r="I2486" s="1309"/>
      <c r="J2486" s="1309"/>
      <c r="K2486" s="1309"/>
      <c r="L2486" s="1309"/>
      <c r="M2486" s="1309"/>
      <c r="N2486" s="1309"/>
      <c r="O2486" s="1310"/>
      <c r="P2486" s="1007"/>
    </row>
    <row r="2487" spans="1:16" s="73" customFormat="1" ht="26.25" customHeight="1" thickBot="1">
      <c r="A2487" s="1303"/>
      <c r="B2487" s="1305"/>
      <c r="C2487" s="1307"/>
      <c r="D2487" s="1311" t="str">
        <f>Master!$E$11</f>
        <v>P.S.-Bapini (Jodhpur)</v>
      </c>
      <c r="E2487" s="1311"/>
      <c r="F2487" s="1311"/>
      <c r="G2487" s="1311"/>
      <c r="H2487" s="1311"/>
      <c r="I2487" s="1311"/>
      <c r="J2487" s="1311"/>
      <c r="K2487" s="1311"/>
      <c r="L2487" s="1311"/>
      <c r="M2487" s="1311"/>
      <c r="N2487" s="1311"/>
      <c r="O2487" s="1312"/>
      <c r="P2487" s="1007"/>
    </row>
    <row r="2488" spans="1:16" s="73" customFormat="1" ht="15" customHeight="1">
      <c r="A2488" s="1303"/>
      <c r="B2488" s="1313"/>
      <c r="C2488" s="1314" t="s">
        <v>163</v>
      </c>
      <c r="D2488" s="1315"/>
      <c r="E2488" s="1315"/>
      <c r="F2488" s="1315"/>
      <c r="G2488" s="1315"/>
      <c r="H2488" s="1316"/>
      <c r="I2488" s="1320" t="s">
        <v>125</v>
      </c>
      <c r="J2488" s="1321"/>
      <c r="K2488" s="1321"/>
      <c r="L2488" s="1286">
        <f>VLOOKUP(A2485,'Marks Entry'!$B$9:$G$108,6)</f>
        <v>970</v>
      </c>
      <c r="M2488" s="1288" t="str">
        <f>CONCATENATE('Marks Entry'!$C$3,"0",'Marks Entry'!$G$3)</f>
        <v>School U-Dise Code :-08151106901</v>
      </c>
      <c r="N2488" s="1289"/>
      <c r="O2488" s="1290"/>
      <c r="P2488" s="1007"/>
    </row>
    <row r="2489" spans="1:16" s="73" customFormat="1" ht="15" customHeight="1">
      <c r="A2489" s="1303"/>
      <c r="B2489" s="1313"/>
      <c r="C2489" s="1314"/>
      <c r="D2489" s="1315"/>
      <c r="E2489" s="1315"/>
      <c r="F2489" s="1315"/>
      <c r="G2489" s="1315"/>
      <c r="H2489" s="1316"/>
      <c r="I2489" s="1320"/>
      <c r="J2489" s="1321"/>
      <c r="K2489" s="1321"/>
      <c r="L2489" s="1286"/>
      <c r="M2489" s="1291" t="str">
        <f>CONCATENATE('Marks Entry'!$I$3,'Marks Entry'!$J$3)</f>
        <v>Session :-2022-23</v>
      </c>
      <c r="N2489" s="1292"/>
      <c r="O2489" s="1293"/>
      <c r="P2489" s="1007"/>
    </row>
    <row r="2490" spans="1:16" s="73" customFormat="1" ht="15" customHeight="1" thickBot="1">
      <c r="A2490" s="1303"/>
      <c r="B2490" s="1313"/>
      <c r="C2490" s="1317"/>
      <c r="D2490" s="1318"/>
      <c r="E2490" s="1318"/>
      <c r="F2490" s="1318"/>
      <c r="G2490" s="1318"/>
      <c r="H2490" s="1319"/>
      <c r="I2490" s="1322"/>
      <c r="J2490" s="1323"/>
      <c r="K2490" s="1323"/>
      <c r="L2490" s="1287"/>
      <c r="M2490" s="1294"/>
      <c r="N2490" s="1295"/>
      <c r="O2490" s="1296"/>
      <c r="P2490" s="1007"/>
    </row>
    <row r="2491" spans="1:16" s="73" customFormat="1" ht="19.5" customHeight="1">
      <c r="A2491" s="1303"/>
      <c r="B2491" s="543" t="s">
        <v>210</v>
      </c>
      <c r="C2491" s="1297" t="s">
        <v>21</v>
      </c>
      <c r="D2491" s="1298"/>
      <c r="E2491" s="1298"/>
      <c r="F2491" s="1298"/>
      <c r="G2491" s="1299"/>
      <c r="H2491" s="13" t="s">
        <v>161</v>
      </c>
      <c r="I2491" s="1300">
        <f>VLOOKUP($A2485,'Marks Entry'!$B$9:$FN$108,4,0)</f>
        <v>0</v>
      </c>
      <c r="J2491" s="1300"/>
      <c r="K2491" s="1300"/>
      <c r="L2491" s="1300"/>
      <c r="M2491" s="1300"/>
      <c r="N2491" s="1300"/>
      <c r="O2491" s="1301"/>
      <c r="P2491" s="1007"/>
    </row>
    <row r="2492" spans="1:16" s="73" customFormat="1" ht="19.5" customHeight="1">
      <c r="A2492" s="1303"/>
      <c r="B2492" s="543" t="s">
        <v>210</v>
      </c>
      <c r="C2492" s="1283" t="s">
        <v>23</v>
      </c>
      <c r="D2492" s="1284"/>
      <c r="E2492" s="1284"/>
      <c r="F2492" s="1284"/>
      <c r="G2492" s="1285"/>
      <c r="H2492" s="25" t="s">
        <v>161</v>
      </c>
      <c r="I2492" s="1252">
        <f>VLOOKUP($A2485,'Marks Entry'!$B$9:$FN$108,7,0)</f>
        <v>0</v>
      </c>
      <c r="J2492" s="1252"/>
      <c r="K2492" s="1252"/>
      <c r="L2492" s="1252"/>
      <c r="M2492" s="1252"/>
      <c r="N2492" s="1252"/>
      <c r="O2492" s="1253"/>
      <c r="P2492" s="1007"/>
    </row>
    <row r="2493" spans="1:16" s="73" customFormat="1" ht="19.5" customHeight="1">
      <c r="A2493" s="1303"/>
      <c r="B2493" s="543" t="s">
        <v>210</v>
      </c>
      <c r="C2493" s="1283" t="s">
        <v>24</v>
      </c>
      <c r="D2493" s="1284"/>
      <c r="E2493" s="1284"/>
      <c r="F2493" s="1284"/>
      <c r="G2493" s="1285"/>
      <c r="H2493" s="25" t="s">
        <v>161</v>
      </c>
      <c r="I2493" s="1252">
        <f>VLOOKUP($A2485,'Marks Entry'!$B$9:$FN$108,8,0)</f>
        <v>0</v>
      </c>
      <c r="J2493" s="1252"/>
      <c r="K2493" s="1252"/>
      <c r="L2493" s="1252"/>
      <c r="M2493" s="1252"/>
      <c r="N2493" s="1252"/>
      <c r="O2493" s="1253"/>
      <c r="P2493" s="1007"/>
    </row>
    <row r="2494" spans="1:16" s="73" customFormat="1" ht="19.5" customHeight="1">
      <c r="A2494" s="1303"/>
      <c r="B2494" s="543" t="s">
        <v>210</v>
      </c>
      <c r="C2494" s="1283" t="s">
        <v>55</v>
      </c>
      <c r="D2494" s="1284"/>
      <c r="E2494" s="1284"/>
      <c r="F2494" s="1284"/>
      <c r="G2494" s="1285"/>
      <c r="H2494" s="25" t="s">
        <v>161</v>
      </c>
      <c r="I2494" s="1252">
        <f>VLOOKUP($A2485,'Marks Entry'!$B$9:$FN$108,9,0)</f>
        <v>0</v>
      </c>
      <c r="J2494" s="1252"/>
      <c r="K2494" s="1252"/>
      <c r="L2494" s="1252"/>
      <c r="M2494" s="1252"/>
      <c r="N2494" s="1252"/>
      <c r="O2494" s="1253"/>
      <c r="P2494" s="1007"/>
    </row>
    <row r="2495" spans="1:16" s="73" customFormat="1" ht="19.5" customHeight="1">
      <c r="A2495" s="1303"/>
      <c r="B2495" s="543" t="s">
        <v>210</v>
      </c>
      <c r="C2495" s="1283" t="s">
        <v>56</v>
      </c>
      <c r="D2495" s="1284"/>
      <c r="E2495" s="1284"/>
      <c r="F2495" s="1284"/>
      <c r="G2495" s="1285"/>
      <c r="H2495" s="25" t="s">
        <v>161</v>
      </c>
      <c r="I2495" s="1251" t="str">
        <f>CONCATENATE('Marks Entry'!$G$4,'Marks Entry'!$J$4)</f>
        <v>6(A)</v>
      </c>
      <c r="J2495" s="1252"/>
      <c r="K2495" s="1252"/>
      <c r="L2495" s="1252"/>
      <c r="M2495" s="1252"/>
      <c r="N2495" s="1252"/>
      <c r="O2495" s="1253"/>
      <c r="P2495" s="1007"/>
    </row>
    <row r="2496" spans="1:16" s="73" customFormat="1" ht="19.5" customHeight="1" thickBot="1">
      <c r="A2496" s="1303"/>
      <c r="B2496" s="543" t="s">
        <v>210</v>
      </c>
      <c r="C2496" s="1254" t="s">
        <v>26</v>
      </c>
      <c r="D2496" s="1255"/>
      <c r="E2496" s="1255"/>
      <c r="F2496" s="1255"/>
      <c r="G2496" s="1256"/>
      <c r="H2496" s="61" t="s">
        <v>161</v>
      </c>
      <c r="I2496" s="1257">
        <f>VLOOKUP($A2485,'Marks Entry'!$B$9:$FN$108,10,0)</f>
        <v>0</v>
      </c>
      <c r="J2496" s="1257"/>
      <c r="K2496" s="1257"/>
      <c r="L2496" s="1257"/>
      <c r="M2496" s="1257"/>
      <c r="N2496" s="1257"/>
      <c r="O2496" s="1258"/>
      <c r="P2496" s="1007"/>
    </row>
    <row r="2497" spans="1:16" s="73" customFormat="1" ht="34.5" customHeight="1">
      <c r="A2497" s="1303"/>
      <c r="B2497" s="543" t="s">
        <v>210</v>
      </c>
      <c r="C2497" s="1259" t="s">
        <v>57</v>
      </c>
      <c r="D2497" s="1260"/>
      <c r="E2497" s="525" t="s">
        <v>82</v>
      </c>
      <c r="F2497" s="525" t="s">
        <v>83</v>
      </c>
      <c r="G2497" s="697" t="str">
        <f>'Marks Entry'!$R$5</f>
        <v>No Bag Day Activity</v>
      </c>
      <c r="H2497" s="521" t="s">
        <v>32</v>
      </c>
      <c r="I2497" s="1261" t="s">
        <v>58</v>
      </c>
      <c r="J2497" s="1262"/>
      <c r="K2497" s="522" t="s">
        <v>203</v>
      </c>
      <c r="L2497" s="1263" t="s">
        <v>94</v>
      </c>
      <c r="M2497" s="1264"/>
      <c r="N2497" s="535" t="s">
        <v>86</v>
      </c>
      <c r="O2497" s="1265" t="s">
        <v>101</v>
      </c>
      <c r="P2497" s="1007"/>
    </row>
    <row r="2498" spans="1:16" s="73" customFormat="1" ht="25.5" customHeight="1" thickBot="1">
      <c r="A2498" s="1303"/>
      <c r="B2498" s="543" t="s">
        <v>210</v>
      </c>
      <c r="C2498" s="1267" t="s">
        <v>59</v>
      </c>
      <c r="D2498" s="1268"/>
      <c r="E2498" s="549">
        <f>'Marks Entry'!$N$7</f>
        <v>10</v>
      </c>
      <c r="F2498" s="549">
        <f>'Marks Entry'!$Q$7</f>
        <v>10</v>
      </c>
      <c r="G2498" s="549">
        <f>'Marks Entry'!$T$7</f>
        <v>10</v>
      </c>
      <c r="H2498" s="111">
        <f>SUM(E2498:G2498)</f>
        <v>30</v>
      </c>
      <c r="I2498" s="1269">
        <f>'Marks Entry'!$X$7</f>
        <v>70</v>
      </c>
      <c r="J2498" s="1270"/>
      <c r="K2498" s="531">
        <f>SUM(H2498,I2498)</f>
        <v>100</v>
      </c>
      <c r="L2498" s="1330">
        <f>'Marks Entry'!$AA$7</f>
        <v>100</v>
      </c>
      <c r="M2498" s="1331"/>
      <c r="N2498" s="536">
        <f>H2498+I2498+L2498</f>
        <v>200</v>
      </c>
      <c r="O2498" s="1266"/>
      <c r="P2498" s="1007"/>
    </row>
    <row r="2499" spans="1:16" s="73" customFormat="1" ht="18.600000000000001" customHeight="1">
      <c r="A2499" s="1303"/>
      <c r="B2499" s="543" t="s">
        <v>210</v>
      </c>
      <c r="C2499" s="1324" t="str">
        <f>'Marks Entry'!$L$3</f>
        <v>HINDI</v>
      </c>
      <c r="D2499" s="1325"/>
      <c r="E2499" s="527">
        <f>IF($L2488="TC",0,IF($L2488="Nso",0,VLOOKUP($A2485,'Marks Entry'!$B$9:$FN$108,13,0)))</f>
        <v>0</v>
      </c>
      <c r="F2499" s="527">
        <f>IF($L2488="TC",0,IF($L2488="Nso",0,VLOOKUP($A2485,'Marks Entry'!$B$9:$FN$108,16,0)))</f>
        <v>0</v>
      </c>
      <c r="G2499" s="527">
        <f>IF($L2488="TC",0,IF($L2488="Nso",0,VLOOKUP($A2485,'Marks Entry'!$B$9:$FN$108,19,0)))</f>
        <v>0</v>
      </c>
      <c r="H2499" s="528">
        <f>SUM(E2499:G2499)</f>
        <v>0</v>
      </c>
      <c r="I2499" s="1326">
        <f>IF($L2488="TC",0,IF($L2488="Nso",0,VLOOKUP($A2485,'Marks Entry'!$B$9:$FN$108,23,0)))</f>
        <v>0</v>
      </c>
      <c r="J2499" s="1327"/>
      <c r="K2499" s="532">
        <f>SUM(H2499,I2499)</f>
        <v>0</v>
      </c>
      <c r="L2499" s="1328">
        <f>IF($L2488="TC",0,IF($L2488="Nso",0,VLOOKUP($A2485,'Marks Entry'!$B$9:$FN$108,26,0)))</f>
        <v>0</v>
      </c>
      <c r="M2499" s="1329"/>
      <c r="N2499" s="537">
        <f>SUM(H2499,I2499,L2499)</f>
        <v>0</v>
      </c>
      <c r="O2499" s="544" t="str">
        <f>IF($L2488="TC",0,IF($L2488="Nso",0,VLOOKUP($A2485,'Marks Entry'!$B$9:$FN$108,30,0)))</f>
        <v>E</v>
      </c>
      <c r="P2499" s="1007"/>
    </row>
    <row r="2500" spans="1:16" s="73" customFormat="1" ht="18.600000000000001" customHeight="1">
      <c r="A2500" s="1303"/>
      <c r="B2500" s="543" t="s">
        <v>210</v>
      </c>
      <c r="C2500" s="1271" t="str">
        <f>'Marks Entry'!$AF$3</f>
        <v>ENGLISH</v>
      </c>
      <c r="D2500" s="1272"/>
      <c r="E2500" s="527">
        <f>IF($L2488="TC",0,IF($L2488="Nso",0,VLOOKUP($A2485,'Marks Entry'!$B$9:$FN$108,33,0)))</f>
        <v>0</v>
      </c>
      <c r="F2500" s="527">
        <f>IF($L2488="TC",0,IF($L2488="Nso",0,VLOOKUP($A2485,'Marks Entry'!$B$9:$FN$108,36,0)))</f>
        <v>0</v>
      </c>
      <c r="G2500" s="527">
        <f>IF($L2488="TC",0,IF($L2488="Nso",0,VLOOKUP($A2485,'Marks Entry'!$B$9:$FN$108,39,0)))</f>
        <v>0</v>
      </c>
      <c r="H2500" s="529">
        <f t="shared" ref="H2500:H2504" si="207">SUM(E2500:G2500)</f>
        <v>0</v>
      </c>
      <c r="I2500" s="1273">
        <f>IF($L2488="TC",0,IF($L2488="Nso",0,VLOOKUP($A2485,'Marks Entry'!$B$9:$FN$108,43,0)))</f>
        <v>0</v>
      </c>
      <c r="J2500" s="1274"/>
      <c r="K2500" s="533">
        <f t="shared" ref="K2500:K2504" si="208">SUM(H2500,I2500)</f>
        <v>0</v>
      </c>
      <c r="L2500" s="1275">
        <f>IF($L2488="TC",0,IF($L2488="Nso",0,VLOOKUP($A2485,'Marks Entry'!$B$9:$FN$108,46,0)))</f>
        <v>0</v>
      </c>
      <c r="M2500" s="1276"/>
      <c r="N2500" s="537">
        <f t="shared" ref="N2500:N2504" si="209">SUM(H2500,I2500,L2500)</f>
        <v>0</v>
      </c>
      <c r="O2500" s="544" t="str">
        <f>IF($L2488="TC",0,IF($L2488="Nso",0,VLOOKUP($A2485,'Marks Entry'!$B$9:$FN$108,50,0)))</f>
        <v>E</v>
      </c>
      <c r="P2500" s="1007"/>
    </row>
    <row r="2501" spans="1:16" s="73" customFormat="1" ht="18.600000000000001" customHeight="1">
      <c r="A2501" s="1303"/>
      <c r="B2501" s="543" t="s">
        <v>210</v>
      </c>
      <c r="C2501" s="1271" t="str">
        <f>'Marks Entry'!$AZ$3</f>
        <v>SANSKRIT</v>
      </c>
      <c r="D2501" s="1272"/>
      <c r="E2501" s="527">
        <f>IF($L2488="TC",0,IF($L2488="Nso",0,VLOOKUP($A2485,'Marks Entry'!$B$9:$FN$108,53,0)))</f>
        <v>0</v>
      </c>
      <c r="F2501" s="527">
        <f>IF($L2488="TC",0,IF($L2488="TC",0,IF($L2488="Nso",0,VLOOKUP($A2485,'Marks Entry'!$B$9:$FN$108,56,0))))</f>
        <v>0</v>
      </c>
      <c r="G2501" s="527">
        <f>IF($L2488="TC",0,IF($L2488="TC",0,IF($L2488="Nso",0,VLOOKUP($A2485,'Marks Entry'!$B$9:$FN$108,59,0))))</f>
        <v>0</v>
      </c>
      <c r="H2501" s="529">
        <f t="shared" si="207"/>
        <v>0</v>
      </c>
      <c r="I2501" s="1273">
        <f>IF($L2488="TC",0,IF($L2488="Nso",0,VLOOKUP($A2485,'Marks Entry'!$B$9:$FN$108,63,0)))</f>
        <v>0</v>
      </c>
      <c r="J2501" s="1274"/>
      <c r="K2501" s="533">
        <f t="shared" si="208"/>
        <v>0</v>
      </c>
      <c r="L2501" s="1275">
        <f>IF($L2488="TC",0,IF($L2488="Nso",0,VLOOKUP($A2485,'Marks Entry'!$B$9:$FN$108,66,0)))</f>
        <v>0</v>
      </c>
      <c r="M2501" s="1276"/>
      <c r="N2501" s="537">
        <f t="shared" si="209"/>
        <v>0</v>
      </c>
      <c r="O2501" s="544" t="str">
        <f>IF($L2488="TC",0,IF($L2488="Nso",0,VLOOKUP($A2485,'Marks Entry'!$B$9:$FN$108,70,0)))</f>
        <v>E</v>
      </c>
      <c r="P2501" s="1007"/>
    </row>
    <row r="2502" spans="1:16" s="73" customFormat="1" ht="18.600000000000001" customHeight="1">
      <c r="A2502" s="1303"/>
      <c r="B2502" s="543" t="s">
        <v>210</v>
      </c>
      <c r="C2502" s="1271" t="str">
        <f>'Marks Entry'!$BT$3</f>
        <v>SCIENCE</v>
      </c>
      <c r="D2502" s="1272"/>
      <c r="E2502" s="527">
        <f>IF($L2488="TC",0,IF($L2488="Nso",0,VLOOKUP($A2485,'Marks Entry'!$B$9:$FN$108,73,0)))</f>
        <v>0</v>
      </c>
      <c r="F2502" s="527">
        <f>IF($L2488="TC",0,IF($L2488="Nso",0,VLOOKUP($A2485,'Marks Entry'!$B$9:$FN$108,76,0)))</f>
        <v>0</v>
      </c>
      <c r="G2502" s="527">
        <f>IF($L2488="TC",0,IF($L2488="Nso",0,VLOOKUP($A2485,'Marks Entry'!$B$9:$FN$108,79,0)))</f>
        <v>0</v>
      </c>
      <c r="H2502" s="529">
        <f t="shared" si="207"/>
        <v>0</v>
      </c>
      <c r="I2502" s="1273">
        <f>IF($L2488="TC",0,IF($L2488="Nso",0,VLOOKUP($A2485,'Marks Entry'!$B$9:$FN$108,83,0)))</f>
        <v>0</v>
      </c>
      <c r="J2502" s="1274"/>
      <c r="K2502" s="533">
        <f t="shared" si="208"/>
        <v>0</v>
      </c>
      <c r="L2502" s="1275">
        <f>IF($L2488="TC",0,IF($L2488="Nso",0,VLOOKUP($A2485,'Marks Entry'!$B$9:$FN$108,86,0)))</f>
        <v>0</v>
      </c>
      <c r="M2502" s="1276"/>
      <c r="N2502" s="537">
        <f t="shared" si="209"/>
        <v>0</v>
      </c>
      <c r="O2502" s="544" t="str">
        <f>IF($L2488="TC",0,IF($L2488="Nso",0,VLOOKUP($A2485,'Marks Entry'!$B$9:$FN$108,90,0)))</f>
        <v>E</v>
      </c>
      <c r="P2502" s="1007"/>
    </row>
    <row r="2503" spans="1:16" s="73" customFormat="1" ht="18.600000000000001" customHeight="1">
      <c r="A2503" s="1303"/>
      <c r="B2503" s="543" t="s">
        <v>210</v>
      </c>
      <c r="C2503" s="1271" t="str">
        <f>'Marks Entry'!$CN$3</f>
        <v>MATHEMATICS</v>
      </c>
      <c r="D2503" s="1272"/>
      <c r="E2503" s="527">
        <f>IF($L2488="TC",0,IF($L2488="Nso",0,VLOOKUP($A2485,'Marks Entry'!$B$9:$FN$108,93,0)))</f>
        <v>0</v>
      </c>
      <c r="F2503" s="527">
        <f>IF($L2488="TC",0,IF($L2488="Nso",0,VLOOKUP($A2485,'Marks Entry'!$B$9:$FN$108,96,0)))</f>
        <v>0</v>
      </c>
      <c r="G2503" s="527">
        <f>IF($L2488="TC",0,IF($L2488="Nso",0,VLOOKUP($A2485,'Marks Entry'!$B$9:$FN$108,99,0)))</f>
        <v>0</v>
      </c>
      <c r="H2503" s="529">
        <f t="shared" si="207"/>
        <v>0</v>
      </c>
      <c r="I2503" s="1273">
        <f>IF($L2488="TC",0,IF($L2488="Nso",0,VLOOKUP($A2485,'Marks Entry'!$B$9:$FN$108,103,0)))</f>
        <v>0</v>
      </c>
      <c r="J2503" s="1274"/>
      <c r="K2503" s="533">
        <f t="shared" si="208"/>
        <v>0</v>
      </c>
      <c r="L2503" s="1275">
        <f>IF($L2488="TC",0,IF($L2488="Nso",0,VLOOKUP($A2485,'Marks Entry'!$B$9:$FN$108,106,0)))</f>
        <v>0</v>
      </c>
      <c r="M2503" s="1276"/>
      <c r="N2503" s="537">
        <f t="shared" si="209"/>
        <v>0</v>
      </c>
      <c r="O2503" s="544" t="str">
        <f>IF($L2488="TC",0,IF($L2488="Nso",0,VLOOKUP($A2485,'Marks Entry'!$B$9:$FN$108,110,0)))</f>
        <v>E</v>
      </c>
      <c r="P2503" s="1007"/>
    </row>
    <row r="2504" spans="1:16" s="73" customFormat="1" ht="18.600000000000001" customHeight="1" thickBot="1">
      <c r="A2504" s="1303"/>
      <c r="B2504" s="543" t="s">
        <v>210</v>
      </c>
      <c r="C2504" s="1277" t="str">
        <f>'Marks Entry'!$DH$3</f>
        <v>SOCIAL SCIENCE</v>
      </c>
      <c r="D2504" s="1278"/>
      <c r="E2504" s="527">
        <f>IF($L2488="TC",0,IF($L2488="Nso",0,VLOOKUP($A2485,'Marks Entry'!$B$9:$FN$108,113,0)))</f>
        <v>0</v>
      </c>
      <c r="F2504" s="527">
        <f>IF($L2488="TC",0,IF($L2488="Nso",0,VLOOKUP($A2485,'Marks Entry'!$B$9:$FN$108,116,0)))</f>
        <v>0</v>
      </c>
      <c r="G2504" s="527">
        <f>IF($L2488="TC",0,IF($L2488="Nso",0,VLOOKUP($A2485,'Marks Entry'!$B$9:$FN$108,119,0)))</f>
        <v>0</v>
      </c>
      <c r="H2504" s="530">
        <f t="shared" si="207"/>
        <v>0</v>
      </c>
      <c r="I2504" s="1279">
        <f>IF($L2488="TC",0,IF($L2488="Nso",0,VLOOKUP($A2485,'Marks Entry'!$B$9:$FN$108,123,0)))</f>
        <v>0</v>
      </c>
      <c r="J2504" s="1280"/>
      <c r="K2504" s="534">
        <f t="shared" si="208"/>
        <v>0</v>
      </c>
      <c r="L2504" s="1281">
        <f>IF($L2488="TC",0,IF($L2488="Nso",0,VLOOKUP($A2485,'Marks Entry'!$B$9:$FN$108,126,0)))</f>
        <v>0</v>
      </c>
      <c r="M2504" s="1282"/>
      <c r="N2504" s="537">
        <f t="shared" si="209"/>
        <v>0</v>
      </c>
      <c r="O2504" s="544" t="str">
        <f>IF($L2488="TC",0,IF($L2488="Nso",0,VLOOKUP($A2485,'Marks Entry'!$B$9:$FN$108,130,0)))</f>
        <v>E</v>
      </c>
      <c r="P2504" s="1007"/>
    </row>
    <row r="2505" spans="1:16" s="73" customFormat="1" ht="18.600000000000001" customHeight="1">
      <c r="A2505" s="1303"/>
      <c r="B2505" s="543" t="s">
        <v>210</v>
      </c>
      <c r="C2505" s="1350" t="s">
        <v>87</v>
      </c>
      <c r="D2505" s="1351"/>
      <c r="E2505" s="1352"/>
      <c r="F2505" s="1356" t="s">
        <v>88</v>
      </c>
      <c r="G2505" s="1357"/>
      <c r="H2505" s="1358" t="s">
        <v>89</v>
      </c>
      <c r="I2505" s="1358"/>
      <c r="J2505" s="1359" t="s">
        <v>44</v>
      </c>
      <c r="K2505" s="1360"/>
      <c r="L2505" s="236" t="s">
        <v>95</v>
      </c>
      <c r="M2505" s="236" t="s">
        <v>208</v>
      </c>
      <c r="N2505" s="200" t="s">
        <v>42</v>
      </c>
      <c r="O2505" s="545" t="s">
        <v>46</v>
      </c>
      <c r="P2505" s="1007"/>
    </row>
    <row r="2506" spans="1:16" s="73" customFormat="1" ht="18.600000000000001" customHeight="1" thickBot="1">
      <c r="A2506" s="1303"/>
      <c r="B2506" s="543" t="s">
        <v>210</v>
      </c>
      <c r="C2506" s="1353"/>
      <c r="D2506" s="1354"/>
      <c r="E2506" s="1355"/>
      <c r="F2506" s="1361">
        <f>IF($L2488="TC",0,IF($L2488="Nso",0,VLOOKUP($A2485,'Marks Entry'!$B$9:$FN$108,161,0)))</f>
        <v>1200</v>
      </c>
      <c r="G2506" s="1362"/>
      <c r="H2506" s="1363">
        <f>IF($L2488="TC",0,IF($L2488="Nso",0,VLOOKUP($A2485,'Marks Entry'!$B$9:$FN$108,162,0)))</f>
        <v>0</v>
      </c>
      <c r="I2506" s="1363"/>
      <c r="J2506" s="1364">
        <f>IF($L2488="TC",0,IF($L2488="Nso",0,VLOOKUP($A2485,'Marks Entry'!$B$9:$FN$108,163,0)))</f>
        <v>0</v>
      </c>
      <c r="K2506" s="1365"/>
      <c r="L2506" s="237" t="str">
        <f>IF($L2488="TC",0,IF($L2488="Nso",0,VLOOKUP($A2485,'Marks Entry'!$B$9:$FN$108,164,0)))</f>
        <v/>
      </c>
      <c r="M2506" s="237" t="str">
        <f>IF($L2488="TC",0,IF($L2488="Nso",0,VLOOKUP($A2485,'Marks Entry'!$B$9:$FN$108,165,0)))</f>
        <v/>
      </c>
      <c r="N2506" s="542" t="str">
        <f>IF($L2488="TC","TC",IF($L2488="Nso","NSO",VLOOKUP($A2485,'Marks Entry'!$B$9:$FN$108,166,0)))</f>
        <v>PROMOTED</v>
      </c>
      <c r="O2506" s="546" t="str">
        <f>IF($L2488="Nso",0,VLOOKUP($A2485,'Marks Entry'!$B$9:$FN$108,168,0))</f>
        <v/>
      </c>
      <c r="P2506" s="1007"/>
    </row>
    <row r="2507" spans="1:16" s="73" customFormat="1" ht="18.600000000000001" customHeight="1">
      <c r="A2507" s="1303"/>
      <c r="B2507" s="543" t="s">
        <v>210</v>
      </c>
      <c r="C2507" s="1332" t="s">
        <v>62</v>
      </c>
      <c r="D2507" s="1333"/>
      <c r="E2507" s="1333"/>
      <c r="F2507" s="1333"/>
      <c r="G2507" s="1333"/>
      <c r="H2507" s="1333"/>
      <c r="I2507" s="1334"/>
      <c r="J2507" s="1335" t="s">
        <v>63</v>
      </c>
      <c r="K2507" s="1335"/>
      <c r="L2507" s="1336"/>
      <c r="M2507" s="238">
        <f>IF($L2488="TC",0,IF($L2488="Nso",0,VLOOKUP($A2485,'Marks Entry'!$B$9:$FN$108,158,0)))</f>
        <v>0</v>
      </c>
      <c r="N2507" s="1337" t="s">
        <v>104</v>
      </c>
      <c r="O2507" s="1338"/>
      <c r="P2507" s="1007"/>
    </row>
    <row r="2508" spans="1:16" s="73" customFormat="1" ht="18.600000000000001" customHeight="1" thickBot="1">
      <c r="A2508" s="1303"/>
      <c r="B2508" s="543" t="s">
        <v>210</v>
      </c>
      <c r="C2508" s="1339" t="s">
        <v>57</v>
      </c>
      <c r="D2508" s="1340"/>
      <c r="E2508" s="1340"/>
      <c r="F2508" s="1341" t="s">
        <v>168</v>
      </c>
      <c r="G2508" s="1341"/>
      <c r="H2508" s="1341"/>
      <c r="I2508" s="523" t="s">
        <v>50</v>
      </c>
      <c r="J2508" s="1342" t="s">
        <v>64</v>
      </c>
      <c r="K2508" s="1342"/>
      <c r="L2508" s="1343"/>
      <c r="M2508" s="239">
        <f>IF($L2488="TC",0,IF($L2488="Nso",0,VLOOKUP($A2485,'Marks Entry'!$B$9:$FN$108,159,0)))</f>
        <v>0</v>
      </c>
      <c r="N2508" s="1344" t="str">
        <f>IF($L2488="TC",0,IF($L2488="Nso",0,VLOOKUP($A2485,'Marks Entry'!$B$9:$FN$108,160,0)))</f>
        <v/>
      </c>
      <c r="O2508" s="1345"/>
      <c r="P2508" s="1007"/>
    </row>
    <row r="2509" spans="1:16" s="73" customFormat="1" ht="18.600000000000001" customHeight="1">
      <c r="A2509" s="1303"/>
      <c r="B2509" s="543" t="s">
        <v>210</v>
      </c>
      <c r="C2509" s="1339"/>
      <c r="D2509" s="1340"/>
      <c r="E2509" s="1340"/>
      <c r="F2509" s="1341"/>
      <c r="G2509" s="1341"/>
      <c r="H2509" s="1341"/>
      <c r="I2509" s="524" t="s">
        <v>102</v>
      </c>
      <c r="J2509" s="1346" t="s">
        <v>65</v>
      </c>
      <c r="K2509" s="1346"/>
      <c r="L2509" s="1347"/>
      <c r="M2509" s="1348" t="str">
        <f>IF($L2488="TC",0,IF($L2488="Nso",0,VLOOKUP($A2485,'Marks Entry'!$B$9:$FN$108,169,0)))</f>
        <v>Need Improvement</v>
      </c>
      <c r="N2509" s="1348"/>
      <c r="O2509" s="1349"/>
      <c r="P2509" s="1007"/>
    </row>
    <row r="2510" spans="1:16" s="73" customFormat="1" ht="18.600000000000001" customHeight="1">
      <c r="A2510" s="1303"/>
      <c r="B2510" s="543" t="s">
        <v>210</v>
      </c>
      <c r="C2510" s="1397" t="str">
        <f>'Marks Entry'!$EB$3</f>
        <v>Work Exp.</v>
      </c>
      <c r="D2510" s="1398"/>
      <c r="E2510" s="1399"/>
      <c r="F2510" s="1400" t="str">
        <f>IF($L2488="TC",0,IF($L2488="Nso",0,VLOOKUP($A2485,'Marks Entry'!$B$9:$GM$108,186,0)))</f>
        <v>0/100</v>
      </c>
      <c r="G2510" s="1400"/>
      <c r="H2510" s="1400"/>
      <c r="I2510" s="59" t="str">
        <f>IF($L2488="TC",0,IF($L2488="Nso",0,VLOOKUP($A2485,'Marks Entry'!$B$9:$GM$108,139,0)))</f>
        <v>E</v>
      </c>
      <c r="J2510" s="1401" t="s">
        <v>81</v>
      </c>
      <c r="K2510" s="1401"/>
      <c r="L2510" s="1402"/>
      <c r="M2510" s="1403">
        <f>'Marks Entry'!$AA$2</f>
        <v>45041</v>
      </c>
      <c r="N2510" s="1403"/>
      <c r="O2510" s="1404"/>
      <c r="P2510" s="1007"/>
    </row>
    <row r="2511" spans="1:16" s="73" customFormat="1" ht="18.600000000000001" customHeight="1">
      <c r="A2511" s="1303"/>
      <c r="B2511" s="543" t="s">
        <v>210</v>
      </c>
      <c r="C2511" s="1405" t="str">
        <f>'Marks Entry'!$EK$3</f>
        <v>Art Edu.</v>
      </c>
      <c r="D2511" s="1400"/>
      <c r="E2511" s="1400"/>
      <c r="F2511" s="1406" t="str">
        <f>IF($L2488="TC",0,IF($L2488="Nso",0,VLOOKUP($A2485,'Marks Entry'!$B$9:$GM$108,190,0)))</f>
        <v>0/100</v>
      </c>
      <c r="G2511" s="1407"/>
      <c r="H2511" s="1408"/>
      <c r="I2511" s="59" t="str">
        <f>IF($L2488="TC",0,IF($L2488="Nso",0,VLOOKUP($A2485,'Marks Entry'!$B$9:$GM$108,148,0)))</f>
        <v>E</v>
      </c>
      <c r="J2511" s="1409"/>
      <c r="K2511" s="1409"/>
      <c r="L2511" s="1410"/>
      <c r="M2511" s="1410"/>
      <c r="N2511" s="1410"/>
      <c r="O2511" s="1411"/>
      <c r="P2511" s="1007"/>
    </row>
    <row r="2512" spans="1:16" s="73" customFormat="1" ht="18.600000000000001" customHeight="1">
      <c r="A2512" s="1303"/>
      <c r="B2512" s="543" t="s">
        <v>210</v>
      </c>
      <c r="C2512" s="1366" t="str">
        <f>'Marks Entry'!$ET$3</f>
        <v>HEALTH &amp; PHY. EDU.</v>
      </c>
      <c r="D2512" s="1367"/>
      <c r="E2512" s="1367"/>
      <c r="F2512" s="1368" t="str">
        <f>IF($L2488="TC",0,IF($L2488="Nso",0,VLOOKUP($A2485,'Marks Entry'!$B$9:$GM$108,194,0)))</f>
        <v>0/100</v>
      </c>
      <c r="G2512" s="1369"/>
      <c r="H2512" s="1370"/>
      <c r="I2512" s="59" t="str">
        <f>IF($L2488="TC",0,IF($L2488="Nso",0,VLOOKUP($A2485,'Marks Entry'!$B$9:$GM$108,157,0)))</f>
        <v>E</v>
      </c>
      <c r="J2512" s="1371" t="s">
        <v>77</v>
      </c>
      <c r="K2512" s="1372"/>
      <c r="L2512" s="1373"/>
      <c r="M2512" s="1377"/>
      <c r="N2512" s="1372"/>
      <c r="O2512" s="1378"/>
      <c r="P2512" s="1007"/>
    </row>
    <row r="2513" spans="1:16" s="73" customFormat="1" ht="18.600000000000001" customHeight="1">
      <c r="A2513" s="1303"/>
      <c r="B2513" s="543" t="s">
        <v>210</v>
      </c>
      <c r="C2513" s="1381" t="s">
        <v>66</v>
      </c>
      <c r="D2513" s="1382"/>
      <c r="E2513" s="1382"/>
      <c r="F2513" s="1382"/>
      <c r="G2513" s="1382"/>
      <c r="H2513" s="1382"/>
      <c r="I2513" s="1383"/>
      <c r="J2513" s="1374"/>
      <c r="K2513" s="1375"/>
      <c r="L2513" s="1376"/>
      <c r="M2513" s="1379"/>
      <c r="N2513" s="1375"/>
      <c r="O2513" s="1380"/>
      <c r="P2513" s="1007"/>
    </row>
    <row r="2514" spans="1:16" s="73" customFormat="1" ht="18.600000000000001" customHeight="1" thickBot="1">
      <c r="A2514" s="1303"/>
      <c r="B2514" s="543" t="s">
        <v>210</v>
      </c>
      <c r="C2514" s="60" t="s">
        <v>67</v>
      </c>
      <c r="D2514" s="1384" t="s">
        <v>72</v>
      </c>
      <c r="E2514" s="1385"/>
      <c r="F2514" s="1384" t="s">
        <v>73</v>
      </c>
      <c r="G2514" s="1386"/>
      <c r="H2514" s="1386"/>
      <c r="I2514" s="1387"/>
      <c r="J2514" s="1388" t="s">
        <v>78</v>
      </c>
      <c r="K2514" s="1389"/>
      <c r="L2514" s="1389"/>
      <c r="M2514" s="1389"/>
      <c r="N2514" s="1389"/>
      <c r="O2514" s="1390"/>
      <c r="P2514" s="1007"/>
    </row>
    <row r="2515" spans="1:16" s="73" customFormat="1" ht="18.600000000000001" customHeight="1">
      <c r="A2515" s="1303"/>
      <c r="B2515" s="543" t="s">
        <v>210</v>
      </c>
      <c r="C2515" s="690" t="s">
        <v>68</v>
      </c>
      <c r="D2515" s="1328" t="s">
        <v>211</v>
      </c>
      <c r="E2515" s="1327"/>
      <c r="F2515" s="1394" t="s">
        <v>74</v>
      </c>
      <c r="G2515" s="1395"/>
      <c r="H2515" s="1395"/>
      <c r="I2515" s="1396"/>
      <c r="J2515" s="1391"/>
      <c r="K2515" s="1392"/>
      <c r="L2515" s="1392"/>
      <c r="M2515" s="1392"/>
      <c r="N2515" s="1392"/>
      <c r="O2515" s="1393"/>
      <c r="P2515" s="1007"/>
    </row>
    <row r="2516" spans="1:16" s="73" customFormat="1" ht="18.600000000000001" customHeight="1">
      <c r="A2516" s="1303"/>
      <c r="B2516" s="543" t="s">
        <v>210</v>
      </c>
      <c r="C2516" s="689" t="s">
        <v>69</v>
      </c>
      <c r="D2516" s="1275" t="s">
        <v>212</v>
      </c>
      <c r="E2516" s="1274"/>
      <c r="F2516" s="1413" t="s">
        <v>75</v>
      </c>
      <c r="G2516" s="1414"/>
      <c r="H2516" s="1414"/>
      <c r="I2516" s="1415"/>
      <c r="J2516" s="1391"/>
      <c r="K2516" s="1392"/>
      <c r="L2516" s="1392"/>
      <c r="M2516" s="1392"/>
      <c r="N2516" s="1392"/>
      <c r="O2516" s="1393"/>
      <c r="P2516" s="1007"/>
    </row>
    <row r="2517" spans="1:16" s="73" customFormat="1" ht="18.600000000000001" customHeight="1">
      <c r="A2517" s="1303"/>
      <c r="B2517" s="543" t="s">
        <v>210</v>
      </c>
      <c r="C2517" s="689" t="s">
        <v>71</v>
      </c>
      <c r="D2517" s="1275" t="s">
        <v>213</v>
      </c>
      <c r="E2517" s="1274"/>
      <c r="F2517" s="1413" t="s">
        <v>76</v>
      </c>
      <c r="G2517" s="1414"/>
      <c r="H2517" s="1414"/>
      <c r="I2517" s="1415"/>
      <c r="J2517" s="1416" t="s">
        <v>90</v>
      </c>
      <c r="K2517" s="1417"/>
      <c r="L2517" s="1417"/>
      <c r="M2517" s="1417"/>
      <c r="N2517" s="1417"/>
      <c r="O2517" s="1418"/>
      <c r="P2517" s="1007"/>
    </row>
    <row r="2518" spans="1:16" s="73" customFormat="1" ht="18.600000000000001" customHeight="1">
      <c r="A2518" s="1303"/>
      <c r="B2518" s="543" t="s">
        <v>210</v>
      </c>
      <c r="C2518" s="689" t="s">
        <v>70</v>
      </c>
      <c r="D2518" s="1275" t="s">
        <v>214</v>
      </c>
      <c r="E2518" s="1274"/>
      <c r="F2518" s="1413" t="s">
        <v>103</v>
      </c>
      <c r="G2518" s="1414"/>
      <c r="H2518" s="1414"/>
      <c r="I2518" s="1415"/>
      <c r="J2518" s="1416"/>
      <c r="K2518" s="1417"/>
      <c r="L2518" s="1417"/>
      <c r="M2518" s="1417"/>
      <c r="N2518" s="1417"/>
      <c r="O2518" s="1418"/>
      <c r="P2518" s="1007"/>
    </row>
    <row r="2519" spans="1:16" s="73" customFormat="1" ht="18.600000000000001" customHeight="1" thickBot="1">
      <c r="A2519" s="1303"/>
      <c r="B2519" s="547" t="s">
        <v>210</v>
      </c>
      <c r="C2519" s="548" t="s">
        <v>153</v>
      </c>
      <c r="D2519" s="1281" t="s">
        <v>215</v>
      </c>
      <c r="E2519" s="1280"/>
      <c r="F2519" s="1422" t="s">
        <v>216</v>
      </c>
      <c r="G2519" s="1423"/>
      <c r="H2519" s="1423"/>
      <c r="I2519" s="1424"/>
      <c r="J2519" s="1419"/>
      <c r="K2519" s="1420"/>
      <c r="L2519" s="1420"/>
      <c r="M2519" s="1420"/>
      <c r="N2519" s="1420"/>
      <c r="O2519" s="1421"/>
      <c r="P2519" s="1007"/>
    </row>
    <row r="2520" spans="1:16" s="73" customFormat="1" ht="9.75" customHeight="1">
      <c r="A2520" s="1412"/>
      <c r="B2520" s="1412"/>
      <c r="C2520" s="1412"/>
      <c r="D2520" s="1412"/>
      <c r="E2520" s="1412"/>
      <c r="F2520" s="1412"/>
      <c r="G2520" s="1412"/>
      <c r="H2520" s="1412"/>
      <c r="I2520" s="1412"/>
      <c r="J2520" s="1412"/>
      <c r="K2520" s="1412"/>
      <c r="L2520" s="1412"/>
      <c r="M2520" s="1412"/>
      <c r="N2520" s="1412"/>
      <c r="O2520" s="1412"/>
      <c r="P2520" s="1412"/>
    </row>
    <row r="2521" spans="1:16" s="73" customFormat="1" ht="17.25" customHeight="1" thickBot="1">
      <c r="A2521" s="241">
        <f>A2485+1</f>
        <v>71</v>
      </c>
      <c r="B2521" s="1302" t="s">
        <v>53</v>
      </c>
      <c r="C2521" s="1302"/>
      <c r="D2521" s="1302"/>
      <c r="E2521" s="1302"/>
      <c r="F2521" s="1302"/>
      <c r="G2521" s="1302"/>
      <c r="H2521" s="1302"/>
      <c r="I2521" s="1302"/>
      <c r="J2521" s="1302"/>
      <c r="K2521" s="1302"/>
      <c r="L2521" s="1302"/>
      <c r="M2521" s="1302"/>
      <c r="N2521" s="1302"/>
      <c r="O2521" s="1302"/>
      <c r="P2521" s="1007"/>
    </row>
    <row r="2522" spans="1:16" s="73" customFormat="1" ht="44.25" customHeight="1">
      <c r="A2522" s="1303"/>
      <c r="B2522" s="1304" t="str">
        <f>IF(L2524&gt;0,CONCATENATE(I2524,L2524),0)</f>
        <v>Roll No.:-971</v>
      </c>
      <c r="C2522" s="1306"/>
      <c r="D2522" s="1308" t="str">
        <f>Master!$E$8</f>
        <v>Govt. Sr. Secondary School Raimalwada</v>
      </c>
      <c r="E2522" s="1309"/>
      <c r="F2522" s="1309"/>
      <c r="G2522" s="1309"/>
      <c r="H2522" s="1309"/>
      <c r="I2522" s="1309"/>
      <c r="J2522" s="1309"/>
      <c r="K2522" s="1309"/>
      <c r="L2522" s="1309"/>
      <c r="M2522" s="1309"/>
      <c r="N2522" s="1309"/>
      <c r="O2522" s="1310"/>
      <c r="P2522" s="1007"/>
    </row>
    <row r="2523" spans="1:16" s="73" customFormat="1" ht="26.25" customHeight="1" thickBot="1">
      <c r="A2523" s="1303"/>
      <c r="B2523" s="1305"/>
      <c r="C2523" s="1307"/>
      <c r="D2523" s="1311" t="str">
        <f>Master!$E$11</f>
        <v>P.S.-Bapini (Jodhpur)</v>
      </c>
      <c r="E2523" s="1311"/>
      <c r="F2523" s="1311"/>
      <c r="G2523" s="1311"/>
      <c r="H2523" s="1311"/>
      <c r="I2523" s="1311"/>
      <c r="J2523" s="1311"/>
      <c r="K2523" s="1311"/>
      <c r="L2523" s="1311"/>
      <c r="M2523" s="1311"/>
      <c r="N2523" s="1311"/>
      <c r="O2523" s="1312"/>
      <c r="P2523" s="1007"/>
    </row>
    <row r="2524" spans="1:16" s="73" customFormat="1" ht="15" customHeight="1">
      <c r="A2524" s="1303"/>
      <c r="B2524" s="1313"/>
      <c r="C2524" s="1314" t="s">
        <v>163</v>
      </c>
      <c r="D2524" s="1315"/>
      <c r="E2524" s="1315"/>
      <c r="F2524" s="1315"/>
      <c r="G2524" s="1315"/>
      <c r="H2524" s="1316"/>
      <c r="I2524" s="1320" t="s">
        <v>125</v>
      </c>
      <c r="J2524" s="1321"/>
      <c r="K2524" s="1321"/>
      <c r="L2524" s="1286">
        <f>VLOOKUP(A2521,'Marks Entry'!$B$9:$G$108,6)</f>
        <v>971</v>
      </c>
      <c r="M2524" s="1288" t="str">
        <f>CONCATENATE('Marks Entry'!$C$3,"0",'Marks Entry'!$G$3)</f>
        <v>School U-Dise Code :-08151106901</v>
      </c>
      <c r="N2524" s="1289"/>
      <c r="O2524" s="1290"/>
      <c r="P2524" s="1007"/>
    </row>
    <row r="2525" spans="1:16" s="73" customFormat="1" ht="15" customHeight="1">
      <c r="A2525" s="1303"/>
      <c r="B2525" s="1313"/>
      <c r="C2525" s="1314"/>
      <c r="D2525" s="1315"/>
      <c r="E2525" s="1315"/>
      <c r="F2525" s="1315"/>
      <c r="G2525" s="1315"/>
      <c r="H2525" s="1316"/>
      <c r="I2525" s="1320"/>
      <c r="J2525" s="1321"/>
      <c r="K2525" s="1321"/>
      <c r="L2525" s="1286"/>
      <c r="M2525" s="1291" t="str">
        <f>CONCATENATE('Marks Entry'!$I$3,'Marks Entry'!$J$3)</f>
        <v>Session :-2022-23</v>
      </c>
      <c r="N2525" s="1292"/>
      <c r="O2525" s="1293"/>
      <c r="P2525" s="1007"/>
    </row>
    <row r="2526" spans="1:16" s="73" customFormat="1" ht="15" customHeight="1" thickBot="1">
      <c r="A2526" s="1303"/>
      <c r="B2526" s="1313"/>
      <c r="C2526" s="1317"/>
      <c r="D2526" s="1318"/>
      <c r="E2526" s="1318"/>
      <c r="F2526" s="1318"/>
      <c r="G2526" s="1318"/>
      <c r="H2526" s="1319"/>
      <c r="I2526" s="1322"/>
      <c r="J2526" s="1323"/>
      <c r="K2526" s="1323"/>
      <c r="L2526" s="1287"/>
      <c r="M2526" s="1294"/>
      <c r="N2526" s="1295"/>
      <c r="O2526" s="1296"/>
      <c r="P2526" s="1007"/>
    </row>
    <row r="2527" spans="1:16" s="73" customFormat="1" ht="19.5" customHeight="1">
      <c r="A2527" s="1303"/>
      <c r="B2527" s="543" t="s">
        <v>210</v>
      </c>
      <c r="C2527" s="1297" t="s">
        <v>21</v>
      </c>
      <c r="D2527" s="1298"/>
      <c r="E2527" s="1298"/>
      <c r="F2527" s="1298"/>
      <c r="G2527" s="1299"/>
      <c r="H2527" s="13" t="s">
        <v>161</v>
      </c>
      <c r="I2527" s="1300">
        <f>VLOOKUP($A2521,'Marks Entry'!$B$9:$FN$108,4,0)</f>
        <v>0</v>
      </c>
      <c r="J2527" s="1300"/>
      <c r="K2527" s="1300"/>
      <c r="L2527" s="1300"/>
      <c r="M2527" s="1300"/>
      <c r="N2527" s="1300"/>
      <c r="O2527" s="1301"/>
      <c r="P2527" s="1007"/>
    </row>
    <row r="2528" spans="1:16" s="73" customFormat="1" ht="19.5" customHeight="1">
      <c r="A2528" s="1303"/>
      <c r="B2528" s="543" t="s">
        <v>210</v>
      </c>
      <c r="C2528" s="1283" t="s">
        <v>23</v>
      </c>
      <c r="D2528" s="1284"/>
      <c r="E2528" s="1284"/>
      <c r="F2528" s="1284"/>
      <c r="G2528" s="1285"/>
      <c r="H2528" s="25" t="s">
        <v>161</v>
      </c>
      <c r="I2528" s="1252">
        <f>VLOOKUP($A2521,'Marks Entry'!$B$9:$FN$108,7,0)</f>
        <v>0</v>
      </c>
      <c r="J2528" s="1252"/>
      <c r="K2528" s="1252"/>
      <c r="L2528" s="1252"/>
      <c r="M2528" s="1252"/>
      <c r="N2528" s="1252"/>
      <c r="O2528" s="1253"/>
      <c r="P2528" s="1007"/>
    </row>
    <row r="2529" spans="1:16" s="73" customFormat="1" ht="19.5" customHeight="1">
      <c r="A2529" s="1303"/>
      <c r="B2529" s="543" t="s">
        <v>210</v>
      </c>
      <c r="C2529" s="1283" t="s">
        <v>24</v>
      </c>
      <c r="D2529" s="1284"/>
      <c r="E2529" s="1284"/>
      <c r="F2529" s="1284"/>
      <c r="G2529" s="1285"/>
      <c r="H2529" s="25" t="s">
        <v>161</v>
      </c>
      <c r="I2529" s="1252">
        <f>VLOOKUP($A2521,'Marks Entry'!$B$9:$FN$108,8,0)</f>
        <v>0</v>
      </c>
      <c r="J2529" s="1252"/>
      <c r="K2529" s="1252"/>
      <c r="L2529" s="1252"/>
      <c r="M2529" s="1252"/>
      <c r="N2529" s="1252"/>
      <c r="O2529" s="1253"/>
      <c r="P2529" s="1007"/>
    </row>
    <row r="2530" spans="1:16" s="73" customFormat="1" ht="19.5" customHeight="1">
      <c r="A2530" s="1303"/>
      <c r="B2530" s="543" t="s">
        <v>210</v>
      </c>
      <c r="C2530" s="1283" t="s">
        <v>55</v>
      </c>
      <c r="D2530" s="1284"/>
      <c r="E2530" s="1284"/>
      <c r="F2530" s="1284"/>
      <c r="G2530" s="1285"/>
      <c r="H2530" s="25" t="s">
        <v>161</v>
      </c>
      <c r="I2530" s="1252">
        <f>VLOOKUP($A2521,'Marks Entry'!$B$9:$FN$108,9,0)</f>
        <v>0</v>
      </c>
      <c r="J2530" s="1252"/>
      <c r="K2530" s="1252"/>
      <c r="L2530" s="1252"/>
      <c r="M2530" s="1252"/>
      <c r="N2530" s="1252"/>
      <c r="O2530" s="1253"/>
      <c r="P2530" s="1007"/>
    </row>
    <row r="2531" spans="1:16" s="73" customFormat="1" ht="19.5" customHeight="1">
      <c r="A2531" s="1303"/>
      <c r="B2531" s="543" t="s">
        <v>210</v>
      </c>
      <c r="C2531" s="1283" t="s">
        <v>56</v>
      </c>
      <c r="D2531" s="1284"/>
      <c r="E2531" s="1284"/>
      <c r="F2531" s="1284"/>
      <c r="G2531" s="1285"/>
      <c r="H2531" s="25" t="s">
        <v>161</v>
      </c>
      <c r="I2531" s="1251" t="str">
        <f>CONCATENATE('Marks Entry'!$G$4,'Marks Entry'!$J$4)</f>
        <v>6(A)</v>
      </c>
      <c r="J2531" s="1252"/>
      <c r="K2531" s="1252"/>
      <c r="L2531" s="1252"/>
      <c r="M2531" s="1252"/>
      <c r="N2531" s="1252"/>
      <c r="O2531" s="1253"/>
      <c r="P2531" s="1007"/>
    </row>
    <row r="2532" spans="1:16" s="73" customFormat="1" ht="19.5" customHeight="1" thickBot="1">
      <c r="A2532" s="1303"/>
      <c r="B2532" s="543" t="s">
        <v>210</v>
      </c>
      <c r="C2532" s="1254" t="s">
        <v>26</v>
      </c>
      <c r="D2532" s="1255"/>
      <c r="E2532" s="1255"/>
      <c r="F2532" s="1255"/>
      <c r="G2532" s="1256"/>
      <c r="H2532" s="61" t="s">
        <v>161</v>
      </c>
      <c r="I2532" s="1257">
        <f>VLOOKUP($A2521,'Marks Entry'!$B$9:$FN$108,10,0)</f>
        <v>0</v>
      </c>
      <c r="J2532" s="1257"/>
      <c r="K2532" s="1257"/>
      <c r="L2532" s="1257"/>
      <c r="M2532" s="1257"/>
      <c r="N2532" s="1257"/>
      <c r="O2532" s="1258"/>
      <c r="P2532" s="1007"/>
    </row>
    <row r="2533" spans="1:16" s="73" customFormat="1" ht="34.5" customHeight="1">
      <c r="A2533" s="1303"/>
      <c r="B2533" s="543" t="s">
        <v>210</v>
      </c>
      <c r="C2533" s="1259" t="s">
        <v>57</v>
      </c>
      <c r="D2533" s="1260"/>
      <c r="E2533" s="525" t="s">
        <v>82</v>
      </c>
      <c r="F2533" s="525" t="s">
        <v>83</v>
      </c>
      <c r="G2533" s="697" t="str">
        <f>'Marks Entry'!$R$5</f>
        <v>No Bag Day Activity</v>
      </c>
      <c r="H2533" s="521" t="s">
        <v>32</v>
      </c>
      <c r="I2533" s="1261" t="s">
        <v>58</v>
      </c>
      <c r="J2533" s="1262"/>
      <c r="K2533" s="522" t="s">
        <v>203</v>
      </c>
      <c r="L2533" s="1263" t="s">
        <v>94</v>
      </c>
      <c r="M2533" s="1264"/>
      <c r="N2533" s="535" t="s">
        <v>86</v>
      </c>
      <c r="O2533" s="1265" t="s">
        <v>101</v>
      </c>
      <c r="P2533" s="1007"/>
    </row>
    <row r="2534" spans="1:16" s="73" customFormat="1" ht="25.5" customHeight="1" thickBot="1">
      <c r="A2534" s="1303"/>
      <c r="B2534" s="543" t="s">
        <v>210</v>
      </c>
      <c r="C2534" s="1267" t="s">
        <v>59</v>
      </c>
      <c r="D2534" s="1268"/>
      <c r="E2534" s="549">
        <f>'Marks Entry'!$N$7</f>
        <v>10</v>
      </c>
      <c r="F2534" s="549">
        <f>'Marks Entry'!$Q$7</f>
        <v>10</v>
      </c>
      <c r="G2534" s="549">
        <f>'Marks Entry'!$T$7</f>
        <v>10</v>
      </c>
      <c r="H2534" s="111">
        <f>SUM(E2534:G2534)</f>
        <v>30</v>
      </c>
      <c r="I2534" s="1269">
        <f>'Marks Entry'!$X$7</f>
        <v>70</v>
      </c>
      <c r="J2534" s="1270"/>
      <c r="K2534" s="531">
        <f>SUM(H2534,I2534)</f>
        <v>100</v>
      </c>
      <c r="L2534" s="1330">
        <f>'Marks Entry'!$AA$7</f>
        <v>100</v>
      </c>
      <c r="M2534" s="1331"/>
      <c r="N2534" s="536">
        <f>H2534+I2534+L2534</f>
        <v>200</v>
      </c>
      <c r="O2534" s="1266"/>
      <c r="P2534" s="1007"/>
    </row>
    <row r="2535" spans="1:16" s="73" customFormat="1" ht="18.600000000000001" customHeight="1">
      <c r="A2535" s="1303"/>
      <c r="B2535" s="543" t="s">
        <v>210</v>
      </c>
      <c r="C2535" s="1324" t="str">
        <f>'Marks Entry'!$L$3</f>
        <v>HINDI</v>
      </c>
      <c r="D2535" s="1325"/>
      <c r="E2535" s="527">
        <f>IF($L2524="TC",0,IF($L2524="Nso",0,VLOOKUP($A2521,'Marks Entry'!$B$9:$FN$108,13,0)))</f>
        <v>0</v>
      </c>
      <c r="F2535" s="527">
        <f>IF($L2524="TC",0,IF($L2524="Nso",0,VLOOKUP($A2521,'Marks Entry'!$B$9:$FN$108,16,0)))</f>
        <v>0</v>
      </c>
      <c r="G2535" s="527">
        <f>IF($L2524="TC",0,IF($L2524="Nso",0,VLOOKUP($A2521,'Marks Entry'!$B$9:$FN$108,19,0)))</f>
        <v>0</v>
      </c>
      <c r="H2535" s="528">
        <f>SUM(E2535:G2535)</f>
        <v>0</v>
      </c>
      <c r="I2535" s="1326">
        <f>IF($L2524="TC",0,IF($L2524="Nso",0,VLOOKUP($A2521,'Marks Entry'!$B$9:$FN$108,23,0)))</f>
        <v>0</v>
      </c>
      <c r="J2535" s="1327"/>
      <c r="K2535" s="532">
        <f>SUM(H2535,I2535)</f>
        <v>0</v>
      </c>
      <c r="L2535" s="1328">
        <f>IF($L2524="TC",0,IF($L2524="Nso",0,VLOOKUP($A2521,'Marks Entry'!$B$9:$FN$108,26,0)))</f>
        <v>0</v>
      </c>
      <c r="M2535" s="1329"/>
      <c r="N2535" s="537">
        <f>SUM(H2535,I2535,L2535)</f>
        <v>0</v>
      </c>
      <c r="O2535" s="544" t="str">
        <f>IF($L2524="TC",0,IF($L2524="Nso",0,VLOOKUP($A2521,'Marks Entry'!$B$9:$FN$108,30,0)))</f>
        <v>E</v>
      </c>
      <c r="P2535" s="1007"/>
    </row>
    <row r="2536" spans="1:16" s="73" customFormat="1" ht="18.600000000000001" customHeight="1">
      <c r="A2536" s="1303"/>
      <c r="B2536" s="543" t="s">
        <v>210</v>
      </c>
      <c r="C2536" s="1271" t="str">
        <f>'Marks Entry'!$AF$3</f>
        <v>ENGLISH</v>
      </c>
      <c r="D2536" s="1272"/>
      <c r="E2536" s="527">
        <f>IF($L2524="TC",0,IF($L2524="Nso",0,VLOOKUP($A2521,'Marks Entry'!$B$9:$FN$108,33,0)))</f>
        <v>0</v>
      </c>
      <c r="F2536" s="527">
        <f>IF($L2524="TC",0,IF($L2524="Nso",0,VLOOKUP($A2521,'Marks Entry'!$B$9:$FN$108,36,0)))</f>
        <v>0</v>
      </c>
      <c r="G2536" s="527">
        <f>IF($L2524="TC",0,IF($L2524="Nso",0,VLOOKUP($A2521,'Marks Entry'!$B$9:$FN$108,39,0)))</f>
        <v>0</v>
      </c>
      <c r="H2536" s="529">
        <f t="shared" ref="H2536:H2540" si="210">SUM(E2536:G2536)</f>
        <v>0</v>
      </c>
      <c r="I2536" s="1273">
        <f>IF($L2524="TC",0,IF($L2524="Nso",0,VLOOKUP($A2521,'Marks Entry'!$B$9:$FN$108,43,0)))</f>
        <v>0</v>
      </c>
      <c r="J2536" s="1274"/>
      <c r="K2536" s="533">
        <f t="shared" ref="K2536:K2540" si="211">SUM(H2536,I2536)</f>
        <v>0</v>
      </c>
      <c r="L2536" s="1275">
        <f>IF($L2524="TC",0,IF($L2524="Nso",0,VLOOKUP($A2521,'Marks Entry'!$B$9:$FN$108,46,0)))</f>
        <v>0</v>
      </c>
      <c r="M2536" s="1276"/>
      <c r="N2536" s="537">
        <f t="shared" ref="N2536:N2540" si="212">SUM(H2536,I2536,L2536)</f>
        <v>0</v>
      </c>
      <c r="O2536" s="544" t="str">
        <f>IF($L2524="TC",0,IF($L2524="Nso",0,VLOOKUP($A2521,'Marks Entry'!$B$9:$FN$108,50,0)))</f>
        <v>E</v>
      </c>
      <c r="P2536" s="1007"/>
    </row>
    <row r="2537" spans="1:16" s="73" customFormat="1" ht="18.600000000000001" customHeight="1">
      <c r="A2537" s="1303"/>
      <c r="B2537" s="543" t="s">
        <v>210</v>
      </c>
      <c r="C2537" s="1271" t="str">
        <f>'Marks Entry'!$AZ$3</f>
        <v>SANSKRIT</v>
      </c>
      <c r="D2537" s="1272"/>
      <c r="E2537" s="527">
        <f>IF($L2524="TC",0,IF($L2524="Nso",0,VLOOKUP($A2521,'Marks Entry'!$B$9:$FN$108,53,0)))</f>
        <v>0</v>
      </c>
      <c r="F2537" s="527">
        <f>IF($L2524="TC",0,IF($L2524="TC",0,IF($L2524="Nso",0,VLOOKUP($A2521,'Marks Entry'!$B$9:$FN$108,56,0))))</f>
        <v>0</v>
      </c>
      <c r="G2537" s="527">
        <f>IF($L2524="TC",0,IF($L2524="TC",0,IF($L2524="Nso",0,VLOOKUP($A2521,'Marks Entry'!$B$9:$FN$108,59,0))))</f>
        <v>0</v>
      </c>
      <c r="H2537" s="529">
        <f t="shared" si="210"/>
        <v>0</v>
      </c>
      <c r="I2537" s="1273">
        <f>IF($L2524="TC",0,IF($L2524="Nso",0,VLOOKUP($A2521,'Marks Entry'!$B$9:$FN$108,63,0)))</f>
        <v>0</v>
      </c>
      <c r="J2537" s="1274"/>
      <c r="K2537" s="533">
        <f t="shared" si="211"/>
        <v>0</v>
      </c>
      <c r="L2537" s="1275">
        <f>IF($L2524="TC",0,IF($L2524="Nso",0,VLOOKUP($A2521,'Marks Entry'!$B$9:$FN$108,66,0)))</f>
        <v>0</v>
      </c>
      <c r="M2537" s="1276"/>
      <c r="N2537" s="537">
        <f t="shared" si="212"/>
        <v>0</v>
      </c>
      <c r="O2537" s="544" t="str">
        <f>IF($L2524="TC",0,IF($L2524="Nso",0,VLOOKUP($A2521,'Marks Entry'!$B$9:$FN$108,70,0)))</f>
        <v>E</v>
      </c>
      <c r="P2537" s="1007"/>
    </row>
    <row r="2538" spans="1:16" s="73" customFormat="1" ht="18.600000000000001" customHeight="1">
      <c r="A2538" s="1303"/>
      <c r="B2538" s="543" t="s">
        <v>210</v>
      </c>
      <c r="C2538" s="1271" t="str">
        <f>'Marks Entry'!$BT$3</f>
        <v>SCIENCE</v>
      </c>
      <c r="D2538" s="1272"/>
      <c r="E2538" s="527">
        <f>IF($L2524="TC",0,IF($L2524="Nso",0,VLOOKUP($A2521,'Marks Entry'!$B$9:$FN$108,73,0)))</f>
        <v>0</v>
      </c>
      <c r="F2538" s="527">
        <f>IF($L2524="TC",0,IF($L2524="Nso",0,VLOOKUP($A2521,'Marks Entry'!$B$9:$FN$108,76,0)))</f>
        <v>0</v>
      </c>
      <c r="G2538" s="527">
        <f>IF($L2524="TC",0,IF($L2524="Nso",0,VLOOKUP($A2521,'Marks Entry'!$B$9:$FN$108,79,0)))</f>
        <v>0</v>
      </c>
      <c r="H2538" s="529">
        <f t="shared" si="210"/>
        <v>0</v>
      </c>
      <c r="I2538" s="1273">
        <f>IF($L2524="TC",0,IF($L2524="Nso",0,VLOOKUP($A2521,'Marks Entry'!$B$9:$FN$108,83,0)))</f>
        <v>0</v>
      </c>
      <c r="J2538" s="1274"/>
      <c r="K2538" s="533">
        <f t="shared" si="211"/>
        <v>0</v>
      </c>
      <c r="L2538" s="1275">
        <f>IF($L2524="TC",0,IF($L2524="Nso",0,VLOOKUP($A2521,'Marks Entry'!$B$9:$FN$108,86,0)))</f>
        <v>0</v>
      </c>
      <c r="M2538" s="1276"/>
      <c r="N2538" s="537">
        <f t="shared" si="212"/>
        <v>0</v>
      </c>
      <c r="O2538" s="544" t="str">
        <f>IF($L2524="TC",0,IF($L2524="Nso",0,VLOOKUP($A2521,'Marks Entry'!$B$9:$FN$108,90,0)))</f>
        <v>E</v>
      </c>
      <c r="P2538" s="1007"/>
    </row>
    <row r="2539" spans="1:16" s="73" customFormat="1" ht="18.600000000000001" customHeight="1">
      <c r="A2539" s="1303"/>
      <c r="B2539" s="543" t="s">
        <v>210</v>
      </c>
      <c r="C2539" s="1271" t="str">
        <f>'Marks Entry'!$CN$3</f>
        <v>MATHEMATICS</v>
      </c>
      <c r="D2539" s="1272"/>
      <c r="E2539" s="527">
        <f>IF($L2524="TC",0,IF($L2524="Nso",0,VLOOKUP($A2521,'Marks Entry'!$B$9:$FN$108,93,0)))</f>
        <v>0</v>
      </c>
      <c r="F2539" s="527">
        <f>IF($L2524="TC",0,IF($L2524="Nso",0,VLOOKUP($A2521,'Marks Entry'!$B$9:$FN$108,96,0)))</f>
        <v>0</v>
      </c>
      <c r="G2539" s="527">
        <f>IF($L2524="TC",0,IF($L2524="Nso",0,VLOOKUP($A2521,'Marks Entry'!$B$9:$FN$108,99,0)))</f>
        <v>0</v>
      </c>
      <c r="H2539" s="529">
        <f t="shared" si="210"/>
        <v>0</v>
      </c>
      <c r="I2539" s="1273">
        <f>IF($L2524="TC",0,IF($L2524="Nso",0,VLOOKUP($A2521,'Marks Entry'!$B$9:$FN$108,103,0)))</f>
        <v>0</v>
      </c>
      <c r="J2539" s="1274"/>
      <c r="K2539" s="533">
        <f t="shared" si="211"/>
        <v>0</v>
      </c>
      <c r="L2539" s="1275">
        <f>IF($L2524="TC",0,IF($L2524="Nso",0,VLOOKUP($A2521,'Marks Entry'!$B$9:$FN$108,106,0)))</f>
        <v>0</v>
      </c>
      <c r="M2539" s="1276"/>
      <c r="N2539" s="537">
        <f t="shared" si="212"/>
        <v>0</v>
      </c>
      <c r="O2539" s="544" t="str">
        <f>IF($L2524="TC",0,IF($L2524="Nso",0,VLOOKUP($A2521,'Marks Entry'!$B$9:$FN$108,110,0)))</f>
        <v>E</v>
      </c>
      <c r="P2539" s="1007"/>
    </row>
    <row r="2540" spans="1:16" s="73" customFormat="1" ht="18.600000000000001" customHeight="1" thickBot="1">
      <c r="A2540" s="1303"/>
      <c r="B2540" s="543" t="s">
        <v>210</v>
      </c>
      <c r="C2540" s="1277" t="str">
        <f>'Marks Entry'!$DH$3</f>
        <v>SOCIAL SCIENCE</v>
      </c>
      <c r="D2540" s="1278"/>
      <c r="E2540" s="527">
        <f>IF($L2524="TC",0,IF($L2524="Nso",0,VLOOKUP($A2521,'Marks Entry'!$B$9:$FN$108,113,0)))</f>
        <v>0</v>
      </c>
      <c r="F2540" s="527">
        <f>IF($L2524="TC",0,IF($L2524="Nso",0,VLOOKUP($A2521,'Marks Entry'!$B$9:$FN$108,116,0)))</f>
        <v>0</v>
      </c>
      <c r="G2540" s="527">
        <f>IF($L2524="TC",0,IF($L2524="Nso",0,VLOOKUP($A2521,'Marks Entry'!$B$9:$FN$108,119,0)))</f>
        <v>0</v>
      </c>
      <c r="H2540" s="530">
        <f t="shared" si="210"/>
        <v>0</v>
      </c>
      <c r="I2540" s="1279">
        <f>IF($L2524="TC",0,IF($L2524="Nso",0,VLOOKUP($A2521,'Marks Entry'!$B$9:$FN$108,123,0)))</f>
        <v>0</v>
      </c>
      <c r="J2540" s="1280"/>
      <c r="K2540" s="534">
        <f t="shared" si="211"/>
        <v>0</v>
      </c>
      <c r="L2540" s="1281">
        <f>IF($L2524="TC",0,IF($L2524="Nso",0,VLOOKUP($A2521,'Marks Entry'!$B$9:$FN$108,126,0)))</f>
        <v>0</v>
      </c>
      <c r="M2540" s="1282"/>
      <c r="N2540" s="537">
        <f t="shared" si="212"/>
        <v>0</v>
      </c>
      <c r="O2540" s="544" t="str">
        <f>IF($L2524="TC",0,IF($L2524="Nso",0,VLOOKUP($A2521,'Marks Entry'!$B$9:$FN$108,130,0)))</f>
        <v>E</v>
      </c>
      <c r="P2540" s="1007"/>
    </row>
    <row r="2541" spans="1:16" s="73" customFormat="1" ht="18.600000000000001" customHeight="1">
      <c r="A2541" s="1303"/>
      <c r="B2541" s="543" t="s">
        <v>210</v>
      </c>
      <c r="C2541" s="1350" t="s">
        <v>87</v>
      </c>
      <c r="D2541" s="1351"/>
      <c r="E2541" s="1352"/>
      <c r="F2541" s="1356" t="s">
        <v>88</v>
      </c>
      <c r="G2541" s="1357"/>
      <c r="H2541" s="1358" t="s">
        <v>89</v>
      </c>
      <c r="I2541" s="1358"/>
      <c r="J2541" s="1359" t="s">
        <v>44</v>
      </c>
      <c r="K2541" s="1360"/>
      <c r="L2541" s="236" t="s">
        <v>95</v>
      </c>
      <c r="M2541" s="236" t="s">
        <v>208</v>
      </c>
      <c r="N2541" s="200" t="s">
        <v>42</v>
      </c>
      <c r="O2541" s="545" t="s">
        <v>46</v>
      </c>
      <c r="P2541" s="1007"/>
    </row>
    <row r="2542" spans="1:16" s="73" customFormat="1" ht="18.600000000000001" customHeight="1" thickBot="1">
      <c r="A2542" s="1303"/>
      <c r="B2542" s="543" t="s">
        <v>210</v>
      </c>
      <c r="C2542" s="1353"/>
      <c r="D2542" s="1354"/>
      <c r="E2542" s="1355"/>
      <c r="F2542" s="1361">
        <f>IF($L2524="TC",0,IF($L2524="Nso",0,VLOOKUP($A2521,'Marks Entry'!$B$9:$FN$108,161,0)))</f>
        <v>1200</v>
      </c>
      <c r="G2542" s="1362"/>
      <c r="H2542" s="1363">
        <f>IF($L2524="TC",0,IF($L2524="Nso",0,VLOOKUP($A2521,'Marks Entry'!$B$9:$FN$108,162,0)))</f>
        <v>0</v>
      </c>
      <c r="I2542" s="1363"/>
      <c r="J2542" s="1364">
        <f>IF($L2524="TC",0,IF($L2524="Nso",0,VLOOKUP($A2521,'Marks Entry'!$B$9:$FN$108,163,0)))</f>
        <v>0</v>
      </c>
      <c r="K2542" s="1365"/>
      <c r="L2542" s="237" t="str">
        <f>IF($L2524="TC",0,IF($L2524="Nso",0,VLOOKUP($A2521,'Marks Entry'!$B$9:$FN$108,164,0)))</f>
        <v/>
      </c>
      <c r="M2542" s="237" t="str">
        <f>IF($L2524="TC",0,IF($L2524="Nso",0,VLOOKUP($A2521,'Marks Entry'!$B$9:$FN$108,165,0)))</f>
        <v/>
      </c>
      <c r="N2542" s="542" t="str">
        <f>IF($L2524="TC","TC",IF($L2524="Nso","NSO",VLOOKUP($A2521,'Marks Entry'!$B$9:$FN$108,166,0)))</f>
        <v>PROMOTED</v>
      </c>
      <c r="O2542" s="546" t="str">
        <f>IF($L2524="Nso",0,VLOOKUP($A2521,'Marks Entry'!$B$9:$FN$108,168,0))</f>
        <v/>
      </c>
      <c r="P2542" s="1007"/>
    </row>
    <row r="2543" spans="1:16" s="73" customFormat="1" ht="18.600000000000001" customHeight="1">
      <c r="A2543" s="1303"/>
      <c r="B2543" s="543" t="s">
        <v>210</v>
      </c>
      <c r="C2543" s="1332" t="s">
        <v>62</v>
      </c>
      <c r="D2543" s="1333"/>
      <c r="E2543" s="1333"/>
      <c r="F2543" s="1333"/>
      <c r="G2543" s="1333"/>
      <c r="H2543" s="1333"/>
      <c r="I2543" s="1334"/>
      <c r="J2543" s="1335" t="s">
        <v>63</v>
      </c>
      <c r="K2543" s="1335"/>
      <c r="L2543" s="1336"/>
      <c r="M2543" s="238">
        <f>IF($L2524="TC",0,IF($L2524="Nso",0,VLOOKUP($A2521,'Marks Entry'!$B$9:$FN$108,158,0)))</f>
        <v>0</v>
      </c>
      <c r="N2543" s="1337" t="s">
        <v>104</v>
      </c>
      <c r="O2543" s="1338"/>
      <c r="P2543" s="1007"/>
    </row>
    <row r="2544" spans="1:16" s="73" customFormat="1" ht="18.600000000000001" customHeight="1" thickBot="1">
      <c r="A2544" s="1303"/>
      <c r="B2544" s="543" t="s">
        <v>210</v>
      </c>
      <c r="C2544" s="1339" t="s">
        <v>57</v>
      </c>
      <c r="D2544" s="1340"/>
      <c r="E2544" s="1340"/>
      <c r="F2544" s="1341" t="s">
        <v>168</v>
      </c>
      <c r="G2544" s="1341"/>
      <c r="H2544" s="1341"/>
      <c r="I2544" s="523" t="s">
        <v>50</v>
      </c>
      <c r="J2544" s="1342" t="s">
        <v>64</v>
      </c>
      <c r="K2544" s="1342"/>
      <c r="L2544" s="1343"/>
      <c r="M2544" s="239">
        <f>IF($L2524="TC",0,IF($L2524="Nso",0,VLOOKUP($A2521,'Marks Entry'!$B$9:$FN$108,159,0)))</f>
        <v>0</v>
      </c>
      <c r="N2544" s="1344" t="str">
        <f>IF($L2524="TC",0,IF($L2524="Nso",0,VLOOKUP($A2521,'Marks Entry'!$B$9:$FN$108,160,0)))</f>
        <v/>
      </c>
      <c r="O2544" s="1345"/>
      <c r="P2544" s="1007"/>
    </row>
    <row r="2545" spans="1:16" s="73" customFormat="1" ht="18.600000000000001" customHeight="1">
      <c r="A2545" s="1303"/>
      <c r="B2545" s="543" t="s">
        <v>210</v>
      </c>
      <c r="C2545" s="1339"/>
      <c r="D2545" s="1340"/>
      <c r="E2545" s="1340"/>
      <c r="F2545" s="1341"/>
      <c r="G2545" s="1341"/>
      <c r="H2545" s="1341"/>
      <c r="I2545" s="524" t="s">
        <v>102</v>
      </c>
      <c r="J2545" s="1346" t="s">
        <v>65</v>
      </c>
      <c r="K2545" s="1346"/>
      <c r="L2545" s="1347"/>
      <c r="M2545" s="1348" t="str">
        <f>IF($L2524="TC",0,IF($L2524="Nso",0,VLOOKUP($A2521,'Marks Entry'!$B$9:$FN$108,169,0)))</f>
        <v>Need Improvement</v>
      </c>
      <c r="N2545" s="1348"/>
      <c r="O2545" s="1349"/>
      <c r="P2545" s="1007"/>
    </row>
    <row r="2546" spans="1:16" s="73" customFormat="1" ht="18.600000000000001" customHeight="1">
      <c r="A2546" s="1303"/>
      <c r="B2546" s="543" t="s">
        <v>210</v>
      </c>
      <c r="C2546" s="1397" t="str">
        <f>'Marks Entry'!$EB$3</f>
        <v>Work Exp.</v>
      </c>
      <c r="D2546" s="1398"/>
      <c r="E2546" s="1399"/>
      <c r="F2546" s="1400" t="str">
        <f>IF($L2524="TC",0,IF($L2524="Nso",0,VLOOKUP($A2521,'Marks Entry'!$B$9:$GM$108,186,0)))</f>
        <v>0/100</v>
      </c>
      <c r="G2546" s="1400"/>
      <c r="H2546" s="1400"/>
      <c r="I2546" s="59" t="str">
        <f>IF($L2524="TC",0,IF($L2524="Nso",0,VLOOKUP($A2521,'Marks Entry'!$B$9:$GM$108,139,0)))</f>
        <v>E</v>
      </c>
      <c r="J2546" s="1401" t="s">
        <v>81</v>
      </c>
      <c r="K2546" s="1401"/>
      <c r="L2546" s="1402"/>
      <c r="M2546" s="1403">
        <f>'Marks Entry'!$AA$2</f>
        <v>45041</v>
      </c>
      <c r="N2546" s="1403"/>
      <c r="O2546" s="1404"/>
      <c r="P2546" s="1007"/>
    </row>
    <row r="2547" spans="1:16" s="73" customFormat="1" ht="18.600000000000001" customHeight="1">
      <c r="A2547" s="1303"/>
      <c r="B2547" s="543" t="s">
        <v>210</v>
      </c>
      <c r="C2547" s="1405" t="str">
        <f>'Marks Entry'!$EK$3</f>
        <v>Art Edu.</v>
      </c>
      <c r="D2547" s="1400"/>
      <c r="E2547" s="1400"/>
      <c r="F2547" s="1406" t="str">
        <f>IF($L2524="TC",0,IF($L2524="Nso",0,VLOOKUP($A2521,'Marks Entry'!$B$9:$GM$108,190,0)))</f>
        <v>0/100</v>
      </c>
      <c r="G2547" s="1407"/>
      <c r="H2547" s="1408"/>
      <c r="I2547" s="59" t="str">
        <f>IF($L2524="TC",0,IF($L2524="Nso",0,VLOOKUP($A2521,'Marks Entry'!$B$9:$GM$108,148,0)))</f>
        <v>E</v>
      </c>
      <c r="J2547" s="1409"/>
      <c r="K2547" s="1409"/>
      <c r="L2547" s="1410"/>
      <c r="M2547" s="1410"/>
      <c r="N2547" s="1410"/>
      <c r="O2547" s="1411"/>
      <c r="P2547" s="1007"/>
    </row>
    <row r="2548" spans="1:16" s="73" customFormat="1" ht="18.600000000000001" customHeight="1">
      <c r="A2548" s="1303"/>
      <c r="B2548" s="543" t="s">
        <v>210</v>
      </c>
      <c r="C2548" s="1366" t="str">
        <f>'Marks Entry'!$ET$3</f>
        <v>HEALTH &amp; PHY. EDU.</v>
      </c>
      <c r="D2548" s="1367"/>
      <c r="E2548" s="1367"/>
      <c r="F2548" s="1368" t="str">
        <f>IF($L2524="TC",0,IF($L2524="Nso",0,VLOOKUP($A2521,'Marks Entry'!$B$9:$GM$108,194,0)))</f>
        <v>0/100</v>
      </c>
      <c r="G2548" s="1369"/>
      <c r="H2548" s="1370"/>
      <c r="I2548" s="59" t="str">
        <f>IF($L2524="TC",0,IF($L2524="Nso",0,VLOOKUP($A2521,'Marks Entry'!$B$9:$GM$108,157,0)))</f>
        <v>E</v>
      </c>
      <c r="J2548" s="1371" t="s">
        <v>77</v>
      </c>
      <c r="K2548" s="1372"/>
      <c r="L2548" s="1373"/>
      <c r="M2548" s="1377"/>
      <c r="N2548" s="1372"/>
      <c r="O2548" s="1378"/>
      <c r="P2548" s="1007"/>
    </row>
    <row r="2549" spans="1:16" s="73" customFormat="1" ht="18.600000000000001" customHeight="1">
      <c r="A2549" s="1303"/>
      <c r="B2549" s="543" t="s">
        <v>210</v>
      </c>
      <c r="C2549" s="1381" t="s">
        <v>66</v>
      </c>
      <c r="D2549" s="1382"/>
      <c r="E2549" s="1382"/>
      <c r="F2549" s="1382"/>
      <c r="G2549" s="1382"/>
      <c r="H2549" s="1382"/>
      <c r="I2549" s="1383"/>
      <c r="J2549" s="1374"/>
      <c r="K2549" s="1375"/>
      <c r="L2549" s="1376"/>
      <c r="M2549" s="1379"/>
      <c r="N2549" s="1375"/>
      <c r="O2549" s="1380"/>
      <c r="P2549" s="1007"/>
    </row>
    <row r="2550" spans="1:16" s="73" customFormat="1" ht="18.600000000000001" customHeight="1" thickBot="1">
      <c r="A2550" s="1303"/>
      <c r="B2550" s="543" t="s">
        <v>210</v>
      </c>
      <c r="C2550" s="60" t="s">
        <v>67</v>
      </c>
      <c r="D2550" s="1384" t="s">
        <v>72</v>
      </c>
      <c r="E2550" s="1385"/>
      <c r="F2550" s="1384" t="s">
        <v>73</v>
      </c>
      <c r="G2550" s="1386"/>
      <c r="H2550" s="1386"/>
      <c r="I2550" s="1387"/>
      <c r="J2550" s="1388" t="s">
        <v>78</v>
      </c>
      <c r="K2550" s="1389"/>
      <c r="L2550" s="1389"/>
      <c r="M2550" s="1389"/>
      <c r="N2550" s="1389"/>
      <c r="O2550" s="1390"/>
      <c r="P2550" s="1007"/>
    </row>
    <row r="2551" spans="1:16" s="73" customFormat="1" ht="18.600000000000001" customHeight="1">
      <c r="A2551" s="1303"/>
      <c r="B2551" s="543" t="s">
        <v>210</v>
      </c>
      <c r="C2551" s="690" t="s">
        <v>68</v>
      </c>
      <c r="D2551" s="1328" t="s">
        <v>211</v>
      </c>
      <c r="E2551" s="1327"/>
      <c r="F2551" s="1394" t="s">
        <v>74</v>
      </c>
      <c r="G2551" s="1395"/>
      <c r="H2551" s="1395"/>
      <c r="I2551" s="1396"/>
      <c r="J2551" s="1391"/>
      <c r="K2551" s="1392"/>
      <c r="L2551" s="1392"/>
      <c r="M2551" s="1392"/>
      <c r="N2551" s="1392"/>
      <c r="O2551" s="1393"/>
      <c r="P2551" s="1007"/>
    </row>
    <row r="2552" spans="1:16" s="73" customFormat="1" ht="18.600000000000001" customHeight="1">
      <c r="A2552" s="1303"/>
      <c r="B2552" s="543" t="s">
        <v>210</v>
      </c>
      <c r="C2552" s="689" t="s">
        <v>69</v>
      </c>
      <c r="D2552" s="1275" t="s">
        <v>212</v>
      </c>
      <c r="E2552" s="1274"/>
      <c r="F2552" s="1413" t="s">
        <v>75</v>
      </c>
      <c r="G2552" s="1414"/>
      <c r="H2552" s="1414"/>
      <c r="I2552" s="1415"/>
      <c r="J2552" s="1391"/>
      <c r="K2552" s="1392"/>
      <c r="L2552" s="1392"/>
      <c r="M2552" s="1392"/>
      <c r="N2552" s="1392"/>
      <c r="O2552" s="1393"/>
      <c r="P2552" s="1007"/>
    </row>
    <row r="2553" spans="1:16" s="73" customFormat="1" ht="18.600000000000001" customHeight="1">
      <c r="A2553" s="1303"/>
      <c r="B2553" s="543" t="s">
        <v>210</v>
      </c>
      <c r="C2553" s="689" t="s">
        <v>71</v>
      </c>
      <c r="D2553" s="1275" t="s">
        <v>213</v>
      </c>
      <c r="E2553" s="1274"/>
      <c r="F2553" s="1413" t="s">
        <v>76</v>
      </c>
      <c r="G2553" s="1414"/>
      <c r="H2553" s="1414"/>
      <c r="I2553" s="1415"/>
      <c r="J2553" s="1416" t="s">
        <v>90</v>
      </c>
      <c r="K2553" s="1417"/>
      <c r="L2553" s="1417"/>
      <c r="M2553" s="1417"/>
      <c r="N2553" s="1417"/>
      <c r="O2553" s="1418"/>
      <c r="P2553" s="1007"/>
    </row>
    <row r="2554" spans="1:16" s="73" customFormat="1" ht="18.600000000000001" customHeight="1">
      <c r="A2554" s="1303"/>
      <c r="B2554" s="543" t="s">
        <v>210</v>
      </c>
      <c r="C2554" s="689" t="s">
        <v>70</v>
      </c>
      <c r="D2554" s="1275" t="s">
        <v>214</v>
      </c>
      <c r="E2554" s="1274"/>
      <c r="F2554" s="1413" t="s">
        <v>103</v>
      </c>
      <c r="G2554" s="1414"/>
      <c r="H2554" s="1414"/>
      <c r="I2554" s="1415"/>
      <c r="J2554" s="1416"/>
      <c r="K2554" s="1417"/>
      <c r="L2554" s="1417"/>
      <c r="M2554" s="1417"/>
      <c r="N2554" s="1417"/>
      <c r="O2554" s="1418"/>
      <c r="P2554" s="1007"/>
    </row>
    <row r="2555" spans="1:16" s="73" customFormat="1" ht="18.600000000000001" customHeight="1" thickBot="1">
      <c r="A2555" s="1303"/>
      <c r="B2555" s="547" t="s">
        <v>210</v>
      </c>
      <c r="C2555" s="548" t="s">
        <v>153</v>
      </c>
      <c r="D2555" s="1281" t="s">
        <v>215</v>
      </c>
      <c r="E2555" s="1280"/>
      <c r="F2555" s="1422" t="s">
        <v>216</v>
      </c>
      <c r="G2555" s="1423"/>
      <c r="H2555" s="1423"/>
      <c r="I2555" s="1424"/>
      <c r="J2555" s="1419"/>
      <c r="K2555" s="1420"/>
      <c r="L2555" s="1420"/>
      <c r="M2555" s="1420"/>
      <c r="N2555" s="1420"/>
      <c r="O2555" s="1421"/>
      <c r="P2555" s="1007"/>
    </row>
    <row r="2556" spans="1:16" s="73" customFormat="1" ht="9.75" customHeight="1">
      <c r="A2556" s="1412"/>
      <c r="B2556" s="1412"/>
      <c r="C2556" s="1412"/>
      <c r="D2556" s="1412"/>
      <c r="E2556" s="1412"/>
      <c r="F2556" s="1412"/>
      <c r="G2556" s="1412"/>
      <c r="H2556" s="1412"/>
      <c r="I2556" s="1412"/>
      <c r="J2556" s="1412"/>
      <c r="K2556" s="1412"/>
      <c r="L2556" s="1412"/>
      <c r="M2556" s="1412"/>
      <c r="N2556" s="1412"/>
      <c r="O2556" s="1412"/>
      <c r="P2556" s="1412"/>
    </row>
    <row r="2557" spans="1:16" s="73" customFormat="1" ht="17.25" customHeight="1" thickBot="1">
      <c r="A2557" s="241">
        <f>A2521+1</f>
        <v>72</v>
      </c>
      <c r="B2557" s="1302" t="s">
        <v>53</v>
      </c>
      <c r="C2557" s="1302"/>
      <c r="D2557" s="1302"/>
      <c r="E2557" s="1302"/>
      <c r="F2557" s="1302"/>
      <c r="G2557" s="1302"/>
      <c r="H2557" s="1302"/>
      <c r="I2557" s="1302"/>
      <c r="J2557" s="1302"/>
      <c r="K2557" s="1302"/>
      <c r="L2557" s="1302"/>
      <c r="M2557" s="1302"/>
      <c r="N2557" s="1302"/>
      <c r="O2557" s="1302"/>
      <c r="P2557" s="1007"/>
    </row>
    <row r="2558" spans="1:16" s="73" customFormat="1" ht="44.25" customHeight="1">
      <c r="A2558" s="1303"/>
      <c r="B2558" s="1304" t="str">
        <f>IF(L2560&gt;0,CONCATENATE(I2560,L2560),0)</f>
        <v>Roll No.:-972</v>
      </c>
      <c r="C2558" s="1306"/>
      <c r="D2558" s="1308" t="str">
        <f>Master!$E$8</f>
        <v>Govt. Sr. Secondary School Raimalwada</v>
      </c>
      <c r="E2558" s="1309"/>
      <c r="F2558" s="1309"/>
      <c r="G2558" s="1309"/>
      <c r="H2558" s="1309"/>
      <c r="I2558" s="1309"/>
      <c r="J2558" s="1309"/>
      <c r="K2558" s="1309"/>
      <c r="L2558" s="1309"/>
      <c r="M2558" s="1309"/>
      <c r="N2558" s="1309"/>
      <c r="O2558" s="1310"/>
      <c r="P2558" s="1007"/>
    </row>
    <row r="2559" spans="1:16" s="73" customFormat="1" ht="26.25" customHeight="1" thickBot="1">
      <c r="A2559" s="1303"/>
      <c r="B2559" s="1305"/>
      <c r="C2559" s="1307"/>
      <c r="D2559" s="1311" t="str">
        <f>Master!$E$11</f>
        <v>P.S.-Bapini (Jodhpur)</v>
      </c>
      <c r="E2559" s="1311"/>
      <c r="F2559" s="1311"/>
      <c r="G2559" s="1311"/>
      <c r="H2559" s="1311"/>
      <c r="I2559" s="1311"/>
      <c r="J2559" s="1311"/>
      <c r="K2559" s="1311"/>
      <c r="L2559" s="1311"/>
      <c r="M2559" s="1311"/>
      <c r="N2559" s="1311"/>
      <c r="O2559" s="1312"/>
      <c r="P2559" s="1007"/>
    </row>
    <row r="2560" spans="1:16" s="73" customFormat="1" ht="15" customHeight="1">
      <c r="A2560" s="1303"/>
      <c r="B2560" s="1313"/>
      <c r="C2560" s="1314" t="s">
        <v>163</v>
      </c>
      <c r="D2560" s="1315"/>
      <c r="E2560" s="1315"/>
      <c r="F2560" s="1315"/>
      <c r="G2560" s="1315"/>
      <c r="H2560" s="1316"/>
      <c r="I2560" s="1320" t="s">
        <v>125</v>
      </c>
      <c r="J2560" s="1321"/>
      <c r="K2560" s="1321"/>
      <c r="L2560" s="1286">
        <f>VLOOKUP(A2557,'Marks Entry'!$B$9:$G$108,6)</f>
        <v>972</v>
      </c>
      <c r="M2560" s="1288" t="str">
        <f>CONCATENATE('Marks Entry'!$C$3,"0",'Marks Entry'!$G$3)</f>
        <v>School U-Dise Code :-08151106901</v>
      </c>
      <c r="N2560" s="1289"/>
      <c r="O2560" s="1290"/>
      <c r="P2560" s="1007"/>
    </row>
    <row r="2561" spans="1:16" s="73" customFormat="1" ht="15" customHeight="1">
      <c r="A2561" s="1303"/>
      <c r="B2561" s="1313"/>
      <c r="C2561" s="1314"/>
      <c r="D2561" s="1315"/>
      <c r="E2561" s="1315"/>
      <c r="F2561" s="1315"/>
      <c r="G2561" s="1315"/>
      <c r="H2561" s="1316"/>
      <c r="I2561" s="1320"/>
      <c r="J2561" s="1321"/>
      <c r="K2561" s="1321"/>
      <c r="L2561" s="1286"/>
      <c r="M2561" s="1291" t="str">
        <f>CONCATENATE('Marks Entry'!$I$3,'Marks Entry'!$J$3)</f>
        <v>Session :-2022-23</v>
      </c>
      <c r="N2561" s="1292"/>
      <c r="O2561" s="1293"/>
      <c r="P2561" s="1007"/>
    </row>
    <row r="2562" spans="1:16" s="73" customFormat="1" ht="15" customHeight="1" thickBot="1">
      <c r="A2562" s="1303"/>
      <c r="B2562" s="1313"/>
      <c r="C2562" s="1317"/>
      <c r="D2562" s="1318"/>
      <c r="E2562" s="1318"/>
      <c r="F2562" s="1318"/>
      <c r="G2562" s="1318"/>
      <c r="H2562" s="1319"/>
      <c r="I2562" s="1322"/>
      <c r="J2562" s="1323"/>
      <c r="K2562" s="1323"/>
      <c r="L2562" s="1287"/>
      <c r="M2562" s="1294"/>
      <c r="N2562" s="1295"/>
      <c r="O2562" s="1296"/>
      <c r="P2562" s="1007"/>
    </row>
    <row r="2563" spans="1:16" s="73" customFormat="1" ht="19.5" customHeight="1">
      <c r="A2563" s="1303"/>
      <c r="B2563" s="543" t="s">
        <v>210</v>
      </c>
      <c r="C2563" s="1297" t="s">
        <v>21</v>
      </c>
      <c r="D2563" s="1298"/>
      <c r="E2563" s="1298"/>
      <c r="F2563" s="1298"/>
      <c r="G2563" s="1299"/>
      <c r="H2563" s="13" t="s">
        <v>161</v>
      </c>
      <c r="I2563" s="1300">
        <f>VLOOKUP($A2557,'Marks Entry'!$B$9:$FN$108,4,0)</f>
        <v>0</v>
      </c>
      <c r="J2563" s="1300"/>
      <c r="K2563" s="1300"/>
      <c r="L2563" s="1300"/>
      <c r="M2563" s="1300"/>
      <c r="N2563" s="1300"/>
      <c r="O2563" s="1301"/>
      <c r="P2563" s="1007"/>
    </row>
    <row r="2564" spans="1:16" s="73" customFormat="1" ht="19.5" customHeight="1">
      <c r="A2564" s="1303"/>
      <c r="B2564" s="543" t="s">
        <v>210</v>
      </c>
      <c r="C2564" s="1283" t="s">
        <v>23</v>
      </c>
      <c r="D2564" s="1284"/>
      <c r="E2564" s="1284"/>
      <c r="F2564" s="1284"/>
      <c r="G2564" s="1285"/>
      <c r="H2564" s="25" t="s">
        <v>161</v>
      </c>
      <c r="I2564" s="1252">
        <f>VLOOKUP($A2557,'Marks Entry'!$B$9:$FN$108,7,0)</f>
        <v>0</v>
      </c>
      <c r="J2564" s="1252"/>
      <c r="K2564" s="1252"/>
      <c r="L2564" s="1252"/>
      <c r="M2564" s="1252"/>
      <c r="N2564" s="1252"/>
      <c r="O2564" s="1253"/>
      <c r="P2564" s="1007"/>
    </row>
    <row r="2565" spans="1:16" s="73" customFormat="1" ht="19.5" customHeight="1">
      <c r="A2565" s="1303"/>
      <c r="B2565" s="543" t="s">
        <v>210</v>
      </c>
      <c r="C2565" s="1283" t="s">
        <v>24</v>
      </c>
      <c r="D2565" s="1284"/>
      <c r="E2565" s="1284"/>
      <c r="F2565" s="1284"/>
      <c r="G2565" s="1285"/>
      <c r="H2565" s="25" t="s">
        <v>161</v>
      </c>
      <c r="I2565" s="1252">
        <f>VLOOKUP($A2557,'Marks Entry'!$B$9:$FN$108,8,0)</f>
        <v>0</v>
      </c>
      <c r="J2565" s="1252"/>
      <c r="K2565" s="1252"/>
      <c r="L2565" s="1252"/>
      <c r="M2565" s="1252"/>
      <c r="N2565" s="1252"/>
      <c r="O2565" s="1253"/>
      <c r="P2565" s="1007"/>
    </row>
    <row r="2566" spans="1:16" s="73" customFormat="1" ht="19.5" customHeight="1">
      <c r="A2566" s="1303"/>
      <c r="B2566" s="543" t="s">
        <v>210</v>
      </c>
      <c r="C2566" s="1283" t="s">
        <v>55</v>
      </c>
      <c r="D2566" s="1284"/>
      <c r="E2566" s="1284"/>
      <c r="F2566" s="1284"/>
      <c r="G2566" s="1285"/>
      <c r="H2566" s="25" t="s">
        <v>161</v>
      </c>
      <c r="I2566" s="1252">
        <f>VLOOKUP($A2557,'Marks Entry'!$B$9:$FN$108,9,0)</f>
        <v>0</v>
      </c>
      <c r="J2566" s="1252"/>
      <c r="K2566" s="1252"/>
      <c r="L2566" s="1252"/>
      <c r="M2566" s="1252"/>
      <c r="N2566" s="1252"/>
      <c r="O2566" s="1253"/>
      <c r="P2566" s="1007"/>
    </row>
    <row r="2567" spans="1:16" s="73" customFormat="1" ht="19.5" customHeight="1">
      <c r="A2567" s="1303"/>
      <c r="B2567" s="543" t="s">
        <v>210</v>
      </c>
      <c r="C2567" s="1283" t="s">
        <v>56</v>
      </c>
      <c r="D2567" s="1284"/>
      <c r="E2567" s="1284"/>
      <c r="F2567" s="1284"/>
      <c r="G2567" s="1285"/>
      <c r="H2567" s="25" t="s">
        <v>161</v>
      </c>
      <c r="I2567" s="1251" t="str">
        <f>CONCATENATE('Marks Entry'!$G$4,'Marks Entry'!$J$4)</f>
        <v>6(A)</v>
      </c>
      <c r="J2567" s="1252"/>
      <c r="K2567" s="1252"/>
      <c r="L2567" s="1252"/>
      <c r="M2567" s="1252"/>
      <c r="N2567" s="1252"/>
      <c r="O2567" s="1253"/>
      <c r="P2567" s="1007"/>
    </row>
    <row r="2568" spans="1:16" s="73" customFormat="1" ht="19.5" customHeight="1" thickBot="1">
      <c r="A2568" s="1303"/>
      <c r="B2568" s="543" t="s">
        <v>210</v>
      </c>
      <c r="C2568" s="1254" t="s">
        <v>26</v>
      </c>
      <c r="D2568" s="1255"/>
      <c r="E2568" s="1255"/>
      <c r="F2568" s="1255"/>
      <c r="G2568" s="1256"/>
      <c r="H2568" s="61" t="s">
        <v>161</v>
      </c>
      <c r="I2568" s="1257">
        <f>VLOOKUP($A2557,'Marks Entry'!$B$9:$FN$108,10,0)</f>
        <v>0</v>
      </c>
      <c r="J2568" s="1257"/>
      <c r="K2568" s="1257"/>
      <c r="L2568" s="1257"/>
      <c r="M2568" s="1257"/>
      <c r="N2568" s="1257"/>
      <c r="O2568" s="1258"/>
      <c r="P2568" s="1007"/>
    </row>
    <row r="2569" spans="1:16" s="73" customFormat="1" ht="34.5" customHeight="1">
      <c r="A2569" s="1303"/>
      <c r="B2569" s="543" t="s">
        <v>210</v>
      </c>
      <c r="C2569" s="1259" t="s">
        <v>57</v>
      </c>
      <c r="D2569" s="1260"/>
      <c r="E2569" s="525" t="s">
        <v>82</v>
      </c>
      <c r="F2569" s="525" t="s">
        <v>83</v>
      </c>
      <c r="G2569" s="697" t="str">
        <f>'Marks Entry'!$R$5</f>
        <v>No Bag Day Activity</v>
      </c>
      <c r="H2569" s="521" t="s">
        <v>32</v>
      </c>
      <c r="I2569" s="1261" t="s">
        <v>58</v>
      </c>
      <c r="J2569" s="1262"/>
      <c r="K2569" s="522" t="s">
        <v>203</v>
      </c>
      <c r="L2569" s="1263" t="s">
        <v>94</v>
      </c>
      <c r="M2569" s="1264"/>
      <c r="N2569" s="535" t="s">
        <v>86</v>
      </c>
      <c r="O2569" s="1265" t="s">
        <v>101</v>
      </c>
      <c r="P2569" s="1007"/>
    </row>
    <row r="2570" spans="1:16" s="73" customFormat="1" ht="25.5" customHeight="1" thickBot="1">
      <c r="A2570" s="1303"/>
      <c r="B2570" s="543" t="s">
        <v>210</v>
      </c>
      <c r="C2570" s="1267" t="s">
        <v>59</v>
      </c>
      <c r="D2570" s="1268"/>
      <c r="E2570" s="549">
        <f>'Marks Entry'!$N$7</f>
        <v>10</v>
      </c>
      <c r="F2570" s="549">
        <f>'Marks Entry'!$Q$7</f>
        <v>10</v>
      </c>
      <c r="G2570" s="549">
        <f>'Marks Entry'!$T$7</f>
        <v>10</v>
      </c>
      <c r="H2570" s="111">
        <f>SUM(E2570:G2570)</f>
        <v>30</v>
      </c>
      <c r="I2570" s="1269">
        <f>'Marks Entry'!$X$7</f>
        <v>70</v>
      </c>
      <c r="J2570" s="1270"/>
      <c r="K2570" s="531">
        <f>SUM(H2570,I2570)</f>
        <v>100</v>
      </c>
      <c r="L2570" s="1330">
        <f>'Marks Entry'!$AA$7</f>
        <v>100</v>
      </c>
      <c r="M2570" s="1331"/>
      <c r="N2570" s="536">
        <f>H2570+I2570+L2570</f>
        <v>200</v>
      </c>
      <c r="O2570" s="1266"/>
      <c r="P2570" s="1007"/>
    </row>
    <row r="2571" spans="1:16" s="73" customFormat="1" ht="18.600000000000001" customHeight="1">
      <c r="A2571" s="1303"/>
      <c r="B2571" s="543" t="s">
        <v>210</v>
      </c>
      <c r="C2571" s="1324" t="str">
        <f>'Marks Entry'!$L$3</f>
        <v>HINDI</v>
      </c>
      <c r="D2571" s="1325"/>
      <c r="E2571" s="527">
        <f>IF($L2560="TC",0,IF($L2560="Nso",0,VLOOKUP($A2557,'Marks Entry'!$B$9:$FN$108,13,0)))</f>
        <v>0</v>
      </c>
      <c r="F2571" s="527">
        <f>IF($L2560="TC",0,IF($L2560="Nso",0,VLOOKUP($A2557,'Marks Entry'!$B$9:$FN$108,16,0)))</f>
        <v>0</v>
      </c>
      <c r="G2571" s="527">
        <f>IF($L2560="TC",0,IF($L2560="Nso",0,VLOOKUP($A2557,'Marks Entry'!$B$9:$FN$108,19,0)))</f>
        <v>0</v>
      </c>
      <c r="H2571" s="528">
        <f>SUM(E2571:G2571)</f>
        <v>0</v>
      </c>
      <c r="I2571" s="1326">
        <f>IF($L2560="TC",0,IF($L2560="Nso",0,VLOOKUP($A2557,'Marks Entry'!$B$9:$FN$108,23,0)))</f>
        <v>0</v>
      </c>
      <c r="J2571" s="1327"/>
      <c r="K2571" s="532">
        <f>SUM(H2571,I2571)</f>
        <v>0</v>
      </c>
      <c r="L2571" s="1328">
        <f>IF($L2560="TC",0,IF($L2560="Nso",0,VLOOKUP($A2557,'Marks Entry'!$B$9:$FN$108,26,0)))</f>
        <v>0</v>
      </c>
      <c r="M2571" s="1329"/>
      <c r="N2571" s="537">
        <f>SUM(H2571,I2571,L2571)</f>
        <v>0</v>
      </c>
      <c r="O2571" s="544" t="str">
        <f>IF($L2560="TC",0,IF($L2560="Nso",0,VLOOKUP($A2557,'Marks Entry'!$B$9:$FN$108,30,0)))</f>
        <v>E</v>
      </c>
      <c r="P2571" s="1007"/>
    </row>
    <row r="2572" spans="1:16" s="73" customFormat="1" ht="18.600000000000001" customHeight="1">
      <c r="A2572" s="1303"/>
      <c r="B2572" s="543" t="s">
        <v>210</v>
      </c>
      <c r="C2572" s="1271" t="str">
        <f>'Marks Entry'!$AF$3</f>
        <v>ENGLISH</v>
      </c>
      <c r="D2572" s="1272"/>
      <c r="E2572" s="527">
        <f>IF($L2560="TC",0,IF($L2560="Nso",0,VLOOKUP($A2557,'Marks Entry'!$B$9:$FN$108,33,0)))</f>
        <v>0</v>
      </c>
      <c r="F2572" s="527">
        <f>IF($L2560="TC",0,IF($L2560="Nso",0,VLOOKUP($A2557,'Marks Entry'!$B$9:$FN$108,36,0)))</f>
        <v>0</v>
      </c>
      <c r="G2572" s="527">
        <f>IF($L2560="TC",0,IF($L2560="Nso",0,VLOOKUP($A2557,'Marks Entry'!$B$9:$FN$108,39,0)))</f>
        <v>0</v>
      </c>
      <c r="H2572" s="529">
        <f t="shared" ref="H2572:H2576" si="213">SUM(E2572:G2572)</f>
        <v>0</v>
      </c>
      <c r="I2572" s="1273">
        <f>IF($L2560="TC",0,IF($L2560="Nso",0,VLOOKUP($A2557,'Marks Entry'!$B$9:$FN$108,43,0)))</f>
        <v>0</v>
      </c>
      <c r="J2572" s="1274"/>
      <c r="K2572" s="533">
        <f t="shared" ref="K2572:K2576" si="214">SUM(H2572,I2572)</f>
        <v>0</v>
      </c>
      <c r="L2572" s="1275">
        <f>IF($L2560="TC",0,IF($L2560="Nso",0,VLOOKUP($A2557,'Marks Entry'!$B$9:$FN$108,46,0)))</f>
        <v>0</v>
      </c>
      <c r="M2572" s="1276"/>
      <c r="N2572" s="537">
        <f t="shared" ref="N2572:N2576" si="215">SUM(H2572,I2572,L2572)</f>
        <v>0</v>
      </c>
      <c r="O2572" s="544" t="str">
        <f>IF($L2560="TC",0,IF($L2560="Nso",0,VLOOKUP($A2557,'Marks Entry'!$B$9:$FN$108,50,0)))</f>
        <v>E</v>
      </c>
      <c r="P2572" s="1007"/>
    </row>
    <row r="2573" spans="1:16" s="73" customFormat="1" ht="18.600000000000001" customHeight="1">
      <c r="A2573" s="1303"/>
      <c r="B2573" s="543" t="s">
        <v>210</v>
      </c>
      <c r="C2573" s="1271" t="str">
        <f>'Marks Entry'!$AZ$3</f>
        <v>SANSKRIT</v>
      </c>
      <c r="D2573" s="1272"/>
      <c r="E2573" s="527">
        <f>IF($L2560="TC",0,IF($L2560="Nso",0,VLOOKUP($A2557,'Marks Entry'!$B$9:$FN$108,53,0)))</f>
        <v>0</v>
      </c>
      <c r="F2573" s="527">
        <f>IF($L2560="TC",0,IF($L2560="TC",0,IF($L2560="Nso",0,VLOOKUP($A2557,'Marks Entry'!$B$9:$FN$108,56,0))))</f>
        <v>0</v>
      </c>
      <c r="G2573" s="527">
        <f>IF($L2560="TC",0,IF($L2560="TC",0,IF($L2560="Nso",0,VLOOKUP($A2557,'Marks Entry'!$B$9:$FN$108,59,0))))</f>
        <v>0</v>
      </c>
      <c r="H2573" s="529">
        <f t="shared" si="213"/>
        <v>0</v>
      </c>
      <c r="I2573" s="1273">
        <f>IF($L2560="TC",0,IF($L2560="Nso",0,VLOOKUP($A2557,'Marks Entry'!$B$9:$FN$108,63,0)))</f>
        <v>0</v>
      </c>
      <c r="J2573" s="1274"/>
      <c r="K2573" s="533">
        <f t="shared" si="214"/>
        <v>0</v>
      </c>
      <c r="L2573" s="1275">
        <f>IF($L2560="TC",0,IF($L2560="Nso",0,VLOOKUP($A2557,'Marks Entry'!$B$9:$FN$108,66,0)))</f>
        <v>0</v>
      </c>
      <c r="M2573" s="1276"/>
      <c r="N2573" s="537">
        <f t="shared" si="215"/>
        <v>0</v>
      </c>
      <c r="O2573" s="544" t="str">
        <f>IF($L2560="TC",0,IF($L2560="Nso",0,VLOOKUP($A2557,'Marks Entry'!$B$9:$FN$108,70,0)))</f>
        <v>E</v>
      </c>
      <c r="P2573" s="1007"/>
    </row>
    <row r="2574" spans="1:16" s="73" customFormat="1" ht="18.600000000000001" customHeight="1">
      <c r="A2574" s="1303"/>
      <c r="B2574" s="543" t="s">
        <v>210</v>
      </c>
      <c r="C2574" s="1271" t="str">
        <f>'Marks Entry'!$BT$3</f>
        <v>SCIENCE</v>
      </c>
      <c r="D2574" s="1272"/>
      <c r="E2574" s="527">
        <f>IF($L2560="TC",0,IF($L2560="Nso",0,VLOOKUP($A2557,'Marks Entry'!$B$9:$FN$108,73,0)))</f>
        <v>0</v>
      </c>
      <c r="F2574" s="527">
        <f>IF($L2560="TC",0,IF($L2560="Nso",0,VLOOKUP($A2557,'Marks Entry'!$B$9:$FN$108,76,0)))</f>
        <v>0</v>
      </c>
      <c r="G2574" s="527">
        <f>IF($L2560="TC",0,IF($L2560="Nso",0,VLOOKUP($A2557,'Marks Entry'!$B$9:$FN$108,79,0)))</f>
        <v>0</v>
      </c>
      <c r="H2574" s="529">
        <f t="shared" si="213"/>
        <v>0</v>
      </c>
      <c r="I2574" s="1273">
        <f>IF($L2560="TC",0,IF($L2560="Nso",0,VLOOKUP($A2557,'Marks Entry'!$B$9:$FN$108,83,0)))</f>
        <v>0</v>
      </c>
      <c r="J2574" s="1274"/>
      <c r="K2574" s="533">
        <f t="shared" si="214"/>
        <v>0</v>
      </c>
      <c r="L2574" s="1275">
        <f>IF($L2560="TC",0,IF($L2560="Nso",0,VLOOKUP($A2557,'Marks Entry'!$B$9:$FN$108,86,0)))</f>
        <v>0</v>
      </c>
      <c r="M2574" s="1276"/>
      <c r="N2574" s="537">
        <f t="shared" si="215"/>
        <v>0</v>
      </c>
      <c r="O2574" s="544" t="str">
        <f>IF($L2560="TC",0,IF($L2560="Nso",0,VLOOKUP($A2557,'Marks Entry'!$B$9:$FN$108,90,0)))</f>
        <v>E</v>
      </c>
      <c r="P2574" s="1007"/>
    </row>
    <row r="2575" spans="1:16" s="73" customFormat="1" ht="18.600000000000001" customHeight="1">
      <c r="A2575" s="1303"/>
      <c r="B2575" s="543" t="s">
        <v>210</v>
      </c>
      <c r="C2575" s="1271" t="str">
        <f>'Marks Entry'!$CN$3</f>
        <v>MATHEMATICS</v>
      </c>
      <c r="D2575" s="1272"/>
      <c r="E2575" s="527">
        <f>IF($L2560="TC",0,IF($L2560="Nso",0,VLOOKUP($A2557,'Marks Entry'!$B$9:$FN$108,93,0)))</f>
        <v>0</v>
      </c>
      <c r="F2575" s="527">
        <f>IF($L2560="TC",0,IF($L2560="Nso",0,VLOOKUP($A2557,'Marks Entry'!$B$9:$FN$108,96,0)))</f>
        <v>0</v>
      </c>
      <c r="G2575" s="527">
        <f>IF($L2560="TC",0,IF($L2560="Nso",0,VLOOKUP($A2557,'Marks Entry'!$B$9:$FN$108,99,0)))</f>
        <v>0</v>
      </c>
      <c r="H2575" s="529">
        <f t="shared" si="213"/>
        <v>0</v>
      </c>
      <c r="I2575" s="1273">
        <f>IF($L2560="TC",0,IF($L2560="Nso",0,VLOOKUP($A2557,'Marks Entry'!$B$9:$FN$108,103,0)))</f>
        <v>0</v>
      </c>
      <c r="J2575" s="1274"/>
      <c r="K2575" s="533">
        <f t="shared" si="214"/>
        <v>0</v>
      </c>
      <c r="L2575" s="1275">
        <f>IF($L2560="TC",0,IF($L2560="Nso",0,VLOOKUP($A2557,'Marks Entry'!$B$9:$FN$108,106,0)))</f>
        <v>0</v>
      </c>
      <c r="M2575" s="1276"/>
      <c r="N2575" s="537">
        <f t="shared" si="215"/>
        <v>0</v>
      </c>
      <c r="O2575" s="544" t="str">
        <f>IF($L2560="TC",0,IF($L2560="Nso",0,VLOOKUP($A2557,'Marks Entry'!$B$9:$FN$108,110,0)))</f>
        <v>E</v>
      </c>
      <c r="P2575" s="1007"/>
    </row>
    <row r="2576" spans="1:16" s="73" customFormat="1" ht="18.600000000000001" customHeight="1" thickBot="1">
      <c r="A2576" s="1303"/>
      <c r="B2576" s="543" t="s">
        <v>210</v>
      </c>
      <c r="C2576" s="1277" t="str">
        <f>'Marks Entry'!$DH$3</f>
        <v>SOCIAL SCIENCE</v>
      </c>
      <c r="D2576" s="1278"/>
      <c r="E2576" s="527">
        <f>IF($L2560="TC",0,IF($L2560="Nso",0,VLOOKUP($A2557,'Marks Entry'!$B$9:$FN$108,113,0)))</f>
        <v>0</v>
      </c>
      <c r="F2576" s="527">
        <f>IF($L2560="TC",0,IF($L2560="Nso",0,VLOOKUP($A2557,'Marks Entry'!$B$9:$FN$108,116,0)))</f>
        <v>0</v>
      </c>
      <c r="G2576" s="527">
        <f>IF($L2560="TC",0,IF($L2560="Nso",0,VLOOKUP($A2557,'Marks Entry'!$B$9:$FN$108,119,0)))</f>
        <v>0</v>
      </c>
      <c r="H2576" s="530">
        <f t="shared" si="213"/>
        <v>0</v>
      </c>
      <c r="I2576" s="1279">
        <f>IF($L2560="TC",0,IF($L2560="Nso",0,VLOOKUP($A2557,'Marks Entry'!$B$9:$FN$108,123,0)))</f>
        <v>0</v>
      </c>
      <c r="J2576" s="1280"/>
      <c r="K2576" s="534">
        <f t="shared" si="214"/>
        <v>0</v>
      </c>
      <c r="L2576" s="1281">
        <f>IF($L2560="TC",0,IF($L2560="Nso",0,VLOOKUP($A2557,'Marks Entry'!$B$9:$FN$108,126,0)))</f>
        <v>0</v>
      </c>
      <c r="M2576" s="1282"/>
      <c r="N2576" s="537">
        <f t="shared" si="215"/>
        <v>0</v>
      </c>
      <c r="O2576" s="544" t="str">
        <f>IF($L2560="TC",0,IF($L2560="Nso",0,VLOOKUP($A2557,'Marks Entry'!$B$9:$FN$108,130,0)))</f>
        <v>E</v>
      </c>
      <c r="P2576" s="1007"/>
    </row>
    <row r="2577" spans="1:16" s="73" customFormat="1" ht="18.600000000000001" customHeight="1">
      <c r="A2577" s="1303"/>
      <c r="B2577" s="543" t="s">
        <v>210</v>
      </c>
      <c r="C2577" s="1350" t="s">
        <v>87</v>
      </c>
      <c r="D2577" s="1351"/>
      <c r="E2577" s="1352"/>
      <c r="F2577" s="1356" t="s">
        <v>88</v>
      </c>
      <c r="G2577" s="1357"/>
      <c r="H2577" s="1358" t="s">
        <v>89</v>
      </c>
      <c r="I2577" s="1358"/>
      <c r="J2577" s="1359" t="s">
        <v>44</v>
      </c>
      <c r="K2577" s="1360"/>
      <c r="L2577" s="236" t="s">
        <v>95</v>
      </c>
      <c r="M2577" s="236" t="s">
        <v>208</v>
      </c>
      <c r="N2577" s="200" t="s">
        <v>42</v>
      </c>
      <c r="O2577" s="545" t="s">
        <v>46</v>
      </c>
      <c r="P2577" s="1007"/>
    </row>
    <row r="2578" spans="1:16" s="73" customFormat="1" ht="18.600000000000001" customHeight="1" thickBot="1">
      <c r="A2578" s="1303"/>
      <c r="B2578" s="543" t="s">
        <v>210</v>
      </c>
      <c r="C2578" s="1353"/>
      <c r="D2578" s="1354"/>
      <c r="E2578" s="1355"/>
      <c r="F2578" s="1361">
        <f>IF($L2560="TC",0,IF($L2560="Nso",0,VLOOKUP($A2557,'Marks Entry'!$B$9:$FN$108,161,0)))</f>
        <v>1200</v>
      </c>
      <c r="G2578" s="1362"/>
      <c r="H2578" s="1363">
        <f>IF($L2560="TC",0,IF($L2560="Nso",0,VLOOKUP($A2557,'Marks Entry'!$B$9:$FN$108,162,0)))</f>
        <v>0</v>
      </c>
      <c r="I2578" s="1363"/>
      <c r="J2578" s="1364">
        <f>IF($L2560="TC",0,IF($L2560="Nso",0,VLOOKUP($A2557,'Marks Entry'!$B$9:$FN$108,163,0)))</f>
        <v>0</v>
      </c>
      <c r="K2578" s="1365"/>
      <c r="L2578" s="237" t="str">
        <f>IF($L2560="TC",0,IF($L2560="Nso",0,VLOOKUP($A2557,'Marks Entry'!$B$9:$FN$108,164,0)))</f>
        <v/>
      </c>
      <c r="M2578" s="237" t="str">
        <f>IF($L2560="TC",0,IF($L2560="Nso",0,VLOOKUP($A2557,'Marks Entry'!$B$9:$FN$108,165,0)))</f>
        <v/>
      </c>
      <c r="N2578" s="542" t="str">
        <f>IF($L2560="TC","TC",IF($L2560="Nso","NSO",VLOOKUP($A2557,'Marks Entry'!$B$9:$FN$108,166,0)))</f>
        <v>PROMOTED</v>
      </c>
      <c r="O2578" s="546" t="str">
        <f>IF($L2560="Nso",0,VLOOKUP($A2557,'Marks Entry'!$B$9:$FN$108,168,0))</f>
        <v/>
      </c>
      <c r="P2578" s="1007"/>
    </row>
    <row r="2579" spans="1:16" s="73" customFormat="1" ht="18.600000000000001" customHeight="1">
      <c r="A2579" s="1303"/>
      <c r="B2579" s="543" t="s">
        <v>210</v>
      </c>
      <c r="C2579" s="1332" t="s">
        <v>62</v>
      </c>
      <c r="D2579" s="1333"/>
      <c r="E2579" s="1333"/>
      <c r="F2579" s="1333"/>
      <c r="G2579" s="1333"/>
      <c r="H2579" s="1333"/>
      <c r="I2579" s="1334"/>
      <c r="J2579" s="1335" t="s">
        <v>63</v>
      </c>
      <c r="K2579" s="1335"/>
      <c r="L2579" s="1336"/>
      <c r="M2579" s="238">
        <f>IF($L2560="TC",0,IF($L2560="Nso",0,VLOOKUP($A2557,'Marks Entry'!$B$9:$FN$108,158,0)))</f>
        <v>0</v>
      </c>
      <c r="N2579" s="1337" t="s">
        <v>104</v>
      </c>
      <c r="O2579" s="1338"/>
      <c r="P2579" s="1007"/>
    </row>
    <row r="2580" spans="1:16" s="73" customFormat="1" ht="18.600000000000001" customHeight="1" thickBot="1">
      <c r="A2580" s="1303"/>
      <c r="B2580" s="543" t="s">
        <v>210</v>
      </c>
      <c r="C2580" s="1339" t="s">
        <v>57</v>
      </c>
      <c r="D2580" s="1340"/>
      <c r="E2580" s="1340"/>
      <c r="F2580" s="1341" t="s">
        <v>168</v>
      </c>
      <c r="G2580" s="1341"/>
      <c r="H2580" s="1341"/>
      <c r="I2580" s="523" t="s">
        <v>50</v>
      </c>
      <c r="J2580" s="1342" t="s">
        <v>64</v>
      </c>
      <c r="K2580" s="1342"/>
      <c r="L2580" s="1343"/>
      <c r="M2580" s="239">
        <f>IF($L2560="TC",0,IF($L2560="Nso",0,VLOOKUP($A2557,'Marks Entry'!$B$9:$FN$108,159,0)))</f>
        <v>0</v>
      </c>
      <c r="N2580" s="1344" t="str">
        <f>IF($L2560="TC",0,IF($L2560="Nso",0,VLOOKUP($A2557,'Marks Entry'!$B$9:$FN$108,160,0)))</f>
        <v/>
      </c>
      <c r="O2580" s="1345"/>
      <c r="P2580" s="1007"/>
    </row>
    <row r="2581" spans="1:16" s="73" customFormat="1" ht="18.600000000000001" customHeight="1">
      <c r="A2581" s="1303"/>
      <c r="B2581" s="543" t="s">
        <v>210</v>
      </c>
      <c r="C2581" s="1339"/>
      <c r="D2581" s="1340"/>
      <c r="E2581" s="1340"/>
      <c r="F2581" s="1341"/>
      <c r="G2581" s="1341"/>
      <c r="H2581" s="1341"/>
      <c r="I2581" s="524" t="s">
        <v>102</v>
      </c>
      <c r="J2581" s="1346" t="s">
        <v>65</v>
      </c>
      <c r="K2581" s="1346"/>
      <c r="L2581" s="1347"/>
      <c r="M2581" s="1348" t="str">
        <f>IF($L2560="TC",0,IF($L2560="Nso",0,VLOOKUP($A2557,'Marks Entry'!$B$9:$FN$108,169,0)))</f>
        <v>Need Improvement</v>
      </c>
      <c r="N2581" s="1348"/>
      <c r="O2581" s="1349"/>
      <c r="P2581" s="1007"/>
    </row>
    <row r="2582" spans="1:16" s="73" customFormat="1" ht="18.600000000000001" customHeight="1">
      <c r="A2582" s="1303"/>
      <c r="B2582" s="543" t="s">
        <v>210</v>
      </c>
      <c r="C2582" s="1397" t="str">
        <f>'Marks Entry'!$EB$3</f>
        <v>Work Exp.</v>
      </c>
      <c r="D2582" s="1398"/>
      <c r="E2582" s="1399"/>
      <c r="F2582" s="1400" t="str">
        <f>IF($L2560="TC",0,IF($L2560="Nso",0,VLOOKUP($A2557,'Marks Entry'!$B$9:$GM$108,186,0)))</f>
        <v>0/100</v>
      </c>
      <c r="G2582" s="1400"/>
      <c r="H2582" s="1400"/>
      <c r="I2582" s="59" t="str">
        <f>IF($L2560="TC",0,IF($L2560="Nso",0,VLOOKUP($A2557,'Marks Entry'!$B$9:$GM$108,139,0)))</f>
        <v>E</v>
      </c>
      <c r="J2582" s="1401" t="s">
        <v>81</v>
      </c>
      <c r="K2582" s="1401"/>
      <c r="L2582" s="1402"/>
      <c r="M2582" s="1403">
        <f>'Marks Entry'!$AA$2</f>
        <v>45041</v>
      </c>
      <c r="N2582" s="1403"/>
      <c r="O2582" s="1404"/>
      <c r="P2582" s="1007"/>
    </row>
    <row r="2583" spans="1:16" s="73" customFormat="1" ht="18.600000000000001" customHeight="1">
      <c r="A2583" s="1303"/>
      <c r="B2583" s="543" t="s">
        <v>210</v>
      </c>
      <c r="C2583" s="1405" t="str">
        <f>'Marks Entry'!$EK$3</f>
        <v>Art Edu.</v>
      </c>
      <c r="D2583" s="1400"/>
      <c r="E2583" s="1400"/>
      <c r="F2583" s="1406" t="str">
        <f>IF($L2560="TC",0,IF($L2560="Nso",0,VLOOKUP($A2557,'Marks Entry'!$B$9:$GM$108,190,0)))</f>
        <v>0/100</v>
      </c>
      <c r="G2583" s="1407"/>
      <c r="H2583" s="1408"/>
      <c r="I2583" s="59" t="str">
        <f>IF($L2560="TC",0,IF($L2560="Nso",0,VLOOKUP($A2557,'Marks Entry'!$B$9:$GM$108,148,0)))</f>
        <v>E</v>
      </c>
      <c r="J2583" s="1409"/>
      <c r="K2583" s="1409"/>
      <c r="L2583" s="1410"/>
      <c r="M2583" s="1410"/>
      <c r="N2583" s="1410"/>
      <c r="O2583" s="1411"/>
      <c r="P2583" s="1007"/>
    </row>
    <row r="2584" spans="1:16" s="73" customFormat="1" ht="18.600000000000001" customHeight="1">
      <c r="A2584" s="1303"/>
      <c r="B2584" s="543" t="s">
        <v>210</v>
      </c>
      <c r="C2584" s="1366" t="str">
        <f>'Marks Entry'!$ET$3</f>
        <v>HEALTH &amp; PHY. EDU.</v>
      </c>
      <c r="D2584" s="1367"/>
      <c r="E2584" s="1367"/>
      <c r="F2584" s="1368" t="str">
        <f>IF($L2560="TC",0,IF($L2560="Nso",0,VLOOKUP($A2557,'Marks Entry'!$B$9:$GM$108,194,0)))</f>
        <v>0/100</v>
      </c>
      <c r="G2584" s="1369"/>
      <c r="H2584" s="1370"/>
      <c r="I2584" s="59" t="str">
        <f>IF($L2560="TC",0,IF($L2560="Nso",0,VLOOKUP($A2557,'Marks Entry'!$B$9:$GM$108,157,0)))</f>
        <v>E</v>
      </c>
      <c r="J2584" s="1371" t="s">
        <v>77</v>
      </c>
      <c r="K2584" s="1372"/>
      <c r="L2584" s="1373"/>
      <c r="M2584" s="1377"/>
      <c r="N2584" s="1372"/>
      <c r="O2584" s="1378"/>
      <c r="P2584" s="1007"/>
    </row>
    <row r="2585" spans="1:16" s="73" customFormat="1" ht="18.600000000000001" customHeight="1">
      <c r="A2585" s="1303"/>
      <c r="B2585" s="543" t="s">
        <v>210</v>
      </c>
      <c r="C2585" s="1381" t="s">
        <v>66</v>
      </c>
      <c r="D2585" s="1382"/>
      <c r="E2585" s="1382"/>
      <c r="F2585" s="1382"/>
      <c r="G2585" s="1382"/>
      <c r="H2585" s="1382"/>
      <c r="I2585" s="1383"/>
      <c r="J2585" s="1374"/>
      <c r="K2585" s="1375"/>
      <c r="L2585" s="1376"/>
      <c r="M2585" s="1379"/>
      <c r="N2585" s="1375"/>
      <c r="O2585" s="1380"/>
      <c r="P2585" s="1007"/>
    </row>
    <row r="2586" spans="1:16" s="73" customFormat="1" ht="18.600000000000001" customHeight="1" thickBot="1">
      <c r="A2586" s="1303"/>
      <c r="B2586" s="543" t="s">
        <v>210</v>
      </c>
      <c r="C2586" s="60" t="s">
        <v>67</v>
      </c>
      <c r="D2586" s="1384" t="s">
        <v>72</v>
      </c>
      <c r="E2586" s="1385"/>
      <c r="F2586" s="1384" t="s">
        <v>73</v>
      </c>
      <c r="G2586" s="1386"/>
      <c r="H2586" s="1386"/>
      <c r="I2586" s="1387"/>
      <c r="J2586" s="1388" t="s">
        <v>78</v>
      </c>
      <c r="K2586" s="1389"/>
      <c r="L2586" s="1389"/>
      <c r="M2586" s="1389"/>
      <c r="N2586" s="1389"/>
      <c r="O2586" s="1390"/>
      <c r="P2586" s="1007"/>
    </row>
    <row r="2587" spans="1:16" s="73" customFormat="1" ht="18.600000000000001" customHeight="1">
      <c r="A2587" s="1303"/>
      <c r="B2587" s="543" t="s">
        <v>210</v>
      </c>
      <c r="C2587" s="690" t="s">
        <v>68</v>
      </c>
      <c r="D2587" s="1328" t="s">
        <v>211</v>
      </c>
      <c r="E2587" s="1327"/>
      <c r="F2587" s="1394" t="s">
        <v>74</v>
      </c>
      <c r="G2587" s="1395"/>
      <c r="H2587" s="1395"/>
      <c r="I2587" s="1396"/>
      <c r="J2587" s="1391"/>
      <c r="K2587" s="1392"/>
      <c r="L2587" s="1392"/>
      <c r="M2587" s="1392"/>
      <c r="N2587" s="1392"/>
      <c r="O2587" s="1393"/>
      <c r="P2587" s="1007"/>
    </row>
    <row r="2588" spans="1:16" s="73" customFormat="1" ht="18.600000000000001" customHeight="1">
      <c r="A2588" s="1303"/>
      <c r="B2588" s="543" t="s">
        <v>210</v>
      </c>
      <c r="C2588" s="689" t="s">
        <v>69</v>
      </c>
      <c r="D2588" s="1275" t="s">
        <v>212</v>
      </c>
      <c r="E2588" s="1274"/>
      <c r="F2588" s="1413" t="s">
        <v>75</v>
      </c>
      <c r="G2588" s="1414"/>
      <c r="H2588" s="1414"/>
      <c r="I2588" s="1415"/>
      <c r="J2588" s="1391"/>
      <c r="K2588" s="1392"/>
      <c r="L2588" s="1392"/>
      <c r="M2588" s="1392"/>
      <c r="N2588" s="1392"/>
      <c r="O2588" s="1393"/>
      <c r="P2588" s="1007"/>
    </row>
    <row r="2589" spans="1:16" s="73" customFormat="1" ht="18.600000000000001" customHeight="1">
      <c r="A2589" s="1303"/>
      <c r="B2589" s="543" t="s">
        <v>210</v>
      </c>
      <c r="C2589" s="689" t="s">
        <v>71</v>
      </c>
      <c r="D2589" s="1275" t="s">
        <v>213</v>
      </c>
      <c r="E2589" s="1274"/>
      <c r="F2589" s="1413" t="s">
        <v>76</v>
      </c>
      <c r="G2589" s="1414"/>
      <c r="H2589" s="1414"/>
      <c r="I2589" s="1415"/>
      <c r="J2589" s="1416" t="s">
        <v>90</v>
      </c>
      <c r="K2589" s="1417"/>
      <c r="L2589" s="1417"/>
      <c r="M2589" s="1417"/>
      <c r="N2589" s="1417"/>
      <c r="O2589" s="1418"/>
      <c r="P2589" s="1007"/>
    </row>
    <row r="2590" spans="1:16" s="73" customFormat="1" ht="18.600000000000001" customHeight="1">
      <c r="A2590" s="1303"/>
      <c r="B2590" s="543" t="s">
        <v>210</v>
      </c>
      <c r="C2590" s="689" t="s">
        <v>70</v>
      </c>
      <c r="D2590" s="1275" t="s">
        <v>214</v>
      </c>
      <c r="E2590" s="1274"/>
      <c r="F2590" s="1413" t="s">
        <v>103</v>
      </c>
      <c r="G2590" s="1414"/>
      <c r="H2590" s="1414"/>
      <c r="I2590" s="1415"/>
      <c r="J2590" s="1416"/>
      <c r="K2590" s="1417"/>
      <c r="L2590" s="1417"/>
      <c r="M2590" s="1417"/>
      <c r="N2590" s="1417"/>
      <c r="O2590" s="1418"/>
      <c r="P2590" s="1007"/>
    </row>
    <row r="2591" spans="1:16" s="73" customFormat="1" ht="18.600000000000001" customHeight="1" thickBot="1">
      <c r="A2591" s="1303"/>
      <c r="B2591" s="547" t="s">
        <v>210</v>
      </c>
      <c r="C2591" s="548" t="s">
        <v>153</v>
      </c>
      <c r="D2591" s="1281" t="s">
        <v>215</v>
      </c>
      <c r="E2591" s="1280"/>
      <c r="F2591" s="1422" t="s">
        <v>216</v>
      </c>
      <c r="G2591" s="1423"/>
      <c r="H2591" s="1423"/>
      <c r="I2591" s="1424"/>
      <c r="J2591" s="1419"/>
      <c r="K2591" s="1420"/>
      <c r="L2591" s="1420"/>
      <c r="M2591" s="1420"/>
      <c r="N2591" s="1420"/>
      <c r="O2591" s="1421"/>
      <c r="P2591" s="1007"/>
    </row>
    <row r="2592" spans="1:16" s="73" customFormat="1" ht="9.75" customHeight="1">
      <c r="A2592" s="1412"/>
      <c r="B2592" s="1412"/>
      <c r="C2592" s="1412"/>
      <c r="D2592" s="1412"/>
      <c r="E2592" s="1412"/>
      <c r="F2592" s="1412"/>
      <c r="G2592" s="1412"/>
      <c r="H2592" s="1412"/>
      <c r="I2592" s="1412"/>
      <c r="J2592" s="1412"/>
      <c r="K2592" s="1412"/>
      <c r="L2592" s="1412"/>
      <c r="M2592" s="1412"/>
      <c r="N2592" s="1412"/>
      <c r="O2592" s="1412"/>
      <c r="P2592" s="1412"/>
    </row>
    <row r="2593" spans="1:16" s="73" customFormat="1" ht="17.25" customHeight="1" thickBot="1">
      <c r="A2593" s="241">
        <f>A2557+1</f>
        <v>73</v>
      </c>
      <c r="B2593" s="1302" t="s">
        <v>53</v>
      </c>
      <c r="C2593" s="1302"/>
      <c r="D2593" s="1302"/>
      <c r="E2593" s="1302"/>
      <c r="F2593" s="1302"/>
      <c r="G2593" s="1302"/>
      <c r="H2593" s="1302"/>
      <c r="I2593" s="1302"/>
      <c r="J2593" s="1302"/>
      <c r="K2593" s="1302"/>
      <c r="L2593" s="1302"/>
      <c r="M2593" s="1302"/>
      <c r="N2593" s="1302"/>
      <c r="O2593" s="1302"/>
      <c r="P2593" s="1007"/>
    </row>
    <row r="2594" spans="1:16" s="73" customFormat="1" ht="44.25" customHeight="1">
      <c r="A2594" s="1303"/>
      <c r="B2594" s="1304" t="str">
        <f>IF(L2596&gt;0,CONCATENATE(I2596,L2596),0)</f>
        <v>Roll No.:-973</v>
      </c>
      <c r="C2594" s="1306"/>
      <c r="D2594" s="1308" t="str">
        <f>Master!$E$8</f>
        <v>Govt. Sr. Secondary School Raimalwada</v>
      </c>
      <c r="E2594" s="1309"/>
      <c r="F2594" s="1309"/>
      <c r="G2594" s="1309"/>
      <c r="H2594" s="1309"/>
      <c r="I2594" s="1309"/>
      <c r="J2594" s="1309"/>
      <c r="K2594" s="1309"/>
      <c r="L2594" s="1309"/>
      <c r="M2594" s="1309"/>
      <c r="N2594" s="1309"/>
      <c r="O2594" s="1310"/>
      <c r="P2594" s="1007"/>
    </row>
    <row r="2595" spans="1:16" s="73" customFormat="1" ht="26.25" customHeight="1" thickBot="1">
      <c r="A2595" s="1303"/>
      <c r="B2595" s="1305"/>
      <c r="C2595" s="1307"/>
      <c r="D2595" s="1311" t="str">
        <f>Master!$E$11</f>
        <v>P.S.-Bapini (Jodhpur)</v>
      </c>
      <c r="E2595" s="1311"/>
      <c r="F2595" s="1311"/>
      <c r="G2595" s="1311"/>
      <c r="H2595" s="1311"/>
      <c r="I2595" s="1311"/>
      <c r="J2595" s="1311"/>
      <c r="K2595" s="1311"/>
      <c r="L2595" s="1311"/>
      <c r="M2595" s="1311"/>
      <c r="N2595" s="1311"/>
      <c r="O2595" s="1312"/>
      <c r="P2595" s="1007"/>
    </row>
    <row r="2596" spans="1:16" s="73" customFormat="1" ht="15" customHeight="1">
      <c r="A2596" s="1303"/>
      <c r="B2596" s="1313"/>
      <c r="C2596" s="1314" t="s">
        <v>163</v>
      </c>
      <c r="D2596" s="1315"/>
      <c r="E2596" s="1315"/>
      <c r="F2596" s="1315"/>
      <c r="G2596" s="1315"/>
      <c r="H2596" s="1316"/>
      <c r="I2596" s="1320" t="s">
        <v>125</v>
      </c>
      <c r="J2596" s="1321"/>
      <c r="K2596" s="1321"/>
      <c r="L2596" s="1286">
        <f>VLOOKUP(A2593,'Marks Entry'!$B$9:$G$108,6)</f>
        <v>973</v>
      </c>
      <c r="M2596" s="1288" t="str">
        <f>CONCATENATE('Marks Entry'!$C$3,"0",'Marks Entry'!$G$3)</f>
        <v>School U-Dise Code :-08151106901</v>
      </c>
      <c r="N2596" s="1289"/>
      <c r="O2596" s="1290"/>
      <c r="P2596" s="1007"/>
    </row>
    <row r="2597" spans="1:16" s="73" customFormat="1" ht="15" customHeight="1">
      <c r="A2597" s="1303"/>
      <c r="B2597" s="1313"/>
      <c r="C2597" s="1314"/>
      <c r="D2597" s="1315"/>
      <c r="E2597" s="1315"/>
      <c r="F2597" s="1315"/>
      <c r="G2597" s="1315"/>
      <c r="H2597" s="1316"/>
      <c r="I2597" s="1320"/>
      <c r="J2597" s="1321"/>
      <c r="K2597" s="1321"/>
      <c r="L2597" s="1286"/>
      <c r="M2597" s="1291" t="str">
        <f>CONCATENATE('Marks Entry'!$I$3,'Marks Entry'!$J$3)</f>
        <v>Session :-2022-23</v>
      </c>
      <c r="N2597" s="1292"/>
      <c r="O2597" s="1293"/>
      <c r="P2597" s="1007"/>
    </row>
    <row r="2598" spans="1:16" s="73" customFormat="1" ht="15" customHeight="1" thickBot="1">
      <c r="A2598" s="1303"/>
      <c r="B2598" s="1313"/>
      <c r="C2598" s="1317"/>
      <c r="D2598" s="1318"/>
      <c r="E2598" s="1318"/>
      <c r="F2598" s="1318"/>
      <c r="G2598" s="1318"/>
      <c r="H2598" s="1319"/>
      <c r="I2598" s="1322"/>
      <c r="J2598" s="1323"/>
      <c r="K2598" s="1323"/>
      <c r="L2598" s="1287"/>
      <c r="M2598" s="1294"/>
      <c r="N2598" s="1295"/>
      <c r="O2598" s="1296"/>
      <c r="P2598" s="1007"/>
    </row>
    <row r="2599" spans="1:16" s="73" customFormat="1" ht="19.5" customHeight="1">
      <c r="A2599" s="1303"/>
      <c r="B2599" s="543" t="s">
        <v>210</v>
      </c>
      <c r="C2599" s="1297" t="s">
        <v>21</v>
      </c>
      <c r="D2599" s="1298"/>
      <c r="E2599" s="1298"/>
      <c r="F2599" s="1298"/>
      <c r="G2599" s="1299"/>
      <c r="H2599" s="13" t="s">
        <v>161</v>
      </c>
      <c r="I2599" s="1300">
        <f>VLOOKUP($A2593,'Marks Entry'!$B$9:$FN$108,4,0)</f>
        <v>0</v>
      </c>
      <c r="J2599" s="1300"/>
      <c r="K2599" s="1300"/>
      <c r="L2599" s="1300"/>
      <c r="M2599" s="1300"/>
      <c r="N2599" s="1300"/>
      <c r="O2599" s="1301"/>
      <c r="P2599" s="1007"/>
    </row>
    <row r="2600" spans="1:16" s="73" customFormat="1" ht="19.5" customHeight="1">
      <c r="A2600" s="1303"/>
      <c r="B2600" s="543" t="s">
        <v>210</v>
      </c>
      <c r="C2600" s="1283" t="s">
        <v>23</v>
      </c>
      <c r="D2600" s="1284"/>
      <c r="E2600" s="1284"/>
      <c r="F2600" s="1284"/>
      <c r="G2600" s="1285"/>
      <c r="H2600" s="25" t="s">
        <v>161</v>
      </c>
      <c r="I2600" s="1252">
        <f>VLOOKUP($A2593,'Marks Entry'!$B$9:$FN$108,7,0)</f>
        <v>0</v>
      </c>
      <c r="J2600" s="1252"/>
      <c r="K2600" s="1252"/>
      <c r="L2600" s="1252"/>
      <c r="M2600" s="1252"/>
      <c r="N2600" s="1252"/>
      <c r="O2600" s="1253"/>
      <c r="P2600" s="1007"/>
    </row>
    <row r="2601" spans="1:16" s="73" customFormat="1" ht="19.5" customHeight="1">
      <c r="A2601" s="1303"/>
      <c r="B2601" s="543" t="s">
        <v>210</v>
      </c>
      <c r="C2601" s="1283" t="s">
        <v>24</v>
      </c>
      <c r="D2601" s="1284"/>
      <c r="E2601" s="1284"/>
      <c r="F2601" s="1284"/>
      <c r="G2601" s="1285"/>
      <c r="H2601" s="25" t="s">
        <v>161</v>
      </c>
      <c r="I2601" s="1252">
        <f>VLOOKUP($A2593,'Marks Entry'!$B$9:$FN$108,8,0)</f>
        <v>0</v>
      </c>
      <c r="J2601" s="1252"/>
      <c r="K2601" s="1252"/>
      <c r="L2601" s="1252"/>
      <c r="M2601" s="1252"/>
      <c r="N2601" s="1252"/>
      <c r="O2601" s="1253"/>
      <c r="P2601" s="1007"/>
    </row>
    <row r="2602" spans="1:16" s="73" customFormat="1" ht="19.5" customHeight="1">
      <c r="A2602" s="1303"/>
      <c r="B2602" s="543" t="s">
        <v>210</v>
      </c>
      <c r="C2602" s="1283" t="s">
        <v>55</v>
      </c>
      <c r="D2602" s="1284"/>
      <c r="E2602" s="1284"/>
      <c r="F2602" s="1284"/>
      <c r="G2602" s="1285"/>
      <c r="H2602" s="25" t="s">
        <v>161</v>
      </c>
      <c r="I2602" s="1252">
        <f>VLOOKUP($A2593,'Marks Entry'!$B$9:$FN$108,9,0)</f>
        <v>0</v>
      </c>
      <c r="J2602" s="1252"/>
      <c r="K2602" s="1252"/>
      <c r="L2602" s="1252"/>
      <c r="M2602" s="1252"/>
      <c r="N2602" s="1252"/>
      <c r="O2602" s="1253"/>
      <c r="P2602" s="1007"/>
    </row>
    <row r="2603" spans="1:16" s="73" customFormat="1" ht="19.5" customHeight="1">
      <c r="A2603" s="1303"/>
      <c r="B2603" s="543" t="s">
        <v>210</v>
      </c>
      <c r="C2603" s="1283" t="s">
        <v>56</v>
      </c>
      <c r="D2603" s="1284"/>
      <c r="E2603" s="1284"/>
      <c r="F2603" s="1284"/>
      <c r="G2603" s="1285"/>
      <c r="H2603" s="25" t="s">
        <v>161</v>
      </c>
      <c r="I2603" s="1251" t="str">
        <f>CONCATENATE('Marks Entry'!$G$4,'Marks Entry'!$J$4)</f>
        <v>6(A)</v>
      </c>
      <c r="J2603" s="1252"/>
      <c r="K2603" s="1252"/>
      <c r="L2603" s="1252"/>
      <c r="M2603" s="1252"/>
      <c r="N2603" s="1252"/>
      <c r="O2603" s="1253"/>
      <c r="P2603" s="1007"/>
    </row>
    <row r="2604" spans="1:16" s="73" customFormat="1" ht="19.5" customHeight="1" thickBot="1">
      <c r="A2604" s="1303"/>
      <c r="B2604" s="543" t="s">
        <v>210</v>
      </c>
      <c r="C2604" s="1254" t="s">
        <v>26</v>
      </c>
      <c r="D2604" s="1255"/>
      <c r="E2604" s="1255"/>
      <c r="F2604" s="1255"/>
      <c r="G2604" s="1256"/>
      <c r="H2604" s="61" t="s">
        <v>161</v>
      </c>
      <c r="I2604" s="1257">
        <f>VLOOKUP($A2593,'Marks Entry'!$B$9:$FN$108,10,0)</f>
        <v>0</v>
      </c>
      <c r="J2604" s="1257"/>
      <c r="K2604" s="1257"/>
      <c r="L2604" s="1257"/>
      <c r="M2604" s="1257"/>
      <c r="N2604" s="1257"/>
      <c r="O2604" s="1258"/>
      <c r="P2604" s="1007"/>
    </row>
    <row r="2605" spans="1:16" s="73" customFormat="1" ht="34.5" customHeight="1">
      <c r="A2605" s="1303"/>
      <c r="B2605" s="543" t="s">
        <v>210</v>
      </c>
      <c r="C2605" s="1259" t="s">
        <v>57</v>
      </c>
      <c r="D2605" s="1260"/>
      <c r="E2605" s="525" t="s">
        <v>82</v>
      </c>
      <c r="F2605" s="525" t="s">
        <v>83</v>
      </c>
      <c r="G2605" s="697" t="str">
        <f>'Marks Entry'!$R$5</f>
        <v>No Bag Day Activity</v>
      </c>
      <c r="H2605" s="521" t="s">
        <v>32</v>
      </c>
      <c r="I2605" s="1261" t="s">
        <v>58</v>
      </c>
      <c r="J2605" s="1262"/>
      <c r="K2605" s="522" t="s">
        <v>203</v>
      </c>
      <c r="L2605" s="1263" t="s">
        <v>94</v>
      </c>
      <c r="M2605" s="1264"/>
      <c r="N2605" s="535" t="s">
        <v>86</v>
      </c>
      <c r="O2605" s="1265" t="s">
        <v>101</v>
      </c>
      <c r="P2605" s="1007"/>
    </row>
    <row r="2606" spans="1:16" s="73" customFormat="1" ht="25.5" customHeight="1" thickBot="1">
      <c r="A2606" s="1303"/>
      <c r="B2606" s="543" t="s">
        <v>210</v>
      </c>
      <c r="C2606" s="1267" t="s">
        <v>59</v>
      </c>
      <c r="D2606" s="1268"/>
      <c r="E2606" s="549">
        <f>'Marks Entry'!$N$7</f>
        <v>10</v>
      </c>
      <c r="F2606" s="549">
        <f>'Marks Entry'!$Q$7</f>
        <v>10</v>
      </c>
      <c r="G2606" s="549">
        <f>'Marks Entry'!$T$7</f>
        <v>10</v>
      </c>
      <c r="H2606" s="111">
        <f>SUM(E2606:G2606)</f>
        <v>30</v>
      </c>
      <c r="I2606" s="1269">
        <f>'Marks Entry'!$X$7</f>
        <v>70</v>
      </c>
      <c r="J2606" s="1270"/>
      <c r="K2606" s="531">
        <f>SUM(H2606,I2606)</f>
        <v>100</v>
      </c>
      <c r="L2606" s="1330">
        <f>'Marks Entry'!$AA$7</f>
        <v>100</v>
      </c>
      <c r="M2606" s="1331"/>
      <c r="N2606" s="536">
        <f>H2606+I2606+L2606</f>
        <v>200</v>
      </c>
      <c r="O2606" s="1266"/>
      <c r="P2606" s="1007"/>
    </row>
    <row r="2607" spans="1:16" s="73" customFormat="1" ht="18.600000000000001" customHeight="1">
      <c r="A2607" s="1303"/>
      <c r="B2607" s="543" t="s">
        <v>210</v>
      </c>
      <c r="C2607" s="1324" t="str">
        <f>'Marks Entry'!$L$3</f>
        <v>HINDI</v>
      </c>
      <c r="D2607" s="1325"/>
      <c r="E2607" s="527">
        <f>IF($L2596="TC",0,IF($L2596="Nso",0,VLOOKUP($A2593,'Marks Entry'!$B$9:$FN$108,13,0)))</f>
        <v>0</v>
      </c>
      <c r="F2607" s="527">
        <f>IF($L2596="TC",0,IF($L2596="Nso",0,VLOOKUP($A2593,'Marks Entry'!$B$9:$FN$108,16,0)))</f>
        <v>0</v>
      </c>
      <c r="G2607" s="527">
        <f>IF($L2596="TC",0,IF($L2596="Nso",0,VLOOKUP($A2593,'Marks Entry'!$B$9:$FN$108,19,0)))</f>
        <v>0</v>
      </c>
      <c r="H2607" s="528">
        <f>SUM(E2607:G2607)</f>
        <v>0</v>
      </c>
      <c r="I2607" s="1326">
        <f>IF($L2596="TC",0,IF($L2596="Nso",0,VLOOKUP($A2593,'Marks Entry'!$B$9:$FN$108,23,0)))</f>
        <v>0</v>
      </c>
      <c r="J2607" s="1327"/>
      <c r="K2607" s="532">
        <f>SUM(H2607,I2607)</f>
        <v>0</v>
      </c>
      <c r="L2607" s="1328">
        <f>IF($L2596="TC",0,IF($L2596="Nso",0,VLOOKUP($A2593,'Marks Entry'!$B$9:$FN$108,26,0)))</f>
        <v>0</v>
      </c>
      <c r="M2607" s="1329"/>
      <c r="N2607" s="537">
        <f>SUM(H2607,I2607,L2607)</f>
        <v>0</v>
      </c>
      <c r="O2607" s="544" t="str">
        <f>IF($L2596="TC",0,IF($L2596="Nso",0,VLOOKUP($A2593,'Marks Entry'!$B$9:$FN$108,30,0)))</f>
        <v>E</v>
      </c>
      <c r="P2607" s="1007"/>
    </row>
    <row r="2608" spans="1:16" s="73" customFormat="1" ht="18.600000000000001" customHeight="1">
      <c r="A2608" s="1303"/>
      <c r="B2608" s="543" t="s">
        <v>210</v>
      </c>
      <c r="C2608" s="1271" t="str">
        <f>'Marks Entry'!$AF$3</f>
        <v>ENGLISH</v>
      </c>
      <c r="D2608" s="1272"/>
      <c r="E2608" s="527">
        <f>IF($L2596="TC",0,IF($L2596="Nso",0,VLOOKUP($A2593,'Marks Entry'!$B$9:$FN$108,33,0)))</f>
        <v>0</v>
      </c>
      <c r="F2608" s="527">
        <f>IF($L2596="TC",0,IF($L2596="Nso",0,VLOOKUP($A2593,'Marks Entry'!$B$9:$FN$108,36,0)))</f>
        <v>0</v>
      </c>
      <c r="G2608" s="527">
        <f>IF($L2596="TC",0,IF($L2596="Nso",0,VLOOKUP($A2593,'Marks Entry'!$B$9:$FN$108,39,0)))</f>
        <v>0</v>
      </c>
      <c r="H2608" s="529">
        <f t="shared" ref="H2608:H2612" si="216">SUM(E2608:G2608)</f>
        <v>0</v>
      </c>
      <c r="I2608" s="1273">
        <f>IF($L2596="TC",0,IF($L2596="Nso",0,VLOOKUP($A2593,'Marks Entry'!$B$9:$FN$108,43,0)))</f>
        <v>0</v>
      </c>
      <c r="J2608" s="1274"/>
      <c r="K2608" s="533">
        <f t="shared" ref="K2608:K2612" si="217">SUM(H2608,I2608)</f>
        <v>0</v>
      </c>
      <c r="L2608" s="1275">
        <f>IF($L2596="TC",0,IF($L2596="Nso",0,VLOOKUP($A2593,'Marks Entry'!$B$9:$FN$108,46,0)))</f>
        <v>0</v>
      </c>
      <c r="M2608" s="1276"/>
      <c r="N2608" s="537">
        <f t="shared" ref="N2608:N2612" si="218">SUM(H2608,I2608,L2608)</f>
        <v>0</v>
      </c>
      <c r="O2608" s="544" t="str">
        <f>IF($L2596="TC",0,IF($L2596="Nso",0,VLOOKUP($A2593,'Marks Entry'!$B$9:$FN$108,50,0)))</f>
        <v>E</v>
      </c>
      <c r="P2608" s="1007"/>
    </row>
    <row r="2609" spans="1:16" s="73" customFormat="1" ht="18.600000000000001" customHeight="1">
      <c r="A2609" s="1303"/>
      <c r="B2609" s="543" t="s">
        <v>210</v>
      </c>
      <c r="C2609" s="1271" t="str">
        <f>'Marks Entry'!$AZ$3</f>
        <v>SANSKRIT</v>
      </c>
      <c r="D2609" s="1272"/>
      <c r="E2609" s="527">
        <f>IF($L2596="TC",0,IF($L2596="Nso",0,VLOOKUP($A2593,'Marks Entry'!$B$9:$FN$108,53,0)))</f>
        <v>0</v>
      </c>
      <c r="F2609" s="527">
        <f>IF($L2596="TC",0,IF($L2596="TC",0,IF($L2596="Nso",0,VLOOKUP($A2593,'Marks Entry'!$B$9:$FN$108,56,0))))</f>
        <v>0</v>
      </c>
      <c r="G2609" s="527">
        <f>IF($L2596="TC",0,IF($L2596="TC",0,IF($L2596="Nso",0,VLOOKUP($A2593,'Marks Entry'!$B$9:$FN$108,59,0))))</f>
        <v>0</v>
      </c>
      <c r="H2609" s="529">
        <f t="shared" si="216"/>
        <v>0</v>
      </c>
      <c r="I2609" s="1273">
        <f>IF($L2596="TC",0,IF($L2596="Nso",0,VLOOKUP($A2593,'Marks Entry'!$B$9:$FN$108,63,0)))</f>
        <v>0</v>
      </c>
      <c r="J2609" s="1274"/>
      <c r="K2609" s="533">
        <f t="shared" si="217"/>
        <v>0</v>
      </c>
      <c r="L2609" s="1275">
        <f>IF($L2596="TC",0,IF($L2596="Nso",0,VLOOKUP($A2593,'Marks Entry'!$B$9:$FN$108,66,0)))</f>
        <v>0</v>
      </c>
      <c r="M2609" s="1276"/>
      <c r="N2609" s="537">
        <f t="shared" si="218"/>
        <v>0</v>
      </c>
      <c r="O2609" s="544" t="str">
        <f>IF($L2596="TC",0,IF($L2596="Nso",0,VLOOKUP($A2593,'Marks Entry'!$B$9:$FN$108,70,0)))</f>
        <v>E</v>
      </c>
      <c r="P2609" s="1007"/>
    </row>
    <row r="2610" spans="1:16" s="73" customFormat="1" ht="18.600000000000001" customHeight="1">
      <c r="A2610" s="1303"/>
      <c r="B2610" s="543" t="s">
        <v>210</v>
      </c>
      <c r="C2610" s="1271" t="str">
        <f>'Marks Entry'!$BT$3</f>
        <v>SCIENCE</v>
      </c>
      <c r="D2610" s="1272"/>
      <c r="E2610" s="527">
        <f>IF($L2596="TC",0,IF($L2596="Nso",0,VLOOKUP($A2593,'Marks Entry'!$B$9:$FN$108,73,0)))</f>
        <v>0</v>
      </c>
      <c r="F2610" s="527">
        <f>IF($L2596="TC",0,IF($L2596="Nso",0,VLOOKUP($A2593,'Marks Entry'!$B$9:$FN$108,76,0)))</f>
        <v>0</v>
      </c>
      <c r="G2610" s="527">
        <f>IF($L2596="TC",0,IF($L2596="Nso",0,VLOOKUP($A2593,'Marks Entry'!$B$9:$FN$108,79,0)))</f>
        <v>0</v>
      </c>
      <c r="H2610" s="529">
        <f t="shared" si="216"/>
        <v>0</v>
      </c>
      <c r="I2610" s="1273">
        <f>IF($L2596="TC",0,IF($L2596="Nso",0,VLOOKUP($A2593,'Marks Entry'!$B$9:$FN$108,83,0)))</f>
        <v>0</v>
      </c>
      <c r="J2610" s="1274"/>
      <c r="K2610" s="533">
        <f t="shared" si="217"/>
        <v>0</v>
      </c>
      <c r="L2610" s="1275">
        <f>IF($L2596="TC",0,IF($L2596="Nso",0,VLOOKUP($A2593,'Marks Entry'!$B$9:$FN$108,86,0)))</f>
        <v>0</v>
      </c>
      <c r="M2610" s="1276"/>
      <c r="N2610" s="537">
        <f t="shared" si="218"/>
        <v>0</v>
      </c>
      <c r="O2610" s="544" t="str">
        <f>IF($L2596="TC",0,IF($L2596="Nso",0,VLOOKUP($A2593,'Marks Entry'!$B$9:$FN$108,90,0)))</f>
        <v>E</v>
      </c>
      <c r="P2610" s="1007"/>
    </row>
    <row r="2611" spans="1:16" s="73" customFormat="1" ht="18.600000000000001" customHeight="1">
      <c r="A2611" s="1303"/>
      <c r="B2611" s="543" t="s">
        <v>210</v>
      </c>
      <c r="C2611" s="1271" t="str">
        <f>'Marks Entry'!$CN$3</f>
        <v>MATHEMATICS</v>
      </c>
      <c r="D2611" s="1272"/>
      <c r="E2611" s="527">
        <f>IF($L2596="TC",0,IF($L2596="Nso",0,VLOOKUP($A2593,'Marks Entry'!$B$9:$FN$108,93,0)))</f>
        <v>0</v>
      </c>
      <c r="F2611" s="527">
        <f>IF($L2596="TC",0,IF($L2596="Nso",0,VLOOKUP($A2593,'Marks Entry'!$B$9:$FN$108,96,0)))</f>
        <v>0</v>
      </c>
      <c r="G2611" s="527">
        <f>IF($L2596="TC",0,IF($L2596="Nso",0,VLOOKUP($A2593,'Marks Entry'!$B$9:$FN$108,99,0)))</f>
        <v>0</v>
      </c>
      <c r="H2611" s="529">
        <f t="shared" si="216"/>
        <v>0</v>
      </c>
      <c r="I2611" s="1273">
        <f>IF($L2596="TC",0,IF($L2596="Nso",0,VLOOKUP($A2593,'Marks Entry'!$B$9:$FN$108,103,0)))</f>
        <v>0</v>
      </c>
      <c r="J2611" s="1274"/>
      <c r="K2611" s="533">
        <f t="shared" si="217"/>
        <v>0</v>
      </c>
      <c r="L2611" s="1275">
        <f>IF($L2596="TC",0,IF($L2596="Nso",0,VLOOKUP($A2593,'Marks Entry'!$B$9:$FN$108,106,0)))</f>
        <v>0</v>
      </c>
      <c r="M2611" s="1276"/>
      <c r="N2611" s="537">
        <f t="shared" si="218"/>
        <v>0</v>
      </c>
      <c r="O2611" s="544" t="str">
        <f>IF($L2596="TC",0,IF($L2596="Nso",0,VLOOKUP($A2593,'Marks Entry'!$B$9:$FN$108,110,0)))</f>
        <v>E</v>
      </c>
      <c r="P2611" s="1007"/>
    </row>
    <row r="2612" spans="1:16" s="73" customFormat="1" ht="18.600000000000001" customHeight="1" thickBot="1">
      <c r="A2612" s="1303"/>
      <c r="B2612" s="543" t="s">
        <v>210</v>
      </c>
      <c r="C2612" s="1277" t="str">
        <f>'Marks Entry'!$DH$3</f>
        <v>SOCIAL SCIENCE</v>
      </c>
      <c r="D2612" s="1278"/>
      <c r="E2612" s="527">
        <f>IF($L2596="TC",0,IF($L2596="Nso",0,VLOOKUP($A2593,'Marks Entry'!$B$9:$FN$108,113,0)))</f>
        <v>0</v>
      </c>
      <c r="F2612" s="527">
        <f>IF($L2596="TC",0,IF($L2596="Nso",0,VLOOKUP($A2593,'Marks Entry'!$B$9:$FN$108,116,0)))</f>
        <v>0</v>
      </c>
      <c r="G2612" s="527">
        <f>IF($L2596="TC",0,IF($L2596="Nso",0,VLOOKUP($A2593,'Marks Entry'!$B$9:$FN$108,119,0)))</f>
        <v>0</v>
      </c>
      <c r="H2612" s="530">
        <f t="shared" si="216"/>
        <v>0</v>
      </c>
      <c r="I2612" s="1279">
        <f>IF($L2596="TC",0,IF($L2596="Nso",0,VLOOKUP($A2593,'Marks Entry'!$B$9:$FN$108,123,0)))</f>
        <v>0</v>
      </c>
      <c r="J2612" s="1280"/>
      <c r="K2612" s="534">
        <f t="shared" si="217"/>
        <v>0</v>
      </c>
      <c r="L2612" s="1281">
        <f>IF($L2596="TC",0,IF($L2596="Nso",0,VLOOKUP($A2593,'Marks Entry'!$B$9:$FN$108,126,0)))</f>
        <v>0</v>
      </c>
      <c r="M2612" s="1282"/>
      <c r="N2612" s="537">
        <f t="shared" si="218"/>
        <v>0</v>
      </c>
      <c r="O2612" s="544" t="str">
        <f>IF($L2596="TC",0,IF($L2596="Nso",0,VLOOKUP($A2593,'Marks Entry'!$B$9:$FN$108,130,0)))</f>
        <v>E</v>
      </c>
      <c r="P2612" s="1007"/>
    </row>
    <row r="2613" spans="1:16" s="73" customFormat="1" ht="18.600000000000001" customHeight="1">
      <c r="A2613" s="1303"/>
      <c r="B2613" s="543" t="s">
        <v>210</v>
      </c>
      <c r="C2613" s="1350" t="s">
        <v>87</v>
      </c>
      <c r="D2613" s="1351"/>
      <c r="E2613" s="1352"/>
      <c r="F2613" s="1356" t="s">
        <v>88</v>
      </c>
      <c r="G2613" s="1357"/>
      <c r="H2613" s="1358" t="s">
        <v>89</v>
      </c>
      <c r="I2613" s="1358"/>
      <c r="J2613" s="1359" t="s">
        <v>44</v>
      </c>
      <c r="K2613" s="1360"/>
      <c r="L2613" s="236" t="s">
        <v>95</v>
      </c>
      <c r="M2613" s="236" t="s">
        <v>208</v>
      </c>
      <c r="N2613" s="200" t="s">
        <v>42</v>
      </c>
      <c r="O2613" s="545" t="s">
        <v>46</v>
      </c>
      <c r="P2613" s="1007"/>
    </row>
    <row r="2614" spans="1:16" s="73" customFormat="1" ht="18.600000000000001" customHeight="1" thickBot="1">
      <c r="A2614" s="1303"/>
      <c r="B2614" s="543" t="s">
        <v>210</v>
      </c>
      <c r="C2614" s="1353"/>
      <c r="D2614" s="1354"/>
      <c r="E2614" s="1355"/>
      <c r="F2614" s="1361">
        <f>IF($L2596="TC",0,IF($L2596="Nso",0,VLOOKUP($A2593,'Marks Entry'!$B$9:$FN$108,161,0)))</f>
        <v>1200</v>
      </c>
      <c r="G2614" s="1362"/>
      <c r="H2614" s="1363">
        <f>IF($L2596="TC",0,IF($L2596="Nso",0,VLOOKUP($A2593,'Marks Entry'!$B$9:$FN$108,162,0)))</f>
        <v>0</v>
      </c>
      <c r="I2614" s="1363"/>
      <c r="J2614" s="1364">
        <f>IF($L2596="TC",0,IF($L2596="Nso",0,VLOOKUP($A2593,'Marks Entry'!$B$9:$FN$108,163,0)))</f>
        <v>0</v>
      </c>
      <c r="K2614" s="1365"/>
      <c r="L2614" s="237" t="str">
        <f>IF($L2596="TC",0,IF($L2596="Nso",0,VLOOKUP($A2593,'Marks Entry'!$B$9:$FN$108,164,0)))</f>
        <v/>
      </c>
      <c r="M2614" s="237" t="str">
        <f>IF($L2596="TC",0,IF($L2596="Nso",0,VLOOKUP($A2593,'Marks Entry'!$B$9:$FN$108,165,0)))</f>
        <v/>
      </c>
      <c r="N2614" s="542" t="str">
        <f>IF($L2596="TC","TC",IF($L2596="Nso","NSO",VLOOKUP($A2593,'Marks Entry'!$B$9:$FN$108,166,0)))</f>
        <v>PROMOTED</v>
      </c>
      <c r="O2614" s="546" t="str">
        <f>IF($L2596="Nso",0,VLOOKUP($A2593,'Marks Entry'!$B$9:$FN$108,168,0))</f>
        <v/>
      </c>
      <c r="P2614" s="1007"/>
    </row>
    <row r="2615" spans="1:16" s="73" customFormat="1" ht="18.600000000000001" customHeight="1">
      <c r="A2615" s="1303"/>
      <c r="B2615" s="543" t="s">
        <v>210</v>
      </c>
      <c r="C2615" s="1332" t="s">
        <v>62</v>
      </c>
      <c r="D2615" s="1333"/>
      <c r="E2615" s="1333"/>
      <c r="F2615" s="1333"/>
      <c r="G2615" s="1333"/>
      <c r="H2615" s="1333"/>
      <c r="I2615" s="1334"/>
      <c r="J2615" s="1335" t="s">
        <v>63</v>
      </c>
      <c r="K2615" s="1335"/>
      <c r="L2615" s="1336"/>
      <c r="M2615" s="238">
        <f>IF($L2596="TC",0,IF($L2596="Nso",0,VLOOKUP($A2593,'Marks Entry'!$B$9:$FN$108,158,0)))</f>
        <v>0</v>
      </c>
      <c r="N2615" s="1337" t="s">
        <v>104</v>
      </c>
      <c r="O2615" s="1338"/>
      <c r="P2615" s="1007"/>
    </row>
    <row r="2616" spans="1:16" s="73" customFormat="1" ht="18.600000000000001" customHeight="1" thickBot="1">
      <c r="A2616" s="1303"/>
      <c r="B2616" s="543" t="s">
        <v>210</v>
      </c>
      <c r="C2616" s="1339" t="s">
        <v>57</v>
      </c>
      <c r="D2616" s="1340"/>
      <c r="E2616" s="1340"/>
      <c r="F2616" s="1341" t="s">
        <v>168</v>
      </c>
      <c r="G2616" s="1341"/>
      <c r="H2616" s="1341"/>
      <c r="I2616" s="523" t="s">
        <v>50</v>
      </c>
      <c r="J2616" s="1342" t="s">
        <v>64</v>
      </c>
      <c r="K2616" s="1342"/>
      <c r="L2616" s="1343"/>
      <c r="M2616" s="239">
        <f>IF($L2596="TC",0,IF($L2596="Nso",0,VLOOKUP($A2593,'Marks Entry'!$B$9:$FN$108,159,0)))</f>
        <v>0</v>
      </c>
      <c r="N2616" s="1344" t="str">
        <f>IF($L2596="TC",0,IF($L2596="Nso",0,VLOOKUP($A2593,'Marks Entry'!$B$9:$FN$108,160,0)))</f>
        <v/>
      </c>
      <c r="O2616" s="1345"/>
      <c r="P2616" s="1007"/>
    </row>
    <row r="2617" spans="1:16" s="73" customFormat="1" ht="18.600000000000001" customHeight="1">
      <c r="A2617" s="1303"/>
      <c r="B2617" s="543" t="s">
        <v>210</v>
      </c>
      <c r="C2617" s="1339"/>
      <c r="D2617" s="1340"/>
      <c r="E2617" s="1340"/>
      <c r="F2617" s="1341"/>
      <c r="G2617" s="1341"/>
      <c r="H2617" s="1341"/>
      <c r="I2617" s="524" t="s">
        <v>102</v>
      </c>
      <c r="J2617" s="1346" t="s">
        <v>65</v>
      </c>
      <c r="K2617" s="1346"/>
      <c r="L2617" s="1347"/>
      <c r="M2617" s="1348" t="str">
        <f>IF($L2596="TC",0,IF($L2596="Nso",0,VLOOKUP($A2593,'Marks Entry'!$B$9:$FN$108,169,0)))</f>
        <v>Need Improvement</v>
      </c>
      <c r="N2617" s="1348"/>
      <c r="O2617" s="1349"/>
      <c r="P2617" s="1007"/>
    </row>
    <row r="2618" spans="1:16" s="73" customFormat="1" ht="18.600000000000001" customHeight="1">
      <c r="A2618" s="1303"/>
      <c r="B2618" s="543" t="s">
        <v>210</v>
      </c>
      <c r="C2618" s="1397" t="str">
        <f>'Marks Entry'!$EB$3</f>
        <v>Work Exp.</v>
      </c>
      <c r="D2618" s="1398"/>
      <c r="E2618" s="1399"/>
      <c r="F2618" s="1400" t="str">
        <f>IF($L2596="TC",0,IF($L2596="Nso",0,VLOOKUP($A2593,'Marks Entry'!$B$9:$GM$108,186,0)))</f>
        <v>0/100</v>
      </c>
      <c r="G2618" s="1400"/>
      <c r="H2618" s="1400"/>
      <c r="I2618" s="59" t="str">
        <f>IF($L2596="TC",0,IF($L2596="Nso",0,VLOOKUP($A2593,'Marks Entry'!$B$9:$GM$108,139,0)))</f>
        <v>E</v>
      </c>
      <c r="J2618" s="1401" t="s">
        <v>81</v>
      </c>
      <c r="K2618" s="1401"/>
      <c r="L2618" s="1402"/>
      <c r="M2618" s="1403">
        <f>'Marks Entry'!$AA$2</f>
        <v>45041</v>
      </c>
      <c r="N2618" s="1403"/>
      <c r="O2618" s="1404"/>
      <c r="P2618" s="1007"/>
    </row>
    <row r="2619" spans="1:16" s="73" customFormat="1" ht="18.600000000000001" customHeight="1">
      <c r="A2619" s="1303"/>
      <c r="B2619" s="543" t="s">
        <v>210</v>
      </c>
      <c r="C2619" s="1405" t="str">
        <f>'Marks Entry'!$EK$3</f>
        <v>Art Edu.</v>
      </c>
      <c r="D2619" s="1400"/>
      <c r="E2619" s="1400"/>
      <c r="F2619" s="1406" t="str">
        <f>IF($L2596="TC",0,IF($L2596="Nso",0,VLOOKUP($A2593,'Marks Entry'!$B$9:$GM$108,190,0)))</f>
        <v>0/100</v>
      </c>
      <c r="G2619" s="1407"/>
      <c r="H2619" s="1408"/>
      <c r="I2619" s="59" t="str">
        <f>IF($L2596="TC",0,IF($L2596="Nso",0,VLOOKUP($A2593,'Marks Entry'!$B$9:$GM$108,148,0)))</f>
        <v>E</v>
      </c>
      <c r="J2619" s="1409"/>
      <c r="K2619" s="1409"/>
      <c r="L2619" s="1410"/>
      <c r="M2619" s="1410"/>
      <c r="N2619" s="1410"/>
      <c r="O2619" s="1411"/>
      <c r="P2619" s="1007"/>
    </row>
    <row r="2620" spans="1:16" s="73" customFormat="1" ht="18.600000000000001" customHeight="1">
      <c r="A2620" s="1303"/>
      <c r="B2620" s="543" t="s">
        <v>210</v>
      </c>
      <c r="C2620" s="1366" t="str">
        <f>'Marks Entry'!$ET$3</f>
        <v>HEALTH &amp; PHY. EDU.</v>
      </c>
      <c r="D2620" s="1367"/>
      <c r="E2620" s="1367"/>
      <c r="F2620" s="1368" t="str">
        <f>IF($L2596="TC",0,IF($L2596="Nso",0,VLOOKUP($A2593,'Marks Entry'!$B$9:$GM$108,194,0)))</f>
        <v>0/100</v>
      </c>
      <c r="G2620" s="1369"/>
      <c r="H2620" s="1370"/>
      <c r="I2620" s="59" t="str">
        <f>IF($L2596="TC",0,IF($L2596="Nso",0,VLOOKUP($A2593,'Marks Entry'!$B$9:$GM$108,157,0)))</f>
        <v>E</v>
      </c>
      <c r="J2620" s="1371" t="s">
        <v>77</v>
      </c>
      <c r="K2620" s="1372"/>
      <c r="L2620" s="1373"/>
      <c r="M2620" s="1377"/>
      <c r="N2620" s="1372"/>
      <c r="O2620" s="1378"/>
      <c r="P2620" s="1007"/>
    </row>
    <row r="2621" spans="1:16" s="73" customFormat="1" ht="18.600000000000001" customHeight="1">
      <c r="A2621" s="1303"/>
      <c r="B2621" s="543" t="s">
        <v>210</v>
      </c>
      <c r="C2621" s="1381" t="s">
        <v>66</v>
      </c>
      <c r="D2621" s="1382"/>
      <c r="E2621" s="1382"/>
      <c r="F2621" s="1382"/>
      <c r="G2621" s="1382"/>
      <c r="H2621" s="1382"/>
      <c r="I2621" s="1383"/>
      <c r="J2621" s="1374"/>
      <c r="K2621" s="1375"/>
      <c r="L2621" s="1376"/>
      <c r="M2621" s="1379"/>
      <c r="N2621" s="1375"/>
      <c r="O2621" s="1380"/>
      <c r="P2621" s="1007"/>
    </row>
    <row r="2622" spans="1:16" s="73" customFormat="1" ht="18.600000000000001" customHeight="1" thickBot="1">
      <c r="A2622" s="1303"/>
      <c r="B2622" s="543" t="s">
        <v>210</v>
      </c>
      <c r="C2622" s="60" t="s">
        <v>67</v>
      </c>
      <c r="D2622" s="1384" t="s">
        <v>72</v>
      </c>
      <c r="E2622" s="1385"/>
      <c r="F2622" s="1384" t="s">
        <v>73</v>
      </c>
      <c r="G2622" s="1386"/>
      <c r="H2622" s="1386"/>
      <c r="I2622" s="1387"/>
      <c r="J2622" s="1388" t="s">
        <v>78</v>
      </c>
      <c r="K2622" s="1389"/>
      <c r="L2622" s="1389"/>
      <c r="M2622" s="1389"/>
      <c r="N2622" s="1389"/>
      <c r="O2622" s="1390"/>
      <c r="P2622" s="1007"/>
    </row>
    <row r="2623" spans="1:16" s="73" customFormat="1" ht="18.600000000000001" customHeight="1">
      <c r="A2623" s="1303"/>
      <c r="B2623" s="543" t="s">
        <v>210</v>
      </c>
      <c r="C2623" s="690" t="s">
        <v>68</v>
      </c>
      <c r="D2623" s="1328" t="s">
        <v>211</v>
      </c>
      <c r="E2623" s="1327"/>
      <c r="F2623" s="1394" t="s">
        <v>74</v>
      </c>
      <c r="G2623" s="1395"/>
      <c r="H2623" s="1395"/>
      <c r="I2623" s="1396"/>
      <c r="J2623" s="1391"/>
      <c r="K2623" s="1392"/>
      <c r="L2623" s="1392"/>
      <c r="M2623" s="1392"/>
      <c r="N2623" s="1392"/>
      <c r="O2623" s="1393"/>
      <c r="P2623" s="1007"/>
    </row>
    <row r="2624" spans="1:16" s="73" customFormat="1" ht="18.600000000000001" customHeight="1">
      <c r="A2624" s="1303"/>
      <c r="B2624" s="543" t="s">
        <v>210</v>
      </c>
      <c r="C2624" s="689" t="s">
        <v>69</v>
      </c>
      <c r="D2624" s="1275" t="s">
        <v>212</v>
      </c>
      <c r="E2624" s="1274"/>
      <c r="F2624" s="1413" t="s">
        <v>75</v>
      </c>
      <c r="G2624" s="1414"/>
      <c r="H2624" s="1414"/>
      <c r="I2624" s="1415"/>
      <c r="J2624" s="1391"/>
      <c r="K2624" s="1392"/>
      <c r="L2624" s="1392"/>
      <c r="M2624" s="1392"/>
      <c r="N2624" s="1392"/>
      <c r="O2624" s="1393"/>
      <c r="P2624" s="1007"/>
    </row>
    <row r="2625" spans="1:16" s="73" customFormat="1" ht="18.600000000000001" customHeight="1">
      <c r="A2625" s="1303"/>
      <c r="B2625" s="543" t="s">
        <v>210</v>
      </c>
      <c r="C2625" s="689" t="s">
        <v>71</v>
      </c>
      <c r="D2625" s="1275" t="s">
        <v>213</v>
      </c>
      <c r="E2625" s="1274"/>
      <c r="F2625" s="1413" t="s">
        <v>76</v>
      </c>
      <c r="G2625" s="1414"/>
      <c r="H2625" s="1414"/>
      <c r="I2625" s="1415"/>
      <c r="J2625" s="1416" t="s">
        <v>90</v>
      </c>
      <c r="K2625" s="1417"/>
      <c r="L2625" s="1417"/>
      <c r="M2625" s="1417"/>
      <c r="N2625" s="1417"/>
      <c r="O2625" s="1418"/>
      <c r="P2625" s="1007"/>
    </row>
    <row r="2626" spans="1:16" s="73" customFormat="1" ht="18.600000000000001" customHeight="1">
      <c r="A2626" s="1303"/>
      <c r="B2626" s="543" t="s">
        <v>210</v>
      </c>
      <c r="C2626" s="689" t="s">
        <v>70</v>
      </c>
      <c r="D2626" s="1275" t="s">
        <v>214</v>
      </c>
      <c r="E2626" s="1274"/>
      <c r="F2626" s="1413" t="s">
        <v>103</v>
      </c>
      <c r="G2626" s="1414"/>
      <c r="H2626" s="1414"/>
      <c r="I2626" s="1415"/>
      <c r="J2626" s="1416"/>
      <c r="K2626" s="1417"/>
      <c r="L2626" s="1417"/>
      <c r="M2626" s="1417"/>
      <c r="N2626" s="1417"/>
      <c r="O2626" s="1418"/>
      <c r="P2626" s="1007"/>
    </row>
    <row r="2627" spans="1:16" s="73" customFormat="1" ht="18.600000000000001" customHeight="1" thickBot="1">
      <c r="A2627" s="1303"/>
      <c r="B2627" s="547" t="s">
        <v>210</v>
      </c>
      <c r="C2627" s="548" t="s">
        <v>153</v>
      </c>
      <c r="D2627" s="1281" t="s">
        <v>215</v>
      </c>
      <c r="E2627" s="1280"/>
      <c r="F2627" s="1422" t="s">
        <v>216</v>
      </c>
      <c r="G2627" s="1423"/>
      <c r="H2627" s="1423"/>
      <c r="I2627" s="1424"/>
      <c r="J2627" s="1419"/>
      <c r="K2627" s="1420"/>
      <c r="L2627" s="1420"/>
      <c r="M2627" s="1420"/>
      <c r="N2627" s="1420"/>
      <c r="O2627" s="1421"/>
      <c r="P2627" s="1007"/>
    </row>
    <row r="2628" spans="1:16" s="73" customFormat="1" ht="9.75" customHeight="1">
      <c r="A2628" s="1412"/>
      <c r="B2628" s="1412"/>
      <c r="C2628" s="1412"/>
      <c r="D2628" s="1412"/>
      <c r="E2628" s="1412"/>
      <c r="F2628" s="1412"/>
      <c r="G2628" s="1412"/>
      <c r="H2628" s="1412"/>
      <c r="I2628" s="1412"/>
      <c r="J2628" s="1412"/>
      <c r="K2628" s="1412"/>
      <c r="L2628" s="1412"/>
      <c r="M2628" s="1412"/>
      <c r="N2628" s="1412"/>
      <c r="O2628" s="1412"/>
      <c r="P2628" s="1412"/>
    </row>
    <row r="2629" spans="1:16" s="73" customFormat="1" ht="17.25" customHeight="1" thickBot="1">
      <c r="A2629" s="241">
        <f>A2593+1</f>
        <v>74</v>
      </c>
      <c r="B2629" s="1302" t="s">
        <v>53</v>
      </c>
      <c r="C2629" s="1302"/>
      <c r="D2629" s="1302"/>
      <c r="E2629" s="1302"/>
      <c r="F2629" s="1302"/>
      <c r="G2629" s="1302"/>
      <c r="H2629" s="1302"/>
      <c r="I2629" s="1302"/>
      <c r="J2629" s="1302"/>
      <c r="K2629" s="1302"/>
      <c r="L2629" s="1302"/>
      <c r="M2629" s="1302"/>
      <c r="N2629" s="1302"/>
      <c r="O2629" s="1302"/>
      <c r="P2629" s="1007"/>
    </row>
    <row r="2630" spans="1:16" s="73" customFormat="1" ht="44.25" customHeight="1">
      <c r="A2630" s="1303"/>
      <c r="B2630" s="1304" t="str">
        <f>IF(L2632&gt;0,CONCATENATE(I2632,L2632),0)</f>
        <v>Roll No.:-974</v>
      </c>
      <c r="C2630" s="1306"/>
      <c r="D2630" s="1308" t="str">
        <f>Master!$E$8</f>
        <v>Govt. Sr. Secondary School Raimalwada</v>
      </c>
      <c r="E2630" s="1309"/>
      <c r="F2630" s="1309"/>
      <c r="G2630" s="1309"/>
      <c r="H2630" s="1309"/>
      <c r="I2630" s="1309"/>
      <c r="J2630" s="1309"/>
      <c r="K2630" s="1309"/>
      <c r="L2630" s="1309"/>
      <c r="M2630" s="1309"/>
      <c r="N2630" s="1309"/>
      <c r="O2630" s="1310"/>
      <c r="P2630" s="1007"/>
    </row>
    <row r="2631" spans="1:16" s="73" customFormat="1" ht="26.25" customHeight="1" thickBot="1">
      <c r="A2631" s="1303"/>
      <c r="B2631" s="1305"/>
      <c r="C2631" s="1307"/>
      <c r="D2631" s="1311" t="str">
        <f>Master!$E$11</f>
        <v>P.S.-Bapini (Jodhpur)</v>
      </c>
      <c r="E2631" s="1311"/>
      <c r="F2631" s="1311"/>
      <c r="G2631" s="1311"/>
      <c r="H2631" s="1311"/>
      <c r="I2631" s="1311"/>
      <c r="J2631" s="1311"/>
      <c r="K2631" s="1311"/>
      <c r="L2631" s="1311"/>
      <c r="M2631" s="1311"/>
      <c r="N2631" s="1311"/>
      <c r="O2631" s="1312"/>
      <c r="P2631" s="1007"/>
    </row>
    <row r="2632" spans="1:16" s="73" customFormat="1" ht="15" customHeight="1">
      <c r="A2632" s="1303"/>
      <c r="B2632" s="1313"/>
      <c r="C2632" s="1314" t="s">
        <v>163</v>
      </c>
      <c r="D2632" s="1315"/>
      <c r="E2632" s="1315"/>
      <c r="F2632" s="1315"/>
      <c r="G2632" s="1315"/>
      <c r="H2632" s="1316"/>
      <c r="I2632" s="1320" t="s">
        <v>125</v>
      </c>
      <c r="J2632" s="1321"/>
      <c r="K2632" s="1321"/>
      <c r="L2632" s="1286">
        <f>VLOOKUP(A2629,'Marks Entry'!$B$9:$G$108,6)</f>
        <v>974</v>
      </c>
      <c r="M2632" s="1288" t="str">
        <f>CONCATENATE('Marks Entry'!$C$3,"0",'Marks Entry'!$G$3)</f>
        <v>School U-Dise Code :-08151106901</v>
      </c>
      <c r="N2632" s="1289"/>
      <c r="O2632" s="1290"/>
      <c r="P2632" s="1007"/>
    </row>
    <row r="2633" spans="1:16" s="73" customFormat="1" ht="15" customHeight="1">
      <c r="A2633" s="1303"/>
      <c r="B2633" s="1313"/>
      <c r="C2633" s="1314"/>
      <c r="D2633" s="1315"/>
      <c r="E2633" s="1315"/>
      <c r="F2633" s="1315"/>
      <c r="G2633" s="1315"/>
      <c r="H2633" s="1316"/>
      <c r="I2633" s="1320"/>
      <c r="J2633" s="1321"/>
      <c r="K2633" s="1321"/>
      <c r="L2633" s="1286"/>
      <c r="M2633" s="1291" t="str">
        <f>CONCATENATE('Marks Entry'!$I$3,'Marks Entry'!$J$3)</f>
        <v>Session :-2022-23</v>
      </c>
      <c r="N2633" s="1292"/>
      <c r="O2633" s="1293"/>
      <c r="P2633" s="1007"/>
    </row>
    <row r="2634" spans="1:16" s="73" customFormat="1" ht="15" customHeight="1" thickBot="1">
      <c r="A2634" s="1303"/>
      <c r="B2634" s="1313"/>
      <c r="C2634" s="1317"/>
      <c r="D2634" s="1318"/>
      <c r="E2634" s="1318"/>
      <c r="F2634" s="1318"/>
      <c r="G2634" s="1318"/>
      <c r="H2634" s="1319"/>
      <c r="I2634" s="1322"/>
      <c r="J2634" s="1323"/>
      <c r="K2634" s="1323"/>
      <c r="L2634" s="1287"/>
      <c r="M2634" s="1294"/>
      <c r="N2634" s="1295"/>
      <c r="O2634" s="1296"/>
      <c r="P2634" s="1007"/>
    </row>
    <row r="2635" spans="1:16" s="73" customFormat="1" ht="19.5" customHeight="1">
      <c r="A2635" s="1303"/>
      <c r="B2635" s="543" t="s">
        <v>210</v>
      </c>
      <c r="C2635" s="1297" t="s">
        <v>21</v>
      </c>
      <c r="D2635" s="1298"/>
      <c r="E2635" s="1298"/>
      <c r="F2635" s="1298"/>
      <c r="G2635" s="1299"/>
      <c r="H2635" s="13" t="s">
        <v>161</v>
      </c>
      <c r="I2635" s="1300">
        <f>VLOOKUP($A2629,'Marks Entry'!$B$9:$FN$108,4,0)</f>
        <v>0</v>
      </c>
      <c r="J2635" s="1300"/>
      <c r="K2635" s="1300"/>
      <c r="L2635" s="1300"/>
      <c r="M2635" s="1300"/>
      <c r="N2635" s="1300"/>
      <c r="O2635" s="1301"/>
      <c r="P2635" s="1007"/>
    </row>
    <row r="2636" spans="1:16" s="73" customFormat="1" ht="19.5" customHeight="1">
      <c r="A2636" s="1303"/>
      <c r="B2636" s="543" t="s">
        <v>210</v>
      </c>
      <c r="C2636" s="1283" t="s">
        <v>23</v>
      </c>
      <c r="D2636" s="1284"/>
      <c r="E2636" s="1284"/>
      <c r="F2636" s="1284"/>
      <c r="G2636" s="1285"/>
      <c r="H2636" s="25" t="s">
        <v>161</v>
      </c>
      <c r="I2636" s="1252">
        <f>VLOOKUP($A2629,'Marks Entry'!$B$9:$FN$108,7,0)</f>
        <v>0</v>
      </c>
      <c r="J2636" s="1252"/>
      <c r="K2636" s="1252"/>
      <c r="L2636" s="1252"/>
      <c r="M2636" s="1252"/>
      <c r="N2636" s="1252"/>
      <c r="O2636" s="1253"/>
      <c r="P2636" s="1007"/>
    </row>
    <row r="2637" spans="1:16" s="73" customFormat="1" ht="19.5" customHeight="1">
      <c r="A2637" s="1303"/>
      <c r="B2637" s="543" t="s">
        <v>210</v>
      </c>
      <c r="C2637" s="1283" t="s">
        <v>24</v>
      </c>
      <c r="D2637" s="1284"/>
      <c r="E2637" s="1284"/>
      <c r="F2637" s="1284"/>
      <c r="G2637" s="1285"/>
      <c r="H2637" s="25" t="s">
        <v>161</v>
      </c>
      <c r="I2637" s="1252">
        <f>VLOOKUP($A2629,'Marks Entry'!$B$9:$FN$108,8,0)</f>
        <v>0</v>
      </c>
      <c r="J2637" s="1252"/>
      <c r="K2637" s="1252"/>
      <c r="L2637" s="1252"/>
      <c r="M2637" s="1252"/>
      <c r="N2637" s="1252"/>
      <c r="O2637" s="1253"/>
      <c r="P2637" s="1007"/>
    </row>
    <row r="2638" spans="1:16" s="73" customFormat="1" ht="19.5" customHeight="1">
      <c r="A2638" s="1303"/>
      <c r="B2638" s="543" t="s">
        <v>210</v>
      </c>
      <c r="C2638" s="1283" t="s">
        <v>55</v>
      </c>
      <c r="D2638" s="1284"/>
      <c r="E2638" s="1284"/>
      <c r="F2638" s="1284"/>
      <c r="G2638" s="1285"/>
      <c r="H2638" s="25" t="s">
        <v>161</v>
      </c>
      <c r="I2638" s="1252">
        <f>VLOOKUP($A2629,'Marks Entry'!$B$9:$FN$108,9,0)</f>
        <v>0</v>
      </c>
      <c r="J2638" s="1252"/>
      <c r="K2638" s="1252"/>
      <c r="L2638" s="1252"/>
      <c r="M2638" s="1252"/>
      <c r="N2638" s="1252"/>
      <c r="O2638" s="1253"/>
      <c r="P2638" s="1007"/>
    </row>
    <row r="2639" spans="1:16" s="73" customFormat="1" ht="19.5" customHeight="1">
      <c r="A2639" s="1303"/>
      <c r="B2639" s="543" t="s">
        <v>210</v>
      </c>
      <c r="C2639" s="1283" t="s">
        <v>56</v>
      </c>
      <c r="D2639" s="1284"/>
      <c r="E2639" s="1284"/>
      <c r="F2639" s="1284"/>
      <c r="G2639" s="1285"/>
      <c r="H2639" s="25" t="s">
        <v>161</v>
      </c>
      <c r="I2639" s="1251" t="str">
        <f>CONCATENATE('Marks Entry'!$G$4,'Marks Entry'!$J$4)</f>
        <v>6(A)</v>
      </c>
      <c r="J2639" s="1252"/>
      <c r="K2639" s="1252"/>
      <c r="L2639" s="1252"/>
      <c r="M2639" s="1252"/>
      <c r="N2639" s="1252"/>
      <c r="O2639" s="1253"/>
      <c r="P2639" s="1007"/>
    </row>
    <row r="2640" spans="1:16" s="73" customFormat="1" ht="19.5" customHeight="1" thickBot="1">
      <c r="A2640" s="1303"/>
      <c r="B2640" s="543" t="s">
        <v>210</v>
      </c>
      <c r="C2640" s="1254" t="s">
        <v>26</v>
      </c>
      <c r="D2640" s="1255"/>
      <c r="E2640" s="1255"/>
      <c r="F2640" s="1255"/>
      <c r="G2640" s="1256"/>
      <c r="H2640" s="61" t="s">
        <v>161</v>
      </c>
      <c r="I2640" s="1257">
        <f>VLOOKUP($A2629,'Marks Entry'!$B$9:$FN$108,10,0)</f>
        <v>0</v>
      </c>
      <c r="J2640" s="1257"/>
      <c r="K2640" s="1257"/>
      <c r="L2640" s="1257"/>
      <c r="M2640" s="1257"/>
      <c r="N2640" s="1257"/>
      <c r="O2640" s="1258"/>
      <c r="P2640" s="1007"/>
    </row>
    <row r="2641" spans="1:16" s="73" customFormat="1" ht="34.5" customHeight="1">
      <c r="A2641" s="1303"/>
      <c r="B2641" s="543" t="s">
        <v>210</v>
      </c>
      <c r="C2641" s="1259" t="s">
        <v>57</v>
      </c>
      <c r="D2641" s="1260"/>
      <c r="E2641" s="525" t="s">
        <v>82</v>
      </c>
      <c r="F2641" s="525" t="s">
        <v>83</v>
      </c>
      <c r="G2641" s="697" t="str">
        <f>'Marks Entry'!$R$5</f>
        <v>No Bag Day Activity</v>
      </c>
      <c r="H2641" s="521" t="s">
        <v>32</v>
      </c>
      <c r="I2641" s="1261" t="s">
        <v>58</v>
      </c>
      <c r="J2641" s="1262"/>
      <c r="K2641" s="522" t="s">
        <v>203</v>
      </c>
      <c r="L2641" s="1263" t="s">
        <v>94</v>
      </c>
      <c r="M2641" s="1264"/>
      <c r="N2641" s="535" t="s">
        <v>86</v>
      </c>
      <c r="O2641" s="1265" t="s">
        <v>101</v>
      </c>
      <c r="P2641" s="1007"/>
    </row>
    <row r="2642" spans="1:16" s="73" customFormat="1" ht="25.5" customHeight="1" thickBot="1">
      <c r="A2642" s="1303"/>
      <c r="B2642" s="543" t="s">
        <v>210</v>
      </c>
      <c r="C2642" s="1267" t="s">
        <v>59</v>
      </c>
      <c r="D2642" s="1268"/>
      <c r="E2642" s="549">
        <f>'Marks Entry'!$N$7</f>
        <v>10</v>
      </c>
      <c r="F2642" s="549">
        <f>'Marks Entry'!$Q$7</f>
        <v>10</v>
      </c>
      <c r="G2642" s="549">
        <f>'Marks Entry'!$T$7</f>
        <v>10</v>
      </c>
      <c r="H2642" s="111">
        <f>SUM(E2642:G2642)</f>
        <v>30</v>
      </c>
      <c r="I2642" s="1269">
        <f>'Marks Entry'!$X$7</f>
        <v>70</v>
      </c>
      <c r="J2642" s="1270"/>
      <c r="K2642" s="531">
        <f>SUM(H2642,I2642)</f>
        <v>100</v>
      </c>
      <c r="L2642" s="1330">
        <f>'Marks Entry'!$AA$7</f>
        <v>100</v>
      </c>
      <c r="M2642" s="1331"/>
      <c r="N2642" s="536">
        <f>H2642+I2642+L2642</f>
        <v>200</v>
      </c>
      <c r="O2642" s="1266"/>
      <c r="P2642" s="1007"/>
    </row>
    <row r="2643" spans="1:16" s="73" customFormat="1" ht="18.600000000000001" customHeight="1">
      <c r="A2643" s="1303"/>
      <c r="B2643" s="543" t="s">
        <v>210</v>
      </c>
      <c r="C2643" s="1324" t="str">
        <f>'Marks Entry'!$L$3</f>
        <v>HINDI</v>
      </c>
      <c r="D2643" s="1325"/>
      <c r="E2643" s="527">
        <f>IF($L2632="TC",0,IF($L2632="Nso",0,VLOOKUP($A2629,'Marks Entry'!$B$9:$FN$108,13,0)))</f>
        <v>0</v>
      </c>
      <c r="F2643" s="527">
        <f>IF($L2632="TC",0,IF($L2632="Nso",0,VLOOKUP($A2629,'Marks Entry'!$B$9:$FN$108,16,0)))</f>
        <v>0</v>
      </c>
      <c r="G2643" s="527">
        <f>IF($L2632="TC",0,IF($L2632="Nso",0,VLOOKUP($A2629,'Marks Entry'!$B$9:$FN$108,19,0)))</f>
        <v>0</v>
      </c>
      <c r="H2643" s="528">
        <f>SUM(E2643:G2643)</f>
        <v>0</v>
      </c>
      <c r="I2643" s="1326">
        <f>IF($L2632="TC",0,IF($L2632="Nso",0,VLOOKUP($A2629,'Marks Entry'!$B$9:$FN$108,23,0)))</f>
        <v>0</v>
      </c>
      <c r="J2643" s="1327"/>
      <c r="K2643" s="532">
        <f>SUM(H2643,I2643)</f>
        <v>0</v>
      </c>
      <c r="L2643" s="1328">
        <f>IF($L2632="TC",0,IF($L2632="Nso",0,VLOOKUP($A2629,'Marks Entry'!$B$9:$FN$108,26,0)))</f>
        <v>0</v>
      </c>
      <c r="M2643" s="1329"/>
      <c r="N2643" s="537">
        <f>SUM(H2643,I2643,L2643)</f>
        <v>0</v>
      </c>
      <c r="O2643" s="544" t="str">
        <f>IF($L2632="TC",0,IF($L2632="Nso",0,VLOOKUP($A2629,'Marks Entry'!$B$9:$FN$108,30,0)))</f>
        <v>E</v>
      </c>
      <c r="P2643" s="1007"/>
    </row>
    <row r="2644" spans="1:16" s="73" customFormat="1" ht="18.600000000000001" customHeight="1">
      <c r="A2644" s="1303"/>
      <c r="B2644" s="543" t="s">
        <v>210</v>
      </c>
      <c r="C2644" s="1271" t="str">
        <f>'Marks Entry'!$AF$3</f>
        <v>ENGLISH</v>
      </c>
      <c r="D2644" s="1272"/>
      <c r="E2644" s="527">
        <f>IF($L2632="TC",0,IF($L2632="Nso",0,VLOOKUP($A2629,'Marks Entry'!$B$9:$FN$108,33,0)))</f>
        <v>0</v>
      </c>
      <c r="F2644" s="527">
        <f>IF($L2632="TC",0,IF($L2632="Nso",0,VLOOKUP($A2629,'Marks Entry'!$B$9:$FN$108,36,0)))</f>
        <v>0</v>
      </c>
      <c r="G2644" s="527">
        <f>IF($L2632="TC",0,IF($L2632="Nso",0,VLOOKUP($A2629,'Marks Entry'!$B$9:$FN$108,39,0)))</f>
        <v>0</v>
      </c>
      <c r="H2644" s="529">
        <f t="shared" ref="H2644:H2648" si="219">SUM(E2644:G2644)</f>
        <v>0</v>
      </c>
      <c r="I2644" s="1273">
        <f>IF($L2632="TC",0,IF($L2632="Nso",0,VLOOKUP($A2629,'Marks Entry'!$B$9:$FN$108,43,0)))</f>
        <v>0</v>
      </c>
      <c r="J2644" s="1274"/>
      <c r="K2644" s="533">
        <f t="shared" ref="K2644:K2648" si="220">SUM(H2644,I2644)</f>
        <v>0</v>
      </c>
      <c r="L2644" s="1275">
        <f>IF($L2632="TC",0,IF($L2632="Nso",0,VLOOKUP($A2629,'Marks Entry'!$B$9:$FN$108,46,0)))</f>
        <v>0</v>
      </c>
      <c r="M2644" s="1276"/>
      <c r="N2644" s="537">
        <f t="shared" ref="N2644:N2648" si="221">SUM(H2644,I2644,L2644)</f>
        <v>0</v>
      </c>
      <c r="O2644" s="544" t="str">
        <f>IF($L2632="TC",0,IF($L2632="Nso",0,VLOOKUP($A2629,'Marks Entry'!$B$9:$FN$108,50,0)))</f>
        <v>E</v>
      </c>
      <c r="P2644" s="1007"/>
    </row>
    <row r="2645" spans="1:16" s="73" customFormat="1" ht="18.600000000000001" customHeight="1">
      <c r="A2645" s="1303"/>
      <c r="B2645" s="543" t="s">
        <v>210</v>
      </c>
      <c r="C2645" s="1271" t="str">
        <f>'Marks Entry'!$AZ$3</f>
        <v>SANSKRIT</v>
      </c>
      <c r="D2645" s="1272"/>
      <c r="E2645" s="527">
        <f>IF($L2632="TC",0,IF($L2632="Nso",0,VLOOKUP($A2629,'Marks Entry'!$B$9:$FN$108,53,0)))</f>
        <v>0</v>
      </c>
      <c r="F2645" s="527">
        <f>IF($L2632="TC",0,IF($L2632="TC",0,IF($L2632="Nso",0,VLOOKUP($A2629,'Marks Entry'!$B$9:$FN$108,56,0))))</f>
        <v>0</v>
      </c>
      <c r="G2645" s="527">
        <f>IF($L2632="TC",0,IF($L2632="TC",0,IF($L2632="Nso",0,VLOOKUP($A2629,'Marks Entry'!$B$9:$FN$108,59,0))))</f>
        <v>0</v>
      </c>
      <c r="H2645" s="529">
        <f t="shared" si="219"/>
        <v>0</v>
      </c>
      <c r="I2645" s="1273">
        <f>IF($L2632="TC",0,IF($L2632="Nso",0,VLOOKUP($A2629,'Marks Entry'!$B$9:$FN$108,63,0)))</f>
        <v>0</v>
      </c>
      <c r="J2645" s="1274"/>
      <c r="K2645" s="533">
        <f t="shared" si="220"/>
        <v>0</v>
      </c>
      <c r="L2645" s="1275">
        <f>IF($L2632="TC",0,IF($L2632="Nso",0,VLOOKUP($A2629,'Marks Entry'!$B$9:$FN$108,66,0)))</f>
        <v>0</v>
      </c>
      <c r="M2645" s="1276"/>
      <c r="N2645" s="537">
        <f t="shared" si="221"/>
        <v>0</v>
      </c>
      <c r="O2645" s="544" t="str">
        <f>IF($L2632="TC",0,IF($L2632="Nso",0,VLOOKUP($A2629,'Marks Entry'!$B$9:$FN$108,70,0)))</f>
        <v>E</v>
      </c>
      <c r="P2645" s="1007"/>
    </row>
    <row r="2646" spans="1:16" s="73" customFormat="1" ht="18.600000000000001" customHeight="1">
      <c r="A2646" s="1303"/>
      <c r="B2646" s="543" t="s">
        <v>210</v>
      </c>
      <c r="C2646" s="1271" t="str">
        <f>'Marks Entry'!$BT$3</f>
        <v>SCIENCE</v>
      </c>
      <c r="D2646" s="1272"/>
      <c r="E2646" s="527">
        <f>IF($L2632="TC",0,IF($L2632="Nso",0,VLOOKUP($A2629,'Marks Entry'!$B$9:$FN$108,73,0)))</f>
        <v>0</v>
      </c>
      <c r="F2646" s="527">
        <f>IF($L2632="TC",0,IF($L2632="Nso",0,VLOOKUP($A2629,'Marks Entry'!$B$9:$FN$108,76,0)))</f>
        <v>0</v>
      </c>
      <c r="G2646" s="527">
        <f>IF($L2632="TC",0,IF($L2632="Nso",0,VLOOKUP($A2629,'Marks Entry'!$B$9:$FN$108,79,0)))</f>
        <v>0</v>
      </c>
      <c r="H2646" s="529">
        <f t="shared" si="219"/>
        <v>0</v>
      </c>
      <c r="I2646" s="1273">
        <f>IF($L2632="TC",0,IF($L2632="Nso",0,VLOOKUP($A2629,'Marks Entry'!$B$9:$FN$108,83,0)))</f>
        <v>0</v>
      </c>
      <c r="J2646" s="1274"/>
      <c r="K2646" s="533">
        <f t="shared" si="220"/>
        <v>0</v>
      </c>
      <c r="L2646" s="1275">
        <f>IF($L2632="TC",0,IF($L2632="Nso",0,VLOOKUP($A2629,'Marks Entry'!$B$9:$FN$108,86,0)))</f>
        <v>0</v>
      </c>
      <c r="M2646" s="1276"/>
      <c r="N2646" s="537">
        <f t="shared" si="221"/>
        <v>0</v>
      </c>
      <c r="O2646" s="544" t="str">
        <f>IF($L2632="TC",0,IF($L2632="Nso",0,VLOOKUP($A2629,'Marks Entry'!$B$9:$FN$108,90,0)))</f>
        <v>E</v>
      </c>
      <c r="P2646" s="1007"/>
    </row>
    <row r="2647" spans="1:16" s="73" customFormat="1" ht="18.600000000000001" customHeight="1">
      <c r="A2647" s="1303"/>
      <c r="B2647" s="543" t="s">
        <v>210</v>
      </c>
      <c r="C2647" s="1271" t="str">
        <f>'Marks Entry'!$CN$3</f>
        <v>MATHEMATICS</v>
      </c>
      <c r="D2647" s="1272"/>
      <c r="E2647" s="527">
        <f>IF($L2632="TC",0,IF($L2632="Nso",0,VLOOKUP($A2629,'Marks Entry'!$B$9:$FN$108,93,0)))</f>
        <v>0</v>
      </c>
      <c r="F2647" s="527">
        <f>IF($L2632="TC",0,IF($L2632="Nso",0,VLOOKUP($A2629,'Marks Entry'!$B$9:$FN$108,96,0)))</f>
        <v>0</v>
      </c>
      <c r="G2647" s="527">
        <f>IF($L2632="TC",0,IF($L2632="Nso",0,VLOOKUP($A2629,'Marks Entry'!$B$9:$FN$108,99,0)))</f>
        <v>0</v>
      </c>
      <c r="H2647" s="529">
        <f t="shared" si="219"/>
        <v>0</v>
      </c>
      <c r="I2647" s="1273">
        <f>IF($L2632="TC",0,IF($L2632="Nso",0,VLOOKUP($A2629,'Marks Entry'!$B$9:$FN$108,103,0)))</f>
        <v>0</v>
      </c>
      <c r="J2647" s="1274"/>
      <c r="K2647" s="533">
        <f t="shared" si="220"/>
        <v>0</v>
      </c>
      <c r="L2647" s="1275">
        <f>IF($L2632="TC",0,IF($L2632="Nso",0,VLOOKUP($A2629,'Marks Entry'!$B$9:$FN$108,106,0)))</f>
        <v>0</v>
      </c>
      <c r="M2647" s="1276"/>
      <c r="N2647" s="537">
        <f t="shared" si="221"/>
        <v>0</v>
      </c>
      <c r="O2647" s="544" t="str">
        <f>IF($L2632="TC",0,IF($L2632="Nso",0,VLOOKUP($A2629,'Marks Entry'!$B$9:$FN$108,110,0)))</f>
        <v>E</v>
      </c>
      <c r="P2647" s="1007"/>
    </row>
    <row r="2648" spans="1:16" s="73" customFormat="1" ht="18.600000000000001" customHeight="1" thickBot="1">
      <c r="A2648" s="1303"/>
      <c r="B2648" s="543" t="s">
        <v>210</v>
      </c>
      <c r="C2648" s="1277" t="str">
        <f>'Marks Entry'!$DH$3</f>
        <v>SOCIAL SCIENCE</v>
      </c>
      <c r="D2648" s="1278"/>
      <c r="E2648" s="527">
        <f>IF($L2632="TC",0,IF($L2632="Nso",0,VLOOKUP($A2629,'Marks Entry'!$B$9:$FN$108,113,0)))</f>
        <v>0</v>
      </c>
      <c r="F2648" s="527">
        <f>IF($L2632="TC",0,IF($L2632="Nso",0,VLOOKUP($A2629,'Marks Entry'!$B$9:$FN$108,116,0)))</f>
        <v>0</v>
      </c>
      <c r="G2648" s="527">
        <f>IF($L2632="TC",0,IF($L2632="Nso",0,VLOOKUP($A2629,'Marks Entry'!$B$9:$FN$108,119,0)))</f>
        <v>0</v>
      </c>
      <c r="H2648" s="530">
        <f t="shared" si="219"/>
        <v>0</v>
      </c>
      <c r="I2648" s="1279">
        <f>IF($L2632="TC",0,IF($L2632="Nso",0,VLOOKUP($A2629,'Marks Entry'!$B$9:$FN$108,123,0)))</f>
        <v>0</v>
      </c>
      <c r="J2648" s="1280"/>
      <c r="K2648" s="534">
        <f t="shared" si="220"/>
        <v>0</v>
      </c>
      <c r="L2648" s="1281">
        <f>IF($L2632="TC",0,IF($L2632="Nso",0,VLOOKUP($A2629,'Marks Entry'!$B$9:$FN$108,126,0)))</f>
        <v>0</v>
      </c>
      <c r="M2648" s="1282"/>
      <c r="N2648" s="537">
        <f t="shared" si="221"/>
        <v>0</v>
      </c>
      <c r="O2648" s="544" t="str">
        <f>IF($L2632="TC",0,IF($L2632="Nso",0,VLOOKUP($A2629,'Marks Entry'!$B$9:$FN$108,130,0)))</f>
        <v>E</v>
      </c>
      <c r="P2648" s="1007"/>
    </row>
    <row r="2649" spans="1:16" s="73" customFormat="1" ht="18.600000000000001" customHeight="1">
      <c r="A2649" s="1303"/>
      <c r="B2649" s="543" t="s">
        <v>210</v>
      </c>
      <c r="C2649" s="1350" t="s">
        <v>87</v>
      </c>
      <c r="D2649" s="1351"/>
      <c r="E2649" s="1352"/>
      <c r="F2649" s="1356" t="s">
        <v>88</v>
      </c>
      <c r="G2649" s="1357"/>
      <c r="H2649" s="1358" t="s">
        <v>89</v>
      </c>
      <c r="I2649" s="1358"/>
      <c r="J2649" s="1359" t="s">
        <v>44</v>
      </c>
      <c r="K2649" s="1360"/>
      <c r="L2649" s="236" t="s">
        <v>95</v>
      </c>
      <c r="M2649" s="236" t="s">
        <v>208</v>
      </c>
      <c r="N2649" s="200" t="s">
        <v>42</v>
      </c>
      <c r="O2649" s="545" t="s">
        <v>46</v>
      </c>
      <c r="P2649" s="1007"/>
    </row>
    <row r="2650" spans="1:16" s="73" customFormat="1" ht="18.600000000000001" customHeight="1" thickBot="1">
      <c r="A2650" s="1303"/>
      <c r="B2650" s="543" t="s">
        <v>210</v>
      </c>
      <c r="C2650" s="1353"/>
      <c r="D2650" s="1354"/>
      <c r="E2650" s="1355"/>
      <c r="F2650" s="1361">
        <f>IF($L2632="TC",0,IF($L2632="Nso",0,VLOOKUP($A2629,'Marks Entry'!$B$9:$FN$108,161,0)))</f>
        <v>1200</v>
      </c>
      <c r="G2650" s="1362"/>
      <c r="H2650" s="1363">
        <f>IF($L2632="TC",0,IF($L2632="Nso",0,VLOOKUP($A2629,'Marks Entry'!$B$9:$FN$108,162,0)))</f>
        <v>0</v>
      </c>
      <c r="I2650" s="1363"/>
      <c r="J2650" s="1364">
        <f>IF($L2632="TC",0,IF($L2632="Nso",0,VLOOKUP($A2629,'Marks Entry'!$B$9:$FN$108,163,0)))</f>
        <v>0</v>
      </c>
      <c r="K2650" s="1365"/>
      <c r="L2650" s="237" t="str">
        <f>IF($L2632="TC",0,IF($L2632="Nso",0,VLOOKUP($A2629,'Marks Entry'!$B$9:$FN$108,164,0)))</f>
        <v/>
      </c>
      <c r="M2650" s="237" t="str">
        <f>IF($L2632="TC",0,IF($L2632="Nso",0,VLOOKUP($A2629,'Marks Entry'!$B$9:$FN$108,165,0)))</f>
        <v/>
      </c>
      <c r="N2650" s="542" t="str">
        <f>IF($L2632="TC","TC",IF($L2632="Nso","NSO",VLOOKUP($A2629,'Marks Entry'!$B$9:$FN$108,166,0)))</f>
        <v>PROMOTED</v>
      </c>
      <c r="O2650" s="546" t="str">
        <f>IF($L2632="Nso",0,VLOOKUP($A2629,'Marks Entry'!$B$9:$FN$108,168,0))</f>
        <v/>
      </c>
      <c r="P2650" s="1007"/>
    </row>
    <row r="2651" spans="1:16" s="73" customFormat="1" ht="18.600000000000001" customHeight="1">
      <c r="A2651" s="1303"/>
      <c r="B2651" s="543" t="s">
        <v>210</v>
      </c>
      <c r="C2651" s="1332" t="s">
        <v>62</v>
      </c>
      <c r="D2651" s="1333"/>
      <c r="E2651" s="1333"/>
      <c r="F2651" s="1333"/>
      <c r="G2651" s="1333"/>
      <c r="H2651" s="1333"/>
      <c r="I2651" s="1334"/>
      <c r="J2651" s="1335" t="s">
        <v>63</v>
      </c>
      <c r="K2651" s="1335"/>
      <c r="L2651" s="1336"/>
      <c r="M2651" s="238">
        <f>IF($L2632="TC",0,IF($L2632="Nso",0,VLOOKUP($A2629,'Marks Entry'!$B$9:$FN$108,158,0)))</f>
        <v>0</v>
      </c>
      <c r="N2651" s="1337" t="s">
        <v>104</v>
      </c>
      <c r="O2651" s="1338"/>
      <c r="P2651" s="1007"/>
    </row>
    <row r="2652" spans="1:16" s="73" customFormat="1" ht="18.600000000000001" customHeight="1" thickBot="1">
      <c r="A2652" s="1303"/>
      <c r="B2652" s="543" t="s">
        <v>210</v>
      </c>
      <c r="C2652" s="1339" t="s">
        <v>57</v>
      </c>
      <c r="D2652" s="1340"/>
      <c r="E2652" s="1340"/>
      <c r="F2652" s="1341" t="s">
        <v>168</v>
      </c>
      <c r="G2652" s="1341"/>
      <c r="H2652" s="1341"/>
      <c r="I2652" s="523" t="s">
        <v>50</v>
      </c>
      <c r="J2652" s="1342" t="s">
        <v>64</v>
      </c>
      <c r="K2652" s="1342"/>
      <c r="L2652" s="1343"/>
      <c r="M2652" s="239">
        <f>IF($L2632="TC",0,IF($L2632="Nso",0,VLOOKUP($A2629,'Marks Entry'!$B$9:$FN$108,159,0)))</f>
        <v>0</v>
      </c>
      <c r="N2652" s="1344" t="str">
        <f>IF($L2632="TC",0,IF($L2632="Nso",0,VLOOKUP($A2629,'Marks Entry'!$B$9:$FN$108,160,0)))</f>
        <v/>
      </c>
      <c r="O2652" s="1345"/>
      <c r="P2652" s="1007"/>
    </row>
    <row r="2653" spans="1:16" s="73" customFormat="1" ht="18.600000000000001" customHeight="1">
      <c r="A2653" s="1303"/>
      <c r="B2653" s="543" t="s">
        <v>210</v>
      </c>
      <c r="C2653" s="1339"/>
      <c r="D2653" s="1340"/>
      <c r="E2653" s="1340"/>
      <c r="F2653" s="1341"/>
      <c r="G2653" s="1341"/>
      <c r="H2653" s="1341"/>
      <c r="I2653" s="524" t="s">
        <v>102</v>
      </c>
      <c r="J2653" s="1346" t="s">
        <v>65</v>
      </c>
      <c r="K2653" s="1346"/>
      <c r="L2653" s="1347"/>
      <c r="M2653" s="1348" t="str">
        <f>IF($L2632="TC",0,IF($L2632="Nso",0,VLOOKUP($A2629,'Marks Entry'!$B$9:$FN$108,169,0)))</f>
        <v>Need Improvement</v>
      </c>
      <c r="N2653" s="1348"/>
      <c r="O2653" s="1349"/>
      <c r="P2653" s="1007"/>
    </row>
    <row r="2654" spans="1:16" s="73" customFormat="1" ht="18.600000000000001" customHeight="1">
      <c r="A2654" s="1303"/>
      <c r="B2654" s="543" t="s">
        <v>210</v>
      </c>
      <c r="C2654" s="1397" t="str">
        <f>'Marks Entry'!$EB$3</f>
        <v>Work Exp.</v>
      </c>
      <c r="D2654" s="1398"/>
      <c r="E2654" s="1399"/>
      <c r="F2654" s="1400" t="str">
        <f>IF($L2632="TC",0,IF($L2632="Nso",0,VLOOKUP($A2629,'Marks Entry'!$B$9:$GM$108,186,0)))</f>
        <v>0/100</v>
      </c>
      <c r="G2654" s="1400"/>
      <c r="H2654" s="1400"/>
      <c r="I2654" s="59" t="str">
        <f>IF($L2632="TC",0,IF($L2632="Nso",0,VLOOKUP($A2629,'Marks Entry'!$B$9:$GM$108,139,0)))</f>
        <v>E</v>
      </c>
      <c r="J2654" s="1401" t="s">
        <v>81</v>
      </c>
      <c r="K2654" s="1401"/>
      <c r="L2654" s="1402"/>
      <c r="M2654" s="1403">
        <f>'Marks Entry'!$AA$2</f>
        <v>45041</v>
      </c>
      <c r="N2654" s="1403"/>
      <c r="O2654" s="1404"/>
      <c r="P2654" s="1007"/>
    </row>
    <row r="2655" spans="1:16" s="73" customFormat="1" ht="18.600000000000001" customHeight="1">
      <c r="A2655" s="1303"/>
      <c r="B2655" s="543" t="s">
        <v>210</v>
      </c>
      <c r="C2655" s="1405" t="str">
        <f>'Marks Entry'!$EK$3</f>
        <v>Art Edu.</v>
      </c>
      <c r="D2655" s="1400"/>
      <c r="E2655" s="1400"/>
      <c r="F2655" s="1406" t="str">
        <f>IF($L2632="TC",0,IF($L2632="Nso",0,VLOOKUP($A2629,'Marks Entry'!$B$9:$GM$108,190,0)))</f>
        <v>0/100</v>
      </c>
      <c r="G2655" s="1407"/>
      <c r="H2655" s="1408"/>
      <c r="I2655" s="59" t="str">
        <f>IF($L2632="TC",0,IF($L2632="Nso",0,VLOOKUP($A2629,'Marks Entry'!$B$9:$GM$108,148,0)))</f>
        <v>E</v>
      </c>
      <c r="J2655" s="1409"/>
      <c r="K2655" s="1409"/>
      <c r="L2655" s="1410"/>
      <c r="M2655" s="1410"/>
      <c r="N2655" s="1410"/>
      <c r="O2655" s="1411"/>
      <c r="P2655" s="1007"/>
    </row>
    <row r="2656" spans="1:16" s="73" customFormat="1" ht="18.600000000000001" customHeight="1">
      <c r="A2656" s="1303"/>
      <c r="B2656" s="543" t="s">
        <v>210</v>
      </c>
      <c r="C2656" s="1366" t="str">
        <f>'Marks Entry'!$ET$3</f>
        <v>HEALTH &amp; PHY. EDU.</v>
      </c>
      <c r="D2656" s="1367"/>
      <c r="E2656" s="1367"/>
      <c r="F2656" s="1368" t="str">
        <f>IF($L2632="TC",0,IF($L2632="Nso",0,VLOOKUP($A2629,'Marks Entry'!$B$9:$GM$108,194,0)))</f>
        <v>0/100</v>
      </c>
      <c r="G2656" s="1369"/>
      <c r="H2656" s="1370"/>
      <c r="I2656" s="59" t="str">
        <f>IF($L2632="TC",0,IF($L2632="Nso",0,VLOOKUP($A2629,'Marks Entry'!$B$9:$GM$108,157,0)))</f>
        <v>E</v>
      </c>
      <c r="J2656" s="1371" t="s">
        <v>77</v>
      </c>
      <c r="K2656" s="1372"/>
      <c r="L2656" s="1373"/>
      <c r="M2656" s="1377"/>
      <c r="N2656" s="1372"/>
      <c r="O2656" s="1378"/>
      <c r="P2656" s="1007"/>
    </row>
    <row r="2657" spans="1:16" s="73" customFormat="1" ht="18.600000000000001" customHeight="1">
      <c r="A2657" s="1303"/>
      <c r="B2657" s="543" t="s">
        <v>210</v>
      </c>
      <c r="C2657" s="1381" t="s">
        <v>66</v>
      </c>
      <c r="D2657" s="1382"/>
      <c r="E2657" s="1382"/>
      <c r="F2657" s="1382"/>
      <c r="G2657" s="1382"/>
      <c r="H2657" s="1382"/>
      <c r="I2657" s="1383"/>
      <c r="J2657" s="1374"/>
      <c r="K2657" s="1375"/>
      <c r="L2657" s="1376"/>
      <c r="M2657" s="1379"/>
      <c r="N2657" s="1375"/>
      <c r="O2657" s="1380"/>
      <c r="P2657" s="1007"/>
    </row>
    <row r="2658" spans="1:16" s="73" customFormat="1" ht="18.600000000000001" customHeight="1" thickBot="1">
      <c r="A2658" s="1303"/>
      <c r="B2658" s="543" t="s">
        <v>210</v>
      </c>
      <c r="C2658" s="60" t="s">
        <v>67</v>
      </c>
      <c r="D2658" s="1384" t="s">
        <v>72</v>
      </c>
      <c r="E2658" s="1385"/>
      <c r="F2658" s="1384" t="s">
        <v>73</v>
      </c>
      <c r="G2658" s="1386"/>
      <c r="H2658" s="1386"/>
      <c r="I2658" s="1387"/>
      <c r="J2658" s="1388" t="s">
        <v>78</v>
      </c>
      <c r="K2658" s="1389"/>
      <c r="L2658" s="1389"/>
      <c r="M2658" s="1389"/>
      <c r="N2658" s="1389"/>
      <c r="O2658" s="1390"/>
      <c r="P2658" s="1007"/>
    </row>
    <row r="2659" spans="1:16" s="73" customFormat="1" ht="18.600000000000001" customHeight="1">
      <c r="A2659" s="1303"/>
      <c r="B2659" s="543" t="s">
        <v>210</v>
      </c>
      <c r="C2659" s="690" t="s">
        <v>68</v>
      </c>
      <c r="D2659" s="1328" t="s">
        <v>211</v>
      </c>
      <c r="E2659" s="1327"/>
      <c r="F2659" s="1394" t="s">
        <v>74</v>
      </c>
      <c r="G2659" s="1395"/>
      <c r="H2659" s="1395"/>
      <c r="I2659" s="1396"/>
      <c r="J2659" s="1391"/>
      <c r="K2659" s="1392"/>
      <c r="L2659" s="1392"/>
      <c r="M2659" s="1392"/>
      <c r="N2659" s="1392"/>
      <c r="O2659" s="1393"/>
      <c r="P2659" s="1007"/>
    </row>
    <row r="2660" spans="1:16" s="73" customFormat="1" ht="18.600000000000001" customHeight="1">
      <c r="A2660" s="1303"/>
      <c r="B2660" s="543" t="s">
        <v>210</v>
      </c>
      <c r="C2660" s="689" t="s">
        <v>69</v>
      </c>
      <c r="D2660" s="1275" t="s">
        <v>212</v>
      </c>
      <c r="E2660" s="1274"/>
      <c r="F2660" s="1413" t="s">
        <v>75</v>
      </c>
      <c r="G2660" s="1414"/>
      <c r="H2660" s="1414"/>
      <c r="I2660" s="1415"/>
      <c r="J2660" s="1391"/>
      <c r="K2660" s="1392"/>
      <c r="L2660" s="1392"/>
      <c r="M2660" s="1392"/>
      <c r="N2660" s="1392"/>
      <c r="O2660" s="1393"/>
      <c r="P2660" s="1007"/>
    </row>
    <row r="2661" spans="1:16" s="73" customFormat="1" ht="18.600000000000001" customHeight="1">
      <c r="A2661" s="1303"/>
      <c r="B2661" s="543" t="s">
        <v>210</v>
      </c>
      <c r="C2661" s="689" t="s">
        <v>71</v>
      </c>
      <c r="D2661" s="1275" t="s">
        <v>213</v>
      </c>
      <c r="E2661" s="1274"/>
      <c r="F2661" s="1413" t="s">
        <v>76</v>
      </c>
      <c r="G2661" s="1414"/>
      <c r="H2661" s="1414"/>
      <c r="I2661" s="1415"/>
      <c r="J2661" s="1416" t="s">
        <v>90</v>
      </c>
      <c r="K2661" s="1417"/>
      <c r="L2661" s="1417"/>
      <c r="M2661" s="1417"/>
      <c r="N2661" s="1417"/>
      <c r="O2661" s="1418"/>
      <c r="P2661" s="1007"/>
    </row>
    <row r="2662" spans="1:16" s="73" customFormat="1" ht="18.600000000000001" customHeight="1">
      <c r="A2662" s="1303"/>
      <c r="B2662" s="543" t="s">
        <v>210</v>
      </c>
      <c r="C2662" s="689" t="s">
        <v>70</v>
      </c>
      <c r="D2662" s="1275" t="s">
        <v>214</v>
      </c>
      <c r="E2662" s="1274"/>
      <c r="F2662" s="1413" t="s">
        <v>103</v>
      </c>
      <c r="G2662" s="1414"/>
      <c r="H2662" s="1414"/>
      <c r="I2662" s="1415"/>
      <c r="J2662" s="1416"/>
      <c r="K2662" s="1417"/>
      <c r="L2662" s="1417"/>
      <c r="M2662" s="1417"/>
      <c r="N2662" s="1417"/>
      <c r="O2662" s="1418"/>
      <c r="P2662" s="1007"/>
    </row>
    <row r="2663" spans="1:16" s="73" customFormat="1" ht="18.600000000000001" customHeight="1" thickBot="1">
      <c r="A2663" s="1303"/>
      <c r="B2663" s="547" t="s">
        <v>210</v>
      </c>
      <c r="C2663" s="548" t="s">
        <v>153</v>
      </c>
      <c r="D2663" s="1281" t="s">
        <v>215</v>
      </c>
      <c r="E2663" s="1280"/>
      <c r="F2663" s="1422" t="s">
        <v>216</v>
      </c>
      <c r="G2663" s="1423"/>
      <c r="H2663" s="1423"/>
      <c r="I2663" s="1424"/>
      <c r="J2663" s="1419"/>
      <c r="K2663" s="1420"/>
      <c r="L2663" s="1420"/>
      <c r="M2663" s="1420"/>
      <c r="N2663" s="1420"/>
      <c r="O2663" s="1421"/>
      <c r="P2663" s="1007"/>
    </row>
    <row r="2664" spans="1:16" s="73" customFormat="1" ht="9.75" customHeight="1">
      <c r="A2664" s="1412"/>
      <c r="B2664" s="1412"/>
      <c r="C2664" s="1412"/>
      <c r="D2664" s="1412"/>
      <c r="E2664" s="1412"/>
      <c r="F2664" s="1412"/>
      <c r="G2664" s="1412"/>
      <c r="H2664" s="1412"/>
      <c r="I2664" s="1412"/>
      <c r="J2664" s="1412"/>
      <c r="K2664" s="1412"/>
      <c r="L2664" s="1412"/>
      <c r="M2664" s="1412"/>
      <c r="N2664" s="1412"/>
      <c r="O2664" s="1412"/>
      <c r="P2664" s="1412"/>
    </row>
    <row r="2665" spans="1:16" s="73" customFormat="1" ht="17.25" customHeight="1" thickBot="1">
      <c r="A2665" s="241">
        <f>A2629+1</f>
        <v>75</v>
      </c>
      <c r="B2665" s="1302" t="s">
        <v>53</v>
      </c>
      <c r="C2665" s="1302"/>
      <c r="D2665" s="1302"/>
      <c r="E2665" s="1302"/>
      <c r="F2665" s="1302"/>
      <c r="G2665" s="1302"/>
      <c r="H2665" s="1302"/>
      <c r="I2665" s="1302"/>
      <c r="J2665" s="1302"/>
      <c r="K2665" s="1302"/>
      <c r="L2665" s="1302"/>
      <c r="M2665" s="1302"/>
      <c r="N2665" s="1302"/>
      <c r="O2665" s="1302"/>
      <c r="P2665" s="1007"/>
    </row>
    <row r="2666" spans="1:16" s="73" customFormat="1" ht="44.25" customHeight="1">
      <c r="A2666" s="1303"/>
      <c r="B2666" s="1304" t="str">
        <f>IF(L2668&gt;0,CONCATENATE(I2668,L2668),0)</f>
        <v>Roll No.:-975</v>
      </c>
      <c r="C2666" s="1306"/>
      <c r="D2666" s="1308" t="str">
        <f>Master!$E$8</f>
        <v>Govt. Sr. Secondary School Raimalwada</v>
      </c>
      <c r="E2666" s="1309"/>
      <c r="F2666" s="1309"/>
      <c r="G2666" s="1309"/>
      <c r="H2666" s="1309"/>
      <c r="I2666" s="1309"/>
      <c r="J2666" s="1309"/>
      <c r="K2666" s="1309"/>
      <c r="L2666" s="1309"/>
      <c r="M2666" s="1309"/>
      <c r="N2666" s="1309"/>
      <c r="O2666" s="1310"/>
      <c r="P2666" s="1007"/>
    </row>
    <row r="2667" spans="1:16" s="73" customFormat="1" ht="26.25" customHeight="1" thickBot="1">
      <c r="A2667" s="1303"/>
      <c r="B2667" s="1305"/>
      <c r="C2667" s="1307"/>
      <c r="D2667" s="1311" t="str">
        <f>Master!$E$11</f>
        <v>P.S.-Bapini (Jodhpur)</v>
      </c>
      <c r="E2667" s="1311"/>
      <c r="F2667" s="1311"/>
      <c r="G2667" s="1311"/>
      <c r="H2667" s="1311"/>
      <c r="I2667" s="1311"/>
      <c r="J2667" s="1311"/>
      <c r="K2667" s="1311"/>
      <c r="L2667" s="1311"/>
      <c r="M2667" s="1311"/>
      <c r="N2667" s="1311"/>
      <c r="O2667" s="1312"/>
      <c r="P2667" s="1007"/>
    </row>
    <row r="2668" spans="1:16" s="73" customFormat="1" ht="15" customHeight="1">
      <c r="A2668" s="1303"/>
      <c r="B2668" s="1313"/>
      <c r="C2668" s="1314" t="s">
        <v>163</v>
      </c>
      <c r="D2668" s="1315"/>
      <c r="E2668" s="1315"/>
      <c r="F2668" s="1315"/>
      <c r="G2668" s="1315"/>
      <c r="H2668" s="1316"/>
      <c r="I2668" s="1320" t="s">
        <v>125</v>
      </c>
      <c r="J2668" s="1321"/>
      <c r="K2668" s="1321"/>
      <c r="L2668" s="1286">
        <f>VLOOKUP(A2665,'Marks Entry'!$B$9:$G$108,6)</f>
        <v>975</v>
      </c>
      <c r="M2668" s="1288" t="str">
        <f>CONCATENATE('Marks Entry'!$C$3,"0",'Marks Entry'!$G$3)</f>
        <v>School U-Dise Code :-08151106901</v>
      </c>
      <c r="N2668" s="1289"/>
      <c r="O2668" s="1290"/>
      <c r="P2668" s="1007"/>
    </row>
    <row r="2669" spans="1:16" s="73" customFormat="1" ht="15" customHeight="1">
      <c r="A2669" s="1303"/>
      <c r="B2669" s="1313"/>
      <c r="C2669" s="1314"/>
      <c r="D2669" s="1315"/>
      <c r="E2669" s="1315"/>
      <c r="F2669" s="1315"/>
      <c r="G2669" s="1315"/>
      <c r="H2669" s="1316"/>
      <c r="I2669" s="1320"/>
      <c r="J2669" s="1321"/>
      <c r="K2669" s="1321"/>
      <c r="L2669" s="1286"/>
      <c r="M2669" s="1291" t="str">
        <f>CONCATENATE('Marks Entry'!$I$3,'Marks Entry'!$J$3)</f>
        <v>Session :-2022-23</v>
      </c>
      <c r="N2669" s="1292"/>
      <c r="O2669" s="1293"/>
      <c r="P2669" s="1007"/>
    </row>
    <row r="2670" spans="1:16" s="73" customFormat="1" ht="15" customHeight="1" thickBot="1">
      <c r="A2670" s="1303"/>
      <c r="B2670" s="1313"/>
      <c r="C2670" s="1317"/>
      <c r="D2670" s="1318"/>
      <c r="E2670" s="1318"/>
      <c r="F2670" s="1318"/>
      <c r="G2670" s="1318"/>
      <c r="H2670" s="1319"/>
      <c r="I2670" s="1322"/>
      <c r="J2670" s="1323"/>
      <c r="K2670" s="1323"/>
      <c r="L2670" s="1287"/>
      <c r="M2670" s="1294"/>
      <c r="N2670" s="1295"/>
      <c r="O2670" s="1296"/>
      <c r="P2670" s="1007"/>
    </row>
    <row r="2671" spans="1:16" s="73" customFormat="1" ht="19.5" customHeight="1">
      <c r="A2671" s="1303"/>
      <c r="B2671" s="543" t="s">
        <v>210</v>
      </c>
      <c r="C2671" s="1297" t="s">
        <v>21</v>
      </c>
      <c r="D2671" s="1298"/>
      <c r="E2671" s="1298"/>
      <c r="F2671" s="1298"/>
      <c r="G2671" s="1299"/>
      <c r="H2671" s="13" t="s">
        <v>161</v>
      </c>
      <c r="I2671" s="1300">
        <f>VLOOKUP($A2665,'Marks Entry'!$B$9:$FN$108,4,0)</f>
        <v>0</v>
      </c>
      <c r="J2671" s="1300"/>
      <c r="K2671" s="1300"/>
      <c r="L2671" s="1300"/>
      <c r="M2671" s="1300"/>
      <c r="N2671" s="1300"/>
      <c r="O2671" s="1301"/>
      <c r="P2671" s="1007"/>
    </row>
    <row r="2672" spans="1:16" s="73" customFormat="1" ht="19.5" customHeight="1">
      <c r="A2672" s="1303"/>
      <c r="B2672" s="543" t="s">
        <v>210</v>
      </c>
      <c r="C2672" s="1283" t="s">
        <v>23</v>
      </c>
      <c r="D2672" s="1284"/>
      <c r="E2672" s="1284"/>
      <c r="F2672" s="1284"/>
      <c r="G2672" s="1285"/>
      <c r="H2672" s="25" t="s">
        <v>161</v>
      </c>
      <c r="I2672" s="1252">
        <f>VLOOKUP($A2665,'Marks Entry'!$B$9:$FN$108,7,0)</f>
        <v>0</v>
      </c>
      <c r="J2672" s="1252"/>
      <c r="K2672" s="1252"/>
      <c r="L2672" s="1252"/>
      <c r="M2672" s="1252"/>
      <c r="N2672" s="1252"/>
      <c r="O2672" s="1253"/>
      <c r="P2672" s="1007"/>
    </row>
    <row r="2673" spans="1:16" s="73" customFormat="1" ht="19.5" customHeight="1">
      <c r="A2673" s="1303"/>
      <c r="B2673" s="543" t="s">
        <v>210</v>
      </c>
      <c r="C2673" s="1283" t="s">
        <v>24</v>
      </c>
      <c r="D2673" s="1284"/>
      <c r="E2673" s="1284"/>
      <c r="F2673" s="1284"/>
      <c r="G2673" s="1285"/>
      <c r="H2673" s="25" t="s">
        <v>161</v>
      </c>
      <c r="I2673" s="1252">
        <f>VLOOKUP($A2665,'Marks Entry'!$B$9:$FN$108,8,0)</f>
        <v>0</v>
      </c>
      <c r="J2673" s="1252"/>
      <c r="K2673" s="1252"/>
      <c r="L2673" s="1252"/>
      <c r="M2673" s="1252"/>
      <c r="N2673" s="1252"/>
      <c r="O2673" s="1253"/>
      <c r="P2673" s="1007"/>
    </row>
    <row r="2674" spans="1:16" s="73" customFormat="1" ht="19.5" customHeight="1">
      <c r="A2674" s="1303"/>
      <c r="B2674" s="543" t="s">
        <v>210</v>
      </c>
      <c r="C2674" s="1283" t="s">
        <v>55</v>
      </c>
      <c r="D2674" s="1284"/>
      <c r="E2674" s="1284"/>
      <c r="F2674" s="1284"/>
      <c r="G2674" s="1285"/>
      <c r="H2674" s="25" t="s">
        <v>161</v>
      </c>
      <c r="I2674" s="1252">
        <f>VLOOKUP($A2665,'Marks Entry'!$B$9:$FN$108,9,0)</f>
        <v>0</v>
      </c>
      <c r="J2674" s="1252"/>
      <c r="K2674" s="1252"/>
      <c r="L2674" s="1252"/>
      <c r="M2674" s="1252"/>
      <c r="N2674" s="1252"/>
      <c r="O2674" s="1253"/>
      <c r="P2674" s="1007"/>
    </row>
    <row r="2675" spans="1:16" s="73" customFormat="1" ht="19.5" customHeight="1">
      <c r="A2675" s="1303"/>
      <c r="B2675" s="543" t="s">
        <v>210</v>
      </c>
      <c r="C2675" s="1283" t="s">
        <v>56</v>
      </c>
      <c r="D2675" s="1284"/>
      <c r="E2675" s="1284"/>
      <c r="F2675" s="1284"/>
      <c r="G2675" s="1285"/>
      <c r="H2675" s="25" t="s">
        <v>161</v>
      </c>
      <c r="I2675" s="1251" t="str">
        <f>CONCATENATE('Marks Entry'!$G$4,'Marks Entry'!$J$4)</f>
        <v>6(A)</v>
      </c>
      <c r="J2675" s="1252"/>
      <c r="K2675" s="1252"/>
      <c r="L2675" s="1252"/>
      <c r="M2675" s="1252"/>
      <c r="N2675" s="1252"/>
      <c r="O2675" s="1253"/>
      <c r="P2675" s="1007"/>
    </row>
    <row r="2676" spans="1:16" s="73" customFormat="1" ht="19.5" customHeight="1" thickBot="1">
      <c r="A2676" s="1303"/>
      <c r="B2676" s="543" t="s">
        <v>210</v>
      </c>
      <c r="C2676" s="1254" t="s">
        <v>26</v>
      </c>
      <c r="D2676" s="1255"/>
      <c r="E2676" s="1255"/>
      <c r="F2676" s="1255"/>
      <c r="G2676" s="1256"/>
      <c r="H2676" s="61" t="s">
        <v>161</v>
      </c>
      <c r="I2676" s="1257">
        <f>VLOOKUP($A2665,'Marks Entry'!$B$9:$FN$108,10,0)</f>
        <v>0</v>
      </c>
      <c r="J2676" s="1257"/>
      <c r="K2676" s="1257"/>
      <c r="L2676" s="1257"/>
      <c r="M2676" s="1257"/>
      <c r="N2676" s="1257"/>
      <c r="O2676" s="1258"/>
      <c r="P2676" s="1007"/>
    </row>
    <row r="2677" spans="1:16" s="73" customFormat="1" ht="34.5" customHeight="1">
      <c r="A2677" s="1303"/>
      <c r="B2677" s="543" t="s">
        <v>210</v>
      </c>
      <c r="C2677" s="1259" t="s">
        <v>57</v>
      </c>
      <c r="D2677" s="1260"/>
      <c r="E2677" s="525" t="s">
        <v>82</v>
      </c>
      <c r="F2677" s="525" t="s">
        <v>83</v>
      </c>
      <c r="G2677" s="697" t="str">
        <f>'Marks Entry'!$R$5</f>
        <v>No Bag Day Activity</v>
      </c>
      <c r="H2677" s="521" t="s">
        <v>32</v>
      </c>
      <c r="I2677" s="1261" t="s">
        <v>58</v>
      </c>
      <c r="J2677" s="1262"/>
      <c r="K2677" s="522" t="s">
        <v>203</v>
      </c>
      <c r="L2677" s="1263" t="s">
        <v>94</v>
      </c>
      <c r="M2677" s="1264"/>
      <c r="N2677" s="535" t="s">
        <v>86</v>
      </c>
      <c r="O2677" s="1265" t="s">
        <v>101</v>
      </c>
      <c r="P2677" s="1007"/>
    </row>
    <row r="2678" spans="1:16" s="73" customFormat="1" ht="25.5" customHeight="1" thickBot="1">
      <c r="A2678" s="1303"/>
      <c r="B2678" s="543" t="s">
        <v>210</v>
      </c>
      <c r="C2678" s="1267" t="s">
        <v>59</v>
      </c>
      <c r="D2678" s="1268"/>
      <c r="E2678" s="549">
        <f>'Marks Entry'!$N$7</f>
        <v>10</v>
      </c>
      <c r="F2678" s="549">
        <f>'Marks Entry'!$Q$7</f>
        <v>10</v>
      </c>
      <c r="G2678" s="549">
        <f>'Marks Entry'!$T$7</f>
        <v>10</v>
      </c>
      <c r="H2678" s="111">
        <f>SUM(E2678:G2678)</f>
        <v>30</v>
      </c>
      <c r="I2678" s="1269">
        <f>'Marks Entry'!$X$7</f>
        <v>70</v>
      </c>
      <c r="J2678" s="1270"/>
      <c r="K2678" s="531">
        <f>SUM(H2678,I2678)</f>
        <v>100</v>
      </c>
      <c r="L2678" s="1330">
        <f>'Marks Entry'!$AA$7</f>
        <v>100</v>
      </c>
      <c r="M2678" s="1331"/>
      <c r="N2678" s="536">
        <f>H2678+I2678+L2678</f>
        <v>200</v>
      </c>
      <c r="O2678" s="1266"/>
      <c r="P2678" s="1007"/>
    </row>
    <row r="2679" spans="1:16" s="73" customFormat="1" ht="18.600000000000001" customHeight="1">
      <c r="A2679" s="1303"/>
      <c r="B2679" s="543" t="s">
        <v>210</v>
      </c>
      <c r="C2679" s="1324" t="str">
        <f>'Marks Entry'!$L$3</f>
        <v>HINDI</v>
      </c>
      <c r="D2679" s="1325"/>
      <c r="E2679" s="527">
        <f>IF($L2668="TC",0,IF($L2668="Nso",0,VLOOKUP($A2665,'Marks Entry'!$B$9:$FN$108,13,0)))</f>
        <v>0</v>
      </c>
      <c r="F2679" s="527">
        <f>IF($L2668="TC",0,IF($L2668="Nso",0,VLOOKUP($A2665,'Marks Entry'!$B$9:$FN$108,16,0)))</f>
        <v>0</v>
      </c>
      <c r="G2679" s="527">
        <f>IF($L2668="TC",0,IF($L2668="Nso",0,VLOOKUP($A2665,'Marks Entry'!$B$9:$FN$108,19,0)))</f>
        <v>0</v>
      </c>
      <c r="H2679" s="528">
        <f>SUM(E2679:G2679)</f>
        <v>0</v>
      </c>
      <c r="I2679" s="1326">
        <f>IF($L2668="TC",0,IF($L2668="Nso",0,VLOOKUP($A2665,'Marks Entry'!$B$9:$FN$108,23,0)))</f>
        <v>0</v>
      </c>
      <c r="J2679" s="1327"/>
      <c r="K2679" s="532">
        <f>SUM(H2679,I2679)</f>
        <v>0</v>
      </c>
      <c r="L2679" s="1328">
        <f>IF($L2668="TC",0,IF($L2668="Nso",0,VLOOKUP($A2665,'Marks Entry'!$B$9:$FN$108,26,0)))</f>
        <v>0</v>
      </c>
      <c r="M2679" s="1329"/>
      <c r="N2679" s="537">
        <f>SUM(H2679,I2679,L2679)</f>
        <v>0</v>
      </c>
      <c r="O2679" s="544" t="str">
        <f>IF($L2668="TC",0,IF($L2668="Nso",0,VLOOKUP($A2665,'Marks Entry'!$B$9:$FN$108,30,0)))</f>
        <v>E</v>
      </c>
      <c r="P2679" s="1007"/>
    </row>
    <row r="2680" spans="1:16" s="73" customFormat="1" ht="18.600000000000001" customHeight="1">
      <c r="A2680" s="1303"/>
      <c r="B2680" s="543" t="s">
        <v>210</v>
      </c>
      <c r="C2680" s="1271" t="str">
        <f>'Marks Entry'!$AF$3</f>
        <v>ENGLISH</v>
      </c>
      <c r="D2680" s="1272"/>
      <c r="E2680" s="527">
        <f>IF($L2668="TC",0,IF($L2668="Nso",0,VLOOKUP($A2665,'Marks Entry'!$B$9:$FN$108,33,0)))</f>
        <v>0</v>
      </c>
      <c r="F2680" s="527">
        <f>IF($L2668="TC",0,IF($L2668="Nso",0,VLOOKUP($A2665,'Marks Entry'!$B$9:$FN$108,36,0)))</f>
        <v>0</v>
      </c>
      <c r="G2680" s="527">
        <f>IF($L2668="TC",0,IF($L2668="Nso",0,VLOOKUP($A2665,'Marks Entry'!$B$9:$FN$108,39,0)))</f>
        <v>0</v>
      </c>
      <c r="H2680" s="529">
        <f t="shared" ref="H2680:H2684" si="222">SUM(E2680:G2680)</f>
        <v>0</v>
      </c>
      <c r="I2680" s="1273">
        <f>IF($L2668="TC",0,IF($L2668="Nso",0,VLOOKUP($A2665,'Marks Entry'!$B$9:$FN$108,43,0)))</f>
        <v>0</v>
      </c>
      <c r="J2680" s="1274"/>
      <c r="K2680" s="533">
        <f t="shared" ref="K2680:K2684" si="223">SUM(H2680,I2680)</f>
        <v>0</v>
      </c>
      <c r="L2680" s="1275">
        <f>IF($L2668="TC",0,IF($L2668="Nso",0,VLOOKUP($A2665,'Marks Entry'!$B$9:$FN$108,46,0)))</f>
        <v>0</v>
      </c>
      <c r="M2680" s="1276"/>
      <c r="N2680" s="537">
        <f t="shared" ref="N2680:N2684" si="224">SUM(H2680,I2680,L2680)</f>
        <v>0</v>
      </c>
      <c r="O2680" s="544" t="str">
        <f>IF($L2668="TC",0,IF($L2668="Nso",0,VLOOKUP($A2665,'Marks Entry'!$B$9:$FN$108,50,0)))</f>
        <v>E</v>
      </c>
      <c r="P2680" s="1007"/>
    </row>
    <row r="2681" spans="1:16" s="73" customFormat="1" ht="18.600000000000001" customHeight="1">
      <c r="A2681" s="1303"/>
      <c r="B2681" s="543" t="s">
        <v>210</v>
      </c>
      <c r="C2681" s="1271" t="str">
        <f>'Marks Entry'!$AZ$3</f>
        <v>SANSKRIT</v>
      </c>
      <c r="D2681" s="1272"/>
      <c r="E2681" s="527">
        <f>IF($L2668="TC",0,IF($L2668="Nso",0,VLOOKUP($A2665,'Marks Entry'!$B$9:$FN$108,53,0)))</f>
        <v>0</v>
      </c>
      <c r="F2681" s="527">
        <f>IF($L2668="TC",0,IF($L2668="TC",0,IF($L2668="Nso",0,VLOOKUP($A2665,'Marks Entry'!$B$9:$FN$108,56,0))))</f>
        <v>0</v>
      </c>
      <c r="G2681" s="527">
        <f>IF($L2668="TC",0,IF($L2668="TC",0,IF($L2668="Nso",0,VLOOKUP($A2665,'Marks Entry'!$B$9:$FN$108,59,0))))</f>
        <v>0</v>
      </c>
      <c r="H2681" s="529">
        <f t="shared" si="222"/>
        <v>0</v>
      </c>
      <c r="I2681" s="1273">
        <f>IF($L2668="TC",0,IF($L2668="Nso",0,VLOOKUP($A2665,'Marks Entry'!$B$9:$FN$108,63,0)))</f>
        <v>0</v>
      </c>
      <c r="J2681" s="1274"/>
      <c r="K2681" s="533">
        <f t="shared" si="223"/>
        <v>0</v>
      </c>
      <c r="L2681" s="1275">
        <f>IF($L2668="TC",0,IF($L2668="Nso",0,VLOOKUP($A2665,'Marks Entry'!$B$9:$FN$108,66,0)))</f>
        <v>0</v>
      </c>
      <c r="M2681" s="1276"/>
      <c r="N2681" s="537">
        <f t="shared" si="224"/>
        <v>0</v>
      </c>
      <c r="O2681" s="544" t="str">
        <f>IF($L2668="TC",0,IF($L2668="Nso",0,VLOOKUP($A2665,'Marks Entry'!$B$9:$FN$108,70,0)))</f>
        <v>E</v>
      </c>
      <c r="P2681" s="1007"/>
    </row>
    <row r="2682" spans="1:16" s="73" customFormat="1" ht="18.600000000000001" customHeight="1">
      <c r="A2682" s="1303"/>
      <c r="B2682" s="543" t="s">
        <v>210</v>
      </c>
      <c r="C2682" s="1271" t="str">
        <f>'Marks Entry'!$BT$3</f>
        <v>SCIENCE</v>
      </c>
      <c r="D2682" s="1272"/>
      <c r="E2682" s="527">
        <f>IF($L2668="TC",0,IF($L2668="Nso",0,VLOOKUP($A2665,'Marks Entry'!$B$9:$FN$108,73,0)))</f>
        <v>0</v>
      </c>
      <c r="F2682" s="527">
        <f>IF($L2668="TC",0,IF($L2668="Nso",0,VLOOKUP($A2665,'Marks Entry'!$B$9:$FN$108,76,0)))</f>
        <v>0</v>
      </c>
      <c r="G2682" s="527">
        <f>IF($L2668="TC",0,IF($L2668="Nso",0,VLOOKUP($A2665,'Marks Entry'!$B$9:$FN$108,79,0)))</f>
        <v>0</v>
      </c>
      <c r="H2682" s="529">
        <f t="shared" si="222"/>
        <v>0</v>
      </c>
      <c r="I2682" s="1273">
        <f>IF($L2668="TC",0,IF($L2668="Nso",0,VLOOKUP($A2665,'Marks Entry'!$B$9:$FN$108,83,0)))</f>
        <v>0</v>
      </c>
      <c r="J2682" s="1274"/>
      <c r="K2682" s="533">
        <f t="shared" si="223"/>
        <v>0</v>
      </c>
      <c r="L2682" s="1275">
        <f>IF($L2668="TC",0,IF($L2668="Nso",0,VLOOKUP($A2665,'Marks Entry'!$B$9:$FN$108,86,0)))</f>
        <v>0</v>
      </c>
      <c r="M2682" s="1276"/>
      <c r="N2682" s="537">
        <f t="shared" si="224"/>
        <v>0</v>
      </c>
      <c r="O2682" s="544" t="str">
        <f>IF($L2668="TC",0,IF($L2668="Nso",0,VLOOKUP($A2665,'Marks Entry'!$B$9:$FN$108,90,0)))</f>
        <v>E</v>
      </c>
      <c r="P2682" s="1007"/>
    </row>
    <row r="2683" spans="1:16" s="73" customFormat="1" ht="18.600000000000001" customHeight="1">
      <c r="A2683" s="1303"/>
      <c r="B2683" s="543" t="s">
        <v>210</v>
      </c>
      <c r="C2683" s="1271" t="str">
        <f>'Marks Entry'!$CN$3</f>
        <v>MATHEMATICS</v>
      </c>
      <c r="D2683" s="1272"/>
      <c r="E2683" s="527">
        <f>IF($L2668="TC",0,IF($L2668="Nso",0,VLOOKUP($A2665,'Marks Entry'!$B$9:$FN$108,93,0)))</f>
        <v>0</v>
      </c>
      <c r="F2683" s="527">
        <f>IF($L2668="TC",0,IF($L2668="Nso",0,VLOOKUP($A2665,'Marks Entry'!$B$9:$FN$108,96,0)))</f>
        <v>0</v>
      </c>
      <c r="G2683" s="527">
        <f>IF($L2668="TC",0,IF($L2668="Nso",0,VLOOKUP($A2665,'Marks Entry'!$B$9:$FN$108,99,0)))</f>
        <v>0</v>
      </c>
      <c r="H2683" s="529">
        <f t="shared" si="222"/>
        <v>0</v>
      </c>
      <c r="I2683" s="1273">
        <f>IF($L2668="TC",0,IF($L2668="Nso",0,VLOOKUP($A2665,'Marks Entry'!$B$9:$FN$108,103,0)))</f>
        <v>0</v>
      </c>
      <c r="J2683" s="1274"/>
      <c r="K2683" s="533">
        <f t="shared" si="223"/>
        <v>0</v>
      </c>
      <c r="L2683" s="1275">
        <f>IF($L2668="TC",0,IF($L2668="Nso",0,VLOOKUP($A2665,'Marks Entry'!$B$9:$FN$108,106,0)))</f>
        <v>0</v>
      </c>
      <c r="M2683" s="1276"/>
      <c r="N2683" s="537">
        <f t="shared" si="224"/>
        <v>0</v>
      </c>
      <c r="O2683" s="544" t="str">
        <f>IF($L2668="TC",0,IF($L2668="Nso",0,VLOOKUP($A2665,'Marks Entry'!$B$9:$FN$108,110,0)))</f>
        <v>E</v>
      </c>
      <c r="P2683" s="1007"/>
    </row>
    <row r="2684" spans="1:16" s="73" customFormat="1" ht="18.600000000000001" customHeight="1" thickBot="1">
      <c r="A2684" s="1303"/>
      <c r="B2684" s="543" t="s">
        <v>210</v>
      </c>
      <c r="C2684" s="1277" t="str">
        <f>'Marks Entry'!$DH$3</f>
        <v>SOCIAL SCIENCE</v>
      </c>
      <c r="D2684" s="1278"/>
      <c r="E2684" s="527">
        <f>IF($L2668="TC",0,IF($L2668="Nso",0,VLOOKUP($A2665,'Marks Entry'!$B$9:$FN$108,113,0)))</f>
        <v>0</v>
      </c>
      <c r="F2684" s="527">
        <f>IF($L2668="TC",0,IF($L2668="Nso",0,VLOOKUP($A2665,'Marks Entry'!$B$9:$FN$108,116,0)))</f>
        <v>0</v>
      </c>
      <c r="G2684" s="527">
        <f>IF($L2668="TC",0,IF($L2668="Nso",0,VLOOKUP($A2665,'Marks Entry'!$B$9:$FN$108,119,0)))</f>
        <v>0</v>
      </c>
      <c r="H2684" s="530">
        <f t="shared" si="222"/>
        <v>0</v>
      </c>
      <c r="I2684" s="1279">
        <f>IF($L2668="TC",0,IF($L2668="Nso",0,VLOOKUP($A2665,'Marks Entry'!$B$9:$FN$108,123,0)))</f>
        <v>0</v>
      </c>
      <c r="J2684" s="1280"/>
      <c r="K2684" s="534">
        <f t="shared" si="223"/>
        <v>0</v>
      </c>
      <c r="L2684" s="1281">
        <f>IF($L2668="TC",0,IF($L2668="Nso",0,VLOOKUP($A2665,'Marks Entry'!$B$9:$FN$108,126,0)))</f>
        <v>0</v>
      </c>
      <c r="M2684" s="1282"/>
      <c r="N2684" s="537">
        <f t="shared" si="224"/>
        <v>0</v>
      </c>
      <c r="O2684" s="544" t="str">
        <f>IF($L2668="TC",0,IF($L2668="Nso",0,VLOOKUP($A2665,'Marks Entry'!$B$9:$FN$108,130,0)))</f>
        <v>E</v>
      </c>
      <c r="P2684" s="1007"/>
    </row>
    <row r="2685" spans="1:16" s="73" customFormat="1" ht="18.600000000000001" customHeight="1">
      <c r="A2685" s="1303"/>
      <c r="B2685" s="543" t="s">
        <v>210</v>
      </c>
      <c r="C2685" s="1350" t="s">
        <v>87</v>
      </c>
      <c r="D2685" s="1351"/>
      <c r="E2685" s="1352"/>
      <c r="F2685" s="1356" t="s">
        <v>88</v>
      </c>
      <c r="G2685" s="1357"/>
      <c r="H2685" s="1358" t="s">
        <v>89</v>
      </c>
      <c r="I2685" s="1358"/>
      <c r="J2685" s="1359" t="s">
        <v>44</v>
      </c>
      <c r="K2685" s="1360"/>
      <c r="L2685" s="236" t="s">
        <v>95</v>
      </c>
      <c r="M2685" s="236" t="s">
        <v>208</v>
      </c>
      <c r="N2685" s="200" t="s">
        <v>42</v>
      </c>
      <c r="O2685" s="545" t="s">
        <v>46</v>
      </c>
      <c r="P2685" s="1007"/>
    </row>
    <row r="2686" spans="1:16" s="73" customFormat="1" ht="18.600000000000001" customHeight="1" thickBot="1">
      <c r="A2686" s="1303"/>
      <c r="B2686" s="543" t="s">
        <v>210</v>
      </c>
      <c r="C2686" s="1353"/>
      <c r="D2686" s="1354"/>
      <c r="E2686" s="1355"/>
      <c r="F2686" s="1361">
        <f>IF($L2668="TC",0,IF($L2668="Nso",0,VLOOKUP($A2665,'Marks Entry'!$B$9:$FN$108,161,0)))</f>
        <v>1200</v>
      </c>
      <c r="G2686" s="1362"/>
      <c r="H2686" s="1363">
        <f>IF($L2668="TC",0,IF($L2668="Nso",0,VLOOKUP($A2665,'Marks Entry'!$B$9:$FN$108,162,0)))</f>
        <v>0</v>
      </c>
      <c r="I2686" s="1363"/>
      <c r="J2686" s="1364">
        <f>IF($L2668="TC",0,IF($L2668="Nso",0,VLOOKUP($A2665,'Marks Entry'!$B$9:$FN$108,163,0)))</f>
        <v>0</v>
      </c>
      <c r="K2686" s="1365"/>
      <c r="L2686" s="237" t="str">
        <f>IF($L2668="TC",0,IF($L2668="Nso",0,VLOOKUP($A2665,'Marks Entry'!$B$9:$FN$108,164,0)))</f>
        <v/>
      </c>
      <c r="M2686" s="237" t="str">
        <f>IF($L2668="TC",0,IF($L2668="Nso",0,VLOOKUP($A2665,'Marks Entry'!$B$9:$FN$108,165,0)))</f>
        <v/>
      </c>
      <c r="N2686" s="542" t="str">
        <f>IF($L2668="TC","TC",IF($L2668="Nso","NSO",VLOOKUP($A2665,'Marks Entry'!$B$9:$FN$108,166,0)))</f>
        <v>PROMOTED</v>
      </c>
      <c r="O2686" s="546" t="str">
        <f>IF($L2668="Nso",0,VLOOKUP($A2665,'Marks Entry'!$B$9:$FN$108,168,0))</f>
        <v/>
      </c>
      <c r="P2686" s="1007"/>
    </row>
    <row r="2687" spans="1:16" s="73" customFormat="1" ht="18.600000000000001" customHeight="1">
      <c r="A2687" s="1303"/>
      <c r="B2687" s="543" t="s">
        <v>210</v>
      </c>
      <c r="C2687" s="1332" t="s">
        <v>62</v>
      </c>
      <c r="D2687" s="1333"/>
      <c r="E2687" s="1333"/>
      <c r="F2687" s="1333"/>
      <c r="G2687" s="1333"/>
      <c r="H2687" s="1333"/>
      <c r="I2687" s="1334"/>
      <c r="J2687" s="1335" t="s">
        <v>63</v>
      </c>
      <c r="K2687" s="1335"/>
      <c r="L2687" s="1336"/>
      <c r="M2687" s="238">
        <f>IF($L2668="TC",0,IF($L2668="Nso",0,VLOOKUP($A2665,'Marks Entry'!$B$9:$FN$108,158,0)))</f>
        <v>0</v>
      </c>
      <c r="N2687" s="1337" t="s">
        <v>104</v>
      </c>
      <c r="O2687" s="1338"/>
      <c r="P2687" s="1007"/>
    </row>
    <row r="2688" spans="1:16" s="73" customFormat="1" ht="18.600000000000001" customHeight="1" thickBot="1">
      <c r="A2688" s="1303"/>
      <c r="B2688" s="543" t="s">
        <v>210</v>
      </c>
      <c r="C2688" s="1339" t="s">
        <v>57</v>
      </c>
      <c r="D2688" s="1340"/>
      <c r="E2688" s="1340"/>
      <c r="F2688" s="1341" t="s">
        <v>168</v>
      </c>
      <c r="G2688" s="1341"/>
      <c r="H2688" s="1341"/>
      <c r="I2688" s="523" t="s">
        <v>50</v>
      </c>
      <c r="J2688" s="1342" t="s">
        <v>64</v>
      </c>
      <c r="K2688" s="1342"/>
      <c r="L2688" s="1343"/>
      <c r="M2688" s="239">
        <f>IF($L2668="TC",0,IF($L2668="Nso",0,VLOOKUP($A2665,'Marks Entry'!$B$9:$FN$108,159,0)))</f>
        <v>0</v>
      </c>
      <c r="N2688" s="1344" t="str">
        <f>IF($L2668="TC",0,IF($L2668="Nso",0,VLOOKUP($A2665,'Marks Entry'!$B$9:$FN$108,160,0)))</f>
        <v/>
      </c>
      <c r="O2688" s="1345"/>
      <c r="P2688" s="1007"/>
    </row>
    <row r="2689" spans="1:16" s="73" customFormat="1" ht="18.600000000000001" customHeight="1">
      <c r="A2689" s="1303"/>
      <c r="B2689" s="543" t="s">
        <v>210</v>
      </c>
      <c r="C2689" s="1339"/>
      <c r="D2689" s="1340"/>
      <c r="E2689" s="1340"/>
      <c r="F2689" s="1341"/>
      <c r="G2689" s="1341"/>
      <c r="H2689" s="1341"/>
      <c r="I2689" s="524" t="s">
        <v>102</v>
      </c>
      <c r="J2689" s="1346" t="s">
        <v>65</v>
      </c>
      <c r="K2689" s="1346"/>
      <c r="L2689" s="1347"/>
      <c r="M2689" s="1348" t="str">
        <f>IF($L2668="TC",0,IF($L2668="Nso",0,VLOOKUP($A2665,'Marks Entry'!$B$9:$FN$108,169,0)))</f>
        <v>Need Improvement</v>
      </c>
      <c r="N2689" s="1348"/>
      <c r="O2689" s="1349"/>
      <c r="P2689" s="1007"/>
    </row>
    <row r="2690" spans="1:16" s="73" customFormat="1" ht="18.600000000000001" customHeight="1">
      <c r="A2690" s="1303"/>
      <c r="B2690" s="543" t="s">
        <v>210</v>
      </c>
      <c r="C2690" s="1397" t="str">
        <f>'Marks Entry'!$EB$3</f>
        <v>Work Exp.</v>
      </c>
      <c r="D2690" s="1398"/>
      <c r="E2690" s="1399"/>
      <c r="F2690" s="1400" t="str">
        <f>IF($L2668="TC",0,IF($L2668="Nso",0,VLOOKUP($A2665,'Marks Entry'!$B$9:$GM$108,186,0)))</f>
        <v>0/100</v>
      </c>
      <c r="G2690" s="1400"/>
      <c r="H2690" s="1400"/>
      <c r="I2690" s="59" t="str">
        <f>IF($L2668="TC",0,IF($L2668="Nso",0,VLOOKUP($A2665,'Marks Entry'!$B$9:$GM$108,139,0)))</f>
        <v>E</v>
      </c>
      <c r="J2690" s="1401" t="s">
        <v>81</v>
      </c>
      <c r="K2690" s="1401"/>
      <c r="L2690" s="1402"/>
      <c r="M2690" s="1403">
        <f>'Marks Entry'!$AA$2</f>
        <v>45041</v>
      </c>
      <c r="N2690" s="1403"/>
      <c r="O2690" s="1404"/>
      <c r="P2690" s="1007"/>
    </row>
    <row r="2691" spans="1:16" s="73" customFormat="1" ht="18.600000000000001" customHeight="1">
      <c r="A2691" s="1303"/>
      <c r="B2691" s="543" t="s">
        <v>210</v>
      </c>
      <c r="C2691" s="1405" t="str">
        <f>'Marks Entry'!$EK$3</f>
        <v>Art Edu.</v>
      </c>
      <c r="D2691" s="1400"/>
      <c r="E2691" s="1400"/>
      <c r="F2691" s="1406" t="str">
        <f>IF($L2668="TC",0,IF($L2668="Nso",0,VLOOKUP($A2665,'Marks Entry'!$B$9:$GM$108,190,0)))</f>
        <v>0/100</v>
      </c>
      <c r="G2691" s="1407"/>
      <c r="H2691" s="1408"/>
      <c r="I2691" s="59" t="str">
        <f>IF($L2668="TC",0,IF($L2668="Nso",0,VLOOKUP($A2665,'Marks Entry'!$B$9:$GM$108,148,0)))</f>
        <v>E</v>
      </c>
      <c r="J2691" s="1409"/>
      <c r="K2691" s="1409"/>
      <c r="L2691" s="1410"/>
      <c r="M2691" s="1410"/>
      <c r="N2691" s="1410"/>
      <c r="O2691" s="1411"/>
      <c r="P2691" s="1007"/>
    </row>
    <row r="2692" spans="1:16" s="73" customFormat="1" ht="18.600000000000001" customHeight="1">
      <c r="A2692" s="1303"/>
      <c r="B2692" s="543" t="s">
        <v>210</v>
      </c>
      <c r="C2692" s="1366" t="str">
        <f>'Marks Entry'!$ET$3</f>
        <v>HEALTH &amp; PHY. EDU.</v>
      </c>
      <c r="D2692" s="1367"/>
      <c r="E2692" s="1367"/>
      <c r="F2692" s="1368" t="str">
        <f>IF($L2668="TC",0,IF($L2668="Nso",0,VLOOKUP($A2665,'Marks Entry'!$B$9:$GM$108,194,0)))</f>
        <v>0/100</v>
      </c>
      <c r="G2692" s="1369"/>
      <c r="H2692" s="1370"/>
      <c r="I2692" s="59" t="str">
        <f>IF($L2668="TC",0,IF($L2668="Nso",0,VLOOKUP($A2665,'Marks Entry'!$B$9:$GM$108,157,0)))</f>
        <v>E</v>
      </c>
      <c r="J2692" s="1371" t="s">
        <v>77</v>
      </c>
      <c r="K2692" s="1372"/>
      <c r="L2692" s="1373"/>
      <c r="M2692" s="1377"/>
      <c r="N2692" s="1372"/>
      <c r="O2692" s="1378"/>
      <c r="P2692" s="1007"/>
    </row>
    <row r="2693" spans="1:16" s="73" customFormat="1" ht="18.600000000000001" customHeight="1">
      <c r="A2693" s="1303"/>
      <c r="B2693" s="543" t="s">
        <v>210</v>
      </c>
      <c r="C2693" s="1381" t="s">
        <v>66</v>
      </c>
      <c r="D2693" s="1382"/>
      <c r="E2693" s="1382"/>
      <c r="F2693" s="1382"/>
      <c r="G2693" s="1382"/>
      <c r="H2693" s="1382"/>
      <c r="I2693" s="1383"/>
      <c r="J2693" s="1374"/>
      <c r="K2693" s="1375"/>
      <c r="L2693" s="1376"/>
      <c r="M2693" s="1379"/>
      <c r="N2693" s="1375"/>
      <c r="O2693" s="1380"/>
      <c r="P2693" s="1007"/>
    </row>
    <row r="2694" spans="1:16" s="73" customFormat="1" ht="18.600000000000001" customHeight="1" thickBot="1">
      <c r="A2694" s="1303"/>
      <c r="B2694" s="543" t="s">
        <v>210</v>
      </c>
      <c r="C2694" s="60" t="s">
        <v>67</v>
      </c>
      <c r="D2694" s="1384" t="s">
        <v>72</v>
      </c>
      <c r="E2694" s="1385"/>
      <c r="F2694" s="1384" t="s">
        <v>73</v>
      </c>
      <c r="G2694" s="1386"/>
      <c r="H2694" s="1386"/>
      <c r="I2694" s="1387"/>
      <c r="J2694" s="1388" t="s">
        <v>78</v>
      </c>
      <c r="K2694" s="1389"/>
      <c r="L2694" s="1389"/>
      <c r="M2694" s="1389"/>
      <c r="N2694" s="1389"/>
      <c r="O2694" s="1390"/>
      <c r="P2694" s="1007"/>
    </row>
    <row r="2695" spans="1:16" s="73" customFormat="1" ht="18.600000000000001" customHeight="1">
      <c r="A2695" s="1303"/>
      <c r="B2695" s="543" t="s">
        <v>210</v>
      </c>
      <c r="C2695" s="690" t="s">
        <v>68</v>
      </c>
      <c r="D2695" s="1328" t="s">
        <v>211</v>
      </c>
      <c r="E2695" s="1327"/>
      <c r="F2695" s="1394" t="s">
        <v>74</v>
      </c>
      <c r="G2695" s="1395"/>
      <c r="H2695" s="1395"/>
      <c r="I2695" s="1396"/>
      <c r="J2695" s="1391"/>
      <c r="K2695" s="1392"/>
      <c r="L2695" s="1392"/>
      <c r="M2695" s="1392"/>
      <c r="N2695" s="1392"/>
      <c r="O2695" s="1393"/>
      <c r="P2695" s="1007"/>
    </row>
    <row r="2696" spans="1:16" s="73" customFormat="1" ht="18.600000000000001" customHeight="1">
      <c r="A2696" s="1303"/>
      <c r="B2696" s="543" t="s">
        <v>210</v>
      </c>
      <c r="C2696" s="689" t="s">
        <v>69</v>
      </c>
      <c r="D2696" s="1275" t="s">
        <v>212</v>
      </c>
      <c r="E2696" s="1274"/>
      <c r="F2696" s="1413" t="s">
        <v>75</v>
      </c>
      <c r="G2696" s="1414"/>
      <c r="H2696" s="1414"/>
      <c r="I2696" s="1415"/>
      <c r="J2696" s="1391"/>
      <c r="K2696" s="1392"/>
      <c r="L2696" s="1392"/>
      <c r="M2696" s="1392"/>
      <c r="N2696" s="1392"/>
      <c r="O2696" s="1393"/>
      <c r="P2696" s="1007"/>
    </row>
    <row r="2697" spans="1:16" s="73" customFormat="1" ht="18.600000000000001" customHeight="1">
      <c r="A2697" s="1303"/>
      <c r="B2697" s="543" t="s">
        <v>210</v>
      </c>
      <c r="C2697" s="689" t="s">
        <v>71</v>
      </c>
      <c r="D2697" s="1275" t="s">
        <v>213</v>
      </c>
      <c r="E2697" s="1274"/>
      <c r="F2697" s="1413" t="s">
        <v>76</v>
      </c>
      <c r="G2697" s="1414"/>
      <c r="H2697" s="1414"/>
      <c r="I2697" s="1415"/>
      <c r="J2697" s="1416" t="s">
        <v>90</v>
      </c>
      <c r="K2697" s="1417"/>
      <c r="L2697" s="1417"/>
      <c r="M2697" s="1417"/>
      <c r="N2697" s="1417"/>
      <c r="O2697" s="1418"/>
      <c r="P2697" s="1007"/>
    </row>
    <row r="2698" spans="1:16" s="73" customFormat="1" ht="18.600000000000001" customHeight="1">
      <c r="A2698" s="1303"/>
      <c r="B2698" s="543" t="s">
        <v>210</v>
      </c>
      <c r="C2698" s="689" t="s">
        <v>70</v>
      </c>
      <c r="D2698" s="1275" t="s">
        <v>214</v>
      </c>
      <c r="E2698" s="1274"/>
      <c r="F2698" s="1413" t="s">
        <v>103</v>
      </c>
      <c r="G2698" s="1414"/>
      <c r="H2698" s="1414"/>
      <c r="I2698" s="1415"/>
      <c r="J2698" s="1416"/>
      <c r="K2698" s="1417"/>
      <c r="L2698" s="1417"/>
      <c r="M2698" s="1417"/>
      <c r="N2698" s="1417"/>
      <c r="O2698" s="1418"/>
      <c r="P2698" s="1007"/>
    </row>
    <row r="2699" spans="1:16" s="73" customFormat="1" ht="18.600000000000001" customHeight="1" thickBot="1">
      <c r="A2699" s="1303"/>
      <c r="B2699" s="547" t="s">
        <v>210</v>
      </c>
      <c r="C2699" s="548" t="s">
        <v>153</v>
      </c>
      <c r="D2699" s="1281" t="s">
        <v>215</v>
      </c>
      <c r="E2699" s="1280"/>
      <c r="F2699" s="1422" t="s">
        <v>216</v>
      </c>
      <c r="G2699" s="1423"/>
      <c r="H2699" s="1423"/>
      <c r="I2699" s="1424"/>
      <c r="J2699" s="1419"/>
      <c r="K2699" s="1420"/>
      <c r="L2699" s="1420"/>
      <c r="M2699" s="1420"/>
      <c r="N2699" s="1420"/>
      <c r="O2699" s="1421"/>
      <c r="P2699" s="1007"/>
    </row>
    <row r="2700" spans="1:16" s="73" customFormat="1" ht="9.75" customHeight="1">
      <c r="A2700" s="1412"/>
      <c r="B2700" s="1412"/>
      <c r="C2700" s="1412"/>
      <c r="D2700" s="1412"/>
      <c r="E2700" s="1412"/>
      <c r="F2700" s="1412"/>
      <c r="G2700" s="1412"/>
      <c r="H2700" s="1412"/>
      <c r="I2700" s="1412"/>
      <c r="J2700" s="1412"/>
      <c r="K2700" s="1412"/>
      <c r="L2700" s="1412"/>
      <c r="M2700" s="1412"/>
      <c r="N2700" s="1412"/>
      <c r="O2700" s="1412"/>
      <c r="P2700" s="1412"/>
    </row>
    <row r="2701" spans="1:16" s="73" customFormat="1" ht="17.25" customHeight="1" thickBot="1">
      <c r="A2701" s="241">
        <f>A2665+1</f>
        <v>76</v>
      </c>
      <c r="B2701" s="1302" t="s">
        <v>53</v>
      </c>
      <c r="C2701" s="1302"/>
      <c r="D2701" s="1302"/>
      <c r="E2701" s="1302"/>
      <c r="F2701" s="1302"/>
      <c r="G2701" s="1302"/>
      <c r="H2701" s="1302"/>
      <c r="I2701" s="1302"/>
      <c r="J2701" s="1302"/>
      <c r="K2701" s="1302"/>
      <c r="L2701" s="1302"/>
      <c r="M2701" s="1302"/>
      <c r="N2701" s="1302"/>
      <c r="O2701" s="1302"/>
      <c r="P2701" s="1007"/>
    </row>
    <row r="2702" spans="1:16" s="73" customFormat="1" ht="44.25" customHeight="1">
      <c r="A2702" s="1303"/>
      <c r="B2702" s="1304" t="str">
        <f>IF(L2704&gt;0,CONCATENATE(I2704,L2704),0)</f>
        <v>Roll No.:-976</v>
      </c>
      <c r="C2702" s="1306"/>
      <c r="D2702" s="1308" t="str">
        <f>Master!$E$8</f>
        <v>Govt. Sr. Secondary School Raimalwada</v>
      </c>
      <c r="E2702" s="1309"/>
      <c r="F2702" s="1309"/>
      <c r="G2702" s="1309"/>
      <c r="H2702" s="1309"/>
      <c r="I2702" s="1309"/>
      <c r="J2702" s="1309"/>
      <c r="K2702" s="1309"/>
      <c r="L2702" s="1309"/>
      <c r="M2702" s="1309"/>
      <c r="N2702" s="1309"/>
      <c r="O2702" s="1310"/>
      <c r="P2702" s="1007"/>
    </row>
    <row r="2703" spans="1:16" s="73" customFormat="1" ht="26.25" customHeight="1" thickBot="1">
      <c r="A2703" s="1303"/>
      <c r="B2703" s="1305"/>
      <c r="C2703" s="1307"/>
      <c r="D2703" s="1311" t="str">
        <f>Master!$E$11</f>
        <v>P.S.-Bapini (Jodhpur)</v>
      </c>
      <c r="E2703" s="1311"/>
      <c r="F2703" s="1311"/>
      <c r="G2703" s="1311"/>
      <c r="H2703" s="1311"/>
      <c r="I2703" s="1311"/>
      <c r="J2703" s="1311"/>
      <c r="K2703" s="1311"/>
      <c r="L2703" s="1311"/>
      <c r="M2703" s="1311"/>
      <c r="N2703" s="1311"/>
      <c r="O2703" s="1312"/>
      <c r="P2703" s="1007"/>
    </row>
    <row r="2704" spans="1:16" s="73" customFormat="1" ht="15" customHeight="1">
      <c r="A2704" s="1303"/>
      <c r="B2704" s="1313"/>
      <c r="C2704" s="1314" t="s">
        <v>163</v>
      </c>
      <c r="D2704" s="1315"/>
      <c r="E2704" s="1315"/>
      <c r="F2704" s="1315"/>
      <c r="G2704" s="1315"/>
      <c r="H2704" s="1316"/>
      <c r="I2704" s="1320" t="s">
        <v>125</v>
      </c>
      <c r="J2704" s="1321"/>
      <c r="K2704" s="1321"/>
      <c r="L2704" s="1286">
        <f>VLOOKUP(A2701,'Marks Entry'!$B$9:$G$108,6)</f>
        <v>976</v>
      </c>
      <c r="M2704" s="1288" t="str">
        <f>CONCATENATE('Marks Entry'!$C$3,"0",'Marks Entry'!$G$3)</f>
        <v>School U-Dise Code :-08151106901</v>
      </c>
      <c r="N2704" s="1289"/>
      <c r="O2704" s="1290"/>
      <c r="P2704" s="1007"/>
    </row>
    <row r="2705" spans="1:16" s="73" customFormat="1" ht="15" customHeight="1">
      <c r="A2705" s="1303"/>
      <c r="B2705" s="1313"/>
      <c r="C2705" s="1314"/>
      <c r="D2705" s="1315"/>
      <c r="E2705" s="1315"/>
      <c r="F2705" s="1315"/>
      <c r="G2705" s="1315"/>
      <c r="H2705" s="1316"/>
      <c r="I2705" s="1320"/>
      <c r="J2705" s="1321"/>
      <c r="K2705" s="1321"/>
      <c r="L2705" s="1286"/>
      <c r="M2705" s="1291" t="str">
        <f>CONCATENATE('Marks Entry'!$I$3,'Marks Entry'!$J$3)</f>
        <v>Session :-2022-23</v>
      </c>
      <c r="N2705" s="1292"/>
      <c r="O2705" s="1293"/>
      <c r="P2705" s="1007"/>
    </row>
    <row r="2706" spans="1:16" s="73" customFormat="1" ht="15" customHeight="1" thickBot="1">
      <c r="A2706" s="1303"/>
      <c r="B2706" s="1313"/>
      <c r="C2706" s="1317"/>
      <c r="D2706" s="1318"/>
      <c r="E2706" s="1318"/>
      <c r="F2706" s="1318"/>
      <c r="G2706" s="1318"/>
      <c r="H2706" s="1319"/>
      <c r="I2706" s="1322"/>
      <c r="J2706" s="1323"/>
      <c r="K2706" s="1323"/>
      <c r="L2706" s="1287"/>
      <c r="M2706" s="1294"/>
      <c r="N2706" s="1295"/>
      <c r="O2706" s="1296"/>
      <c r="P2706" s="1007"/>
    </row>
    <row r="2707" spans="1:16" s="73" customFormat="1" ht="19.5" customHeight="1">
      <c r="A2707" s="1303"/>
      <c r="B2707" s="543" t="s">
        <v>210</v>
      </c>
      <c r="C2707" s="1297" t="s">
        <v>21</v>
      </c>
      <c r="D2707" s="1298"/>
      <c r="E2707" s="1298"/>
      <c r="F2707" s="1298"/>
      <c r="G2707" s="1299"/>
      <c r="H2707" s="13" t="s">
        <v>161</v>
      </c>
      <c r="I2707" s="1300">
        <f>VLOOKUP($A2701,'Marks Entry'!$B$9:$FN$108,4,0)</f>
        <v>0</v>
      </c>
      <c r="J2707" s="1300"/>
      <c r="K2707" s="1300"/>
      <c r="L2707" s="1300"/>
      <c r="M2707" s="1300"/>
      <c r="N2707" s="1300"/>
      <c r="O2707" s="1301"/>
      <c r="P2707" s="1007"/>
    </row>
    <row r="2708" spans="1:16" s="73" customFormat="1" ht="19.5" customHeight="1">
      <c r="A2708" s="1303"/>
      <c r="B2708" s="543" t="s">
        <v>210</v>
      </c>
      <c r="C2708" s="1283" t="s">
        <v>23</v>
      </c>
      <c r="D2708" s="1284"/>
      <c r="E2708" s="1284"/>
      <c r="F2708" s="1284"/>
      <c r="G2708" s="1285"/>
      <c r="H2708" s="25" t="s">
        <v>161</v>
      </c>
      <c r="I2708" s="1252">
        <f>VLOOKUP($A2701,'Marks Entry'!$B$9:$FN$108,7,0)</f>
        <v>0</v>
      </c>
      <c r="J2708" s="1252"/>
      <c r="K2708" s="1252"/>
      <c r="L2708" s="1252"/>
      <c r="M2708" s="1252"/>
      <c r="N2708" s="1252"/>
      <c r="O2708" s="1253"/>
      <c r="P2708" s="1007"/>
    </row>
    <row r="2709" spans="1:16" s="73" customFormat="1" ht="19.5" customHeight="1">
      <c r="A2709" s="1303"/>
      <c r="B2709" s="543" t="s">
        <v>210</v>
      </c>
      <c r="C2709" s="1283" t="s">
        <v>24</v>
      </c>
      <c r="D2709" s="1284"/>
      <c r="E2709" s="1284"/>
      <c r="F2709" s="1284"/>
      <c r="G2709" s="1285"/>
      <c r="H2709" s="25" t="s">
        <v>161</v>
      </c>
      <c r="I2709" s="1252">
        <f>VLOOKUP($A2701,'Marks Entry'!$B$9:$FN$108,8,0)</f>
        <v>0</v>
      </c>
      <c r="J2709" s="1252"/>
      <c r="K2709" s="1252"/>
      <c r="L2709" s="1252"/>
      <c r="M2709" s="1252"/>
      <c r="N2709" s="1252"/>
      <c r="O2709" s="1253"/>
      <c r="P2709" s="1007"/>
    </row>
    <row r="2710" spans="1:16" s="73" customFormat="1" ht="19.5" customHeight="1">
      <c r="A2710" s="1303"/>
      <c r="B2710" s="543" t="s">
        <v>210</v>
      </c>
      <c r="C2710" s="1283" t="s">
        <v>55</v>
      </c>
      <c r="D2710" s="1284"/>
      <c r="E2710" s="1284"/>
      <c r="F2710" s="1284"/>
      <c r="G2710" s="1285"/>
      <c r="H2710" s="25" t="s">
        <v>161</v>
      </c>
      <c r="I2710" s="1252">
        <f>VLOOKUP($A2701,'Marks Entry'!$B$9:$FN$108,9,0)</f>
        <v>0</v>
      </c>
      <c r="J2710" s="1252"/>
      <c r="K2710" s="1252"/>
      <c r="L2710" s="1252"/>
      <c r="M2710" s="1252"/>
      <c r="N2710" s="1252"/>
      <c r="O2710" s="1253"/>
      <c r="P2710" s="1007"/>
    </row>
    <row r="2711" spans="1:16" s="73" customFormat="1" ht="19.5" customHeight="1">
      <c r="A2711" s="1303"/>
      <c r="B2711" s="543" t="s">
        <v>210</v>
      </c>
      <c r="C2711" s="1283" t="s">
        <v>56</v>
      </c>
      <c r="D2711" s="1284"/>
      <c r="E2711" s="1284"/>
      <c r="F2711" s="1284"/>
      <c r="G2711" s="1285"/>
      <c r="H2711" s="25" t="s">
        <v>161</v>
      </c>
      <c r="I2711" s="1251" t="str">
        <f>CONCATENATE('Marks Entry'!$G$4,'Marks Entry'!$J$4)</f>
        <v>6(A)</v>
      </c>
      <c r="J2711" s="1252"/>
      <c r="K2711" s="1252"/>
      <c r="L2711" s="1252"/>
      <c r="M2711" s="1252"/>
      <c r="N2711" s="1252"/>
      <c r="O2711" s="1253"/>
      <c r="P2711" s="1007"/>
    </row>
    <row r="2712" spans="1:16" s="73" customFormat="1" ht="19.5" customHeight="1" thickBot="1">
      <c r="A2712" s="1303"/>
      <c r="B2712" s="543" t="s">
        <v>210</v>
      </c>
      <c r="C2712" s="1254" t="s">
        <v>26</v>
      </c>
      <c r="D2712" s="1255"/>
      <c r="E2712" s="1255"/>
      <c r="F2712" s="1255"/>
      <c r="G2712" s="1256"/>
      <c r="H2712" s="61" t="s">
        <v>161</v>
      </c>
      <c r="I2712" s="1257">
        <f>VLOOKUP($A2701,'Marks Entry'!$B$9:$FN$108,10,0)</f>
        <v>0</v>
      </c>
      <c r="J2712" s="1257"/>
      <c r="K2712" s="1257"/>
      <c r="L2712" s="1257"/>
      <c r="M2712" s="1257"/>
      <c r="N2712" s="1257"/>
      <c r="O2712" s="1258"/>
      <c r="P2712" s="1007"/>
    </row>
    <row r="2713" spans="1:16" s="73" customFormat="1" ht="34.5" customHeight="1">
      <c r="A2713" s="1303"/>
      <c r="B2713" s="543" t="s">
        <v>210</v>
      </c>
      <c r="C2713" s="1259" t="s">
        <v>57</v>
      </c>
      <c r="D2713" s="1260"/>
      <c r="E2713" s="525" t="s">
        <v>82</v>
      </c>
      <c r="F2713" s="525" t="s">
        <v>83</v>
      </c>
      <c r="G2713" s="697" t="str">
        <f>'Marks Entry'!$R$5</f>
        <v>No Bag Day Activity</v>
      </c>
      <c r="H2713" s="521" t="s">
        <v>32</v>
      </c>
      <c r="I2713" s="1261" t="s">
        <v>58</v>
      </c>
      <c r="J2713" s="1262"/>
      <c r="K2713" s="522" t="s">
        <v>203</v>
      </c>
      <c r="L2713" s="1263" t="s">
        <v>94</v>
      </c>
      <c r="M2713" s="1264"/>
      <c r="N2713" s="535" t="s">
        <v>86</v>
      </c>
      <c r="O2713" s="1265" t="s">
        <v>101</v>
      </c>
      <c r="P2713" s="1007"/>
    </row>
    <row r="2714" spans="1:16" s="73" customFormat="1" ht="25.5" customHeight="1" thickBot="1">
      <c r="A2714" s="1303"/>
      <c r="B2714" s="543" t="s">
        <v>210</v>
      </c>
      <c r="C2714" s="1267" t="s">
        <v>59</v>
      </c>
      <c r="D2714" s="1268"/>
      <c r="E2714" s="549">
        <f>'Marks Entry'!$N$7</f>
        <v>10</v>
      </c>
      <c r="F2714" s="549">
        <f>'Marks Entry'!$Q$7</f>
        <v>10</v>
      </c>
      <c r="G2714" s="549">
        <f>'Marks Entry'!$T$7</f>
        <v>10</v>
      </c>
      <c r="H2714" s="111">
        <f>SUM(E2714:G2714)</f>
        <v>30</v>
      </c>
      <c r="I2714" s="1269">
        <f>'Marks Entry'!$X$7</f>
        <v>70</v>
      </c>
      <c r="J2714" s="1270"/>
      <c r="K2714" s="531">
        <f>SUM(H2714,I2714)</f>
        <v>100</v>
      </c>
      <c r="L2714" s="1330">
        <f>'Marks Entry'!$AA$7</f>
        <v>100</v>
      </c>
      <c r="M2714" s="1331"/>
      <c r="N2714" s="536">
        <f>H2714+I2714+L2714</f>
        <v>200</v>
      </c>
      <c r="O2714" s="1266"/>
      <c r="P2714" s="1007"/>
    </row>
    <row r="2715" spans="1:16" s="73" customFormat="1" ht="18.600000000000001" customHeight="1">
      <c r="A2715" s="1303"/>
      <c r="B2715" s="543" t="s">
        <v>210</v>
      </c>
      <c r="C2715" s="1324" t="str">
        <f>'Marks Entry'!$L$3</f>
        <v>HINDI</v>
      </c>
      <c r="D2715" s="1325"/>
      <c r="E2715" s="527">
        <f>IF($L2704="TC",0,IF($L2704="Nso",0,VLOOKUP($A2701,'Marks Entry'!$B$9:$FN$108,13,0)))</f>
        <v>0</v>
      </c>
      <c r="F2715" s="527">
        <f>IF($L2704="TC",0,IF($L2704="Nso",0,VLOOKUP($A2701,'Marks Entry'!$B$9:$FN$108,16,0)))</f>
        <v>0</v>
      </c>
      <c r="G2715" s="527">
        <f>IF($L2704="TC",0,IF($L2704="Nso",0,VLOOKUP($A2701,'Marks Entry'!$B$9:$FN$108,19,0)))</f>
        <v>0</v>
      </c>
      <c r="H2715" s="528">
        <f>SUM(E2715:G2715)</f>
        <v>0</v>
      </c>
      <c r="I2715" s="1326">
        <f>IF($L2704="TC",0,IF($L2704="Nso",0,VLOOKUP($A2701,'Marks Entry'!$B$9:$FN$108,23,0)))</f>
        <v>0</v>
      </c>
      <c r="J2715" s="1327"/>
      <c r="K2715" s="532">
        <f>SUM(H2715,I2715)</f>
        <v>0</v>
      </c>
      <c r="L2715" s="1328">
        <f>IF($L2704="TC",0,IF($L2704="Nso",0,VLOOKUP($A2701,'Marks Entry'!$B$9:$FN$108,26,0)))</f>
        <v>0</v>
      </c>
      <c r="M2715" s="1329"/>
      <c r="N2715" s="537">
        <f>SUM(H2715,I2715,L2715)</f>
        <v>0</v>
      </c>
      <c r="O2715" s="544" t="str">
        <f>IF($L2704="TC",0,IF($L2704="Nso",0,VLOOKUP($A2701,'Marks Entry'!$B$9:$FN$108,30,0)))</f>
        <v>E</v>
      </c>
      <c r="P2715" s="1007"/>
    </row>
    <row r="2716" spans="1:16" s="73" customFormat="1" ht="18.600000000000001" customHeight="1">
      <c r="A2716" s="1303"/>
      <c r="B2716" s="543" t="s">
        <v>210</v>
      </c>
      <c r="C2716" s="1271" t="str">
        <f>'Marks Entry'!$AF$3</f>
        <v>ENGLISH</v>
      </c>
      <c r="D2716" s="1272"/>
      <c r="E2716" s="527">
        <f>IF($L2704="TC",0,IF($L2704="Nso",0,VLOOKUP($A2701,'Marks Entry'!$B$9:$FN$108,33,0)))</f>
        <v>0</v>
      </c>
      <c r="F2716" s="527">
        <f>IF($L2704="TC",0,IF($L2704="Nso",0,VLOOKUP($A2701,'Marks Entry'!$B$9:$FN$108,36,0)))</f>
        <v>0</v>
      </c>
      <c r="G2716" s="527">
        <f>IF($L2704="TC",0,IF($L2704="Nso",0,VLOOKUP($A2701,'Marks Entry'!$B$9:$FN$108,39,0)))</f>
        <v>0</v>
      </c>
      <c r="H2716" s="529">
        <f t="shared" ref="H2716:H2720" si="225">SUM(E2716:G2716)</f>
        <v>0</v>
      </c>
      <c r="I2716" s="1273">
        <f>IF($L2704="TC",0,IF($L2704="Nso",0,VLOOKUP($A2701,'Marks Entry'!$B$9:$FN$108,43,0)))</f>
        <v>0</v>
      </c>
      <c r="J2716" s="1274"/>
      <c r="K2716" s="533">
        <f t="shared" ref="K2716:K2720" si="226">SUM(H2716,I2716)</f>
        <v>0</v>
      </c>
      <c r="L2716" s="1275">
        <f>IF($L2704="TC",0,IF($L2704="Nso",0,VLOOKUP($A2701,'Marks Entry'!$B$9:$FN$108,46,0)))</f>
        <v>0</v>
      </c>
      <c r="M2716" s="1276"/>
      <c r="N2716" s="537">
        <f t="shared" ref="N2716:N2720" si="227">SUM(H2716,I2716,L2716)</f>
        <v>0</v>
      </c>
      <c r="O2716" s="544" t="str">
        <f>IF($L2704="TC",0,IF($L2704="Nso",0,VLOOKUP($A2701,'Marks Entry'!$B$9:$FN$108,50,0)))</f>
        <v>E</v>
      </c>
      <c r="P2716" s="1007"/>
    </row>
    <row r="2717" spans="1:16" s="73" customFormat="1" ht="18.600000000000001" customHeight="1">
      <c r="A2717" s="1303"/>
      <c r="B2717" s="543" t="s">
        <v>210</v>
      </c>
      <c r="C2717" s="1271" t="str">
        <f>'Marks Entry'!$AZ$3</f>
        <v>SANSKRIT</v>
      </c>
      <c r="D2717" s="1272"/>
      <c r="E2717" s="527">
        <f>IF($L2704="TC",0,IF($L2704="Nso",0,VLOOKUP($A2701,'Marks Entry'!$B$9:$FN$108,53,0)))</f>
        <v>0</v>
      </c>
      <c r="F2717" s="527">
        <f>IF($L2704="TC",0,IF($L2704="TC",0,IF($L2704="Nso",0,VLOOKUP($A2701,'Marks Entry'!$B$9:$FN$108,56,0))))</f>
        <v>0</v>
      </c>
      <c r="G2717" s="527">
        <f>IF($L2704="TC",0,IF($L2704="TC",0,IF($L2704="Nso",0,VLOOKUP($A2701,'Marks Entry'!$B$9:$FN$108,59,0))))</f>
        <v>0</v>
      </c>
      <c r="H2717" s="529">
        <f t="shared" si="225"/>
        <v>0</v>
      </c>
      <c r="I2717" s="1273">
        <f>IF($L2704="TC",0,IF($L2704="Nso",0,VLOOKUP($A2701,'Marks Entry'!$B$9:$FN$108,63,0)))</f>
        <v>0</v>
      </c>
      <c r="J2717" s="1274"/>
      <c r="K2717" s="533">
        <f t="shared" si="226"/>
        <v>0</v>
      </c>
      <c r="L2717" s="1275">
        <f>IF($L2704="TC",0,IF($L2704="Nso",0,VLOOKUP($A2701,'Marks Entry'!$B$9:$FN$108,66,0)))</f>
        <v>0</v>
      </c>
      <c r="M2717" s="1276"/>
      <c r="N2717" s="537">
        <f t="shared" si="227"/>
        <v>0</v>
      </c>
      <c r="O2717" s="544" t="str">
        <f>IF($L2704="TC",0,IF($L2704="Nso",0,VLOOKUP($A2701,'Marks Entry'!$B$9:$FN$108,70,0)))</f>
        <v>E</v>
      </c>
      <c r="P2717" s="1007"/>
    </row>
    <row r="2718" spans="1:16" s="73" customFormat="1" ht="18.600000000000001" customHeight="1">
      <c r="A2718" s="1303"/>
      <c r="B2718" s="543" t="s">
        <v>210</v>
      </c>
      <c r="C2718" s="1271" t="str">
        <f>'Marks Entry'!$BT$3</f>
        <v>SCIENCE</v>
      </c>
      <c r="D2718" s="1272"/>
      <c r="E2718" s="527">
        <f>IF($L2704="TC",0,IF($L2704="Nso",0,VLOOKUP($A2701,'Marks Entry'!$B$9:$FN$108,73,0)))</f>
        <v>0</v>
      </c>
      <c r="F2718" s="527">
        <f>IF($L2704="TC",0,IF($L2704="Nso",0,VLOOKUP($A2701,'Marks Entry'!$B$9:$FN$108,76,0)))</f>
        <v>0</v>
      </c>
      <c r="G2718" s="527">
        <f>IF($L2704="TC",0,IF($L2704="Nso",0,VLOOKUP($A2701,'Marks Entry'!$B$9:$FN$108,79,0)))</f>
        <v>0</v>
      </c>
      <c r="H2718" s="529">
        <f t="shared" si="225"/>
        <v>0</v>
      </c>
      <c r="I2718" s="1273">
        <f>IF($L2704="TC",0,IF($L2704="Nso",0,VLOOKUP($A2701,'Marks Entry'!$B$9:$FN$108,83,0)))</f>
        <v>0</v>
      </c>
      <c r="J2718" s="1274"/>
      <c r="K2718" s="533">
        <f t="shared" si="226"/>
        <v>0</v>
      </c>
      <c r="L2718" s="1275">
        <f>IF($L2704="TC",0,IF($L2704="Nso",0,VLOOKUP($A2701,'Marks Entry'!$B$9:$FN$108,86,0)))</f>
        <v>0</v>
      </c>
      <c r="M2718" s="1276"/>
      <c r="N2718" s="537">
        <f t="shared" si="227"/>
        <v>0</v>
      </c>
      <c r="O2718" s="544" t="str">
        <f>IF($L2704="TC",0,IF($L2704="Nso",0,VLOOKUP($A2701,'Marks Entry'!$B$9:$FN$108,90,0)))</f>
        <v>E</v>
      </c>
      <c r="P2718" s="1007"/>
    </row>
    <row r="2719" spans="1:16" s="73" customFormat="1" ht="18.600000000000001" customHeight="1">
      <c r="A2719" s="1303"/>
      <c r="B2719" s="543" t="s">
        <v>210</v>
      </c>
      <c r="C2719" s="1271" t="str">
        <f>'Marks Entry'!$CN$3</f>
        <v>MATHEMATICS</v>
      </c>
      <c r="D2719" s="1272"/>
      <c r="E2719" s="527">
        <f>IF($L2704="TC",0,IF($L2704="Nso",0,VLOOKUP($A2701,'Marks Entry'!$B$9:$FN$108,93,0)))</f>
        <v>0</v>
      </c>
      <c r="F2719" s="527">
        <f>IF($L2704="TC",0,IF($L2704="Nso",0,VLOOKUP($A2701,'Marks Entry'!$B$9:$FN$108,96,0)))</f>
        <v>0</v>
      </c>
      <c r="G2719" s="527">
        <f>IF($L2704="TC",0,IF($L2704="Nso",0,VLOOKUP($A2701,'Marks Entry'!$B$9:$FN$108,99,0)))</f>
        <v>0</v>
      </c>
      <c r="H2719" s="529">
        <f t="shared" si="225"/>
        <v>0</v>
      </c>
      <c r="I2719" s="1273">
        <f>IF($L2704="TC",0,IF($L2704="Nso",0,VLOOKUP($A2701,'Marks Entry'!$B$9:$FN$108,103,0)))</f>
        <v>0</v>
      </c>
      <c r="J2719" s="1274"/>
      <c r="K2719" s="533">
        <f t="shared" si="226"/>
        <v>0</v>
      </c>
      <c r="L2719" s="1275">
        <f>IF($L2704="TC",0,IF($L2704="Nso",0,VLOOKUP($A2701,'Marks Entry'!$B$9:$FN$108,106,0)))</f>
        <v>0</v>
      </c>
      <c r="M2719" s="1276"/>
      <c r="N2719" s="537">
        <f t="shared" si="227"/>
        <v>0</v>
      </c>
      <c r="O2719" s="544" t="str">
        <f>IF($L2704="TC",0,IF($L2704="Nso",0,VLOOKUP($A2701,'Marks Entry'!$B$9:$FN$108,110,0)))</f>
        <v>E</v>
      </c>
      <c r="P2719" s="1007"/>
    </row>
    <row r="2720" spans="1:16" s="73" customFormat="1" ht="18.600000000000001" customHeight="1" thickBot="1">
      <c r="A2720" s="1303"/>
      <c r="B2720" s="543" t="s">
        <v>210</v>
      </c>
      <c r="C2720" s="1277" t="str">
        <f>'Marks Entry'!$DH$3</f>
        <v>SOCIAL SCIENCE</v>
      </c>
      <c r="D2720" s="1278"/>
      <c r="E2720" s="527">
        <f>IF($L2704="TC",0,IF($L2704="Nso",0,VLOOKUP($A2701,'Marks Entry'!$B$9:$FN$108,113,0)))</f>
        <v>0</v>
      </c>
      <c r="F2720" s="527">
        <f>IF($L2704="TC",0,IF($L2704="Nso",0,VLOOKUP($A2701,'Marks Entry'!$B$9:$FN$108,116,0)))</f>
        <v>0</v>
      </c>
      <c r="G2720" s="527">
        <f>IF($L2704="TC",0,IF($L2704="Nso",0,VLOOKUP($A2701,'Marks Entry'!$B$9:$FN$108,119,0)))</f>
        <v>0</v>
      </c>
      <c r="H2720" s="530">
        <f t="shared" si="225"/>
        <v>0</v>
      </c>
      <c r="I2720" s="1279">
        <f>IF($L2704="TC",0,IF($L2704="Nso",0,VLOOKUP($A2701,'Marks Entry'!$B$9:$FN$108,123,0)))</f>
        <v>0</v>
      </c>
      <c r="J2720" s="1280"/>
      <c r="K2720" s="534">
        <f t="shared" si="226"/>
        <v>0</v>
      </c>
      <c r="L2720" s="1281">
        <f>IF($L2704="TC",0,IF($L2704="Nso",0,VLOOKUP($A2701,'Marks Entry'!$B$9:$FN$108,126,0)))</f>
        <v>0</v>
      </c>
      <c r="M2720" s="1282"/>
      <c r="N2720" s="537">
        <f t="shared" si="227"/>
        <v>0</v>
      </c>
      <c r="O2720" s="544" t="str">
        <f>IF($L2704="TC",0,IF($L2704="Nso",0,VLOOKUP($A2701,'Marks Entry'!$B$9:$FN$108,130,0)))</f>
        <v>E</v>
      </c>
      <c r="P2720" s="1007"/>
    </row>
    <row r="2721" spans="1:16" s="73" customFormat="1" ht="18.600000000000001" customHeight="1">
      <c r="A2721" s="1303"/>
      <c r="B2721" s="543" t="s">
        <v>210</v>
      </c>
      <c r="C2721" s="1350" t="s">
        <v>87</v>
      </c>
      <c r="D2721" s="1351"/>
      <c r="E2721" s="1352"/>
      <c r="F2721" s="1356" t="s">
        <v>88</v>
      </c>
      <c r="G2721" s="1357"/>
      <c r="H2721" s="1358" t="s">
        <v>89</v>
      </c>
      <c r="I2721" s="1358"/>
      <c r="J2721" s="1359" t="s">
        <v>44</v>
      </c>
      <c r="K2721" s="1360"/>
      <c r="L2721" s="236" t="s">
        <v>95</v>
      </c>
      <c r="M2721" s="236" t="s">
        <v>208</v>
      </c>
      <c r="N2721" s="200" t="s">
        <v>42</v>
      </c>
      <c r="O2721" s="545" t="s">
        <v>46</v>
      </c>
      <c r="P2721" s="1007"/>
    </row>
    <row r="2722" spans="1:16" s="73" customFormat="1" ht="18.600000000000001" customHeight="1" thickBot="1">
      <c r="A2722" s="1303"/>
      <c r="B2722" s="543" t="s">
        <v>210</v>
      </c>
      <c r="C2722" s="1353"/>
      <c r="D2722" s="1354"/>
      <c r="E2722" s="1355"/>
      <c r="F2722" s="1361">
        <f>IF($L2704="TC",0,IF($L2704="Nso",0,VLOOKUP($A2701,'Marks Entry'!$B$9:$FN$108,161,0)))</f>
        <v>1200</v>
      </c>
      <c r="G2722" s="1362"/>
      <c r="H2722" s="1363">
        <f>IF($L2704="TC",0,IF($L2704="Nso",0,VLOOKUP($A2701,'Marks Entry'!$B$9:$FN$108,162,0)))</f>
        <v>0</v>
      </c>
      <c r="I2722" s="1363"/>
      <c r="J2722" s="1364">
        <f>IF($L2704="TC",0,IF($L2704="Nso",0,VLOOKUP($A2701,'Marks Entry'!$B$9:$FN$108,163,0)))</f>
        <v>0</v>
      </c>
      <c r="K2722" s="1365"/>
      <c r="L2722" s="237" t="str">
        <f>IF($L2704="TC",0,IF($L2704="Nso",0,VLOOKUP($A2701,'Marks Entry'!$B$9:$FN$108,164,0)))</f>
        <v/>
      </c>
      <c r="M2722" s="237" t="str">
        <f>IF($L2704="TC",0,IF($L2704="Nso",0,VLOOKUP($A2701,'Marks Entry'!$B$9:$FN$108,165,0)))</f>
        <v/>
      </c>
      <c r="N2722" s="542" t="str">
        <f>IF($L2704="TC","TC",IF($L2704="Nso","NSO",VLOOKUP($A2701,'Marks Entry'!$B$9:$FN$108,166,0)))</f>
        <v>PROMOTED</v>
      </c>
      <c r="O2722" s="546" t="str">
        <f>IF($L2704="Nso",0,VLOOKUP($A2701,'Marks Entry'!$B$9:$FN$108,168,0))</f>
        <v/>
      </c>
      <c r="P2722" s="1007"/>
    </row>
    <row r="2723" spans="1:16" s="73" customFormat="1" ht="18.600000000000001" customHeight="1">
      <c r="A2723" s="1303"/>
      <c r="B2723" s="543" t="s">
        <v>210</v>
      </c>
      <c r="C2723" s="1332" t="s">
        <v>62</v>
      </c>
      <c r="D2723" s="1333"/>
      <c r="E2723" s="1333"/>
      <c r="F2723" s="1333"/>
      <c r="G2723" s="1333"/>
      <c r="H2723" s="1333"/>
      <c r="I2723" s="1334"/>
      <c r="J2723" s="1335" t="s">
        <v>63</v>
      </c>
      <c r="K2723" s="1335"/>
      <c r="L2723" s="1336"/>
      <c r="M2723" s="238">
        <f>IF($L2704="TC",0,IF($L2704="Nso",0,VLOOKUP($A2701,'Marks Entry'!$B$9:$FN$108,158,0)))</f>
        <v>0</v>
      </c>
      <c r="N2723" s="1337" t="s">
        <v>104</v>
      </c>
      <c r="O2723" s="1338"/>
      <c r="P2723" s="1007"/>
    </row>
    <row r="2724" spans="1:16" s="73" customFormat="1" ht="18.600000000000001" customHeight="1" thickBot="1">
      <c r="A2724" s="1303"/>
      <c r="B2724" s="543" t="s">
        <v>210</v>
      </c>
      <c r="C2724" s="1339" t="s">
        <v>57</v>
      </c>
      <c r="D2724" s="1340"/>
      <c r="E2724" s="1340"/>
      <c r="F2724" s="1341" t="s">
        <v>168</v>
      </c>
      <c r="G2724" s="1341"/>
      <c r="H2724" s="1341"/>
      <c r="I2724" s="523" t="s">
        <v>50</v>
      </c>
      <c r="J2724" s="1342" t="s">
        <v>64</v>
      </c>
      <c r="K2724" s="1342"/>
      <c r="L2724" s="1343"/>
      <c r="M2724" s="239">
        <f>IF($L2704="TC",0,IF($L2704="Nso",0,VLOOKUP($A2701,'Marks Entry'!$B$9:$FN$108,159,0)))</f>
        <v>0</v>
      </c>
      <c r="N2724" s="1344" t="str">
        <f>IF($L2704="TC",0,IF($L2704="Nso",0,VLOOKUP($A2701,'Marks Entry'!$B$9:$FN$108,160,0)))</f>
        <v/>
      </c>
      <c r="O2724" s="1345"/>
      <c r="P2724" s="1007"/>
    </row>
    <row r="2725" spans="1:16" s="73" customFormat="1" ht="18.600000000000001" customHeight="1">
      <c r="A2725" s="1303"/>
      <c r="B2725" s="543" t="s">
        <v>210</v>
      </c>
      <c r="C2725" s="1339"/>
      <c r="D2725" s="1340"/>
      <c r="E2725" s="1340"/>
      <c r="F2725" s="1341"/>
      <c r="G2725" s="1341"/>
      <c r="H2725" s="1341"/>
      <c r="I2725" s="524" t="s">
        <v>102</v>
      </c>
      <c r="J2725" s="1346" t="s">
        <v>65</v>
      </c>
      <c r="K2725" s="1346"/>
      <c r="L2725" s="1347"/>
      <c r="M2725" s="1348" t="str">
        <f>IF($L2704="TC",0,IF($L2704="Nso",0,VLOOKUP($A2701,'Marks Entry'!$B$9:$FN$108,169,0)))</f>
        <v>Need Improvement</v>
      </c>
      <c r="N2725" s="1348"/>
      <c r="O2725" s="1349"/>
      <c r="P2725" s="1007"/>
    </row>
    <row r="2726" spans="1:16" s="73" customFormat="1" ht="18.600000000000001" customHeight="1">
      <c r="A2726" s="1303"/>
      <c r="B2726" s="543" t="s">
        <v>210</v>
      </c>
      <c r="C2726" s="1397" t="str">
        <f>'Marks Entry'!$EB$3</f>
        <v>Work Exp.</v>
      </c>
      <c r="D2726" s="1398"/>
      <c r="E2726" s="1399"/>
      <c r="F2726" s="1400" t="str">
        <f>IF($L2704="TC",0,IF($L2704="Nso",0,VLOOKUP($A2701,'Marks Entry'!$B$9:$GM$108,186,0)))</f>
        <v>0/100</v>
      </c>
      <c r="G2726" s="1400"/>
      <c r="H2726" s="1400"/>
      <c r="I2726" s="59" t="str">
        <f>IF($L2704="TC",0,IF($L2704="Nso",0,VLOOKUP($A2701,'Marks Entry'!$B$9:$GM$108,139,0)))</f>
        <v>E</v>
      </c>
      <c r="J2726" s="1401" t="s">
        <v>81</v>
      </c>
      <c r="K2726" s="1401"/>
      <c r="L2726" s="1402"/>
      <c r="M2726" s="1403">
        <f>'Marks Entry'!$AA$2</f>
        <v>45041</v>
      </c>
      <c r="N2726" s="1403"/>
      <c r="O2726" s="1404"/>
      <c r="P2726" s="1007"/>
    </row>
    <row r="2727" spans="1:16" s="73" customFormat="1" ht="18.600000000000001" customHeight="1">
      <c r="A2727" s="1303"/>
      <c r="B2727" s="543" t="s">
        <v>210</v>
      </c>
      <c r="C2727" s="1405" t="str">
        <f>'Marks Entry'!$EK$3</f>
        <v>Art Edu.</v>
      </c>
      <c r="D2727" s="1400"/>
      <c r="E2727" s="1400"/>
      <c r="F2727" s="1406" t="str">
        <f>IF($L2704="TC",0,IF($L2704="Nso",0,VLOOKUP($A2701,'Marks Entry'!$B$9:$GM$108,190,0)))</f>
        <v>0/100</v>
      </c>
      <c r="G2727" s="1407"/>
      <c r="H2727" s="1408"/>
      <c r="I2727" s="59" t="str">
        <f>IF($L2704="TC",0,IF($L2704="Nso",0,VLOOKUP($A2701,'Marks Entry'!$B$9:$GM$108,148,0)))</f>
        <v>E</v>
      </c>
      <c r="J2727" s="1409"/>
      <c r="K2727" s="1409"/>
      <c r="L2727" s="1410"/>
      <c r="M2727" s="1410"/>
      <c r="N2727" s="1410"/>
      <c r="O2727" s="1411"/>
      <c r="P2727" s="1007"/>
    </row>
    <row r="2728" spans="1:16" s="73" customFormat="1" ht="18.600000000000001" customHeight="1">
      <c r="A2728" s="1303"/>
      <c r="B2728" s="543" t="s">
        <v>210</v>
      </c>
      <c r="C2728" s="1366" t="str">
        <f>'Marks Entry'!$ET$3</f>
        <v>HEALTH &amp; PHY. EDU.</v>
      </c>
      <c r="D2728" s="1367"/>
      <c r="E2728" s="1367"/>
      <c r="F2728" s="1368" t="str">
        <f>IF($L2704="TC",0,IF($L2704="Nso",0,VLOOKUP($A2701,'Marks Entry'!$B$9:$GM$108,194,0)))</f>
        <v>0/100</v>
      </c>
      <c r="G2728" s="1369"/>
      <c r="H2728" s="1370"/>
      <c r="I2728" s="59" t="str">
        <f>IF($L2704="TC",0,IF($L2704="Nso",0,VLOOKUP($A2701,'Marks Entry'!$B$9:$GM$108,157,0)))</f>
        <v>E</v>
      </c>
      <c r="J2728" s="1371" t="s">
        <v>77</v>
      </c>
      <c r="K2728" s="1372"/>
      <c r="L2728" s="1373"/>
      <c r="M2728" s="1377"/>
      <c r="N2728" s="1372"/>
      <c r="O2728" s="1378"/>
      <c r="P2728" s="1007"/>
    </row>
    <row r="2729" spans="1:16" s="73" customFormat="1" ht="18.600000000000001" customHeight="1">
      <c r="A2729" s="1303"/>
      <c r="B2729" s="543" t="s">
        <v>210</v>
      </c>
      <c r="C2729" s="1381" t="s">
        <v>66</v>
      </c>
      <c r="D2729" s="1382"/>
      <c r="E2729" s="1382"/>
      <c r="F2729" s="1382"/>
      <c r="G2729" s="1382"/>
      <c r="H2729" s="1382"/>
      <c r="I2729" s="1383"/>
      <c r="J2729" s="1374"/>
      <c r="K2729" s="1375"/>
      <c r="L2729" s="1376"/>
      <c r="M2729" s="1379"/>
      <c r="N2729" s="1375"/>
      <c r="O2729" s="1380"/>
      <c r="P2729" s="1007"/>
    </row>
    <row r="2730" spans="1:16" s="73" customFormat="1" ht="18.600000000000001" customHeight="1" thickBot="1">
      <c r="A2730" s="1303"/>
      <c r="B2730" s="543" t="s">
        <v>210</v>
      </c>
      <c r="C2730" s="60" t="s">
        <v>67</v>
      </c>
      <c r="D2730" s="1384" t="s">
        <v>72</v>
      </c>
      <c r="E2730" s="1385"/>
      <c r="F2730" s="1384" t="s">
        <v>73</v>
      </c>
      <c r="G2730" s="1386"/>
      <c r="H2730" s="1386"/>
      <c r="I2730" s="1387"/>
      <c r="J2730" s="1388" t="s">
        <v>78</v>
      </c>
      <c r="K2730" s="1389"/>
      <c r="L2730" s="1389"/>
      <c r="M2730" s="1389"/>
      <c r="N2730" s="1389"/>
      <c r="O2730" s="1390"/>
      <c r="P2730" s="1007"/>
    </row>
    <row r="2731" spans="1:16" s="73" customFormat="1" ht="18.600000000000001" customHeight="1">
      <c r="A2731" s="1303"/>
      <c r="B2731" s="543" t="s">
        <v>210</v>
      </c>
      <c r="C2731" s="690" t="s">
        <v>68</v>
      </c>
      <c r="D2731" s="1328" t="s">
        <v>211</v>
      </c>
      <c r="E2731" s="1327"/>
      <c r="F2731" s="1394" t="s">
        <v>74</v>
      </c>
      <c r="G2731" s="1395"/>
      <c r="H2731" s="1395"/>
      <c r="I2731" s="1396"/>
      <c r="J2731" s="1391"/>
      <c r="K2731" s="1392"/>
      <c r="L2731" s="1392"/>
      <c r="M2731" s="1392"/>
      <c r="N2731" s="1392"/>
      <c r="O2731" s="1393"/>
      <c r="P2731" s="1007"/>
    </row>
    <row r="2732" spans="1:16" s="73" customFormat="1" ht="18.600000000000001" customHeight="1">
      <c r="A2732" s="1303"/>
      <c r="B2732" s="543" t="s">
        <v>210</v>
      </c>
      <c r="C2732" s="689" t="s">
        <v>69</v>
      </c>
      <c r="D2732" s="1275" t="s">
        <v>212</v>
      </c>
      <c r="E2732" s="1274"/>
      <c r="F2732" s="1413" t="s">
        <v>75</v>
      </c>
      <c r="G2732" s="1414"/>
      <c r="H2732" s="1414"/>
      <c r="I2732" s="1415"/>
      <c r="J2732" s="1391"/>
      <c r="K2732" s="1392"/>
      <c r="L2732" s="1392"/>
      <c r="M2732" s="1392"/>
      <c r="N2732" s="1392"/>
      <c r="O2732" s="1393"/>
      <c r="P2732" s="1007"/>
    </row>
    <row r="2733" spans="1:16" s="73" customFormat="1" ht="18.600000000000001" customHeight="1">
      <c r="A2733" s="1303"/>
      <c r="B2733" s="543" t="s">
        <v>210</v>
      </c>
      <c r="C2733" s="689" t="s">
        <v>71</v>
      </c>
      <c r="D2733" s="1275" t="s">
        <v>213</v>
      </c>
      <c r="E2733" s="1274"/>
      <c r="F2733" s="1413" t="s">
        <v>76</v>
      </c>
      <c r="G2733" s="1414"/>
      <c r="H2733" s="1414"/>
      <c r="I2733" s="1415"/>
      <c r="J2733" s="1416" t="s">
        <v>90</v>
      </c>
      <c r="K2733" s="1417"/>
      <c r="L2733" s="1417"/>
      <c r="M2733" s="1417"/>
      <c r="N2733" s="1417"/>
      <c r="O2733" s="1418"/>
      <c r="P2733" s="1007"/>
    </row>
    <row r="2734" spans="1:16" s="73" customFormat="1" ht="18.600000000000001" customHeight="1">
      <c r="A2734" s="1303"/>
      <c r="B2734" s="543" t="s">
        <v>210</v>
      </c>
      <c r="C2734" s="689" t="s">
        <v>70</v>
      </c>
      <c r="D2734" s="1275" t="s">
        <v>214</v>
      </c>
      <c r="E2734" s="1274"/>
      <c r="F2734" s="1413" t="s">
        <v>103</v>
      </c>
      <c r="G2734" s="1414"/>
      <c r="H2734" s="1414"/>
      <c r="I2734" s="1415"/>
      <c r="J2734" s="1416"/>
      <c r="K2734" s="1417"/>
      <c r="L2734" s="1417"/>
      <c r="M2734" s="1417"/>
      <c r="N2734" s="1417"/>
      <c r="O2734" s="1418"/>
      <c r="P2734" s="1007"/>
    </row>
    <row r="2735" spans="1:16" s="73" customFormat="1" ht="18.600000000000001" customHeight="1" thickBot="1">
      <c r="A2735" s="1303"/>
      <c r="B2735" s="547" t="s">
        <v>210</v>
      </c>
      <c r="C2735" s="548" t="s">
        <v>153</v>
      </c>
      <c r="D2735" s="1281" t="s">
        <v>215</v>
      </c>
      <c r="E2735" s="1280"/>
      <c r="F2735" s="1422" t="s">
        <v>216</v>
      </c>
      <c r="G2735" s="1423"/>
      <c r="H2735" s="1423"/>
      <c r="I2735" s="1424"/>
      <c r="J2735" s="1419"/>
      <c r="K2735" s="1420"/>
      <c r="L2735" s="1420"/>
      <c r="M2735" s="1420"/>
      <c r="N2735" s="1420"/>
      <c r="O2735" s="1421"/>
      <c r="P2735" s="1007"/>
    </row>
    <row r="2736" spans="1:16" s="73" customFormat="1" ht="9.75" customHeight="1">
      <c r="A2736" s="1412"/>
      <c r="B2736" s="1412"/>
      <c r="C2736" s="1412"/>
      <c r="D2736" s="1412"/>
      <c r="E2736" s="1412"/>
      <c r="F2736" s="1412"/>
      <c r="G2736" s="1412"/>
      <c r="H2736" s="1412"/>
      <c r="I2736" s="1412"/>
      <c r="J2736" s="1412"/>
      <c r="K2736" s="1412"/>
      <c r="L2736" s="1412"/>
      <c r="M2736" s="1412"/>
      <c r="N2736" s="1412"/>
      <c r="O2736" s="1412"/>
      <c r="P2736" s="1412"/>
    </row>
    <row r="2737" spans="1:16" s="73" customFormat="1" ht="17.25" customHeight="1" thickBot="1">
      <c r="A2737" s="241">
        <f>A2701+1</f>
        <v>77</v>
      </c>
      <c r="B2737" s="1302" t="s">
        <v>53</v>
      </c>
      <c r="C2737" s="1302"/>
      <c r="D2737" s="1302"/>
      <c r="E2737" s="1302"/>
      <c r="F2737" s="1302"/>
      <c r="G2737" s="1302"/>
      <c r="H2737" s="1302"/>
      <c r="I2737" s="1302"/>
      <c r="J2737" s="1302"/>
      <c r="K2737" s="1302"/>
      <c r="L2737" s="1302"/>
      <c r="M2737" s="1302"/>
      <c r="N2737" s="1302"/>
      <c r="O2737" s="1302"/>
      <c r="P2737" s="1007"/>
    </row>
    <row r="2738" spans="1:16" s="73" customFormat="1" ht="44.25" customHeight="1">
      <c r="A2738" s="1303"/>
      <c r="B2738" s="1304" t="str">
        <f>IF(L2740&gt;0,CONCATENATE(I2740,L2740),0)</f>
        <v>Roll No.:-977</v>
      </c>
      <c r="C2738" s="1306"/>
      <c r="D2738" s="1308" t="str">
        <f>Master!$E$8</f>
        <v>Govt. Sr. Secondary School Raimalwada</v>
      </c>
      <c r="E2738" s="1309"/>
      <c r="F2738" s="1309"/>
      <c r="G2738" s="1309"/>
      <c r="H2738" s="1309"/>
      <c r="I2738" s="1309"/>
      <c r="J2738" s="1309"/>
      <c r="K2738" s="1309"/>
      <c r="L2738" s="1309"/>
      <c r="M2738" s="1309"/>
      <c r="N2738" s="1309"/>
      <c r="O2738" s="1310"/>
      <c r="P2738" s="1007"/>
    </row>
    <row r="2739" spans="1:16" s="73" customFormat="1" ht="26.25" customHeight="1" thickBot="1">
      <c r="A2739" s="1303"/>
      <c r="B2739" s="1305"/>
      <c r="C2739" s="1307"/>
      <c r="D2739" s="1311" t="str">
        <f>Master!$E$11</f>
        <v>P.S.-Bapini (Jodhpur)</v>
      </c>
      <c r="E2739" s="1311"/>
      <c r="F2739" s="1311"/>
      <c r="G2739" s="1311"/>
      <c r="H2739" s="1311"/>
      <c r="I2739" s="1311"/>
      <c r="J2739" s="1311"/>
      <c r="K2739" s="1311"/>
      <c r="L2739" s="1311"/>
      <c r="M2739" s="1311"/>
      <c r="N2739" s="1311"/>
      <c r="O2739" s="1312"/>
      <c r="P2739" s="1007"/>
    </row>
    <row r="2740" spans="1:16" s="73" customFormat="1" ht="15" customHeight="1">
      <c r="A2740" s="1303"/>
      <c r="B2740" s="1313"/>
      <c r="C2740" s="1314" t="s">
        <v>163</v>
      </c>
      <c r="D2740" s="1315"/>
      <c r="E2740" s="1315"/>
      <c r="F2740" s="1315"/>
      <c r="G2740" s="1315"/>
      <c r="H2740" s="1316"/>
      <c r="I2740" s="1320" t="s">
        <v>125</v>
      </c>
      <c r="J2740" s="1321"/>
      <c r="K2740" s="1321"/>
      <c r="L2740" s="1286">
        <f>VLOOKUP(A2737,'Marks Entry'!$B$9:$G$108,6)</f>
        <v>977</v>
      </c>
      <c r="M2740" s="1288" t="str">
        <f>CONCATENATE('Marks Entry'!$C$3,"0",'Marks Entry'!$G$3)</f>
        <v>School U-Dise Code :-08151106901</v>
      </c>
      <c r="N2740" s="1289"/>
      <c r="O2740" s="1290"/>
      <c r="P2740" s="1007"/>
    </row>
    <row r="2741" spans="1:16" s="73" customFormat="1" ht="15" customHeight="1">
      <c r="A2741" s="1303"/>
      <c r="B2741" s="1313"/>
      <c r="C2741" s="1314"/>
      <c r="D2741" s="1315"/>
      <c r="E2741" s="1315"/>
      <c r="F2741" s="1315"/>
      <c r="G2741" s="1315"/>
      <c r="H2741" s="1316"/>
      <c r="I2741" s="1320"/>
      <c r="J2741" s="1321"/>
      <c r="K2741" s="1321"/>
      <c r="L2741" s="1286"/>
      <c r="M2741" s="1291" t="str">
        <f>CONCATENATE('Marks Entry'!$I$3,'Marks Entry'!$J$3)</f>
        <v>Session :-2022-23</v>
      </c>
      <c r="N2741" s="1292"/>
      <c r="O2741" s="1293"/>
      <c r="P2741" s="1007"/>
    </row>
    <row r="2742" spans="1:16" s="73" customFormat="1" ht="15" customHeight="1" thickBot="1">
      <c r="A2742" s="1303"/>
      <c r="B2742" s="1313"/>
      <c r="C2742" s="1317"/>
      <c r="D2742" s="1318"/>
      <c r="E2742" s="1318"/>
      <c r="F2742" s="1318"/>
      <c r="G2742" s="1318"/>
      <c r="H2742" s="1319"/>
      <c r="I2742" s="1322"/>
      <c r="J2742" s="1323"/>
      <c r="K2742" s="1323"/>
      <c r="L2742" s="1287"/>
      <c r="M2742" s="1294"/>
      <c r="N2742" s="1295"/>
      <c r="O2742" s="1296"/>
      <c r="P2742" s="1007"/>
    </row>
    <row r="2743" spans="1:16" s="73" customFormat="1" ht="19.5" customHeight="1">
      <c r="A2743" s="1303"/>
      <c r="B2743" s="543" t="s">
        <v>210</v>
      </c>
      <c r="C2743" s="1297" t="s">
        <v>21</v>
      </c>
      <c r="D2743" s="1298"/>
      <c r="E2743" s="1298"/>
      <c r="F2743" s="1298"/>
      <c r="G2743" s="1299"/>
      <c r="H2743" s="13" t="s">
        <v>161</v>
      </c>
      <c r="I2743" s="1300">
        <f>VLOOKUP($A2737,'Marks Entry'!$B$9:$FN$108,4,0)</f>
        <v>0</v>
      </c>
      <c r="J2743" s="1300"/>
      <c r="K2743" s="1300"/>
      <c r="L2743" s="1300"/>
      <c r="M2743" s="1300"/>
      <c r="N2743" s="1300"/>
      <c r="O2743" s="1301"/>
      <c r="P2743" s="1007"/>
    </row>
    <row r="2744" spans="1:16" s="73" customFormat="1" ht="19.5" customHeight="1">
      <c r="A2744" s="1303"/>
      <c r="B2744" s="543" t="s">
        <v>210</v>
      </c>
      <c r="C2744" s="1283" t="s">
        <v>23</v>
      </c>
      <c r="D2744" s="1284"/>
      <c r="E2744" s="1284"/>
      <c r="F2744" s="1284"/>
      <c r="G2744" s="1285"/>
      <c r="H2744" s="25" t="s">
        <v>161</v>
      </c>
      <c r="I2744" s="1252">
        <f>VLOOKUP($A2737,'Marks Entry'!$B$9:$FN$108,7,0)</f>
        <v>0</v>
      </c>
      <c r="J2744" s="1252"/>
      <c r="K2744" s="1252"/>
      <c r="L2744" s="1252"/>
      <c r="M2744" s="1252"/>
      <c r="N2744" s="1252"/>
      <c r="O2744" s="1253"/>
      <c r="P2744" s="1007"/>
    </row>
    <row r="2745" spans="1:16" s="73" customFormat="1" ht="19.5" customHeight="1">
      <c r="A2745" s="1303"/>
      <c r="B2745" s="543" t="s">
        <v>210</v>
      </c>
      <c r="C2745" s="1283" t="s">
        <v>24</v>
      </c>
      <c r="D2745" s="1284"/>
      <c r="E2745" s="1284"/>
      <c r="F2745" s="1284"/>
      <c r="G2745" s="1285"/>
      <c r="H2745" s="25" t="s">
        <v>161</v>
      </c>
      <c r="I2745" s="1252">
        <f>VLOOKUP($A2737,'Marks Entry'!$B$9:$FN$108,8,0)</f>
        <v>0</v>
      </c>
      <c r="J2745" s="1252"/>
      <c r="K2745" s="1252"/>
      <c r="L2745" s="1252"/>
      <c r="M2745" s="1252"/>
      <c r="N2745" s="1252"/>
      <c r="O2745" s="1253"/>
      <c r="P2745" s="1007"/>
    </row>
    <row r="2746" spans="1:16" s="73" customFormat="1" ht="19.5" customHeight="1">
      <c r="A2746" s="1303"/>
      <c r="B2746" s="543" t="s">
        <v>210</v>
      </c>
      <c r="C2746" s="1283" t="s">
        <v>55</v>
      </c>
      <c r="D2746" s="1284"/>
      <c r="E2746" s="1284"/>
      <c r="F2746" s="1284"/>
      <c r="G2746" s="1285"/>
      <c r="H2746" s="25" t="s">
        <v>161</v>
      </c>
      <c r="I2746" s="1252">
        <f>VLOOKUP($A2737,'Marks Entry'!$B$9:$FN$108,9,0)</f>
        <v>0</v>
      </c>
      <c r="J2746" s="1252"/>
      <c r="K2746" s="1252"/>
      <c r="L2746" s="1252"/>
      <c r="M2746" s="1252"/>
      <c r="N2746" s="1252"/>
      <c r="O2746" s="1253"/>
      <c r="P2746" s="1007"/>
    </row>
    <row r="2747" spans="1:16" s="73" customFormat="1" ht="19.5" customHeight="1">
      <c r="A2747" s="1303"/>
      <c r="B2747" s="543" t="s">
        <v>210</v>
      </c>
      <c r="C2747" s="1283" t="s">
        <v>56</v>
      </c>
      <c r="D2747" s="1284"/>
      <c r="E2747" s="1284"/>
      <c r="F2747" s="1284"/>
      <c r="G2747" s="1285"/>
      <c r="H2747" s="25" t="s">
        <v>161</v>
      </c>
      <c r="I2747" s="1251" t="str">
        <f>CONCATENATE('Marks Entry'!$G$4,'Marks Entry'!$J$4)</f>
        <v>6(A)</v>
      </c>
      <c r="J2747" s="1252"/>
      <c r="K2747" s="1252"/>
      <c r="L2747" s="1252"/>
      <c r="M2747" s="1252"/>
      <c r="N2747" s="1252"/>
      <c r="O2747" s="1253"/>
      <c r="P2747" s="1007"/>
    </row>
    <row r="2748" spans="1:16" s="73" customFormat="1" ht="19.5" customHeight="1" thickBot="1">
      <c r="A2748" s="1303"/>
      <c r="B2748" s="543" t="s">
        <v>210</v>
      </c>
      <c r="C2748" s="1254" t="s">
        <v>26</v>
      </c>
      <c r="D2748" s="1255"/>
      <c r="E2748" s="1255"/>
      <c r="F2748" s="1255"/>
      <c r="G2748" s="1256"/>
      <c r="H2748" s="61" t="s">
        <v>161</v>
      </c>
      <c r="I2748" s="1257">
        <f>VLOOKUP($A2737,'Marks Entry'!$B$9:$FN$108,10,0)</f>
        <v>0</v>
      </c>
      <c r="J2748" s="1257"/>
      <c r="K2748" s="1257"/>
      <c r="L2748" s="1257"/>
      <c r="M2748" s="1257"/>
      <c r="N2748" s="1257"/>
      <c r="O2748" s="1258"/>
      <c r="P2748" s="1007"/>
    </row>
    <row r="2749" spans="1:16" s="73" customFormat="1" ht="34.5" customHeight="1">
      <c r="A2749" s="1303"/>
      <c r="B2749" s="543" t="s">
        <v>210</v>
      </c>
      <c r="C2749" s="1259" t="s">
        <v>57</v>
      </c>
      <c r="D2749" s="1260"/>
      <c r="E2749" s="525" t="s">
        <v>82</v>
      </c>
      <c r="F2749" s="525" t="s">
        <v>83</v>
      </c>
      <c r="G2749" s="697" t="str">
        <f>'Marks Entry'!$R$5</f>
        <v>No Bag Day Activity</v>
      </c>
      <c r="H2749" s="521" t="s">
        <v>32</v>
      </c>
      <c r="I2749" s="1261" t="s">
        <v>58</v>
      </c>
      <c r="J2749" s="1262"/>
      <c r="K2749" s="522" t="s">
        <v>203</v>
      </c>
      <c r="L2749" s="1263" t="s">
        <v>94</v>
      </c>
      <c r="M2749" s="1264"/>
      <c r="N2749" s="535" t="s">
        <v>86</v>
      </c>
      <c r="O2749" s="1265" t="s">
        <v>101</v>
      </c>
      <c r="P2749" s="1007"/>
    </row>
    <row r="2750" spans="1:16" s="73" customFormat="1" ht="25.5" customHeight="1" thickBot="1">
      <c r="A2750" s="1303"/>
      <c r="B2750" s="543" t="s">
        <v>210</v>
      </c>
      <c r="C2750" s="1267" t="s">
        <v>59</v>
      </c>
      <c r="D2750" s="1268"/>
      <c r="E2750" s="549">
        <f>'Marks Entry'!$N$7</f>
        <v>10</v>
      </c>
      <c r="F2750" s="549">
        <f>'Marks Entry'!$Q$7</f>
        <v>10</v>
      </c>
      <c r="G2750" s="549">
        <f>'Marks Entry'!$T$7</f>
        <v>10</v>
      </c>
      <c r="H2750" s="111">
        <f>SUM(E2750:G2750)</f>
        <v>30</v>
      </c>
      <c r="I2750" s="1269">
        <f>'Marks Entry'!$X$7</f>
        <v>70</v>
      </c>
      <c r="J2750" s="1270"/>
      <c r="K2750" s="531">
        <f>SUM(H2750,I2750)</f>
        <v>100</v>
      </c>
      <c r="L2750" s="1330">
        <f>'Marks Entry'!$AA$7</f>
        <v>100</v>
      </c>
      <c r="M2750" s="1331"/>
      <c r="N2750" s="536">
        <f>H2750+I2750+L2750</f>
        <v>200</v>
      </c>
      <c r="O2750" s="1266"/>
      <c r="P2750" s="1007"/>
    </row>
    <row r="2751" spans="1:16" s="73" customFormat="1" ht="18.600000000000001" customHeight="1">
      <c r="A2751" s="1303"/>
      <c r="B2751" s="543" t="s">
        <v>210</v>
      </c>
      <c r="C2751" s="1324" t="str">
        <f>'Marks Entry'!$L$3</f>
        <v>HINDI</v>
      </c>
      <c r="D2751" s="1325"/>
      <c r="E2751" s="527">
        <f>IF($L2740="TC",0,IF($L2740="Nso",0,VLOOKUP($A2737,'Marks Entry'!$B$9:$FN$108,13,0)))</f>
        <v>0</v>
      </c>
      <c r="F2751" s="527">
        <f>IF($L2740="TC",0,IF($L2740="Nso",0,VLOOKUP($A2737,'Marks Entry'!$B$9:$FN$108,16,0)))</f>
        <v>0</v>
      </c>
      <c r="G2751" s="527">
        <f>IF($L2740="TC",0,IF($L2740="Nso",0,VLOOKUP($A2737,'Marks Entry'!$B$9:$FN$108,19,0)))</f>
        <v>0</v>
      </c>
      <c r="H2751" s="528">
        <f>SUM(E2751:G2751)</f>
        <v>0</v>
      </c>
      <c r="I2751" s="1326">
        <f>IF($L2740="TC",0,IF($L2740="Nso",0,VLOOKUP($A2737,'Marks Entry'!$B$9:$FN$108,23,0)))</f>
        <v>0</v>
      </c>
      <c r="J2751" s="1327"/>
      <c r="K2751" s="532">
        <f>SUM(H2751,I2751)</f>
        <v>0</v>
      </c>
      <c r="L2751" s="1328">
        <f>IF($L2740="TC",0,IF($L2740="Nso",0,VLOOKUP($A2737,'Marks Entry'!$B$9:$FN$108,26,0)))</f>
        <v>0</v>
      </c>
      <c r="M2751" s="1329"/>
      <c r="N2751" s="537">
        <f>SUM(H2751,I2751,L2751)</f>
        <v>0</v>
      </c>
      <c r="O2751" s="544" t="str">
        <f>IF($L2740="TC",0,IF($L2740="Nso",0,VLOOKUP($A2737,'Marks Entry'!$B$9:$FN$108,30,0)))</f>
        <v>E</v>
      </c>
      <c r="P2751" s="1007"/>
    </row>
    <row r="2752" spans="1:16" s="73" customFormat="1" ht="18.600000000000001" customHeight="1">
      <c r="A2752" s="1303"/>
      <c r="B2752" s="543" t="s">
        <v>210</v>
      </c>
      <c r="C2752" s="1271" t="str">
        <f>'Marks Entry'!$AF$3</f>
        <v>ENGLISH</v>
      </c>
      <c r="D2752" s="1272"/>
      <c r="E2752" s="527">
        <f>IF($L2740="TC",0,IF($L2740="Nso",0,VLOOKUP($A2737,'Marks Entry'!$B$9:$FN$108,33,0)))</f>
        <v>0</v>
      </c>
      <c r="F2752" s="527">
        <f>IF($L2740="TC",0,IF($L2740="Nso",0,VLOOKUP($A2737,'Marks Entry'!$B$9:$FN$108,36,0)))</f>
        <v>0</v>
      </c>
      <c r="G2752" s="527">
        <f>IF($L2740="TC",0,IF($L2740="Nso",0,VLOOKUP($A2737,'Marks Entry'!$B$9:$FN$108,39,0)))</f>
        <v>0</v>
      </c>
      <c r="H2752" s="529">
        <f t="shared" ref="H2752:H2756" si="228">SUM(E2752:G2752)</f>
        <v>0</v>
      </c>
      <c r="I2752" s="1273">
        <f>IF($L2740="TC",0,IF($L2740="Nso",0,VLOOKUP($A2737,'Marks Entry'!$B$9:$FN$108,43,0)))</f>
        <v>0</v>
      </c>
      <c r="J2752" s="1274"/>
      <c r="K2752" s="533">
        <f t="shared" ref="K2752:K2756" si="229">SUM(H2752,I2752)</f>
        <v>0</v>
      </c>
      <c r="L2752" s="1275">
        <f>IF($L2740="TC",0,IF($L2740="Nso",0,VLOOKUP($A2737,'Marks Entry'!$B$9:$FN$108,46,0)))</f>
        <v>0</v>
      </c>
      <c r="M2752" s="1276"/>
      <c r="N2752" s="537">
        <f t="shared" ref="N2752:N2756" si="230">SUM(H2752,I2752,L2752)</f>
        <v>0</v>
      </c>
      <c r="O2752" s="544" t="str">
        <f>IF($L2740="TC",0,IF($L2740="Nso",0,VLOOKUP($A2737,'Marks Entry'!$B$9:$FN$108,50,0)))</f>
        <v>E</v>
      </c>
      <c r="P2752" s="1007"/>
    </row>
    <row r="2753" spans="1:16" s="73" customFormat="1" ht="18.600000000000001" customHeight="1">
      <c r="A2753" s="1303"/>
      <c r="B2753" s="543" t="s">
        <v>210</v>
      </c>
      <c r="C2753" s="1271" t="str">
        <f>'Marks Entry'!$AZ$3</f>
        <v>SANSKRIT</v>
      </c>
      <c r="D2753" s="1272"/>
      <c r="E2753" s="527">
        <f>IF($L2740="TC",0,IF($L2740="Nso",0,VLOOKUP($A2737,'Marks Entry'!$B$9:$FN$108,53,0)))</f>
        <v>0</v>
      </c>
      <c r="F2753" s="527">
        <f>IF($L2740="TC",0,IF($L2740="TC",0,IF($L2740="Nso",0,VLOOKUP($A2737,'Marks Entry'!$B$9:$FN$108,56,0))))</f>
        <v>0</v>
      </c>
      <c r="G2753" s="527">
        <f>IF($L2740="TC",0,IF($L2740="TC",0,IF($L2740="Nso",0,VLOOKUP($A2737,'Marks Entry'!$B$9:$FN$108,59,0))))</f>
        <v>0</v>
      </c>
      <c r="H2753" s="529">
        <f t="shared" si="228"/>
        <v>0</v>
      </c>
      <c r="I2753" s="1273">
        <f>IF($L2740="TC",0,IF($L2740="Nso",0,VLOOKUP($A2737,'Marks Entry'!$B$9:$FN$108,63,0)))</f>
        <v>0</v>
      </c>
      <c r="J2753" s="1274"/>
      <c r="K2753" s="533">
        <f t="shared" si="229"/>
        <v>0</v>
      </c>
      <c r="L2753" s="1275">
        <f>IF($L2740="TC",0,IF($L2740="Nso",0,VLOOKUP($A2737,'Marks Entry'!$B$9:$FN$108,66,0)))</f>
        <v>0</v>
      </c>
      <c r="M2753" s="1276"/>
      <c r="N2753" s="537">
        <f t="shared" si="230"/>
        <v>0</v>
      </c>
      <c r="O2753" s="544" t="str">
        <f>IF($L2740="TC",0,IF($L2740="Nso",0,VLOOKUP($A2737,'Marks Entry'!$B$9:$FN$108,70,0)))</f>
        <v>E</v>
      </c>
      <c r="P2753" s="1007"/>
    </row>
    <row r="2754" spans="1:16" s="73" customFormat="1" ht="18.600000000000001" customHeight="1">
      <c r="A2754" s="1303"/>
      <c r="B2754" s="543" t="s">
        <v>210</v>
      </c>
      <c r="C2754" s="1271" t="str">
        <f>'Marks Entry'!$BT$3</f>
        <v>SCIENCE</v>
      </c>
      <c r="D2754" s="1272"/>
      <c r="E2754" s="527">
        <f>IF($L2740="TC",0,IF($L2740="Nso",0,VLOOKUP($A2737,'Marks Entry'!$B$9:$FN$108,73,0)))</f>
        <v>0</v>
      </c>
      <c r="F2754" s="527">
        <f>IF($L2740="TC",0,IF($L2740="Nso",0,VLOOKUP($A2737,'Marks Entry'!$B$9:$FN$108,76,0)))</f>
        <v>0</v>
      </c>
      <c r="G2754" s="527">
        <f>IF($L2740="TC",0,IF($L2740="Nso",0,VLOOKUP($A2737,'Marks Entry'!$B$9:$FN$108,79,0)))</f>
        <v>0</v>
      </c>
      <c r="H2754" s="529">
        <f t="shared" si="228"/>
        <v>0</v>
      </c>
      <c r="I2754" s="1273">
        <f>IF($L2740="TC",0,IF($L2740="Nso",0,VLOOKUP($A2737,'Marks Entry'!$B$9:$FN$108,83,0)))</f>
        <v>0</v>
      </c>
      <c r="J2754" s="1274"/>
      <c r="K2754" s="533">
        <f t="shared" si="229"/>
        <v>0</v>
      </c>
      <c r="L2754" s="1275">
        <f>IF($L2740="TC",0,IF($L2740="Nso",0,VLOOKUP($A2737,'Marks Entry'!$B$9:$FN$108,86,0)))</f>
        <v>0</v>
      </c>
      <c r="M2754" s="1276"/>
      <c r="N2754" s="537">
        <f t="shared" si="230"/>
        <v>0</v>
      </c>
      <c r="O2754" s="544" t="str">
        <f>IF($L2740="TC",0,IF($L2740="Nso",0,VLOOKUP($A2737,'Marks Entry'!$B$9:$FN$108,90,0)))</f>
        <v>E</v>
      </c>
      <c r="P2754" s="1007"/>
    </row>
    <row r="2755" spans="1:16" s="73" customFormat="1" ht="18.600000000000001" customHeight="1">
      <c r="A2755" s="1303"/>
      <c r="B2755" s="543" t="s">
        <v>210</v>
      </c>
      <c r="C2755" s="1271" t="str">
        <f>'Marks Entry'!$CN$3</f>
        <v>MATHEMATICS</v>
      </c>
      <c r="D2755" s="1272"/>
      <c r="E2755" s="527">
        <f>IF($L2740="TC",0,IF($L2740="Nso",0,VLOOKUP($A2737,'Marks Entry'!$B$9:$FN$108,93,0)))</f>
        <v>0</v>
      </c>
      <c r="F2755" s="527">
        <f>IF($L2740="TC",0,IF($L2740="Nso",0,VLOOKUP($A2737,'Marks Entry'!$B$9:$FN$108,96,0)))</f>
        <v>0</v>
      </c>
      <c r="G2755" s="527">
        <f>IF($L2740="TC",0,IF($L2740="Nso",0,VLOOKUP($A2737,'Marks Entry'!$B$9:$FN$108,99,0)))</f>
        <v>0</v>
      </c>
      <c r="H2755" s="529">
        <f t="shared" si="228"/>
        <v>0</v>
      </c>
      <c r="I2755" s="1273">
        <f>IF($L2740="TC",0,IF($L2740="Nso",0,VLOOKUP($A2737,'Marks Entry'!$B$9:$FN$108,103,0)))</f>
        <v>0</v>
      </c>
      <c r="J2755" s="1274"/>
      <c r="K2755" s="533">
        <f t="shared" si="229"/>
        <v>0</v>
      </c>
      <c r="L2755" s="1275">
        <f>IF($L2740="TC",0,IF($L2740="Nso",0,VLOOKUP($A2737,'Marks Entry'!$B$9:$FN$108,106,0)))</f>
        <v>0</v>
      </c>
      <c r="M2755" s="1276"/>
      <c r="N2755" s="537">
        <f t="shared" si="230"/>
        <v>0</v>
      </c>
      <c r="O2755" s="544" t="str">
        <f>IF($L2740="TC",0,IF($L2740="Nso",0,VLOOKUP($A2737,'Marks Entry'!$B$9:$FN$108,110,0)))</f>
        <v>E</v>
      </c>
      <c r="P2755" s="1007"/>
    </row>
    <row r="2756" spans="1:16" s="73" customFormat="1" ht="18.600000000000001" customHeight="1" thickBot="1">
      <c r="A2756" s="1303"/>
      <c r="B2756" s="543" t="s">
        <v>210</v>
      </c>
      <c r="C2756" s="1277" t="str">
        <f>'Marks Entry'!$DH$3</f>
        <v>SOCIAL SCIENCE</v>
      </c>
      <c r="D2756" s="1278"/>
      <c r="E2756" s="527">
        <f>IF($L2740="TC",0,IF($L2740="Nso",0,VLOOKUP($A2737,'Marks Entry'!$B$9:$FN$108,113,0)))</f>
        <v>0</v>
      </c>
      <c r="F2756" s="527">
        <f>IF($L2740="TC",0,IF($L2740="Nso",0,VLOOKUP($A2737,'Marks Entry'!$B$9:$FN$108,116,0)))</f>
        <v>0</v>
      </c>
      <c r="G2756" s="527">
        <f>IF($L2740="TC",0,IF($L2740="Nso",0,VLOOKUP($A2737,'Marks Entry'!$B$9:$FN$108,119,0)))</f>
        <v>0</v>
      </c>
      <c r="H2756" s="530">
        <f t="shared" si="228"/>
        <v>0</v>
      </c>
      <c r="I2756" s="1279">
        <f>IF($L2740="TC",0,IF($L2740="Nso",0,VLOOKUP($A2737,'Marks Entry'!$B$9:$FN$108,123,0)))</f>
        <v>0</v>
      </c>
      <c r="J2756" s="1280"/>
      <c r="K2756" s="534">
        <f t="shared" si="229"/>
        <v>0</v>
      </c>
      <c r="L2756" s="1281">
        <f>IF($L2740="TC",0,IF($L2740="Nso",0,VLOOKUP($A2737,'Marks Entry'!$B$9:$FN$108,126,0)))</f>
        <v>0</v>
      </c>
      <c r="M2756" s="1282"/>
      <c r="N2756" s="537">
        <f t="shared" si="230"/>
        <v>0</v>
      </c>
      <c r="O2756" s="544" t="str">
        <f>IF($L2740="TC",0,IF($L2740="Nso",0,VLOOKUP($A2737,'Marks Entry'!$B$9:$FN$108,130,0)))</f>
        <v>E</v>
      </c>
      <c r="P2756" s="1007"/>
    </row>
    <row r="2757" spans="1:16" s="73" customFormat="1" ht="18.600000000000001" customHeight="1">
      <c r="A2757" s="1303"/>
      <c r="B2757" s="543" t="s">
        <v>210</v>
      </c>
      <c r="C2757" s="1350" t="s">
        <v>87</v>
      </c>
      <c r="D2757" s="1351"/>
      <c r="E2757" s="1352"/>
      <c r="F2757" s="1356" t="s">
        <v>88</v>
      </c>
      <c r="G2757" s="1357"/>
      <c r="H2757" s="1358" t="s">
        <v>89</v>
      </c>
      <c r="I2757" s="1358"/>
      <c r="J2757" s="1359" t="s">
        <v>44</v>
      </c>
      <c r="K2757" s="1360"/>
      <c r="L2757" s="236" t="s">
        <v>95</v>
      </c>
      <c r="M2757" s="236" t="s">
        <v>208</v>
      </c>
      <c r="N2757" s="200" t="s">
        <v>42</v>
      </c>
      <c r="O2757" s="545" t="s">
        <v>46</v>
      </c>
      <c r="P2757" s="1007"/>
    </row>
    <row r="2758" spans="1:16" s="73" customFormat="1" ht="18.600000000000001" customHeight="1" thickBot="1">
      <c r="A2758" s="1303"/>
      <c r="B2758" s="543" t="s">
        <v>210</v>
      </c>
      <c r="C2758" s="1353"/>
      <c r="D2758" s="1354"/>
      <c r="E2758" s="1355"/>
      <c r="F2758" s="1361">
        <f>IF($L2740="TC",0,IF($L2740="Nso",0,VLOOKUP($A2737,'Marks Entry'!$B$9:$FN$108,161,0)))</f>
        <v>1200</v>
      </c>
      <c r="G2758" s="1362"/>
      <c r="H2758" s="1363">
        <f>IF($L2740="TC",0,IF($L2740="Nso",0,VLOOKUP($A2737,'Marks Entry'!$B$9:$FN$108,162,0)))</f>
        <v>0</v>
      </c>
      <c r="I2758" s="1363"/>
      <c r="J2758" s="1364">
        <f>IF($L2740="TC",0,IF($L2740="Nso",0,VLOOKUP($A2737,'Marks Entry'!$B$9:$FN$108,163,0)))</f>
        <v>0</v>
      </c>
      <c r="K2758" s="1365"/>
      <c r="L2758" s="237" t="str">
        <f>IF($L2740="TC",0,IF($L2740="Nso",0,VLOOKUP($A2737,'Marks Entry'!$B$9:$FN$108,164,0)))</f>
        <v/>
      </c>
      <c r="M2758" s="237" t="str">
        <f>IF($L2740="TC",0,IF($L2740="Nso",0,VLOOKUP($A2737,'Marks Entry'!$B$9:$FN$108,165,0)))</f>
        <v/>
      </c>
      <c r="N2758" s="542" t="str">
        <f>IF($L2740="TC","TC",IF($L2740="Nso","NSO",VLOOKUP($A2737,'Marks Entry'!$B$9:$FN$108,166,0)))</f>
        <v>PROMOTED</v>
      </c>
      <c r="O2758" s="546" t="str">
        <f>IF($L2740="Nso",0,VLOOKUP($A2737,'Marks Entry'!$B$9:$FN$108,168,0))</f>
        <v/>
      </c>
      <c r="P2758" s="1007"/>
    </row>
    <row r="2759" spans="1:16" s="73" customFormat="1" ht="18.600000000000001" customHeight="1">
      <c r="A2759" s="1303"/>
      <c r="B2759" s="543" t="s">
        <v>210</v>
      </c>
      <c r="C2759" s="1332" t="s">
        <v>62</v>
      </c>
      <c r="D2759" s="1333"/>
      <c r="E2759" s="1333"/>
      <c r="F2759" s="1333"/>
      <c r="G2759" s="1333"/>
      <c r="H2759" s="1333"/>
      <c r="I2759" s="1334"/>
      <c r="J2759" s="1335" t="s">
        <v>63</v>
      </c>
      <c r="K2759" s="1335"/>
      <c r="L2759" s="1336"/>
      <c r="M2759" s="238">
        <f>IF($L2740="TC",0,IF($L2740="Nso",0,VLOOKUP($A2737,'Marks Entry'!$B$9:$FN$108,158,0)))</f>
        <v>0</v>
      </c>
      <c r="N2759" s="1337" t="s">
        <v>104</v>
      </c>
      <c r="O2759" s="1338"/>
      <c r="P2759" s="1007"/>
    </row>
    <row r="2760" spans="1:16" s="73" customFormat="1" ht="18.600000000000001" customHeight="1" thickBot="1">
      <c r="A2760" s="1303"/>
      <c r="B2760" s="543" t="s">
        <v>210</v>
      </c>
      <c r="C2760" s="1339" t="s">
        <v>57</v>
      </c>
      <c r="D2760" s="1340"/>
      <c r="E2760" s="1340"/>
      <c r="F2760" s="1341" t="s">
        <v>168</v>
      </c>
      <c r="G2760" s="1341"/>
      <c r="H2760" s="1341"/>
      <c r="I2760" s="523" t="s">
        <v>50</v>
      </c>
      <c r="J2760" s="1342" t="s">
        <v>64</v>
      </c>
      <c r="K2760" s="1342"/>
      <c r="L2760" s="1343"/>
      <c r="M2760" s="239">
        <f>IF($L2740="TC",0,IF($L2740="Nso",0,VLOOKUP($A2737,'Marks Entry'!$B$9:$FN$108,159,0)))</f>
        <v>0</v>
      </c>
      <c r="N2760" s="1344" t="str">
        <f>IF($L2740="TC",0,IF($L2740="Nso",0,VLOOKUP($A2737,'Marks Entry'!$B$9:$FN$108,160,0)))</f>
        <v/>
      </c>
      <c r="O2760" s="1345"/>
      <c r="P2760" s="1007"/>
    </row>
    <row r="2761" spans="1:16" s="73" customFormat="1" ht="18.600000000000001" customHeight="1">
      <c r="A2761" s="1303"/>
      <c r="B2761" s="543" t="s">
        <v>210</v>
      </c>
      <c r="C2761" s="1339"/>
      <c r="D2761" s="1340"/>
      <c r="E2761" s="1340"/>
      <c r="F2761" s="1341"/>
      <c r="G2761" s="1341"/>
      <c r="H2761" s="1341"/>
      <c r="I2761" s="524" t="s">
        <v>102</v>
      </c>
      <c r="J2761" s="1346" t="s">
        <v>65</v>
      </c>
      <c r="K2761" s="1346"/>
      <c r="L2761" s="1347"/>
      <c r="M2761" s="1348" t="str">
        <f>IF($L2740="TC",0,IF($L2740="Nso",0,VLOOKUP($A2737,'Marks Entry'!$B$9:$FN$108,169,0)))</f>
        <v>Need Improvement</v>
      </c>
      <c r="N2761" s="1348"/>
      <c r="O2761" s="1349"/>
      <c r="P2761" s="1007"/>
    </row>
    <row r="2762" spans="1:16" s="73" customFormat="1" ht="18.600000000000001" customHeight="1">
      <c r="A2762" s="1303"/>
      <c r="B2762" s="543" t="s">
        <v>210</v>
      </c>
      <c r="C2762" s="1397" t="str">
        <f>'Marks Entry'!$EB$3</f>
        <v>Work Exp.</v>
      </c>
      <c r="D2762" s="1398"/>
      <c r="E2762" s="1399"/>
      <c r="F2762" s="1400" t="str">
        <f>IF($L2740="TC",0,IF($L2740="Nso",0,VLOOKUP($A2737,'Marks Entry'!$B$9:$GM$108,186,0)))</f>
        <v>0/100</v>
      </c>
      <c r="G2762" s="1400"/>
      <c r="H2762" s="1400"/>
      <c r="I2762" s="59" t="str">
        <f>IF($L2740="TC",0,IF($L2740="Nso",0,VLOOKUP($A2737,'Marks Entry'!$B$9:$GM$108,139,0)))</f>
        <v>E</v>
      </c>
      <c r="J2762" s="1401" t="s">
        <v>81</v>
      </c>
      <c r="K2762" s="1401"/>
      <c r="L2762" s="1402"/>
      <c r="M2762" s="1403">
        <f>'Marks Entry'!$AA$2</f>
        <v>45041</v>
      </c>
      <c r="N2762" s="1403"/>
      <c r="O2762" s="1404"/>
      <c r="P2762" s="1007"/>
    </row>
    <row r="2763" spans="1:16" s="73" customFormat="1" ht="18.600000000000001" customHeight="1">
      <c r="A2763" s="1303"/>
      <c r="B2763" s="543" t="s">
        <v>210</v>
      </c>
      <c r="C2763" s="1405" t="str">
        <f>'Marks Entry'!$EK$3</f>
        <v>Art Edu.</v>
      </c>
      <c r="D2763" s="1400"/>
      <c r="E2763" s="1400"/>
      <c r="F2763" s="1406" t="str">
        <f>IF($L2740="TC",0,IF($L2740="Nso",0,VLOOKUP($A2737,'Marks Entry'!$B$9:$GM$108,190,0)))</f>
        <v>0/100</v>
      </c>
      <c r="G2763" s="1407"/>
      <c r="H2763" s="1408"/>
      <c r="I2763" s="59" t="str">
        <f>IF($L2740="TC",0,IF($L2740="Nso",0,VLOOKUP($A2737,'Marks Entry'!$B$9:$GM$108,148,0)))</f>
        <v>E</v>
      </c>
      <c r="J2763" s="1409"/>
      <c r="K2763" s="1409"/>
      <c r="L2763" s="1410"/>
      <c r="M2763" s="1410"/>
      <c r="N2763" s="1410"/>
      <c r="O2763" s="1411"/>
      <c r="P2763" s="1007"/>
    </row>
    <row r="2764" spans="1:16" s="73" customFormat="1" ht="18.600000000000001" customHeight="1">
      <c r="A2764" s="1303"/>
      <c r="B2764" s="543" t="s">
        <v>210</v>
      </c>
      <c r="C2764" s="1366" t="str">
        <f>'Marks Entry'!$ET$3</f>
        <v>HEALTH &amp; PHY. EDU.</v>
      </c>
      <c r="D2764" s="1367"/>
      <c r="E2764" s="1367"/>
      <c r="F2764" s="1368" t="str">
        <f>IF($L2740="TC",0,IF($L2740="Nso",0,VLOOKUP($A2737,'Marks Entry'!$B$9:$GM$108,194,0)))</f>
        <v>0/100</v>
      </c>
      <c r="G2764" s="1369"/>
      <c r="H2764" s="1370"/>
      <c r="I2764" s="59" t="str">
        <f>IF($L2740="TC",0,IF($L2740="Nso",0,VLOOKUP($A2737,'Marks Entry'!$B$9:$GM$108,157,0)))</f>
        <v>E</v>
      </c>
      <c r="J2764" s="1371" t="s">
        <v>77</v>
      </c>
      <c r="K2764" s="1372"/>
      <c r="L2764" s="1373"/>
      <c r="M2764" s="1377"/>
      <c r="N2764" s="1372"/>
      <c r="O2764" s="1378"/>
      <c r="P2764" s="1007"/>
    </row>
    <row r="2765" spans="1:16" s="73" customFormat="1" ht="18.600000000000001" customHeight="1">
      <c r="A2765" s="1303"/>
      <c r="B2765" s="543" t="s">
        <v>210</v>
      </c>
      <c r="C2765" s="1381" t="s">
        <v>66</v>
      </c>
      <c r="D2765" s="1382"/>
      <c r="E2765" s="1382"/>
      <c r="F2765" s="1382"/>
      <c r="G2765" s="1382"/>
      <c r="H2765" s="1382"/>
      <c r="I2765" s="1383"/>
      <c r="J2765" s="1374"/>
      <c r="K2765" s="1375"/>
      <c r="L2765" s="1376"/>
      <c r="M2765" s="1379"/>
      <c r="N2765" s="1375"/>
      <c r="O2765" s="1380"/>
      <c r="P2765" s="1007"/>
    </row>
    <row r="2766" spans="1:16" s="73" customFormat="1" ht="18.600000000000001" customHeight="1" thickBot="1">
      <c r="A2766" s="1303"/>
      <c r="B2766" s="543" t="s">
        <v>210</v>
      </c>
      <c r="C2766" s="60" t="s">
        <v>67</v>
      </c>
      <c r="D2766" s="1384" t="s">
        <v>72</v>
      </c>
      <c r="E2766" s="1385"/>
      <c r="F2766" s="1384" t="s">
        <v>73</v>
      </c>
      <c r="G2766" s="1386"/>
      <c r="H2766" s="1386"/>
      <c r="I2766" s="1387"/>
      <c r="J2766" s="1388" t="s">
        <v>78</v>
      </c>
      <c r="K2766" s="1389"/>
      <c r="L2766" s="1389"/>
      <c r="M2766" s="1389"/>
      <c r="N2766" s="1389"/>
      <c r="O2766" s="1390"/>
      <c r="P2766" s="1007"/>
    </row>
    <row r="2767" spans="1:16" s="73" customFormat="1" ht="18.600000000000001" customHeight="1">
      <c r="A2767" s="1303"/>
      <c r="B2767" s="543" t="s">
        <v>210</v>
      </c>
      <c r="C2767" s="690" t="s">
        <v>68</v>
      </c>
      <c r="D2767" s="1328" t="s">
        <v>211</v>
      </c>
      <c r="E2767" s="1327"/>
      <c r="F2767" s="1394" t="s">
        <v>74</v>
      </c>
      <c r="G2767" s="1395"/>
      <c r="H2767" s="1395"/>
      <c r="I2767" s="1396"/>
      <c r="J2767" s="1391"/>
      <c r="K2767" s="1392"/>
      <c r="L2767" s="1392"/>
      <c r="M2767" s="1392"/>
      <c r="N2767" s="1392"/>
      <c r="O2767" s="1393"/>
      <c r="P2767" s="1007"/>
    </row>
    <row r="2768" spans="1:16" s="73" customFormat="1" ht="18.600000000000001" customHeight="1">
      <c r="A2768" s="1303"/>
      <c r="B2768" s="543" t="s">
        <v>210</v>
      </c>
      <c r="C2768" s="689" t="s">
        <v>69</v>
      </c>
      <c r="D2768" s="1275" t="s">
        <v>212</v>
      </c>
      <c r="E2768" s="1274"/>
      <c r="F2768" s="1413" t="s">
        <v>75</v>
      </c>
      <c r="G2768" s="1414"/>
      <c r="H2768" s="1414"/>
      <c r="I2768" s="1415"/>
      <c r="J2768" s="1391"/>
      <c r="K2768" s="1392"/>
      <c r="L2768" s="1392"/>
      <c r="M2768" s="1392"/>
      <c r="N2768" s="1392"/>
      <c r="O2768" s="1393"/>
      <c r="P2768" s="1007"/>
    </row>
    <row r="2769" spans="1:16" s="73" customFormat="1" ht="18.600000000000001" customHeight="1">
      <c r="A2769" s="1303"/>
      <c r="B2769" s="543" t="s">
        <v>210</v>
      </c>
      <c r="C2769" s="689" t="s">
        <v>71</v>
      </c>
      <c r="D2769" s="1275" t="s">
        <v>213</v>
      </c>
      <c r="E2769" s="1274"/>
      <c r="F2769" s="1413" t="s">
        <v>76</v>
      </c>
      <c r="G2769" s="1414"/>
      <c r="H2769" s="1414"/>
      <c r="I2769" s="1415"/>
      <c r="J2769" s="1416" t="s">
        <v>90</v>
      </c>
      <c r="K2769" s="1417"/>
      <c r="L2769" s="1417"/>
      <c r="M2769" s="1417"/>
      <c r="N2769" s="1417"/>
      <c r="O2769" s="1418"/>
      <c r="P2769" s="1007"/>
    </row>
    <row r="2770" spans="1:16" s="73" customFormat="1" ht="18.600000000000001" customHeight="1">
      <c r="A2770" s="1303"/>
      <c r="B2770" s="543" t="s">
        <v>210</v>
      </c>
      <c r="C2770" s="689" t="s">
        <v>70</v>
      </c>
      <c r="D2770" s="1275" t="s">
        <v>214</v>
      </c>
      <c r="E2770" s="1274"/>
      <c r="F2770" s="1413" t="s">
        <v>103</v>
      </c>
      <c r="G2770" s="1414"/>
      <c r="H2770" s="1414"/>
      <c r="I2770" s="1415"/>
      <c r="J2770" s="1416"/>
      <c r="K2770" s="1417"/>
      <c r="L2770" s="1417"/>
      <c r="M2770" s="1417"/>
      <c r="N2770" s="1417"/>
      <c r="O2770" s="1418"/>
      <c r="P2770" s="1007"/>
    </row>
    <row r="2771" spans="1:16" s="73" customFormat="1" ht="18.600000000000001" customHeight="1" thickBot="1">
      <c r="A2771" s="1303"/>
      <c r="B2771" s="547" t="s">
        <v>210</v>
      </c>
      <c r="C2771" s="548" t="s">
        <v>153</v>
      </c>
      <c r="D2771" s="1281" t="s">
        <v>215</v>
      </c>
      <c r="E2771" s="1280"/>
      <c r="F2771" s="1422" t="s">
        <v>216</v>
      </c>
      <c r="G2771" s="1423"/>
      <c r="H2771" s="1423"/>
      <c r="I2771" s="1424"/>
      <c r="J2771" s="1419"/>
      <c r="K2771" s="1420"/>
      <c r="L2771" s="1420"/>
      <c r="M2771" s="1420"/>
      <c r="N2771" s="1420"/>
      <c r="O2771" s="1421"/>
      <c r="P2771" s="1007"/>
    </row>
    <row r="2772" spans="1:16" s="73" customFormat="1" ht="9.75" customHeight="1">
      <c r="A2772" s="1412"/>
      <c r="B2772" s="1412"/>
      <c r="C2772" s="1412"/>
      <c r="D2772" s="1412"/>
      <c r="E2772" s="1412"/>
      <c r="F2772" s="1412"/>
      <c r="G2772" s="1412"/>
      <c r="H2772" s="1412"/>
      <c r="I2772" s="1412"/>
      <c r="J2772" s="1412"/>
      <c r="K2772" s="1412"/>
      <c r="L2772" s="1412"/>
      <c r="M2772" s="1412"/>
      <c r="N2772" s="1412"/>
      <c r="O2772" s="1412"/>
      <c r="P2772" s="1412"/>
    </row>
    <row r="2773" spans="1:16" s="73" customFormat="1" ht="17.25" customHeight="1" thickBot="1">
      <c r="A2773" s="241">
        <f>A2737+1</f>
        <v>78</v>
      </c>
      <c r="B2773" s="1302" t="s">
        <v>53</v>
      </c>
      <c r="C2773" s="1302"/>
      <c r="D2773" s="1302"/>
      <c r="E2773" s="1302"/>
      <c r="F2773" s="1302"/>
      <c r="G2773" s="1302"/>
      <c r="H2773" s="1302"/>
      <c r="I2773" s="1302"/>
      <c r="J2773" s="1302"/>
      <c r="K2773" s="1302"/>
      <c r="L2773" s="1302"/>
      <c r="M2773" s="1302"/>
      <c r="N2773" s="1302"/>
      <c r="O2773" s="1302"/>
      <c r="P2773" s="1007"/>
    </row>
    <row r="2774" spans="1:16" s="73" customFormat="1" ht="44.25" customHeight="1">
      <c r="A2774" s="1303"/>
      <c r="B2774" s="1304" t="str">
        <f>IF(L2776&gt;0,CONCATENATE(I2776,L2776),0)</f>
        <v>Roll No.:-978</v>
      </c>
      <c r="C2774" s="1306"/>
      <c r="D2774" s="1308" t="str">
        <f>Master!$E$8</f>
        <v>Govt. Sr. Secondary School Raimalwada</v>
      </c>
      <c r="E2774" s="1309"/>
      <c r="F2774" s="1309"/>
      <c r="G2774" s="1309"/>
      <c r="H2774" s="1309"/>
      <c r="I2774" s="1309"/>
      <c r="J2774" s="1309"/>
      <c r="K2774" s="1309"/>
      <c r="L2774" s="1309"/>
      <c r="M2774" s="1309"/>
      <c r="N2774" s="1309"/>
      <c r="O2774" s="1310"/>
      <c r="P2774" s="1007"/>
    </row>
    <row r="2775" spans="1:16" s="73" customFormat="1" ht="26.25" customHeight="1" thickBot="1">
      <c r="A2775" s="1303"/>
      <c r="B2775" s="1305"/>
      <c r="C2775" s="1307"/>
      <c r="D2775" s="1311" t="str">
        <f>Master!$E$11</f>
        <v>P.S.-Bapini (Jodhpur)</v>
      </c>
      <c r="E2775" s="1311"/>
      <c r="F2775" s="1311"/>
      <c r="G2775" s="1311"/>
      <c r="H2775" s="1311"/>
      <c r="I2775" s="1311"/>
      <c r="J2775" s="1311"/>
      <c r="K2775" s="1311"/>
      <c r="L2775" s="1311"/>
      <c r="M2775" s="1311"/>
      <c r="N2775" s="1311"/>
      <c r="O2775" s="1312"/>
      <c r="P2775" s="1007"/>
    </row>
    <row r="2776" spans="1:16" s="73" customFormat="1" ht="15" customHeight="1">
      <c r="A2776" s="1303"/>
      <c r="B2776" s="1313"/>
      <c r="C2776" s="1314" t="s">
        <v>163</v>
      </c>
      <c r="D2776" s="1315"/>
      <c r="E2776" s="1315"/>
      <c r="F2776" s="1315"/>
      <c r="G2776" s="1315"/>
      <c r="H2776" s="1316"/>
      <c r="I2776" s="1320" t="s">
        <v>125</v>
      </c>
      <c r="J2776" s="1321"/>
      <c r="K2776" s="1321"/>
      <c r="L2776" s="1286">
        <f>VLOOKUP(A2773,'Marks Entry'!$B$9:$G$108,6)</f>
        <v>978</v>
      </c>
      <c r="M2776" s="1288" t="str">
        <f>CONCATENATE('Marks Entry'!$C$3,"0",'Marks Entry'!$G$3)</f>
        <v>School U-Dise Code :-08151106901</v>
      </c>
      <c r="N2776" s="1289"/>
      <c r="O2776" s="1290"/>
      <c r="P2776" s="1007"/>
    </row>
    <row r="2777" spans="1:16" s="73" customFormat="1" ht="15" customHeight="1">
      <c r="A2777" s="1303"/>
      <c r="B2777" s="1313"/>
      <c r="C2777" s="1314"/>
      <c r="D2777" s="1315"/>
      <c r="E2777" s="1315"/>
      <c r="F2777" s="1315"/>
      <c r="G2777" s="1315"/>
      <c r="H2777" s="1316"/>
      <c r="I2777" s="1320"/>
      <c r="J2777" s="1321"/>
      <c r="K2777" s="1321"/>
      <c r="L2777" s="1286"/>
      <c r="M2777" s="1291" t="str">
        <f>CONCATENATE('Marks Entry'!$I$3,'Marks Entry'!$J$3)</f>
        <v>Session :-2022-23</v>
      </c>
      <c r="N2777" s="1292"/>
      <c r="O2777" s="1293"/>
      <c r="P2777" s="1007"/>
    </row>
    <row r="2778" spans="1:16" s="73" customFormat="1" ht="15" customHeight="1" thickBot="1">
      <c r="A2778" s="1303"/>
      <c r="B2778" s="1313"/>
      <c r="C2778" s="1317"/>
      <c r="D2778" s="1318"/>
      <c r="E2778" s="1318"/>
      <c r="F2778" s="1318"/>
      <c r="G2778" s="1318"/>
      <c r="H2778" s="1319"/>
      <c r="I2778" s="1322"/>
      <c r="J2778" s="1323"/>
      <c r="K2778" s="1323"/>
      <c r="L2778" s="1287"/>
      <c r="M2778" s="1294"/>
      <c r="N2778" s="1295"/>
      <c r="O2778" s="1296"/>
      <c r="P2778" s="1007"/>
    </row>
    <row r="2779" spans="1:16" s="73" customFormat="1" ht="19.5" customHeight="1">
      <c r="A2779" s="1303"/>
      <c r="B2779" s="543" t="s">
        <v>210</v>
      </c>
      <c r="C2779" s="1297" t="s">
        <v>21</v>
      </c>
      <c r="D2779" s="1298"/>
      <c r="E2779" s="1298"/>
      <c r="F2779" s="1298"/>
      <c r="G2779" s="1299"/>
      <c r="H2779" s="13" t="s">
        <v>161</v>
      </c>
      <c r="I2779" s="1300">
        <f>VLOOKUP($A2773,'Marks Entry'!$B$9:$FN$108,4,0)</f>
        <v>0</v>
      </c>
      <c r="J2779" s="1300"/>
      <c r="K2779" s="1300"/>
      <c r="L2779" s="1300"/>
      <c r="M2779" s="1300"/>
      <c r="N2779" s="1300"/>
      <c r="O2779" s="1301"/>
      <c r="P2779" s="1007"/>
    </row>
    <row r="2780" spans="1:16" s="73" customFormat="1" ht="19.5" customHeight="1">
      <c r="A2780" s="1303"/>
      <c r="B2780" s="543" t="s">
        <v>210</v>
      </c>
      <c r="C2780" s="1283" t="s">
        <v>23</v>
      </c>
      <c r="D2780" s="1284"/>
      <c r="E2780" s="1284"/>
      <c r="F2780" s="1284"/>
      <c r="G2780" s="1285"/>
      <c r="H2780" s="25" t="s">
        <v>161</v>
      </c>
      <c r="I2780" s="1252">
        <f>VLOOKUP($A2773,'Marks Entry'!$B$9:$FN$108,7,0)</f>
        <v>0</v>
      </c>
      <c r="J2780" s="1252"/>
      <c r="K2780" s="1252"/>
      <c r="L2780" s="1252"/>
      <c r="M2780" s="1252"/>
      <c r="N2780" s="1252"/>
      <c r="O2780" s="1253"/>
      <c r="P2780" s="1007"/>
    </row>
    <row r="2781" spans="1:16" s="73" customFormat="1" ht="19.5" customHeight="1">
      <c r="A2781" s="1303"/>
      <c r="B2781" s="543" t="s">
        <v>210</v>
      </c>
      <c r="C2781" s="1283" t="s">
        <v>24</v>
      </c>
      <c r="D2781" s="1284"/>
      <c r="E2781" s="1284"/>
      <c r="F2781" s="1284"/>
      <c r="G2781" s="1285"/>
      <c r="H2781" s="25" t="s">
        <v>161</v>
      </c>
      <c r="I2781" s="1252">
        <f>VLOOKUP($A2773,'Marks Entry'!$B$9:$FN$108,8,0)</f>
        <v>0</v>
      </c>
      <c r="J2781" s="1252"/>
      <c r="K2781" s="1252"/>
      <c r="L2781" s="1252"/>
      <c r="M2781" s="1252"/>
      <c r="N2781" s="1252"/>
      <c r="O2781" s="1253"/>
      <c r="P2781" s="1007"/>
    </row>
    <row r="2782" spans="1:16" s="73" customFormat="1" ht="19.5" customHeight="1">
      <c r="A2782" s="1303"/>
      <c r="B2782" s="543" t="s">
        <v>210</v>
      </c>
      <c r="C2782" s="1283" t="s">
        <v>55</v>
      </c>
      <c r="D2782" s="1284"/>
      <c r="E2782" s="1284"/>
      <c r="F2782" s="1284"/>
      <c r="G2782" s="1285"/>
      <c r="H2782" s="25" t="s">
        <v>161</v>
      </c>
      <c r="I2782" s="1252">
        <f>VLOOKUP($A2773,'Marks Entry'!$B$9:$FN$108,9,0)</f>
        <v>0</v>
      </c>
      <c r="J2782" s="1252"/>
      <c r="K2782" s="1252"/>
      <c r="L2782" s="1252"/>
      <c r="M2782" s="1252"/>
      <c r="N2782" s="1252"/>
      <c r="O2782" s="1253"/>
      <c r="P2782" s="1007"/>
    </row>
    <row r="2783" spans="1:16" s="73" customFormat="1" ht="19.5" customHeight="1">
      <c r="A2783" s="1303"/>
      <c r="B2783" s="543" t="s">
        <v>210</v>
      </c>
      <c r="C2783" s="1283" t="s">
        <v>56</v>
      </c>
      <c r="D2783" s="1284"/>
      <c r="E2783" s="1284"/>
      <c r="F2783" s="1284"/>
      <c r="G2783" s="1285"/>
      <c r="H2783" s="25" t="s">
        <v>161</v>
      </c>
      <c r="I2783" s="1251" t="str">
        <f>CONCATENATE('Marks Entry'!$G$4,'Marks Entry'!$J$4)</f>
        <v>6(A)</v>
      </c>
      <c r="J2783" s="1252"/>
      <c r="K2783" s="1252"/>
      <c r="L2783" s="1252"/>
      <c r="M2783" s="1252"/>
      <c r="N2783" s="1252"/>
      <c r="O2783" s="1253"/>
      <c r="P2783" s="1007"/>
    </row>
    <row r="2784" spans="1:16" s="73" customFormat="1" ht="19.5" customHeight="1" thickBot="1">
      <c r="A2784" s="1303"/>
      <c r="B2784" s="543" t="s">
        <v>210</v>
      </c>
      <c r="C2784" s="1254" t="s">
        <v>26</v>
      </c>
      <c r="D2784" s="1255"/>
      <c r="E2784" s="1255"/>
      <c r="F2784" s="1255"/>
      <c r="G2784" s="1256"/>
      <c r="H2784" s="61" t="s">
        <v>161</v>
      </c>
      <c r="I2784" s="1257">
        <f>VLOOKUP($A2773,'Marks Entry'!$B$9:$FN$108,10,0)</f>
        <v>0</v>
      </c>
      <c r="J2784" s="1257"/>
      <c r="K2784" s="1257"/>
      <c r="L2784" s="1257"/>
      <c r="M2784" s="1257"/>
      <c r="N2784" s="1257"/>
      <c r="O2784" s="1258"/>
      <c r="P2784" s="1007"/>
    </row>
    <row r="2785" spans="1:16" s="73" customFormat="1" ht="34.5" customHeight="1">
      <c r="A2785" s="1303"/>
      <c r="B2785" s="543" t="s">
        <v>210</v>
      </c>
      <c r="C2785" s="1259" t="s">
        <v>57</v>
      </c>
      <c r="D2785" s="1260"/>
      <c r="E2785" s="525" t="s">
        <v>82</v>
      </c>
      <c r="F2785" s="525" t="s">
        <v>83</v>
      </c>
      <c r="G2785" s="697" t="str">
        <f>'Marks Entry'!$R$5</f>
        <v>No Bag Day Activity</v>
      </c>
      <c r="H2785" s="521" t="s">
        <v>32</v>
      </c>
      <c r="I2785" s="1261" t="s">
        <v>58</v>
      </c>
      <c r="J2785" s="1262"/>
      <c r="K2785" s="522" t="s">
        <v>203</v>
      </c>
      <c r="L2785" s="1263" t="s">
        <v>94</v>
      </c>
      <c r="M2785" s="1264"/>
      <c r="N2785" s="535" t="s">
        <v>86</v>
      </c>
      <c r="O2785" s="1265" t="s">
        <v>101</v>
      </c>
      <c r="P2785" s="1007"/>
    </row>
    <row r="2786" spans="1:16" s="73" customFormat="1" ht="25.5" customHeight="1" thickBot="1">
      <c r="A2786" s="1303"/>
      <c r="B2786" s="543" t="s">
        <v>210</v>
      </c>
      <c r="C2786" s="1267" t="s">
        <v>59</v>
      </c>
      <c r="D2786" s="1268"/>
      <c r="E2786" s="549">
        <f>'Marks Entry'!$N$7</f>
        <v>10</v>
      </c>
      <c r="F2786" s="549">
        <f>'Marks Entry'!$Q$7</f>
        <v>10</v>
      </c>
      <c r="G2786" s="549">
        <f>'Marks Entry'!$T$7</f>
        <v>10</v>
      </c>
      <c r="H2786" s="111">
        <f>SUM(E2786:G2786)</f>
        <v>30</v>
      </c>
      <c r="I2786" s="1269">
        <f>'Marks Entry'!$X$7</f>
        <v>70</v>
      </c>
      <c r="J2786" s="1270"/>
      <c r="K2786" s="531">
        <f>SUM(H2786,I2786)</f>
        <v>100</v>
      </c>
      <c r="L2786" s="1330">
        <f>'Marks Entry'!$AA$7</f>
        <v>100</v>
      </c>
      <c r="M2786" s="1331"/>
      <c r="N2786" s="536">
        <f>H2786+I2786+L2786</f>
        <v>200</v>
      </c>
      <c r="O2786" s="1266"/>
      <c r="P2786" s="1007"/>
    </row>
    <row r="2787" spans="1:16" s="73" customFormat="1" ht="18.600000000000001" customHeight="1">
      <c r="A2787" s="1303"/>
      <c r="B2787" s="543" t="s">
        <v>210</v>
      </c>
      <c r="C2787" s="1324" t="str">
        <f>'Marks Entry'!$L$3</f>
        <v>HINDI</v>
      </c>
      <c r="D2787" s="1325"/>
      <c r="E2787" s="527">
        <f>IF($L2776="TC",0,IF($L2776="Nso",0,VLOOKUP($A2773,'Marks Entry'!$B$9:$FN$108,13,0)))</f>
        <v>0</v>
      </c>
      <c r="F2787" s="527">
        <f>IF($L2776="TC",0,IF($L2776="Nso",0,VLOOKUP($A2773,'Marks Entry'!$B$9:$FN$108,16,0)))</f>
        <v>0</v>
      </c>
      <c r="G2787" s="527">
        <f>IF($L2776="TC",0,IF($L2776="Nso",0,VLOOKUP($A2773,'Marks Entry'!$B$9:$FN$108,19,0)))</f>
        <v>0</v>
      </c>
      <c r="H2787" s="528">
        <f>SUM(E2787:G2787)</f>
        <v>0</v>
      </c>
      <c r="I2787" s="1326">
        <f>IF($L2776="TC",0,IF($L2776="Nso",0,VLOOKUP($A2773,'Marks Entry'!$B$9:$FN$108,23,0)))</f>
        <v>0</v>
      </c>
      <c r="J2787" s="1327"/>
      <c r="K2787" s="532">
        <f>SUM(H2787,I2787)</f>
        <v>0</v>
      </c>
      <c r="L2787" s="1328">
        <f>IF($L2776="TC",0,IF($L2776="Nso",0,VLOOKUP($A2773,'Marks Entry'!$B$9:$FN$108,26,0)))</f>
        <v>0</v>
      </c>
      <c r="M2787" s="1329"/>
      <c r="N2787" s="537">
        <f>SUM(H2787,I2787,L2787)</f>
        <v>0</v>
      </c>
      <c r="O2787" s="544" t="str">
        <f>IF($L2776="TC",0,IF($L2776="Nso",0,VLOOKUP($A2773,'Marks Entry'!$B$9:$FN$108,30,0)))</f>
        <v>E</v>
      </c>
      <c r="P2787" s="1007"/>
    </row>
    <row r="2788" spans="1:16" s="73" customFormat="1" ht="18.600000000000001" customHeight="1">
      <c r="A2788" s="1303"/>
      <c r="B2788" s="543" t="s">
        <v>210</v>
      </c>
      <c r="C2788" s="1271" t="str">
        <f>'Marks Entry'!$AF$3</f>
        <v>ENGLISH</v>
      </c>
      <c r="D2788" s="1272"/>
      <c r="E2788" s="527">
        <f>IF($L2776="TC",0,IF($L2776="Nso",0,VLOOKUP($A2773,'Marks Entry'!$B$9:$FN$108,33,0)))</f>
        <v>0</v>
      </c>
      <c r="F2788" s="527">
        <f>IF($L2776="TC",0,IF($L2776="Nso",0,VLOOKUP($A2773,'Marks Entry'!$B$9:$FN$108,36,0)))</f>
        <v>0</v>
      </c>
      <c r="G2788" s="527">
        <f>IF($L2776="TC",0,IF($L2776="Nso",0,VLOOKUP($A2773,'Marks Entry'!$B$9:$FN$108,39,0)))</f>
        <v>0</v>
      </c>
      <c r="H2788" s="529">
        <f t="shared" ref="H2788:H2792" si="231">SUM(E2788:G2788)</f>
        <v>0</v>
      </c>
      <c r="I2788" s="1273">
        <f>IF($L2776="TC",0,IF($L2776="Nso",0,VLOOKUP($A2773,'Marks Entry'!$B$9:$FN$108,43,0)))</f>
        <v>0</v>
      </c>
      <c r="J2788" s="1274"/>
      <c r="K2788" s="533">
        <f t="shared" ref="K2788:K2792" si="232">SUM(H2788,I2788)</f>
        <v>0</v>
      </c>
      <c r="L2788" s="1275">
        <f>IF($L2776="TC",0,IF($L2776="Nso",0,VLOOKUP($A2773,'Marks Entry'!$B$9:$FN$108,46,0)))</f>
        <v>0</v>
      </c>
      <c r="M2788" s="1276"/>
      <c r="N2788" s="537">
        <f t="shared" ref="N2788:N2792" si="233">SUM(H2788,I2788,L2788)</f>
        <v>0</v>
      </c>
      <c r="O2788" s="544" t="str">
        <f>IF($L2776="TC",0,IF($L2776="Nso",0,VLOOKUP($A2773,'Marks Entry'!$B$9:$FN$108,50,0)))</f>
        <v>E</v>
      </c>
      <c r="P2788" s="1007"/>
    </row>
    <row r="2789" spans="1:16" s="73" customFormat="1" ht="18.600000000000001" customHeight="1">
      <c r="A2789" s="1303"/>
      <c r="B2789" s="543" t="s">
        <v>210</v>
      </c>
      <c r="C2789" s="1271" t="str">
        <f>'Marks Entry'!$AZ$3</f>
        <v>SANSKRIT</v>
      </c>
      <c r="D2789" s="1272"/>
      <c r="E2789" s="527">
        <f>IF($L2776="TC",0,IF($L2776="Nso",0,VLOOKUP($A2773,'Marks Entry'!$B$9:$FN$108,53,0)))</f>
        <v>0</v>
      </c>
      <c r="F2789" s="527">
        <f>IF($L2776="TC",0,IF($L2776="TC",0,IF($L2776="Nso",0,VLOOKUP($A2773,'Marks Entry'!$B$9:$FN$108,56,0))))</f>
        <v>0</v>
      </c>
      <c r="G2789" s="527">
        <f>IF($L2776="TC",0,IF($L2776="TC",0,IF($L2776="Nso",0,VLOOKUP($A2773,'Marks Entry'!$B$9:$FN$108,59,0))))</f>
        <v>0</v>
      </c>
      <c r="H2789" s="529">
        <f t="shared" si="231"/>
        <v>0</v>
      </c>
      <c r="I2789" s="1273">
        <f>IF($L2776="TC",0,IF($L2776="Nso",0,VLOOKUP($A2773,'Marks Entry'!$B$9:$FN$108,63,0)))</f>
        <v>0</v>
      </c>
      <c r="J2789" s="1274"/>
      <c r="K2789" s="533">
        <f t="shared" si="232"/>
        <v>0</v>
      </c>
      <c r="L2789" s="1275">
        <f>IF($L2776="TC",0,IF($L2776="Nso",0,VLOOKUP($A2773,'Marks Entry'!$B$9:$FN$108,66,0)))</f>
        <v>0</v>
      </c>
      <c r="M2789" s="1276"/>
      <c r="N2789" s="537">
        <f t="shared" si="233"/>
        <v>0</v>
      </c>
      <c r="O2789" s="544" t="str">
        <f>IF($L2776="TC",0,IF($L2776="Nso",0,VLOOKUP($A2773,'Marks Entry'!$B$9:$FN$108,70,0)))</f>
        <v>E</v>
      </c>
      <c r="P2789" s="1007"/>
    </row>
    <row r="2790" spans="1:16" s="73" customFormat="1" ht="18.600000000000001" customHeight="1">
      <c r="A2790" s="1303"/>
      <c r="B2790" s="543" t="s">
        <v>210</v>
      </c>
      <c r="C2790" s="1271" t="str">
        <f>'Marks Entry'!$BT$3</f>
        <v>SCIENCE</v>
      </c>
      <c r="D2790" s="1272"/>
      <c r="E2790" s="527">
        <f>IF($L2776="TC",0,IF($L2776="Nso",0,VLOOKUP($A2773,'Marks Entry'!$B$9:$FN$108,73,0)))</f>
        <v>0</v>
      </c>
      <c r="F2790" s="527">
        <f>IF($L2776="TC",0,IF($L2776="Nso",0,VLOOKUP($A2773,'Marks Entry'!$B$9:$FN$108,76,0)))</f>
        <v>0</v>
      </c>
      <c r="G2790" s="527">
        <f>IF($L2776="TC",0,IF($L2776="Nso",0,VLOOKUP($A2773,'Marks Entry'!$B$9:$FN$108,79,0)))</f>
        <v>0</v>
      </c>
      <c r="H2790" s="529">
        <f t="shared" si="231"/>
        <v>0</v>
      </c>
      <c r="I2790" s="1273">
        <f>IF($L2776="TC",0,IF($L2776="Nso",0,VLOOKUP($A2773,'Marks Entry'!$B$9:$FN$108,83,0)))</f>
        <v>0</v>
      </c>
      <c r="J2790" s="1274"/>
      <c r="K2790" s="533">
        <f t="shared" si="232"/>
        <v>0</v>
      </c>
      <c r="L2790" s="1275">
        <f>IF($L2776="TC",0,IF($L2776="Nso",0,VLOOKUP($A2773,'Marks Entry'!$B$9:$FN$108,86,0)))</f>
        <v>0</v>
      </c>
      <c r="M2790" s="1276"/>
      <c r="N2790" s="537">
        <f t="shared" si="233"/>
        <v>0</v>
      </c>
      <c r="O2790" s="544" t="str">
        <f>IF($L2776="TC",0,IF($L2776="Nso",0,VLOOKUP($A2773,'Marks Entry'!$B$9:$FN$108,90,0)))</f>
        <v>E</v>
      </c>
      <c r="P2790" s="1007"/>
    </row>
    <row r="2791" spans="1:16" s="73" customFormat="1" ht="18.600000000000001" customHeight="1">
      <c r="A2791" s="1303"/>
      <c r="B2791" s="543" t="s">
        <v>210</v>
      </c>
      <c r="C2791" s="1271" t="str">
        <f>'Marks Entry'!$CN$3</f>
        <v>MATHEMATICS</v>
      </c>
      <c r="D2791" s="1272"/>
      <c r="E2791" s="527">
        <f>IF($L2776="TC",0,IF($L2776="Nso",0,VLOOKUP($A2773,'Marks Entry'!$B$9:$FN$108,93,0)))</f>
        <v>0</v>
      </c>
      <c r="F2791" s="527">
        <f>IF($L2776="TC",0,IF($L2776="Nso",0,VLOOKUP($A2773,'Marks Entry'!$B$9:$FN$108,96,0)))</f>
        <v>0</v>
      </c>
      <c r="G2791" s="527">
        <f>IF($L2776="TC",0,IF($L2776="Nso",0,VLOOKUP($A2773,'Marks Entry'!$B$9:$FN$108,99,0)))</f>
        <v>0</v>
      </c>
      <c r="H2791" s="529">
        <f t="shared" si="231"/>
        <v>0</v>
      </c>
      <c r="I2791" s="1273">
        <f>IF($L2776="TC",0,IF($L2776="Nso",0,VLOOKUP($A2773,'Marks Entry'!$B$9:$FN$108,103,0)))</f>
        <v>0</v>
      </c>
      <c r="J2791" s="1274"/>
      <c r="K2791" s="533">
        <f t="shared" si="232"/>
        <v>0</v>
      </c>
      <c r="L2791" s="1275">
        <f>IF($L2776="TC",0,IF($L2776="Nso",0,VLOOKUP($A2773,'Marks Entry'!$B$9:$FN$108,106,0)))</f>
        <v>0</v>
      </c>
      <c r="M2791" s="1276"/>
      <c r="N2791" s="537">
        <f t="shared" si="233"/>
        <v>0</v>
      </c>
      <c r="O2791" s="544" t="str">
        <f>IF($L2776="TC",0,IF($L2776="Nso",0,VLOOKUP($A2773,'Marks Entry'!$B$9:$FN$108,110,0)))</f>
        <v>E</v>
      </c>
      <c r="P2791" s="1007"/>
    </row>
    <row r="2792" spans="1:16" s="73" customFormat="1" ht="18.600000000000001" customHeight="1" thickBot="1">
      <c r="A2792" s="1303"/>
      <c r="B2792" s="543" t="s">
        <v>210</v>
      </c>
      <c r="C2792" s="1277" t="str">
        <f>'Marks Entry'!$DH$3</f>
        <v>SOCIAL SCIENCE</v>
      </c>
      <c r="D2792" s="1278"/>
      <c r="E2792" s="527">
        <f>IF($L2776="TC",0,IF($L2776="Nso",0,VLOOKUP($A2773,'Marks Entry'!$B$9:$FN$108,113,0)))</f>
        <v>0</v>
      </c>
      <c r="F2792" s="527">
        <f>IF($L2776="TC",0,IF($L2776="Nso",0,VLOOKUP($A2773,'Marks Entry'!$B$9:$FN$108,116,0)))</f>
        <v>0</v>
      </c>
      <c r="G2792" s="527">
        <f>IF($L2776="TC",0,IF($L2776="Nso",0,VLOOKUP($A2773,'Marks Entry'!$B$9:$FN$108,119,0)))</f>
        <v>0</v>
      </c>
      <c r="H2792" s="530">
        <f t="shared" si="231"/>
        <v>0</v>
      </c>
      <c r="I2792" s="1279">
        <f>IF($L2776="TC",0,IF($L2776="Nso",0,VLOOKUP($A2773,'Marks Entry'!$B$9:$FN$108,123,0)))</f>
        <v>0</v>
      </c>
      <c r="J2792" s="1280"/>
      <c r="K2792" s="534">
        <f t="shared" si="232"/>
        <v>0</v>
      </c>
      <c r="L2792" s="1281">
        <f>IF($L2776="TC",0,IF($L2776="Nso",0,VLOOKUP($A2773,'Marks Entry'!$B$9:$FN$108,126,0)))</f>
        <v>0</v>
      </c>
      <c r="M2792" s="1282"/>
      <c r="N2792" s="537">
        <f t="shared" si="233"/>
        <v>0</v>
      </c>
      <c r="O2792" s="544" t="str">
        <f>IF($L2776="TC",0,IF($L2776="Nso",0,VLOOKUP($A2773,'Marks Entry'!$B$9:$FN$108,130,0)))</f>
        <v>E</v>
      </c>
      <c r="P2792" s="1007"/>
    </row>
    <row r="2793" spans="1:16" s="73" customFormat="1" ht="18.600000000000001" customHeight="1">
      <c r="A2793" s="1303"/>
      <c r="B2793" s="543" t="s">
        <v>210</v>
      </c>
      <c r="C2793" s="1350" t="s">
        <v>87</v>
      </c>
      <c r="D2793" s="1351"/>
      <c r="E2793" s="1352"/>
      <c r="F2793" s="1356" t="s">
        <v>88</v>
      </c>
      <c r="G2793" s="1357"/>
      <c r="H2793" s="1358" t="s">
        <v>89</v>
      </c>
      <c r="I2793" s="1358"/>
      <c r="J2793" s="1359" t="s">
        <v>44</v>
      </c>
      <c r="K2793" s="1360"/>
      <c r="L2793" s="236" t="s">
        <v>95</v>
      </c>
      <c r="M2793" s="236" t="s">
        <v>208</v>
      </c>
      <c r="N2793" s="200" t="s">
        <v>42</v>
      </c>
      <c r="O2793" s="545" t="s">
        <v>46</v>
      </c>
      <c r="P2793" s="1007"/>
    </row>
    <row r="2794" spans="1:16" s="73" customFormat="1" ht="18.600000000000001" customHeight="1" thickBot="1">
      <c r="A2794" s="1303"/>
      <c r="B2794" s="543" t="s">
        <v>210</v>
      </c>
      <c r="C2794" s="1353"/>
      <c r="D2794" s="1354"/>
      <c r="E2794" s="1355"/>
      <c r="F2794" s="1361">
        <f>IF($L2776="TC",0,IF($L2776="Nso",0,VLOOKUP($A2773,'Marks Entry'!$B$9:$FN$108,161,0)))</f>
        <v>1200</v>
      </c>
      <c r="G2794" s="1362"/>
      <c r="H2794" s="1363">
        <f>IF($L2776="TC",0,IF($L2776="Nso",0,VLOOKUP($A2773,'Marks Entry'!$B$9:$FN$108,162,0)))</f>
        <v>0</v>
      </c>
      <c r="I2794" s="1363"/>
      <c r="J2794" s="1364">
        <f>IF($L2776="TC",0,IF($L2776="Nso",0,VLOOKUP($A2773,'Marks Entry'!$B$9:$FN$108,163,0)))</f>
        <v>0</v>
      </c>
      <c r="K2794" s="1365"/>
      <c r="L2794" s="237" t="str">
        <f>IF($L2776="TC",0,IF($L2776="Nso",0,VLOOKUP($A2773,'Marks Entry'!$B$9:$FN$108,164,0)))</f>
        <v/>
      </c>
      <c r="M2794" s="237" t="str">
        <f>IF($L2776="TC",0,IF($L2776="Nso",0,VLOOKUP($A2773,'Marks Entry'!$B$9:$FN$108,165,0)))</f>
        <v/>
      </c>
      <c r="N2794" s="542" t="str">
        <f>IF($L2776="TC","TC",IF($L2776="Nso","NSO",VLOOKUP($A2773,'Marks Entry'!$B$9:$FN$108,166,0)))</f>
        <v>PROMOTED</v>
      </c>
      <c r="O2794" s="546" t="str">
        <f>IF($L2776="Nso",0,VLOOKUP($A2773,'Marks Entry'!$B$9:$FN$108,168,0))</f>
        <v/>
      </c>
      <c r="P2794" s="1007"/>
    </row>
    <row r="2795" spans="1:16" s="73" customFormat="1" ht="18.600000000000001" customHeight="1">
      <c r="A2795" s="1303"/>
      <c r="B2795" s="543" t="s">
        <v>210</v>
      </c>
      <c r="C2795" s="1332" t="s">
        <v>62</v>
      </c>
      <c r="D2795" s="1333"/>
      <c r="E2795" s="1333"/>
      <c r="F2795" s="1333"/>
      <c r="G2795" s="1333"/>
      <c r="H2795" s="1333"/>
      <c r="I2795" s="1334"/>
      <c r="J2795" s="1335" t="s">
        <v>63</v>
      </c>
      <c r="K2795" s="1335"/>
      <c r="L2795" s="1336"/>
      <c r="M2795" s="238">
        <f>IF($L2776="TC",0,IF($L2776="Nso",0,VLOOKUP($A2773,'Marks Entry'!$B$9:$FN$108,158,0)))</f>
        <v>0</v>
      </c>
      <c r="N2795" s="1337" t="s">
        <v>104</v>
      </c>
      <c r="O2795" s="1338"/>
      <c r="P2795" s="1007"/>
    </row>
    <row r="2796" spans="1:16" s="73" customFormat="1" ht="18.600000000000001" customHeight="1" thickBot="1">
      <c r="A2796" s="1303"/>
      <c r="B2796" s="543" t="s">
        <v>210</v>
      </c>
      <c r="C2796" s="1339" t="s">
        <v>57</v>
      </c>
      <c r="D2796" s="1340"/>
      <c r="E2796" s="1340"/>
      <c r="F2796" s="1341" t="s">
        <v>168</v>
      </c>
      <c r="G2796" s="1341"/>
      <c r="H2796" s="1341"/>
      <c r="I2796" s="523" t="s">
        <v>50</v>
      </c>
      <c r="J2796" s="1342" t="s">
        <v>64</v>
      </c>
      <c r="K2796" s="1342"/>
      <c r="L2796" s="1343"/>
      <c r="M2796" s="239">
        <f>IF($L2776="TC",0,IF($L2776="Nso",0,VLOOKUP($A2773,'Marks Entry'!$B$9:$FN$108,159,0)))</f>
        <v>0</v>
      </c>
      <c r="N2796" s="1344" t="str">
        <f>IF($L2776="TC",0,IF($L2776="Nso",0,VLOOKUP($A2773,'Marks Entry'!$B$9:$FN$108,160,0)))</f>
        <v/>
      </c>
      <c r="O2796" s="1345"/>
      <c r="P2796" s="1007"/>
    </row>
    <row r="2797" spans="1:16" s="73" customFormat="1" ht="18.600000000000001" customHeight="1">
      <c r="A2797" s="1303"/>
      <c r="B2797" s="543" t="s">
        <v>210</v>
      </c>
      <c r="C2797" s="1339"/>
      <c r="D2797" s="1340"/>
      <c r="E2797" s="1340"/>
      <c r="F2797" s="1341"/>
      <c r="G2797" s="1341"/>
      <c r="H2797" s="1341"/>
      <c r="I2797" s="524" t="s">
        <v>102</v>
      </c>
      <c r="J2797" s="1346" t="s">
        <v>65</v>
      </c>
      <c r="K2797" s="1346"/>
      <c r="L2797" s="1347"/>
      <c r="M2797" s="1348" t="str">
        <f>IF($L2776="TC",0,IF($L2776="Nso",0,VLOOKUP($A2773,'Marks Entry'!$B$9:$FN$108,169,0)))</f>
        <v>Need Improvement</v>
      </c>
      <c r="N2797" s="1348"/>
      <c r="O2797" s="1349"/>
      <c r="P2797" s="1007"/>
    </row>
    <row r="2798" spans="1:16" s="73" customFormat="1" ht="18.600000000000001" customHeight="1">
      <c r="A2798" s="1303"/>
      <c r="B2798" s="543" t="s">
        <v>210</v>
      </c>
      <c r="C2798" s="1397" t="str">
        <f>'Marks Entry'!$EB$3</f>
        <v>Work Exp.</v>
      </c>
      <c r="D2798" s="1398"/>
      <c r="E2798" s="1399"/>
      <c r="F2798" s="1400" t="str">
        <f>IF($L2776="TC",0,IF($L2776="Nso",0,VLOOKUP($A2773,'Marks Entry'!$B$9:$GM$108,186,0)))</f>
        <v>0/100</v>
      </c>
      <c r="G2798" s="1400"/>
      <c r="H2798" s="1400"/>
      <c r="I2798" s="59" t="str">
        <f>IF($L2776="TC",0,IF($L2776="Nso",0,VLOOKUP($A2773,'Marks Entry'!$B$9:$GM$108,139,0)))</f>
        <v>E</v>
      </c>
      <c r="J2798" s="1401" t="s">
        <v>81</v>
      </c>
      <c r="K2798" s="1401"/>
      <c r="L2798" s="1402"/>
      <c r="M2798" s="1403">
        <f>'Marks Entry'!$AA$2</f>
        <v>45041</v>
      </c>
      <c r="N2798" s="1403"/>
      <c r="O2798" s="1404"/>
      <c r="P2798" s="1007"/>
    </row>
    <row r="2799" spans="1:16" s="73" customFormat="1" ht="18.600000000000001" customHeight="1">
      <c r="A2799" s="1303"/>
      <c r="B2799" s="543" t="s">
        <v>210</v>
      </c>
      <c r="C2799" s="1405" t="str">
        <f>'Marks Entry'!$EK$3</f>
        <v>Art Edu.</v>
      </c>
      <c r="D2799" s="1400"/>
      <c r="E2799" s="1400"/>
      <c r="F2799" s="1406" t="str">
        <f>IF($L2776="TC",0,IF($L2776="Nso",0,VLOOKUP($A2773,'Marks Entry'!$B$9:$GM$108,190,0)))</f>
        <v>0/100</v>
      </c>
      <c r="G2799" s="1407"/>
      <c r="H2799" s="1408"/>
      <c r="I2799" s="59" t="str">
        <f>IF($L2776="TC",0,IF($L2776="Nso",0,VLOOKUP($A2773,'Marks Entry'!$B$9:$GM$108,148,0)))</f>
        <v>E</v>
      </c>
      <c r="J2799" s="1409"/>
      <c r="K2799" s="1409"/>
      <c r="L2799" s="1410"/>
      <c r="M2799" s="1410"/>
      <c r="N2799" s="1410"/>
      <c r="O2799" s="1411"/>
      <c r="P2799" s="1007"/>
    </row>
    <row r="2800" spans="1:16" s="73" customFormat="1" ht="18.600000000000001" customHeight="1">
      <c r="A2800" s="1303"/>
      <c r="B2800" s="543" t="s">
        <v>210</v>
      </c>
      <c r="C2800" s="1366" t="str">
        <f>'Marks Entry'!$ET$3</f>
        <v>HEALTH &amp; PHY. EDU.</v>
      </c>
      <c r="D2800" s="1367"/>
      <c r="E2800" s="1367"/>
      <c r="F2800" s="1368" t="str">
        <f>IF($L2776="TC",0,IF($L2776="Nso",0,VLOOKUP($A2773,'Marks Entry'!$B$9:$GM$108,194,0)))</f>
        <v>0/100</v>
      </c>
      <c r="G2800" s="1369"/>
      <c r="H2800" s="1370"/>
      <c r="I2800" s="59" t="str">
        <f>IF($L2776="TC",0,IF($L2776="Nso",0,VLOOKUP($A2773,'Marks Entry'!$B$9:$GM$108,157,0)))</f>
        <v>E</v>
      </c>
      <c r="J2800" s="1371" t="s">
        <v>77</v>
      </c>
      <c r="K2800" s="1372"/>
      <c r="L2800" s="1373"/>
      <c r="M2800" s="1377"/>
      <c r="N2800" s="1372"/>
      <c r="O2800" s="1378"/>
      <c r="P2800" s="1007"/>
    </row>
    <row r="2801" spans="1:16" s="73" customFormat="1" ht="18.600000000000001" customHeight="1">
      <c r="A2801" s="1303"/>
      <c r="B2801" s="543" t="s">
        <v>210</v>
      </c>
      <c r="C2801" s="1381" t="s">
        <v>66</v>
      </c>
      <c r="D2801" s="1382"/>
      <c r="E2801" s="1382"/>
      <c r="F2801" s="1382"/>
      <c r="G2801" s="1382"/>
      <c r="H2801" s="1382"/>
      <c r="I2801" s="1383"/>
      <c r="J2801" s="1374"/>
      <c r="K2801" s="1375"/>
      <c r="L2801" s="1376"/>
      <c r="M2801" s="1379"/>
      <c r="N2801" s="1375"/>
      <c r="O2801" s="1380"/>
      <c r="P2801" s="1007"/>
    </row>
    <row r="2802" spans="1:16" s="73" customFormat="1" ht="18.600000000000001" customHeight="1" thickBot="1">
      <c r="A2802" s="1303"/>
      <c r="B2802" s="543" t="s">
        <v>210</v>
      </c>
      <c r="C2802" s="60" t="s">
        <v>67</v>
      </c>
      <c r="D2802" s="1384" t="s">
        <v>72</v>
      </c>
      <c r="E2802" s="1385"/>
      <c r="F2802" s="1384" t="s">
        <v>73</v>
      </c>
      <c r="G2802" s="1386"/>
      <c r="H2802" s="1386"/>
      <c r="I2802" s="1387"/>
      <c r="J2802" s="1388" t="s">
        <v>78</v>
      </c>
      <c r="K2802" s="1389"/>
      <c r="L2802" s="1389"/>
      <c r="M2802" s="1389"/>
      <c r="N2802" s="1389"/>
      <c r="O2802" s="1390"/>
      <c r="P2802" s="1007"/>
    </row>
    <row r="2803" spans="1:16" s="73" customFormat="1" ht="18.600000000000001" customHeight="1">
      <c r="A2803" s="1303"/>
      <c r="B2803" s="543" t="s">
        <v>210</v>
      </c>
      <c r="C2803" s="690" t="s">
        <v>68</v>
      </c>
      <c r="D2803" s="1328" t="s">
        <v>211</v>
      </c>
      <c r="E2803" s="1327"/>
      <c r="F2803" s="1394" t="s">
        <v>74</v>
      </c>
      <c r="G2803" s="1395"/>
      <c r="H2803" s="1395"/>
      <c r="I2803" s="1396"/>
      <c r="J2803" s="1391"/>
      <c r="K2803" s="1392"/>
      <c r="L2803" s="1392"/>
      <c r="M2803" s="1392"/>
      <c r="N2803" s="1392"/>
      <c r="O2803" s="1393"/>
      <c r="P2803" s="1007"/>
    </row>
    <row r="2804" spans="1:16" s="73" customFormat="1" ht="18.600000000000001" customHeight="1">
      <c r="A2804" s="1303"/>
      <c r="B2804" s="543" t="s">
        <v>210</v>
      </c>
      <c r="C2804" s="689" t="s">
        <v>69</v>
      </c>
      <c r="D2804" s="1275" t="s">
        <v>212</v>
      </c>
      <c r="E2804" s="1274"/>
      <c r="F2804" s="1413" t="s">
        <v>75</v>
      </c>
      <c r="G2804" s="1414"/>
      <c r="H2804" s="1414"/>
      <c r="I2804" s="1415"/>
      <c r="J2804" s="1391"/>
      <c r="K2804" s="1392"/>
      <c r="L2804" s="1392"/>
      <c r="M2804" s="1392"/>
      <c r="N2804" s="1392"/>
      <c r="O2804" s="1393"/>
      <c r="P2804" s="1007"/>
    </row>
    <row r="2805" spans="1:16" s="73" customFormat="1" ht="18.600000000000001" customHeight="1">
      <c r="A2805" s="1303"/>
      <c r="B2805" s="543" t="s">
        <v>210</v>
      </c>
      <c r="C2805" s="689" t="s">
        <v>71</v>
      </c>
      <c r="D2805" s="1275" t="s">
        <v>213</v>
      </c>
      <c r="E2805" s="1274"/>
      <c r="F2805" s="1413" t="s">
        <v>76</v>
      </c>
      <c r="G2805" s="1414"/>
      <c r="H2805" s="1414"/>
      <c r="I2805" s="1415"/>
      <c r="J2805" s="1416" t="s">
        <v>90</v>
      </c>
      <c r="K2805" s="1417"/>
      <c r="L2805" s="1417"/>
      <c r="M2805" s="1417"/>
      <c r="N2805" s="1417"/>
      <c r="O2805" s="1418"/>
      <c r="P2805" s="1007"/>
    </row>
    <row r="2806" spans="1:16" s="73" customFormat="1" ht="18.600000000000001" customHeight="1">
      <c r="A2806" s="1303"/>
      <c r="B2806" s="543" t="s">
        <v>210</v>
      </c>
      <c r="C2806" s="689" t="s">
        <v>70</v>
      </c>
      <c r="D2806" s="1275" t="s">
        <v>214</v>
      </c>
      <c r="E2806" s="1274"/>
      <c r="F2806" s="1413" t="s">
        <v>103</v>
      </c>
      <c r="G2806" s="1414"/>
      <c r="H2806" s="1414"/>
      <c r="I2806" s="1415"/>
      <c r="J2806" s="1416"/>
      <c r="K2806" s="1417"/>
      <c r="L2806" s="1417"/>
      <c r="M2806" s="1417"/>
      <c r="N2806" s="1417"/>
      <c r="O2806" s="1418"/>
      <c r="P2806" s="1007"/>
    </row>
    <row r="2807" spans="1:16" s="73" customFormat="1" ht="18.600000000000001" customHeight="1" thickBot="1">
      <c r="A2807" s="1303"/>
      <c r="B2807" s="547" t="s">
        <v>210</v>
      </c>
      <c r="C2807" s="548" t="s">
        <v>153</v>
      </c>
      <c r="D2807" s="1281" t="s">
        <v>215</v>
      </c>
      <c r="E2807" s="1280"/>
      <c r="F2807" s="1422" t="s">
        <v>216</v>
      </c>
      <c r="G2807" s="1423"/>
      <c r="H2807" s="1423"/>
      <c r="I2807" s="1424"/>
      <c r="J2807" s="1419"/>
      <c r="K2807" s="1420"/>
      <c r="L2807" s="1420"/>
      <c r="M2807" s="1420"/>
      <c r="N2807" s="1420"/>
      <c r="O2807" s="1421"/>
      <c r="P2807" s="1007"/>
    </row>
    <row r="2808" spans="1:16" s="73" customFormat="1" ht="9.75" customHeight="1">
      <c r="A2808" s="1412"/>
      <c r="B2808" s="1412"/>
      <c r="C2808" s="1412"/>
      <c r="D2808" s="1412"/>
      <c r="E2808" s="1412"/>
      <c r="F2808" s="1412"/>
      <c r="G2808" s="1412"/>
      <c r="H2808" s="1412"/>
      <c r="I2808" s="1412"/>
      <c r="J2808" s="1412"/>
      <c r="K2808" s="1412"/>
      <c r="L2808" s="1412"/>
      <c r="M2808" s="1412"/>
      <c r="N2808" s="1412"/>
      <c r="O2808" s="1412"/>
      <c r="P2808" s="1412"/>
    </row>
    <row r="2809" spans="1:16" s="73" customFormat="1" ht="17.25" customHeight="1" thickBot="1">
      <c r="A2809" s="241">
        <f>A2773+1</f>
        <v>79</v>
      </c>
      <c r="B2809" s="1302" t="s">
        <v>53</v>
      </c>
      <c r="C2809" s="1302"/>
      <c r="D2809" s="1302"/>
      <c r="E2809" s="1302"/>
      <c r="F2809" s="1302"/>
      <c r="G2809" s="1302"/>
      <c r="H2809" s="1302"/>
      <c r="I2809" s="1302"/>
      <c r="J2809" s="1302"/>
      <c r="K2809" s="1302"/>
      <c r="L2809" s="1302"/>
      <c r="M2809" s="1302"/>
      <c r="N2809" s="1302"/>
      <c r="O2809" s="1302"/>
      <c r="P2809" s="1007"/>
    </row>
    <row r="2810" spans="1:16" s="73" customFormat="1" ht="44.25" customHeight="1">
      <c r="A2810" s="1303"/>
      <c r="B2810" s="1304" t="str">
        <f>IF(L2812&gt;0,CONCATENATE(I2812,L2812),0)</f>
        <v>Roll No.:-979</v>
      </c>
      <c r="C2810" s="1306"/>
      <c r="D2810" s="1308" t="str">
        <f>Master!$E$8</f>
        <v>Govt. Sr. Secondary School Raimalwada</v>
      </c>
      <c r="E2810" s="1309"/>
      <c r="F2810" s="1309"/>
      <c r="G2810" s="1309"/>
      <c r="H2810" s="1309"/>
      <c r="I2810" s="1309"/>
      <c r="J2810" s="1309"/>
      <c r="K2810" s="1309"/>
      <c r="L2810" s="1309"/>
      <c r="M2810" s="1309"/>
      <c r="N2810" s="1309"/>
      <c r="O2810" s="1310"/>
      <c r="P2810" s="1007"/>
    </row>
    <row r="2811" spans="1:16" s="73" customFormat="1" ht="26.25" customHeight="1" thickBot="1">
      <c r="A2811" s="1303"/>
      <c r="B2811" s="1305"/>
      <c r="C2811" s="1307"/>
      <c r="D2811" s="1311" t="str">
        <f>Master!$E$11</f>
        <v>P.S.-Bapini (Jodhpur)</v>
      </c>
      <c r="E2811" s="1311"/>
      <c r="F2811" s="1311"/>
      <c r="G2811" s="1311"/>
      <c r="H2811" s="1311"/>
      <c r="I2811" s="1311"/>
      <c r="J2811" s="1311"/>
      <c r="K2811" s="1311"/>
      <c r="L2811" s="1311"/>
      <c r="M2811" s="1311"/>
      <c r="N2811" s="1311"/>
      <c r="O2811" s="1312"/>
      <c r="P2811" s="1007"/>
    </row>
    <row r="2812" spans="1:16" s="73" customFormat="1" ht="15" customHeight="1">
      <c r="A2812" s="1303"/>
      <c r="B2812" s="1313"/>
      <c r="C2812" s="1314" t="s">
        <v>163</v>
      </c>
      <c r="D2812" s="1315"/>
      <c r="E2812" s="1315"/>
      <c r="F2812" s="1315"/>
      <c r="G2812" s="1315"/>
      <c r="H2812" s="1316"/>
      <c r="I2812" s="1320" t="s">
        <v>125</v>
      </c>
      <c r="J2812" s="1321"/>
      <c r="K2812" s="1321"/>
      <c r="L2812" s="1286">
        <f>VLOOKUP(A2809,'Marks Entry'!$B$9:$G$108,6)</f>
        <v>979</v>
      </c>
      <c r="M2812" s="1288" t="str">
        <f>CONCATENATE('Marks Entry'!$C$3,"0",'Marks Entry'!$G$3)</f>
        <v>School U-Dise Code :-08151106901</v>
      </c>
      <c r="N2812" s="1289"/>
      <c r="O2812" s="1290"/>
      <c r="P2812" s="1007"/>
    </row>
    <row r="2813" spans="1:16" s="73" customFormat="1" ht="15" customHeight="1">
      <c r="A2813" s="1303"/>
      <c r="B2813" s="1313"/>
      <c r="C2813" s="1314"/>
      <c r="D2813" s="1315"/>
      <c r="E2813" s="1315"/>
      <c r="F2813" s="1315"/>
      <c r="G2813" s="1315"/>
      <c r="H2813" s="1316"/>
      <c r="I2813" s="1320"/>
      <c r="J2813" s="1321"/>
      <c r="K2813" s="1321"/>
      <c r="L2813" s="1286"/>
      <c r="M2813" s="1291" t="str">
        <f>CONCATENATE('Marks Entry'!$I$3,'Marks Entry'!$J$3)</f>
        <v>Session :-2022-23</v>
      </c>
      <c r="N2813" s="1292"/>
      <c r="O2813" s="1293"/>
      <c r="P2813" s="1007"/>
    </row>
    <row r="2814" spans="1:16" s="73" customFormat="1" ht="15" customHeight="1" thickBot="1">
      <c r="A2814" s="1303"/>
      <c r="B2814" s="1313"/>
      <c r="C2814" s="1317"/>
      <c r="D2814" s="1318"/>
      <c r="E2814" s="1318"/>
      <c r="F2814" s="1318"/>
      <c r="G2814" s="1318"/>
      <c r="H2814" s="1319"/>
      <c r="I2814" s="1322"/>
      <c r="J2814" s="1323"/>
      <c r="K2814" s="1323"/>
      <c r="L2814" s="1287"/>
      <c r="M2814" s="1294"/>
      <c r="N2814" s="1295"/>
      <c r="O2814" s="1296"/>
      <c r="P2814" s="1007"/>
    </row>
    <row r="2815" spans="1:16" s="73" customFormat="1" ht="19.5" customHeight="1">
      <c r="A2815" s="1303"/>
      <c r="B2815" s="543" t="s">
        <v>210</v>
      </c>
      <c r="C2815" s="1297" t="s">
        <v>21</v>
      </c>
      <c r="D2815" s="1298"/>
      <c r="E2815" s="1298"/>
      <c r="F2815" s="1298"/>
      <c r="G2815" s="1299"/>
      <c r="H2815" s="13" t="s">
        <v>161</v>
      </c>
      <c r="I2815" s="1300">
        <f>VLOOKUP($A2809,'Marks Entry'!$B$9:$FN$108,4,0)</f>
        <v>0</v>
      </c>
      <c r="J2815" s="1300"/>
      <c r="K2815" s="1300"/>
      <c r="L2815" s="1300"/>
      <c r="M2815" s="1300"/>
      <c r="N2815" s="1300"/>
      <c r="O2815" s="1301"/>
      <c r="P2815" s="1007"/>
    </row>
    <row r="2816" spans="1:16" s="73" customFormat="1" ht="19.5" customHeight="1">
      <c r="A2816" s="1303"/>
      <c r="B2816" s="543" t="s">
        <v>210</v>
      </c>
      <c r="C2816" s="1283" t="s">
        <v>23</v>
      </c>
      <c r="D2816" s="1284"/>
      <c r="E2816" s="1284"/>
      <c r="F2816" s="1284"/>
      <c r="G2816" s="1285"/>
      <c r="H2816" s="25" t="s">
        <v>161</v>
      </c>
      <c r="I2816" s="1252">
        <f>VLOOKUP($A2809,'Marks Entry'!$B$9:$FN$108,7,0)</f>
        <v>0</v>
      </c>
      <c r="J2816" s="1252"/>
      <c r="K2816" s="1252"/>
      <c r="L2816" s="1252"/>
      <c r="M2816" s="1252"/>
      <c r="N2816" s="1252"/>
      <c r="O2816" s="1253"/>
      <c r="P2816" s="1007"/>
    </row>
    <row r="2817" spans="1:16" s="73" customFormat="1" ht="19.5" customHeight="1">
      <c r="A2817" s="1303"/>
      <c r="B2817" s="543" t="s">
        <v>210</v>
      </c>
      <c r="C2817" s="1283" t="s">
        <v>24</v>
      </c>
      <c r="D2817" s="1284"/>
      <c r="E2817" s="1284"/>
      <c r="F2817" s="1284"/>
      <c r="G2817" s="1285"/>
      <c r="H2817" s="25" t="s">
        <v>161</v>
      </c>
      <c r="I2817" s="1252">
        <f>VLOOKUP($A2809,'Marks Entry'!$B$9:$FN$108,8,0)</f>
        <v>0</v>
      </c>
      <c r="J2817" s="1252"/>
      <c r="K2817" s="1252"/>
      <c r="L2817" s="1252"/>
      <c r="M2817" s="1252"/>
      <c r="N2817" s="1252"/>
      <c r="O2817" s="1253"/>
      <c r="P2817" s="1007"/>
    </row>
    <row r="2818" spans="1:16" s="73" customFormat="1" ht="19.5" customHeight="1">
      <c r="A2818" s="1303"/>
      <c r="B2818" s="543" t="s">
        <v>210</v>
      </c>
      <c r="C2818" s="1283" t="s">
        <v>55</v>
      </c>
      <c r="D2818" s="1284"/>
      <c r="E2818" s="1284"/>
      <c r="F2818" s="1284"/>
      <c r="G2818" s="1285"/>
      <c r="H2818" s="25" t="s">
        <v>161</v>
      </c>
      <c r="I2818" s="1252">
        <f>VLOOKUP($A2809,'Marks Entry'!$B$9:$FN$108,9,0)</f>
        <v>0</v>
      </c>
      <c r="J2818" s="1252"/>
      <c r="K2818" s="1252"/>
      <c r="L2818" s="1252"/>
      <c r="M2818" s="1252"/>
      <c r="N2818" s="1252"/>
      <c r="O2818" s="1253"/>
      <c r="P2818" s="1007"/>
    </row>
    <row r="2819" spans="1:16" s="73" customFormat="1" ht="19.5" customHeight="1">
      <c r="A2819" s="1303"/>
      <c r="B2819" s="543" t="s">
        <v>210</v>
      </c>
      <c r="C2819" s="1283" t="s">
        <v>56</v>
      </c>
      <c r="D2819" s="1284"/>
      <c r="E2819" s="1284"/>
      <c r="F2819" s="1284"/>
      <c r="G2819" s="1285"/>
      <c r="H2819" s="25" t="s">
        <v>161</v>
      </c>
      <c r="I2819" s="1251" t="str">
        <f>CONCATENATE('Marks Entry'!$G$4,'Marks Entry'!$J$4)</f>
        <v>6(A)</v>
      </c>
      <c r="J2819" s="1252"/>
      <c r="K2819" s="1252"/>
      <c r="L2819" s="1252"/>
      <c r="M2819" s="1252"/>
      <c r="N2819" s="1252"/>
      <c r="O2819" s="1253"/>
      <c r="P2819" s="1007"/>
    </row>
    <row r="2820" spans="1:16" s="73" customFormat="1" ht="19.5" customHeight="1" thickBot="1">
      <c r="A2820" s="1303"/>
      <c r="B2820" s="543" t="s">
        <v>210</v>
      </c>
      <c r="C2820" s="1254" t="s">
        <v>26</v>
      </c>
      <c r="D2820" s="1255"/>
      <c r="E2820" s="1255"/>
      <c r="F2820" s="1255"/>
      <c r="G2820" s="1256"/>
      <c r="H2820" s="61" t="s">
        <v>161</v>
      </c>
      <c r="I2820" s="1257">
        <f>VLOOKUP($A2809,'Marks Entry'!$B$9:$FN$108,10,0)</f>
        <v>0</v>
      </c>
      <c r="J2820" s="1257"/>
      <c r="K2820" s="1257"/>
      <c r="L2820" s="1257"/>
      <c r="M2820" s="1257"/>
      <c r="N2820" s="1257"/>
      <c r="O2820" s="1258"/>
      <c r="P2820" s="1007"/>
    </row>
    <row r="2821" spans="1:16" s="73" customFormat="1" ht="34.5" customHeight="1">
      <c r="A2821" s="1303"/>
      <c r="B2821" s="543" t="s">
        <v>210</v>
      </c>
      <c r="C2821" s="1259" t="s">
        <v>57</v>
      </c>
      <c r="D2821" s="1260"/>
      <c r="E2821" s="525" t="s">
        <v>82</v>
      </c>
      <c r="F2821" s="525" t="s">
        <v>83</v>
      </c>
      <c r="G2821" s="697" t="str">
        <f>'Marks Entry'!$R$5</f>
        <v>No Bag Day Activity</v>
      </c>
      <c r="H2821" s="521" t="s">
        <v>32</v>
      </c>
      <c r="I2821" s="1261" t="s">
        <v>58</v>
      </c>
      <c r="J2821" s="1262"/>
      <c r="K2821" s="522" t="s">
        <v>203</v>
      </c>
      <c r="L2821" s="1263" t="s">
        <v>94</v>
      </c>
      <c r="M2821" s="1264"/>
      <c r="N2821" s="535" t="s">
        <v>86</v>
      </c>
      <c r="O2821" s="1265" t="s">
        <v>101</v>
      </c>
      <c r="P2821" s="1007"/>
    </row>
    <row r="2822" spans="1:16" s="73" customFormat="1" ht="25.5" customHeight="1" thickBot="1">
      <c r="A2822" s="1303"/>
      <c r="B2822" s="543" t="s">
        <v>210</v>
      </c>
      <c r="C2822" s="1267" t="s">
        <v>59</v>
      </c>
      <c r="D2822" s="1268"/>
      <c r="E2822" s="549">
        <f>'Marks Entry'!$N$7</f>
        <v>10</v>
      </c>
      <c r="F2822" s="549">
        <f>'Marks Entry'!$Q$7</f>
        <v>10</v>
      </c>
      <c r="G2822" s="549">
        <f>'Marks Entry'!$T$7</f>
        <v>10</v>
      </c>
      <c r="H2822" s="111">
        <f>SUM(E2822:G2822)</f>
        <v>30</v>
      </c>
      <c r="I2822" s="1269">
        <f>'Marks Entry'!$X$7</f>
        <v>70</v>
      </c>
      <c r="J2822" s="1270"/>
      <c r="K2822" s="531">
        <f>SUM(H2822,I2822)</f>
        <v>100</v>
      </c>
      <c r="L2822" s="1330">
        <f>'Marks Entry'!$AA$7</f>
        <v>100</v>
      </c>
      <c r="M2822" s="1331"/>
      <c r="N2822" s="536">
        <f>H2822+I2822+L2822</f>
        <v>200</v>
      </c>
      <c r="O2822" s="1266"/>
      <c r="P2822" s="1007"/>
    </row>
    <row r="2823" spans="1:16" s="73" customFormat="1" ht="18.600000000000001" customHeight="1">
      <c r="A2823" s="1303"/>
      <c r="B2823" s="543" t="s">
        <v>210</v>
      </c>
      <c r="C2823" s="1324" t="str">
        <f>'Marks Entry'!$L$3</f>
        <v>HINDI</v>
      </c>
      <c r="D2823" s="1325"/>
      <c r="E2823" s="527">
        <f>IF($L2812="TC",0,IF($L2812="Nso",0,VLOOKUP($A2809,'Marks Entry'!$B$9:$FN$108,13,0)))</f>
        <v>0</v>
      </c>
      <c r="F2823" s="527">
        <f>IF($L2812="TC",0,IF($L2812="Nso",0,VLOOKUP($A2809,'Marks Entry'!$B$9:$FN$108,16,0)))</f>
        <v>0</v>
      </c>
      <c r="G2823" s="527">
        <f>IF($L2812="TC",0,IF($L2812="Nso",0,VLOOKUP($A2809,'Marks Entry'!$B$9:$FN$108,19,0)))</f>
        <v>0</v>
      </c>
      <c r="H2823" s="528">
        <f>SUM(E2823:G2823)</f>
        <v>0</v>
      </c>
      <c r="I2823" s="1326">
        <f>IF($L2812="TC",0,IF($L2812="Nso",0,VLOOKUP($A2809,'Marks Entry'!$B$9:$FN$108,23,0)))</f>
        <v>0</v>
      </c>
      <c r="J2823" s="1327"/>
      <c r="K2823" s="532">
        <f>SUM(H2823,I2823)</f>
        <v>0</v>
      </c>
      <c r="L2823" s="1328">
        <f>IF($L2812="TC",0,IF($L2812="Nso",0,VLOOKUP($A2809,'Marks Entry'!$B$9:$FN$108,26,0)))</f>
        <v>0</v>
      </c>
      <c r="M2823" s="1329"/>
      <c r="N2823" s="537">
        <f>SUM(H2823,I2823,L2823)</f>
        <v>0</v>
      </c>
      <c r="O2823" s="544" t="str">
        <f>IF($L2812="TC",0,IF($L2812="Nso",0,VLOOKUP($A2809,'Marks Entry'!$B$9:$FN$108,30,0)))</f>
        <v>E</v>
      </c>
      <c r="P2823" s="1007"/>
    </row>
    <row r="2824" spans="1:16" s="73" customFormat="1" ht="18.600000000000001" customHeight="1">
      <c r="A2824" s="1303"/>
      <c r="B2824" s="543" t="s">
        <v>210</v>
      </c>
      <c r="C2824" s="1271" t="str">
        <f>'Marks Entry'!$AF$3</f>
        <v>ENGLISH</v>
      </c>
      <c r="D2824" s="1272"/>
      <c r="E2824" s="527">
        <f>IF($L2812="TC",0,IF($L2812="Nso",0,VLOOKUP($A2809,'Marks Entry'!$B$9:$FN$108,33,0)))</f>
        <v>0</v>
      </c>
      <c r="F2824" s="527">
        <f>IF($L2812="TC",0,IF($L2812="Nso",0,VLOOKUP($A2809,'Marks Entry'!$B$9:$FN$108,36,0)))</f>
        <v>0</v>
      </c>
      <c r="G2824" s="527">
        <f>IF($L2812="TC",0,IF($L2812="Nso",0,VLOOKUP($A2809,'Marks Entry'!$B$9:$FN$108,39,0)))</f>
        <v>0</v>
      </c>
      <c r="H2824" s="529">
        <f t="shared" ref="H2824:H2828" si="234">SUM(E2824:G2824)</f>
        <v>0</v>
      </c>
      <c r="I2824" s="1273">
        <f>IF($L2812="TC",0,IF($L2812="Nso",0,VLOOKUP($A2809,'Marks Entry'!$B$9:$FN$108,43,0)))</f>
        <v>0</v>
      </c>
      <c r="J2824" s="1274"/>
      <c r="K2824" s="533">
        <f t="shared" ref="K2824:K2828" si="235">SUM(H2824,I2824)</f>
        <v>0</v>
      </c>
      <c r="L2824" s="1275">
        <f>IF($L2812="TC",0,IF($L2812="Nso",0,VLOOKUP($A2809,'Marks Entry'!$B$9:$FN$108,46,0)))</f>
        <v>0</v>
      </c>
      <c r="M2824" s="1276"/>
      <c r="N2824" s="537">
        <f t="shared" ref="N2824:N2828" si="236">SUM(H2824,I2824,L2824)</f>
        <v>0</v>
      </c>
      <c r="O2824" s="544" t="str">
        <f>IF($L2812="TC",0,IF($L2812="Nso",0,VLOOKUP($A2809,'Marks Entry'!$B$9:$FN$108,50,0)))</f>
        <v>E</v>
      </c>
      <c r="P2824" s="1007"/>
    </row>
    <row r="2825" spans="1:16" s="73" customFormat="1" ht="18.600000000000001" customHeight="1">
      <c r="A2825" s="1303"/>
      <c r="B2825" s="543" t="s">
        <v>210</v>
      </c>
      <c r="C2825" s="1271" t="str">
        <f>'Marks Entry'!$AZ$3</f>
        <v>SANSKRIT</v>
      </c>
      <c r="D2825" s="1272"/>
      <c r="E2825" s="527">
        <f>IF($L2812="TC",0,IF($L2812="Nso",0,VLOOKUP($A2809,'Marks Entry'!$B$9:$FN$108,53,0)))</f>
        <v>0</v>
      </c>
      <c r="F2825" s="527">
        <f>IF($L2812="TC",0,IF($L2812="TC",0,IF($L2812="Nso",0,VLOOKUP($A2809,'Marks Entry'!$B$9:$FN$108,56,0))))</f>
        <v>0</v>
      </c>
      <c r="G2825" s="527">
        <f>IF($L2812="TC",0,IF($L2812="TC",0,IF($L2812="Nso",0,VLOOKUP($A2809,'Marks Entry'!$B$9:$FN$108,59,0))))</f>
        <v>0</v>
      </c>
      <c r="H2825" s="529">
        <f t="shared" si="234"/>
        <v>0</v>
      </c>
      <c r="I2825" s="1273">
        <f>IF($L2812="TC",0,IF($L2812="Nso",0,VLOOKUP($A2809,'Marks Entry'!$B$9:$FN$108,63,0)))</f>
        <v>0</v>
      </c>
      <c r="J2825" s="1274"/>
      <c r="K2825" s="533">
        <f t="shared" si="235"/>
        <v>0</v>
      </c>
      <c r="L2825" s="1275">
        <f>IF($L2812="TC",0,IF($L2812="Nso",0,VLOOKUP($A2809,'Marks Entry'!$B$9:$FN$108,66,0)))</f>
        <v>0</v>
      </c>
      <c r="M2825" s="1276"/>
      <c r="N2825" s="537">
        <f t="shared" si="236"/>
        <v>0</v>
      </c>
      <c r="O2825" s="544" t="str">
        <f>IF($L2812="TC",0,IF($L2812="Nso",0,VLOOKUP($A2809,'Marks Entry'!$B$9:$FN$108,70,0)))</f>
        <v>E</v>
      </c>
      <c r="P2825" s="1007"/>
    </row>
    <row r="2826" spans="1:16" s="73" customFormat="1" ht="18.600000000000001" customHeight="1">
      <c r="A2826" s="1303"/>
      <c r="B2826" s="543" t="s">
        <v>210</v>
      </c>
      <c r="C2826" s="1271" t="str">
        <f>'Marks Entry'!$BT$3</f>
        <v>SCIENCE</v>
      </c>
      <c r="D2826" s="1272"/>
      <c r="E2826" s="527">
        <f>IF($L2812="TC",0,IF($L2812="Nso",0,VLOOKUP($A2809,'Marks Entry'!$B$9:$FN$108,73,0)))</f>
        <v>0</v>
      </c>
      <c r="F2826" s="527">
        <f>IF($L2812="TC",0,IF($L2812="Nso",0,VLOOKUP($A2809,'Marks Entry'!$B$9:$FN$108,76,0)))</f>
        <v>0</v>
      </c>
      <c r="G2826" s="527">
        <f>IF($L2812="TC",0,IF($L2812="Nso",0,VLOOKUP($A2809,'Marks Entry'!$B$9:$FN$108,79,0)))</f>
        <v>0</v>
      </c>
      <c r="H2826" s="529">
        <f t="shared" si="234"/>
        <v>0</v>
      </c>
      <c r="I2826" s="1273">
        <f>IF($L2812="TC",0,IF($L2812="Nso",0,VLOOKUP($A2809,'Marks Entry'!$B$9:$FN$108,83,0)))</f>
        <v>0</v>
      </c>
      <c r="J2826" s="1274"/>
      <c r="K2826" s="533">
        <f t="shared" si="235"/>
        <v>0</v>
      </c>
      <c r="L2826" s="1275">
        <f>IF($L2812="TC",0,IF($L2812="Nso",0,VLOOKUP($A2809,'Marks Entry'!$B$9:$FN$108,86,0)))</f>
        <v>0</v>
      </c>
      <c r="M2826" s="1276"/>
      <c r="N2826" s="537">
        <f t="shared" si="236"/>
        <v>0</v>
      </c>
      <c r="O2826" s="544" t="str">
        <f>IF($L2812="TC",0,IF($L2812="Nso",0,VLOOKUP($A2809,'Marks Entry'!$B$9:$FN$108,90,0)))</f>
        <v>E</v>
      </c>
      <c r="P2826" s="1007"/>
    </row>
    <row r="2827" spans="1:16" s="73" customFormat="1" ht="18.600000000000001" customHeight="1">
      <c r="A2827" s="1303"/>
      <c r="B2827" s="543" t="s">
        <v>210</v>
      </c>
      <c r="C2827" s="1271" t="str">
        <f>'Marks Entry'!$CN$3</f>
        <v>MATHEMATICS</v>
      </c>
      <c r="D2827" s="1272"/>
      <c r="E2827" s="527">
        <f>IF($L2812="TC",0,IF($L2812="Nso",0,VLOOKUP($A2809,'Marks Entry'!$B$9:$FN$108,93,0)))</f>
        <v>0</v>
      </c>
      <c r="F2827" s="527">
        <f>IF($L2812="TC",0,IF($L2812="Nso",0,VLOOKUP($A2809,'Marks Entry'!$B$9:$FN$108,96,0)))</f>
        <v>0</v>
      </c>
      <c r="G2827" s="527">
        <f>IF($L2812="TC",0,IF($L2812="Nso",0,VLOOKUP($A2809,'Marks Entry'!$B$9:$FN$108,99,0)))</f>
        <v>0</v>
      </c>
      <c r="H2827" s="529">
        <f t="shared" si="234"/>
        <v>0</v>
      </c>
      <c r="I2827" s="1273">
        <f>IF($L2812="TC",0,IF($L2812="Nso",0,VLOOKUP($A2809,'Marks Entry'!$B$9:$FN$108,103,0)))</f>
        <v>0</v>
      </c>
      <c r="J2827" s="1274"/>
      <c r="K2827" s="533">
        <f t="shared" si="235"/>
        <v>0</v>
      </c>
      <c r="L2827" s="1275">
        <f>IF($L2812="TC",0,IF($L2812="Nso",0,VLOOKUP($A2809,'Marks Entry'!$B$9:$FN$108,106,0)))</f>
        <v>0</v>
      </c>
      <c r="M2827" s="1276"/>
      <c r="N2827" s="537">
        <f t="shared" si="236"/>
        <v>0</v>
      </c>
      <c r="O2827" s="544" t="str">
        <f>IF($L2812="TC",0,IF($L2812="Nso",0,VLOOKUP($A2809,'Marks Entry'!$B$9:$FN$108,110,0)))</f>
        <v>E</v>
      </c>
      <c r="P2827" s="1007"/>
    </row>
    <row r="2828" spans="1:16" s="73" customFormat="1" ht="18.600000000000001" customHeight="1" thickBot="1">
      <c r="A2828" s="1303"/>
      <c r="B2828" s="543" t="s">
        <v>210</v>
      </c>
      <c r="C2828" s="1277" t="str">
        <f>'Marks Entry'!$DH$3</f>
        <v>SOCIAL SCIENCE</v>
      </c>
      <c r="D2828" s="1278"/>
      <c r="E2828" s="527">
        <f>IF($L2812="TC",0,IF($L2812="Nso",0,VLOOKUP($A2809,'Marks Entry'!$B$9:$FN$108,113,0)))</f>
        <v>0</v>
      </c>
      <c r="F2828" s="527">
        <f>IF($L2812="TC",0,IF($L2812="Nso",0,VLOOKUP($A2809,'Marks Entry'!$B$9:$FN$108,116,0)))</f>
        <v>0</v>
      </c>
      <c r="G2828" s="527">
        <f>IF($L2812="TC",0,IF($L2812="Nso",0,VLOOKUP($A2809,'Marks Entry'!$B$9:$FN$108,119,0)))</f>
        <v>0</v>
      </c>
      <c r="H2828" s="530">
        <f t="shared" si="234"/>
        <v>0</v>
      </c>
      <c r="I2828" s="1279">
        <f>IF($L2812="TC",0,IF($L2812="Nso",0,VLOOKUP($A2809,'Marks Entry'!$B$9:$FN$108,123,0)))</f>
        <v>0</v>
      </c>
      <c r="J2828" s="1280"/>
      <c r="K2828" s="534">
        <f t="shared" si="235"/>
        <v>0</v>
      </c>
      <c r="L2828" s="1281">
        <f>IF($L2812="TC",0,IF($L2812="Nso",0,VLOOKUP($A2809,'Marks Entry'!$B$9:$FN$108,126,0)))</f>
        <v>0</v>
      </c>
      <c r="M2828" s="1282"/>
      <c r="N2828" s="537">
        <f t="shared" si="236"/>
        <v>0</v>
      </c>
      <c r="O2828" s="544" t="str">
        <f>IF($L2812="TC",0,IF($L2812="Nso",0,VLOOKUP($A2809,'Marks Entry'!$B$9:$FN$108,130,0)))</f>
        <v>E</v>
      </c>
      <c r="P2828" s="1007"/>
    </row>
    <row r="2829" spans="1:16" s="73" customFormat="1" ht="18.600000000000001" customHeight="1">
      <c r="A2829" s="1303"/>
      <c r="B2829" s="543" t="s">
        <v>210</v>
      </c>
      <c r="C2829" s="1350" t="s">
        <v>87</v>
      </c>
      <c r="D2829" s="1351"/>
      <c r="E2829" s="1352"/>
      <c r="F2829" s="1356" t="s">
        <v>88</v>
      </c>
      <c r="G2829" s="1357"/>
      <c r="H2829" s="1358" t="s">
        <v>89</v>
      </c>
      <c r="I2829" s="1358"/>
      <c r="J2829" s="1359" t="s">
        <v>44</v>
      </c>
      <c r="K2829" s="1360"/>
      <c r="L2829" s="236" t="s">
        <v>95</v>
      </c>
      <c r="M2829" s="236" t="s">
        <v>208</v>
      </c>
      <c r="N2829" s="200" t="s">
        <v>42</v>
      </c>
      <c r="O2829" s="545" t="s">
        <v>46</v>
      </c>
      <c r="P2829" s="1007"/>
    </row>
    <row r="2830" spans="1:16" s="73" customFormat="1" ht="18.600000000000001" customHeight="1" thickBot="1">
      <c r="A2830" s="1303"/>
      <c r="B2830" s="543" t="s">
        <v>210</v>
      </c>
      <c r="C2830" s="1353"/>
      <c r="D2830" s="1354"/>
      <c r="E2830" s="1355"/>
      <c r="F2830" s="1361">
        <f>IF($L2812="TC",0,IF($L2812="Nso",0,VLOOKUP($A2809,'Marks Entry'!$B$9:$FN$108,161,0)))</f>
        <v>1200</v>
      </c>
      <c r="G2830" s="1362"/>
      <c r="H2830" s="1363">
        <f>IF($L2812="TC",0,IF($L2812="Nso",0,VLOOKUP($A2809,'Marks Entry'!$B$9:$FN$108,162,0)))</f>
        <v>0</v>
      </c>
      <c r="I2830" s="1363"/>
      <c r="J2830" s="1364">
        <f>IF($L2812="TC",0,IF($L2812="Nso",0,VLOOKUP($A2809,'Marks Entry'!$B$9:$FN$108,163,0)))</f>
        <v>0</v>
      </c>
      <c r="K2830" s="1365"/>
      <c r="L2830" s="237" t="str">
        <f>IF($L2812="TC",0,IF($L2812="Nso",0,VLOOKUP($A2809,'Marks Entry'!$B$9:$FN$108,164,0)))</f>
        <v/>
      </c>
      <c r="M2830" s="237" t="str">
        <f>IF($L2812="TC",0,IF($L2812="Nso",0,VLOOKUP($A2809,'Marks Entry'!$B$9:$FN$108,165,0)))</f>
        <v/>
      </c>
      <c r="N2830" s="542" t="str">
        <f>IF($L2812="TC","TC",IF($L2812="Nso","NSO",VLOOKUP($A2809,'Marks Entry'!$B$9:$FN$108,166,0)))</f>
        <v>PROMOTED</v>
      </c>
      <c r="O2830" s="546" t="str">
        <f>IF($L2812="Nso",0,VLOOKUP($A2809,'Marks Entry'!$B$9:$FN$108,168,0))</f>
        <v/>
      </c>
      <c r="P2830" s="1007"/>
    </row>
    <row r="2831" spans="1:16" s="73" customFormat="1" ht="18.600000000000001" customHeight="1">
      <c r="A2831" s="1303"/>
      <c r="B2831" s="543" t="s">
        <v>210</v>
      </c>
      <c r="C2831" s="1332" t="s">
        <v>62</v>
      </c>
      <c r="D2831" s="1333"/>
      <c r="E2831" s="1333"/>
      <c r="F2831" s="1333"/>
      <c r="G2831" s="1333"/>
      <c r="H2831" s="1333"/>
      <c r="I2831" s="1334"/>
      <c r="J2831" s="1335" t="s">
        <v>63</v>
      </c>
      <c r="K2831" s="1335"/>
      <c r="L2831" s="1336"/>
      <c r="M2831" s="238">
        <f>IF($L2812="TC",0,IF($L2812="Nso",0,VLOOKUP($A2809,'Marks Entry'!$B$9:$FN$108,158,0)))</f>
        <v>0</v>
      </c>
      <c r="N2831" s="1337" t="s">
        <v>104</v>
      </c>
      <c r="O2831" s="1338"/>
      <c r="P2831" s="1007"/>
    </row>
    <row r="2832" spans="1:16" s="73" customFormat="1" ht="18.600000000000001" customHeight="1" thickBot="1">
      <c r="A2832" s="1303"/>
      <c r="B2832" s="543" t="s">
        <v>210</v>
      </c>
      <c r="C2832" s="1339" t="s">
        <v>57</v>
      </c>
      <c r="D2832" s="1340"/>
      <c r="E2832" s="1340"/>
      <c r="F2832" s="1341" t="s">
        <v>168</v>
      </c>
      <c r="G2832" s="1341"/>
      <c r="H2832" s="1341"/>
      <c r="I2832" s="523" t="s">
        <v>50</v>
      </c>
      <c r="J2832" s="1342" t="s">
        <v>64</v>
      </c>
      <c r="K2832" s="1342"/>
      <c r="L2832" s="1343"/>
      <c r="M2832" s="239">
        <f>IF($L2812="TC",0,IF($L2812="Nso",0,VLOOKUP($A2809,'Marks Entry'!$B$9:$FN$108,159,0)))</f>
        <v>0</v>
      </c>
      <c r="N2832" s="1344" t="str">
        <f>IF($L2812="TC",0,IF($L2812="Nso",0,VLOOKUP($A2809,'Marks Entry'!$B$9:$FN$108,160,0)))</f>
        <v/>
      </c>
      <c r="O2832" s="1345"/>
      <c r="P2832" s="1007"/>
    </row>
    <row r="2833" spans="1:16" s="73" customFormat="1" ht="18.600000000000001" customHeight="1">
      <c r="A2833" s="1303"/>
      <c r="B2833" s="543" t="s">
        <v>210</v>
      </c>
      <c r="C2833" s="1339"/>
      <c r="D2833" s="1340"/>
      <c r="E2833" s="1340"/>
      <c r="F2833" s="1341"/>
      <c r="G2833" s="1341"/>
      <c r="H2833" s="1341"/>
      <c r="I2833" s="524" t="s">
        <v>102</v>
      </c>
      <c r="J2833" s="1346" t="s">
        <v>65</v>
      </c>
      <c r="K2833" s="1346"/>
      <c r="L2833" s="1347"/>
      <c r="M2833" s="1348" t="str">
        <f>IF($L2812="TC",0,IF($L2812="Nso",0,VLOOKUP($A2809,'Marks Entry'!$B$9:$FN$108,169,0)))</f>
        <v>Need Improvement</v>
      </c>
      <c r="N2833" s="1348"/>
      <c r="O2833" s="1349"/>
      <c r="P2833" s="1007"/>
    </row>
    <row r="2834" spans="1:16" s="73" customFormat="1" ht="18.600000000000001" customHeight="1">
      <c r="A2834" s="1303"/>
      <c r="B2834" s="543" t="s">
        <v>210</v>
      </c>
      <c r="C2834" s="1397" t="str">
        <f>'Marks Entry'!$EB$3</f>
        <v>Work Exp.</v>
      </c>
      <c r="D2834" s="1398"/>
      <c r="E2834" s="1399"/>
      <c r="F2834" s="1400" t="str">
        <f>IF($L2812="TC",0,IF($L2812="Nso",0,VLOOKUP($A2809,'Marks Entry'!$B$9:$GM$108,186,0)))</f>
        <v>0/100</v>
      </c>
      <c r="G2834" s="1400"/>
      <c r="H2834" s="1400"/>
      <c r="I2834" s="59" t="str">
        <f>IF($L2812="TC",0,IF($L2812="Nso",0,VLOOKUP($A2809,'Marks Entry'!$B$9:$GM$108,139,0)))</f>
        <v>E</v>
      </c>
      <c r="J2834" s="1401" t="s">
        <v>81</v>
      </c>
      <c r="K2834" s="1401"/>
      <c r="L2834" s="1402"/>
      <c r="M2834" s="1403">
        <f>'Marks Entry'!$AA$2</f>
        <v>45041</v>
      </c>
      <c r="N2834" s="1403"/>
      <c r="O2834" s="1404"/>
      <c r="P2834" s="1007"/>
    </row>
    <row r="2835" spans="1:16" s="73" customFormat="1" ht="18.600000000000001" customHeight="1">
      <c r="A2835" s="1303"/>
      <c r="B2835" s="543" t="s">
        <v>210</v>
      </c>
      <c r="C2835" s="1405" t="str">
        <f>'Marks Entry'!$EK$3</f>
        <v>Art Edu.</v>
      </c>
      <c r="D2835" s="1400"/>
      <c r="E2835" s="1400"/>
      <c r="F2835" s="1406" t="str">
        <f>IF($L2812="TC",0,IF($L2812="Nso",0,VLOOKUP($A2809,'Marks Entry'!$B$9:$GM$108,190,0)))</f>
        <v>0/100</v>
      </c>
      <c r="G2835" s="1407"/>
      <c r="H2835" s="1408"/>
      <c r="I2835" s="59" t="str">
        <f>IF($L2812="TC",0,IF($L2812="Nso",0,VLOOKUP($A2809,'Marks Entry'!$B$9:$GM$108,148,0)))</f>
        <v>E</v>
      </c>
      <c r="J2835" s="1409"/>
      <c r="K2835" s="1409"/>
      <c r="L2835" s="1410"/>
      <c r="M2835" s="1410"/>
      <c r="N2835" s="1410"/>
      <c r="O2835" s="1411"/>
      <c r="P2835" s="1007"/>
    </row>
    <row r="2836" spans="1:16" s="73" customFormat="1" ht="18.600000000000001" customHeight="1">
      <c r="A2836" s="1303"/>
      <c r="B2836" s="543" t="s">
        <v>210</v>
      </c>
      <c r="C2836" s="1366" t="str">
        <f>'Marks Entry'!$ET$3</f>
        <v>HEALTH &amp; PHY. EDU.</v>
      </c>
      <c r="D2836" s="1367"/>
      <c r="E2836" s="1367"/>
      <c r="F2836" s="1368" t="str">
        <f>IF($L2812="TC",0,IF($L2812="Nso",0,VLOOKUP($A2809,'Marks Entry'!$B$9:$GM$108,194,0)))</f>
        <v>0/100</v>
      </c>
      <c r="G2836" s="1369"/>
      <c r="H2836" s="1370"/>
      <c r="I2836" s="59" t="str">
        <f>IF($L2812="TC",0,IF($L2812="Nso",0,VLOOKUP($A2809,'Marks Entry'!$B$9:$GM$108,157,0)))</f>
        <v>E</v>
      </c>
      <c r="J2836" s="1371" t="s">
        <v>77</v>
      </c>
      <c r="K2836" s="1372"/>
      <c r="L2836" s="1373"/>
      <c r="M2836" s="1377"/>
      <c r="N2836" s="1372"/>
      <c r="O2836" s="1378"/>
      <c r="P2836" s="1007"/>
    </row>
    <row r="2837" spans="1:16" s="73" customFormat="1" ht="18.600000000000001" customHeight="1">
      <c r="A2837" s="1303"/>
      <c r="B2837" s="543" t="s">
        <v>210</v>
      </c>
      <c r="C2837" s="1381" t="s">
        <v>66</v>
      </c>
      <c r="D2837" s="1382"/>
      <c r="E2837" s="1382"/>
      <c r="F2837" s="1382"/>
      <c r="G2837" s="1382"/>
      <c r="H2837" s="1382"/>
      <c r="I2837" s="1383"/>
      <c r="J2837" s="1374"/>
      <c r="K2837" s="1375"/>
      <c r="L2837" s="1376"/>
      <c r="M2837" s="1379"/>
      <c r="N2837" s="1375"/>
      <c r="O2837" s="1380"/>
      <c r="P2837" s="1007"/>
    </row>
    <row r="2838" spans="1:16" s="73" customFormat="1" ht="18.600000000000001" customHeight="1" thickBot="1">
      <c r="A2838" s="1303"/>
      <c r="B2838" s="543" t="s">
        <v>210</v>
      </c>
      <c r="C2838" s="60" t="s">
        <v>67</v>
      </c>
      <c r="D2838" s="1384" t="s">
        <v>72</v>
      </c>
      <c r="E2838" s="1385"/>
      <c r="F2838" s="1384" t="s">
        <v>73</v>
      </c>
      <c r="G2838" s="1386"/>
      <c r="H2838" s="1386"/>
      <c r="I2838" s="1387"/>
      <c r="J2838" s="1388" t="s">
        <v>78</v>
      </c>
      <c r="K2838" s="1389"/>
      <c r="L2838" s="1389"/>
      <c r="M2838" s="1389"/>
      <c r="N2838" s="1389"/>
      <c r="O2838" s="1390"/>
      <c r="P2838" s="1007"/>
    </row>
    <row r="2839" spans="1:16" s="73" customFormat="1" ht="18.600000000000001" customHeight="1">
      <c r="A2839" s="1303"/>
      <c r="B2839" s="543" t="s">
        <v>210</v>
      </c>
      <c r="C2839" s="690" t="s">
        <v>68</v>
      </c>
      <c r="D2839" s="1328" t="s">
        <v>211</v>
      </c>
      <c r="E2839" s="1327"/>
      <c r="F2839" s="1394" t="s">
        <v>74</v>
      </c>
      <c r="G2839" s="1395"/>
      <c r="H2839" s="1395"/>
      <c r="I2839" s="1396"/>
      <c r="J2839" s="1391"/>
      <c r="K2839" s="1392"/>
      <c r="L2839" s="1392"/>
      <c r="M2839" s="1392"/>
      <c r="N2839" s="1392"/>
      <c r="O2839" s="1393"/>
      <c r="P2839" s="1007"/>
    </row>
    <row r="2840" spans="1:16" s="73" customFormat="1" ht="18.600000000000001" customHeight="1">
      <c r="A2840" s="1303"/>
      <c r="B2840" s="543" t="s">
        <v>210</v>
      </c>
      <c r="C2840" s="689" t="s">
        <v>69</v>
      </c>
      <c r="D2840" s="1275" t="s">
        <v>212</v>
      </c>
      <c r="E2840" s="1274"/>
      <c r="F2840" s="1413" t="s">
        <v>75</v>
      </c>
      <c r="G2840" s="1414"/>
      <c r="H2840" s="1414"/>
      <c r="I2840" s="1415"/>
      <c r="J2840" s="1391"/>
      <c r="K2840" s="1392"/>
      <c r="L2840" s="1392"/>
      <c r="M2840" s="1392"/>
      <c r="N2840" s="1392"/>
      <c r="O2840" s="1393"/>
      <c r="P2840" s="1007"/>
    </row>
    <row r="2841" spans="1:16" s="73" customFormat="1" ht="18.600000000000001" customHeight="1">
      <c r="A2841" s="1303"/>
      <c r="B2841" s="543" t="s">
        <v>210</v>
      </c>
      <c r="C2841" s="689" t="s">
        <v>71</v>
      </c>
      <c r="D2841" s="1275" t="s">
        <v>213</v>
      </c>
      <c r="E2841" s="1274"/>
      <c r="F2841" s="1413" t="s">
        <v>76</v>
      </c>
      <c r="G2841" s="1414"/>
      <c r="H2841" s="1414"/>
      <c r="I2841" s="1415"/>
      <c r="J2841" s="1416" t="s">
        <v>90</v>
      </c>
      <c r="K2841" s="1417"/>
      <c r="L2841" s="1417"/>
      <c r="M2841" s="1417"/>
      <c r="N2841" s="1417"/>
      <c r="O2841" s="1418"/>
      <c r="P2841" s="1007"/>
    </row>
    <row r="2842" spans="1:16" s="73" customFormat="1" ht="18.600000000000001" customHeight="1">
      <c r="A2842" s="1303"/>
      <c r="B2842" s="543" t="s">
        <v>210</v>
      </c>
      <c r="C2842" s="689" t="s">
        <v>70</v>
      </c>
      <c r="D2842" s="1275" t="s">
        <v>214</v>
      </c>
      <c r="E2842" s="1274"/>
      <c r="F2842" s="1413" t="s">
        <v>103</v>
      </c>
      <c r="G2842" s="1414"/>
      <c r="H2842" s="1414"/>
      <c r="I2842" s="1415"/>
      <c r="J2842" s="1416"/>
      <c r="K2842" s="1417"/>
      <c r="L2842" s="1417"/>
      <c r="M2842" s="1417"/>
      <c r="N2842" s="1417"/>
      <c r="O2842" s="1418"/>
      <c r="P2842" s="1007"/>
    </row>
    <row r="2843" spans="1:16" s="73" customFormat="1" ht="18.600000000000001" customHeight="1" thickBot="1">
      <c r="A2843" s="1303"/>
      <c r="B2843" s="547" t="s">
        <v>210</v>
      </c>
      <c r="C2843" s="548" t="s">
        <v>153</v>
      </c>
      <c r="D2843" s="1281" t="s">
        <v>215</v>
      </c>
      <c r="E2843" s="1280"/>
      <c r="F2843" s="1422" t="s">
        <v>216</v>
      </c>
      <c r="G2843" s="1423"/>
      <c r="H2843" s="1423"/>
      <c r="I2843" s="1424"/>
      <c r="J2843" s="1419"/>
      <c r="K2843" s="1420"/>
      <c r="L2843" s="1420"/>
      <c r="M2843" s="1420"/>
      <c r="N2843" s="1420"/>
      <c r="O2843" s="1421"/>
      <c r="P2843" s="1007"/>
    </row>
    <row r="2844" spans="1:16" s="73" customFormat="1" ht="9.75" customHeight="1">
      <c r="A2844" s="1412"/>
      <c r="B2844" s="1412"/>
      <c r="C2844" s="1412"/>
      <c r="D2844" s="1412"/>
      <c r="E2844" s="1412"/>
      <c r="F2844" s="1412"/>
      <c r="G2844" s="1412"/>
      <c r="H2844" s="1412"/>
      <c r="I2844" s="1412"/>
      <c r="J2844" s="1412"/>
      <c r="K2844" s="1412"/>
      <c r="L2844" s="1412"/>
      <c r="M2844" s="1412"/>
      <c r="N2844" s="1412"/>
      <c r="O2844" s="1412"/>
      <c r="P2844" s="1412"/>
    </row>
    <row r="2845" spans="1:16" s="73" customFormat="1" ht="17.25" customHeight="1" thickBot="1">
      <c r="A2845" s="241">
        <f>A2809+1</f>
        <v>80</v>
      </c>
      <c r="B2845" s="1302" t="s">
        <v>53</v>
      </c>
      <c r="C2845" s="1302"/>
      <c r="D2845" s="1302"/>
      <c r="E2845" s="1302"/>
      <c r="F2845" s="1302"/>
      <c r="G2845" s="1302"/>
      <c r="H2845" s="1302"/>
      <c r="I2845" s="1302"/>
      <c r="J2845" s="1302"/>
      <c r="K2845" s="1302"/>
      <c r="L2845" s="1302"/>
      <c r="M2845" s="1302"/>
      <c r="N2845" s="1302"/>
      <c r="O2845" s="1302"/>
      <c r="P2845" s="1007"/>
    </row>
    <row r="2846" spans="1:16" s="73" customFormat="1" ht="44.25" customHeight="1">
      <c r="A2846" s="1303"/>
      <c r="B2846" s="1304" t="str">
        <f>IF(L2848&gt;0,CONCATENATE(I2848,L2848),0)</f>
        <v>Roll No.:-980</v>
      </c>
      <c r="C2846" s="1306"/>
      <c r="D2846" s="1308" t="str">
        <f>Master!$E$8</f>
        <v>Govt. Sr. Secondary School Raimalwada</v>
      </c>
      <c r="E2846" s="1309"/>
      <c r="F2846" s="1309"/>
      <c r="G2846" s="1309"/>
      <c r="H2846" s="1309"/>
      <c r="I2846" s="1309"/>
      <c r="J2846" s="1309"/>
      <c r="K2846" s="1309"/>
      <c r="L2846" s="1309"/>
      <c r="M2846" s="1309"/>
      <c r="N2846" s="1309"/>
      <c r="O2846" s="1310"/>
      <c r="P2846" s="1007"/>
    </row>
    <row r="2847" spans="1:16" s="73" customFormat="1" ht="26.25" customHeight="1" thickBot="1">
      <c r="A2847" s="1303"/>
      <c r="B2847" s="1305"/>
      <c r="C2847" s="1307"/>
      <c r="D2847" s="1311" t="str">
        <f>Master!$E$11</f>
        <v>P.S.-Bapini (Jodhpur)</v>
      </c>
      <c r="E2847" s="1311"/>
      <c r="F2847" s="1311"/>
      <c r="G2847" s="1311"/>
      <c r="H2847" s="1311"/>
      <c r="I2847" s="1311"/>
      <c r="J2847" s="1311"/>
      <c r="K2847" s="1311"/>
      <c r="L2847" s="1311"/>
      <c r="M2847" s="1311"/>
      <c r="N2847" s="1311"/>
      <c r="O2847" s="1312"/>
      <c r="P2847" s="1007"/>
    </row>
    <row r="2848" spans="1:16" s="73" customFormat="1" ht="15" customHeight="1">
      <c r="A2848" s="1303"/>
      <c r="B2848" s="1313"/>
      <c r="C2848" s="1314" t="s">
        <v>163</v>
      </c>
      <c r="D2848" s="1315"/>
      <c r="E2848" s="1315"/>
      <c r="F2848" s="1315"/>
      <c r="G2848" s="1315"/>
      <c r="H2848" s="1316"/>
      <c r="I2848" s="1320" t="s">
        <v>125</v>
      </c>
      <c r="J2848" s="1321"/>
      <c r="K2848" s="1321"/>
      <c r="L2848" s="1286">
        <f>VLOOKUP(A2845,'Marks Entry'!$B$9:$G$108,6)</f>
        <v>980</v>
      </c>
      <c r="M2848" s="1288" t="str">
        <f>CONCATENATE('Marks Entry'!$C$3,"0",'Marks Entry'!$G$3)</f>
        <v>School U-Dise Code :-08151106901</v>
      </c>
      <c r="N2848" s="1289"/>
      <c r="O2848" s="1290"/>
      <c r="P2848" s="1007"/>
    </row>
    <row r="2849" spans="1:16" s="73" customFormat="1" ht="15" customHeight="1">
      <c r="A2849" s="1303"/>
      <c r="B2849" s="1313"/>
      <c r="C2849" s="1314"/>
      <c r="D2849" s="1315"/>
      <c r="E2849" s="1315"/>
      <c r="F2849" s="1315"/>
      <c r="G2849" s="1315"/>
      <c r="H2849" s="1316"/>
      <c r="I2849" s="1320"/>
      <c r="J2849" s="1321"/>
      <c r="K2849" s="1321"/>
      <c r="L2849" s="1286"/>
      <c r="M2849" s="1291" t="str">
        <f>CONCATENATE('Marks Entry'!$I$3,'Marks Entry'!$J$3)</f>
        <v>Session :-2022-23</v>
      </c>
      <c r="N2849" s="1292"/>
      <c r="O2849" s="1293"/>
      <c r="P2849" s="1007"/>
    </row>
    <row r="2850" spans="1:16" s="73" customFormat="1" ht="15" customHeight="1" thickBot="1">
      <c r="A2850" s="1303"/>
      <c r="B2850" s="1313"/>
      <c r="C2850" s="1317"/>
      <c r="D2850" s="1318"/>
      <c r="E2850" s="1318"/>
      <c r="F2850" s="1318"/>
      <c r="G2850" s="1318"/>
      <c r="H2850" s="1319"/>
      <c r="I2850" s="1322"/>
      <c r="J2850" s="1323"/>
      <c r="K2850" s="1323"/>
      <c r="L2850" s="1287"/>
      <c r="M2850" s="1294"/>
      <c r="N2850" s="1295"/>
      <c r="O2850" s="1296"/>
      <c r="P2850" s="1007"/>
    </row>
    <row r="2851" spans="1:16" s="73" customFormat="1" ht="19.5" customHeight="1">
      <c r="A2851" s="1303"/>
      <c r="B2851" s="543" t="s">
        <v>210</v>
      </c>
      <c r="C2851" s="1297" t="s">
        <v>21</v>
      </c>
      <c r="D2851" s="1298"/>
      <c r="E2851" s="1298"/>
      <c r="F2851" s="1298"/>
      <c r="G2851" s="1299"/>
      <c r="H2851" s="13" t="s">
        <v>161</v>
      </c>
      <c r="I2851" s="1300">
        <f>VLOOKUP($A2845,'Marks Entry'!$B$9:$FN$108,4,0)</f>
        <v>0</v>
      </c>
      <c r="J2851" s="1300"/>
      <c r="K2851" s="1300"/>
      <c r="L2851" s="1300"/>
      <c r="M2851" s="1300"/>
      <c r="N2851" s="1300"/>
      <c r="O2851" s="1301"/>
      <c r="P2851" s="1007"/>
    </row>
    <row r="2852" spans="1:16" s="73" customFormat="1" ht="19.5" customHeight="1">
      <c r="A2852" s="1303"/>
      <c r="B2852" s="543" t="s">
        <v>210</v>
      </c>
      <c r="C2852" s="1283" t="s">
        <v>23</v>
      </c>
      <c r="D2852" s="1284"/>
      <c r="E2852" s="1284"/>
      <c r="F2852" s="1284"/>
      <c r="G2852" s="1285"/>
      <c r="H2852" s="25" t="s">
        <v>161</v>
      </c>
      <c r="I2852" s="1252">
        <f>VLOOKUP($A2845,'Marks Entry'!$B$9:$FN$108,7,0)</f>
        <v>0</v>
      </c>
      <c r="J2852" s="1252"/>
      <c r="K2852" s="1252"/>
      <c r="L2852" s="1252"/>
      <c r="M2852" s="1252"/>
      <c r="N2852" s="1252"/>
      <c r="O2852" s="1253"/>
      <c r="P2852" s="1007"/>
    </row>
    <row r="2853" spans="1:16" s="73" customFormat="1" ht="19.5" customHeight="1">
      <c r="A2853" s="1303"/>
      <c r="B2853" s="543" t="s">
        <v>210</v>
      </c>
      <c r="C2853" s="1283" t="s">
        <v>24</v>
      </c>
      <c r="D2853" s="1284"/>
      <c r="E2853" s="1284"/>
      <c r="F2853" s="1284"/>
      <c r="G2853" s="1285"/>
      <c r="H2853" s="25" t="s">
        <v>161</v>
      </c>
      <c r="I2853" s="1252">
        <f>VLOOKUP($A2845,'Marks Entry'!$B$9:$FN$108,8,0)</f>
        <v>0</v>
      </c>
      <c r="J2853" s="1252"/>
      <c r="K2853" s="1252"/>
      <c r="L2853" s="1252"/>
      <c r="M2853" s="1252"/>
      <c r="N2853" s="1252"/>
      <c r="O2853" s="1253"/>
      <c r="P2853" s="1007"/>
    </row>
    <row r="2854" spans="1:16" s="73" customFormat="1" ht="19.5" customHeight="1">
      <c r="A2854" s="1303"/>
      <c r="B2854" s="543" t="s">
        <v>210</v>
      </c>
      <c r="C2854" s="1283" t="s">
        <v>55</v>
      </c>
      <c r="D2854" s="1284"/>
      <c r="E2854" s="1284"/>
      <c r="F2854" s="1284"/>
      <c r="G2854" s="1285"/>
      <c r="H2854" s="25" t="s">
        <v>161</v>
      </c>
      <c r="I2854" s="1252">
        <f>VLOOKUP($A2845,'Marks Entry'!$B$9:$FN$108,9,0)</f>
        <v>0</v>
      </c>
      <c r="J2854" s="1252"/>
      <c r="K2854" s="1252"/>
      <c r="L2854" s="1252"/>
      <c r="M2854" s="1252"/>
      <c r="N2854" s="1252"/>
      <c r="O2854" s="1253"/>
      <c r="P2854" s="1007"/>
    </row>
    <row r="2855" spans="1:16" s="73" customFormat="1" ht="19.5" customHeight="1">
      <c r="A2855" s="1303"/>
      <c r="B2855" s="543" t="s">
        <v>210</v>
      </c>
      <c r="C2855" s="1283" t="s">
        <v>56</v>
      </c>
      <c r="D2855" s="1284"/>
      <c r="E2855" s="1284"/>
      <c r="F2855" s="1284"/>
      <c r="G2855" s="1285"/>
      <c r="H2855" s="25" t="s">
        <v>161</v>
      </c>
      <c r="I2855" s="1251" t="str">
        <f>CONCATENATE('Marks Entry'!$G$4,'Marks Entry'!$J$4)</f>
        <v>6(A)</v>
      </c>
      <c r="J2855" s="1252"/>
      <c r="K2855" s="1252"/>
      <c r="L2855" s="1252"/>
      <c r="M2855" s="1252"/>
      <c r="N2855" s="1252"/>
      <c r="O2855" s="1253"/>
      <c r="P2855" s="1007"/>
    </row>
    <row r="2856" spans="1:16" s="73" customFormat="1" ht="19.5" customHeight="1" thickBot="1">
      <c r="A2856" s="1303"/>
      <c r="B2856" s="543" t="s">
        <v>210</v>
      </c>
      <c r="C2856" s="1254" t="s">
        <v>26</v>
      </c>
      <c r="D2856" s="1255"/>
      <c r="E2856" s="1255"/>
      <c r="F2856" s="1255"/>
      <c r="G2856" s="1256"/>
      <c r="H2856" s="61" t="s">
        <v>161</v>
      </c>
      <c r="I2856" s="1257">
        <f>VLOOKUP($A2845,'Marks Entry'!$B$9:$FN$108,10,0)</f>
        <v>0</v>
      </c>
      <c r="J2856" s="1257"/>
      <c r="K2856" s="1257"/>
      <c r="L2856" s="1257"/>
      <c r="M2856" s="1257"/>
      <c r="N2856" s="1257"/>
      <c r="O2856" s="1258"/>
      <c r="P2856" s="1007"/>
    </row>
    <row r="2857" spans="1:16" s="73" customFormat="1" ht="34.5" customHeight="1">
      <c r="A2857" s="1303"/>
      <c r="B2857" s="543" t="s">
        <v>210</v>
      </c>
      <c r="C2857" s="1259" t="s">
        <v>57</v>
      </c>
      <c r="D2857" s="1260"/>
      <c r="E2857" s="525" t="s">
        <v>82</v>
      </c>
      <c r="F2857" s="525" t="s">
        <v>83</v>
      </c>
      <c r="G2857" s="697" t="str">
        <f>'Marks Entry'!$R$5</f>
        <v>No Bag Day Activity</v>
      </c>
      <c r="H2857" s="521" t="s">
        <v>32</v>
      </c>
      <c r="I2857" s="1261" t="s">
        <v>58</v>
      </c>
      <c r="J2857" s="1262"/>
      <c r="K2857" s="522" t="s">
        <v>203</v>
      </c>
      <c r="L2857" s="1263" t="s">
        <v>94</v>
      </c>
      <c r="M2857" s="1264"/>
      <c r="N2857" s="535" t="s">
        <v>86</v>
      </c>
      <c r="O2857" s="1265" t="s">
        <v>101</v>
      </c>
      <c r="P2857" s="1007"/>
    </row>
    <row r="2858" spans="1:16" s="73" customFormat="1" ht="25.5" customHeight="1" thickBot="1">
      <c r="A2858" s="1303"/>
      <c r="B2858" s="543" t="s">
        <v>210</v>
      </c>
      <c r="C2858" s="1267" t="s">
        <v>59</v>
      </c>
      <c r="D2858" s="1268"/>
      <c r="E2858" s="549">
        <f>'Marks Entry'!$N$7</f>
        <v>10</v>
      </c>
      <c r="F2858" s="549">
        <f>'Marks Entry'!$Q$7</f>
        <v>10</v>
      </c>
      <c r="G2858" s="549">
        <f>'Marks Entry'!$T$7</f>
        <v>10</v>
      </c>
      <c r="H2858" s="111">
        <f>SUM(E2858:G2858)</f>
        <v>30</v>
      </c>
      <c r="I2858" s="1269">
        <f>'Marks Entry'!$X$7</f>
        <v>70</v>
      </c>
      <c r="J2858" s="1270"/>
      <c r="K2858" s="531">
        <f>SUM(H2858,I2858)</f>
        <v>100</v>
      </c>
      <c r="L2858" s="1330">
        <f>'Marks Entry'!$AA$7</f>
        <v>100</v>
      </c>
      <c r="M2858" s="1331"/>
      <c r="N2858" s="536">
        <f>H2858+I2858+L2858</f>
        <v>200</v>
      </c>
      <c r="O2858" s="1266"/>
      <c r="P2858" s="1007"/>
    </row>
    <row r="2859" spans="1:16" s="73" customFormat="1" ht="18.600000000000001" customHeight="1">
      <c r="A2859" s="1303"/>
      <c r="B2859" s="543" t="s">
        <v>210</v>
      </c>
      <c r="C2859" s="1324" t="str">
        <f>'Marks Entry'!$L$3</f>
        <v>HINDI</v>
      </c>
      <c r="D2859" s="1325"/>
      <c r="E2859" s="527">
        <f>IF($L2848="TC",0,IF($L2848="Nso",0,VLOOKUP($A2845,'Marks Entry'!$B$9:$FN$108,13,0)))</f>
        <v>0</v>
      </c>
      <c r="F2859" s="527">
        <f>IF($L2848="TC",0,IF($L2848="Nso",0,VLOOKUP($A2845,'Marks Entry'!$B$9:$FN$108,16,0)))</f>
        <v>0</v>
      </c>
      <c r="G2859" s="527">
        <f>IF($L2848="TC",0,IF($L2848="Nso",0,VLOOKUP($A2845,'Marks Entry'!$B$9:$FN$108,19,0)))</f>
        <v>0</v>
      </c>
      <c r="H2859" s="528">
        <f>SUM(E2859:G2859)</f>
        <v>0</v>
      </c>
      <c r="I2859" s="1326">
        <f>IF($L2848="TC",0,IF($L2848="Nso",0,VLOOKUP($A2845,'Marks Entry'!$B$9:$FN$108,23,0)))</f>
        <v>0</v>
      </c>
      <c r="J2859" s="1327"/>
      <c r="K2859" s="532">
        <f>SUM(H2859,I2859)</f>
        <v>0</v>
      </c>
      <c r="L2859" s="1328">
        <f>IF($L2848="TC",0,IF($L2848="Nso",0,VLOOKUP($A2845,'Marks Entry'!$B$9:$FN$108,26,0)))</f>
        <v>0</v>
      </c>
      <c r="M2859" s="1329"/>
      <c r="N2859" s="537">
        <f>SUM(H2859,I2859,L2859)</f>
        <v>0</v>
      </c>
      <c r="O2859" s="544" t="str">
        <f>IF($L2848="TC",0,IF($L2848="Nso",0,VLOOKUP($A2845,'Marks Entry'!$B$9:$FN$108,30,0)))</f>
        <v>E</v>
      </c>
      <c r="P2859" s="1007"/>
    </row>
    <row r="2860" spans="1:16" s="73" customFormat="1" ht="18.600000000000001" customHeight="1">
      <c r="A2860" s="1303"/>
      <c r="B2860" s="543" t="s">
        <v>210</v>
      </c>
      <c r="C2860" s="1271" t="str">
        <f>'Marks Entry'!$AF$3</f>
        <v>ENGLISH</v>
      </c>
      <c r="D2860" s="1272"/>
      <c r="E2860" s="527">
        <f>IF($L2848="TC",0,IF($L2848="Nso",0,VLOOKUP($A2845,'Marks Entry'!$B$9:$FN$108,33,0)))</f>
        <v>0</v>
      </c>
      <c r="F2860" s="527">
        <f>IF($L2848="TC",0,IF($L2848="Nso",0,VLOOKUP($A2845,'Marks Entry'!$B$9:$FN$108,36,0)))</f>
        <v>0</v>
      </c>
      <c r="G2860" s="527">
        <f>IF($L2848="TC",0,IF($L2848="Nso",0,VLOOKUP($A2845,'Marks Entry'!$B$9:$FN$108,39,0)))</f>
        <v>0</v>
      </c>
      <c r="H2860" s="529">
        <f t="shared" ref="H2860:H2864" si="237">SUM(E2860:G2860)</f>
        <v>0</v>
      </c>
      <c r="I2860" s="1273">
        <f>IF($L2848="TC",0,IF($L2848="Nso",0,VLOOKUP($A2845,'Marks Entry'!$B$9:$FN$108,43,0)))</f>
        <v>0</v>
      </c>
      <c r="J2860" s="1274"/>
      <c r="K2860" s="533">
        <f t="shared" ref="K2860:K2864" si="238">SUM(H2860,I2860)</f>
        <v>0</v>
      </c>
      <c r="L2860" s="1275">
        <f>IF($L2848="TC",0,IF($L2848="Nso",0,VLOOKUP($A2845,'Marks Entry'!$B$9:$FN$108,46,0)))</f>
        <v>0</v>
      </c>
      <c r="M2860" s="1276"/>
      <c r="N2860" s="537">
        <f t="shared" ref="N2860:N2864" si="239">SUM(H2860,I2860,L2860)</f>
        <v>0</v>
      </c>
      <c r="O2860" s="544" t="str">
        <f>IF($L2848="TC",0,IF($L2848="Nso",0,VLOOKUP($A2845,'Marks Entry'!$B$9:$FN$108,50,0)))</f>
        <v>E</v>
      </c>
      <c r="P2860" s="1007"/>
    </row>
    <row r="2861" spans="1:16" s="73" customFormat="1" ht="18.600000000000001" customHeight="1">
      <c r="A2861" s="1303"/>
      <c r="B2861" s="543" t="s">
        <v>210</v>
      </c>
      <c r="C2861" s="1271" t="str">
        <f>'Marks Entry'!$AZ$3</f>
        <v>SANSKRIT</v>
      </c>
      <c r="D2861" s="1272"/>
      <c r="E2861" s="527">
        <f>IF($L2848="TC",0,IF($L2848="Nso",0,VLOOKUP($A2845,'Marks Entry'!$B$9:$FN$108,53,0)))</f>
        <v>0</v>
      </c>
      <c r="F2861" s="527">
        <f>IF($L2848="TC",0,IF($L2848="TC",0,IF($L2848="Nso",0,VLOOKUP($A2845,'Marks Entry'!$B$9:$FN$108,56,0))))</f>
        <v>0</v>
      </c>
      <c r="G2861" s="527">
        <f>IF($L2848="TC",0,IF($L2848="TC",0,IF($L2848="Nso",0,VLOOKUP($A2845,'Marks Entry'!$B$9:$FN$108,59,0))))</f>
        <v>0</v>
      </c>
      <c r="H2861" s="529">
        <f t="shared" si="237"/>
        <v>0</v>
      </c>
      <c r="I2861" s="1273">
        <f>IF($L2848="TC",0,IF($L2848="Nso",0,VLOOKUP($A2845,'Marks Entry'!$B$9:$FN$108,63,0)))</f>
        <v>0</v>
      </c>
      <c r="J2861" s="1274"/>
      <c r="K2861" s="533">
        <f t="shared" si="238"/>
        <v>0</v>
      </c>
      <c r="L2861" s="1275">
        <f>IF($L2848="TC",0,IF($L2848="Nso",0,VLOOKUP($A2845,'Marks Entry'!$B$9:$FN$108,66,0)))</f>
        <v>0</v>
      </c>
      <c r="M2861" s="1276"/>
      <c r="N2861" s="537">
        <f t="shared" si="239"/>
        <v>0</v>
      </c>
      <c r="O2861" s="544" t="str">
        <f>IF($L2848="TC",0,IF($L2848="Nso",0,VLOOKUP($A2845,'Marks Entry'!$B$9:$FN$108,70,0)))</f>
        <v>E</v>
      </c>
      <c r="P2861" s="1007"/>
    </row>
    <row r="2862" spans="1:16" s="73" customFormat="1" ht="18.600000000000001" customHeight="1">
      <c r="A2862" s="1303"/>
      <c r="B2862" s="543" t="s">
        <v>210</v>
      </c>
      <c r="C2862" s="1271" t="str">
        <f>'Marks Entry'!$BT$3</f>
        <v>SCIENCE</v>
      </c>
      <c r="D2862" s="1272"/>
      <c r="E2862" s="527">
        <f>IF($L2848="TC",0,IF($L2848="Nso",0,VLOOKUP($A2845,'Marks Entry'!$B$9:$FN$108,73,0)))</f>
        <v>0</v>
      </c>
      <c r="F2862" s="527">
        <f>IF($L2848="TC",0,IF($L2848="Nso",0,VLOOKUP($A2845,'Marks Entry'!$B$9:$FN$108,76,0)))</f>
        <v>0</v>
      </c>
      <c r="G2862" s="527">
        <f>IF($L2848="TC",0,IF($L2848="Nso",0,VLOOKUP($A2845,'Marks Entry'!$B$9:$FN$108,79,0)))</f>
        <v>0</v>
      </c>
      <c r="H2862" s="529">
        <f t="shared" si="237"/>
        <v>0</v>
      </c>
      <c r="I2862" s="1273">
        <f>IF($L2848="TC",0,IF($L2848="Nso",0,VLOOKUP($A2845,'Marks Entry'!$B$9:$FN$108,83,0)))</f>
        <v>0</v>
      </c>
      <c r="J2862" s="1274"/>
      <c r="K2862" s="533">
        <f t="shared" si="238"/>
        <v>0</v>
      </c>
      <c r="L2862" s="1275">
        <f>IF($L2848="TC",0,IF($L2848="Nso",0,VLOOKUP($A2845,'Marks Entry'!$B$9:$FN$108,86,0)))</f>
        <v>0</v>
      </c>
      <c r="M2862" s="1276"/>
      <c r="N2862" s="537">
        <f t="shared" si="239"/>
        <v>0</v>
      </c>
      <c r="O2862" s="544" t="str">
        <f>IF($L2848="TC",0,IF($L2848="Nso",0,VLOOKUP($A2845,'Marks Entry'!$B$9:$FN$108,90,0)))</f>
        <v>E</v>
      </c>
      <c r="P2862" s="1007"/>
    </row>
    <row r="2863" spans="1:16" s="73" customFormat="1" ht="18.600000000000001" customHeight="1">
      <c r="A2863" s="1303"/>
      <c r="B2863" s="543" t="s">
        <v>210</v>
      </c>
      <c r="C2863" s="1271" t="str">
        <f>'Marks Entry'!$CN$3</f>
        <v>MATHEMATICS</v>
      </c>
      <c r="D2863" s="1272"/>
      <c r="E2863" s="527">
        <f>IF($L2848="TC",0,IF($L2848="Nso",0,VLOOKUP($A2845,'Marks Entry'!$B$9:$FN$108,93,0)))</f>
        <v>0</v>
      </c>
      <c r="F2863" s="527">
        <f>IF($L2848="TC",0,IF($L2848="Nso",0,VLOOKUP($A2845,'Marks Entry'!$B$9:$FN$108,96,0)))</f>
        <v>0</v>
      </c>
      <c r="G2863" s="527">
        <f>IF($L2848="TC",0,IF($L2848="Nso",0,VLOOKUP($A2845,'Marks Entry'!$B$9:$FN$108,99,0)))</f>
        <v>0</v>
      </c>
      <c r="H2863" s="529">
        <f t="shared" si="237"/>
        <v>0</v>
      </c>
      <c r="I2863" s="1273">
        <f>IF($L2848="TC",0,IF($L2848="Nso",0,VLOOKUP($A2845,'Marks Entry'!$B$9:$FN$108,103,0)))</f>
        <v>0</v>
      </c>
      <c r="J2863" s="1274"/>
      <c r="K2863" s="533">
        <f t="shared" si="238"/>
        <v>0</v>
      </c>
      <c r="L2863" s="1275">
        <f>IF($L2848="TC",0,IF($L2848="Nso",0,VLOOKUP($A2845,'Marks Entry'!$B$9:$FN$108,106,0)))</f>
        <v>0</v>
      </c>
      <c r="M2863" s="1276"/>
      <c r="N2863" s="537">
        <f t="shared" si="239"/>
        <v>0</v>
      </c>
      <c r="O2863" s="544" t="str">
        <f>IF($L2848="TC",0,IF($L2848="Nso",0,VLOOKUP($A2845,'Marks Entry'!$B$9:$FN$108,110,0)))</f>
        <v>E</v>
      </c>
      <c r="P2863" s="1007"/>
    </row>
    <row r="2864" spans="1:16" s="73" customFormat="1" ht="18.600000000000001" customHeight="1" thickBot="1">
      <c r="A2864" s="1303"/>
      <c r="B2864" s="543" t="s">
        <v>210</v>
      </c>
      <c r="C2864" s="1277" t="str">
        <f>'Marks Entry'!$DH$3</f>
        <v>SOCIAL SCIENCE</v>
      </c>
      <c r="D2864" s="1278"/>
      <c r="E2864" s="527">
        <f>IF($L2848="TC",0,IF($L2848="Nso",0,VLOOKUP($A2845,'Marks Entry'!$B$9:$FN$108,113,0)))</f>
        <v>0</v>
      </c>
      <c r="F2864" s="527">
        <f>IF($L2848="TC",0,IF($L2848="Nso",0,VLOOKUP($A2845,'Marks Entry'!$B$9:$FN$108,116,0)))</f>
        <v>0</v>
      </c>
      <c r="G2864" s="527">
        <f>IF($L2848="TC",0,IF($L2848="Nso",0,VLOOKUP($A2845,'Marks Entry'!$B$9:$FN$108,119,0)))</f>
        <v>0</v>
      </c>
      <c r="H2864" s="530">
        <f t="shared" si="237"/>
        <v>0</v>
      </c>
      <c r="I2864" s="1279">
        <f>IF($L2848="TC",0,IF($L2848="Nso",0,VLOOKUP($A2845,'Marks Entry'!$B$9:$FN$108,123,0)))</f>
        <v>0</v>
      </c>
      <c r="J2864" s="1280"/>
      <c r="K2864" s="534">
        <f t="shared" si="238"/>
        <v>0</v>
      </c>
      <c r="L2864" s="1281">
        <f>IF($L2848="TC",0,IF($L2848="Nso",0,VLOOKUP($A2845,'Marks Entry'!$B$9:$FN$108,126,0)))</f>
        <v>0</v>
      </c>
      <c r="M2864" s="1282"/>
      <c r="N2864" s="537">
        <f t="shared" si="239"/>
        <v>0</v>
      </c>
      <c r="O2864" s="544" t="str">
        <f>IF($L2848="TC",0,IF($L2848="Nso",0,VLOOKUP($A2845,'Marks Entry'!$B$9:$FN$108,130,0)))</f>
        <v>E</v>
      </c>
      <c r="P2864" s="1007"/>
    </row>
    <row r="2865" spans="1:16" s="73" customFormat="1" ht="18.600000000000001" customHeight="1">
      <c r="A2865" s="1303"/>
      <c r="B2865" s="543" t="s">
        <v>210</v>
      </c>
      <c r="C2865" s="1350" t="s">
        <v>87</v>
      </c>
      <c r="D2865" s="1351"/>
      <c r="E2865" s="1352"/>
      <c r="F2865" s="1356" t="s">
        <v>88</v>
      </c>
      <c r="G2865" s="1357"/>
      <c r="H2865" s="1358" t="s">
        <v>89</v>
      </c>
      <c r="I2865" s="1358"/>
      <c r="J2865" s="1359" t="s">
        <v>44</v>
      </c>
      <c r="K2865" s="1360"/>
      <c r="L2865" s="236" t="s">
        <v>95</v>
      </c>
      <c r="M2865" s="236" t="s">
        <v>208</v>
      </c>
      <c r="N2865" s="200" t="s">
        <v>42</v>
      </c>
      <c r="O2865" s="545" t="s">
        <v>46</v>
      </c>
      <c r="P2865" s="1007"/>
    </row>
    <row r="2866" spans="1:16" s="73" customFormat="1" ht="18.600000000000001" customHeight="1" thickBot="1">
      <c r="A2866" s="1303"/>
      <c r="B2866" s="543" t="s">
        <v>210</v>
      </c>
      <c r="C2866" s="1353"/>
      <c r="D2866" s="1354"/>
      <c r="E2866" s="1355"/>
      <c r="F2866" s="1361">
        <f>IF($L2848="TC",0,IF($L2848="Nso",0,VLOOKUP($A2845,'Marks Entry'!$B$9:$FN$108,161,0)))</f>
        <v>1200</v>
      </c>
      <c r="G2866" s="1362"/>
      <c r="H2866" s="1363">
        <f>IF($L2848="TC",0,IF($L2848="Nso",0,VLOOKUP($A2845,'Marks Entry'!$B$9:$FN$108,162,0)))</f>
        <v>0</v>
      </c>
      <c r="I2866" s="1363"/>
      <c r="J2866" s="1364">
        <f>IF($L2848="TC",0,IF($L2848="Nso",0,VLOOKUP($A2845,'Marks Entry'!$B$9:$FN$108,163,0)))</f>
        <v>0</v>
      </c>
      <c r="K2866" s="1365"/>
      <c r="L2866" s="237" t="str">
        <f>IF($L2848="TC",0,IF($L2848="Nso",0,VLOOKUP($A2845,'Marks Entry'!$B$9:$FN$108,164,0)))</f>
        <v/>
      </c>
      <c r="M2866" s="237" t="str">
        <f>IF($L2848="TC",0,IF($L2848="Nso",0,VLOOKUP($A2845,'Marks Entry'!$B$9:$FN$108,165,0)))</f>
        <v/>
      </c>
      <c r="N2866" s="542" t="str">
        <f>IF($L2848="TC","TC",IF($L2848="Nso","NSO",VLOOKUP($A2845,'Marks Entry'!$B$9:$FN$108,166,0)))</f>
        <v>PROMOTED</v>
      </c>
      <c r="O2866" s="546" t="str">
        <f>IF($L2848="Nso",0,VLOOKUP($A2845,'Marks Entry'!$B$9:$FN$108,168,0))</f>
        <v/>
      </c>
      <c r="P2866" s="1007"/>
    </row>
    <row r="2867" spans="1:16" s="73" customFormat="1" ht="18.600000000000001" customHeight="1">
      <c r="A2867" s="1303"/>
      <c r="B2867" s="543" t="s">
        <v>210</v>
      </c>
      <c r="C2867" s="1332" t="s">
        <v>62</v>
      </c>
      <c r="D2867" s="1333"/>
      <c r="E2867" s="1333"/>
      <c r="F2867" s="1333"/>
      <c r="G2867" s="1333"/>
      <c r="H2867" s="1333"/>
      <c r="I2867" s="1334"/>
      <c r="J2867" s="1335" t="s">
        <v>63</v>
      </c>
      <c r="K2867" s="1335"/>
      <c r="L2867" s="1336"/>
      <c r="M2867" s="238">
        <f>IF($L2848="TC",0,IF($L2848="Nso",0,VLOOKUP($A2845,'Marks Entry'!$B$9:$FN$108,158,0)))</f>
        <v>0</v>
      </c>
      <c r="N2867" s="1337" t="s">
        <v>104</v>
      </c>
      <c r="O2867" s="1338"/>
      <c r="P2867" s="1007"/>
    </row>
    <row r="2868" spans="1:16" s="73" customFormat="1" ht="18.600000000000001" customHeight="1" thickBot="1">
      <c r="A2868" s="1303"/>
      <c r="B2868" s="543" t="s">
        <v>210</v>
      </c>
      <c r="C2868" s="1339" t="s">
        <v>57</v>
      </c>
      <c r="D2868" s="1340"/>
      <c r="E2868" s="1340"/>
      <c r="F2868" s="1341" t="s">
        <v>168</v>
      </c>
      <c r="G2868" s="1341"/>
      <c r="H2868" s="1341"/>
      <c r="I2868" s="523" t="s">
        <v>50</v>
      </c>
      <c r="J2868" s="1342" t="s">
        <v>64</v>
      </c>
      <c r="K2868" s="1342"/>
      <c r="L2868" s="1343"/>
      <c r="M2868" s="239">
        <f>IF($L2848="TC",0,IF($L2848="Nso",0,VLOOKUP($A2845,'Marks Entry'!$B$9:$FN$108,159,0)))</f>
        <v>0</v>
      </c>
      <c r="N2868" s="1344" t="str">
        <f>IF($L2848="TC",0,IF($L2848="Nso",0,VLOOKUP($A2845,'Marks Entry'!$B$9:$FN$108,160,0)))</f>
        <v/>
      </c>
      <c r="O2868" s="1345"/>
      <c r="P2868" s="1007"/>
    </row>
    <row r="2869" spans="1:16" s="73" customFormat="1" ht="18.600000000000001" customHeight="1">
      <c r="A2869" s="1303"/>
      <c r="B2869" s="543" t="s">
        <v>210</v>
      </c>
      <c r="C2869" s="1339"/>
      <c r="D2869" s="1340"/>
      <c r="E2869" s="1340"/>
      <c r="F2869" s="1341"/>
      <c r="G2869" s="1341"/>
      <c r="H2869" s="1341"/>
      <c r="I2869" s="524" t="s">
        <v>102</v>
      </c>
      <c r="J2869" s="1346" t="s">
        <v>65</v>
      </c>
      <c r="K2869" s="1346"/>
      <c r="L2869" s="1347"/>
      <c r="M2869" s="1348" t="str">
        <f>IF($L2848="TC",0,IF($L2848="Nso",0,VLOOKUP($A2845,'Marks Entry'!$B$9:$FN$108,169,0)))</f>
        <v>Need Improvement</v>
      </c>
      <c r="N2869" s="1348"/>
      <c r="O2869" s="1349"/>
      <c r="P2869" s="1007"/>
    </row>
    <row r="2870" spans="1:16" s="73" customFormat="1" ht="18.600000000000001" customHeight="1">
      <c r="A2870" s="1303"/>
      <c r="B2870" s="543" t="s">
        <v>210</v>
      </c>
      <c r="C2870" s="1397" t="str">
        <f>'Marks Entry'!$EB$3</f>
        <v>Work Exp.</v>
      </c>
      <c r="D2870" s="1398"/>
      <c r="E2870" s="1399"/>
      <c r="F2870" s="1400" t="str">
        <f>IF($L2848="TC",0,IF($L2848="Nso",0,VLOOKUP($A2845,'Marks Entry'!$B$9:$GM$108,186,0)))</f>
        <v>0/100</v>
      </c>
      <c r="G2870" s="1400"/>
      <c r="H2870" s="1400"/>
      <c r="I2870" s="59" t="str">
        <f>IF($L2848="TC",0,IF($L2848="Nso",0,VLOOKUP($A2845,'Marks Entry'!$B$9:$GM$108,139,0)))</f>
        <v>E</v>
      </c>
      <c r="J2870" s="1401" t="s">
        <v>81</v>
      </c>
      <c r="K2870" s="1401"/>
      <c r="L2870" s="1402"/>
      <c r="M2870" s="1403">
        <f>'Marks Entry'!$AA$2</f>
        <v>45041</v>
      </c>
      <c r="N2870" s="1403"/>
      <c r="O2870" s="1404"/>
      <c r="P2870" s="1007"/>
    </row>
    <row r="2871" spans="1:16" s="73" customFormat="1" ht="18.600000000000001" customHeight="1">
      <c r="A2871" s="1303"/>
      <c r="B2871" s="543" t="s">
        <v>210</v>
      </c>
      <c r="C2871" s="1405" t="str">
        <f>'Marks Entry'!$EK$3</f>
        <v>Art Edu.</v>
      </c>
      <c r="D2871" s="1400"/>
      <c r="E2871" s="1400"/>
      <c r="F2871" s="1406" t="str">
        <f>IF($L2848="TC",0,IF($L2848="Nso",0,VLOOKUP($A2845,'Marks Entry'!$B$9:$GM$108,190,0)))</f>
        <v>0/100</v>
      </c>
      <c r="G2871" s="1407"/>
      <c r="H2871" s="1408"/>
      <c r="I2871" s="59" t="str">
        <f>IF($L2848="TC",0,IF($L2848="Nso",0,VLOOKUP($A2845,'Marks Entry'!$B$9:$GM$108,148,0)))</f>
        <v>E</v>
      </c>
      <c r="J2871" s="1409"/>
      <c r="K2871" s="1409"/>
      <c r="L2871" s="1410"/>
      <c r="M2871" s="1410"/>
      <c r="N2871" s="1410"/>
      <c r="O2871" s="1411"/>
      <c r="P2871" s="1007"/>
    </row>
    <row r="2872" spans="1:16" s="73" customFormat="1" ht="18.600000000000001" customHeight="1">
      <c r="A2872" s="1303"/>
      <c r="B2872" s="543" t="s">
        <v>210</v>
      </c>
      <c r="C2872" s="1366" t="str">
        <f>'Marks Entry'!$ET$3</f>
        <v>HEALTH &amp; PHY. EDU.</v>
      </c>
      <c r="D2872" s="1367"/>
      <c r="E2872" s="1367"/>
      <c r="F2872" s="1368" t="str">
        <f>IF($L2848="TC",0,IF($L2848="Nso",0,VLOOKUP($A2845,'Marks Entry'!$B$9:$GM$108,194,0)))</f>
        <v>0/100</v>
      </c>
      <c r="G2872" s="1369"/>
      <c r="H2872" s="1370"/>
      <c r="I2872" s="59" t="str">
        <f>IF($L2848="TC",0,IF($L2848="Nso",0,VLOOKUP($A2845,'Marks Entry'!$B$9:$GM$108,157,0)))</f>
        <v>E</v>
      </c>
      <c r="J2872" s="1371" t="s">
        <v>77</v>
      </c>
      <c r="K2872" s="1372"/>
      <c r="L2872" s="1373"/>
      <c r="M2872" s="1377"/>
      <c r="N2872" s="1372"/>
      <c r="O2872" s="1378"/>
      <c r="P2872" s="1007"/>
    </row>
    <row r="2873" spans="1:16" s="73" customFormat="1" ht="18.600000000000001" customHeight="1">
      <c r="A2873" s="1303"/>
      <c r="B2873" s="543" t="s">
        <v>210</v>
      </c>
      <c r="C2873" s="1381" t="s">
        <v>66</v>
      </c>
      <c r="D2873" s="1382"/>
      <c r="E2873" s="1382"/>
      <c r="F2873" s="1382"/>
      <c r="G2873" s="1382"/>
      <c r="H2873" s="1382"/>
      <c r="I2873" s="1383"/>
      <c r="J2873" s="1374"/>
      <c r="K2873" s="1375"/>
      <c r="L2873" s="1376"/>
      <c r="M2873" s="1379"/>
      <c r="N2873" s="1375"/>
      <c r="O2873" s="1380"/>
      <c r="P2873" s="1007"/>
    </row>
    <row r="2874" spans="1:16" s="73" customFormat="1" ht="18.600000000000001" customHeight="1" thickBot="1">
      <c r="A2874" s="1303"/>
      <c r="B2874" s="543" t="s">
        <v>210</v>
      </c>
      <c r="C2874" s="60" t="s">
        <v>67</v>
      </c>
      <c r="D2874" s="1384" t="s">
        <v>72</v>
      </c>
      <c r="E2874" s="1385"/>
      <c r="F2874" s="1384" t="s">
        <v>73</v>
      </c>
      <c r="G2874" s="1386"/>
      <c r="H2874" s="1386"/>
      <c r="I2874" s="1387"/>
      <c r="J2874" s="1388" t="s">
        <v>78</v>
      </c>
      <c r="K2874" s="1389"/>
      <c r="L2874" s="1389"/>
      <c r="M2874" s="1389"/>
      <c r="N2874" s="1389"/>
      <c r="O2874" s="1390"/>
      <c r="P2874" s="1007"/>
    </row>
    <row r="2875" spans="1:16" s="73" customFormat="1" ht="18.600000000000001" customHeight="1">
      <c r="A2875" s="1303"/>
      <c r="B2875" s="543" t="s">
        <v>210</v>
      </c>
      <c r="C2875" s="690" t="s">
        <v>68</v>
      </c>
      <c r="D2875" s="1328" t="s">
        <v>211</v>
      </c>
      <c r="E2875" s="1327"/>
      <c r="F2875" s="1394" t="s">
        <v>74</v>
      </c>
      <c r="G2875" s="1395"/>
      <c r="H2875" s="1395"/>
      <c r="I2875" s="1396"/>
      <c r="J2875" s="1391"/>
      <c r="K2875" s="1392"/>
      <c r="L2875" s="1392"/>
      <c r="M2875" s="1392"/>
      <c r="N2875" s="1392"/>
      <c r="O2875" s="1393"/>
      <c r="P2875" s="1007"/>
    </row>
    <row r="2876" spans="1:16" s="73" customFormat="1" ht="18.600000000000001" customHeight="1">
      <c r="A2876" s="1303"/>
      <c r="B2876" s="543" t="s">
        <v>210</v>
      </c>
      <c r="C2876" s="689" t="s">
        <v>69</v>
      </c>
      <c r="D2876" s="1275" t="s">
        <v>212</v>
      </c>
      <c r="E2876" s="1274"/>
      <c r="F2876" s="1413" t="s">
        <v>75</v>
      </c>
      <c r="G2876" s="1414"/>
      <c r="H2876" s="1414"/>
      <c r="I2876" s="1415"/>
      <c r="J2876" s="1391"/>
      <c r="K2876" s="1392"/>
      <c r="L2876" s="1392"/>
      <c r="M2876" s="1392"/>
      <c r="N2876" s="1392"/>
      <c r="O2876" s="1393"/>
      <c r="P2876" s="1007"/>
    </row>
    <row r="2877" spans="1:16" s="73" customFormat="1" ht="18.600000000000001" customHeight="1">
      <c r="A2877" s="1303"/>
      <c r="B2877" s="543" t="s">
        <v>210</v>
      </c>
      <c r="C2877" s="689" t="s">
        <v>71</v>
      </c>
      <c r="D2877" s="1275" t="s">
        <v>213</v>
      </c>
      <c r="E2877" s="1274"/>
      <c r="F2877" s="1413" t="s">
        <v>76</v>
      </c>
      <c r="G2877" s="1414"/>
      <c r="H2877" s="1414"/>
      <c r="I2877" s="1415"/>
      <c r="J2877" s="1416" t="s">
        <v>90</v>
      </c>
      <c r="K2877" s="1417"/>
      <c r="L2877" s="1417"/>
      <c r="M2877" s="1417"/>
      <c r="N2877" s="1417"/>
      <c r="O2877" s="1418"/>
      <c r="P2877" s="1007"/>
    </row>
    <row r="2878" spans="1:16" s="73" customFormat="1" ht="18.600000000000001" customHeight="1">
      <c r="A2878" s="1303"/>
      <c r="B2878" s="543" t="s">
        <v>210</v>
      </c>
      <c r="C2878" s="689" t="s">
        <v>70</v>
      </c>
      <c r="D2878" s="1275" t="s">
        <v>214</v>
      </c>
      <c r="E2878" s="1274"/>
      <c r="F2878" s="1413" t="s">
        <v>103</v>
      </c>
      <c r="G2878" s="1414"/>
      <c r="H2878" s="1414"/>
      <c r="I2878" s="1415"/>
      <c r="J2878" s="1416"/>
      <c r="K2878" s="1417"/>
      <c r="L2878" s="1417"/>
      <c r="M2878" s="1417"/>
      <c r="N2878" s="1417"/>
      <c r="O2878" s="1418"/>
      <c r="P2878" s="1007"/>
    </row>
    <row r="2879" spans="1:16" s="73" customFormat="1" ht="18.600000000000001" customHeight="1" thickBot="1">
      <c r="A2879" s="1303"/>
      <c r="B2879" s="547" t="s">
        <v>210</v>
      </c>
      <c r="C2879" s="548" t="s">
        <v>153</v>
      </c>
      <c r="D2879" s="1281" t="s">
        <v>215</v>
      </c>
      <c r="E2879" s="1280"/>
      <c r="F2879" s="1422" t="s">
        <v>216</v>
      </c>
      <c r="G2879" s="1423"/>
      <c r="H2879" s="1423"/>
      <c r="I2879" s="1424"/>
      <c r="J2879" s="1419"/>
      <c r="K2879" s="1420"/>
      <c r="L2879" s="1420"/>
      <c r="M2879" s="1420"/>
      <c r="N2879" s="1420"/>
      <c r="O2879" s="1421"/>
      <c r="P2879" s="1007"/>
    </row>
    <row r="2880" spans="1:16" s="73" customFormat="1" ht="9.75" customHeight="1">
      <c r="A2880" s="1412"/>
      <c r="B2880" s="1412"/>
      <c r="C2880" s="1412"/>
      <c r="D2880" s="1412"/>
      <c r="E2880" s="1412"/>
      <c r="F2880" s="1412"/>
      <c r="G2880" s="1412"/>
      <c r="H2880" s="1412"/>
      <c r="I2880" s="1412"/>
      <c r="J2880" s="1412"/>
      <c r="K2880" s="1412"/>
      <c r="L2880" s="1412"/>
      <c r="M2880" s="1412"/>
      <c r="N2880" s="1412"/>
      <c r="O2880" s="1412"/>
      <c r="P2880" s="1412"/>
    </row>
    <row r="2881" spans="1:16" s="73" customFormat="1" ht="17.25" customHeight="1" thickBot="1">
      <c r="A2881" s="241">
        <f>A2845+1</f>
        <v>81</v>
      </c>
      <c r="B2881" s="1302" t="s">
        <v>53</v>
      </c>
      <c r="C2881" s="1302"/>
      <c r="D2881" s="1302"/>
      <c r="E2881" s="1302"/>
      <c r="F2881" s="1302"/>
      <c r="G2881" s="1302"/>
      <c r="H2881" s="1302"/>
      <c r="I2881" s="1302"/>
      <c r="J2881" s="1302"/>
      <c r="K2881" s="1302"/>
      <c r="L2881" s="1302"/>
      <c r="M2881" s="1302"/>
      <c r="N2881" s="1302"/>
      <c r="O2881" s="1302"/>
      <c r="P2881" s="1007"/>
    </row>
    <row r="2882" spans="1:16" s="73" customFormat="1" ht="44.25" customHeight="1">
      <c r="A2882" s="1303"/>
      <c r="B2882" s="1304" t="str">
        <f>IF(L2884&gt;0,CONCATENATE(I2884,L2884),0)</f>
        <v>Roll No.:-981</v>
      </c>
      <c r="C2882" s="1306"/>
      <c r="D2882" s="1308" t="str">
        <f>Master!$E$8</f>
        <v>Govt. Sr. Secondary School Raimalwada</v>
      </c>
      <c r="E2882" s="1309"/>
      <c r="F2882" s="1309"/>
      <c r="G2882" s="1309"/>
      <c r="H2882" s="1309"/>
      <c r="I2882" s="1309"/>
      <c r="J2882" s="1309"/>
      <c r="K2882" s="1309"/>
      <c r="L2882" s="1309"/>
      <c r="M2882" s="1309"/>
      <c r="N2882" s="1309"/>
      <c r="O2882" s="1310"/>
      <c r="P2882" s="1007"/>
    </row>
    <row r="2883" spans="1:16" s="73" customFormat="1" ht="26.25" customHeight="1" thickBot="1">
      <c r="A2883" s="1303"/>
      <c r="B2883" s="1305"/>
      <c r="C2883" s="1307"/>
      <c r="D2883" s="1311" t="str">
        <f>Master!$E$11</f>
        <v>P.S.-Bapini (Jodhpur)</v>
      </c>
      <c r="E2883" s="1311"/>
      <c r="F2883" s="1311"/>
      <c r="G2883" s="1311"/>
      <c r="H2883" s="1311"/>
      <c r="I2883" s="1311"/>
      <c r="J2883" s="1311"/>
      <c r="K2883" s="1311"/>
      <c r="L2883" s="1311"/>
      <c r="M2883" s="1311"/>
      <c r="N2883" s="1311"/>
      <c r="O2883" s="1312"/>
      <c r="P2883" s="1007"/>
    </row>
    <row r="2884" spans="1:16" s="73" customFormat="1" ht="15" customHeight="1">
      <c r="A2884" s="1303"/>
      <c r="B2884" s="1313"/>
      <c r="C2884" s="1314" t="s">
        <v>163</v>
      </c>
      <c r="D2884" s="1315"/>
      <c r="E2884" s="1315"/>
      <c r="F2884" s="1315"/>
      <c r="G2884" s="1315"/>
      <c r="H2884" s="1316"/>
      <c r="I2884" s="1320" t="s">
        <v>125</v>
      </c>
      <c r="J2884" s="1321"/>
      <c r="K2884" s="1321"/>
      <c r="L2884" s="1286">
        <f>VLOOKUP(A2881,'Marks Entry'!$B$9:$G$108,6)</f>
        <v>981</v>
      </c>
      <c r="M2884" s="1288" t="str">
        <f>CONCATENATE('Marks Entry'!$C$3,"0",'Marks Entry'!$G$3)</f>
        <v>School U-Dise Code :-08151106901</v>
      </c>
      <c r="N2884" s="1289"/>
      <c r="O2884" s="1290"/>
      <c r="P2884" s="1007"/>
    </row>
    <row r="2885" spans="1:16" s="73" customFormat="1" ht="15" customHeight="1">
      <c r="A2885" s="1303"/>
      <c r="B2885" s="1313"/>
      <c r="C2885" s="1314"/>
      <c r="D2885" s="1315"/>
      <c r="E2885" s="1315"/>
      <c r="F2885" s="1315"/>
      <c r="G2885" s="1315"/>
      <c r="H2885" s="1316"/>
      <c r="I2885" s="1320"/>
      <c r="J2885" s="1321"/>
      <c r="K2885" s="1321"/>
      <c r="L2885" s="1286"/>
      <c r="M2885" s="1291" t="str">
        <f>CONCATENATE('Marks Entry'!$I$3,'Marks Entry'!$J$3)</f>
        <v>Session :-2022-23</v>
      </c>
      <c r="N2885" s="1292"/>
      <c r="O2885" s="1293"/>
      <c r="P2885" s="1007"/>
    </row>
    <row r="2886" spans="1:16" s="73" customFormat="1" ht="15" customHeight="1" thickBot="1">
      <c r="A2886" s="1303"/>
      <c r="B2886" s="1313"/>
      <c r="C2886" s="1317"/>
      <c r="D2886" s="1318"/>
      <c r="E2886" s="1318"/>
      <c r="F2886" s="1318"/>
      <c r="G2886" s="1318"/>
      <c r="H2886" s="1319"/>
      <c r="I2886" s="1322"/>
      <c r="J2886" s="1323"/>
      <c r="K2886" s="1323"/>
      <c r="L2886" s="1287"/>
      <c r="M2886" s="1294"/>
      <c r="N2886" s="1295"/>
      <c r="O2886" s="1296"/>
      <c r="P2886" s="1007"/>
    </row>
    <row r="2887" spans="1:16" s="73" customFormat="1" ht="19.5" customHeight="1">
      <c r="A2887" s="1303"/>
      <c r="B2887" s="543" t="s">
        <v>210</v>
      </c>
      <c r="C2887" s="1297" t="s">
        <v>21</v>
      </c>
      <c r="D2887" s="1298"/>
      <c r="E2887" s="1298"/>
      <c r="F2887" s="1298"/>
      <c r="G2887" s="1299"/>
      <c r="H2887" s="13" t="s">
        <v>161</v>
      </c>
      <c r="I2887" s="1300">
        <f>VLOOKUP($A2881,'Marks Entry'!$B$9:$FN$108,4,0)</f>
        <v>0</v>
      </c>
      <c r="J2887" s="1300"/>
      <c r="K2887" s="1300"/>
      <c r="L2887" s="1300"/>
      <c r="M2887" s="1300"/>
      <c r="N2887" s="1300"/>
      <c r="O2887" s="1301"/>
      <c r="P2887" s="1007"/>
    </row>
    <row r="2888" spans="1:16" s="73" customFormat="1" ht="19.5" customHeight="1">
      <c r="A2888" s="1303"/>
      <c r="B2888" s="543" t="s">
        <v>210</v>
      </c>
      <c r="C2888" s="1283" t="s">
        <v>23</v>
      </c>
      <c r="D2888" s="1284"/>
      <c r="E2888" s="1284"/>
      <c r="F2888" s="1284"/>
      <c r="G2888" s="1285"/>
      <c r="H2888" s="25" t="s">
        <v>161</v>
      </c>
      <c r="I2888" s="1252">
        <f>VLOOKUP($A2881,'Marks Entry'!$B$9:$FN$108,7,0)</f>
        <v>0</v>
      </c>
      <c r="J2888" s="1252"/>
      <c r="K2888" s="1252"/>
      <c r="L2888" s="1252"/>
      <c r="M2888" s="1252"/>
      <c r="N2888" s="1252"/>
      <c r="O2888" s="1253"/>
      <c r="P2888" s="1007"/>
    </row>
    <row r="2889" spans="1:16" s="73" customFormat="1" ht="19.5" customHeight="1">
      <c r="A2889" s="1303"/>
      <c r="B2889" s="543" t="s">
        <v>210</v>
      </c>
      <c r="C2889" s="1283" t="s">
        <v>24</v>
      </c>
      <c r="D2889" s="1284"/>
      <c r="E2889" s="1284"/>
      <c r="F2889" s="1284"/>
      <c r="G2889" s="1285"/>
      <c r="H2889" s="25" t="s">
        <v>161</v>
      </c>
      <c r="I2889" s="1252">
        <f>VLOOKUP($A2881,'Marks Entry'!$B$9:$FN$108,8,0)</f>
        <v>0</v>
      </c>
      <c r="J2889" s="1252"/>
      <c r="K2889" s="1252"/>
      <c r="L2889" s="1252"/>
      <c r="M2889" s="1252"/>
      <c r="N2889" s="1252"/>
      <c r="O2889" s="1253"/>
      <c r="P2889" s="1007"/>
    </row>
    <row r="2890" spans="1:16" s="73" customFormat="1" ht="19.5" customHeight="1">
      <c r="A2890" s="1303"/>
      <c r="B2890" s="543" t="s">
        <v>210</v>
      </c>
      <c r="C2890" s="1283" t="s">
        <v>55</v>
      </c>
      <c r="D2890" s="1284"/>
      <c r="E2890" s="1284"/>
      <c r="F2890" s="1284"/>
      <c r="G2890" s="1285"/>
      <c r="H2890" s="25" t="s">
        <v>161</v>
      </c>
      <c r="I2890" s="1252">
        <f>VLOOKUP($A2881,'Marks Entry'!$B$9:$FN$108,9,0)</f>
        <v>0</v>
      </c>
      <c r="J2890" s="1252"/>
      <c r="K2890" s="1252"/>
      <c r="L2890" s="1252"/>
      <c r="M2890" s="1252"/>
      <c r="N2890" s="1252"/>
      <c r="O2890" s="1253"/>
      <c r="P2890" s="1007"/>
    </row>
    <row r="2891" spans="1:16" s="73" customFormat="1" ht="19.5" customHeight="1">
      <c r="A2891" s="1303"/>
      <c r="B2891" s="543" t="s">
        <v>210</v>
      </c>
      <c r="C2891" s="1283" t="s">
        <v>56</v>
      </c>
      <c r="D2891" s="1284"/>
      <c r="E2891" s="1284"/>
      <c r="F2891" s="1284"/>
      <c r="G2891" s="1285"/>
      <c r="H2891" s="25" t="s">
        <v>161</v>
      </c>
      <c r="I2891" s="1251" t="str">
        <f>CONCATENATE('Marks Entry'!$G$4,'Marks Entry'!$J$4)</f>
        <v>6(A)</v>
      </c>
      <c r="J2891" s="1252"/>
      <c r="K2891" s="1252"/>
      <c r="L2891" s="1252"/>
      <c r="M2891" s="1252"/>
      <c r="N2891" s="1252"/>
      <c r="O2891" s="1253"/>
      <c r="P2891" s="1007"/>
    </row>
    <row r="2892" spans="1:16" s="73" customFormat="1" ht="19.5" customHeight="1" thickBot="1">
      <c r="A2892" s="1303"/>
      <c r="B2892" s="543" t="s">
        <v>210</v>
      </c>
      <c r="C2892" s="1254" t="s">
        <v>26</v>
      </c>
      <c r="D2892" s="1255"/>
      <c r="E2892" s="1255"/>
      <c r="F2892" s="1255"/>
      <c r="G2892" s="1256"/>
      <c r="H2892" s="61" t="s">
        <v>161</v>
      </c>
      <c r="I2892" s="1257">
        <f>VLOOKUP($A2881,'Marks Entry'!$B$9:$FN$108,10,0)</f>
        <v>0</v>
      </c>
      <c r="J2892" s="1257"/>
      <c r="K2892" s="1257"/>
      <c r="L2892" s="1257"/>
      <c r="M2892" s="1257"/>
      <c r="N2892" s="1257"/>
      <c r="O2892" s="1258"/>
      <c r="P2892" s="1007"/>
    </row>
    <row r="2893" spans="1:16" s="73" customFormat="1" ht="34.5" customHeight="1">
      <c r="A2893" s="1303"/>
      <c r="B2893" s="543" t="s">
        <v>210</v>
      </c>
      <c r="C2893" s="1259" t="s">
        <v>57</v>
      </c>
      <c r="D2893" s="1260"/>
      <c r="E2893" s="525" t="s">
        <v>82</v>
      </c>
      <c r="F2893" s="525" t="s">
        <v>83</v>
      </c>
      <c r="G2893" s="697" t="str">
        <f>'Marks Entry'!$R$5</f>
        <v>No Bag Day Activity</v>
      </c>
      <c r="H2893" s="521" t="s">
        <v>32</v>
      </c>
      <c r="I2893" s="1261" t="s">
        <v>58</v>
      </c>
      <c r="J2893" s="1262"/>
      <c r="K2893" s="522" t="s">
        <v>203</v>
      </c>
      <c r="L2893" s="1263" t="s">
        <v>94</v>
      </c>
      <c r="M2893" s="1264"/>
      <c r="N2893" s="535" t="s">
        <v>86</v>
      </c>
      <c r="O2893" s="1265" t="s">
        <v>101</v>
      </c>
      <c r="P2893" s="1007"/>
    </row>
    <row r="2894" spans="1:16" s="73" customFormat="1" ht="25.5" customHeight="1" thickBot="1">
      <c r="A2894" s="1303"/>
      <c r="B2894" s="543" t="s">
        <v>210</v>
      </c>
      <c r="C2894" s="1267" t="s">
        <v>59</v>
      </c>
      <c r="D2894" s="1268"/>
      <c r="E2894" s="549">
        <f>'Marks Entry'!$N$7</f>
        <v>10</v>
      </c>
      <c r="F2894" s="549">
        <f>'Marks Entry'!$Q$7</f>
        <v>10</v>
      </c>
      <c r="G2894" s="549">
        <f>'Marks Entry'!$T$7</f>
        <v>10</v>
      </c>
      <c r="H2894" s="111">
        <f>SUM(E2894:G2894)</f>
        <v>30</v>
      </c>
      <c r="I2894" s="1269">
        <f>'Marks Entry'!$X$7</f>
        <v>70</v>
      </c>
      <c r="J2894" s="1270"/>
      <c r="K2894" s="531">
        <f>SUM(H2894,I2894)</f>
        <v>100</v>
      </c>
      <c r="L2894" s="1330">
        <f>'Marks Entry'!$AA$7</f>
        <v>100</v>
      </c>
      <c r="M2894" s="1331"/>
      <c r="N2894" s="536">
        <f>H2894+I2894+L2894</f>
        <v>200</v>
      </c>
      <c r="O2894" s="1266"/>
      <c r="P2894" s="1007"/>
    </row>
    <row r="2895" spans="1:16" s="73" customFormat="1" ht="18.600000000000001" customHeight="1">
      <c r="A2895" s="1303"/>
      <c r="B2895" s="543" t="s">
        <v>210</v>
      </c>
      <c r="C2895" s="1324" t="str">
        <f>'Marks Entry'!$L$3</f>
        <v>HINDI</v>
      </c>
      <c r="D2895" s="1325"/>
      <c r="E2895" s="527">
        <f>IF($L2884="TC",0,IF($L2884="Nso",0,VLOOKUP($A2881,'Marks Entry'!$B$9:$FN$108,13,0)))</f>
        <v>0</v>
      </c>
      <c r="F2895" s="527">
        <f>IF($L2884="TC",0,IF($L2884="Nso",0,VLOOKUP($A2881,'Marks Entry'!$B$9:$FN$108,16,0)))</f>
        <v>0</v>
      </c>
      <c r="G2895" s="527">
        <f>IF($L2884="TC",0,IF($L2884="Nso",0,VLOOKUP($A2881,'Marks Entry'!$B$9:$FN$108,19,0)))</f>
        <v>0</v>
      </c>
      <c r="H2895" s="528">
        <f>SUM(E2895:G2895)</f>
        <v>0</v>
      </c>
      <c r="I2895" s="1326">
        <f>IF($L2884="TC",0,IF($L2884="Nso",0,VLOOKUP($A2881,'Marks Entry'!$B$9:$FN$108,23,0)))</f>
        <v>0</v>
      </c>
      <c r="J2895" s="1327"/>
      <c r="K2895" s="532">
        <f>SUM(H2895,I2895)</f>
        <v>0</v>
      </c>
      <c r="L2895" s="1328">
        <f>IF($L2884="TC",0,IF($L2884="Nso",0,VLOOKUP($A2881,'Marks Entry'!$B$9:$FN$108,26,0)))</f>
        <v>0</v>
      </c>
      <c r="M2895" s="1329"/>
      <c r="N2895" s="537">
        <f>SUM(H2895,I2895,L2895)</f>
        <v>0</v>
      </c>
      <c r="O2895" s="544" t="str">
        <f>IF($L2884="TC",0,IF($L2884="Nso",0,VLOOKUP($A2881,'Marks Entry'!$B$9:$FN$108,30,0)))</f>
        <v>E</v>
      </c>
      <c r="P2895" s="1007"/>
    </row>
    <row r="2896" spans="1:16" s="73" customFormat="1" ht="18.600000000000001" customHeight="1">
      <c r="A2896" s="1303"/>
      <c r="B2896" s="543" t="s">
        <v>210</v>
      </c>
      <c r="C2896" s="1271" t="str">
        <f>'Marks Entry'!$AF$3</f>
        <v>ENGLISH</v>
      </c>
      <c r="D2896" s="1272"/>
      <c r="E2896" s="527">
        <f>IF($L2884="TC",0,IF($L2884="Nso",0,VLOOKUP($A2881,'Marks Entry'!$B$9:$FN$108,33,0)))</f>
        <v>0</v>
      </c>
      <c r="F2896" s="527">
        <f>IF($L2884="TC",0,IF($L2884="Nso",0,VLOOKUP($A2881,'Marks Entry'!$B$9:$FN$108,36,0)))</f>
        <v>0</v>
      </c>
      <c r="G2896" s="527">
        <f>IF($L2884="TC",0,IF($L2884="Nso",0,VLOOKUP($A2881,'Marks Entry'!$B$9:$FN$108,39,0)))</f>
        <v>0</v>
      </c>
      <c r="H2896" s="529">
        <f t="shared" ref="H2896:H2900" si="240">SUM(E2896:G2896)</f>
        <v>0</v>
      </c>
      <c r="I2896" s="1273">
        <f>IF($L2884="TC",0,IF($L2884="Nso",0,VLOOKUP($A2881,'Marks Entry'!$B$9:$FN$108,43,0)))</f>
        <v>0</v>
      </c>
      <c r="J2896" s="1274"/>
      <c r="K2896" s="533">
        <f t="shared" ref="K2896:K2900" si="241">SUM(H2896,I2896)</f>
        <v>0</v>
      </c>
      <c r="L2896" s="1275">
        <f>IF($L2884="TC",0,IF($L2884="Nso",0,VLOOKUP($A2881,'Marks Entry'!$B$9:$FN$108,46,0)))</f>
        <v>0</v>
      </c>
      <c r="M2896" s="1276"/>
      <c r="N2896" s="537">
        <f t="shared" ref="N2896:N2900" si="242">SUM(H2896,I2896,L2896)</f>
        <v>0</v>
      </c>
      <c r="O2896" s="544" t="str">
        <f>IF($L2884="TC",0,IF($L2884="Nso",0,VLOOKUP($A2881,'Marks Entry'!$B$9:$FN$108,50,0)))</f>
        <v>E</v>
      </c>
      <c r="P2896" s="1007"/>
    </row>
    <row r="2897" spans="1:16" s="73" customFormat="1" ht="18.600000000000001" customHeight="1">
      <c r="A2897" s="1303"/>
      <c r="B2897" s="543" t="s">
        <v>210</v>
      </c>
      <c r="C2897" s="1271" t="str">
        <f>'Marks Entry'!$AZ$3</f>
        <v>SANSKRIT</v>
      </c>
      <c r="D2897" s="1272"/>
      <c r="E2897" s="527">
        <f>IF($L2884="TC",0,IF($L2884="Nso",0,VLOOKUP($A2881,'Marks Entry'!$B$9:$FN$108,53,0)))</f>
        <v>0</v>
      </c>
      <c r="F2897" s="527">
        <f>IF($L2884="TC",0,IF($L2884="TC",0,IF($L2884="Nso",0,VLOOKUP($A2881,'Marks Entry'!$B$9:$FN$108,56,0))))</f>
        <v>0</v>
      </c>
      <c r="G2897" s="527">
        <f>IF($L2884="TC",0,IF($L2884="TC",0,IF($L2884="Nso",0,VLOOKUP($A2881,'Marks Entry'!$B$9:$FN$108,59,0))))</f>
        <v>0</v>
      </c>
      <c r="H2897" s="529">
        <f t="shared" si="240"/>
        <v>0</v>
      </c>
      <c r="I2897" s="1273">
        <f>IF($L2884="TC",0,IF($L2884="Nso",0,VLOOKUP($A2881,'Marks Entry'!$B$9:$FN$108,63,0)))</f>
        <v>0</v>
      </c>
      <c r="J2897" s="1274"/>
      <c r="K2897" s="533">
        <f t="shared" si="241"/>
        <v>0</v>
      </c>
      <c r="L2897" s="1275">
        <f>IF($L2884="TC",0,IF($L2884="Nso",0,VLOOKUP($A2881,'Marks Entry'!$B$9:$FN$108,66,0)))</f>
        <v>0</v>
      </c>
      <c r="M2897" s="1276"/>
      <c r="N2897" s="537">
        <f t="shared" si="242"/>
        <v>0</v>
      </c>
      <c r="O2897" s="544" t="str">
        <f>IF($L2884="TC",0,IF($L2884="Nso",0,VLOOKUP($A2881,'Marks Entry'!$B$9:$FN$108,70,0)))</f>
        <v>E</v>
      </c>
      <c r="P2897" s="1007"/>
    </row>
    <row r="2898" spans="1:16" s="73" customFormat="1" ht="18.600000000000001" customHeight="1">
      <c r="A2898" s="1303"/>
      <c r="B2898" s="543" t="s">
        <v>210</v>
      </c>
      <c r="C2898" s="1271" t="str">
        <f>'Marks Entry'!$BT$3</f>
        <v>SCIENCE</v>
      </c>
      <c r="D2898" s="1272"/>
      <c r="E2898" s="527">
        <f>IF($L2884="TC",0,IF($L2884="Nso",0,VLOOKUP($A2881,'Marks Entry'!$B$9:$FN$108,73,0)))</f>
        <v>0</v>
      </c>
      <c r="F2898" s="527">
        <f>IF($L2884="TC",0,IF($L2884="Nso",0,VLOOKUP($A2881,'Marks Entry'!$B$9:$FN$108,76,0)))</f>
        <v>0</v>
      </c>
      <c r="G2898" s="527">
        <f>IF($L2884="TC",0,IF($L2884="Nso",0,VLOOKUP($A2881,'Marks Entry'!$B$9:$FN$108,79,0)))</f>
        <v>0</v>
      </c>
      <c r="H2898" s="529">
        <f t="shared" si="240"/>
        <v>0</v>
      </c>
      <c r="I2898" s="1273">
        <f>IF($L2884="TC",0,IF($L2884="Nso",0,VLOOKUP($A2881,'Marks Entry'!$B$9:$FN$108,83,0)))</f>
        <v>0</v>
      </c>
      <c r="J2898" s="1274"/>
      <c r="K2898" s="533">
        <f t="shared" si="241"/>
        <v>0</v>
      </c>
      <c r="L2898" s="1275">
        <f>IF($L2884="TC",0,IF($L2884="Nso",0,VLOOKUP($A2881,'Marks Entry'!$B$9:$FN$108,86,0)))</f>
        <v>0</v>
      </c>
      <c r="M2898" s="1276"/>
      <c r="N2898" s="537">
        <f t="shared" si="242"/>
        <v>0</v>
      </c>
      <c r="O2898" s="544" t="str">
        <f>IF($L2884="TC",0,IF($L2884="Nso",0,VLOOKUP($A2881,'Marks Entry'!$B$9:$FN$108,90,0)))</f>
        <v>E</v>
      </c>
      <c r="P2898" s="1007"/>
    </row>
    <row r="2899" spans="1:16" s="73" customFormat="1" ht="18.600000000000001" customHeight="1">
      <c r="A2899" s="1303"/>
      <c r="B2899" s="543" t="s">
        <v>210</v>
      </c>
      <c r="C2899" s="1271" t="str">
        <f>'Marks Entry'!$CN$3</f>
        <v>MATHEMATICS</v>
      </c>
      <c r="D2899" s="1272"/>
      <c r="E2899" s="527">
        <f>IF($L2884="TC",0,IF($L2884="Nso",0,VLOOKUP($A2881,'Marks Entry'!$B$9:$FN$108,93,0)))</f>
        <v>0</v>
      </c>
      <c r="F2899" s="527">
        <f>IF($L2884="TC",0,IF($L2884="Nso",0,VLOOKUP($A2881,'Marks Entry'!$B$9:$FN$108,96,0)))</f>
        <v>0</v>
      </c>
      <c r="G2899" s="527">
        <f>IF($L2884="TC",0,IF($L2884="Nso",0,VLOOKUP($A2881,'Marks Entry'!$B$9:$FN$108,99,0)))</f>
        <v>0</v>
      </c>
      <c r="H2899" s="529">
        <f t="shared" si="240"/>
        <v>0</v>
      </c>
      <c r="I2899" s="1273">
        <f>IF($L2884="TC",0,IF($L2884="Nso",0,VLOOKUP($A2881,'Marks Entry'!$B$9:$FN$108,103,0)))</f>
        <v>0</v>
      </c>
      <c r="J2899" s="1274"/>
      <c r="K2899" s="533">
        <f t="shared" si="241"/>
        <v>0</v>
      </c>
      <c r="L2899" s="1275">
        <f>IF($L2884="TC",0,IF($L2884="Nso",0,VLOOKUP($A2881,'Marks Entry'!$B$9:$FN$108,106,0)))</f>
        <v>0</v>
      </c>
      <c r="M2899" s="1276"/>
      <c r="N2899" s="537">
        <f t="shared" si="242"/>
        <v>0</v>
      </c>
      <c r="O2899" s="544" t="str">
        <f>IF($L2884="TC",0,IF($L2884="Nso",0,VLOOKUP($A2881,'Marks Entry'!$B$9:$FN$108,110,0)))</f>
        <v>E</v>
      </c>
      <c r="P2899" s="1007"/>
    </row>
    <row r="2900" spans="1:16" s="73" customFormat="1" ht="18.600000000000001" customHeight="1" thickBot="1">
      <c r="A2900" s="1303"/>
      <c r="B2900" s="543" t="s">
        <v>210</v>
      </c>
      <c r="C2900" s="1277" t="str">
        <f>'Marks Entry'!$DH$3</f>
        <v>SOCIAL SCIENCE</v>
      </c>
      <c r="D2900" s="1278"/>
      <c r="E2900" s="527">
        <f>IF($L2884="TC",0,IF($L2884="Nso",0,VLOOKUP($A2881,'Marks Entry'!$B$9:$FN$108,113,0)))</f>
        <v>0</v>
      </c>
      <c r="F2900" s="527">
        <f>IF($L2884="TC",0,IF($L2884="Nso",0,VLOOKUP($A2881,'Marks Entry'!$B$9:$FN$108,116,0)))</f>
        <v>0</v>
      </c>
      <c r="G2900" s="527">
        <f>IF($L2884="TC",0,IF($L2884="Nso",0,VLOOKUP($A2881,'Marks Entry'!$B$9:$FN$108,119,0)))</f>
        <v>0</v>
      </c>
      <c r="H2900" s="530">
        <f t="shared" si="240"/>
        <v>0</v>
      </c>
      <c r="I2900" s="1279">
        <f>IF($L2884="TC",0,IF($L2884="Nso",0,VLOOKUP($A2881,'Marks Entry'!$B$9:$FN$108,123,0)))</f>
        <v>0</v>
      </c>
      <c r="J2900" s="1280"/>
      <c r="K2900" s="534">
        <f t="shared" si="241"/>
        <v>0</v>
      </c>
      <c r="L2900" s="1281">
        <f>IF($L2884="TC",0,IF($L2884="Nso",0,VLOOKUP($A2881,'Marks Entry'!$B$9:$FN$108,126,0)))</f>
        <v>0</v>
      </c>
      <c r="M2900" s="1282"/>
      <c r="N2900" s="537">
        <f t="shared" si="242"/>
        <v>0</v>
      </c>
      <c r="O2900" s="544" t="str">
        <f>IF($L2884="TC",0,IF($L2884="Nso",0,VLOOKUP($A2881,'Marks Entry'!$B$9:$FN$108,130,0)))</f>
        <v>E</v>
      </c>
      <c r="P2900" s="1007"/>
    </row>
    <row r="2901" spans="1:16" s="73" customFormat="1" ht="18.600000000000001" customHeight="1">
      <c r="A2901" s="1303"/>
      <c r="B2901" s="543" t="s">
        <v>210</v>
      </c>
      <c r="C2901" s="1350" t="s">
        <v>87</v>
      </c>
      <c r="D2901" s="1351"/>
      <c r="E2901" s="1352"/>
      <c r="F2901" s="1356" t="s">
        <v>88</v>
      </c>
      <c r="G2901" s="1357"/>
      <c r="H2901" s="1358" t="s">
        <v>89</v>
      </c>
      <c r="I2901" s="1358"/>
      <c r="J2901" s="1359" t="s">
        <v>44</v>
      </c>
      <c r="K2901" s="1360"/>
      <c r="L2901" s="236" t="s">
        <v>95</v>
      </c>
      <c r="M2901" s="236" t="s">
        <v>208</v>
      </c>
      <c r="N2901" s="200" t="s">
        <v>42</v>
      </c>
      <c r="O2901" s="545" t="s">
        <v>46</v>
      </c>
      <c r="P2901" s="1007"/>
    </row>
    <row r="2902" spans="1:16" s="73" customFormat="1" ht="18.600000000000001" customHeight="1" thickBot="1">
      <c r="A2902" s="1303"/>
      <c r="B2902" s="543" t="s">
        <v>210</v>
      </c>
      <c r="C2902" s="1353"/>
      <c r="D2902" s="1354"/>
      <c r="E2902" s="1355"/>
      <c r="F2902" s="1361">
        <f>IF($L2884="TC",0,IF($L2884="Nso",0,VLOOKUP($A2881,'Marks Entry'!$B$9:$FN$108,161,0)))</f>
        <v>1200</v>
      </c>
      <c r="G2902" s="1362"/>
      <c r="H2902" s="1363">
        <f>IF($L2884="TC",0,IF($L2884="Nso",0,VLOOKUP($A2881,'Marks Entry'!$B$9:$FN$108,162,0)))</f>
        <v>0</v>
      </c>
      <c r="I2902" s="1363"/>
      <c r="J2902" s="1364">
        <f>IF($L2884="TC",0,IF($L2884="Nso",0,VLOOKUP($A2881,'Marks Entry'!$B$9:$FN$108,163,0)))</f>
        <v>0</v>
      </c>
      <c r="K2902" s="1365"/>
      <c r="L2902" s="237" t="str">
        <f>IF($L2884="TC",0,IF($L2884="Nso",0,VLOOKUP($A2881,'Marks Entry'!$B$9:$FN$108,164,0)))</f>
        <v/>
      </c>
      <c r="M2902" s="237" t="str">
        <f>IF($L2884="TC",0,IF($L2884="Nso",0,VLOOKUP($A2881,'Marks Entry'!$B$9:$FN$108,165,0)))</f>
        <v/>
      </c>
      <c r="N2902" s="542" t="str">
        <f>IF($L2884="TC","TC",IF($L2884="Nso","NSO",VLOOKUP($A2881,'Marks Entry'!$B$9:$FN$108,166,0)))</f>
        <v>PROMOTED</v>
      </c>
      <c r="O2902" s="546" t="str">
        <f>IF($L2884="Nso",0,VLOOKUP($A2881,'Marks Entry'!$B$9:$FN$108,168,0))</f>
        <v/>
      </c>
      <c r="P2902" s="1007"/>
    </row>
    <row r="2903" spans="1:16" s="73" customFormat="1" ht="18.600000000000001" customHeight="1">
      <c r="A2903" s="1303"/>
      <c r="B2903" s="543" t="s">
        <v>210</v>
      </c>
      <c r="C2903" s="1332" t="s">
        <v>62</v>
      </c>
      <c r="D2903" s="1333"/>
      <c r="E2903" s="1333"/>
      <c r="F2903" s="1333"/>
      <c r="G2903" s="1333"/>
      <c r="H2903" s="1333"/>
      <c r="I2903" s="1334"/>
      <c r="J2903" s="1335" t="s">
        <v>63</v>
      </c>
      <c r="K2903" s="1335"/>
      <c r="L2903" s="1336"/>
      <c r="M2903" s="238">
        <f>IF($L2884="TC",0,IF($L2884="Nso",0,VLOOKUP($A2881,'Marks Entry'!$B$9:$FN$108,158,0)))</f>
        <v>0</v>
      </c>
      <c r="N2903" s="1337" t="s">
        <v>104</v>
      </c>
      <c r="O2903" s="1338"/>
      <c r="P2903" s="1007"/>
    </row>
    <row r="2904" spans="1:16" s="73" customFormat="1" ht="18.600000000000001" customHeight="1" thickBot="1">
      <c r="A2904" s="1303"/>
      <c r="B2904" s="543" t="s">
        <v>210</v>
      </c>
      <c r="C2904" s="1339" t="s">
        <v>57</v>
      </c>
      <c r="D2904" s="1340"/>
      <c r="E2904" s="1340"/>
      <c r="F2904" s="1341" t="s">
        <v>168</v>
      </c>
      <c r="G2904" s="1341"/>
      <c r="H2904" s="1341"/>
      <c r="I2904" s="523" t="s">
        <v>50</v>
      </c>
      <c r="J2904" s="1342" t="s">
        <v>64</v>
      </c>
      <c r="K2904" s="1342"/>
      <c r="L2904" s="1343"/>
      <c r="M2904" s="239">
        <f>IF($L2884="TC",0,IF($L2884="Nso",0,VLOOKUP($A2881,'Marks Entry'!$B$9:$FN$108,159,0)))</f>
        <v>0</v>
      </c>
      <c r="N2904" s="1344" t="str">
        <f>IF($L2884="TC",0,IF($L2884="Nso",0,VLOOKUP($A2881,'Marks Entry'!$B$9:$FN$108,160,0)))</f>
        <v/>
      </c>
      <c r="O2904" s="1345"/>
      <c r="P2904" s="1007"/>
    </row>
    <row r="2905" spans="1:16" s="73" customFormat="1" ht="18.600000000000001" customHeight="1">
      <c r="A2905" s="1303"/>
      <c r="B2905" s="543" t="s">
        <v>210</v>
      </c>
      <c r="C2905" s="1339"/>
      <c r="D2905" s="1340"/>
      <c r="E2905" s="1340"/>
      <c r="F2905" s="1341"/>
      <c r="G2905" s="1341"/>
      <c r="H2905" s="1341"/>
      <c r="I2905" s="524" t="s">
        <v>102</v>
      </c>
      <c r="J2905" s="1346" t="s">
        <v>65</v>
      </c>
      <c r="K2905" s="1346"/>
      <c r="L2905" s="1347"/>
      <c r="M2905" s="1348" t="str">
        <f>IF($L2884="TC",0,IF($L2884="Nso",0,VLOOKUP($A2881,'Marks Entry'!$B$9:$FN$108,169,0)))</f>
        <v>Need Improvement</v>
      </c>
      <c r="N2905" s="1348"/>
      <c r="O2905" s="1349"/>
      <c r="P2905" s="1007"/>
    </row>
    <row r="2906" spans="1:16" s="73" customFormat="1" ht="18.600000000000001" customHeight="1">
      <c r="A2906" s="1303"/>
      <c r="B2906" s="543" t="s">
        <v>210</v>
      </c>
      <c r="C2906" s="1397" t="str">
        <f>'Marks Entry'!$EB$3</f>
        <v>Work Exp.</v>
      </c>
      <c r="D2906" s="1398"/>
      <c r="E2906" s="1399"/>
      <c r="F2906" s="1400" t="str">
        <f>IF($L2884="TC",0,IF($L2884="Nso",0,VLOOKUP($A2881,'Marks Entry'!$B$9:$GM$108,186,0)))</f>
        <v>0/100</v>
      </c>
      <c r="G2906" s="1400"/>
      <c r="H2906" s="1400"/>
      <c r="I2906" s="59" t="str">
        <f>IF($L2884="TC",0,IF($L2884="Nso",0,VLOOKUP($A2881,'Marks Entry'!$B$9:$GM$108,139,0)))</f>
        <v>E</v>
      </c>
      <c r="J2906" s="1401" t="s">
        <v>81</v>
      </c>
      <c r="K2906" s="1401"/>
      <c r="L2906" s="1402"/>
      <c r="M2906" s="1403">
        <f>'Marks Entry'!$AA$2</f>
        <v>45041</v>
      </c>
      <c r="N2906" s="1403"/>
      <c r="O2906" s="1404"/>
      <c r="P2906" s="1007"/>
    </row>
    <row r="2907" spans="1:16" s="73" customFormat="1" ht="18.600000000000001" customHeight="1">
      <c r="A2907" s="1303"/>
      <c r="B2907" s="543" t="s">
        <v>210</v>
      </c>
      <c r="C2907" s="1405" t="str">
        <f>'Marks Entry'!$EK$3</f>
        <v>Art Edu.</v>
      </c>
      <c r="D2907" s="1400"/>
      <c r="E2907" s="1400"/>
      <c r="F2907" s="1406" t="str">
        <f>IF($L2884="TC",0,IF($L2884="Nso",0,VLOOKUP($A2881,'Marks Entry'!$B$9:$GM$108,190,0)))</f>
        <v>0/100</v>
      </c>
      <c r="G2907" s="1407"/>
      <c r="H2907" s="1408"/>
      <c r="I2907" s="59" t="str">
        <f>IF($L2884="TC",0,IF($L2884="Nso",0,VLOOKUP($A2881,'Marks Entry'!$B$9:$GM$108,148,0)))</f>
        <v>E</v>
      </c>
      <c r="J2907" s="1409"/>
      <c r="K2907" s="1409"/>
      <c r="L2907" s="1410"/>
      <c r="M2907" s="1410"/>
      <c r="N2907" s="1410"/>
      <c r="O2907" s="1411"/>
      <c r="P2907" s="1007"/>
    </row>
    <row r="2908" spans="1:16" s="73" customFormat="1" ht="18.600000000000001" customHeight="1">
      <c r="A2908" s="1303"/>
      <c r="B2908" s="543" t="s">
        <v>210</v>
      </c>
      <c r="C2908" s="1366" t="str">
        <f>'Marks Entry'!$ET$3</f>
        <v>HEALTH &amp; PHY. EDU.</v>
      </c>
      <c r="D2908" s="1367"/>
      <c r="E2908" s="1367"/>
      <c r="F2908" s="1368" t="str">
        <f>IF($L2884="TC",0,IF($L2884="Nso",0,VLOOKUP($A2881,'Marks Entry'!$B$9:$GM$108,194,0)))</f>
        <v>0/100</v>
      </c>
      <c r="G2908" s="1369"/>
      <c r="H2908" s="1370"/>
      <c r="I2908" s="59" t="str">
        <f>IF($L2884="TC",0,IF($L2884="Nso",0,VLOOKUP($A2881,'Marks Entry'!$B$9:$GM$108,157,0)))</f>
        <v>E</v>
      </c>
      <c r="J2908" s="1371" t="s">
        <v>77</v>
      </c>
      <c r="K2908" s="1372"/>
      <c r="L2908" s="1373"/>
      <c r="M2908" s="1377"/>
      <c r="N2908" s="1372"/>
      <c r="O2908" s="1378"/>
      <c r="P2908" s="1007"/>
    </row>
    <row r="2909" spans="1:16" s="73" customFormat="1" ht="18.600000000000001" customHeight="1">
      <c r="A2909" s="1303"/>
      <c r="B2909" s="543" t="s">
        <v>210</v>
      </c>
      <c r="C2909" s="1381" t="s">
        <v>66</v>
      </c>
      <c r="D2909" s="1382"/>
      <c r="E2909" s="1382"/>
      <c r="F2909" s="1382"/>
      <c r="G2909" s="1382"/>
      <c r="H2909" s="1382"/>
      <c r="I2909" s="1383"/>
      <c r="J2909" s="1374"/>
      <c r="K2909" s="1375"/>
      <c r="L2909" s="1376"/>
      <c r="M2909" s="1379"/>
      <c r="N2909" s="1375"/>
      <c r="O2909" s="1380"/>
      <c r="P2909" s="1007"/>
    </row>
    <row r="2910" spans="1:16" s="73" customFormat="1" ht="18.600000000000001" customHeight="1" thickBot="1">
      <c r="A2910" s="1303"/>
      <c r="B2910" s="543" t="s">
        <v>210</v>
      </c>
      <c r="C2910" s="60" t="s">
        <v>67</v>
      </c>
      <c r="D2910" s="1384" t="s">
        <v>72</v>
      </c>
      <c r="E2910" s="1385"/>
      <c r="F2910" s="1384" t="s">
        <v>73</v>
      </c>
      <c r="G2910" s="1386"/>
      <c r="H2910" s="1386"/>
      <c r="I2910" s="1387"/>
      <c r="J2910" s="1388" t="s">
        <v>78</v>
      </c>
      <c r="K2910" s="1389"/>
      <c r="L2910" s="1389"/>
      <c r="M2910" s="1389"/>
      <c r="N2910" s="1389"/>
      <c r="O2910" s="1390"/>
      <c r="P2910" s="1007"/>
    </row>
    <row r="2911" spans="1:16" s="73" customFormat="1" ht="18.600000000000001" customHeight="1">
      <c r="A2911" s="1303"/>
      <c r="B2911" s="543" t="s">
        <v>210</v>
      </c>
      <c r="C2911" s="690" t="s">
        <v>68</v>
      </c>
      <c r="D2911" s="1328" t="s">
        <v>211</v>
      </c>
      <c r="E2911" s="1327"/>
      <c r="F2911" s="1394" t="s">
        <v>74</v>
      </c>
      <c r="G2911" s="1395"/>
      <c r="H2911" s="1395"/>
      <c r="I2911" s="1396"/>
      <c r="J2911" s="1391"/>
      <c r="K2911" s="1392"/>
      <c r="L2911" s="1392"/>
      <c r="M2911" s="1392"/>
      <c r="N2911" s="1392"/>
      <c r="O2911" s="1393"/>
      <c r="P2911" s="1007"/>
    </row>
    <row r="2912" spans="1:16" s="73" customFormat="1" ht="18.600000000000001" customHeight="1">
      <c r="A2912" s="1303"/>
      <c r="B2912" s="543" t="s">
        <v>210</v>
      </c>
      <c r="C2912" s="689" t="s">
        <v>69</v>
      </c>
      <c r="D2912" s="1275" t="s">
        <v>212</v>
      </c>
      <c r="E2912" s="1274"/>
      <c r="F2912" s="1413" t="s">
        <v>75</v>
      </c>
      <c r="G2912" s="1414"/>
      <c r="H2912" s="1414"/>
      <c r="I2912" s="1415"/>
      <c r="J2912" s="1391"/>
      <c r="K2912" s="1392"/>
      <c r="L2912" s="1392"/>
      <c r="M2912" s="1392"/>
      <c r="N2912" s="1392"/>
      <c r="O2912" s="1393"/>
      <c r="P2912" s="1007"/>
    </row>
    <row r="2913" spans="1:16" s="73" customFormat="1" ht="18.600000000000001" customHeight="1">
      <c r="A2913" s="1303"/>
      <c r="B2913" s="543" t="s">
        <v>210</v>
      </c>
      <c r="C2913" s="689" t="s">
        <v>71</v>
      </c>
      <c r="D2913" s="1275" t="s">
        <v>213</v>
      </c>
      <c r="E2913" s="1274"/>
      <c r="F2913" s="1413" t="s">
        <v>76</v>
      </c>
      <c r="G2913" s="1414"/>
      <c r="H2913" s="1414"/>
      <c r="I2913" s="1415"/>
      <c r="J2913" s="1416" t="s">
        <v>90</v>
      </c>
      <c r="K2913" s="1417"/>
      <c r="L2913" s="1417"/>
      <c r="M2913" s="1417"/>
      <c r="N2913" s="1417"/>
      <c r="O2913" s="1418"/>
      <c r="P2913" s="1007"/>
    </row>
    <row r="2914" spans="1:16" s="73" customFormat="1" ht="18.600000000000001" customHeight="1">
      <c r="A2914" s="1303"/>
      <c r="B2914" s="543" t="s">
        <v>210</v>
      </c>
      <c r="C2914" s="689" t="s">
        <v>70</v>
      </c>
      <c r="D2914" s="1275" t="s">
        <v>214</v>
      </c>
      <c r="E2914" s="1274"/>
      <c r="F2914" s="1413" t="s">
        <v>103</v>
      </c>
      <c r="G2914" s="1414"/>
      <c r="H2914" s="1414"/>
      <c r="I2914" s="1415"/>
      <c r="J2914" s="1416"/>
      <c r="K2914" s="1417"/>
      <c r="L2914" s="1417"/>
      <c r="M2914" s="1417"/>
      <c r="N2914" s="1417"/>
      <c r="O2914" s="1418"/>
      <c r="P2914" s="1007"/>
    </row>
    <row r="2915" spans="1:16" s="73" customFormat="1" ht="18.600000000000001" customHeight="1" thickBot="1">
      <c r="A2915" s="1303"/>
      <c r="B2915" s="547" t="s">
        <v>210</v>
      </c>
      <c r="C2915" s="548" t="s">
        <v>153</v>
      </c>
      <c r="D2915" s="1281" t="s">
        <v>215</v>
      </c>
      <c r="E2915" s="1280"/>
      <c r="F2915" s="1422" t="s">
        <v>216</v>
      </c>
      <c r="G2915" s="1423"/>
      <c r="H2915" s="1423"/>
      <c r="I2915" s="1424"/>
      <c r="J2915" s="1419"/>
      <c r="K2915" s="1420"/>
      <c r="L2915" s="1420"/>
      <c r="M2915" s="1420"/>
      <c r="N2915" s="1420"/>
      <c r="O2915" s="1421"/>
      <c r="P2915" s="1007"/>
    </row>
    <row r="2916" spans="1:16" s="73" customFormat="1" ht="9.75" customHeight="1">
      <c r="A2916" s="1412"/>
      <c r="B2916" s="1412"/>
      <c r="C2916" s="1412"/>
      <c r="D2916" s="1412"/>
      <c r="E2916" s="1412"/>
      <c r="F2916" s="1412"/>
      <c r="G2916" s="1412"/>
      <c r="H2916" s="1412"/>
      <c r="I2916" s="1412"/>
      <c r="J2916" s="1412"/>
      <c r="K2916" s="1412"/>
      <c r="L2916" s="1412"/>
      <c r="M2916" s="1412"/>
      <c r="N2916" s="1412"/>
      <c r="O2916" s="1412"/>
      <c r="P2916" s="1412"/>
    </row>
    <row r="2917" spans="1:16" s="73" customFormat="1" ht="17.25" customHeight="1" thickBot="1">
      <c r="A2917" s="241">
        <f>A2881+1</f>
        <v>82</v>
      </c>
      <c r="B2917" s="1302" t="s">
        <v>53</v>
      </c>
      <c r="C2917" s="1302"/>
      <c r="D2917" s="1302"/>
      <c r="E2917" s="1302"/>
      <c r="F2917" s="1302"/>
      <c r="G2917" s="1302"/>
      <c r="H2917" s="1302"/>
      <c r="I2917" s="1302"/>
      <c r="J2917" s="1302"/>
      <c r="K2917" s="1302"/>
      <c r="L2917" s="1302"/>
      <c r="M2917" s="1302"/>
      <c r="N2917" s="1302"/>
      <c r="O2917" s="1302"/>
      <c r="P2917" s="1007"/>
    </row>
    <row r="2918" spans="1:16" s="73" customFormat="1" ht="44.25" customHeight="1">
      <c r="A2918" s="1303"/>
      <c r="B2918" s="1304" t="str">
        <f>IF(L2920&gt;0,CONCATENATE(I2920,L2920),0)</f>
        <v>Roll No.:-982</v>
      </c>
      <c r="C2918" s="1306"/>
      <c r="D2918" s="1308" t="str">
        <f>Master!$E$8</f>
        <v>Govt. Sr. Secondary School Raimalwada</v>
      </c>
      <c r="E2918" s="1309"/>
      <c r="F2918" s="1309"/>
      <c r="G2918" s="1309"/>
      <c r="H2918" s="1309"/>
      <c r="I2918" s="1309"/>
      <c r="J2918" s="1309"/>
      <c r="K2918" s="1309"/>
      <c r="L2918" s="1309"/>
      <c r="M2918" s="1309"/>
      <c r="N2918" s="1309"/>
      <c r="O2918" s="1310"/>
      <c r="P2918" s="1007"/>
    </row>
    <row r="2919" spans="1:16" s="73" customFormat="1" ht="26.25" customHeight="1" thickBot="1">
      <c r="A2919" s="1303"/>
      <c r="B2919" s="1305"/>
      <c r="C2919" s="1307"/>
      <c r="D2919" s="1311" t="str">
        <f>Master!$E$11</f>
        <v>P.S.-Bapini (Jodhpur)</v>
      </c>
      <c r="E2919" s="1311"/>
      <c r="F2919" s="1311"/>
      <c r="G2919" s="1311"/>
      <c r="H2919" s="1311"/>
      <c r="I2919" s="1311"/>
      <c r="J2919" s="1311"/>
      <c r="K2919" s="1311"/>
      <c r="L2919" s="1311"/>
      <c r="M2919" s="1311"/>
      <c r="N2919" s="1311"/>
      <c r="O2919" s="1312"/>
      <c r="P2919" s="1007"/>
    </row>
    <row r="2920" spans="1:16" s="73" customFormat="1" ht="15" customHeight="1">
      <c r="A2920" s="1303"/>
      <c r="B2920" s="1313"/>
      <c r="C2920" s="1314" t="s">
        <v>163</v>
      </c>
      <c r="D2920" s="1315"/>
      <c r="E2920" s="1315"/>
      <c r="F2920" s="1315"/>
      <c r="G2920" s="1315"/>
      <c r="H2920" s="1316"/>
      <c r="I2920" s="1320" t="s">
        <v>125</v>
      </c>
      <c r="J2920" s="1321"/>
      <c r="K2920" s="1321"/>
      <c r="L2920" s="1286">
        <f>VLOOKUP(A2917,'Marks Entry'!$B$9:$G$108,6)</f>
        <v>982</v>
      </c>
      <c r="M2920" s="1288" t="str">
        <f>CONCATENATE('Marks Entry'!$C$3,"0",'Marks Entry'!$G$3)</f>
        <v>School U-Dise Code :-08151106901</v>
      </c>
      <c r="N2920" s="1289"/>
      <c r="O2920" s="1290"/>
      <c r="P2920" s="1007"/>
    </row>
    <row r="2921" spans="1:16" s="73" customFormat="1" ht="15" customHeight="1">
      <c r="A2921" s="1303"/>
      <c r="B2921" s="1313"/>
      <c r="C2921" s="1314"/>
      <c r="D2921" s="1315"/>
      <c r="E2921" s="1315"/>
      <c r="F2921" s="1315"/>
      <c r="G2921" s="1315"/>
      <c r="H2921" s="1316"/>
      <c r="I2921" s="1320"/>
      <c r="J2921" s="1321"/>
      <c r="K2921" s="1321"/>
      <c r="L2921" s="1286"/>
      <c r="M2921" s="1291" t="str">
        <f>CONCATENATE('Marks Entry'!$I$3,'Marks Entry'!$J$3)</f>
        <v>Session :-2022-23</v>
      </c>
      <c r="N2921" s="1292"/>
      <c r="O2921" s="1293"/>
      <c r="P2921" s="1007"/>
    </row>
    <row r="2922" spans="1:16" s="73" customFormat="1" ht="15" customHeight="1" thickBot="1">
      <c r="A2922" s="1303"/>
      <c r="B2922" s="1313"/>
      <c r="C2922" s="1317"/>
      <c r="D2922" s="1318"/>
      <c r="E2922" s="1318"/>
      <c r="F2922" s="1318"/>
      <c r="G2922" s="1318"/>
      <c r="H2922" s="1319"/>
      <c r="I2922" s="1322"/>
      <c r="J2922" s="1323"/>
      <c r="K2922" s="1323"/>
      <c r="L2922" s="1287"/>
      <c r="M2922" s="1294"/>
      <c r="N2922" s="1295"/>
      <c r="O2922" s="1296"/>
      <c r="P2922" s="1007"/>
    </row>
    <row r="2923" spans="1:16" s="73" customFormat="1" ht="19.5" customHeight="1">
      <c r="A2923" s="1303"/>
      <c r="B2923" s="543" t="s">
        <v>210</v>
      </c>
      <c r="C2923" s="1297" t="s">
        <v>21</v>
      </c>
      <c r="D2923" s="1298"/>
      <c r="E2923" s="1298"/>
      <c r="F2923" s="1298"/>
      <c r="G2923" s="1299"/>
      <c r="H2923" s="13" t="s">
        <v>161</v>
      </c>
      <c r="I2923" s="1300">
        <f>VLOOKUP($A2917,'Marks Entry'!$B$9:$FN$108,4,0)</f>
        <v>0</v>
      </c>
      <c r="J2923" s="1300"/>
      <c r="K2923" s="1300"/>
      <c r="L2923" s="1300"/>
      <c r="M2923" s="1300"/>
      <c r="N2923" s="1300"/>
      <c r="O2923" s="1301"/>
      <c r="P2923" s="1007"/>
    </row>
    <row r="2924" spans="1:16" s="73" customFormat="1" ht="19.5" customHeight="1">
      <c r="A2924" s="1303"/>
      <c r="B2924" s="543" t="s">
        <v>210</v>
      </c>
      <c r="C2924" s="1283" t="s">
        <v>23</v>
      </c>
      <c r="D2924" s="1284"/>
      <c r="E2924" s="1284"/>
      <c r="F2924" s="1284"/>
      <c r="G2924" s="1285"/>
      <c r="H2924" s="25" t="s">
        <v>161</v>
      </c>
      <c r="I2924" s="1252">
        <f>VLOOKUP($A2917,'Marks Entry'!$B$9:$FN$108,7,0)</f>
        <v>0</v>
      </c>
      <c r="J2924" s="1252"/>
      <c r="K2924" s="1252"/>
      <c r="L2924" s="1252"/>
      <c r="M2924" s="1252"/>
      <c r="N2924" s="1252"/>
      <c r="O2924" s="1253"/>
      <c r="P2924" s="1007"/>
    </row>
    <row r="2925" spans="1:16" s="73" customFormat="1" ht="19.5" customHeight="1">
      <c r="A2925" s="1303"/>
      <c r="B2925" s="543" t="s">
        <v>210</v>
      </c>
      <c r="C2925" s="1283" t="s">
        <v>24</v>
      </c>
      <c r="D2925" s="1284"/>
      <c r="E2925" s="1284"/>
      <c r="F2925" s="1284"/>
      <c r="G2925" s="1285"/>
      <c r="H2925" s="25" t="s">
        <v>161</v>
      </c>
      <c r="I2925" s="1252">
        <f>VLOOKUP($A2917,'Marks Entry'!$B$9:$FN$108,8,0)</f>
        <v>0</v>
      </c>
      <c r="J2925" s="1252"/>
      <c r="K2925" s="1252"/>
      <c r="L2925" s="1252"/>
      <c r="M2925" s="1252"/>
      <c r="N2925" s="1252"/>
      <c r="O2925" s="1253"/>
      <c r="P2925" s="1007"/>
    </row>
    <row r="2926" spans="1:16" s="73" customFormat="1" ht="19.5" customHeight="1">
      <c r="A2926" s="1303"/>
      <c r="B2926" s="543" t="s">
        <v>210</v>
      </c>
      <c r="C2926" s="1283" t="s">
        <v>55</v>
      </c>
      <c r="D2926" s="1284"/>
      <c r="E2926" s="1284"/>
      <c r="F2926" s="1284"/>
      <c r="G2926" s="1285"/>
      <c r="H2926" s="25" t="s">
        <v>161</v>
      </c>
      <c r="I2926" s="1252">
        <f>VLOOKUP($A2917,'Marks Entry'!$B$9:$FN$108,9,0)</f>
        <v>0</v>
      </c>
      <c r="J2926" s="1252"/>
      <c r="K2926" s="1252"/>
      <c r="L2926" s="1252"/>
      <c r="M2926" s="1252"/>
      <c r="N2926" s="1252"/>
      <c r="O2926" s="1253"/>
      <c r="P2926" s="1007"/>
    </row>
    <row r="2927" spans="1:16" s="73" customFormat="1" ht="19.5" customHeight="1">
      <c r="A2927" s="1303"/>
      <c r="B2927" s="543" t="s">
        <v>210</v>
      </c>
      <c r="C2927" s="1283" t="s">
        <v>56</v>
      </c>
      <c r="D2927" s="1284"/>
      <c r="E2927" s="1284"/>
      <c r="F2927" s="1284"/>
      <c r="G2927" s="1285"/>
      <c r="H2927" s="25" t="s">
        <v>161</v>
      </c>
      <c r="I2927" s="1251" t="str">
        <f>CONCATENATE('Marks Entry'!$G$4,'Marks Entry'!$J$4)</f>
        <v>6(A)</v>
      </c>
      <c r="J2927" s="1252"/>
      <c r="K2927" s="1252"/>
      <c r="L2927" s="1252"/>
      <c r="M2927" s="1252"/>
      <c r="N2927" s="1252"/>
      <c r="O2927" s="1253"/>
      <c r="P2927" s="1007"/>
    </row>
    <row r="2928" spans="1:16" s="73" customFormat="1" ht="19.5" customHeight="1" thickBot="1">
      <c r="A2928" s="1303"/>
      <c r="B2928" s="543" t="s">
        <v>210</v>
      </c>
      <c r="C2928" s="1254" t="s">
        <v>26</v>
      </c>
      <c r="D2928" s="1255"/>
      <c r="E2928" s="1255"/>
      <c r="F2928" s="1255"/>
      <c r="G2928" s="1256"/>
      <c r="H2928" s="61" t="s">
        <v>161</v>
      </c>
      <c r="I2928" s="1257">
        <f>VLOOKUP($A2917,'Marks Entry'!$B$9:$FN$108,10,0)</f>
        <v>0</v>
      </c>
      <c r="J2928" s="1257"/>
      <c r="K2928" s="1257"/>
      <c r="L2928" s="1257"/>
      <c r="M2928" s="1257"/>
      <c r="N2928" s="1257"/>
      <c r="O2928" s="1258"/>
      <c r="P2928" s="1007"/>
    </row>
    <row r="2929" spans="1:16" s="73" customFormat="1" ht="34.5" customHeight="1">
      <c r="A2929" s="1303"/>
      <c r="B2929" s="543" t="s">
        <v>210</v>
      </c>
      <c r="C2929" s="1259" t="s">
        <v>57</v>
      </c>
      <c r="D2929" s="1260"/>
      <c r="E2929" s="525" t="s">
        <v>82</v>
      </c>
      <c r="F2929" s="525" t="s">
        <v>83</v>
      </c>
      <c r="G2929" s="697" t="str">
        <f>'Marks Entry'!$R$5</f>
        <v>No Bag Day Activity</v>
      </c>
      <c r="H2929" s="521" t="s">
        <v>32</v>
      </c>
      <c r="I2929" s="1261" t="s">
        <v>58</v>
      </c>
      <c r="J2929" s="1262"/>
      <c r="K2929" s="522" t="s">
        <v>203</v>
      </c>
      <c r="L2929" s="1263" t="s">
        <v>94</v>
      </c>
      <c r="M2929" s="1264"/>
      <c r="N2929" s="535" t="s">
        <v>86</v>
      </c>
      <c r="O2929" s="1265" t="s">
        <v>101</v>
      </c>
      <c r="P2929" s="1007"/>
    </row>
    <row r="2930" spans="1:16" s="73" customFormat="1" ht="25.5" customHeight="1" thickBot="1">
      <c r="A2930" s="1303"/>
      <c r="B2930" s="543" t="s">
        <v>210</v>
      </c>
      <c r="C2930" s="1267" t="s">
        <v>59</v>
      </c>
      <c r="D2930" s="1268"/>
      <c r="E2930" s="549">
        <f>'Marks Entry'!$N$7</f>
        <v>10</v>
      </c>
      <c r="F2930" s="549">
        <f>'Marks Entry'!$Q$7</f>
        <v>10</v>
      </c>
      <c r="G2930" s="549">
        <f>'Marks Entry'!$T$7</f>
        <v>10</v>
      </c>
      <c r="H2930" s="111">
        <f>SUM(E2930:G2930)</f>
        <v>30</v>
      </c>
      <c r="I2930" s="1269">
        <f>'Marks Entry'!$X$7</f>
        <v>70</v>
      </c>
      <c r="J2930" s="1270"/>
      <c r="K2930" s="531">
        <f>SUM(H2930,I2930)</f>
        <v>100</v>
      </c>
      <c r="L2930" s="1330">
        <f>'Marks Entry'!$AA$7</f>
        <v>100</v>
      </c>
      <c r="M2930" s="1331"/>
      <c r="N2930" s="536">
        <f>H2930+I2930+L2930</f>
        <v>200</v>
      </c>
      <c r="O2930" s="1266"/>
      <c r="P2930" s="1007"/>
    </row>
    <row r="2931" spans="1:16" s="73" customFormat="1" ht="18.600000000000001" customHeight="1">
      <c r="A2931" s="1303"/>
      <c r="B2931" s="543" t="s">
        <v>210</v>
      </c>
      <c r="C2931" s="1324" t="str">
        <f>'Marks Entry'!$L$3</f>
        <v>HINDI</v>
      </c>
      <c r="D2931" s="1325"/>
      <c r="E2931" s="527">
        <f>IF($L2920="TC",0,IF($L2920="Nso",0,VLOOKUP($A2917,'Marks Entry'!$B$9:$FN$108,13,0)))</f>
        <v>0</v>
      </c>
      <c r="F2931" s="527">
        <f>IF($L2920="TC",0,IF($L2920="Nso",0,VLOOKUP($A2917,'Marks Entry'!$B$9:$FN$108,16,0)))</f>
        <v>0</v>
      </c>
      <c r="G2931" s="527">
        <f>IF($L2920="TC",0,IF($L2920="Nso",0,VLOOKUP($A2917,'Marks Entry'!$B$9:$FN$108,19,0)))</f>
        <v>0</v>
      </c>
      <c r="H2931" s="528">
        <f>SUM(E2931:G2931)</f>
        <v>0</v>
      </c>
      <c r="I2931" s="1326">
        <f>IF($L2920="TC",0,IF($L2920="Nso",0,VLOOKUP($A2917,'Marks Entry'!$B$9:$FN$108,23,0)))</f>
        <v>0</v>
      </c>
      <c r="J2931" s="1327"/>
      <c r="K2931" s="532">
        <f>SUM(H2931,I2931)</f>
        <v>0</v>
      </c>
      <c r="L2931" s="1328">
        <f>IF($L2920="TC",0,IF($L2920="Nso",0,VLOOKUP($A2917,'Marks Entry'!$B$9:$FN$108,26,0)))</f>
        <v>0</v>
      </c>
      <c r="M2931" s="1329"/>
      <c r="N2931" s="537">
        <f>SUM(H2931,I2931,L2931)</f>
        <v>0</v>
      </c>
      <c r="O2931" s="544" t="str">
        <f>IF($L2920="TC",0,IF($L2920="Nso",0,VLOOKUP($A2917,'Marks Entry'!$B$9:$FN$108,30,0)))</f>
        <v>E</v>
      </c>
      <c r="P2931" s="1007"/>
    </row>
    <row r="2932" spans="1:16" s="73" customFormat="1" ht="18.600000000000001" customHeight="1">
      <c r="A2932" s="1303"/>
      <c r="B2932" s="543" t="s">
        <v>210</v>
      </c>
      <c r="C2932" s="1271" t="str">
        <f>'Marks Entry'!$AF$3</f>
        <v>ENGLISH</v>
      </c>
      <c r="D2932" s="1272"/>
      <c r="E2932" s="527">
        <f>IF($L2920="TC",0,IF($L2920="Nso",0,VLOOKUP($A2917,'Marks Entry'!$B$9:$FN$108,33,0)))</f>
        <v>0</v>
      </c>
      <c r="F2932" s="527">
        <f>IF($L2920="TC",0,IF($L2920="Nso",0,VLOOKUP($A2917,'Marks Entry'!$B$9:$FN$108,36,0)))</f>
        <v>0</v>
      </c>
      <c r="G2932" s="527">
        <f>IF($L2920="TC",0,IF($L2920="Nso",0,VLOOKUP($A2917,'Marks Entry'!$B$9:$FN$108,39,0)))</f>
        <v>0</v>
      </c>
      <c r="H2932" s="529">
        <f t="shared" ref="H2932:H2936" si="243">SUM(E2932:G2932)</f>
        <v>0</v>
      </c>
      <c r="I2932" s="1273">
        <f>IF($L2920="TC",0,IF($L2920="Nso",0,VLOOKUP($A2917,'Marks Entry'!$B$9:$FN$108,43,0)))</f>
        <v>0</v>
      </c>
      <c r="J2932" s="1274"/>
      <c r="K2932" s="533">
        <f t="shared" ref="K2932:K2936" si="244">SUM(H2932,I2932)</f>
        <v>0</v>
      </c>
      <c r="L2932" s="1275">
        <f>IF($L2920="TC",0,IF($L2920="Nso",0,VLOOKUP($A2917,'Marks Entry'!$B$9:$FN$108,46,0)))</f>
        <v>0</v>
      </c>
      <c r="M2932" s="1276"/>
      <c r="N2932" s="537">
        <f t="shared" ref="N2932:N2936" si="245">SUM(H2932,I2932,L2932)</f>
        <v>0</v>
      </c>
      <c r="O2932" s="544" t="str">
        <f>IF($L2920="TC",0,IF($L2920="Nso",0,VLOOKUP($A2917,'Marks Entry'!$B$9:$FN$108,50,0)))</f>
        <v>E</v>
      </c>
      <c r="P2932" s="1007"/>
    </row>
    <row r="2933" spans="1:16" s="73" customFormat="1" ht="18.600000000000001" customHeight="1">
      <c r="A2933" s="1303"/>
      <c r="B2933" s="543" t="s">
        <v>210</v>
      </c>
      <c r="C2933" s="1271" t="str">
        <f>'Marks Entry'!$AZ$3</f>
        <v>SANSKRIT</v>
      </c>
      <c r="D2933" s="1272"/>
      <c r="E2933" s="527">
        <f>IF($L2920="TC",0,IF($L2920="Nso",0,VLOOKUP($A2917,'Marks Entry'!$B$9:$FN$108,53,0)))</f>
        <v>0</v>
      </c>
      <c r="F2933" s="527">
        <f>IF($L2920="TC",0,IF($L2920="TC",0,IF($L2920="Nso",0,VLOOKUP($A2917,'Marks Entry'!$B$9:$FN$108,56,0))))</f>
        <v>0</v>
      </c>
      <c r="G2933" s="527">
        <f>IF($L2920="TC",0,IF($L2920="TC",0,IF($L2920="Nso",0,VLOOKUP($A2917,'Marks Entry'!$B$9:$FN$108,59,0))))</f>
        <v>0</v>
      </c>
      <c r="H2933" s="529">
        <f t="shared" si="243"/>
        <v>0</v>
      </c>
      <c r="I2933" s="1273">
        <f>IF($L2920="TC",0,IF($L2920="Nso",0,VLOOKUP($A2917,'Marks Entry'!$B$9:$FN$108,63,0)))</f>
        <v>0</v>
      </c>
      <c r="J2933" s="1274"/>
      <c r="K2933" s="533">
        <f t="shared" si="244"/>
        <v>0</v>
      </c>
      <c r="L2933" s="1275">
        <f>IF($L2920="TC",0,IF($L2920="Nso",0,VLOOKUP($A2917,'Marks Entry'!$B$9:$FN$108,66,0)))</f>
        <v>0</v>
      </c>
      <c r="M2933" s="1276"/>
      <c r="N2933" s="537">
        <f t="shared" si="245"/>
        <v>0</v>
      </c>
      <c r="O2933" s="544" t="str">
        <f>IF($L2920="TC",0,IF($L2920="Nso",0,VLOOKUP($A2917,'Marks Entry'!$B$9:$FN$108,70,0)))</f>
        <v>E</v>
      </c>
      <c r="P2933" s="1007"/>
    </row>
    <row r="2934" spans="1:16" s="73" customFormat="1" ht="18.600000000000001" customHeight="1">
      <c r="A2934" s="1303"/>
      <c r="B2934" s="543" t="s">
        <v>210</v>
      </c>
      <c r="C2934" s="1271" t="str">
        <f>'Marks Entry'!$BT$3</f>
        <v>SCIENCE</v>
      </c>
      <c r="D2934" s="1272"/>
      <c r="E2934" s="527">
        <f>IF($L2920="TC",0,IF($L2920="Nso",0,VLOOKUP($A2917,'Marks Entry'!$B$9:$FN$108,73,0)))</f>
        <v>0</v>
      </c>
      <c r="F2934" s="527">
        <f>IF($L2920="TC",0,IF($L2920="Nso",0,VLOOKUP($A2917,'Marks Entry'!$B$9:$FN$108,76,0)))</f>
        <v>0</v>
      </c>
      <c r="G2934" s="527">
        <f>IF($L2920="TC",0,IF($L2920="Nso",0,VLOOKUP($A2917,'Marks Entry'!$B$9:$FN$108,79,0)))</f>
        <v>0</v>
      </c>
      <c r="H2934" s="529">
        <f t="shared" si="243"/>
        <v>0</v>
      </c>
      <c r="I2934" s="1273">
        <f>IF($L2920="TC",0,IF($L2920="Nso",0,VLOOKUP($A2917,'Marks Entry'!$B$9:$FN$108,83,0)))</f>
        <v>0</v>
      </c>
      <c r="J2934" s="1274"/>
      <c r="K2934" s="533">
        <f t="shared" si="244"/>
        <v>0</v>
      </c>
      <c r="L2934" s="1275">
        <f>IF($L2920="TC",0,IF($L2920="Nso",0,VLOOKUP($A2917,'Marks Entry'!$B$9:$FN$108,86,0)))</f>
        <v>0</v>
      </c>
      <c r="M2934" s="1276"/>
      <c r="N2934" s="537">
        <f t="shared" si="245"/>
        <v>0</v>
      </c>
      <c r="O2934" s="544" t="str">
        <f>IF($L2920="TC",0,IF($L2920="Nso",0,VLOOKUP($A2917,'Marks Entry'!$B$9:$FN$108,90,0)))</f>
        <v>E</v>
      </c>
      <c r="P2934" s="1007"/>
    </row>
    <row r="2935" spans="1:16" s="73" customFormat="1" ht="18.600000000000001" customHeight="1">
      <c r="A2935" s="1303"/>
      <c r="B2935" s="543" t="s">
        <v>210</v>
      </c>
      <c r="C2935" s="1271" t="str">
        <f>'Marks Entry'!$CN$3</f>
        <v>MATHEMATICS</v>
      </c>
      <c r="D2935" s="1272"/>
      <c r="E2935" s="527">
        <f>IF($L2920="TC",0,IF($L2920="Nso",0,VLOOKUP($A2917,'Marks Entry'!$B$9:$FN$108,93,0)))</f>
        <v>0</v>
      </c>
      <c r="F2935" s="527">
        <f>IF($L2920="TC",0,IF($L2920="Nso",0,VLOOKUP($A2917,'Marks Entry'!$B$9:$FN$108,96,0)))</f>
        <v>0</v>
      </c>
      <c r="G2935" s="527">
        <f>IF($L2920="TC",0,IF($L2920="Nso",0,VLOOKUP($A2917,'Marks Entry'!$B$9:$FN$108,99,0)))</f>
        <v>0</v>
      </c>
      <c r="H2935" s="529">
        <f t="shared" si="243"/>
        <v>0</v>
      </c>
      <c r="I2935" s="1273">
        <f>IF($L2920="TC",0,IF($L2920="Nso",0,VLOOKUP($A2917,'Marks Entry'!$B$9:$FN$108,103,0)))</f>
        <v>0</v>
      </c>
      <c r="J2935" s="1274"/>
      <c r="K2935" s="533">
        <f t="shared" si="244"/>
        <v>0</v>
      </c>
      <c r="L2935" s="1275">
        <f>IF($L2920="TC",0,IF($L2920="Nso",0,VLOOKUP($A2917,'Marks Entry'!$B$9:$FN$108,106,0)))</f>
        <v>0</v>
      </c>
      <c r="M2935" s="1276"/>
      <c r="N2935" s="537">
        <f t="shared" si="245"/>
        <v>0</v>
      </c>
      <c r="O2935" s="544" t="str">
        <f>IF($L2920="TC",0,IF($L2920="Nso",0,VLOOKUP($A2917,'Marks Entry'!$B$9:$FN$108,110,0)))</f>
        <v>E</v>
      </c>
      <c r="P2935" s="1007"/>
    </row>
    <row r="2936" spans="1:16" s="73" customFormat="1" ht="18.600000000000001" customHeight="1" thickBot="1">
      <c r="A2936" s="1303"/>
      <c r="B2936" s="543" t="s">
        <v>210</v>
      </c>
      <c r="C2936" s="1277" t="str">
        <f>'Marks Entry'!$DH$3</f>
        <v>SOCIAL SCIENCE</v>
      </c>
      <c r="D2936" s="1278"/>
      <c r="E2936" s="527">
        <f>IF($L2920="TC",0,IF($L2920="Nso",0,VLOOKUP($A2917,'Marks Entry'!$B$9:$FN$108,113,0)))</f>
        <v>0</v>
      </c>
      <c r="F2936" s="527">
        <f>IF($L2920="TC",0,IF($L2920="Nso",0,VLOOKUP($A2917,'Marks Entry'!$B$9:$FN$108,116,0)))</f>
        <v>0</v>
      </c>
      <c r="G2936" s="527">
        <f>IF($L2920="TC",0,IF($L2920="Nso",0,VLOOKUP($A2917,'Marks Entry'!$B$9:$FN$108,119,0)))</f>
        <v>0</v>
      </c>
      <c r="H2936" s="530">
        <f t="shared" si="243"/>
        <v>0</v>
      </c>
      <c r="I2936" s="1279">
        <f>IF($L2920="TC",0,IF($L2920="Nso",0,VLOOKUP($A2917,'Marks Entry'!$B$9:$FN$108,123,0)))</f>
        <v>0</v>
      </c>
      <c r="J2936" s="1280"/>
      <c r="K2936" s="534">
        <f t="shared" si="244"/>
        <v>0</v>
      </c>
      <c r="L2936" s="1281">
        <f>IF($L2920="TC",0,IF($L2920="Nso",0,VLOOKUP($A2917,'Marks Entry'!$B$9:$FN$108,126,0)))</f>
        <v>0</v>
      </c>
      <c r="M2936" s="1282"/>
      <c r="N2936" s="537">
        <f t="shared" si="245"/>
        <v>0</v>
      </c>
      <c r="O2936" s="544" t="str">
        <f>IF($L2920="TC",0,IF($L2920="Nso",0,VLOOKUP($A2917,'Marks Entry'!$B$9:$FN$108,130,0)))</f>
        <v>E</v>
      </c>
      <c r="P2936" s="1007"/>
    </row>
    <row r="2937" spans="1:16" s="73" customFormat="1" ht="18.600000000000001" customHeight="1">
      <c r="A2937" s="1303"/>
      <c r="B2937" s="543" t="s">
        <v>210</v>
      </c>
      <c r="C2937" s="1350" t="s">
        <v>87</v>
      </c>
      <c r="D2937" s="1351"/>
      <c r="E2937" s="1352"/>
      <c r="F2937" s="1356" t="s">
        <v>88</v>
      </c>
      <c r="G2937" s="1357"/>
      <c r="H2937" s="1358" t="s">
        <v>89</v>
      </c>
      <c r="I2937" s="1358"/>
      <c r="J2937" s="1359" t="s">
        <v>44</v>
      </c>
      <c r="K2937" s="1360"/>
      <c r="L2937" s="236" t="s">
        <v>95</v>
      </c>
      <c r="M2937" s="236" t="s">
        <v>208</v>
      </c>
      <c r="N2937" s="200" t="s">
        <v>42</v>
      </c>
      <c r="O2937" s="545" t="s">
        <v>46</v>
      </c>
      <c r="P2937" s="1007"/>
    </row>
    <row r="2938" spans="1:16" s="73" customFormat="1" ht="18.600000000000001" customHeight="1" thickBot="1">
      <c r="A2938" s="1303"/>
      <c r="B2938" s="543" t="s">
        <v>210</v>
      </c>
      <c r="C2938" s="1353"/>
      <c r="D2938" s="1354"/>
      <c r="E2938" s="1355"/>
      <c r="F2938" s="1361">
        <f>IF($L2920="TC",0,IF($L2920="Nso",0,VLOOKUP($A2917,'Marks Entry'!$B$9:$FN$108,161,0)))</f>
        <v>1200</v>
      </c>
      <c r="G2938" s="1362"/>
      <c r="H2938" s="1363">
        <f>IF($L2920="TC",0,IF($L2920="Nso",0,VLOOKUP($A2917,'Marks Entry'!$B$9:$FN$108,162,0)))</f>
        <v>0</v>
      </c>
      <c r="I2938" s="1363"/>
      <c r="J2938" s="1364">
        <f>IF($L2920="TC",0,IF($L2920="Nso",0,VLOOKUP($A2917,'Marks Entry'!$B$9:$FN$108,163,0)))</f>
        <v>0</v>
      </c>
      <c r="K2938" s="1365"/>
      <c r="L2938" s="237" t="str">
        <f>IF($L2920="TC",0,IF($L2920="Nso",0,VLOOKUP($A2917,'Marks Entry'!$B$9:$FN$108,164,0)))</f>
        <v/>
      </c>
      <c r="M2938" s="237" t="str">
        <f>IF($L2920="TC",0,IF($L2920="Nso",0,VLOOKUP($A2917,'Marks Entry'!$B$9:$FN$108,165,0)))</f>
        <v/>
      </c>
      <c r="N2938" s="542" t="str">
        <f>IF($L2920="TC","TC",IF($L2920="Nso","NSO",VLOOKUP($A2917,'Marks Entry'!$B$9:$FN$108,166,0)))</f>
        <v>PROMOTED</v>
      </c>
      <c r="O2938" s="546" t="str">
        <f>IF($L2920="Nso",0,VLOOKUP($A2917,'Marks Entry'!$B$9:$FN$108,168,0))</f>
        <v/>
      </c>
      <c r="P2938" s="1007"/>
    </row>
    <row r="2939" spans="1:16" s="73" customFormat="1" ht="18.600000000000001" customHeight="1">
      <c r="A2939" s="1303"/>
      <c r="B2939" s="543" t="s">
        <v>210</v>
      </c>
      <c r="C2939" s="1332" t="s">
        <v>62</v>
      </c>
      <c r="D2939" s="1333"/>
      <c r="E2939" s="1333"/>
      <c r="F2939" s="1333"/>
      <c r="G2939" s="1333"/>
      <c r="H2939" s="1333"/>
      <c r="I2939" s="1334"/>
      <c r="J2939" s="1335" t="s">
        <v>63</v>
      </c>
      <c r="K2939" s="1335"/>
      <c r="L2939" s="1336"/>
      <c r="M2939" s="238">
        <f>IF($L2920="TC",0,IF($L2920="Nso",0,VLOOKUP($A2917,'Marks Entry'!$B$9:$FN$108,158,0)))</f>
        <v>0</v>
      </c>
      <c r="N2939" s="1337" t="s">
        <v>104</v>
      </c>
      <c r="O2939" s="1338"/>
      <c r="P2939" s="1007"/>
    </row>
    <row r="2940" spans="1:16" s="73" customFormat="1" ht="18.600000000000001" customHeight="1" thickBot="1">
      <c r="A2940" s="1303"/>
      <c r="B2940" s="543" t="s">
        <v>210</v>
      </c>
      <c r="C2940" s="1339" t="s">
        <v>57</v>
      </c>
      <c r="D2940" s="1340"/>
      <c r="E2940" s="1340"/>
      <c r="F2940" s="1341" t="s">
        <v>168</v>
      </c>
      <c r="G2940" s="1341"/>
      <c r="H2940" s="1341"/>
      <c r="I2940" s="523" t="s">
        <v>50</v>
      </c>
      <c r="J2940" s="1342" t="s">
        <v>64</v>
      </c>
      <c r="K2940" s="1342"/>
      <c r="L2940" s="1343"/>
      <c r="M2940" s="239">
        <f>IF($L2920="TC",0,IF($L2920="Nso",0,VLOOKUP($A2917,'Marks Entry'!$B$9:$FN$108,159,0)))</f>
        <v>0</v>
      </c>
      <c r="N2940" s="1344" t="str">
        <f>IF($L2920="TC",0,IF($L2920="Nso",0,VLOOKUP($A2917,'Marks Entry'!$B$9:$FN$108,160,0)))</f>
        <v/>
      </c>
      <c r="O2940" s="1345"/>
      <c r="P2940" s="1007"/>
    </row>
    <row r="2941" spans="1:16" s="73" customFormat="1" ht="18.600000000000001" customHeight="1">
      <c r="A2941" s="1303"/>
      <c r="B2941" s="543" t="s">
        <v>210</v>
      </c>
      <c r="C2941" s="1339"/>
      <c r="D2941" s="1340"/>
      <c r="E2941" s="1340"/>
      <c r="F2941" s="1341"/>
      <c r="G2941" s="1341"/>
      <c r="H2941" s="1341"/>
      <c r="I2941" s="524" t="s">
        <v>102</v>
      </c>
      <c r="J2941" s="1346" t="s">
        <v>65</v>
      </c>
      <c r="K2941" s="1346"/>
      <c r="L2941" s="1347"/>
      <c r="M2941" s="1348" t="str">
        <f>IF($L2920="TC",0,IF($L2920="Nso",0,VLOOKUP($A2917,'Marks Entry'!$B$9:$FN$108,169,0)))</f>
        <v>Need Improvement</v>
      </c>
      <c r="N2941" s="1348"/>
      <c r="O2941" s="1349"/>
      <c r="P2941" s="1007"/>
    </row>
    <row r="2942" spans="1:16" s="73" customFormat="1" ht="18.600000000000001" customHeight="1">
      <c r="A2942" s="1303"/>
      <c r="B2942" s="543" t="s">
        <v>210</v>
      </c>
      <c r="C2942" s="1397" t="str">
        <f>'Marks Entry'!$EB$3</f>
        <v>Work Exp.</v>
      </c>
      <c r="D2942" s="1398"/>
      <c r="E2942" s="1399"/>
      <c r="F2942" s="1400" t="str">
        <f>IF($L2920="TC",0,IF($L2920="Nso",0,VLOOKUP($A2917,'Marks Entry'!$B$9:$GM$108,186,0)))</f>
        <v>0/100</v>
      </c>
      <c r="G2942" s="1400"/>
      <c r="H2942" s="1400"/>
      <c r="I2942" s="59" t="str">
        <f>IF($L2920="TC",0,IF($L2920="Nso",0,VLOOKUP($A2917,'Marks Entry'!$B$9:$GM$108,139,0)))</f>
        <v>E</v>
      </c>
      <c r="J2942" s="1401" t="s">
        <v>81</v>
      </c>
      <c r="K2942" s="1401"/>
      <c r="L2942" s="1402"/>
      <c r="M2942" s="1403">
        <f>'Marks Entry'!$AA$2</f>
        <v>45041</v>
      </c>
      <c r="N2942" s="1403"/>
      <c r="O2942" s="1404"/>
      <c r="P2942" s="1007"/>
    </row>
    <row r="2943" spans="1:16" s="73" customFormat="1" ht="18.600000000000001" customHeight="1">
      <c r="A2943" s="1303"/>
      <c r="B2943" s="543" t="s">
        <v>210</v>
      </c>
      <c r="C2943" s="1405" t="str">
        <f>'Marks Entry'!$EK$3</f>
        <v>Art Edu.</v>
      </c>
      <c r="D2943" s="1400"/>
      <c r="E2943" s="1400"/>
      <c r="F2943" s="1406" t="str">
        <f>IF($L2920="TC",0,IF($L2920="Nso",0,VLOOKUP($A2917,'Marks Entry'!$B$9:$GM$108,190,0)))</f>
        <v>0/100</v>
      </c>
      <c r="G2943" s="1407"/>
      <c r="H2943" s="1408"/>
      <c r="I2943" s="59" t="str">
        <f>IF($L2920="TC",0,IF($L2920="Nso",0,VLOOKUP($A2917,'Marks Entry'!$B$9:$GM$108,148,0)))</f>
        <v>E</v>
      </c>
      <c r="J2943" s="1409"/>
      <c r="K2943" s="1409"/>
      <c r="L2943" s="1410"/>
      <c r="M2943" s="1410"/>
      <c r="N2943" s="1410"/>
      <c r="O2943" s="1411"/>
      <c r="P2943" s="1007"/>
    </row>
    <row r="2944" spans="1:16" s="73" customFormat="1" ht="18.600000000000001" customHeight="1">
      <c r="A2944" s="1303"/>
      <c r="B2944" s="543" t="s">
        <v>210</v>
      </c>
      <c r="C2944" s="1366" t="str">
        <f>'Marks Entry'!$ET$3</f>
        <v>HEALTH &amp; PHY. EDU.</v>
      </c>
      <c r="D2944" s="1367"/>
      <c r="E2944" s="1367"/>
      <c r="F2944" s="1368" t="str">
        <f>IF($L2920="TC",0,IF($L2920="Nso",0,VLOOKUP($A2917,'Marks Entry'!$B$9:$GM$108,194,0)))</f>
        <v>0/100</v>
      </c>
      <c r="G2944" s="1369"/>
      <c r="H2944" s="1370"/>
      <c r="I2944" s="59" t="str">
        <f>IF($L2920="TC",0,IF($L2920="Nso",0,VLOOKUP($A2917,'Marks Entry'!$B$9:$GM$108,157,0)))</f>
        <v>E</v>
      </c>
      <c r="J2944" s="1371" t="s">
        <v>77</v>
      </c>
      <c r="K2944" s="1372"/>
      <c r="L2944" s="1373"/>
      <c r="M2944" s="1377"/>
      <c r="N2944" s="1372"/>
      <c r="O2944" s="1378"/>
      <c r="P2944" s="1007"/>
    </row>
    <row r="2945" spans="1:16" s="73" customFormat="1" ht="18.600000000000001" customHeight="1">
      <c r="A2945" s="1303"/>
      <c r="B2945" s="543" t="s">
        <v>210</v>
      </c>
      <c r="C2945" s="1381" t="s">
        <v>66</v>
      </c>
      <c r="D2945" s="1382"/>
      <c r="E2945" s="1382"/>
      <c r="F2945" s="1382"/>
      <c r="G2945" s="1382"/>
      <c r="H2945" s="1382"/>
      <c r="I2945" s="1383"/>
      <c r="J2945" s="1374"/>
      <c r="K2945" s="1375"/>
      <c r="L2945" s="1376"/>
      <c r="M2945" s="1379"/>
      <c r="N2945" s="1375"/>
      <c r="O2945" s="1380"/>
      <c r="P2945" s="1007"/>
    </row>
    <row r="2946" spans="1:16" s="73" customFormat="1" ht="18.600000000000001" customHeight="1" thickBot="1">
      <c r="A2946" s="1303"/>
      <c r="B2946" s="543" t="s">
        <v>210</v>
      </c>
      <c r="C2946" s="60" t="s">
        <v>67</v>
      </c>
      <c r="D2946" s="1384" t="s">
        <v>72</v>
      </c>
      <c r="E2946" s="1385"/>
      <c r="F2946" s="1384" t="s">
        <v>73</v>
      </c>
      <c r="G2946" s="1386"/>
      <c r="H2946" s="1386"/>
      <c r="I2946" s="1387"/>
      <c r="J2946" s="1388" t="s">
        <v>78</v>
      </c>
      <c r="K2946" s="1389"/>
      <c r="L2946" s="1389"/>
      <c r="M2946" s="1389"/>
      <c r="N2946" s="1389"/>
      <c r="O2946" s="1390"/>
      <c r="P2946" s="1007"/>
    </row>
    <row r="2947" spans="1:16" s="73" customFormat="1" ht="18.600000000000001" customHeight="1">
      <c r="A2947" s="1303"/>
      <c r="B2947" s="543" t="s">
        <v>210</v>
      </c>
      <c r="C2947" s="690" t="s">
        <v>68</v>
      </c>
      <c r="D2947" s="1328" t="s">
        <v>211</v>
      </c>
      <c r="E2947" s="1327"/>
      <c r="F2947" s="1394" t="s">
        <v>74</v>
      </c>
      <c r="G2947" s="1395"/>
      <c r="H2947" s="1395"/>
      <c r="I2947" s="1396"/>
      <c r="J2947" s="1391"/>
      <c r="K2947" s="1392"/>
      <c r="L2947" s="1392"/>
      <c r="M2947" s="1392"/>
      <c r="N2947" s="1392"/>
      <c r="O2947" s="1393"/>
      <c r="P2947" s="1007"/>
    </row>
    <row r="2948" spans="1:16" s="73" customFormat="1" ht="18.600000000000001" customHeight="1">
      <c r="A2948" s="1303"/>
      <c r="B2948" s="543" t="s">
        <v>210</v>
      </c>
      <c r="C2948" s="689" t="s">
        <v>69</v>
      </c>
      <c r="D2948" s="1275" t="s">
        <v>212</v>
      </c>
      <c r="E2948" s="1274"/>
      <c r="F2948" s="1413" t="s">
        <v>75</v>
      </c>
      <c r="G2948" s="1414"/>
      <c r="H2948" s="1414"/>
      <c r="I2948" s="1415"/>
      <c r="J2948" s="1391"/>
      <c r="K2948" s="1392"/>
      <c r="L2948" s="1392"/>
      <c r="M2948" s="1392"/>
      <c r="N2948" s="1392"/>
      <c r="O2948" s="1393"/>
      <c r="P2948" s="1007"/>
    </row>
    <row r="2949" spans="1:16" s="73" customFormat="1" ht="18.600000000000001" customHeight="1">
      <c r="A2949" s="1303"/>
      <c r="B2949" s="543" t="s">
        <v>210</v>
      </c>
      <c r="C2949" s="689" t="s">
        <v>71</v>
      </c>
      <c r="D2949" s="1275" t="s">
        <v>213</v>
      </c>
      <c r="E2949" s="1274"/>
      <c r="F2949" s="1413" t="s">
        <v>76</v>
      </c>
      <c r="G2949" s="1414"/>
      <c r="H2949" s="1414"/>
      <c r="I2949" s="1415"/>
      <c r="J2949" s="1416" t="s">
        <v>90</v>
      </c>
      <c r="K2949" s="1417"/>
      <c r="L2949" s="1417"/>
      <c r="M2949" s="1417"/>
      <c r="N2949" s="1417"/>
      <c r="O2949" s="1418"/>
      <c r="P2949" s="1007"/>
    </row>
    <row r="2950" spans="1:16" s="73" customFormat="1" ht="18.600000000000001" customHeight="1">
      <c r="A2950" s="1303"/>
      <c r="B2950" s="543" t="s">
        <v>210</v>
      </c>
      <c r="C2950" s="689" t="s">
        <v>70</v>
      </c>
      <c r="D2950" s="1275" t="s">
        <v>214</v>
      </c>
      <c r="E2950" s="1274"/>
      <c r="F2950" s="1413" t="s">
        <v>103</v>
      </c>
      <c r="G2950" s="1414"/>
      <c r="H2950" s="1414"/>
      <c r="I2950" s="1415"/>
      <c r="J2950" s="1416"/>
      <c r="K2950" s="1417"/>
      <c r="L2950" s="1417"/>
      <c r="M2950" s="1417"/>
      <c r="N2950" s="1417"/>
      <c r="O2950" s="1418"/>
      <c r="P2950" s="1007"/>
    </row>
    <row r="2951" spans="1:16" s="73" customFormat="1" ht="18.600000000000001" customHeight="1" thickBot="1">
      <c r="A2951" s="1303"/>
      <c r="B2951" s="547" t="s">
        <v>210</v>
      </c>
      <c r="C2951" s="548" t="s">
        <v>153</v>
      </c>
      <c r="D2951" s="1281" t="s">
        <v>215</v>
      </c>
      <c r="E2951" s="1280"/>
      <c r="F2951" s="1422" t="s">
        <v>216</v>
      </c>
      <c r="G2951" s="1423"/>
      <c r="H2951" s="1423"/>
      <c r="I2951" s="1424"/>
      <c r="J2951" s="1419"/>
      <c r="K2951" s="1420"/>
      <c r="L2951" s="1420"/>
      <c r="M2951" s="1420"/>
      <c r="N2951" s="1420"/>
      <c r="O2951" s="1421"/>
      <c r="P2951" s="1007"/>
    </row>
    <row r="2952" spans="1:16" s="73" customFormat="1" ht="9.75" customHeight="1">
      <c r="A2952" s="1412"/>
      <c r="B2952" s="1412"/>
      <c r="C2952" s="1412"/>
      <c r="D2952" s="1412"/>
      <c r="E2952" s="1412"/>
      <c r="F2952" s="1412"/>
      <c r="G2952" s="1412"/>
      <c r="H2952" s="1412"/>
      <c r="I2952" s="1412"/>
      <c r="J2952" s="1412"/>
      <c r="K2952" s="1412"/>
      <c r="L2952" s="1412"/>
      <c r="M2952" s="1412"/>
      <c r="N2952" s="1412"/>
      <c r="O2952" s="1412"/>
      <c r="P2952" s="1412"/>
    </row>
    <row r="2953" spans="1:16" s="73" customFormat="1" ht="17.25" customHeight="1" thickBot="1">
      <c r="A2953" s="241">
        <f>A2917+1</f>
        <v>83</v>
      </c>
      <c r="B2953" s="1302" t="s">
        <v>53</v>
      </c>
      <c r="C2953" s="1302"/>
      <c r="D2953" s="1302"/>
      <c r="E2953" s="1302"/>
      <c r="F2953" s="1302"/>
      <c r="G2953" s="1302"/>
      <c r="H2953" s="1302"/>
      <c r="I2953" s="1302"/>
      <c r="J2953" s="1302"/>
      <c r="K2953" s="1302"/>
      <c r="L2953" s="1302"/>
      <c r="M2953" s="1302"/>
      <c r="N2953" s="1302"/>
      <c r="O2953" s="1302"/>
      <c r="P2953" s="1007"/>
    </row>
    <row r="2954" spans="1:16" s="73" customFormat="1" ht="44.25" customHeight="1">
      <c r="A2954" s="1303"/>
      <c r="B2954" s="1304" t="str">
        <f>IF(L2956&gt;0,CONCATENATE(I2956,L2956),0)</f>
        <v>Roll No.:-983</v>
      </c>
      <c r="C2954" s="1306"/>
      <c r="D2954" s="1308" t="str">
        <f>Master!$E$8</f>
        <v>Govt. Sr. Secondary School Raimalwada</v>
      </c>
      <c r="E2954" s="1309"/>
      <c r="F2954" s="1309"/>
      <c r="G2954" s="1309"/>
      <c r="H2954" s="1309"/>
      <c r="I2954" s="1309"/>
      <c r="J2954" s="1309"/>
      <c r="K2954" s="1309"/>
      <c r="L2954" s="1309"/>
      <c r="M2954" s="1309"/>
      <c r="N2954" s="1309"/>
      <c r="O2954" s="1310"/>
      <c r="P2954" s="1007"/>
    </row>
    <row r="2955" spans="1:16" s="73" customFormat="1" ht="26.25" customHeight="1" thickBot="1">
      <c r="A2955" s="1303"/>
      <c r="B2955" s="1305"/>
      <c r="C2955" s="1307"/>
      <c r="D2955" s="1311" t="str">
        <f>Master!$E$11</f>
        <v>P.S.-Bapini (Jodhpur)</v>
      </c>
      <c r="E2955" s="1311"/>
      <c r="F2955" s="1311"/>
      <c r="G2955" s="1311"/>
      <c r="H2955" s="1311"/>
      <c r="I2955" s="1311"/>
      <c r="J2955" s="1311"/>
      <c r="K2955" s="1311"/>
      <c r="L2955" s="1311"/>
      <c r="M2955" s="1311"/>
      <c r="N2955" s="1311"/>
      <c r="O2955" s="1312"/>
      <c r="P2955" s="1007"/>
    </row>
    <row r="2956" spans="1:16" s="73" customFormat="1" ht="15" customHeight="1">
      <c r="A2956" s="1303"/>
      <c r="B2956" s="1313"/>
      <c r="C2956" s="1314" t="s">
        <v>163</v>
      </c>
      <c r="D2956" s="1315"/>
      <c r="E2956" s="1315"/>
      <c r="F2956" s="1315"/>
      <c r="G2956" s="1315"/>
      <c r="H2956" s="1316"/>
      <c r="I2956" s="1320" t="s">
        <v>125</v>
      </c>
      <c r="J2956" s="1321"/>
      <c r="K2956" s="1321"/>
      <c r="L2956" s="1286">
        <f>VLOOKUP(A2953,'Marks Entry'!$B$9:$G$108,6)</f>
        <v>983</v>
      </c>
      <c r="M2956" s="1288" t="str">
        <f>CONCATENATE('Marks Entry'!$C$3,"0",'Marks Entry'!$G$3)</f>
        <v>School U-Dise Code :-08151106901</v>
      </c>
      <c r="N2956" s="1289"/>
      <c r="O2956" s="1290"/>
      <c r="P2956" s="1007"/>
    </row>
    <row r="2957" spans="1:16" s="73" customFormat="1" ht="15" customHeight="1">
      <c r="A2957" s="1303"/>
      <c r="B2957" s="1313"/>
      <c r="C2957" s="1314"/>
      <c r="D2957" s="1315"/>
      <c r="E2957" s="1315"/>
      <c r="F2957" s="1315"/>
      <c r="G2957" s="1315"/>
      <c r="H2957" s="1316"/>
      <c r="I2957" s="1320"/>
      <c r="J2957" s="1321"/>
      <c r="K2957" s="1321"/>
      <c r="L2957" s="1286"/>
      <c r="M2957" s="1291" t="str">
        <f>CONCATENATE('Marks Entry'!$I$3,'Marks Entry'!$J$3)</f>
        <v>Session :-2022-23</v>
      </c>
      <c r="N2957" s="1292"/>
      <c r="O2957" s="1293"/>
      <c r="P2957" s="1007"/>
    </row>
    <row r="2958" spans="1:16" s="73" customFormat="1" ht="15" customHeight="1" thickBot="1">
      <c r="A2958" s="1303"/>
      <c r="B2958" s="1313"/>
      <c r="C2958" s="1317"/>
      <c r="D2958" s="1318"/>
      <c r="E2958" s="1318"/>
      <c r="F2958" s="1318"/>
      <c r="G2958" s="1318"/>
      <c r="H2958" s="1319"/>
      <c r="I2958" s="1322"/>
      <c r="J2958" s="1323"/>
      <c r="K2958" s="1323"/>
      <c r="L2958" s="1287"/>
      <c r="M2958" s="1294"/>
      <c r="N2958" s="1295"/>
      <c r="O2958" s="1296"/>
      <c r="P2958" s="1007"/>
    </row>
    <row r="2959" spans="1:16" s="73" customFormat="1" ht="19.5" customHeight="1">
      <c r="A2959" s="1303"/>
      <c r="B2959" s="543" t="s">
        <v>210</v>
      </c>
      <c r="C2959" s="1297" t="s">
        <v>21</v>
      </c>
      <c r="D2959" s="1298"/>
      <c r="E2959" s="1298"/>
      <c r="F2959" s="1298"/>
      <c r="G2959" s="1299"/>
      <c r="H2959" s="13" t="s">
        <v>161</v>
      </c>
      <c r="I2959" s="1300">
        <f>VLOOKUP($A2953,'Marks Entry'!$B$9:$FN$108,4,0)</f>
        <v>0</v>
      </c>
      <c r="J2959" s="1300"/>
      <c r="K2959" s="1300"/>
      <c r="L2959" s="1300"/>
      <c r="M2959" s="1300"/>
      <c r="N2959" s="1300"/>
      <c r="O2959" s="1301"/>
      <c r="P2959" s="1007"/>
    </row>
    <row r="2960" spans="1:16" s="73" customFormat="1" ht="19.5" customHeight="1">
      <c r="A2960" s="1303"/>
      <c r="B2960" s="543" t="s">
        <v>210</v>
      </c>
      <c r="C2960" s="1283" t="s">
        <v>23</v>
      </c>
      <c r="D2960" s="1284"/>
      <c r="E2960" s="1284"/>
      <c r="F2960" s="1284"/>
      <c r="G2960" s="1285"/>
      <c r="H2960" s="25" t="s">
        <v>161</v>
      </c>
      <c r="I2960" s="1252">
        <f>VLOOKUP($A2953,'Marks Entry'!$B$9:$FN$108,7,0)</f>
        <v>0</v>
      </c>
      <c r="J2960" s="1252"/>
      <c r="K2960" s="1252"/>
      <c r="L2960" s="1252"/>
      <c r="M2960" s="1252"/>
      <c r="N2960" s="1252"/>
      <c r="O2960" s="1253"/>
      <c r="P2960" s="1007"/>
    </row>
    <row r="2961" spans="1:16" s="73" customFormat="1" ht="19.5" customHeight="1">
      <c r="A2961" s="1303"/>
      <c r="B2961" s="543" t="s">
        <v>210</v>
      </c>
      <c r="C2961" s="1283" t="s">
        <v>24</v>
      </c>
      <c r="D2961" s="1284"/>
      <c r="E2961" s="1284"/>
      <c r="F2961" s="1284"/>
      <c r="G2961" s="1285"/>
      <c r="H2961" s="25" t="s">
        <v>161</v>
      </c>
      <c r="I2961" s="1252">
        <f>VLOOKUP($A2953,'Marks Entry'!$B$9:$FN$108,8,0)</f>
        <v>0</v>
      </c>
      <c r="J2961" s="1252"/>
      <c r="K2961" s="1252"/>
      <c r="L2961" s="1252"/>
      <c r="M2961" s="1252"/>
      <c r="N2961" s="1252"/>
      <c r="O2961" s="1253"/>
      <c r="P2961" s="1007"/>
    </row>
    <row r="2962" spans="1:16" s="73" customFormat="1" ht="19.5" customHeight="1">
      <c r="A2962" s="1303"/>
      <c r="B2962" s="543" t="s">
        <v>210</v>
      </c>
      <c r="C2962" s="1283" t="s">
        <v>55</v>
      </c>
      <c r="D2962" s="1284"/>
      <c r="E2962" s="1284"/>
      <c r="F2962" s="1284"/>
      <c r="G2962" s="1285"/>
      <c r="H2962" s="25" t="s">
        <v>161</v>
      </c>
      <c r="I2962" s="1252">
        <f>VLOOKUP($A2953,'Marks Entry'!$B$9:$FN$108,9,0)</f>
        <v>0</v>
      </c>
      <c r="J2962" s="1252"/>
      <c r="K2962" s="1252"/>
      <c r="L2962" s="1252"/>
      <c r="M2962" s="1252"/>
      <c r="N2962" s="1252"/>
      <c r="O2962" s="1253"/>
      <c r="P2962" s="1007"/>
    </row>
    <row r="2963" spans="1:16" s="73" customFormat="1" ht="19.5" customHeight="1">
      <c r="A2963" s="1303"/>
      <c r="B2963" s="543" t="s">
        <v>210</v>
      </c>
      <c r="C2963" s="1283" t="s">
        <v>56</v>
      </c>
      <c r="D2963" s="1284"/>
      <c r="E2963" s="1284"/>
      <c r="F2963" s="1284"/>
      <c r="G2963" s="1285"/>
      <c r="H2963" s="25" t="s">
        <v>161</v>
      </c>
      <c r="I2963" s="1251" t="str">
        <f>CONCATENATE('Marks Entry'!$G$4,'Marks Entry'!$J$4)</f>
        <v>6(A)</v>
      </c>
      <c r="J2963" s="1252"/>
      <c r="K2963" s="1252"/>
      <c r="L2963" s="1252"/>
      <c r="M2963" s="1252"/>
      <c r="N2963" s="1252"/>
      <c r="O2963" s="1253"/>
      <c r="P2963" s="1007"/>
    </row>
    <row r="2964" spans="1:16" s="73" customFormat="1" ht="19.5" customHeight="1" thickBot="1">
      <c r="A2964" s="1303"/>
      <c r="B2964" s="543" t="s">
        <v>210</v>
      </c>
      <c r="C2964" s="1254" t="s">
        <v>26</v>
      </c>
      <c r="D2964" s="1255"/>
      <c r="E2964" s="1255"/>
      <c r="F2964" s="1255"/>
      <c r="G2964" s="1256"/>
      <c r="H2964" s="61" t="s">
        <v>161</v>
      </c>
      <c r="I2964" s="1257">
        <f>VLOOKUP($A2953,'Marks Entry'!$B$9:$FN$108,10,0)</f>
        <v>0</v>
      </c>
      <c r="J2964" s="1257"/>
      <c r="K2964" s="1257"/>
      <c r="L2964" s="1257"/>
      <c r="M2964" s="1257"/>
      <c r="N2964" s="1257"/>
      <c r="O2964" s="1258"/>
      <c r="P2964" s="1007"/>
    </row>
    <row r="2965" spans="1:16" s="73" customFormat="1" ht="34.5" customHeight="1">
      <c r="A2965" s="1303"/>
      <c r="B2965" s="543" t="s">
        <v>210</v>
      </c>
      <c r="C2965" s="1259" t="s">
        <v>57</v>
      </c>
      <c r="D2965" s="1260"/>
      <c r="E2965" s="525" t="s">
        <v>82</v>
      </c>
      <c r="F2965" s="525" t="s">
        <v>83</v>
      </c>
      <c r="G2965" s="697" t="str">
        <f>'Marks Entry'!$R$5</f>
        <v>No Bag Day Activity</v>
      </c>
      <c r="H2965" s="521" t="s">
        <v>32</v>
      </c>
      <c r="I2965" s="1261" t="s">
        <v>58</v>
      </c>
      <c r="J2965" s="1262"/>
      <c r="K2965" s="522" t="s">
        <v>203</v>
      </c>
      <c r="L2965" s="1263" t="s">
        <v>94</v>
      </c>
      <c r="M2965" s="1264"/>
      <c r="N2965" s="535" t="s">
        <v>86</v>
      </c>
      <c r="O2965" s="1265" t="s">
        <v>101</v>
      </c>
      <c r="P2965" s="1007"/>
    </row>
    <row r="2966" spans="1:16" s="73" customFormat="1" ht="25.5" customHeight="1" thickBot="1">
      <c r="A2966" s="1303"/>
      <c r="B2966" s="543" t="s">
        <v>210</v>
      </c>
      <c r="C2966" s="1267" t="s">
        <v>59</v>
      </c>
      <c r="D2966" s="1268"/>
      <c r="E2966" s="549">
        <f>'Marks Entry'!$N$7</f>
        <v>10</v>
      </c>
      <c r="F2966" s="549">
        <f>'Marks Entry'!$Q$7</f>
        <v>10</v>
      </c>
      <c r="G2966" s="549">
        <f>'Marks Entry'!$T$7</f>
        <v>10</v>
      </c>
      <c r="H2966" s="111">
        <f>SUM(E2966:G2966)</f>
        <v>30</v>
      </c>
      <c r="I2966" s="1269">
        <f>'Marks Entry'!$X$7</f>
        <v>70</v>
      </c>
      <c r="J2966" s="1270"/>
      <c r="K2966" s="531">
        <f>SUM(H2966,I2966)</f>
        <v>100</v>
      </c>
      <c r="L2966" s="1330">
        <f>'Marks Entry'!$AA$7</f>
        <v>100</v>
      </c>
      <c r="M2966" s="1331"/>
      <c r="N2966" s="536">
        <f>H2966+I2966+L2966</f>
        <v>200</v>
      </c>
      <c r="O2966" s="1266"/>
      <c r="P2966" s="1007"/>
    </row>
    <row r="2967" spans="1:16" s="73" customFormat="1" ht="18.600000000000001" customHeight="1">
      <c r="A2967" s="1303"/>
      <c r="B2967" s="543" t="s">
        <v>210</v>
      </c>
      <c r="C2967" s="1324" t="str">
        <f>'Marks Entry'!$L$3</f>
        <v>HINDI</v>
      </c>
      <c r="D2967" s="1325"/>
      <c r="E2967" s="527">
        <f>IF($L2956="TC",0,IF($L2956="Nso",0,VLOOKUP($A2953,'Marks Entry'!$B$9:$FN$108,13,0)))</f>
        <v>0</v>
      </c>
      <c r="F2967" s="527">
        <f>IF($L2956="TC",0,IF($L2956="Nso",0,VLOOKUP($A2953,'Marks Entry'!$B$9:$FN$108,16,0)))</f>
        <v>0</v>
      </c>
      <c r="G2967" s="527">
        <f>IF($L2956="TC",0,IF($L2956="Nso",0,VLOOKUP($A2953,'Marks Entry'!$B$9:$FN$108,19,0)))</f>
        <v>0</v>
      </c>
      <c r="H2967" s="528">
        <f>SUM(E2967:G2967)</f>
        <v>0</v>
      </c>
      <c r="I2967" s="1326">
        <f>IF($L2956="TC",0,IF($L2956="Nso",0,VLOOKUP($A2953,'Marks Entry'!$B$9:$FN$108,23,0)))</f>
        <v>0</v>
      </c>
      <c r="J2967" s="1327"/>
      <c r="K2967" s="532">
        <f>SUM(H2967,I2967)</f>
        <v>0</v>
      </c>
      <c r="L2967" s="1328">
        <f>IF($L2956="TC",0,IF($L2956="Nso",0,VLOOKUP($A2953,'Marks Entry'!$B$9:$FN$108,26,0)))</f>
        <v>0</v>
      </c>
      <c r="M2967" s="1329"/>
      <c r="N2967" s="537">
        <f>SUM(H2967,I2967,L2967)</f>
        <v>0</v>
      </c>
      <c r="O2967" s="544" t="str">
        <f>IF($L2956="TC",0,IF($L2956="Nso",0,VLOOKUP($A2953,'Marks Entry'!$B$9:$FN$108,30,0)))</f>
        <v>E</v>
      </c>
      <c r="P2967" s="1007"/>
    </row>
    <row r="2968" spans="1:16" s="73" customFormat="1" ht="18.600000000000001" customHeight="1">
      <c r="A2968" s="1303"/>
      <c r="B2968" s="543" t="s">
        <v>210</v>
      </c>
      <c r="C2968" s="1271" t="str">
        <f>'Marks Entry'!$AF$3</f>
        <v>ENGLISH</v>
      </c>
      <c r="D2968" s="1272"/>
      <c r="E2968" s="527">
        <f>IF($L2956="TC",0,IF($L2956="Nso",0,VLOOKUP($A2953,'Marks Entry'!$B$9:$FN$108,33,0)))</f>
        <v>0</v>
      </c>
      <c r="F2968" s="527">
        <f>IF($L2956="TC",0,IF($L2956="Nso",0,VLOOKUP($A2953,'Marks Entry'!$B$9:$FN$108,36,0)))</f>
        <v>0</v>
      </c>
      <c r="G2968" s="527">
        <f>IF($L2956="TC",0,IF($L2956="Nso",0,VLOOKUP($A2953,'Marks Entry'!$B$9:$FN$108,39,0)))</f>
        <v>0</v>
      </c>
      <c r="H2968" s="529">
        <f t="shared" ref="H2968:H2972" si="246">SUM(E2968:G2968)</f>
        <v>0</v>
      </c>
      <c r="I2968" s="1273">
        <f>IF($L2956="TC",0,IF($L2956="Nso",0,VLOOKUP($A2953,'Marks Entry'!$B$9:$FN$108,43,0)))</f>
        <v>0</v>
      </c>
      <c r="J2968" s="1274"/>
      <c r="K2968" s="533">
        <f t="shared" ref="K2968:K2972" si="247">SUM(H2968,I2968)</f>
        <v>0</v>
      </c>
      <c r="L2968" s="1275">
        <f>IF($L2956="TC",0,IF($L2956="Nso",0,VLOOKUP($A2953,'Marks Entry'!$B$9:$FN$108,46,0)))</f>
        <v>0</v>
      </c>
      <c r="M2968" s="1276"/>
      <c r="N2968" s="537">
        <f t="shared" ref="N2968:N2972" si="248">SUM(H2968,I2968,L2968)</f>
        <v>0</v>
      </c>
      <c r="O2968" s="544" t="str">
        <f>IF($L2956="TC",0,IF($L2956="Nso",0,VLOOKUP($A2953,'Marks Entry'!$B$9:$FN$108,50,0)))</f>
        <v>E</v>
      </c>
      <c r="P2968" s="1007"/>
    </row>
    <row r="2969" spans="1:16" s="73" customFormat="1" ht="18.600000000000001" customHeight="1">
      <c r="A2969" s="1303"/>
      <c r="B2969" s="543" t="s">
        <v>210</v>
      </c>
      <c r="C2969" s="1271" t="str">
        <f>'Marks Entry'!$AZ$3</f>
        <v>SANSKRIT</v>
      </c>
      <c r="D2969" s="1272"/>
      <c r="E2969" s="527">
        <f>IF($L2956="TC",0,IF($L2956="Nso",0,VLOOKUP($A2953,'Marks Entry'!$B$9:$FN$108,53,0)))</f>
        <v>0</v>
      </c>
      <c r="F2969" s="527">
        <f>IF($L2956="TC",0,IF($L2956="TC",0,IF($L2956="Nso",0,VLOOKUP($A2953,'Marks Entry'!$B$9:$FN$108,56,0))))</f>
        <v>0</v>
      </c>
      <c r="G2969" s="527">
        <f>IF($L2956="TC",0,IF($L2956="TC",0,IF($L2956="Nso",0,VLOOKUP($A2953,'Marks Entry'!$B$9:$FN$108,59,0))))</f>
        <v>0</v>
      </c>
      <c r="H2969" s="529">
        <f t="shared" si="246"/>
        <v>0</v>
      </c>
      <c r="I2969" s="1273">
        <f>IF($L2956="TC",0,IF($L2956="Nso",0,VLOOKUP($A2953,'Marks Entry'!$B$9:$FN$108,63,0)))</f>
        <v>0</v>
      </c>
      <c r="J2969" s="1274"/>
      <c r="K2969" s="533">
        <f t="shared" si="247"/>
        <v>0</v>
      </c>
      <c r="L2969" s="1275">
        <f>IF($L2956="TC",0,IF($L2956="Nso",0,VLOOKUP($A2953,'Marks Entry'!$B$9:$FN$108,66,0)))</f>
        <v>0</v>
      </c>
      <c r="M2969" s="1276"/>
      <c r="N2969" s="537">
        <f t="shared" si="248"/>
        <v>0</v>
      </c>
      <c r="O2969" s="544" t="str">
        <f>IF($L2956="TC",0,IF($L2956="Nso",0,VLOOKUP($A2953,'Marks Entry'!$B$9:$FN$108,70,0)))</f>
        <v>E</v>
      </c>
      <c r="P2969" s="1007"/>
    </row>
    <row r="2970" spans="1:16" s="73" customFormat="1" ht="18.600000000000001" customHeight="1">
      <c r="A2970" s="1303"/>
      <c r="B2970" s="543" t="s">
        <v>210</v>
      </c>
      <c r="C2970" s="1271" t="str">
        <f>'Marks Entry'!$BT$3</f>
        <v>SCIENCE</v>
      </c>
      <c r="D2970" s="1272"/>
      <c r="E2970" s="527">
        <f>IF($L2956="TC",0,IF($L2956="Nso",0,VLOOKUP($A2953,'Marks Entry'!$B$9:$FN$108,73,0)))</f>
        <v>0</v>
      </c>
      <c r="F2970" s="527">
        <f>IF($L2956="TC",0,IF($L2956="Nso",0,VLOOKUP($A2953,'Marks Entry'!$B$9:$FN$108,76,0)))</f>
        <v>0</v>
      </c>
      <c r="G2970" s="527">
        <f>IF($L2956="TC",0,IF($L2956="Nso",0,VLOOKUP($A2953,'Marks Entry'!$B$9:$FN$108,79,0)))</f>
        <v>0</v>
      </c>
      <c r="H2970" s="529">
        <f t="shared" si="246"/>
        <v>0</v>
      </c>
      <c r="I2970" s="1273">
        <f>IF($L2956="TC",0,IF($L2956="Nso",0,VLOOKUP($A2953,'Marks Entry'!$B$9:$FN$108,83,0)))</f>
        <v>0</v>
      </c>
      <c r="J2970" s="1274"/>
      <c r="K2970" s="533">
        <f t="shared" si="247"/>
        <v>0</v>
      </c>
      <c r="L2970" s="1275">
        <f>IF($L2956="TC",0,IF($L2956="Nso",0,VLOOKUP($A2953,'Marks Entry'!$B$9:$FN$108,86,0)))</f>
        <v>0</v>
      </c>
      <c r="M2970" s="1276"/>
      <c r="N2970" s="537">
        <f t="shared" si="248"/>
        <v>0</v>
      </c>
      <c r="O2970" s="544" t="str">
        <f>IF($L2956="TC",0,IF($L2956="Nso",0,VLOOKUP($A2953,'Marks Entry'!$B$9:$FN$108,90,0)))</f>
        <v>E</v>
      </c>
      <c r="P2970" s="1007"/>
    </row>
    <row r="2971" spans="1:16" s="73" customFormat="1" ht="18.600000000000001" customHeight="1">
      <c r="A2971" s="1303"/>
      <c r="B2971" s="543" t="s">
        <v>210</v>
      </c>
      <c r="C2971" s="1271" t="str">
        <f>'Marks Entry'!$CN$3</f>
        <v>MATHEMATICS</v>
      </c>
      <c r="D2971" s="1272"/>
      <c r="E2971" s="527">
        <f>IF($L2956="TC",0,IF($L2956="Nso",0,VLOOKUP($A2953,'Marks Entry'!$B$9:$FN$108,93,0)))</f>
        <v>0</v>
      </c>
      <c r="F2971" s="527">
        <f>IF($L2956="TC",0,IF($L2956="Nso",0,VLOOKUP($A2953,'Marks Entry'!$B$9:$FN$108,96,0)))</f>
        <v>0</v>
      </c>
      <c r="G2971" s="527">
        <f>IF($L2956="TC",0,IF($L2956="Nso",0,VLOOKUP($A2953,'Marks Entry'!$B$9:$FN$108,99,0)))</f>
        <v>0</v>
      </c>
      <c r="H2971" s="529">
        <f t="shared" si="246"/>
        <v>0</v>
      </c>
      <c r="I2971" s="1273">
        <f>IF($L2956="TC",0,IF($L2956="Nso",0,VLOOKUP($A2953,'Marks Entry'!$B$9:$FN$108,103,0)))</f>
        <v>0</v>
      </c>
      <c r="J2971" s="1274"/>
      <c r="K2971" s="533">
        <f t="shared" si="247"/>
        <v>0</v>
      </c>
      <c r="L2971" s="1275">
        <f>IF($L2956="TC",0,IF($L2956="Nso",0,VLOOKUP($A2953,'Marks Entry'!$B$9:$FN$108,106,0)))</f>
        <v>0</v>
      </c>
      <c r="M2971" s="1276"/>
      <c r="N2971" s="537">
        <f t="shared" si="248"/>
        <v>0</v>
      </c>
      <c r="O2971" s="544" t="str">
        <f>IF($L2956="TC",0,IF($L2956="Nso",0,VLOOKUP($A2953,'Marks Entry'!$B$9:$FN$108,110,0)))</f>
        <v>E</v>
      </c>
      <c r="P2971" s="1007"/>
    </row>
    <row r="2972" spans="1:16" s="73" customFormat="1" ht="18.600000000000001" customHeight="1" thickBot="1">
      <c r="A2972" s="1303"/>
      <c r="B2972" s="543" t="s">
        <v>210</v>
      </c>
      <c r="C2972" s="1277" t="str">
        <f>'Marks Entry'!$DH$3</f>
        <v>SOCIAL SCIENCE</v>
      </c>
      <c r="D2972" s="1278"/>
      <c r="E2972" s="527">
        <f>IF($L2956="TC",0,IF($L2956="Nso",0,VLOOKUP($A2953,'Marks Entry'!$B$9:$FN$108,113,0)))</f>
        <v>0</v>
      </c>
      <c r="F2972" s="527">
        <f>IF($L2956="TC",0,IF($L2956="Nso",0,VLOOKUP($A2953,'Marks Entry'!$B$9:$FN$108,116,0)))</f>
        <v>0</v>
      </c>
      <c r="G2972" s="527">
        <f>IF($L2956="TC",0,IF($L2956="Nso",0,VLOOKUP($A2953,'Marks Entry'!$B$9:$FN$108,119,0)))</f>
        <v>0</v>
      </c>
      <c r="H2972" s="530">
        <f t="shared" si="246"/>
        <v>0</v>
      </c>
      <c r="I2972" s="1279">
        <f>IF($L2956="TC",0,IF($L2956="Nso",0,VLOOKUP($A2953,'Marks Entry'!$B$9:$FN$108,123,0)))</f>
        <v>0</v>
      </c>
      <c r="J2972" s="1280"/>
      <c r="K2972" s="534">
        <f t="shared" si="247"/>
        <v>0</v>
      </c>
      <c r="L2972" s="1281">
        <f>IF($L2956="TC",0,IF($L2956="Nso",0,VLOOKUP($A2953,'Marks Entry'!$B$9:$FN$108,126,0)))</f>
        <v>0</v>
      </c>
      <c r="M2972" s="1282"/>
      <c r="N2972" s="537">
        <f t="shared" si="248"/>
        <v>0</v>
      </c>
      <c r="O2972" s="544" t="str">
        <f>IF($L2956="TC",0,IF($L2956="Nso",0,VLOOKUP($A2953,'Marks Entry'!$B$9:$FN$108,130,0)))</f>
        <v>E</v>
      </c>
      <c r="P2972" s="1007"/>
    </row>
    <row r="2973" spans="1:16" s="73" customFormat="1" ht="18.600000000000001" customHeight="1">
      <c r="A2973" s="1303"/>
      <c r="B2973" s="543" t="s">
        <v>210</v>
      </c>
      <c r="C2973" s="1350" t="s">
        <v>87</v>
      </c>
      <c r="D2973" s="1351"/>
      <c r="E2973" s="1352"/>
      <c r="F2973" s="1356" t="s">
        <v>88</v>
      </c>
      <c r="G2973" s="1357"/>
      <c r="H2973" s="1358" t="s">
        <v>89</v>
      </c>
      <c r="I2973" s="1358"/>
      <c r="J2973" s="1359" t="s">
        <v>44</v>
      </c>
      <c r="K2973" s="1360"/>
      <c r="L2973" s="236" t="s">
        <v>95</v>
      </c>
      <c r="M2973" s="236" t="s">
        <v>208</v>
      </c>
      <c r="N2973" s="200" t="s">
        <v>42</v>
      </c>
      <c r="O2973" s="545" t="s">
        <v>46</v>
      </c>
      <c r="P2973" s="1007"/>
    </row>
    <row r="2974" spans="1:16" s="73" customFormat="1" ht="18.600000000000001" customHeight="1" thickBot="1">
      <c r="A2974" s="1303"/>
      <c r="B2974" s="543" t="s">
        <v>210</v>
      </c>
      <c r="C2974" s="1353"/>
      <c r="D2974" s="1354"/>
      <c r="E2974" s="1355"/>
      <c r="F2974" s="1361">
        <f>IF($L2956="TC",0,IF($L2956="Nso",0,VLOOKUP($A2953,'Marks Entry'!$B$9:$FN$108,161,0)))</f>
        <v>1200</v>
      </c>
      <c r="G2974" s="1362"/>
      <c r="H2974" s="1363">
        <f>IF($L2956="TC",0,IF($L2956="Nso",0,VLOOKUP($A2953,'Marks Entry'!$B$9:$FN$108,162,0)))</f>
        <v>0</v>
      </c>
      <c r="I2974" s="1363"/>
      <c r="J2974" s="1364">
        <f>IF($L2956="TC",0,IF($L2956="Nso",0,VLOOKUP($A2953,'Marks Entry'!$B$9:$FN$108,163,0)))</f>
        <v>0</v>
      </c>
      <c r="K2974" s="1365"/>
      <c r="L2974" s="237" t="str">
        <f>IF($L2956="TC",0,IF($L2956="Nso",0,VLOOKUP($A2953,'Marks Entry'!$B$9:$FN$108,164,0)))</f>
        <v/>
      </c>
      <c r="M2974" s="237" t="str">
        <f>IF($L2956="TC",0,IF($L2956="Nso",0,VLOOKUP($A2953,'Marks Entry'!$B$9:$FN$108,165,0)))</f>
        <v/>
      </c>
      <c r="N2974" s="542" t="str">
        <f>IF($L2956="TC","TC",IF($L2956="Nso","NSO",VLOOKUP($A2953,'Marks Entry'!$B$9:$FN$108,166,0)))</f>
        <v>PROMOTED</v>
      </c>
      <c r="O2974" s="546" t="str">
        <f>IF($L2956="Nso",0,VLOOKUP($A2953,'Marks Entry'!$B$9:$FN$108,168,0))</f>
        <v/>
      </c>
      <c r="P2974" s="1007"/>
    </row>
    <row r="2975" spans="1:16" s="73" customFormat="1" ht="18.600000000000001" customHeight="1">
      <c r="A2975" s="1303"/>
      <c r="B2975" s="543" t="s">
        <v>210</v>
      </c>
      <c r="C2975" s="1332" t="s">
        <v>62</v>
      </c>
      <c r="D2975" s="1333"/>
      <c r="E2975" s="1333"/>
      <c r="F2975" s="1333"/>
      <c r="G2975" s="1333"/>
      <c r="H2975" s="1333"/>
      <c r="I2975" s="1334"/>
      <c r="J2975" s="1335" t="s">
        <v>63</v>
      </c>
      <c r="K2975" s="1335"/>
      <c r="L2975" s="1336"/>
      <c r="M2975" s="238">
        <f>IF($L2956="TC",0,IF($L2956="Nso",0,VLOOKUP($A2953,'Marks Entry'!$B$9:$FN$108,158,0)))</f>
        <v>0</v>
      </c>
      <c r="N2975" s="1337" t="s">
        <v>104</v>
      </c>
      <c r="O2975" s="1338"/>
      <c r="P2975" s="1007"/>
    </row>
    <row r="2976" spans="1:16" s="73" customFormat="1" ht="18.600000000000001" customHeight="1" thickBot="1">
      <c r="A2976" s="1303"/>
      <c r="B2976" s="543" t="s">
        <v>210</v>
      </c>
      <c r="C2976" s="1339" t="s">
        <v>57</v>
      </c>
      <c r="D2976" s="1340"/>
      <c r="E2976" s="1340"/>
      <c r="F2976" s="1341" t="s">
        <v>168</v>
      </c>
      <c r="G2976" s="1341"/>
      <c r="H2976" s="1341"/>
      <c r="I2976" s="523" t="s">
        <v>50</v>
      </c>
      <c r="J2976" s="1342" t="s">
        <v>64</v>
      </c>
      <c r="K2976" s="1342"/>
      <c r="L2976" s="1343"/>
      <c r="M2976" s="239">
        <f>IF($L2956="TC",0,IF($L2956="Nso",0,VLOOKUP($A2953,'Marks Entry'!$B$9:$FN$108,159,0)))</f>
        <v>0</v>
      </c>
      <c r="N2976" s="1344" t="str">
        <f>IF($L2956="TC",0,IF($L2956="Nso",0,VLOOKUP($A2953,'Marks Entry'!$B$9:$FN$108,160,0)))</f>
        <v/>
      </c>
      <c r="O2976" s="1345"/>
      <c r="P2976" s="1007"/>
    </row>
    <row r="2977" spans="1:16" s="73" customFormat="1" ht="18.600000000000001" customHeight="1">
      <c r="A2977" s="1303"/>
      <c r="B2977" s="543" t="s">
        <v>210</v>
      </c>
      <c r="C2977" s="1339"/>
      <c r="D2977" s="1340"/>
      <c r="E2977" s="1340"/>
      <c r="F2977" s="1341"/>
      <c r="G2977" s="1341"/>
      <c r="H2977" s="1341"/>
      <c r="I2977" s="524" t="s">
        <v>102</v>
      </c>
      <c r="J2977" s="1346" t="s">
        <v>65</v>
      </c>
      <c r="K2977" s="1346"/>
      <c r="L2977" s="1347"/>
      <c r="M2977" s="1348" t="str">
        <f>IF($L2956="TC",0,IF($L2956="Nso",0,VLOOKUP($A2953,'Marks Entry'!$B$9:$FN$108,169,0)))</f>
        <v>Need Improvement</v>
      </c>
      <c r="N2977" s="1348"/>
      <c r="O2977" s="1349"/>
      <c r="P2977" s="1007"/>
    </row>
    <row r="2978" spans="1:16" s="73" customFormat="1" ht="18.600000000000001" customHeight="1">
      <c r="A2978" s="1303"/>
      <c r="B2978" s="543" t="s">
        <v>210</v>
      </c>
      <c r="C2978" s="1397" t="str">
        <f>'Marks Entry'!$EB$3</f>
        <v>Work Exp.</v>
      </c>
      <c r="D2978" s="1398"/>
      <c r="E2978" s="1399"/>
      <c r="F2978" s="1400" t="str">
        <f>IF($L2956="TC",0,IF($L2956="Nso",0,VLOOKUP($A2953,'Marks Entry'!$B$9:$GM$108,186,0)))</f>
        <v>0/100</v>
      </c>
      <c r="G2978" s="1400"/>
      <c r="H2978" s="1400"/>
      <c r="I2978" s="59" t="str">
        <f>IF($L2956="TC",0,IF($L2956="Nso",0,VLOOKUP($A2953,'Marks Entry'!$B$9:$GM$108,139,0)))</f>
        <v>E</v>
      </c>
      <c r="J2978" s="1401" t="s">
        <v>81</v>
      </c>
      <c r="K2978" s="1401"/>
      <c r="L2978" s="1402"/>
      <c r="M2978" s="1403">
        <f>'Marks Entry'!$AA$2</f>
        <v>45041</v>
      </c>
      <c r="N2978" s="1403"/>
      <c r="O2978" s="1404"/>
      <c r="P2978" s="1007"/>
    </row>
    <row r="2979" spans="1:16" s="73" customFormat="1" ht="18.600000000000001" customHeight="1">
      <c r="A2979" s="1303"/>
      <c r="B2979" s="543" t="s">
        <v>210</v>
      </c>
      <c r="C2979" s="1405" t="str">
        <f>'Marks Entry'!$EK$3</f>
        <v>Art Edu.</v>
      </c>
      <c r="D2979" s="1400"/>
      <c r="E2979" s="1400"/>
      <c r="F2979" s="1406" t="str">
        <f>IF($L2956="TC",0,IF($L2956="Nso",0,VLOOKUP($A2953,'Marks Entry'!$B$9:$GM$108,190,0)))</f>
        <v>0/100</v>
      </c>
      <c r="G2979" s="1407"/>
      <c r="H2979" s="1408"/>
      <c r="I2979" s="59" t="str">
        <f>IF($L2956="TC",0,IF($L2956="Nso",0,VLOOKUP($A2953,'Marks Entry'!$B$9:$GM$108,148,0)))</f>
        <v>E</v>
      </c>
      <c r="J2979" s="1409"/>
      <c r="K2979" s="1409"/>
      <c r="L2979" s="1410"/>
      <c r="M2979" s="1410"/>
      <c r="N2979" s="1410"/>
      <c r="O2979" s="1411"/>
      <c r="P2979" s="1007"/>
    </row>
    <row r="2980" spans="1:16" s="73" customFormat="1" ht="18.600000000000001" customHeight="1">
      <c r="A2980" s="1303"/>
      <c r="B2980" s="543" t="s">
        <v>210</v>
      </c>
      <c r="C2980" s="1366" t="str">
        <f>'Marks Entry'!$ET$3</f>
        <v>HEALTH &amp; PHY. EDU.</v>
      </c>
      <c r="D2980" s="1367"/>
      <c r="E2980" s="1367"/>
      <c r="F2980" s="1368" t="str">
        <f>IF($L2956="TC",0,IF($L2956="Nso",0,VLOOKUP($A2953,'Marks Entry'!$B$9:$GM$108,194,0)))</f>
        <v>0/100</v>
      </c>
      <c r="G2980" s="1369"/>
      <c r="H2980" s="1370"/>
      <c r="I2980" s="59" t="str">
        <f>IF($L2956="TC",0,IF($L2956="Nso",0,VLOOKUP($A2953,'Marks Entry'!$B$9:$GM$108,157,0)))</f>
        <v>E</v>
      </c>
      <c r="J2980" s="1371" t="s">
        <v>77</v>
      </c>
      <c r="K2980" s="1372"/>
      <c r="L2980" s="1373"/>
      <c r="M2980" s="1377"/>
      <c r="N2980" s="1372"/>
      <c r="O2980" s="1378"/>
      <c r="P2980" s="1007"/>
    </row>
    <row r="2981" spans="1:16" s="73" customFormat="1" ht="18.600000000000001" customHeight="1">
      <c r="A2981" s="1303"/>
      <c r="B2981" s="543" t="s">
        <v>210</v>
      </c>
      <c r="C2981" s="1381" t="s">
        <v>66</v>
      </c>
      <c r="D2981" s="1382"/>
      <c r="E2981" s="1382"/>
      <c r="F2981" s="1382"/>
      <c r="G2981" s="1382"/>
      <c r="H2981" s="1382"/>
      <c r="I2981" s="1383"/>
      <c r="J2981" s="1374"/>
      <c r="K2981" s="1375"/>
      <c r="L2981" s="1376"/>
      <c r="M2981" s="1379"/>
      <c r="N2981" s="1375"/>
      <c r="O2981" s="1380"/>
      <c r="P2981" s="1007"/>
    </row>
    <row r="2982" spans="1:16" s="73" customFormat="1" ht="18.600000000000001" customHeight="1" thickBot="1">
      <c r="A2982" s="1303"/>
      <c r="B2982" s="543" t="s">
        <v>210</v>
      </c>
      <c r="C2982" s="60" t="s">
        <v>67</v>
      </c>
      <c r="D2982" s="1384" t="s">
        <v>72</v>
      </c>
      <c r="E2982" s="1385"/>
      <c r="F2982" s="1384" t="s">
        <v>73</v>
      </c>
      <c r="G2982" s="1386"/>
      <c r="H2982" s="1386"/>
      <c r="I2982" s="1387"/>
      <c r="J2982" s="1388" t="s">
        <v>78</v>
      </c>
      <c r="K2982" s="1389"/>
      <c r="L2982" s="1389"/>
      <c r="M2982" s="1389"/>
      <c r="N2982" s="1389"/>
      <c r="O2982" s="1390"/>
      <c r="P2982" s="1007"/>
    </row>
    <row r="2983" spans="1:16" s="73" customFormat="1" ht="18.600000000000001" customHeight="1">
      <c r="A2983" s="1303"/>
      <c r="B2983" s="543" t="s">
        <v>210</v>
      </c>
      <c r="C2983" s="690" t="s">
        <v>68</v>
      </c>
      <c r="D2983" s="1328" t="s">
        <v>211</v>
      </c>
      <c r="E2983" s="1327"/>
      <c r="F2983" s="1394" t="s">
        <v>74</v>
      </c>
      <c r="G2983" s="1395"/>
      <c r="H2983" s="1395"/>
      <c r="I2983" s="1396"/>
      <c r="J2983" s="1391"/>
      <c r="K2983" s="1392"/>
      <c r="L2983" s="1392"/>
      <c r="M2983" s="1392"/>
      <c r="N2983" s="1392"/>
      <c r="O2983" s="1393"/>
      <c r="P2983" s="1007"/>
    </row>
    <row r="2984" spans="1:16" s="73" customFormat="1" ht="18.600000000000001" customHeight="1">
      <c r="A2984" s="1303"/>
      <c r="B2984" s="543" t="s">
        <v>210</v>
      </c>
      <c r="C2984" s="689" t="s">
        <v>69</v>
      </c>
      <c r="D2984" s="1275" t="s">
        <v>212</v>
      </c>
      <c r="E2984" s="1274"/>
      <c r="F2984" s="1413" t="s">
        <v>75</v>
      </c>
      <c r="G2984" s="1414"/>
      <c r="H2984" s="1414"/>
      <c r="I2984" s="1415"/>
      <c r="J2984" s="1391"/>
      <c r="K2984" s="1392"/>
      <c r="L2984" s="1392"/>
      <c r="M2984" s="1392"/>
      <c r="N2984" s="1392"/>
      <c r="O2984" s="1393"/>
      <c r="P2984" s="1007"/>
    </row>
    <row r="2985" spans="1:16" s="73" customFormat="1" ht="18.600000000000001" customHeight="1">
      <c r="A2985" s="1303"/>
      <c r="B2985" s="543" t="s">
        <v>210</v>
      </c>
      <c r="C2985" s="689" t="s">
        <v>71</v>
      </c>
      <c r="D2985" s="1275" t="s">
        <v>213</v>
      </c>
      <c r="E2985" s="1274"/>
      <c r="F2985" s="1413" t="s">
        <v>76</v>
      </c>
      <c r="G2985" s="1414"/>
      <c r="H2985" s="1414"/>
      <c r="I2985" s="1415"/>
      <c r="J2985" s="1416" t="s">
        <v>90</v>
      </c>
      <c r="K2985" s="1417"/>
      <c r="L2985" s="1417"/>
      <c r="M2985" s="1417"/>
      <c r="N2985" s="1417"/>
      <c r="O2985" s="1418"/>
      <c r="P2985" s="1007"/>
    </row>
    <row r="2986" spans="1:16" s="73" customFormat="1" ht="18.600000000000001" customHeight="1">
      <c r="A2986" s="1303"/>
      <c r="B2986" s="543" t="s">
        <v>210</v>
      </c>
      <c r="C2986" s="689" t="s">
        <v>70</v>
      </c>
      <c r="D2986" s="1275" t="s">
        <v>214</v>
      </c>
      <c r="E2986" s="1274"/>
      <c r="F2986" s="1413" t="s">
        <v>103</v>
      </c>
      <c r="G2986" s="1414"/>
      <c r="H2986" s="1414"/>
      <c r="I2986" s="1415"/>
      <c r="J2986" s="1416"/>
      <c r="K2986" s="1417"/>
      <c r="L2986" s="1417"/>
      <c r="M2986" s="1417"/>
      <c r="N2986" s="1417"/>
      <c r="O2986" s="1418"/>
      <c r="P2986" s="1007"/>
    </row>
    <row r="2987" spans="1:16" s="73" customFormat="1" ht="18.600000000000001" customHeight="1" thickBot="1">
      <c r="A2987" s="1303"/>
      <c r="B2987" s="547" t="s">
        <v>210</v>
      </c>
      <c r="C2987" s="548" t="s">
        <v>153</v>
      </c>
      <c r="D2987" s="1281" t="s">
        <v>215</v>
      </c>
      <c r="E2987" s="1280"/>
      <c r="F2987" s="1422" t="s">
        <v>216</v>
      </c>
      <c r="G2987" s="1423"/>
      <c r="H2987" s="1423"/>
      <c r="I2987" s="1424"/>
      <c r="J2987" s="1419"/>
      <c r="K2987" s="1420"/>
      <c r="L2987" s="1420"/>
      <c r="M2987" s="1420"/>
      <c r="N2987" s="1420"/>
      <c r="O2987" s="1421"/>
      <c r="P2987" s="1007"/>
    </row>
    <row r="2988" spans="1:16" s="73" customFormat="1" ht="9.75" customHeight="1">
      <c r="A2988" s="1412"/>
      <c r="B2988" s="1412"/>
      <c r="C2988" s="1412"/>
      <c r="D2988" s="1412"/>
      <c r="E2988" s="1412"/>
      <c r="F2988" s="1412"/>
      <c r="G2988" s="1412"/>
      <c r="H2988" s="1412"/>
      <c r="I2988" s="1412"/>
      <c r="J2988" s="1412"/>
      <c r="K2988" s="1412"/>
      <c r="L2988" s="1412"/>
      <c r="M2988" s="1412"/>
      <c r="N2988" s="1412"/>
      <c r="O2988" s="1412"/>
      <c r="P2988" s="1412"/>
    </row>
    <row r="2989" spans="1:16" s="73" customFormat="1" ht="17.25" customHeight="1" thickBot="1">
      <c r="A2989" s="241">
        <f>A2953+1</f>
        <v>84</v>
      </c>
      <c r="B2989" s="1302" t="s">
        <v>53</v>
      </c>
      <c r="C2989" s="1302"/>
      <c r="D2989" s="1302"/>
      <c r="E2989" s="1302"/>
      <c r="F2989" s="1302"/>
      <c r="G2989" s="1302"/>
      <c r="H2989" s="1302"/>
      <c r="I2989" s="1302"/>
      <c r="J2989" s="1302"/>
      <c r="K2989" s="1302"/>
      <c r="L2989" s="1302"/>
      <c r="M2989" s="1302"/>
      <c r="N2989" s="1302"/>
      <c r="O2989" s="1302"/>
      <c r="P2989" s="1007"/>
    </row>
    <row r="2990" spans="1:16" s="73" customFormat="1" ht="44.25" customHeight="1">
      <c r="A2990" s="1303"/>
      <c r="B2990" s="1304" t="str">
        <f>IF(L2992&gt;0,CONCATENATE(I2992,L2992),0)</f>
        <v>Roll No.:-984</v>
      </c>
      <c r="C2990" s="1306"/>
      <c r="D2990" s="1308" t="str">
        <f>Master!$E$8</f>
        <v>Govt. Sr. Secondary School Raimalwada</v>
      </c>
      <c r="E2990" s="1309"/>
      <c r="F2990" s="1309"/>
      <c r="G2990" s="1309"/>
      <c r="H2990" s="1309"/>
      <c r="I2990" s="1309"/>
      <c r="J2990" s="1309"/>
      <c r="K2990" s="1309"/>
      <c r="L2990" s="1309"/>
      <c r="M2990" s="1309"/>
      <c r="N2990" s="1309"/>
      <c r="O2990" s="1310"/>
      <c r="P2990" s="1007"/>
    </row>
    <row r="2991" spans="1:16" s="73" customFormat="1" ht="26.25" customHeight="1" thickBot="1">
      <c r="A2991" s="1303"/>
      <c r="B2991" s="1305"/>
      <c r="C2991" s="1307"/>
      <c r="D2991" s="1311" t="str">
        <f>Master!$E$11</f>
        <v>P.S.-Bapini (Jodhpur)</v>
      </c>
      <c r="E2991" s="1311"/>
      <c r="F2991" s="1311"/>
      <c r="G2991" s="1311"/>
      <c r="H2991" s="1311"/>
      <c r="I2991" s="1311"/>
      <c r="J2991" s="1311"/>
      <c r="K2991" s="1311"/>
      <c r="L2991" s="1311"/>
      <c r="M2991" s="1311"/>
      <c r="N2991" s="1311"/>
      <c r="O2991" s="1312"/>
      <c r="P2991" s="1007"/>
    </row>
    <row r="2992" spans="1:16" s="73" customFormat="1" ht="15" customHeight="1">
      <c r="A2992" s="1303"/>
      <c r="B2992" s="1313"/>
      <c r="C2992" s="1314" t="s">
        <v>163</v>
      </c>
      <c r="D2992" s="1315"/>
      <c r="E2992" s="1315"/>
      <c r="F2992" s="1315"/>
      <c r="G2992" s="1315"/>
      <c r="H2992" s="1316"/>
      <c r="I2992" s="1320" t="s">
        <v>125</v>
      </c>
      <c r="J2992" s="1321"/>
      <c r="K2992" s="1321"/>
      <c r="L2992" s="1286">
        <f>VLOOKUP(A2989,'Marks Entry'!$B$9:$G$108,6)</f>
        <v>984</v>
      </c>
      <c r="M2992" s="1288" t="str">
        <f>CONCATENATE('Marks Entry'!$C$3,"0",'Marks Entry'!$G$3)</f>
        <v>School U-Dise Code :-08151106901</v>
      </c>
      <c r="N2992" s="1289"/>
      <c r="O2992" s="1290"/>
      <c r="P2992" s="1007"/>
    </row>
    <row r="2993" spans="1:16" s="73" customFormat="1" ht="15" customHeight="1">
      <c r="A2993" s="1303"/>
      <c r="B2993" s="1313"/>
      <c r="C2993" s="1314"/>
      <c r="D2993" s="1315"/>
      <c r="E2993" s="1315"/>
      <c r="F2993" s="1315"/>
      <c r="G2993" s="1315"/>
      <c r="H2993" s="1316"/>
      <c r="I2993" s="1320"/>
      <c r="J2993" s="1321"/>
      <c r="K2993" s="1321"/>
      <c r="L2993" s="1286"/>
      <c r="M2993" s="1291" t="str">
        <f>CONCATENATE('Marks Entry'!$I$3,'Marks Entry'!$J$3)</f>
        <v>Session :-2022-23</v>
      </c>
      <c r="N2993" s="1292"/>
      <c r="O2993" s="1293"/>
      <c r="P2993" s="1007"/>
    </row>
    <row r="2994" spans="1:16" s="73" customFormat="1" ht="15" customHeight="1" thickBot="1">
      <c r="A2994" s="1303"/>
      <c r="B2994" s="1313"/>
      <c r="C2994" s="1317"/>
      <c r="D2994" s="1318"/>
      <c r="E2994" s="1318"/>
      <c r="F2994" s="1318"/>
      <c r="G2994" s="1318"/>
      <c r="H2994" s="1319"/>
      <c r="I2994" s="1322"/>
      <c r="J2994" s="1323"/>
      <c r="K2994" s="1323"/>
      <c r="L2994" s="1287"/>
      <c r="M2994" s="1294"/>
      <c r="N2994" s="1295"/>
      <c r="O2994" s="1296"/>
      <c r="P2994" s="1007"/>
    </row>
    <row r="2995" spans="1:16" s="73" customFormat="1" ht="19.5" customHeight="1">
      <c r="A2995" s="1303"/>
      <c r="B2995" s="543" t="s">
        <v>210</v>
      </c>
      <c r="C2995" s="1297" t="s">
        <v>21</v>
      </c>
      <c r="D2995" s="1298"/>
      <c r="E2995" s="1298"/>
      <c r="F2995" s="1298"/>
      <c r="G2995" s="1299"/>
      <c r="H2995" s="13" t="s">
        <v>161</v>
      </c>
      <c r="I2995" s="1300">
        <f>VLOOKUP($A2989,'Marks Entry'!$B$9:$FN$108,4,0)</f>
        <v>0</v>
      </c>
      <c r="J2995" s="1300"/>
      <c r="K2995" s="1300"/>
      <c r="L2995" s="1300"/>
      <c r="M2995" s="1300"/>
      <c r="N2995" s="1300"/>
      <c r="O2995" s="1301"/>
      <c r="P2995" s="1007"/>
    </row>
    <row r="2996" spans="1:16" s="73" customFormat="1" ht="19.5" customHeight="1">
      <c r="A2996" s="1303"/>
      <c r="B2996" s="543" t="s">
        <v>210</v>
      </c>
      <c r="C2996" s="1283" t="s">
        <v>23</v>
      </c>
      <c r="D2996" s="1284"/>
      <c r="E2996" s="1284"/>
      <c r="F2996" s="1284"/>
      <c r="G2996" s="1285"/>
      <c r="H2996" s="25" t="s">
        <v>161</v>
      </c>
      <c r="I2996" s="1252">
        <f>VLOOKUP($A2989,'Marks Entry'!$B$9:$FN$108,7,0)</f>
        <v>0</v>
      </c>
      <c r="J2996" s="1252"/>
      <c r="K2996" s="1252"/>
      <c r="L2996" s="1252"/>
      <c r="M2996" s="1252"/>
      <c r="N2996" s="1252"/>
      <c r="O2996" s="1253"/>
      <c r="P2996" s="1007"/>
    </row>
    <row r="2997" spans="1:16" s="73" customFormat="1" ht="19.5" customHeight="1">
      <c r="A2997" s="1303"/>
      <c r="B2997" s="543" t="s">
        <v>210</v>
      </c>
      <c r="C2997" s="1283" t="s">
        <v>24</v>
      </c>
      <c r="D2997" s="1284"/>
      <c r="E2997" s="1284"/>
      <c r="F2997" s="1284"/>
      <c r="G2997" s="1285"/>
      <c r="H2997" s="25" t="s">
        <v>161</v>
      </c>
      <c r="I2997" s="1252">
        <f>VLOOKUP($A2989,'Marks Entry'!$B$9:$FN$108,8,0)</f>
        <v>0</v>
      </c>
      <c r="J2997" s="1252"/>
      <c r="K2997" s="1252"/>
      <c r="L2997" s="1252"/>
      <c r="M2997" s="1252"/>
      <c r="N2997" s="1252"/>
      <c r="O2997" s="1253"/>
      <c r="P2997" s="1007"/>
    </row>
    <row r="2998" spans="1:16" s="73" customFormat="1" ht="19.5" customHeight="1">
      <c r="A2998" s="1303"/>
      <c r="B2998" s="543" t="s">
        <v>210</v>
      </c>
      <c r="C2998" s="1283" t="s">
        <v>55</v>
      </c>
      <c r="D2998" s="1284"/>
      <c r="E2998" s="1284"/>
      <c r="F2998" s="1284"/>
      <c r="G2998" s="1285"/>
      <c r="H2998" s="25" t="s">
        <v>161</v>
      </c>
      <c r="I2998" s="1252">
        <f>VLOOKUP($A2989,'Marks Entry'!$B$9:$FN$108,9,0)</f>
        <v>0</v>
      </c>
      <c r="J2998" s="1252"/>
      <c r="K2998" s="1252"/>
      <c r="L2998" s="1252"/>
      <c r="M2998" s="1252"/>
      <c r="N2998" s="1252"/>
      <c r="O2998" s="1253"/>
      <c r="P2998" s="1007"/>
    </row>
    <row r="2999" spans="1:16" s="73" customFormat="1" ht="19.5" customHeight="1">
      <c r="A2999" s="1303"/>
      <c r="B2999" s="543" t="s">
        <v>210</v>
      </c>
      <c r="C2999" s="1283" t="s">
        <v>56</v>
      </c>
      <c r="D2999" s="1284"/>
      <c r="E2999" s="1284"/>
      <c r="F2999" s="1284"/>
      <c r="G2999" s="1285"/>
      <c r="H2999" s="25" t="s">
        <v>161</v>
      </c>
      <c r="I2999" s="1251" t="str">
        <f>CONCATENATE('Marks Entry'!$G$4,'Marks Entry'!$J$4)</f>
        <v>6(A)</v>
      </c>
      <c r="J2999" s="1252"/>
      <c r="K2999" s="1252"/>
      <c r="L2999" s="1252"/>
      <c r="M2999" s="1252"/>
      <c r="N2999" s="1252"/>
      <c r="O2999" s="1253"/>
      <c r="P2999" s="1007"/>
    </row>
    <row r="3000" spans="1:16" s="73" customFormat="1" ht="19.5" customHeight="1" thickBot="1">
      <c r="A3000" s="1303"/>
      <c r="B3000" s="543" t="s">
        <v>210</v>
      </c>
      <c r="C3000" s="1254" t="s">
        <v>26</v>
      </c>
      <c r="D3000" s="1255"/>
      <c r="E3000" s="1255"/>
      <c r="F3000" s="1255"/>
      <c r="G3000" s="1256"/>
      <c r="H3000" s="61" t="s">
        <v>161</v>
      </c>
      <c r="I3000" s="1257">
        <f>VLOOKUP($A2989,'Marks Entry'!$B$9:$FN$108,10,0)</f>
        <v>0</v>
      </c>
      <c r="J3000" s="1257"/>
      <c r="K3000" s="1257"/>
      <c r="L3000" s="1257"/>
      <c r="M3000" s="1257"/>
      <c r="N3000" s="1257"/>
      <c r="O3000" s="1258"/>
      <c r="P3000" s="1007"/>
    </row>
    <row r="3001" spans="1:16" s="73" customFormat="1" ht="34.5" customHeight="1">
      <c r="A3001" s="1303"/>
      <c r="B3001" s="543" t="s">
        <v>210</v>
      </c>
      <c r="C3001" s="1259" t="s">
        <v>57</v>
      </c>
      <c r="D3001" s="1260"/>
      <c r="E3001" s="525" t="s">
        <v>82</v>
      </c>
      <c r="F3001" s="525" t="s">
        <v>83</v>
      </c>
      <c r="G3001" s="697" t="str">
        <f>'Marks Entry'!$R$5</f>
        <v>No Bag Day Activity</v>
      </c>
      <c r="H3001" s="521" t="s">
        <v>32</v>
      </c>
      <c r="I3001" s="1261" t="s">
        <v>58</v>
      </c>
      <c r="J3001" s="1262"/>
      <c r="K3001" s="522" t="s">
        <v>203</v>
      </c>
      <c r="L3001" s="1263" t="s">
        <v>94</v>
      </c>
      <c r="M3001" s="1264"/>
      <c r="N3001" s="535" t="s">
        <v>86</v>
      </c>
      <c r="O3001" s="1265" t="s">
        <v>101</v>
      </c>
      <c r="P3001" s="1007"/>
    </row>
    <row r="3002" spans="1:16" s="73" customFormat="1" ht="25.5" customHeight="1" thickBot="1">
      <c r="A3002" s="1303"/>
      <c r="B3002" s="543" t="s">
        <v>210</v>
      </c>
      <c r="C3002" s="1267" t="s">
        <v>59</v>
      </c>
      <c r="D3002" s="1268"/>
      <c r="E3002" s="549">
        <f>'Marks Entry'!$N$7</f>
        <v>10</v>
      </c>
      <c r="F3002" s="549">
        <f>'Marks Entry'!$Q$7</f>
        <v>10</v>
      </c>
      <c r="G3002" s="549">
        <f>'Marks Entry'!$T$7</f>
        <v>10</v>
      </c>
      <c r="H3002" s="111">
        <f>SUM(E3002:G3002)</f>
        <v>30</v>
      </c>
      <c r="I3002" s="1269">
        <f>'Marks Entry'!$X$7</f>
        <v>70</v>
      </c>
      <c r="J3002" s="1270"/>
      <c r="K3002" s="531">
        <f>SUM(H3002,I3002)</f>
        <v>100</v>
      </c>
      <c r="L3002" s="1330">
        <f>'Marks Entry'!$AA$7</f>
        <v>100</v>
      </c>
      <c r="M3002" s="1331"/>
      <c r="N3002" s="536">
        <f>H3002+I3002+L3002</f>
        <v>200</v>
      </c>
      <c r="O3002" s="1266"/>
      <c r="P3002" s="1007"/>
    </row>
    <row r="3003" spans="1:16" s="73" customFormat="1" ht="18.600000000000001" customHeight="1">
      <c r="A3003" s="1303"/>
      <c r="B3003" s="543" t="s">
        <v>210</v>
      </c>
      <c r="C3003" s="1324" t="str">
        <f>'Marks Entry'!$L$3</f>
        <v>HINDI</v>
      </c>
      <c r="D3003" s="1325"/>
      <c r="E3003" s="527">
        <f>IF($L2992="TC",0,IF($L2992="Nso",0,VLOOKUP($A2989,'Marks Entry'!$B$9:$FN$108,13,0)))</f>
        <v>0</v>
      </c>
      <c r="F3003" s="527">
        <f>IF($L2992="TC",0,IF($L2992="Nso",0,VLOOKUP($A2989,'Marks Entry'!$B$9:$FN$108,16,0)))</f>
        <v>0</v>
      </c>
      <c r="G3003" s="527">
        <f>IF($L2992="TC",0,IF($L2992="Nso",0,VLOOKUP($A2989,'Marks Entry'!$B$9:$FN$108,19,0)))</f>
        <v>0</v>
      </c>
      <c r="H3003" s="528">
        <f>SUM(E3003:G3003)</f>
        <v>0</v>
      </c>
      <c r="I3003" s="1326">
        <f>IF($L2992="TC",0,IF($L2992="Nso",0,VLOOKUP($A2989,'Marks Entry'!$B$9:$FN$108,23,0)))</f>
        <v>0</v>
      </c>
      <c r="J3003" s="1327"/>
      <c r="K3003" s="532">
        <f>SUM(H3003,I3003)</f>
        <v>0</v>
      </c>
      <c r="L3003" s="1328">
        <f>IF($L2992="TC",0,IF($L2992="Nso",0,VLOOKUP($A2989,'Marks Entry'!$B$9:$FN$108,26,0)))</f>
        <v>0</v>
      </c>
      <c r="M3003" s="1329"/>
      <c r="N3003" s="537">
        <f>SUM(H3003,I3003,L3003)</f>
        <v>0</v>
      </c>
      <c r="O3003" s="544" t="str">
        <f>IF($L2992="TC",0,IF($L2992="Nso",0,VLOOKUP($A2989,'Marks Entry'!$B$9:$FN$108,30,0)))</f>
        <v>E</v>
      </c>
      <c r="P3003" s="1007"/>
    </row>
    <row r="3004" spans="1:16" s="73" customFormat="1" ht="18.600000000000001" customHeight="1">
      <c r="A3004" s="1303"/>
      <c r="B3004" s="543" t="s">
        <v>210</v>
      </c>
      <c r="C3004" s="1271" t="str">
        <f>'Marks Entry'!$AF$3</f>
        <v>ENGLISH</v>
      </c>
      <c r="D3004" s="1272"/>
      <c r="E3004" s="527">
        <f>IF($L2992="TC",0,IF($L2992="Nso",0,VLOOKUP($A2989,'Marks Entry'!$B$9:$FN$108,33,0)))</f>
        <v>0</v>
      </c>
      <c r="F3004" s="527">
        <f>IF($L2992="TC",0,IF($L2992="Nso",0,VLOOKUP($A2989,'Marks Entry'!$B$9:$FN$108,36,0)))</f>
        <v>0</v>
      </c>
      <c r="G3004" s="527">
        <f>IF($L2992="TC",0,IF($L2992="Nso",0,VLOOKUP($A2989,'Marks Entry'!$B$9:$FN$108,39,0)))</f>
        <v>0</v>
      </c>
      <c r="H3004" s="529">
        <f t="shared" ref="H3004:H3008" si="249">SUM(E3004:G3004)</f>
        <v>0</v>
      </c>
      <c r="I3004" s="1273">
        <f>IF($L2992="TC",0,IF($L2992="Nso",0,VLOOKUP($A2989,'Marks Entry'!$B$9:$FN$108,43,0)))</f>
        <v>0</v>
      </c>
      <c r="J3004" s="1274"/>
      <c r="K3004" s="533">
        <f t="shared" ref="K3004:K3008" si="250">SUM(H3004,I3004)</f>
        <v>0</v>
      </c>
      <c r="L3004" s="1275">
        <f>IF($L2992="TC",0,IF($L2992="Nso",0,VLOOKUP($A2989,'Marks Entry'!$B$9:$FN$108,46,0)))</f>
        <v>0</v>
      </c>
      <c r="M3004" s="1276"/>
      <c r="N3004" s="537">
        <f t="shared" ref="N3004:N3008" si="251">SUM(H3004,I3004,L3004)</f>
        <v>0</v>
      </c>
      <c r="O3004" s="544" t="str">
        <f>IF($L2992="TC",0,IF($L2992="Nso",0,VLOOKUP($A2989,'Marks Entry'!$B$9:$FN$108,50,0)))</f>
        <v>E</v>
      </c>
      <c r="P3004" s="1007"/>
    </row>
    <row r="3005" spans="1:16" s="73" customFormat="1" ht="18.600000000000001" customHeight="1">
      <c r="A3005" s="1303"/>
      <c r="B3005" s="543" t="s">
        <v>210</v>
      </c>
      <c r="C3005" s="1271" t="str">
        <f>'Marks Entry'!$AZ$3</f>
        <v>SANSKRIT</v>
      </c>
      <c r="D3005" s="1272"/>
      <c r="E3005" s="527">
        <f>IF($L2992="TC",0,IF($L2992="Nso",0,VLOOKUP($A2989,'Marks Entry'!$B$9:$FN$108,53,0)))</f>
        <v>0</v>
      </c>
      <c r="F3005" s="527">
        <f>IF($L2992="TC",0,IF($L2992="TC",0,IF($L2992="Nso",0,VLOOKUP($A2989,'Marks Entry'!$B$9:$FN$108,56,0))))</f>
        <v>0</v>
      </c>
      <c r="G3005" s="527">
        <f>IF($L2992="TC",0,IF($L2992="TC",0,IF($L2992="Nso",0,VLOOKUP($A2989,'Marks Entry'!$B$9:$FN$108,59,0))))</f>
        <v>0</v>
      </c>
      <c r="H3005" s="529">
        <f t="shared" si="249"/>
        <v>0</v>
      </c>
      <c r="I3005" s="1273">
        <f>IF($L2992="TC",0,IF($L2992="Nso",0,VLOOKUP($A2989,'Marks Entry'!$B$9:$FN$108,63,0)))</f>
        <v>0</v>
      </c>
      <c r="J3005" s="1274"/>
      <c r="K3005" s="533">
        <f t="shared" si="250"/>
        <v>0</v>
      </c>
      <c r="L3005" s="1275">
        <f>IF($L2992="TC",0,IF($L2992="Nso",0,VLOOKUP($A2989,'Marks Entry'!$B$9:$FN$108,66,0)))</f>
        <v>0</v>
      </c>
      <c r="M3005" s="1276"/>
      <c r="N3005" s="537">
        <f t="shared" si="251"/>
        <v>0</v>
      </c>
      <c r="O3005" s="544" t="str">
        <f>IF($L2992="TC",0,IF($L2992="Nso",0,VLOOKUP($A2989,'Marks Entry'!$B$9:$FN$108,70,0)))</f>
        <v>E</v>
      </c>
      <c r="P3005" s="1007"/>
    </row>
    <row r="3006" spans="1:16" s="73" customFormat="1" ht="18.600000000000001" customHeight="1">
      <c r="A3006" s="1303"/>
      <c r="B3006" s="543" t="s">
        <v>210</v>
      </c>
      <c r="C3006" s="1271" t="str">
        <f>'Marks Entry'!$BT$3</f>
        <v>SCIENCE</v>
      </c>
      <c r="D3006" s="1272"/>
      <c r="E3006" s="527">
        <f>IF($L2992="TC",0,IF($L2992="Nso",0,VLOOKUP($A2989,'Marks Entry'!$B$9:$FN$108,73,0)))</f>
        <v>0</v>
      </c>
      <c r="F3006" s="527">
        <f>IF($L2992="TC",0,IF($L2992="Nso",0,VLOOKUP($A2989,'Marks Entry'!$B$9:$FN$108,76,0)))</f>
        <v>0</v>
      </c>
      <c r="G3006" s="527">
        <f>IF($L2992="TC",0,IF($L2992="Nso",0,VLOOKUP($A2989,'Marks Entry'!$B$9:$FN$108,79,0)))</f>
        <v>0</v>
      </c>
      <c r="H3006" s="529">
        <f t="shared" si="249"/>
        <v>0</v>
      </c>
      <c r="I3006" s="1273">
        <f>IF($L2992="TC",0,IF($L2992="Nso",0,VLOOKUP($A2989,'Marks Entry'!$B$9:$FN$108,83,0)))</f>
        <v>0</v>
      </c>
      <c r="J3006" s="1274"/>
      <c r="K3006" s="533">
        <f t="shared" si="250"/>
        <v>0</v>
      </c>
      <c r="L3006" s="1275">
        <f>IF($L2992="TC",0,IF($L2992="Nso",0,VLOOKUP($A2989,'Marks Entry'!$B$9:$FN$108,86,0)))</f>
        <v>0</v>
      </c>
      <c r="M3006" s="1276"/>
      <c r="N3006" s="537">
        <f t="shared" si="251"/>
        <v>0</v>
      </c>
      <c r="O3006" s="544" t="str">
        <f>IF($L2992="TC",0,IF($L2992="Nso",0,VLOOKUP($A2989,'Marks Entry'!$B$9:$FN$108,90,0)))</f>
        <v>E</v>
      </c>
      <c r="P3006" s="1007"/>
    </row>
    <row r="3007" spans="1:16" s="73" customFormat="1" ht="18.600000000000001" customHeight="1">
      <c r="A3007" s="1303"/>
      <c r="B3007" s="543" t="s">
        <v>210</v>
      </c>
      <c r="C3007" s="1271" t="str">
        <f>'Marks Entry'!$CN$3</f>
        <v>MATHEMATICS</v>
      </c>
      <c r="D3007" s="1272"/>
      <c r="E3007" s="527">
        <f>IF($L2992="TC",0,IF($L2992="Nso",0,VLOOKUP($A2989,'Marks Entry'!$B$9:$FN$108,93,0)))</f>
        <v>0</v>
      </c>
      <c r="F3007" s="527">
        <f>IF($L2992="TC",0,IF($L2992="Nso",0,VLOOKUP($A2989,'Marks Entry'!$B$9:$FN$108,96,0)))</f>
        <v>0</v>
      </c>
      <c r="G3007" s="527">
        <f>IF($L2992="TC",0,IF($L2992="Nso",0,VLOOKUP($A2989,'Marks Entry'!$B$9:$FN$108,99,0)))</f>
        <v>0</v>
      </c>
      <c r="H3007" s="529">
        <f t="shared" si="249"/>
        <v>0</v>
      </c>
      <c r="I3007" s="1273">
        <f>IF($L2992="TC",0,IF($L2992="Nso",0,VLOOKUP($A2989,'Marks Entry'!$B$9:$FN$108,103,0)))</f>
        <v>0</v>
      </c>
      <c r="J3007" s="1274"/>
      <c r="K3007" s="533">
        <f t="shared" si="250"/>
        <v>0</v>
      </c>
      <c r="L3007" s="1275">
        <f>IF($L2992="TC",0,IF($L2992="Nso",0,VLOOKUP($A2989,'Marks Entry'!$B$9:$FN$108,106,0)))</f>
        <v>0</v>
      </c>
      <c r="M3007" s="1276"/>
      <c r="N3007" s="537">
        <f t="shared" si="251"/>
        <v>0</v>
      </c>
      <c r="O3007" s="544" t="str">
        <f>IF($L2992="TC",0,IF($L2992="Nso",0,VLOOKUP($A2989,'Marks Entry'!$B$9:$FN$108,110,0)))</f>
        <v>E</v>
      </c>
      <c r="P3007" s="1007"/>
    </row>
    <row r="3008" spans="1:16" s="73" customFormat="1" ht="18.600000000000001" customHeight="1" thickBot="1">
      <c r="A3008" s="1303"/>
      <c r="B3008" s="543" t="s">
        <v>210</v>
      </c>
      <c r="C3008" s="1277" t="str">
        <f>'Marks Entry'!$DH$3</f>
        <v>SOCIAL SCIENCE</v>
      </c>
      <c r="D3008" s="1278"/>
      <c r="E3008" s="527">
        <f>IF($L2992="TC",0,IF($L2992="Nso",0,VLOOKUP($A2989,'Marks Entry'!$B$9:$FN$108,113,0)))</f>
        <v>0</v>
      </c>
      <c r="F3008" s="527">
        <f>IF($L2992="TC",0,IF($L2992="Nso",0,VLOOKUP($A2989,'Marks Entry'!$B$9:$FN$108,116,0)))</f>
        <v>0</v>
      </c>
      <c r="G3008" s="527">
        <f>IF($L2992="TC",0,IF($L2992="Nso",0,VLOOKUP($A2989,'Marks Entry'!$B$9:$FN$108,119,0)))</f>
        <v>0</v>
      </c>
      <c r="H3008" s="530">
        <f t="shared" si="249"/>
        <v>0</v>
      </c>
      <c r="I3008" s="1279">
        <f>IF($L2992="TC",0,IF($L2992="Nso",0,VLOOKUP($A2989,'Marks Entry'!$B$9:$FN$108,123,0)))</f>
        <v>0</v>
      </c>
      <c r="J3008" s="1280"/>
      <c r="K3008" s="534">
        <f t="shared" si="250"/>
        <v>0</v>
      </c>
      <c r="L3008" s="1281">
        <f>IF($L2992="TC",0,IF($L2992="Nso",0,VLOOKUP($A2989,'Marks Entry'!$B$9:$FN$108,126,0)))</f>
        <v>0</v>
      </c>
      <c r="M3008" s="1282"/>
      <c r="N3008" s="537">
        <f t="shared" si="251"/>
        <v>0</v>
      </c>
      <c r="O3008" s="544" t="str">
        <f>IF($L2992="TC",0,IF($L2992="Nso",0,VLOOKUP($A2989,'Marks Entry'!$B$9:$FN$108,130,0)))</f>
        <v>E</v>
      </c>
      <c r="P3008" s="1007"/>
    </row>
    <row r="3009" spans="1:16" s="73" customFormat="1" ht="18.600000000000001" customHeight="1">
      <c r="A3009" s="1303"/>
      <c r="B3009" s="543" t="s">
        <v>210</v>
      </c>
      <c r="C3009" s="1350" t="s">
        <v>87</v>
      </c>
      <c r="D3009" s="1351"/>
      <c r="E3009" s="1352"/>
      <c r="F3009" s="1356" t="s">
        <v>88</v>
      </c>
      <c r="G3009" s="1357"/>
      <c r="H3009" s="1358" t="s">
        <v>89</v>
      </c>
      <c r="I3009" s="1358"/>
      <c r="J3009" s="1359" t="s">
        <v>44</v>
      </c>
      <c r="K3009" s="1360"/>
      <c r="L3009" s="236" t="s">
        <v>95</v>
      </c>
      <c r="M3009" s="236" t="s">
        <v>208</v>
      </c>
      <c r="N3009" s="200" t="s">
        <v>42</v>
      </c>
      <c r="O3009" s="545" t="s">
        <v>46</v>
      </c>
      <c r="P3009" s="1007"/>
    </row>
    <row r="3010" spans="1:16" s="73" customFormat="1" ht="18.600000000000001" customHeight="1" thickBot="1">
      <c r="A3010" s="1303"/>
      <c r="B3010" s="543" t="s">
        <v>210</v>
      </c>
      <c r="C3010" s="1353"/>
      <c r="D3010" s="1354"/>
      <c r="E3010" s="1355"/>
      <c r="F3010" s="1361">
        <f>IF($L2992="TC",0,IF($L2992="Nso",0,VLOOKUP($A2989,'Marks Entry'!$B$9:$FN$108,161,0)))</f>
        <v>1200</v>
      </c>
      <c r="G3010" s="1362"/>
      <c r="H3010" s="1363">
        <f>IF($L2992="TC",0,IF($L2992="Nso",0,VLOOKUP($A2989,'Marks Entry'!$B$9:$FN$108,162,0)))</f>
        <v>0</v>
      </c>
      <c r="I3010" s="1363"/>
      <c r="J3010" s="1364">
        <f>IF($L2992="TC",0,IF($L2992="Nso",0,VLOOKUP($A2989,'Marks Entry'!$B$9:$FN$108,163,0)))</f>
        <v>0</v>
      </c>
      <c r="K3010" s="1365"/>
      <c r="L3010" s="237" t="str">
        <f>IF($L2992="TC",0,IF($L2992="Nso",0,VLOOKUP($A2989,'Marks Entry'!$B$9:$FN$108,164,0)))</f>
        <v/>
      </c>
      <c r="M3010" s="237" t="str">
        <f>IF($L2992="TC",0,IF($L2992="Nso",0,VLOOKUP($A2989,'Marks Entry'!$B$9:$FN$108,165,0)))</f>
        <v/>
      </c>
      <c r="N3010" s="542" t="str">
        <f>IF($L2992="TC","TC",IF($L2992="Nso","NSO",VLOOKUP($A2989,'Marks Entry'!$B$9:$FN$108,166,0)))</f>
        <v>PROMOTED</v>
      </c>
      <c r="O3010" s="546" t="str">
        <f>IF($L2992="Nso",0,VLOOKUP($A2989,'Marks Entry'!$B$9:$FN$108,168,0))</f>
        <v/>
      </c>
      <c r="P3010" s="1007"/>
    </row>
    <row r="3011" spans="1:16" s="73" customFormat="1" ht="18.600000000000001" customHeight="1">
      <c r="A3011" s="1303"/>
      <c r="B3011" s="543" t="s">
        <v>210</v>
      </c>
      <c r="C3011" s="1332" t="s">
        <v>62</v>
      </c>
      <c r="D3011" s="1333"/>
      <c r="E3011" s="1333"/>
      <c r="F3011" s="1333"/>
      <c r="G3011" s="1333"/>
      <c r="H3011" s="1333"/>
      <c r="I3011" s="1334"/>
      <c r="J3011" s="1335" t="s">
        <v>63</v>
      </c>
      <c r="K3011" s="1335"/>
      <c r="L3011" s="1336"/>
      <c r="M3011" s="238">
        <f>IF($L2992="TC",0,IF($L2992="Nso",0,VLOOKUP($A2989,'Marks Entry'!$B$9:$FN$108,158,0)))</f>
        <v>0</v>
      </c>
      <c r="N3011" s="1337" t="s">
        <v>104</v>
      </c>
      <c r="O3011" s="1338"/>
      <c r="P3011" s="1007"/>
    </row>
    <row r="3012" spans="1:16" s="73" customFormat="1" ht="18.600000000000001" customHeight="1" thickBot="1">
      <c r="A3012" s="1303"/>
      <c r="B3012" s="543" t="s">
        <v>210</v>
      </c>
      <c r="C3012" s="1339" t="s">
        <v>57</v>
      </c>
      <c r="D3012" s="1340"/>
      <c r="E3012" s="1340"/>
      <c r="F3012" s="1341" t="s">
        <v>168</v>
      </c>
      <c r="G3012" s="1341"/>
      <c r="H3012" s="1341"/>
      <c r="I3012" s="523" t="s">
        <v>50</v>
      </c>
      <c r="J3012" s="1342" t="s">
        <v>64</v>
      </c>
      <c r="K3012" s="1342"/>
      <c r="L3012" s="1343"/>
      <c r="M3012" s="239">
        <f>IF($L2992="TC",0,IF($L2992="Nso",0,VLOOKUP($A2989,'Marks Entry'!$B$9:$FN$108,159,0)))</f>
        <v>0</v>
      </c>
      <c r="N3012" s="1344" t="str">
        <f>IF($L2992="TC",0,IF($L2992="Nso",0,VLOOKUP($A2989,'Marks Entry'!$B$9:$FN$108,160,0)))</f>
        <v/>
      </c>
      <c r="O3012" s="1345"/>
      <c r="P3012" s="1007"/>
    </row>
    <row r="3013" spans="1:16" s="73" customFormat="1" ht="18.600000000000001" customHeight="1">
      <c r="A3013" s="1303"/>
      <c r="B3013" s="543" t="s">
        <v>210</v>
      </c>
      <c r="C3013" s="1339"/>
      <c r="D3013" s="1340"/>
      <c r="E3013" s="1340"/>
      <c r="F3013" s="1341"/>
      <c r="G3013" s="1341"/>
      <c r="H3013" s="1341"/>
      <c r="I3013" s="524" t="s">
        <v>102</v>
      </c>
      <c r="J3013" s="1346" t="s">
        <v>65</v>
      </c>
      <c r="K3013" s="1346"/>
      <c r="L3013" s="1347"/>
      <c r="M3013" s="1348" t="str">
        <f>IF($L2992="TC",0,IF($L2992="Nso",0,VLOOKUP($A2989,'Marks Entry'!$B$9:$FN$108,169,0)))</f>
        <v>Need Improvement</v>
      </c>
      <c r="N3013" s="1348"/>
      <c r="O3013" s="1349"/>
      <c r="P3013" s="1007"/>
    </row>
    <row r="3014" spans="1:16" s="73" customFormat="1" ht="18.600000000000001" customHeight="1">
      <c r="A3014" s="1303"/>
      <c r="B3014" s="543" t="s">
        <v>210</v>
      </c>
      <c r="C3014" s="1397" t="str">
        <f>'Marks Entry'!$EB$3</f>
        <v>Work Exp.</v>
      </c>
      <c r="D3014" s="1398"/>
      <c r="E3014" s="1399"/>
      <c r="F3014" s="1400" t="str">
        <f>IF($L2992="TC",0,IF($L2992="Nso",0,VLOOKUP($A2989,'Marks Entry'!$B$9:$GM$108,186,0)))</f>
        <v>0/100</v>
      </c>
      <c r="G3014" s="1400"/>
      <c r="H3014" s="1400"/>
      <c r="I3014" s="59" t="str">
        <f>IF($L2992="TC",0,IF($L2992="Nso",0,VLOOKUP($A2989,'Marks Entry'!$B$9:$GM$108,139,0)))</f>
        <v>E</v>
      </c>
      <c r="J3014" s="1401" t="s">
        <v>81</v>
      </c>
      <c r="K3014" s="1401"/>
      <c r="L3014" s="1402"/>
      <c r="M3014" s="1403">
        <f>'Marks Entry'!$AA$2</f>
        <v>45041</v>
      </c>
      <c r="N3014" s="1403"/>
      <c r="O3014" s="1404"/>
      <c r="P3014" s="1007"/>
    </row>
    <row r="3015" spans="1:16" s="73" customFormat="1" ht="18.600000000000001" customHeight="1">
      <c r="A3015" s="1303"/>
      <c r="B3015" s="543" t="s">
        <v>210</v>
      </c>
      <c r="C3015" s="1405" t="str">
        <f>'Marks Entry'!$EK$3</f>
        <v>Art Edu.</v>
      </c>
      <c r="D3015" s="1400"/>
      <c r="E3015" s="1400"/>
      <c r="F3015" s="1406" t="str">
        <f>IF($L2992="TC",0,IF($L2992="Nso",0,VLOOKUP($A2989,'Marks Entry'!$B$9:$GM$108,190,0)))</f>
        <v>0/100</v>
      </c>
      <c r="G3015" s="1407"/>
      <c r="H3015" s="1408"/>
      <c r="I3015" s="59" t="str">
        <f>IF($L2992="TC",0,IF($L2992="Nso",0,VLOOKUP($A2989,'Marks Entry'!$B$9:$GM$108,148,0)))</f>
        <v>E</v>
      </c>
      <c r="J3015" s="1409"/>
      <c r="K3015" s="1409"/>
      <c r="L3015" s="1410"/>
      <c r="M3015" s="1410"/>
      <c r="N3015" s="1410"/>
      <c r="O3015" s="1411"/>
      <c r="P3015" s="1007"/>
    </row>
    <row r="3016" spans="1:16" s="73" customFormat="1" ht="18.600000000000001" customHeight="1">
      <c r="A3016" s="1303"/>
      <c r="B3016" s="543" t="s">
        <v>210</v>
      </c>
      <c r="C3016" s="1366" t="str">
        <f>'Marks Entry'!$ET$3</f>
        <v>HEALTH &amp; PHY. EDU.</v>
      </c>
      <c r="D3016" s="1367"/>
      <c r="E3016" s="1367"/>
      <c r="F3016" s="1368" t="str">
        <f>IF($L2992="TC",0,IF($L2992="Nso",0,VLOOKUP($A2989,'Marks Entry'!$B$9:$GM$108,194,0)))</f>
        <v>0/100</v>
      </c>
      <c r="G3016" s="1369"/>
      <c r="H3016" s="1370"/>
      <c r="I3016" s="59" t="str">
        <f>IF($L2992="TC",0,IF($L2992="Nso",0,VLOOKUP($A2989,'Marks Entry'!$B$9:$GM$108,157,0)))</f>
        <v>E</v>
      </c>
      <c r="J3016" s="1371" t="s">
        <v>77</v>
      </c>
      <c r="K3016" s="1372"/>
      <c r="L3016" s="1373"/>
      <c r="M3016" s="1377"/>
      <c r="N3016" s="1372"/>
      <c r="O3016" s="1378"/>
      <c r="P3016" s="1007"/>
    </row>
    <row r="3017" spans="1:16" s="73" customFormat="1" ht="18.600000000000001" customHeight="1">
      <c r="A3017" s="1303"/>
      <c r="B3017" s="543" t="s">
        <v>210</v>
      </c>
      <c r="C3017" s="1381" t="s">
        <v>66</v>
      </c>
      <c r="D3017" s="1382"/>
      <c r="E3017" s="1382"/>
      <c r="F3017" s="1382"/>
      <c r="G3017" s="1382"/>
      <c r="H3017" s="1382"/>
      <c r="I3017" s="1383"/>
      <c r="J3017" s="1374"/>
      <c r="K3017" s="1375"/>
      <c r="L3017" s="1376"/>
      <c r="M3017" s="1379"/>
      <c r="N3017" s="1375"/>
      <c r="O3017" s="1380"/>
      <c r="P3017" s="1007"/>
    </row>
    <row r="3018" spans="1:16" s="73" customFormat="1" ht="18.600000000000001" customHeight="1" thickBot="1">
      <c r="A3018" s="1303"/>
      <c r="B3018" s="543" t="s">
        <v>210</v>
      </c>
      <c r="C3018" s="60" t="s">
        <v>67</v>
      </c>
      <c r="D3018" s="1384" t="s">
        <v>72</v>
      </c>
      <c r="E3018" s="1385"/>
      <c r="F3018" s="1384" t="s">
        <v>73</v>
      </c>
      <c r="G3018" s="1386"/>
      <c r="H3018" s="1386"/>
      <c r="I3018" s="1387"/>
      <c r="J3018" s="1388" t="s">
        <v>78</v>
      </c>
      <c r="K3018" s="1389"/>
      <c r="L3018" s="1389"/>
      <c r="M3018" s="1389"/>
      <c r="N3018" s="1389"/>
      <c r="O3018" s="1390"/>
      <c r="P3018" s="1007"/>
    </row>
    <row r="3019" spans="1:16" s="73" customFormat="1" ht="18.600000000000001" customHeight="1">
      <c r="A3019" s="1303"/>
      <c r="B3019" s="543" t="s">
        <v>210</v>
      </c>
      <c r="C3019" s="690" t="s">
        <v>68</v>
      </c>
      <c r="D3019" s="1328" t="s">
        <v>211</v>
      </c>
      <c r="E3019" s="1327"/>
      <c r="F3019" s="1394" t="s">
        <v>74</v>
      </c>
      <c r="G3019" s="1395"/>
      <c r="H3019" s="1395"/>
      <c r="I3019" s="1396"/>
      <c r="J3019" s="1391"/>
      <c r="K3019" s="1392"/>
      <c r="L3019" s="1392"/>
      <c r="M3019" s="1392"/>
      <c r="N3019" s="1392"/>
      <c r="O3019" s="1393"/>
      <c r="P3019" s="1007"/>
    </row>
    <row r="3020" spans="1:16" s="73" customFormat="1" ht="18.600000000000001" customHeight="1">
      <c r="A3020" s="1303"/>
      <c r="B3020" s="543" t="s">
        <v>210</v>
      </c>
      <c r="C3020" s="689" t="s">
        <v>69</v>
      </c>
      <c r="D3020" s="1275" t="s">
        <v>212</v>
      </c>
      <c r="E3020" s="1274"/>
      <c r="F3020" s="1413" t="s">
        <v>75</v>
      </c>
      <c r="G3020" s="1414"/>
      <c r="H3020" s="1414"/>
      <c r="I3020" s="1415"/>
      <c r="J3020" s="1391"/>
      <c r="K3020" s="1392"/>
      <c r="L3020" s="1392"/>
      <c r="M3020" s="1392"/>
      <c r="N3020" s="1392"/>
      <c r="O3020" s="1393"/>
      <c r="P3020" s="1007"/>
    </row>
    <row r="3021" spans="1:16" s="73" customFormat="1" ht="18.600000000000001" customHeight="1">
      <c r="A3021" s="1303"/>
      <c r="B3021" s="543" t="s">
        <v>210</v>
      </c>
      <c r="C3021" s="689" t="s">
        <v>71</v>
      </c>
      <c r="D3021" s="1275" t="s">
        <v>213</v>
      </c>
      <c r="E3021" s="1274"/>
      <c r="F3021" s="1413" t="s">
        <v>76</v>
      </c>
      <c r="G3021" s="1414"/>
      <c r="H3021" s="1414"/>
      <c r="I3021" s="1415"/>
      <c r="J3021" s="1416" t="s">
        <v>90</v>
      </c>
      <c r="K3021" s="1417"/>
      <c r="L3021" s="1417"/>
      <c r="M3021" s="1417"/>
      <c r="N3021" s="1417"/>
      <c r="O3021" s="1418"/>
      <c r="P3021" s="1007"/>
    </row>
    <row r="3022" spans="1:16" s="73" customFormat="1" ht="18.600000000000001" customHeight="1">
      <c r="A3022" s="1303"/>
      <c r="B3022" s="543" t="s">
        <v>210</v>
      </c>
      <c r="C3022" s="689" t="s">
        <v>70</v>
      </c>
      <c r="D3022" s="1275" t="s">
        <v>214</v>
      </c>
      <c r="E3022" s="1274"/>
      <c r="F3022" s="1413" t="s">
        <v>103</v>
      </c>
      <c r="G3022" s="1414"/>
      <c r="H3022" s="1414"/>
      <c r="I3022" s="1415"/>
      <c r="J3022" s="1416"/>
      <c r="K3022" s="1417"/>
      <c r="L3022" s="1417"/>
      <c r="M3022" s="1417"/>
      <c r="N3022" s="1417"/>
      <c r="O3022" s="1418"/>
      <c r="P3022" s="1007"/>
    </row>
    <row r="3023" spans="1:16" s="73" customFormat="1" ht="18.600000000000001" customHeight="1" thickBot="1">
      <c r="A3023" s="1303"/>
      <c r="B3023" s="547" t="s">
        <v>210</v>
      </c>
      <c r="C3023" s="548" t="s">
        <v>153</v>
      </c>
      <c r="D3023" s="1281" t="s">
        <v>215</v>
      </c>
      <c r="E3023" s="1280"/>
      <c r="F3023" s="1422" t="s">
        <v>216</v>
      </c>
      <c r="G3023" s="1423"/>
      <c r="H3023" s="1423"/>
      <c r="I3023" s="1424"/>
      <c r="J3023" s="1419"/>
      <c r="K3023" s="1420"/>
      <c r="L3023" s="1420"/>
      <c r="M3023" s="1420"/>
      <c r="N3023" s="1420"/>
      <c r="O3023" s="1421"/>
      <c r="P3023" s="1007"/>
    </row>
    <row r="3024" spans="1:16" s="73" customFormat="1" ht="9.75" customHeight="1">
      <c r="A3024" s="1412"/>
      <c r="B3024" s="1412"/>
      <c r="C3024" s="1412"/>
      <c r="D3024" s="1412"/>
      <c r="E3024" s="1412"/>
      <c r="F3024" s="1412"/>
      <c r="G3024" s="1412"/>
      <c r="H3024" s="1412"/>
      <c r="I3024" s="1412"/>
      <c r="J3024" s="1412"/>
      <c r="K3024" s="1412"/>
      <c r="L3024" s="1412"/>
      <c r="M3024" s="1412"/>
      <c r="N3024" s="1412"/>
      <c r="O3024" s="1412"/>
      <c r="P3024" s="1412"/>
    </row>
    <row r="3025" spans="1:16" s="73" customFormat="1" ht="17.25" customHeight="1" thickBot="1">
      <c r="A3025" s="241">
        <f>A2989+1</f>
        <v>85</v>
      </c>
      <c r="B3025" s="1302" t="s">
        <v>53</v>
      </c>
      <c r="C3025" s="1302"/>
      <c r="D3025" s="1302"/>
      <c r="E3025" s="1302"/>
      <c r="F3025" s="1302"/>
      <c r="G3025" s="1302"/>
      <c r="H3025" s="1302"/>
      <c r="I3025" s="1302"/>
      <c r="J3025" s="1302"/>
      <c r="K3025" s="1302"/>
      <c r="L3025" s="1302"/>
      <c r="M3025" s="1302"/>
      <c r="N3025" s="1302"/>
      <c r="O3025" s="1302"/>
      <c r="P3025" s="1007"/>
    </row>
    <row r="3026" spans="1:16" s="73" customFormat="1" ht="44.25" customHeight="1">
      <c r="A3026" s="1303"/>
      <c r="B3026" s="1304" t="str">
        <f>IF(L3028&gt;0,CONCATENATE(I3028,L3028),0)</f>
        <v>Roll No.:-985</v>
      </c>
      <c r="C3026" s="1306"/>
      <c r="D3026" s="1308" t="str">
        <f>Master!$E$8</f>
        <v>Govt. Sr. Secondary School Raimalwada</v>
      </c>
      <c r="E3026" s="1309"/>
      <c r="F3026" s="1309"/>
      <c r="G3026" s="1309"/>
      <c r="H3026" s="1309"/>
      <c r="I3026" s="1309"/>
      <c r="J3026" s="1309"/>
      <c r="K3026" s="1309"/>
      <c r="L3026" s="1309"/>
      <c r="M3026" s="1309"/>
      <c r="N3026" s="1309"/>
      <c r="O3026" s="1310"/>
      <c r="P3026" s="1007"/>
    </row>
    <row r="3027" spans="1:16" s="73" customFormat="1" ht="26.25" customHeight="1" thickBot="1">
      <c r="A3027" s="1303"/>
      <c r="B3027" s="1305"/>
      <c r="C3027" s="1307"/>
      <c r="D3027" s="1311" t="str">
        <f>Master!$E$11</f>
        <v>P.S.-Bapini (Jodhpur)</v>
      </c>
      <c r="E3027" s="1311"/>
      <c r="F3027" s="1311"/>
      <c r="G3027" s="1311"/>
      <c r="H3027" s="1311"/>
      <c r="I3027" s="1311"/>
      <c r="J3027" s="1311"/>
      <c r="K3027" s="1311"/>
      <c r="L3027" s="1311"/>
      <c r="M3027" s="1311"/>
      <c r="N3027" s="1311"/>
      <c r="O3027" s="1312"/>
      <c r="P3027" s="1007"/>
    </row>
    <row r="3028" spans="1:16" s="73" customFormat="1" ht="15" customHeight="1">
      <c r="A3028" s="1303"/>
      <c r="B3028" s="1313"/>
      <c r="C3028" s="1314" t="s">
        <v>163</v>
      </c>
      <c r="D3028" s="1315"/>
      <c r="E3028" s="1315"/>
      <c r="F3028" s="1315"/>
      <c r="G3028" s="1315"/>
      <c r="H3028" s="1316"/>
      <c r="I3028" s="1320" t="s">
        <v>125</v>
      </c>
      <c r="J3028" s="1321"/>
      <c r="K3028" s="1321"/>
      <c r="L3028" s="1286">
        <f>VLOOKUP(A3025,'Marks Entry'!$B$9:$G$108,6)</f>
        <v>985</v>
      </c>
      <c r="M3028" s="1288" t="str">
        <f>CONCATENATE('Marks Entry'!$C$3,"0",'Marks Entry'!$G$3)</f>
        <v>School U-Dise Code :-08151106901</v>
      </c>
      <c r="N3028" s="1289"/>
      <c r="O3028" s="1290"/>
      <c r="P3028" s="1007"/>
    </row>
    <row r="3029" spans="1:16" s="73" customFormat="1" ht="15" customHeight="1">
      <c r="A3029" s="1303"/>
      <c r="B3029" s="1313"/>
      <c r="C3029" s="1314"/>
      <c r="D3029" s="1315"/>
      <c r="E3029" s="1315"/>
      <c r="F3029" s="1315"/>
      <c r="G3029" s="1315"/>
      <c r="H3029" s="1316"/>
      <c r="I3029" s="1320"/>
      <c r="J3029" s="1321"/>
      <c r="K3029" s="1321"/>
      <c r="L3029" s="1286"/>
      <c r="M3029" s="1291" t="str">
        <f>CONCATENATE('Marks Entry'!$I$3,'Marks Entry'!$J$3)</f>
        <v>Session :-2022-23</v>
      </c>
      <c r="N3029" s="1292"/>
      <c r="O3029" s="1293"/>
      <c r="P3029" s="1007"/>
    </row>
    <row r="3030" spans="1:16" s="73" customFormat="1" ht="15" customHeight="1" thickBot="1">
      <c r="A3030" s="1303"/>
      <c r="B3030" s="1313"/>
      <c r="C3030" s="1317"/>
      <c r="D3030" s="1318"/>
      <c r="E3030" s="1318"/>
      <c r="F3030" s="1318"/>
      <c r="G3030" s="1318"/>
      <c r="H3030" s="1319"/>
      <c r="I3030" s="1322"/>
      <c r="J3030" s="1323"/>
      <c r="K3030" s="1323"/>
      <c r="L3030" s="1287"/>
      <c r="M3030" s="1294"/>
      <c r="N3030" s="1295"/>
      <c r="O3030" s="1296"/>
      <c r="P3030" s="1007"/>
    </row>
    <row r="3031" spans="1:16" s="73" customFormat="1" ht="19.5" customHeight="1">
      <c r="A3031" s="1303"/>
      <c r="B3031" s="543" t="s">
        <v>210</v>
      </c>
      <c r="C3031" s="1297" t="s">
        <v>21</v>
      </c>
      <c r="D3031" s="1298"/>
      <c r="E3031" s="1298"/>
      <c r="F3031" s="1298"/>
      <c r="G3031" s="1299"/>
      <c r="H3031" s="13" t="s">
        <v>161</v>
      </c>
      <c r="I3031" s="1300">
        <f>VLOOKUP($A3025,'Marks Entry'!$B$9:$FN$108,4,0)</f>
        <v>0</v>
      </c>
      <c r="J3031" s="1300"/>
      <c r="K3031" s="1300"/>
      <c r="L3031" s="1300"/>
      <c r="M3031" s="1300"/>
      <c r="N3031" s="1300"/>
      <c r="O3031" s="1301"/>
      <c r="P3031" s="1007"/>
    </row>
    <row r="3032" spans="1:16" s="73" customFormat="1" ht="19.5" customHeight="1">
      <c r="A3032" s="1303"/>
      <c r="B3032" s="543" t="s">
        <v>210</v>
      </c>
      <c r="C3032" s="1283" t="s">
        <v>23</v>
      </c>
      <c r="D3032" s="1284"/>
      <c r="E3032" s="1284"/>
      <c r="F3032" s="1284"/>
      <c r="G3032" s="1285"/>
      <c r="H3032" s="25" t="s">
        <v>161</v>
      </c>
      <c r="I3032" s="1252">
        <f>VLOOKUP($A3025,'Marks Entry'!$B$9:$FN$108,7,0)</f>
        <v>0</v>
      </c>
      <c r="J3032" s="1252"/>
      <c r="K3032" s="1252"/>
      <c r="L3032" s="1252"/>
      <c r="M3032" s="1252"/>
      <c r="N3032" s="1252"/>
      <c r="O3032" s="1253"/>
      <c r="P3032" s="1007"/>
    </row>
    <row r="3033" spans="1:16" s="73" customFormat="1" ht="19.5" customHeight="1">
      <c r="A3033" s="1303"/>
      <c r="B3033" s="543" t="s">
        <v>210</v>
      </c>
      <c r="C3033" s="1283" t="s">
        <v>24</v>
      </c>
      <c r="D3033" s="1284"/>
      <c r="E3033" s="1284"/>
      <c r="F3033" s="1284"/>
      <c r="G3033" s="1285"/>
      <c r="H3033" s="25" t="s">
        <v>161</v>
      </c>
      <c r="I3033" s="1252">
        <f>VLOOKUP($A3025,'Marks Entry'!$B$9:$FN$108,8,0)</f>
        <v>0</v>
      </c>
      <c r="J3033" s="1252"/>
      <c r="K3033" s="1252"/>
      <c r="L3033" s="1252"/>
      <c r="M3033" s="1252"/>
      <c r="N3033" s="1252"/>
      <c r="O3033" s="1253"/>
      <c r="P3033" s="1007"/>
    </row>
    <row r="3034" spans="1:16" s="73" customFormat="1" ht="19.5" customHeight="1">
      <c r="A3034" s="1303"/>
      <c r="B3034" s="543" t="s">
        <v>210</v>
      </c>
      <c r="C3034" s="1283" t="s">
        <v>55</v>
      </c>
      <c r="D3034" s="1284"/>
      <c r="E3034" s="1284"/>
      <c r="F3034" s="1284"/>
      <c r="G3034" s="1285"/>
      <c r="H3034" s="25" t="s">
        <v>161</v>
      </c>
      <c r="I3034" s="1252">
        <f>VLOOKUP($A3025,'Marks Entry'!$B$9:$FN$108,9,0)</f>
        <v>0</v>
      </c>
      <c r="J3034" s="1252"/>
      <c r="K3034" s="1252"/>
      <c r="L3034" s="1252"/>
      <c r="M3034" s="1252"/>
      <c r="N3034" s="1252"/>
      <c r="O3034" s="1253"/>
      <c r="P3034" s="1007"/>
    </row>
    <row r="3035" spans="1:16" s="73" customFormat="1" ht="19.5" customHeight="1">
      <c r="A3035" s="1303"/>
      <c r="B3035" s="543" t="s">
        <v>210</v>
      </c>
      <c r="C3035" s="1283" t="s">
        <v>56</v>
      </c>
      <c r="D3035" s="1284"/>
      <c r="E3035" s="1284"/>
      <c r="F3035" s="1284"/>
      <c r="G3035" s="1285"/>
      <c r="H3035" s="25" t="s">
        <v>161</v>
      </c>
      <c r="I3035" s="1251" t="str">
        <f>CONCATENATE('Marks Entry'!$G$4,'Marks Entry'!$J$4)</f>
        <v>6(A)</v>
      </c>
      <c r="J3035" s="1252"/>
      <c r="K3035" s="1252"/>
      <c r="L3035" s="1252"/>
      <c r="M3035" s="1252"/>
      <c r="N3035" s="1252"/>
      <c r="O3035" s="1253"/>
      <c r="P3035" s="1007"/>
    </row>
    <row r="3036" spans="1:16" s="73" customFormat="1" ht="19.5" customHeight="1" thickBot="1">
      <c r="A3036" s="1303"/>
      <c r="B3036" s="543" t="s">
        <v>210</v>
      </c>
      <c r="C3036" s="1254" t="s">
        <v>26</v>
      </c>
      <c r="D3036" s="1255"/>
      <c r="E3036" s="1255"/>
      <c r="F3036" s="1255"/>
      <c r="G3036" s="1256"/>
      <c r="H3036" s="61" t="s">
        <v>161</v>
      </c>
      <c r="I3036" s="1257">
        <f>VLOOKUP($A3025,'Marks Entry'!$B$9:$FN$108,10,0)</f>
        <v>0</v>
      </c>
      <c r="J3036" s="1257"/>
      <c r="K3036" s="1257"/>
      <c r="L3036" s="1257"/>
      <c r="M3036" s="1257"/>
      <c r="N3036" s="1257"/>
      <c r="O3036" s="1258"/>
      <c r="P3036" s="1007"/>
    </row>
    <row r="3037" spans="1:16" s="73" customFormat="1" ht="34.5" customHeight="1">
      <c r="A3037" s="1303"/>
      <c r="B3037" s="543" t="s">
        <v>210</v>
      </c>
      <c r="C3037" s="1259" t="s">
        <v>57</v>
      </c>
      <c r="D3037" s="1260"/>
      <c r="E3037" s="525" t="s">
        <v>82</v>
      </c>
      <c r="F3037" s="525" t="s">
        <v>83</v>
      </c>
      <c r="G3037" s="697" t="str">
        <f>'Marks Entry'!$R$5</f>
        <v>No Bag Day Activity</v>
      </c>
      <c r="H3037" s="521" t="s">
        <v>32</v>
      </c>
      <c r="I3037" s="1261" t="s">
        <v>58</v>
      </c>
      <c r="J3037" s="1262"/>
      <c r="K3037" s="522" t="s">
        <v>203</v>
      </c>
      <c r="L3037" s="1263" t="s">
        <v>94</v>
      </c>
      <c r="M3037" s="1264"/>
      <c r="N3037" s="535" t="s">
        <v>86</v>
      </c>
      <c r="O3037" s="1265" t="s">
        <v>101</v>
      </c>
      <c r="P3037" s="1007"/>
    </row>
    <row r="3038" spans="1:16" s="73" customFormat="1" ht="25.5" customHeight="1" thickBot="1">
      <c r="A3038" s="1303"/>
      <c r="B3038" s="543" t="s">
        <v>210</v>
      </c>
      <c r="C3038" s="1267" t="s">
        <v>59</v>
      </c>
      <c r="D3038" s="1268"/>
      <c r="E3038" s="549">
        <f>'Marks Entry'!$N$7</f>
        <v>10</v>
      </c>
      <c r="F3038" s="549">
        <f>'Marks Entry'!$Q$7</f>
        <v>10</v>
      </c>
      <c r="G3038" s="549">
        <f>'Marks Entry'!$T$7</f>
        <v>10</v>
      </c>
      <c r="H3038" s="111">
        <f>SUM(E3038:G3038)</f>
        <v>30</v>
      </c>
      <c r="I3038" s="1269">
        <f>'Marks Entry'!$X$7</f>
        <v>70</v>
      </c>
      <c r="J3038" s="1270"/>
      <c r="K3038" s="531">
        <f>SUM(H3038,I3038)</f>
        <v>100</v>
      </c>
      <c r="L3038" s="1330">
        <f>'Marks Entry'!$AA$7</f>
        <v>100</v>
      </c>
      <c r="M3038" s="1331"/>
      <c r="N3038" s="536">
        <f>H3038+I3038+L3038</f>
        <v>200</v>
      </c>
      <c r="O3038" s="1266"/>
      <c r="P3038" s="1007"/>
    </row>
    <row r="3039" spans="1:16" s="73" customFormat="1" ht="18.600000000000001" customHeight="1">
      <c r="A3039" s="1303"/>
      <c r="B3039" s="543" t="s">
        <v>210</v>
      </c>
      <c r="C3039" s="1324" t="str">
        <f>'Marks Entry'!$L$3</f>
        <v>HINDI</v>
      </c>
      <c r="D3039" s="1325"/>
      <c r="E3039" s="527">
        <f>IF($L3028="TC",0,IF($L3028="Nso",0,VLOOKUP($A3025,'Marks Entry'!$B$9:$FN$108,13,0)))</f>
        <v>0</v>
      </c>
      <c r="F3039" s="527">
        <f>IF($L3028="TC",0,IF($L3028="Nso",0,VLOOKUP($A3025,'Marks Entry'!$B$9:$FN$108,16,0)))</f>
        <v>0</v>
      </c>
      <c r="G3039" s="527">
        <f>IF($L3028="TC",0,IF($L3028="Nso",0,VLOOKUP($A3025,'Marks Entry'!$B$9:$FN$108,19,0)))</f>
        <v>0</v>
      </c>
      <c r="H3039" s="528">
        <f>SUM(E3039:G3039)</f>
        <v>0</v>
      </c>
      <c r="I3039" s="1326">
        <f>IF($L3028="TC",0,IF($L3028="Nso",0,VLOOKUP($A3025,'Marks Entry'!$B$9:$FN$108,23,0)))</f>
        <v>0</v>
      </c>
      <c r="J3039" s="1327"/>
      <c r="K3039" s="532">
        <f>SUM(H3039,I3039)</f>
        <v>0</v>
      </c>
      <c r="L3039" s="1328">
        <f>IF($L3028="TC",0,IF($L3028="Nso",0,VLOOKUP($A3025,'Marks Entry'!$B$9:$FN$108,26,0)))</f>
        <v>0</v>
      </c>
      <c r="M3039" s="1329"/>
      <c r="N3039" s="537">
        <f>SUM(H3039,I3039,L3039)</f>
        <v>0</v>
      </c>
      <c r="O3039" s="544" t="str">
        <f>IF($L3028="TC",0,IF($L3028="Nso",0,VLOOKUP($A3025,'Marks Entry'!$B$9:$FN$108,30,0)))</f>
        <v>E</v>
      </c>
      <c r="P3039" s="1007"/>
    </row>
    <row r="3040" spans="1:16" s="73" customFormat="1" ht="18.600000000000001" customHeight="1">
      <c r="A3040" s="1303"/>
      <c r="B3040" s="543" t="s">
        <v>210</v>
      </c>
      <c r="C3040" s="1271" t="str">
        <f>'Marks Entry'!$AF$3</f>
        <v>ENGLISH</v>
      </c>
      <c r="D3040" s="1272"/>
      <c r="E3040" s="527">
        <f>IF($L3028="TC",0,IF($L3028="Nso",0,VLOOKUP($A3025,'Marks Entry'!$B$9:$FN$108,33,0)))</f>
        <v>0</v>
      </c>
      <c r="F3040" s="527">
        <f>IF($L3028="TC",0,IF($L3028="Nso",0,VLOOKUP($A3025,'Marks Entry'!$B$9:$FN$108,36,0)))</f>
        <v>0</v>
      </c>
      <c r="G3040" s="527">
        <f>IF($L3028="TC",0,IF($L3028="Nso",0,VLOOKUP($A3025,'Marks Entry'!$B$9:$FN$108,39,0)))</f>
        <v>0</v>
      </c>
      <c r="H3040" s="529">
        <f t="shared" ref="H3040:H3044" si="252">SUM(E3040:G3040)</f>
        <v>0</v>
      </c>
      <c r="I3040" s="1273">
        <f>IF($L3028="TC",0,IF($L3028="Nso",0,VLOOKUP($A3025,'Marks Entry'!$B$9:$FN$108,43,0)))</f>
        <v>0</v>
      </c>
      <c r="J3040" s="1274"/>
      <c r="K3040" s="533">
        <f t="shared" ref="K3040:K3044" si="253">SUM(H3040,I3040)</f>
        <v>0</v>
      </c>
      <c r="L3040" s="1275">
        <f>IF($L3028="TC",0,IF($L3028="Nso",0,VLOOKUP($A3025,'Marks Entry'!$B$9:$FN$108,46,0)))</f>
        <v>0</v>
      </c>
      <c r="M3040" s="1276"/>
      <c r="N3040" s="537">
        <f t="shared" ref="N3040:N3044" si="254">SUM(H3040,I3040,L3040)</f>
        <v>0</v>
      </c>
      <c r="O3040" s="544" t="str">
        <f>IF($L3028="TC",0,IF($L3028="Nso",0,VLOOKUP($A3025,'Marks Entry'!$B$9:$FN$108,50,0)))</f>
        <v>E</v>
      </c>
      <c r="P3040" s="1007"/>
    </row>
    <row r="3041" spans="1:16" s="73" customFormat="1" ht="18.600000000000001" customHeight="1">
      <c r="A3041" s="1303"/>
      <c r="B3041" s="543" t="s">
        <v>210</v>
      </c>
      <c r="C3041" s="1271" t="str">
        <f>'Marks Entry'!$AZ$3</f>
        <v>SANSKRIT</v>
      </c>
      <c r="D3041" s="1272"/>
      <c r="E3041" s="527">
        <f>IF($L3028="TC",0,IF($L3028="Nso",0,VLOOKUP($A3025,'Marks Entry'!$B$9:$FN$108,53,0)))</f>
        <v>0</v>
      </c>
      <c r="F3041" s="527">
        <f>IF($L3028="TC",0,IF($L3028="TC",0,IF($L3028="Nso",0,VLOOKUP($A3025,'Marks Entry'!$B$9:$FN$108,56,0))))</f>
        <v>0</v>
      </c>
      <c r="G3041" s="527">
        <f>IF($L3028="TC",0,IF($L3028="TC",0,IF($L3028="Nso",0,VLOOKUP($A3025,'Marks Entry'!$B$9:$FN$108,59,0))))</f>
        <v>0</v>
      </c>
      <c r="H3041" s="529">
        <f t="shared" si="252"/>
        <v>0</v>
      </c>
      <c r="I3041" s="1273">
        <f>IF($L3028="TC",0,IF($L3028="Nso",0,VLOOKUP($A3025,'Marks Entry'!$B$9:$FN$108,63,0)))</f>
        <v>0</v>
      </c>
      <c r="J3041" s="1274"/>
      <c r="K3041" s="533">
        <f t="shared" si="253"/>
        <v>0</v>
      </c>
      <c r="L3041" s="1275">
        <f>IF($L3028="TC",0,IF($L3028="Nso",0,VLOOKUP($A3025,'Marks Entry'!$B$9:$FN$108,66,0)))</f>
        <v>0</v>
      </c>
      <c r="M3041" s="1276"/>
      <c r="N3041" s="537">
        <f t="shared" si="254"/>
        <v>0</v>
      </c>
      <c r="O3041" s="544" t="str">
        <f>IF($L3028="TC",0,IF($L3028="Nso",0,VLOOKUP($A3025,'Marks Entry'!$B$9:$FN$108,70,0)))</f>
        <v>E</v>
      </c>
      <c r="P3041" s="1007"/>
    </row>
    <row r="3042" spans="1:16" s="73" customFormat="1" ht="18.600000000000001" customHeight="1">
      <c r="A3042" s="1303"/>
      <c r="B3042" s="543" t="s">
        <v>210</v>
      </c>
      <c r="C3042" s="1271" t="str">
        <f>'Marks Entry'!$BT$3</f>
        <v>SCIENCE</v>
      </c>
      <c r="D3042" s="1272"/>
      <c r="E3042" s="527">
        <f>IF($L3028="TC",0,IF($L3028="Nso",0,VLOOKUP($A3025,'Marks Entry'!$B$9:$FN$108,73,0)))</f>
        <v>0</v>
      </c>
      <c r="F3042" s="527">
        <f>IF($L3028="TC",0,IF($L3028="Nso",0,VLOOKUP($A3025,'Marks Entry'!$B$9:$FN$108,76,0)))</f>
        <v>0</v>
      </c>
      <c r="G3042" s="527">
        <f>IF($L3028="TC",0,IF($L3028="Nso",0,VLOOKUP($A3025,'Marks Entry'!$B$9:$FN$108,79,0)))</f>
        <v>0</v>
      </c>
      <c r="H3042" s="529">
        <f t="shared" si="252"/>
        <v>0</v>
      </c>
      <c r="I3042" s="1273">
        <f>IF($L3028="TC",0,IF($L3028="Nso",0,VLOOKUP($A3025,'Marks Entry'!$B$9:$FN$108,83,0)))</f>
        <v>0</v>
      </c>
      <c r="J3042" s="1274"/>
      <c r="K3042" s="533">
        <f t="shared" si="253"/>
        <v>0</v>
      </c>
      <c r="L3042" s="1275">
        <f>IF($L3028="TC",0,IF($L3028="Nso",0,VLOOKUP($A3025,'Marks Entry'!$B$9:$FN$108,86,0)))</f>
        <v>0</v>
      </c>
      <c r="M3042" s="1276"/>
      <c r="N3042" s="537">
        <f t="shared" si="254"/>
        <v>0</v>
      </c>
      <c r="O3042" s="544" t="str">
        <f>IF($L3028="TC",0,IF($L3028="Nso",0,VLOOKUP($A3025,'Marks Entry'!$B$9:$FN$108,90,0)))</f>
        <v>E</v>
      </c>
      <c r="P3042" s="1007"/>
    </row>
    <row r="3043" spans="1:16" s="73" customFormat="1" ht="18.600000000000001" customHeight="1">
      <c r="A3043" s="1303"/>
      <c r="B3043" s="543" t="s">
        <v>210</v>
      </c>
      <c r="C3043" s="1271" t="str">
        <f>'Marks Entry'!$CN$3</f>
        <v>MATHEMATICS</v>
      </c>
      <c r="D3043" s="1272"/>
      <c r="E3043" s="527">
        <f>IF($L3028="TC",0,IF($L3028="Nso",0,VLOOKUP($A3025,'Marks Entry'!$B$9:$FN$108,93,0)))</f>
        <v>0</v>
      </c>
      <c r="F3043" s="527">
        <f>IF($L3028="TC",0,IF($L3028="Nso",0,VLOOKUP($A3025,'Marks Entry'!$B$9:$FN$108,96,0)))</f>
        <v>0</v>
      </c>
      <c r="G3043" s="527">
        <f>IF($L3028="TC",0,IF($L3028="Nso",0,VLOOKUP($A3025,'Marks Entry'!$B$9:$FN$108,99,0)))</f>
        <v>0</v>
      </c>
      <c r="H3043" s="529">
        <f t="shared" si="252"/>
        <v>0</v>
      </c>
      <c r="I3043" s="1273">
        <f>IF($L3028="TC",0,IF($L3028="Nso",0,VLOOKUP($A3025,'Marks Entry'!$B$9:$FN$108,103,0)))</f>
        <v>0</v>
      </c>
      <c r="J3043" s="1274"/>
      <c r="K3043" s="533">
        <f t="shared" si="253"/>
        <v>0</v>
      </c>
      <c r="L3043" s="1275">
        <f>IF($L3028="TC",0,IF($L3028="Nso",0,VLOOKUP($A3025,'Marks Entry'!$B$9:$FN$108,106,0)))</f>
        <v>0</v>
      </c>
      <c r="M3043" s="1276"/>
      <c r="N3043" s="537">
        <f t="shared" si="254"/>
        <v>0</v>
      </c>
      <c r="O3043" s="544" t="str">
        <f>IF($L3028="TC",0,IF($L3028="Nso",0,VLOOKUP($A3025,'Marks Entry'!$B$9:$FN$108,110,0)))</f>
        <v>E</v>
      </c>
      <c r="P3043" s="1007"/>
    </row>
    <row r="3044" spans="1:16" s="73" customFormat="1" ht="18.600000000000001" customHeight="1" thickBot="1">
      <c r="A3044" s="1303"/>
      <c r="B3044" s="543" t="s">
        <v>210</v>
      </c>
      <c r="C3044" s="1277" t="str">
        <f>'Marks Entry'!$DH$3</f>
        <v>SOCIAL SCIENCE</v>
      </c>
      <c r="D3044" s="1278"/>
      <c r="E3044" s="527">
        <f>IF($L3028="TC",0,IF($L3028="Nso",0,VLOOKUP($A3025,'Marks Entry'!$B$9:$FN$108,113,0)))</f>
        <v>0</v>
      </c>
      <c r="F3044" s="527">
        <f>IF($L3028="TC",0,IF($L3028="Nso",0,VLOOKUP($A3025,'Marks Entry'!$B$9:$FN$108,116,0)))</f>
        <v>0</v>
      </c>
      <c r="G3044" s="527">
        <f>IF($L3028="TC",0,IF($L3028="Nso",0,VLOOKUP($A3025,'Marks Entry'!$B$9:$FN$108,119,0)))</f>
        <v>0</v>
      </c>
      <c r="H3044" s="530">
        <f t="shared" si="252"/>
        <v>0</v>
      </c>
      <c r="I3044" s="1279">
        <f>IF($L3028="TC",0,IF($L3028="Nso",0,VLOOKUP($A3025,'Marks Entry'!$B$9:$FN$108,123,0)))</f>
        <v>0</v>
      </c>
      <c r="J3044" s="1280"/>
      <c r="K3044" s="534">
        <f t="shared" si="253"/>
        <v>0</v>
      </c>
      <c r="L3044" s="1281">
        <f>IF($L3028="TC",0,IF($L3028="Nso",0,VLOOKUP($A3025,'Marks Entry'!$B$9:$FN$108,126,0)))</f>
        <v>0</v>
      </c>
      <c r="M3044" s="1282"/>
      <c r="N3044" s="537">
        <f t="shared" si="254"/>
        <v>0</v>
      </c>
      <c r="O3044" s="544" t="str">
        <f>IF($L3028="TC",0,IF($L3028="Nso",0,VLOOKUP($A3025,'Marks Entry'!$B$9:$FN$108,130,0)))</f>
        <v>E</v>
      </c>
      <c r="P3044" s="1007"/>
    </row>
    <row r="3045" spans="1:16" s="73" customFormat="1" ht="18.600000000000001" customHeight="1">
      <c r="A3045" s="1303"/>
      <c r="B3045" s="543" t="s">
        <v>210</v>
      </c>
      <c r="C3045" s="1350" t="s">
        <v>87</v>
      </c>
      <c r="D3045" s="1351"/>
      <c r="E3045" s="1352"/>
      <c r="F3045" s="1356" t="s">
        <v>88</v>
      </c>
      <c r="G3045" s="1357"/>
      <c r="H3045" s="1358" t="s">
        <v>89</v>
      </c>
      <c r="I3045" s="1358"/>
      <c r="J3045" s="1359" t="s">
        <v>44</v>
      </c>
      <c r="K3045" s="1360"/>
      <c r="L3045" s="236" t="s">
        <v>95</v>
      </c>
      <c r="M3045" s="236" t="s">
        <v>208</v>
      </c>
      <c r="N3045" s="200" t="s">
        <v>42</v>
      </c>
      <c r="O3045" s="545" t="s">
        <v>46</v>
      </c>
      <c r="P3045" s="1007"/>
    </row>
    <row r="3046" spans="1:16" s="73" customFormat="1" ht="18.600000000000001" customHeight="1" thickBot="1">
      <c r="A3046" s="1303"/>
      <c r="B3046" s="543" t="s">
        <v>210</v>
      </c>
      <c r="C3046" s="1353"/>
      <c r="D3046" s="1354"/>
      <c r="E3046" s="1355"/>
      <c r="F3046" s="1361">
        <f>IF($L3028="TC",0,IF($L3028="Nso",0,VLOOKUP($A3025,'Marks Entry'!$B$9:$FN$108,161,0)))</f>
        <v>1200</v>
      </c>
      <c r="G3046" s="1362"/>
      <c r="H3046" s="1363">
        <f>IF($L3028="TC",0,IF($L3028="Nso",0,VLOOKUP($A3025,'Marks Entry'!$B$9:$FN$108,162,0)))</f>
        <v>0</v>
      </c>
      <c r="I3046" s="1363"/>
      <c r="J3046" s="1364">
        <f>IF($L3028="TC",0,IF($L3028="Nso",0,VLOOKUP($A3025,'Marks Entry'!$B$9:$FN$108,163,0)))</f>
        <v>0</v>
      </c>
      <c r="K3046" s="1365"/>
      <c r="L3046" s="237" t="str">
        <f>IF($L3028="TC",0,IF($L3028="Nso",0,VLOOKUP($A3025,'Marks Entry'!$B$9:$FN$108,164,0)))</f>
        <v/>
      </c>
      <c r="M3046" s="237" t="str">
        <f>IF($L3028="TC",0,IF($L3028="Nso",0,VLOOKUP($A3025,'Marks Entry'!$B$9:$FN$108,165,0)))</f>
        <v/>
      </c>
      <c r="N3046" s="542" t="str">
        <f>IF($L3028="TC","TC",IF($L3028="Nso","NSO",VLOOKUP($A3025,'Marks Entry'!$B$9:$FN$108,166,0)))</f>
        <v>PROMOTED</v>
      </c>
      <c r="O3046" s="546" t="str">
        <f>IF($L3028="Nso",0,VLOOKUP($A3025,'Marks Entry'!$B$9:$FN$108,168,0))</f>
        <v/>
      </c>
      <c r="P3046" s="1007"/>
    </row>
    <row r="3047" spans="1:16" s="73" customFormat="1" ht="18.600000000000001" customHeight="1">
      <c r="A3047" s="1303"/>
      <c r="B3047" s="543" t="s">
        <v>210</v>
      </c>
      <c r="C3047" s="1332" t="s">
        <v>62</v>
      </c>
      <c r="D3047" s="1333"/>
      <c r="E3047" s="1333"/>
      <c r="F3047" s="1333"/>
      <c r="G3047" s="1333"/>
      <c r="H3047" s="1333"/>
      <c r="I3047" s="1334"/>
      <c r="J3047" s="1335" t="s">
        <v>63</v>
      </c>
      <c r="K3047" s="1335"/>
      <c r="L3047" s="1336"/>
      <c r="M3047" s="238">
        <f>IF($L3028="TC",0,IF($L3028="Nso",0,VLOOKUP($A3025,'Marks Entry'!$B$9:$FN$108,158,0)))</f>
        <v>0</v>
      </c>
      <c r="N3047" s="1337" t="s">
        <v>104</v>
      </c>
      <c r="O3047" s="1338"/>
      <c r="P3047" s="1007"/>
    </row>
    <row r="3048" spans="1:16" s="73" customFormat="1" ht="18.600000000000001" customHeight="1" thickBot="1">
      <c r="A3048" s="1303"/>
      <c r="B3048" s="543" t="s">
        <v>210</v>
      </c>
      <c r="C3048" s="1339" t="s">
        <v>57</v>
      </c>
      <c r="D3048" s="1340"/>
      <c r="E3048" s="1340"/>
      <c r="F3048" s="1341" t="s">
        <v>168</v>
      </c>
      <c r="G3048" s="1341"/>
      <c r="H3048" s="1341"/>
      <c r="I3048" s="523" t="s">
        <v>50</v>
      </c>
      <c r="J3048" s="1342" t="s">
        <v>64</v>
      </c>
      <c r="K3048" s="1342"/>
      <c r="L3048" s="1343"/>
      <c r="M3048" s="239">
        <f>IF($L3028="TC",0,IF($L3028="Nso",0,VLOOKUP($A3025,'Marks Entry'!$B$9:$FN$108,159,0)))</f>
        <v>0</v>
      </c>
      <c r="N3048" s="1344" t="str">
        <f>IF($L3028="TC",0,IF($L3028="Nso",0,VLOOKUP($A3025,'Marks Entry'!$B$9:$FN$108,160,0)))</f>
        <v/>
      </c>
      <c r="O3048" s="1345"/>
      <c r="P3048" s="1007"/>
    </row>
    <row r="3049" spans="1:16" s="73" customFormat="1" ht="18.600000000000001" customHeight="1">
      <c r="A3049" s="1303"/>
      <c r="B3049" s="543" t="s">
        <v>210</v>
      </c>
      <c r="C3049" s="1339"/>
      <c r="D3049" s="1340"/>
      <c r="E3049" s="1340"/>
      <c r="F3049" s="1341"/>
      <c r="G3049" s="1341"/>
      <c r="H3049" s="1341"/>
      <c r="I3049" s="524" t="s">
        <v>102</v>
      </c>
      <c r="J3049" s="1346" t="s">
        <v>65</v>
      </c>
      <c r="K3049" s="1346"/>
      <c r="L3049" s="1347"/>
      <c r="M3049" s="1348" t="str">
        <f>IF($L3028="TC",0,IF($L3028="Nso",0,VLOOKUP($A3025,'Marks Entry'!$B$9:$FN$108,169,0)))</f>
        <v>Need Improvement</v>
      </c>
      <c r="N3049" s="1348"/>
      <c r="O3049" s="1349"/>
      <c r="P3049" s="1007"/>
    </row>
    <row r="3050" spans="1:16" s="73" customFormat="1" ht="18.600000000000001" customHeight="1">
      <c r="A3050" s="1303"/>
      <c r="B3050" s="543" t="s">
        <v>210</v>
      </c>
      <c r="C3050" s="1397" t="str">
        <f>'Marks Entry'!$EB$3</f>
        <v>Work Exp.</v>
      </c>
      <c r="D3050" s="1398"/>
      <c r="E3050" s="1399"/>
      <c r="F3050" s="1400" t="str">
        <f>IF($L3028="TC",0,IF($L3028="Nso",0,VLOOKUP($A3025,'Marks Entry'!$B$9:$GM$108,186,0)))</f>
        <v>0/100</v>
      </c>
      <c r="G3050" s="1400"/>
      <c r="H3050" s="1400"/>
      <c r="I3050" s="59" t="str">
        <f>IF($L3028="TC",0,IF($L3028="Nso",0,VLOOKUP($A3025,'Marks Entry'!$B$9:$GM$108,139,0)))</f>
        <v>E</v>
      </c>
      <c r="J3050" s="1401" t="s">
        <v>81</v>
      </c>
      <c r="K3050" s="1401"/>
      <c r="L3050" s="1402"/>
      <c r="M3050" s="1403">
        <f>'Marks Entry'!$AA$2</f>
        <v>45041</v>
      </c>
      <c r="N3050" s="1403"/>
      <c r="O3050" s="1404"/>
      <c r="P3050" s="1007"/>
    </row>
    <row r="3051" spans="1:16" s="73" customFormat="1" ht="18.600000000000001" customHeight="1">
      <c r="A3051" s="1303"/>
      <c r="B3051" s="543" t="s">
        <v>210</v>
      </c>
      <c r="C3051" s="1405" t="str">
        <f>'Marks Entry'!$EK$3</f>
        <v>Art Edu.</v>
      </c>
      <c r="D3051" s="1400"/>
      <c r="E3051" s="1400"/>
      <c r="F3051" s="1406" t="str">
        <f>IF($L3028="TC",0,IF($L3028="Nso",0,VLOOKUP($A3025,'Marks Entry'!$B$9:$GM$108,190,0)))</f>
        <v>0/100</v>
      </c>
      <c r="G3051" s="1407"/>
      <c r="H3051" s="1408"/>
      <c r="I3051" s="59" t="str">
        <f>IF($L3028="TC",0,IF($L3028="Nso",0,VLOOKUP($A3025,'Marks Entry'!$B$9:$GM$108,148,0)))</f>
        <v>E</v>
      </c>
      <c r="J3051" s="1409"/>
      <c r="K3051" s="1409"/>
      <c r="L3051" s="1410"/>
      <c r="M3051" s="1410"/>
      <c r="N3051" s="1410"/>
      <c r="O3051" s="1411"/>
      <c r="P3051" s="1007"/>
    </row>
    <row r="3052" spans="1:16" s="73" customFormat="1" ht="18.600000000000001" customHeight="1">
      <c r="A3052" s="1303"/>
      <c r="B3052" s="543" t="s">
        <v>210</v>
      </c>
      <c r="C3052" s="1366" t="str">
        <f>'Marks Entry'!$ET$3</f>
        <v>HEALTH &amp; PHY. EDU.</v>
      </c>
      <c r="D3052" s="1367"/>
      <c r="E3052" s="1367"/>
      <c r="F3052" s="1368" t="str">
        <f>IF($L3028="TC",0,IF($L3028="Nso",0,VLOOKUP($A3025,'Marks Entry'!$B$9:$GM$108,194,0)))</f>
        <v>0/100</v>
      </c>
      <c r="G3052" s="1369"/>
      <c r="H3052" s="1370"/>
      <c r="I3052" s="59" t="str">
        <f>IF($L3028="TC",0,IF($L3028="Nso",0,VLOOKUP($A3025,'Marks Entry'!$B$9:$GM$108,157,0)))</f>
        <v>E</v>
      </c>
      <c r="J3052" s="1371" t="s">
        <v>77</v>
      </c>
      <c r="K3052" s="1372"/>
      <c r="L3052" s="1373"/>
      <c r="M3052" s="1377"/>
      <c r="N3052" s="1372"/>
      <c r="O3052" s="1378"/>
      <c r="P3052" s="1007"/>
    </row>
    <row r="3053" spans="1:16" s="73" customFormat="1" ht="18.600000000000001" customHeight="1">
      <c r="A3053" s="1303"/>
      <c r="B3053" s="543" t="s">
        <v>210</v>
      </c>
      <c r="C3053" s="1381" t="s">
        <v>66</v>
      </c>
      <c r="D3053" s="1382"/>
      <c r="E3053" s="1382"/>
      <c r="F3053" s="1382"/>
      <c r="G3053" s="1382"/>
      <c r="H3053" s="1382"/>
      <c r="I3053" s="1383"/>
      <c r="J3053" s="1374"/>
      <c r="K3053" s="1375"/>
      <c r="L3053" s="1376"/>
      <c r="M3053" s="1379"/>
      <c r="N3053" s="1375"/>
      <c r="O3053" s="1380"/>
      <c r="P3053" s="1007"/>
    </row>
    <row r="3054" spans="1:16" s="73" customFormat="1" ht="18.600000000000001" customHeight="1" thickBot="1">
      <c r="A3054" s="1303"/>
      <c r="B3054" s="543" t="s">
        <v>210</v>
      </c>
      <c r="C3054" s="60" t="s">
        <v>67</v>
      </c>
      <c r="D3054" s="1384" t="s">
        <v>72</v>
      </c>
      <c r="E3054" s="1385"/>
      <c r="F3054" s="1384" t="s">
        <v>73</v>
      </c>
      <c r="G3054" s="1386"/>
      <c r="H3054" s="1386"/>
      <c r="I3054" s="1387"/>
      <c r="J3054" s="1388" t="s">
        <v>78</v>
      </c>
      <c r="K3054" s="1389"/>
      <c r="L3054" s="1389"/>
      <c r="M3054" s="1389"/>
      <c r="N3054" s="1389"/>
      <c r="O3054" s="1390"/>
      <c r="P3054" s="1007"/>
    </row>
    <row r="3055" spans="1:16" s="73" customFormat="1" ht="18.600000000000001" customHeight="1">
      <c r="A3055" s="1303"/>
      <c r="B3055" s="543" t="s">
        <v>210</v>
      </c>
      <c r="C3055" s="690" t="s">
        <v>68</v>
      </c>
      <c r="D3055" s="1328" t="s">
        <v>211</v>
      </c>
      <c r="E3055" s="1327"/>
      <c r="F3055" s="1394" t="s">
        <v>74</v>
      </c>
      <c r="G3055" s="1395"/>
      <c r="H3055" s="1395"/>
      <c r="I3055" s="1396"/>
      <c r="J3055" s="1391"/>
      <c r="K3055" s="1392"/>
      <c r="L3055" s="1392"/>
      <c r="M3055" s="1392"/>
      <c r="N3055" s="1392"/>
      <c r="O3055" s="1393"/>
      <c r="P3055" s="1007"/>
    </row>
    <row r="3056" spans="1:16" s="73" customFormat="1" ht="18.600000000000001" customHeight="1">
      <c r="A3056" s="1303"/>
      <c r="B3056" s="543" t="s">
        <v>210</v>
      </c>
      <c r="C3056" s="689" t="s">
        <v>69</v>
      </c>
      <c r="D3056" s="1275" t="s">
        <v>212</v>
      </c>
      <c r="E3056" s="1274"/>
      <c r="F3056" s="1413" t="s">
        <v>75</v>
      </c>
      <c r="G3056" s="1414"/>
      <c r="H3056" s="1414"/>
      <c r="I3056" s="1415"/>
      <c r="J3056" s="1391"/>
      <c r="K3056" s="1392"/>
      <c r="L3056" s="1392"/>
      <c r="M3056" s="1392"/>
      <c r="N3056" s="1392"/>
      <c r="O3056" s="1393"/>
      <c r="P3056" s="1007"/>
    </row>
    <row r="3057" spans="1:16" s="73" customFormat="1" ht="18.600000000000001" customHeight="1">
      <c r="A3057" s="1303"/>
      <c r="B3057" s="543" t="s">
        <v>210</v>
      </c>
      <c r="C3057" s="689" t="s">
        <v>71</v>
      </c>
      <c r="D3057" s="1275" t="s">
        <v>213</v>
      </c>
      <c r="E3057" s="1274"/>
      <c r="F3057" s="1413" t="s">
        <v>76</v>
      </c>
      <c r="G3057" s="1414"/>
      <c r="H3057" s="1414"/>
      <c r="I3057" s="1415"/>
      <c r="J3057" s="1416" t="s">
        <v>90</v>
      </c>
      <c r="K3057" s="1417"/>
      <c r="L3057" s="1417"/>
      <c r="M3057" s="1417"/>
      <c r="N3057" s="1417"/>
      <c r="O3057" s="1418"/>
      <c r="P3057" s="1007"/>
    </row>
    <row r="3058" spans="1:16" s="73" customFormat="1" ht="18.600000000000001" customHeight="1">
      <c r="A3058" s="1303"/>
      <c r="B3058" s="543" t="s">
        <v>210</v>
      </c>
      <c r="C3058" s="689" t="s">
        <v>70</v>
      </c>
      <c r="D3058" s="1275" t="s">
        <v>214</v>
      </c>
      <c r="E3058" s="1274"/>
      <c r="F3058" s="1413" t="s">
        <v>103</v>
      </c>
      <c r="G3058" s="1414"/>
      <c r="H3058" s="1414"/>
      <c r="I3058" s="1415"/>
      <c r="J3058" s="1416"/>
      <c r="K3058" s="1417"/>
      <c r="L3058" s="1417"/>
      <c r="M3058" s="1417"/>
      <c r="N3058" s="1417"/>
      <c r="O3058" s="1418"/>
      <c r="P3058" s="1007"/>
    </row>
    <row r="3059" spans="1:16" s="73" customFormat="1" ht="18.600000000000001" customHeight="1" thickBot="1">
      <c r="A3059" s="1303"/>
      <c r="B3059" s="547" t="s">
        <v>210</v>
      </c>
      <c r="C3059" s="548" t="s">
        <v>153</v>
      </c>
      <c r="D3059" s="1281" t="s">
        <v>215</v>
      </c>
      <c r="E3059" s="1280"/>
      <c r="F3059" s="1422" t="s">
        <v>216</v>
      </c>
      <c r="G3059" s="1423"/>
      <c r="H3059" s="1423"/>
      <c r="I3059" s="1424"/>
      <c r="J3059" s="1419"/>
      <c r="K3059" s="1420"/>
      <c r="L3059" s="1420"/>
      <c r="M3059" s="1420"/>
      <c r="N3059" s="1420"/>
      <c r="O3059" s="1421"/>
      <c r="P3059" s="1007"/>
    </row>
    <row r="3060" spans="1:16" s="73" customFormat="1" ht="9.75" customHeight="1">
      <c r="A3060" s="1412"/>
      <c r="B3060" s="1412"/>
      <c r="C3060" s="1412"/>
      <c r="D3060" s="1412"/>
      <c r="E3060" s="1412"/>
      <c r="F3060" s="1412"/>
      <c r="G3060" s="1412"/>
      <c r="H3060" s="1412"/>
      <c r="I3060" s="1412"/>
      <c r="J3060" s="1412"/>
      <c r="K3060" s="1412"/>
      <c r="L3060" s="1412"/>
      <c r="M3060" s="1412"/>
      <c r="N3060" s="1412"/>
      <c r="O3060" s="1412"/>
      <c r="P3060" s="1412"/>
    </row>
    <row r="3061" spans="1:16" s="73" customFormat="1" ht="17.25" customHeight="1" thickBot="1">
      <c r="A3061" s="241">
        <f>A3025+1</f>
        <v>86</v>
      </c>
      <c r="B3061" s="1302" t="s">
        <v>53</v>
      </c>
      <c r="C3061" s="1302"/>
      <c r="D3061" s="1302"/>
      <c r="E3061" s="1302"/>
      <c r="F3061" s="1302"/>
      <c r="G3061" s="1302"/>
      <c r="H3061" s="1302"/>
      <c r="I3061" s="1302"/>
      <c r="J3061" s="1302"/>
      <c r="K3061" s="1302"/>
      <c r="L3061" s="1302"/>
      <c r="M3061" s="1302"/>
      <c r="N3061" s="1302"/>
      <c r="O3061" s="1302"/>
      <c r="P3061" s="1007"/>
    </row>
    <row r="3062" spans="1:16" s="73" customFormat="1" ht="44.25" customHeight="1">
      <c r="A3062" s="1303"/>
      <c r="B3062" s="1304" t="str">
        <f>IF(L3064&gt;0,CONCATENATE(I3064,L3064),0)</f>
        <v>Roll No.:-986</v>
      </c>
      <c r="C3062" s="1306"/>
      <c r="D3062" s="1308" t="str">
        <f>Master!$E$8</f>
        <v>Govt. Sr. Secondary School Raimalwada</v>
      </c>
      <c r="E3062" s="1309"/>
      <c r="F3062" s="1309"/>
      <c r="G3062" s="1309"/>
      <c r="H3062" s="1309"/>
      <c r="I3062" s="1309"/>
      <c r="J3062" s="1309"/>
      <c r="K3062" s="1309"/>
      <c r="L3062" s="1309"/>
      <c r="M3062" s="1309"/>
      <c r="N3062" s="1309"/>
      <c r="O3062" s="1310"/>
      <c r="P3062" s="1007"/>
    </row>
    <row r="3063" spans="1:16" s="73" customFormat="1" ht="26.25" customHeight="1" thickBot="1">
      <c r="A3063" s="1303"/>
      <c r="B3063" s="1305"/>
      <c r="C3063" s="1307"/>
      <c r="D3063" s="1311" t="str">
        <f>Master!$E$11</f>
        <v>P.S.-Bapini (Jodhpur)</v>
      </c>
      <c r="E3063" s="1311"/>
      <c r="F3063" s="1311"/>
      <c r="G3063" s="1311"/>
      <c r="H3063" s="1311"/>
      <c r="I3063" s="1311"/>
      <c r="J3063" s="1311"/>
      <c r="K3063" s="1311"/>
      <c r="L3063" s="1311"/>
      <c r="M3063" s="1311"/>
      <c r="N3063" s="1311"/>
      <c r="O3063" s="1312"/>
      <c r="P3063" s="1007"/>
    </row>
    <row r="3064" spans="1:16" s="73" customFormat="1" ht="15" customHeight="1">
      <c r="A3064" s="1303"/>
      <c r="B3064" s="1313"/>
      <c r="C3064" s="1314" t="s">
        <v>163</v>
      </c>
      <c r="D3064" s="1315"/>
      <c r="E3064" s="1315"/>
      <c r="F3064" s="1315"/>
      <c r="G3064" s="1315"/>
      <c r="H3064" s="1316"/>
      <c r="I3064" s="1320" t="s">
        <v>125</v>
      </c>
      <c r="J3064" s="1321"/>
      <c r="K3064" s="1321"/>
      <c r="L3064" s="1286">
        <f>VLOOKUP(A3061,'Marks Entry'!$B$9:$G$108,6)</f>
        <v>986</v>
      </c>
      <c r="M3064" s="1288" t="str">
        <f>CONCATENATE('Marks Entry'!$C$3,"0",'Marks Entry'!$G$3)</f>
        <v>School U-Dise Code :-08151106901</v>
      </c>
      <c r="N3064" s="1289"/>
      <c r="O3064" s="1290"/>
      <c r="P3064" s="1007"/>
    </row>
    <row r="3065" spans="1:16" s="73" customFormat="1" ht="15" customHeight="1">
      <c r="A3065" s="1303"/>
      <c r="B3065" s="1313"/>
      <c r="C3065" s="1314"/>
      <c r="D3065" s="1315"/>
      <c r="E3065" s="1315"/>
      <c r="F3065" s="1315"/>
      <c r="G3065" s="1315"/>
      <c r="H3065" s="1316"/>
      <c r="I3065" s="1320"/>
      <c r="J3065" s="1321"/>
      <c r="K3065" s="1321"/>
      <c r="L3065" s="1286"/>
      <c r="M3065" s="1291" t="str">
        <f>CONCATENATE('Marks Entry'!$I$3,'Marks Entry'!$J$3)</f>
        <v>Session :-2022-23</v>
      </c>
      <c r="N3065" s="1292"/>
      <c r="O3065" s="1293"/>
      <c r="P3065" s="1007"/>
    </row>
    <row r="3066" spans="1:16" s="73" customFormat="1" ht="15" customHeight="1" thickBot="1">
      <c r="A3066" s="1303"/>
      <c r="B3066" s="1313"/>
      <c r="C3066" s="1317"/>
      <c r="D3066" s="1318"/>
      <c r="E3066" s="1318"/>
      <c r="F3066" s="1318"/>
      <c r="G3066" s="1318"/>
      <c r="H3066" s="1319"/>
      <c r="I3066" s="1322"/>
      <c r="J3066" s="1323"/>
      <c r="K3066" s="1323"/>
      <c r="L3066" s="1287"/>
      <c r="M3066" s="1294"/>
      <c r="N3066" s="1295"/>
      <c r="O3066" s="1296"/>
      <c r="P3066" s="1007"/>
    </row>
    <row r="3067" spans="1:16" s="73" customFormat="1" ht="19.5" customHeight="1">
      <c r="A3067" s="1303"/>
      <c r="B3067" s="543" t="s">
        <v>210</v>
      </c>
      <c r="C3067" s="1297" t="s">
        <v>21</v>
      </c>
      <c r="D3067" s="1298"/>
      <c r="E3067" s="1298"/>
      <c r="F3067" s="1298"/>
      <c r="G3067" s="1299"/>
      <c r="H3067" s="13" t="s">
        <v>161</v>
      </c>
      <c r="I3067" s="1300">
        <f>VLOOKUP($A3061,'Marks Entry'!$B$9:$FN$108,4,0)</f>
        <v>0</v>
      </c>
      <c r="J3067" s="1300"/>
      <c r="K3067" s="1300"/>
      <c r="L3067" s="1300"/>
      <c r="M3067" s="1300"/>
      <c r="N3067" s="1300"/>
      <c r="O3067" s="1301"/>
      <c r="P3067" s="1007"/>
    </row>
    <row r="3068" spans="1:16" s="73" customFormat="1" ht="19.5" customHeight="1">
      <c r="A3068" s="1303"/>
      <c r="B3068" s="543" t="s">
        <v>210</v>
      </c>
      <c r="C3068" s="1283" t="s">
        <v>23</v>
      </c>
      <c r="D3068" s="1284"/>
      <c r="E3068" s="1284"/>
      <c r="F3068" s="1284"/>
      <c r="G3068" s="1285"/>
      <c r="H3068" s="25" t="s">
        <v>161</v>
      </c>
      <c r="I3068" s="1252">
        <f>VLOOKUP($A3061,'Marks Entry'!$B$9:$FN$108,7,0)</f>
        <v>0</v>
      </c>
      <c r="J3068" s="1252"/>
      <c r="K3068" s="1252"/>
      <c r="L3068" s="1252"/>
      <c r="M3068" s="1252"/>
      <c r="N3068" s="1252"/>
      <c r="O3068" s="1253"/>
      <c r="P3068" s="1007"/>
    </row>
    <row r="3069" spans="1:16" s="73" customFormat="1" ht="19.5" customHeight="1">
      <c r="A3069" s="1303"/>
      <c r="B3069" s="543" t="s">
        <v>210</v>
      </c>
      <c r="C3069" s="1283" t="s">
        <v>24</v>
      </c>
      <c r="D3069" s="1284"/>
      <c r="E3069" s="1284"/>
      <c r="F3069" s="1284"/>
      <c r="G3069" s="1285"/>
      <c r="H3069" s="25" t="s">
        <v>161</v>
      </c>
      <c r="I3069" s="1252">
        <f>VLOOKUP($A3061,'Marks Entry'!$B$9:$FN$108,8,0)</f>
        <v>0</v>
      </c>
      <c r="J3069" s="1252"/>
      <c r="K3069" s="1252"/>
      <c r="L3069" s="1252"/>
      <c r="M3069" s="1252"/>
      <c r="N3069" s="1252"/>
      <c r="O3069" s="1253"/>
      <c r="P3069" s="1007"/>
    </row>
    <row r="3070" spans="1:16" s="73" customFormat="1" ht="19.5" customHeight="1">
      <c r="A3070" s="1303"/>
      <c r="B3070" s="543" t="s">
        <v>210</v>
      </c>
      <c r="C3070" s="1283" t="s">
        <v>55</v>
      </c>
      <c r="D3070" s="1284"/>
      <c r="E3070" s="1284"/>
      <c r="F3070" s="1284"/>
      <c r="G3070" s="1285"/>
      <c r="H3070" s="25" t="s">
        <v>161</v>
      </c>
      <c r="I3070" s="1252">
        <f>VLOOKUP($A3061,'Marks Entry'!$B$9:$FN$108,9,0)</f>
        <v>0</v>
      </c>
      <c r="J3070" s="1252"/>
      <c r="K3070" s="1252"/>
      <c r="L3070" s="1252"/>
      <c r="M3070" s="1252"/>
      <c r="N3070" s="1252"/>
      <c r="O3070" s="1253"/>
      <c r="P3070" s="1007"/>
    </row>
    <row r="3071" spans="1:16" s="73" customFormat="1" ht="19.5" customHeight="1">
      <c r="A3071" s="1303"/>
      <c r="B3071" s="543" t="s">
        <v>210</v>
      </c>
      <c r="C3071" s="1283" t="s">
        <v>56</v>
      </c>
      <c r="D3071" s="1284"/>
      <c r="E3071" s="1284"/>
      <c r="F3071" s="1284"/>
      <c r="G3071" s="1285"/>
      <c r="H3071" s="25" t="s">
        <v>161</v>
      </c>
      <c r="I3071" s="1251" t="str">
        <f>CONCATENATE('Marks Entry'!$G$4,'Marks Entry'!$J$4)</f>
        <v>6(A)</v>
      </c>
      <c r="J3071" s="1252"/>
      <c r="K3071" s="1252"/>
      <c r="L3071" s="1252"/>
      <c r="M3071" s="1252"/>
      <c r="N3071" s="1252"/>
      <c r="O3071" s="1253"/>
      <c r="P3071" s="1007"/>
    </row>
    <row r="3072" spans="1:16" s="73" customFormat="1" ht="19.5" customHeight="1" thickBot="1">
      <c r="A3072" s="1303"/>
      <c r="B3072" s="543" t="s">
        <v>210</v>
      </c>
      <c r="C3072" s="1254" t="s">
        <v>26</v>
      </c>
      <c r="D3072" s="1255"/>
      <c r="E3072" s="1255"/>
      <c r="F3072" s="1255"/>
      <c r="G3072" s="1256"/>
      <c r="H3072" s="61" t="s">
        <v>161</v>
      </c>
      <c r="I3072" s="1257">
        <f>VLOOKUP($A3061,'Marks Entry'!$B$9:$FN$108,10,0)</f>
        <v>0</v>
      </c>
      <c r="J3072" s="1257"/>
      <c r="K3072" s="1257"/>
      <c r="L3072" s="1257"/>
      <c r="M3072" s="1257"/>
      <c r="N3072" s="1257"/>
      <c r="O3072" s="1258"/>
      <c r="P3072" s="1007"/>
    </row>
    <row r="3073" spans="1:16" s="73" customFormat="1" ht="34.5" customHeight="1">
      <c r="A3073" s="1303"/>
      <c r="B3073" s="543" t="s">
        <v>210</v>
      </c>
      <c r="C3073" s="1259" t="s">
        <v>57</v>
      </c>
      <c r="D3073" s="1260"/>
      <c r="E3073" s="525" t="s">
        <v>82</v>
      </c>
      <c r="F3073" s="525" t="s">
        <v>83</v>
      </c>
      <c r="G3073" s="697" t="str">
        <f>'Marks Entry'!$R$5</f>
        <v>No Bag Day Activity</v>
      </c>
      <c r="H3073" s="521" t="s">
        <v>32</v>
      </c>
      <c r="I3073" s="1261" t="s">
        <v>58</v>
      </c>
      <c r="J3073" s="1262"/>
      <c r="K3073" s="522" t="s">
        <v>203</v>
      </c>
      <c r="L3073" s="1263" t="s">
        <v>94</v>
      </c>
      <c r="M3073" s="1264"/>
      <c r="N3073" s="535" t="s">
        <v>86</v>
      </c>
      <c r="O3073" s="1265" t="s">
        <v>101</v>
      </c>
      <c r="P3073" s="1007"/>
    </row>
    <row r="3074" spans="1:16" s="73" customFormat="1" ht="25.5" customHeight="1" thickBot="1">
      <c r="A3074" s="1303"/>
      <c r="B3074" s="543" t="s">
        <v>210</v>
      </c>
      <c r="C3074" s="1267" t="s">
        <v>59</v>
      </c>
      <c r="D3074" s="1268"/>
      <c r="E3074" s="549">
        <f>'Marks Entry'!$N$7</f>
        <v>10</v>
      </c>
      <c r="F3074" s="549">
        <f>'Marks Entry'!$Q$7</f>
        <v>10</v>
      </c>
      <c r="G3074" s="549">
        <f>'Marks Entry'!$T$7</f>
        <v>10</v>
      </c>
      <c r="H3074" s="111">
        <f>SUM(E3074:G3074)</f>
        <v>30</v>
      </c>
      <c r="I3074" s="1269">
        <f>'Marks Entry'!$X$7</f>
        <v>70</v>
      </c>
      <c r="J3074" s="1270"/>
      <c r="K3074" s="531">
        <f>SUM(H3074,I3074)</f>
        <v>100</v>
      </c>
      <c r="L3074" s="1330">
        <f>'Marks Entry'!$AA$7</f>
        <v>100</v>
      </c>
      <c r="M3074" s="1331"/>
      <c r="N3074" s="536">
        <f>H3074+I3074+L3074</f>
        <v>200</v>
      </c>
      <c r="O3074" s="1266"/>
      <c r="P3074" s="1007"/>
    </row>
    <row r="3075" spans="1:16" s="73" customFormat="1" ht="18.600000000000001" customHeight="1">
      <c r="A3075" s="1303"/>
      <c r="B3075" s="543" t="s">
        <v>210</v>
      </c>
      <c r="C3075" s="1324" t="str">
        <f>'Marks Entry'!$L$3</f>
        <v>HINDI</v>
      </c>
      <c r="D3075" s="1325"/>
      <c r="E3075" s="527">
        <f>IF($L3064="TC",0,IF($L3064="Nso",0,VLOOKUP($A3061,'Marks Entry'!$B$9:$FN$108,13,0)))</f>
        <v>0</v>
      </c>
      <c r="F3075" s="527">
        <f>IF($L3064="TC",0,IF($L3064="Nso",0,VLOOKUP($A3061,'Marks Entry'!$B$9:$FN$108,16,0)))</f>
        <v>0</v>
      </c>
      <c r="G3075" s="527">
        <f>IF($L3064="TC",0,IF($L3064="Nso",0,VLOOKUP($A3061,'Marks Entry'!$B$9:$FN$108,19,0)))</f>
        <v>0</v>
      </c>
      <c r="H3075" s="528">
        <f>SUM(E3075:G3075)</f>
        <v>0</v>
      </c>
      <c r="I3075" s="1326">
        <f>IF($L3064="TC",0,IF($L3064="Nso",0,VLOOKUP($A3061,'Marks Entry'!$B$9:$FN$108,23,0)))</f>
        <v>0</v>
      </c>
      <c r="J3075" s="1327"/>
      <c r="K3075" s="532">
        <f>SUM(H3075,I3075)</f>
        <v>0</v>
      </c>
      <c r="L3075" s="1328">
        <f>IF($L3064="TC",0,IF($L3064="Nso",0,VLOOKUP($A3061,'Marks Entry'!$B$9:$FN$108,26,0)))</f>
        <v>0</v>
      </c>
      <c r="M3075" s="1329"/>
      <c r="N3075" s="537">
        <f>SUM(H3075,I3075,L3075)</f>
        <v>0</v>
      </c>
      <c r="O3075" s="544" t="str">
        <f>IF($L3064="TC",0,IF($L3064="Nso",0,VLOOKUP($A3061,'Marks Entry'!$B$9:$FN$108,30,0)))</f>
        <v>E</v>
      </c>
      <c r="P3075" s="1007"/>
    </row>
    <row r="3076" spans="1:16" s="73" customFormat="1" ht="18.600000000000001" customHeight="1">
      <c r="A3076" s="1303"/>
      <c r="B3076" s="543" t="s">
        <v>210</v>
      </c>
      <c r="C3076" s="1271" t="str">
        <f>'Marks Entry'!$AF$3</f>
        <v>ENGLISH</v>
      </c>
      <c r="D3076" s="1272"/>
      <c r="E3076" s="527">
        <f>IF($L3064="TC",0,IF($L3064="Nso",0,VLOOKUP($A3061,'Marks Entry'!$B$9:$FN$108,33,0)))</f>
        <v>0</v>
      </c>
      <c r="F3076" s="527">
        <f>IF($L3064="TC",0,IF($L3064="Nso",0,VLOOKUP($A3061,'Marks Entry'!$B$9:$FN$108,36,0)))</f>
        <v>0</v>
      </c>
      <c r="G3076" s="527">
        <f>IF($L3064="TC",0,IF($L3064="Nso",0,VLOOKUP($A3061,'Marks Entry'!$B$9:$FN$108,39,0)))</f>
        <v>0</v>
      </c>
      <c r="H3076" s="529">
        <f t="shared" ref="H3076:H3080" si="255">SUM(E3076:G3076)</f>
        <v>0</v>
      </c>
      <c r="I3076" s="1273">
        <f>IF($L3064="TC",0,IF($L3064="Nso",0,VLOOKUP($A3061,'Marks Entry'!$B$9:$FN$108,43,0)))</f>
        <v>0</v>
      </c>
      <c r="J3076" s="1274"/>
      <c r="K3076" s="533">
        <f t="shared" ref="K3076:K3080" si="256">SUM(H3076,I3076)</f>
        <v>0</v>
      </c>
      <c r="L3076" s="1275">
        <f>IF($L3064="TC",0,IF($L3064="Nso",0,VLOOKUP($A3061,'Marks Entry'!$B$9:$FN$108,46,0)))</f>
        <v>0</v>
      </c>
      <c r="M3076" s="1276"/>
      <c r="N3076" s="537">
        <f t="shared" ref="N3076:N3080" si="257">SUM(H3076,I3076,L3076)</f>
        <v>0</v>
      </c>
      <c r="O3076" s="544" t="str">
        <f>IF($L3064="TC",0,IF($L3064="Nso",0,VLOOKUP($A3061,'Marks Entry'!$B$9:$FN$108,50,0)))</f>
        <v>E</v>
      </c>
      <c r="P3076" s="1007"/>
    </row>
    <row r="3077" spans="1:16" s="73" customFormat="1" ht="18.600000000000001" customHeight="1">
      <c r="A3077" s="1303"/>
      <c r="B3077" s="543" t="s">
        <v>210</v>
      </c>
      <c r="C3077" s="1271" t="str">
        <f>'Marks Entry'!$AZ$3</f>
        <v>SANSKRIT</v>
      </c>
      <c r="D3077" s="1272"/>
      <c r="E3077" s="527">
        <f>IF($L3064="TC",0,IF($L3064="Nso",0,VLOOKUP($A3061,'Marks Entry'!$B$9:$FN$108,53,0)))</f>
        <v>0</v>
      </c>
      <c r="F3077" s="527">
        <f>IF($L3064="TC",0,IF($L3064="TC",0,IF($L3064="Nso",0,VLOOKUP($A3061,'Marks Entry'!$B$9:$FN$108,56,0))))</f>
        <v>0</v>
      </c>
      <c r="G3077" s="527">
        <f>IF($L3064="TC",0,IF($L3064="TC",0,IF($L3064="Nso",0,VLOOKUP($A3061,'Marks Entry'!$B$9:$FN$108,59,0))))</f>
        <v>0</v>
      </c>
      <c r="H3077" s="529">
        <f t="shared" si="255"/>
        <v>0</v>
      </c>
      <c r="I3077" s="1273">
        <f>IF($L3064="TC",0,IF($L3064="Nso",0,VLOOKUP($A3061,'Marks Entry'!$B$9:$FN$108,63,0)))</f>
        <v>0</v>
      </c>
      <c r="J3077" s="1274"/>
      <c r="K3077" s="533">
        <f t="shared" si="256"/>
        <v>0</v>
      </c>
      <c r="L3077" s="1275">
        <f>IF($L3064="TC",0,IF($L3064="Nso",0,VLOOKUP($A3061,'Marks Entry'!$B$9:$FN$108,66,0)))</f>
        <v>0</v>
      </c>
      <c r="M3077" s="1276"/>
      <c r="N3077" s="537">
        <f t="shared" si="257"/>
        <v>0</v>
      </c>
      <c r="O3077" s="544" t="str">
        <f>IF($L3064="TC",0,IF($L3064="Nso",0,VLOOKUP($A3061,'Marks Entry'!$B$9:$FN$108,70,0)))</f>
        <v>E</v>
      </c>
      <c r="P3077" s="1007"/>
    </row>
    <row r="3078" spans="1:16" s="73" customFormat="1" ht="18.600000000000001" customHeight="1">
      <c r="A3078" s="1303"/>
      <c r="B3078" s="543" t="s">
        <v>210</v>
      </c>
      <c r="C3078" s="1271" t="str">
        <f>'Marks Entry'!$BT$3</f>
        <v>SCIENCE</v>
      </c>
      <c r="D3078" s="1272"/>
      <c r="E3078" s="527">
        <f>IF($L3064="TC",0,IF($L3064="Nso",0,VLOOKUP($A3061,'Marks Entry'!$B$9:$FN$108,73,0)))</f>
        <v>0</v>
      </c>
      <c r="F3078" s="527">
        <f>IF($L3064="TC",0,IF($L3064="Nso",0,VLOOKUP($A3061,'Marks Entry'!$B$9:$FN$108,76,0)))</f>
        <v>0</v>
      </c>
      <c r="G3078" s="527">
        <f>IF($L3064="TC",0,IF($L3064="Nso",0,VLOOKUP($A3061,'Marks Entry'!$B$9:$FN$108,79,0)))</f>
        <v>0</v>
      </c>
      <c r="H3078" s="529">
        <f t="shared" si="255"/>
        <v>0</v>
      </c>
      <c r="I3078" s="1273">
        <f>IF($L3064="TC",0,IF($L3064="Nso",0,VLOOKUP($A3061,'Marks Entry'!$B$9:$FN$108,83,0)))</f>
        <v>0</v>
      </c>
      <c r="J3078" s="1274"/>
      <c r="K3078" s="533">
        <f t="shared" si="256"/>
        <v>0</v>
      </c>
      <c r="L3078" s="1275">
        <f>IF($L3064="TC",0,IF($L3064="Nso",0,VLOOKUP($A3061,'Marks Entry'!$B$9:$FN$108,86,0)))</f>
        <v>0</v>
      </c>
      <c r="M3078" s="1276"/>
      <c r="N3078" s="537">
        <f t="shared" si="257"/>
        <v>0</v>
      </c>
      <c r="O3078" s="544" t="str">
        <f>IF($L3064="TC",0,IF($L3064="Nso",0,VLOOKUP($A3061,'Marks Entry'!$B$9:$FN$108,90,0)))</f>
        <v>E</v>
      </c>
      <c r="P3078" s="1007"/>
    </row>
    <row r="3079" spans="1:16" s="73" customFormat="1" ht="18.600000000000001" customHeight="1">
      <c r="A3079" s="1303"/>
      <c r="B3079" s="543" t="s">
        <v>210</v>
      </c>
      <c r="C3079" s="1271" t="str">
        <f>'Marks Entry'!$CN$3</f>
        <v>MATHEMATICS</v>
      </c>
      <c r="D3079" s="1272"/>
      <c r="E3079" s="527">
        <f>IF($L3064="TC",0,IF($L3064="Nso",0,VLOOKUP($A3061,'Marks Entry'!$B$9:$FN$108,93,0)))</f>
        <v>0</v>
      </c>
      <c r="F3079" s="527">
        <f>IF($L3064="TC",0,IF($L3064="Nso",0,VLOOKUP($A3061,'Marks Entry'!$B$9:$FN$108,96,0)))</f>
        <v>0</v>
      </c>
      <c r="G3079" s="527">
        <f>IF($L3064="TC",0,IF($L3064="Nso",0,VLOOKUP($A3061,'Marks Entry'!$B$9:$FN$108,99,0)))</f>
        <v>0</v>
      </c>
      <c r="H3079" s="529">
        <f t="shared" si="255"/>
        <v>0</v>
      </c>
      <c r="I3079" s="1273">
        <f>IF($L3064="TC",0,IF($L3064="Nso",0,VLOOKUP($A3061,'Marks Entry'!$B$9:$FN$108,103,0)))</f>
        <v>0</v>
      </c>
      <c r="J3079" s="1274"/>
      <c r="K3079" s="533">
        <f t="shared" si="256"/>
        <v>0</v>
      </c>
      <c r="L3079" s="1275">
        <f>IF($L3064="TC",0,IF($L3064="Nso",0,VLOOKUP($A3061,'Marks Entry'!$B$9:$FN$108,106,0)))</f>
        <v>0</v>
      </c>
      <c r="M3079" s="1276"/>
      <c r="N3079" s="537">
        <f t="shared" si="257"/>
        <v>0</v>
      </c>
      <c r="O3079" s="544" t="str">
        <f>IF($L3064="TC",0,IF($L3064="Nso",0,VLOOKUP($A3061,'Marks Entry'!$B$9:$FN$108,110,0)))</f>
        <v>E</v>
      </c>
      <c r="P3079" s="1007"/>
    </row>
    <row r="3080" spans="1:16" s="73" customFormat="1" ht="18.600000000000001" customHeight="1" thickBot="1">
      <c r="A3080" s="1303"/>
      <c r="B3080" s="543" t="s">
        <v>210</v>
      </c>
      <c r="C3080" s="1277" t="str">
        <f>'Marks Entry'!$DH$3</f>
        <v>SOCIAL SCIENCE</v>
      </c>
      <c r="D3080" s="1278"/>
      <c r="E3080" s="527">
        <f>IF($L3064="TC",0,IF($L3064="Nso",0,VLOOKUP($A3061,'Marks Entry'!$B$9:$FN$108,113,0)))</f>
        <v>0</v>
      </c>
      <c r="F3080" s="527">
        <f>IF($L3064="TC",0,IF($L3064="Nso",0,VLOOKUP($A3061,'Marks Entry'!$B$9:$FN$108,116,0)))</f>
        <v>0</v>
      </c>
      <c r="G3080" s="527">
        <f>IF($L3064="TC",0,IF($L3064="Nso",0,VLOOKUP($A3061,'Marks Entry'!$B$9:$FN$108,119,0)))</f>
        <v>0</v>
      </c>
      <c r="H3080" s="530">
        <f t="shared" si="255"/>
        <v>0</v>
      </c>
      <c r="I3080" s="1279">
        <f>IF($L3064="TC",0,IF($L3064="Nso",0,VLOOKUP($A3061,'Marks Entry'!$B$9:$FN$108,123,0)))</f>
        <v>0</v>
      </c>
      <c r="J3080" s="1280"/>
      <c r="K3080" s="534">
        <f t="shared" si="256"/>
        <v>0</v>
      </c>
      <c r="L3080" s="1281">
        <f>IF($L3064="TC",0,IF($L3064="Nso",0,VLOOKUP($A3061,'Marks Entry'!$B$9:$FN$108,126,0)))</f>
        <v>0</v>
      </c>
      <c r="M3080" s="1282"/>
      <c r="N3080" s="537">
        <f t="shared" si="257"/>
        <v>0</v>
      </c>
      <c r="O3080" s="544" t="str">
        <f>IF($L3064="TC",0,IF($L3064="Nso",0,VLOOKUP($A3061,'Marks Entry'!$B$9:$FN$108,130,0)))</f>
        <v>E</v>
      </c>
      <c r="P3080" s="1007"/>
    </row>
    <row r="3081" spans="1:16" s="73" customFormat="1" ht="18.600000000000001" customHeight="1">
      <c r="A3081" s="1303"/>
      <c r="B3081" s="543" t="s">
        <v>210</v>
      </c>
      <c r="C3081" s="1350" t="s">
        <v>87</v>
      </c>
      <c r="D3081" s="1351"/>
      <c r="E3081" s="1352"/>
      <c r="F3081" s="1356" t="s">
        <v>88</v>
      </c>
      <c r="G3081" s="1357"/>
      <c r="H3081" s="1358" t="s">
        <v>89</v>
      </c>
      <c r="I3081" s="1358"/>
      <c r="J3081" s="1359" t="s">
        <v>44</v>
      </c>
      <c r="K3081" s="1360"/>
      <c r="L3081" s="236" t="s">
        <v>95</v>
      </c>
      <c r="M3081" s="236" t="s">
        <v>208</v>
      </c>
      <c r="N3081" s="200" t="s">
        <v>42</v>
      </c>
      <c r="O3081" s="545" t="s">
        <v>46</v>
      </c>
      <c r="P3081" s="1007"/>
    </row>
    <row r="3082" spans="1:16" s="73" customFormat="1" ht="18.600000000000001" customHeight="1" thickBot="1">
      <c r="A3082" s="1303"/>
      <c r="B3082" s="543" t="s">
        <v>210</v>
      </c>
      <c r="C3082" s="1353"/>
      <c r="D3082" s="1354"/>
      <c r="E3082" s="1355"/>
      <c r="F3082" s="1361">
        <f>IF($L3064="TC",0,IF($L3064="Nso",0,VLOOKUP($A3061,'Marks Entry'!$B$9:$FN$108,161,0)))</f>
        <v>1200</v>
      </c>
      <c r="G3082" s="1362"/>
      <c r="H3082" s="1363">
        <f>IF($L3064="TC",0,IF($L3064="Nso",0,VLOOKUP($A3061,'Marks Entry'!$B$9:$FN$108,162,0)))</f>
        <v>0</v>
      </c>
      <c r="I3082" s="1363"/>
      <c r="J3082" s="1364">
        <f>IF($L3064="TC",0,IF($L3064="Nso",0,VLOOKUP($A3061,'Marks Entry'!$B$9:$FN$108,163,0)))</f>
        <v>0</v>
      </c>
      <c r="K3082" s="1365"/>
      <c r="L3082" s="237" t="str">
        <f>IF($L3064="TC",0,IF($L3064="Nso",0,VLOOKUP($A3061,'Marks Entry'!$B$9:$FN$108,164,0)))</f>
        <v/>
      </c>
      <c r="M3082" s="237" t="str">
        <f>IF($L3064="TC",0,IF($L3064="Nso",0,VLOOKUP($A3061,'Marks Entry'!$B$9:$FN$108,165,0)))</f>
        <v/>
      </c>
      <c r="N3082" s="542" t="str">
        <f>IF($L3064="TC","TC",IF($L3064="Nso","NSO",VLOOKUP($A3061,'Marks Entry'!$B$9:$FN$108,166,0)))</f>
        <v>PROMOTED</v>
      </c>
      <c r="O3082" s="546" t="str">
        <f>IF($L3064="Nso",0,VLOOKUP($A3061,'Marks Entry'!$B$9:$FN$108,168,0))</f>
        <v/>
      </c>
      <c r="P3082" s="1007"/>
    </row>
    <row r="3083" spans="1:16" s="73" customFormat="1" ht="18.600000000000001" customHeight="1">
      <c r="A3083" s="1303"/>
      <c r="B3083" s="543" t="s">
        <v>210</v>
      </c>
      <c r="C3083" s="1332" t="s">
        <v>62</v>
      </c>
      <c r="D3083" s="1333"/>
      <c r="E3083" s="1333"/>
      <c r="F3083" s="1333"/>
      <c r="G3083" s="1333"/>
      <c r="H3083" s="1333"/>
      <c r="I3083" s="1334"/>
      <c r="J3083" s="1335" t="s">
        <v>63</v>
      </c>
      <c r="K3083" s="1335"/>
      <c r="L3083" s="1336"/>
      <c r="M3083" s="238">
        <f>IF($L3064="TC",0,IF($L3064="Nso",0,VLOOKUP($A3061,'Marks Entry'!$B$9:$FN$108,158,0)))</f>
        <v>0</v>
      </c>
      <c r="N3083" s="1337" t="s">
        <v>104</v>
      </c>
      <c r="O3083" s="1338"/>
      <c r="P3083" s="1007"/>
    </row>
    <row r="3084" spans="1:16" s="73" customFormat="1" ht="18.600000000000001" customHeight="1" thickBot="1">
      <c r="A3084" s="1303"/>
      <c r="B3084" s="543" t="s">
        <v>210</v>
      </c>
      <c r="C3084" s="1339" t="s">
        <v>57</v>
      </c>
      <c r="D3084" s="1340"/>
      <c r="E3084" s="1340"/>
      <c r="F3084" s="1341" t="s">
        <v>168</v>
      </c>
      <c r="G3084" s="1341"/>
      <c r="H3084" s="1341"/>
      <c r="I3084" s="523" t="s">
        <v>50</v>
      </c>
      <c r="J3084" s="1342" t="s">
        <v>64</v>
      </c>
      <c r="K3084" s="1342"/>
      <c r="L3084" s="1343"/>
      <c r="M3084" s="239">
        <f>IF($L3064="TC",0,IF($L3064="Nso",0,VLOOKUP($A3061,'Marks Entry'!$B$9:$FN$108,159,0)))</f>
        <v>0</v>
      </c>
      <c r="N3084" s="1344" t="str">
        <f>IF($L3064="TC",0,IF($L3064="Nso",0,VLOOKUP($A3061,'Marks Entry'!$B$9:$FN$108,160,0)))</f>
        <v/>
      </c>
      <c r="O3084" s="1345"/>
      <c r="P3084" s="1007"/>
    </row>
    <row r="3085" spans="1:16" s="73" customFormat="1" ht="18.600000000000001" customHeight="1">
      <c r="A3085" s="1303"/>
      <c r="B3085" s="543" t="s">
        <v>210</v>
      </c>
      <c r="C3085" s="1339"/>
      <c r="D3085" s="1340"/>
      <c r="E3085" s="1340"/>
      <c r="F3085" s="1341"/>
      <c r="G3085" s="1341"/>
      <c r="H3085" s="1341"/>
      <c r="I3085" s="524" t="s">
        <v>102</v>
      </c>
      <c r="J3085" s="1346" t="s">
        <v>65</v>
      </c>
      <c r="K3085" s="1346"/>
      <c r="L3085" s="1347"/>
      <c r="M3085" s="1348" t="str">
        <f>IF($L3064="TC",0,IF($L3064="Nso",0,VLOOKUP($A3061,'Marks Entry'!$B$9:$FN$108,169,0)))</f>
        <v>Need Improvement</v>
      </c>
      <c r="N3085" s="1348"/>
      <c r="O3085" s="1349"/>
      <c r="P3085" s="1007"/>
    </row>
    <row r="3086" spans="1:16" s="73" customFormat="1" ht="18.600000000000001" customHeight="1">
      <c r="A3086" s="1303"/>
      <c r="B3086" s="543" t="s">
        <v>210</v>
      </c>
      <c r="C3086" s="1397" t="str">
        <f>'Marks Entry'!$EB$3</f>
        <v>Work Exp.</v>
      </c>
      <c r="D3086" s="1398"/>
      <c r="E3086" s="1399"/>
      <c r="F3086" s="1400" t="str">
        <f>IF($L3064="TC",0,IF($L3064="Nso",0,VLOOKUP($A3061,'Marks Entry'!$B$9:$GM$108,186,0)))</f>
        <v>0/100</v>
      </c>
      <c r="G3086" s="1400"/>
      <c r="H3086" s="1400"/>
      <c r="I3086" s="59" t="str">
        <f>IF($L3064="TC",0,IF($L3064="Nso",0,VLOOKUP($A3061,'Marks Entry'!$B$9:$GM$108,139,0)))</f>
        <v>E</v>
      </c>
      <c r="J3086" s="1401" t="s">
        <v>81</v>
      </c>
      <c r="K3086" s="1401"/>
      <c r="L3086" s="1402"/>
      <c r="M3086" s="1403">
        <f>'Marks Entry'!$AA$2</f>
        <v>45041</v>
      </c>
      <c r="N3086" s="1403"/>
      <c r="O3086" s="1404"/>
      <c r="P3086" s="1007"/>
    </row>
    <row r="3087" spans="1:16" s="73" customFormat="1" ht="18.600000000000001" customHeight="1">
      <c r="A3087" s="1303"/>
      <c r="B3087" s="543" t="s">
        <v>210</v>
      </c>
      <c r="C3087" s="1405" t="str">
        <f>'Marks Entry'!$EK$3</f>
        <v>Art Edu.</v>
      </c>
      <c r="D3087" s="1400"/>
      <c r="E3087" s="1400"/>
      <c r="F3087" s="1406" t="str">
        <f>IF($L3064="TC",0,IF($L3064="Nso",0,VLOOKUP($A3061,'Marks Entry'!$B$9:$GM$108,190,0)))</f>
        <v>0/100</v>
      </c>
      <c r="G3087" s="1407"/>
      <c r="H3087" s="1408"/>
      <c r="I3087" s="59" t="str">
        <f>IF($L3064="TC",0,IF($L3064="Nso",0,VLOOKUP($A3061,'Marks Entry'!$B$9:$GM$108,148,0)))</f>
        <v>E</v>
      </c>
      <c r="J3087" s="1409"/>
      <c r="K3087" s="1409"/>
      <c r="L3087" s="1410"/>
      <c r="M3087" s="1410"/>
      <c r="N3087" s="1410"/>
      <c r="O3087" s="1411"/>
      <c r="P3087" s="1007"/>
    </row>
    <row r="3088" spans="1:16" s="73" customFormat="1" ht="18.600000000000001" customHeight="1">
      <c r="A3088" s="1303"/>
      <c r="B3088" s="543" t="s">
        <v>210</v>
      </c>
      <c r="C3088" s="1366" t="str">
        <f>'Marks Entry'!$ET$3</f>
        <v>HEALTH &amp; PHY. EDU.</v>
      </c>
      <c r="D3088" s="1367"/>
      <c r="E3088" s="1367"/>
      <c r="F3088" s="1368" t="str">
        <f>IF($L3064="TC",0,IF($L3064="Nso",0,VLOOKUP($A3061,'Marks Entry'!$B$9:$GM$108,194,0)))</f>
        <v>0/100</v>
      </c>
      <c r="G3088" s="1369"/>
      <c r="H3088" s="1370"/>
      <c r="I3088" s="59" t="str">
        <f>IF($L3064="TC",0,IF($L3064="Nso",0,VLOOKUP($A3061,'Marks Entry'!$B$9:$GM$108,157,0)))</f>
        <v>E</v>
      </c>
      <c r="J3088" s="1371" t="s">
        <v>77</v>
      </c>
      <c r="K3088" s="1372"/>
      <c r="L3088" s="1373"/>
      <c r="M3088" s="1377"/>
      <c r="N3088" s="1372"/>
      <c r="O3088" s="1378"/>
      <c r="P3088" s="1007"/>
    </row>
    <row r="3089" spans="1:16" s="73" customFormat="1" ht="18.600000000000001" customHeight="1">
      <c r="A3089" s="1303"/>
      <c r="B3089" s="543" t="s">
        <v>210</v>
      </c>
      <c r="C3089" s="1381" t="s">
        <v>66</v>
      </c>
      <c r="D3089" s="1382"/>
      <c r="E3089" s="1382"/>
      <c r="F3089" s="1382"/>
      <c r="G3089" s="1382"/>
      <c r="H3089" s="1382"/>
      <c r="I3089" s="1383"/>
      <c r="J3089" s="1374"/>
      <c r="K3089" s="1375"/>
      <c r="L3089" s="1376"/>
      <c r="M3089" s="1379"/>
      <c r="N3089" s="1375"/>
      <c r="O3089" s="1380"/>
      <c r="P3089" s="1007"/>
    </row>
    <row r="3090" spans="1:16" s="73" customFormat="1" ht="18.600000000000001" customHeight="1" thickBot="1">
      <c r="A3090" s="1303"/>
      <c r="B3090" s="543" t="s">
        <v>210</v>
      </c>
      <c r="C3090" s="60" t="s">
        <v>67</v>
      </c>
      <c r="D3090" s="1384" t="s">
        <v>72</v>
      </c>
      <c r="E3090" s="1385"/>
      <c r="F3090" s="1384" t="s">
        <v>73</v>
      </c>
      <c r="G3090" s="1386"/>
      <c r="H3090" s="1386"/>
      <c r="I3090" s="1387"/>
      <c r="J3090" s="1388" t="s">
        <v>78</v>
      </c>
      <c r="K3090" s="1389"/>
      <c r="L3090" s="1389"/>
      <c r="M3090" s="1389"/>
      <c r="N3090" s="1389"/>
      <c r="O3090" s="1390"/>
      <c r="P3090" s="1007"/>
    </row>
    <row r="3091" spans="1:16" s="73" customFormat="1" ht="18.600000000000001" customHeight="1">
      <c r="A3091" s="1303"/>
      <c r="B3091" s="543" t="s">
        <v>210</v>
      </c>
      <c r="C3091" s="690" t="s">
        <v>68</v>
      </c>
      <c r="D3091" s="1328" t="s">
        <v>211</v>
      </c>
      <c r="E3091" s="1327"/>
      <c r="F3091" s="1394" t="s">
        <v>74</v>
      </c>
      <c r="G3091" s="1395"/>
      <c r="H3091" s="1395"/>
      <c r="I3091" s="1396"/>
      <c r="J3091" s="1391"/>
      <c r="K3091" s="1392"/>
      <c r="L3091" s="1392"/>
      <c r="M3091" s="1392"/>
      <c r="N3091" s="1392"/>
      <c r="O3091" s="1393"/>
      <c r="P3091" s="1007"/>
    </row>
    <row r="3092" spans="1:16" s="73" customFormat="1" ht="18.600000000000001" customHeight="1">
      <c r="A3092" s="1303"/>
      <c r="B3092" s="543" t="s">
        <v>210</v>
      </c>
      <c r="C3092" s="689" t="s">
        <v>69</v>
      </c>
      <c r="D3092" s="1275" t="s">
        <v>212</v>
      </c>
      <c r="E3092" s="1274"/>
      <c r="F3092" s="1413" t="s">
        <v>75</v>
      </c>
      <c r="G3092" s="1414"/>
      <c r="H3092" s="1414"/>
      <c r="I3092" s="1415"/>
      <c r="J3092" s="1391"/>
      <c r="K3092" s="1392"/>
      <c r="L3092" s="1392"/>
      <c r="M3092" s="1392"/>
      <c r="N3092" s="1392"/>
      <c r="O3092" s="1393"/>
      <c r="P3092" s="1007"/>
    </row>
    <row r="3093" spans="1:16" s="73" customFormat="1" ht="18.600000000000001" customHeight="1">
      <c r="A3093" s="1303"/>
      <c r="B3093" s="543" t="s">
        <v>210</v>
      </c>
      <c r="C3093" s="689" t="s">
        <v>71</v>
      </c>
      <c r="D3093" s="1275" t="s">
        <v>213</v>
      </c>
      <c r="E3093" s="1274"/>
      <c r="F3093" s="1413" t="s">
        <v>76</v>
      </c>
      <c r="G3093" s="1414"/>
      <c r="H3093" s="1414"/>
      <c r="I3093" s="1415"/>
      <c r="J3093" s="1416" t="s">
        <v>90</v>
      </c>
      <c r="K3093" s="1417"/>
      <c r="L3093" s="1417"/>
      <c r="M3093" s="1417"/>
      <c r="N3093" s="1417"/>
      <c r="O3093" s="1418"/>
      <c r="P3093" s="1007"/>
    </row>
    <row r="3094" spans="1:16" s="73" customFormat="1" ht="18.600000000000001" customHeight="1">
      <c r="A3094" s="1303"/>
      <c r="B3094" s="543" t="s">
        <v>210</v>
      </c>
      <c r="C3094" s="689" t="s">
        <v>70</v>
      </c>
      <c r="D3094" s="1275" t="s">
        <v>214</v>
      </c>
      <c r="E3094" s="1274"/>
      <c r="F3094" s="1413" t="s">
        <v>103</v>
      </c>
      <c r="G3094" s="1414"/>
      <c r="H3094" s="1414"/>
      <c r="I3094" s="1415"/>
      <c r="J3094" s="1416"/>
      <c r="K3094" s="1417"/>
      <c r="L3094" s="1417"/>
      <c r="M3094" s="1417"/>
      <c r="N3094" s="1417"/>
      <c r="O3094" s="1418"/>
      <c r="P3094" s="1007"/>
    </row>
    <row r="3095" spans="1:16" s="73" customFormat="1" ht="18.600000000000001" customHeight="1" thickBot="1">
      <c r="A3095" s="1303"/>
      <c r="B3095" s="547" t="s">
        <v>210</v>
      </c>
      <c r="C3095" s="548" t="s">
        <v>153</v>
      </c>
      <c r="D3095" s="1281" t="s">
        <v>215</v>
      </c>
      <c r="E3095" s="1280"/>
      <c r="F3095" s="1422" t="s">
        <v>216</v>
      </c>
      <c r="G3095" s="1423"/>
      <c r="H3095" s="1423"/>
      <c r="I3095" s="1424"/>
      <c r="J3095" s="1419"/>
      <c r="K3095" s="1420"/>
      <c r="L3095" s="1420"/>
      <c r="M3095" s="1420"/>
      <c r="N3095" s="1420"/>
      <c r="O3095" s="1421"/>
      <c r="P3095" s="1007"/>
    </row>
    <row r="3096" spans="1:16" s="73" customFormat="1" ht="9.75" customHeight="1">
      <c r="A3096" s="1412"/>
      <c r="B3096" s="1412"/>
      <c r="C3096" s="1412"/>
      <c r="D3096" s="1412"/>
      <c r="E3096" s="1412"/>
      <c r="F3096" s="1412"/>
      <c r="G3096" s="1412"/>
      <c r="H3096" s="1412"/>
      <c r="I3096" s="1412"/>
      <c r="J3096" s="1412"/>
      <c r="K3096" s="1412"/>
      <c r="L3096" s="1412"/>
      <c r="M3096" s="1412"/>
      <c r="N3096" s="1412"/>
      <c r="O3096" s="1412"/>
      <c r="P3096" s="1412"/>
    </row>
    <row r="3097" spans="1:16" s="73" customFormat="1" ht="17.25" customHeight="1" thickBot="1">
      <c r="A3097" s="241">
        <f>A3061+1</f>
        <v>87</v>
      </c>
      <c r="B3097" s="1302" t="s">
        <v>53</v>
      </c>
      <c r="C3097" s="1302"/>
      <c r="D3097" s="1302"/>
      <c r="E3097" s="1302"/>
      <c r="F3097" s="1302"/>
      <c r="G3097" s="1302"/>
      <c r="H3097" s="1302"/>
      <c r="I3097" s="1302"/>
      <c r="J3097" s="1302"/>
      <c r="K3097" s="1302"/>
      <c r="L3097" s="1302"/>
      <c r="M3097" s="1302"/>
      <c r="N3097" s="1302"/>
      <c r="O3097" s="1302"/>
      <c r="P3097" s="1007"/>
    </row>
    <row r="3098" spans="1:16" s="73" customFormat="1" ht="44.25" customHeight="1">
      <c r="A3098" s="1303"/>
      <c r="B3098" s="1304" t="str">
        <f>IF(L3100&gt;0,CONCATENATE(I3100,L3100),0)</f>
        <v>Roll No.:-987</v>
      </c>
      <c r="C3098" s="1306"/>
      <c r="D3098" s="1308" t="str">
        <f>Master!$E$8</f>
        <v>Govt. Sr. Secondary School Raimalwada</v>
      </c>
      <c r="E3098" s="1309"/>
      <c r="F3098" s="1309"/>
      <c r="G3098" s="1309"/>
      <c r="H3098" s="1309"/>
      <c r="I3098" s="1309"/>
      <c r="J3098" s="1309"/>
      <c r="K3098" s="1309"/>
      <c r="L3098" s="1309"/>
      <c r="M3098" s="1309"/>
      <c r="N3098" s="1309"/>
      <c r="O3098" s="1310"/>
      <c r="P3098" s="1007"/>
    </row>
    <row r="3099" spans="1:16" s="73" customFormat="1" ht="26.25" customHeight="1" thickBot="1">
      <c r="A3099" s="1303"/>
      <c r="B3099" s="1305"/>
      <c r="C3099" s="1307"/>
      <c r="D3099" s="1311" t="str">
        <f>Master!$E$11</f>
        <v>P.S.-Bapini (Jodhpur)</v>
      </c>
      <c r="E3099" s="1311"/>
      <c r="F3099" s="1311"/>
      <c r="G3099" s="1311"/>
      <c r="H3099" s="1311"/>
      <c r="I3099" s="1311"/>
      <c r="J3099" s="1311"/>
      <c r="K3099" s="1311"/>
      <c r="L3099" s="1311"/>
      <c r="M3099" s="1311"/>
      <c r="N3099" s="1311"/>
      <c r="O3099" s="1312"/>
      <c r="P3099" s="1007"/>
    </row>
    <row r="3100" spans="1:16" s="73" customFormat="1" ht="15" customHeight="1">
      <c r="A3100" s="1303"/>
      <c r="B3100" s="1313"/>
      <c r="C3100" s="1314" t="s">
        <v>163</v>
      </c>
      <c r="D3100" s="1315"/>
      <c r="E3100" s="1315"/>
      <c r="F3100" s="1315"/>
      <c r="G3100" s="1315"/>
      <c r="H3100" s="1316"/>
      <c r="I3100" s="1320" t="s">
        <v>125</v>
      </c>
      <c r="J3100" s="1321"/>
      <c r="K3100" s="1321"/>
      <c r="L3100" s="1286">
        <f>VLOOKUP(A3097,'Marks Entry'!$B$9:$G$108,6)</f>
        <v>987</v>
      </c>
      <c r="M3100" s="1288" t="str">
        <f>CONCATENATE('Marks Entry'!$C$3,"0",'Marks Entry'!$G$3)</f>
        <v>School U-Dise Code :-08151106901</v>
      </c>
      <c r="N3100" s="1289"/>
      <c r="O3100" s="1290"/>
      <c r="P3100" s="1007"/>
    </row>
    <row r="3101" spans="1:16" s="73" customFormat="1" ht="15" customHeight="1">
      <c r="A3101" s="1303"/>
      <c r="B3101" s="1313"/>
      <c r="C3101" s="1314"/>
      <c r="D3101" s="1315"/>
      <c r="E3101" s="1315"/>
      <c r="F3101" s="1315"/>
      <c r="G3101" s="1315"/>
      <c r="H3101" s="1316"/>
      <c r="I3101" s="1320"/>
      <c r="J3101" s="1321"/>
      <c r="K3101" s="1321"/>
      <c r="L3101" s="1286"/>
      <c r="M3101" s="1291" t="str">
        <f>CONCATENATE('Marks Entry'!$I$3,'Marks Entry'!$J$3)</f>
        <v>Session :-2022-23</v>
      </c>
      <c r="N3101" s="1292"/>
      <c r="O3101" s="1293"/>
      <c r="P3101" s="1007"/>
    </row>
    <row r="3102" spans="1:16" s="73" customFormat="1" ht="15" customHeight="1" thickBot="1">
      <c r="A3102" s="1303"/>
      <c r="B3102" s="1313"/>
      <c r="C3102" s="1317"/>
      <c r="D3102" s="1318"/>
      <c r="E3102" s="1318"/>
      <c r="F3102" s="1318"/>
      <c r="G3102" s="1318"/>
      <c r="H3102" s="1319"/>
      <c r="I3102" s="1322"/>
      <c r="J3102" s="1323"/>
      <c r="K3102" s="1323"/>
      <c r="L3102" s="1287"/>
      <c r="M3102" s="1294"/>
      <c r="N3102" s="1295"/>
      <c r="O3102" s="1296"/>
      <c r="P3102" s="1007"/>
    </row>
    <row r="3103" spans="1:16" s="73" customFormat="1" ht="19.5" customHeight="1">
      <c r="A3103" s="1303"/>
      <c r="B3103" s="543" t="s">
        <v>210</v>
      </c>
      <c r="C3103" s="1297" t="s">
        <v>21</v>
      </c>
      <c r="D3103" s="1298"/>
      <c r="E3103" s="1298"/>
      <c r="F3103" s="1298"/>
      <c r="G3103" s="1299"/>
      <c r="H3103" s="13" t="s">
        <v>161</v>
      </c>
      <c r="I3103" s="1300">
        <f>VLOOKUP($A3097,'Marks Entry'!$B$9:$FN$108,4,0)</f>
        <v>0</v>
      </c>
      <c r="J3103" s="1300"/>
      <c r="K3103" s="1300"/>
      <c r="L3103" s="1300"/>
      <c r="M3103" s="1300"/>
      <c r="N3103" s="1300"/>
      <c r="O3103" s="1301"/>
      <c r="P3103" s="1007"/>
    </row>
    <row r="3104" spans="1:16" s="73" customFormat="1" ht="19.5" customHeight="1">
      <c r="A3104" s="1303"/>
      <c r="B3104" s="543" t="s">
        <v>210</v>
      </c>
      <c r="C3104" s="1283" t="s">
        <v>23</v>
      </c>
      <c r="D3104" s="1284"/>
      <c r="E3104" s="1284"/>
      <c r="F3104" s="1284"/>
      <c r="G3104" s="1285"/>
      <c r="H3104" s="25" t="s">
        <v>161</v>
      </c>
      <c r="I3104" s="1252">
        <f>VLOOKUP($A3097,'Marks Entry'!$B$9:$FN$108,7,0)</f>
        <v>0</v>
      </c>
      <c r="J3104" s="1252"/>
      <c r="K3104" s="1252"/>
      <c r="L3104" s="1252"/>
      <c r="M3104" s="1252"/>
      <c r="N3104" s="1252"/>
      <c r="O3104" s="1253"/>
      <c r="P3104" s="1007"/>
    </row>
    <row r="3105" spans="1:16" s="73" customFormat="1" ht="19.5" customHeight="1">
      <c r="A3105" s="1303"/>
      <c r="B3105" s="543" t="s">
        <v>210</v>
      </c>
      <c r="C3105" s="1283" t="s">
        <v>24</v>
      </c>
      <c r="D3105" s="1284"/>
      <c r="E3105" s="1284"/>
      <c r="F3105" s="1284"/>
      <c r="G3105" s="1285"/>
      <c r="H3105" s="25" t="s">
        <v>161</v>
      </c>
      <c r="I3105" s="1252">
        <f>VLOOKUP($A3097,'Marks Entry'!$B$9:$FN$108,8,0)</f>
        <v>0</v>
      </c>
      <c r="J3105" s="1252"/>
      <c r="K3105" s="1252"/>
      <c r="L3105" s="1252"/>
      <c r="M3105" s="1252"/>
      <c r="N3105" s="1252"/>
      <c r="O3105" s="1253"/>
      <c r="P3105" s="1007"/>
    </row>
    <row r="3106" spans="1:16" s="73" customFormat="1" ht="19.5" customHeight="1">
      <c r="A3106" s="1303"/>
      <c r="B3106" s="543" t="s">
        <v>210</v>
      </c>
      <c r="C3106" s="1283" t="s">
        <v>55</v>
      </c>
      <c r="D3106" s="1284"/>
      <c r="E3106" s="1284"/>
      <c r="F3106" s="1284"/>
      <c r="G3106" s="1285"/>
      <c r="H3106" s="25" t="s">
        <v>161</v>
      </c>
      <c r="I3106" s="1252">
        <f>VLOOKUP($A3097,'Marks Entry'!$B$9:$FN$108,9,0)</f>
        <v>0</v>
      </c>
      <c r="J3106" s="1252"/>
      <c r="K3106" s="1252"/>
      <c r="L3106" s="1252"/>
      <c r="M3106" s="1252"/>
      <c r="N3106" s="1252"/>
      <c r="O3106" s="1253"/>
      <c r="P3106" s="1007"/>
    </row>
    <row r="3107" spans="1:16" s="73" customFormat="1" ht="19.5" customHeight="1">
      <c r="A3107" s="1303"/>
      <c r="B3107" s="543" t="s">
        <v>210</v>
      </c>
      <c r="C3107" s="1283" t="s">
        <v>56</v>
      </c>
      <c r="D3107" s="1284"/>
      <c r="E3107" s="1284"/>
      <c r="F3107" s="1284"/>
      <c r="G3107" s="1285"/>
      <c r="H3107" s="25" t="s">
        <v>161</v>
      </c>
      <c r="I3107" s="1251" t="str">
        <f>CONCATENATE('Marks Entry'!$G$4,'Marks Entry'!$J$4)</f>
        <v>6(A)</v>
      </c>
      <c r="J3107" s="1252"/>
      <c r="K3107" s="1252"/>
      <c r="L3107" s="1252"/>
      <c r="M3107" s="1252"/>
      <c r="N3107" s="1252"/>
      <c r="O3107" s="1253"/>
      <c r="P3107" s="1007"/>
    </row>
    <row r="3108" spans="1:16" s="73" customFormat="1" ht="19.5" customHeight="1" thickBot="1">
      <c r="A3108" s="1303"/>
      <c r="B3108" s="543" t="s">
        <v>210</v>
      </c>
      <c r="C3108" s="1254" t="s">
        <v>26</v>
      </c>
      <c r="D3108" s="1255"/>
      <c r="E3108" s="1255"/>
      <c r="F3108" s="1255"/>
      <c r="G3108" s="1256"/>
      <c r="H3108" s="61" t="s">
        <v>161</v>
      </c>
      <c r="I3108" s="1257">
        <f>VLOOKUP($A3097,'Marks Entry'!$B$9:$FN$108,10,0)</f>
        <v>0</v>
      </c>
      <c r="J3108" s="1257"/>
      <c r="K3108" s="1257"/>
      <c r="L3108" s="1257"/>
      <c r="M3108" s="1257"/>
      <c r="N3108" s="1257"/>
      <c r="O3108" s="1258"/>
      <c r="P3108" s="1007"/>
    </row>
    <row r="3109" spans="1:16" s="73" customFormat="1" ht="34.5" customHeight="1">
      <c r="A3109" s="1303"/>
      <c r="B3109" s="543" t="s">
        <v>210</v>
      </c>
      <c r="C3109" s="1259" t="s">
        <v>57</v>
      </c>
      <c r="D3109" s="1260"/>
      <c r="E3109" s="525" t="s">
        <v>82</v>
      </c>
      <c r="F3109" s="525" t="s">
        <v>83</v>
      </c>
      <c r="G3109" s="697" t="str">
        <f>'Marks Entry'!$R$5</f>
        <v>No Bag Day Activity</v>
      </c>
      <c r="H3109" s="521" t="s">
        <v>32</v>
      </c>
      <c r="I3109" s="1261" t="s">
        <v>58</v>
      </c>
      <c r="J3109" s="1262"/>
      <c r="K3109" s="522" t="s">
        <v>203</v>
      </c>
      <c r="L3109" s="1263" t="s">
        <v>94</v>
      </c>
      <c r="M3109" s="1264"/>
      <c r="N3109" s="535" t="s">
        <v>86</v>
      </c>
      <c r="O3109" s="1265" t="s">
        <v>101</v>
      </c>
      <c r="P3109" s="1007"/>
    </row>
    <row r="3110" spans="1:16" s="73" customFormat="1" ht="25.5" customHeight="1" thickBot="1">
      <c r="A3110" s="1303"/>
      <c r="B3110" s="543" t="s">
        <v>210</v>
      </c>
      <c r="C3110" s="1267" t="s">
        <v>59</v>
      </c>
      <c r="D3110" s="1268"/>
      <c r="E3110" s="549">
        <f>'Marks Entry'!$N$7</f>
        <v>10</v>
      </c>
      <c r="F3110" s="549">
        <f>'Marks Entry'!$Q$7</f>
        <v>10</v>
      </c>
      <c r="G3110" s="549">
        <f>'Marks Entry'!$T$7</f>
        <v>10</v>
      </c>
      <c r="H3110" s="111">
        <f>SUM(E3110:G3110)</f>
        <v>30</v>
      </c>
      <c r="I3110" s="1269">
        <f>'Marks Entry'!$X$7</f>
        <v>70</v>
      </c>
      <c r="J3110" s="1270"/>
      <c r="K3110" s="531">
        <f>SUM(H3110,I3110)</f>
        <v>100</v>
      </c>
      <c r="L3110" s="1330">
        <f>'Marks Entry'!$AA$7</f>
        <v>100</v>
      </c>
      <c r="M3110" s="1331"/>
      <c r="N3110" s="536">
        <f>H3110+I3110+L3110</f>
        <v>200</v>
      </c>
      <c r="O3110" s="1266"/>
      <c r="P3110" s="1007"/>
    </row>
    <row r="3111" spans="1:16" s="73" customFormat="1" ht="18.600000000000001" customHeight="1">
      <c r="A3111" s="1303"/>
      <c r="B3111" s="543" t="s">
        <v>210</v>
      </c>
      <c r="C3111" s="1324" t="str">
        <f>'Marks Entry'!$L$3</f>
        <v>HINDI</v>
      </c>
      <c r="D3111" s="1325"/>
      <c r="E3111" s="527">
        <f>IF($L3100="TC",0,IF($L3100="Nso",0,VLOOKUP($A3097,'Marks Entry'!$B$9:$FN$108,13,0)))</f>
        <v>0</v>
      </c>
      <c r="F3111" s="527">
        <f>IF($L3100="TC",0,IF($L3100="Nso",0,VLOOKUP($A3097,'Marks Entry'!$B$9:$FN$108,16,0)))</f>
        <v>0</v>
      </c>
      <c r="G3111" s="527">
        <f>IF($L3100="TC",0,IF($L3100="Nso",0,VLOOKUP($A3097,'Marks Entry'!$B$9:$FN$108,19,0)))</f>
        <v>0</v>
      </c>
      <c r="H3111" s="528">
        <f>SUM(E3111:G3111)</f>
        <v>0</v>
      </c>
      <c r="I3111" s="1326">
        <f>IF($L3100="TC",0,IF($L3100="Nso",0,VLOOKUP($A3097,'Marks Entry'!$B$9:$FN$108,23,0)))</f>
        <v>0</v>
      </c>
      <c r="J3111" s="1327"/>
      <c r="K3111" s="532">
        <f>SUM(H3111,I3111)</f>
        <v>0</v>
      </c>
      <c r="L3111" s="1328">
        <f>IF($L3100="TC",0,IF($L3100="Nso",0,VLOOKUP($A3097,'Marks Entry'!$B$9:$FN$108,26,0)))</f>
        <v>0</v>
      </c>
      <c r="M3111" s="1329"/>
      <c r="N3111" s="537">
        <f>SUM(H3111,I3111,L3111)</f>
        <v>0</v>
      </c>
      <c r="O3111" s="544" t="str">
        <f>IF($L3100="TC",0,IF($L3100="Nso",0,VLOOKUP($A3097,'Marks Entry'!$B$9:$FN$108,30,0)))</f>
        <v>E</v>
      </c>
      <c r="P3111" s="1007"/>
    </row>
    <row r="3112" spans="1:16" s="73" customFormat="1" ht="18.600000000000001" customHeight="1">
      <c r="A3112" s="1303"/>
      <c r="B3112" s="543" t="s">
        <v>210</v>
      </c>
      <c r="C3112" s="1271" t="str">
        <f>'Marks Entry'!$AF$3</f>
        <v>ENGLISH</v>
      </c>
      <c r="D3112" s="1272"/>
      <c r="E3112" s="527">
        <f>IF($L3100="TC",0,IF($L3100="Nso",0,VLOOKUP($A3097,'Marks Entry'!$B$9:$FN$108,33,0)))</f>
        <v>0</v>
      </c>
      <c r="F3112" s="527">
        <f>IF($L3100="TC",0,IF($L3100="Nso",0,VLOOKUP($A3097,'Marks Entry'!$B$9:$FN$108,36,0)))</f>
        <v>0</v>
      </c>
      <c r="G3112" s="527">
        <f>IF($L3100="TC",0,IF($L3100="Nso",0,VLOOKUP($A3097,'Marks Entry'!$B$9:$FN$108,39,0)))</f>
        <v>0</v>
      </c>
      <c r="H3112" s="529">
        <f t="shared" ref="H3112:H3116" si="258">SUM(E3112:G3112)</f>
        <v>0</v>
      </c>
      <c r="I3112" s="1273">
        <f>IF($L3100="TC",0,IF($L3100="Nso",0,VLOOKUP($A3097,'Marks Entry'!$B$9:$FN$108,43,0)))</f>
        <v>0</v>
      </c>
      <c r="J3112" s="1274"/>
      <c r="K3112" s="533">
        <f t="shared" ref="K3112:K3116" si="259">SUM(H3112,I3112)</f>
        <v>0</v>
      </c>
      <c r="L3112" s="1275">
        <f>IF($L3100="TC",0,IF($L3100="Nso",0,VLOOKUP($A3097,'Marks Entry'!$B$9:$FN$108,46,0)))</f>
        <v>0</v>
      </c>
      <c r="M3112" s="1276"/>
      <c r="N3112" s="537">
        <f t="shared" ref="N3112:N3116" si="260">SUM(H3112,I3112,L3112)</f>
        <v>0</v>
      </c>
      <c r="O3112" s="544" t="str">
        <f>IF($L3100="TC",0,IF($L3100="Nso",0,VLOOKUP($A3097,'Marks Entry'!$B$9:$FN$108,50,0)))</f>
        <v>E</v>
      </c>
      <c r="P3112" s="1007"/>
    </row>
    <row r="3113" spans="1:16" s="73" customFormat="1" ht="18.600000000000001" customHeight="1">
      <c r="A3113" s="1303"/>
      <c r="B3113" s="543" t="s">
        <v>210</v>
      </c>
      <c r="C3113" s="1271" t="str">
        <f>'Marks Entry'!$AZ$3</f>
        <v>SANSKRIT</v>
      </c>
      <c r="D3113" s="1272"/>
      <c r="E3113" s="527">
        <f>IF($L3100="TC",0,IF($L3100="Nso",0,VLOOKUP($A3097,'Marks Entry'!$B$9:$FN$108,53,0)))</f>
        <v>0</v>
      </c>
      <c r="F3113" s="527">
        <f>IF($L3100="TC",0,IF($L3100="TC",0,IF($L3100="Nso",0,VLOOKUP($A3097,'Marks Entry'!$B$9:$FN$108,56,0))))</f>
        <v>0</v>
      </c>
      <c r="G3113" s="527">
        <f>IF($L3100="TC",0,IF($L3100="TC",0,IF($L3100="Nso",0,VLOOKUP($A3097,'Marks Entry'!$B$9:$FN$108,59,0))))</f>
        <v>0</v>
      </c>
      <c r="H3113" s="529">
        <f t="shared" si="258"/>
        <v>0</v>
      </c>
      <c r="I3113" s="1273">
        <f>IF($L3100="TC",0,IF($L3100="Nso",0,VLOOKUP($A3097,'Marks Entry'!$B$9:$FN$108,63,0)))</f>
        <v>0</v>
      </c>
      <c r="J3113" s="1274"/>
      <c r="K3113" s="533">
        <f t="shared" si="259"/>
        <v>0</v>
      </c>
      <c r="L3113" s="1275">
        <f>IF($L3100="TC",0,IF($L3100="Nso",0,VLOOKUP($A3097,'Marks Entry'!$B$9:$FN$108,66,0)))</f>
        <v>0</v>
      </c>
      <c r="M3113" s="1276"/>
      <c r="N3113" s="537">
        <f t="shared" si="260"/>
        <v>0</v>
      </c>
      <c r="O3113" s="544" t="str">
        <f>IF($L3100="TC",0,IF($L3100="Nso",0,VLOOKUP($A3097,'Marks Entry'!$B$9:$FN$108,70,0)))</f>
        <v>E</v>
      </c>
      <c r="P3113" s="1007"/>
    </row>
    <row r="3114" spans="1:16" s="73" customFormat="1" ht="18.600000000000001" customHeight="1">
      <c r="A3114" s="1303"/>
      <c r="B3114" s="543" t="s">
        <v>210</v>
      </c>
      <c r="C3114" s="1271" t="str">
        <f>'Marks Entry'!$BT$3</f>
        <v>SCIENCE</v>
      </c>
      <c r="D3114" s="1272"/>
      <c r="E3114" s="527">
        <f>IF($L3100="TC",0,IF($L3100="Nso",0,VLOOKUP($A3097,'Marks Entry'!$B$9:$FN$108,73,0)))</f>
        <v>0</v>
      </c>
      <c r="F3114" s="527">
        <f>IF($L3100="TC",0,IF($L3100="Nso",0,VLOOKUP($A3097,'Marks Entry'!$B$9:$FN$108,76,0)))</f>
        <v>0</v>
      </c>
      <c r="G3114" s="527">
        <f>IF($L3100="TC",0,IF($L3100="Nso",0,VLOOKUP($A3097,'Marks Entry'!$B$9:$FN$108,79,0)))</f>
        <v>0</v>
      </c>
      <c r="H3114" s="529">
        <f t="shared" si="258"/>
        <v>0</v>
      </c>
      <c r="I3114" s="1273">
        <f>IF($L3100="TC",0,IF($L3100="Nso",0,VLOOKUP($A3097,'Marks Entry'!$B$9:$FN$108,83,0)))</f>
        <v>0</v>
      </c>
      <c r="J3114" s="1274"/>
      <c r="K3114" s="533">
        <f t="shared" si="259"/>
        <v>0</v>
      </c>
      <c r="L3114" s="1275">
        <f>IF($L3100="TC",0,IF($L3100="Nso",0,VLOOKUP($A3097,'Marks Entry'!$B$9:$FN$108,86,0)))</f>
        <v>0</v>
      </c>
      <c r="M3114" s="1276"/>
      <c r="N3114" s="537">
        <f t="shared" si="260"/>
        <v>0</v>
      </c>
      <c r="O3114" s="544" t="str">
        <f>IF($L3100="TC",0,IF($L3100="Nso",0,VLOOKUP($A3097,'Marks Entry'!$B$9:$FN$108,90,0)))</f>
        <v>E</v>
      </c>
      <c r="P3114" s="1007"/>
    </row>
    <row r="3115" spans="1:16" s="73" customFormat="1" ht="18.600000000000001" customHeight="1">
      <c r="A3115" s="1303"/>
      <c r="B3115" s="543" t="s">
        <v>210</v>
      </c>
      <c r="C3115" s="1271" t="str">
        <f>'Marks Entry'!$CN$3</f>
        <v>MATHEMATICS</v>
      </c>
      <c r="D3115" s="1272"/>
      <c r="E3115" s="527">
        <f>IF($L3100="TC",0,IF($L3100="Nso",0,VLOOKUP($A3097,'Marks Entry'!$B$9:$FN$108,93,0)))</f>
        <v>0</v>
      </c>
      <c r="F3115" s="527">
        <f>IF($L3100="TC",0,IF($L3100="Nso",0,VLOOKUP($A3097,'Marks Entry'!$B$9:$FN$108,96,0)))</f>
        <v>0</v>
      </c>
      <c r="G3115" s="527">
        <f>IF($L3100="TC",0,IF($L3100="Nso",0,VLOOKUP($A3097,'Marks Entry'!$B$9:$FN$108,99,0)))</f>
        <v>0</v>
      </c>
      <c r="H3115" s="529">
        <f t="shared" si="258"/>
        <v>0</v>
      </c>
      <c r="I3115" s="1273">
        <f>IF($L3100="TC",0,IF($L3100="Nso",0,VLOOKUP($A3097,'Marks Entry'!$B$9:$FN$108,103,0)))</f>
        <v>0</v>
      </c>
      <c r="J3115" s="1274"/>
      <c r="K3115" s="533">
        <f t="shared" si="259"/>
        <v>0</v>
      </c>
      <c r="L3115" s="1275">
        <f>IF($L3100="TC",0,IF($L3100="Nso",0,VLOOKUP($A3097,'Marks Entry'!$B$9:$FN$108,106,0)))</f>
        <v>0</v>
      </c>
      <c r="M3115" s="1276"/>
      <c r="N3115" s="537">
        <f t="shared" si="260"/>
        <v>0</v>
      </c>
      <c r="O3115" s="544" t="str">
        <f>IF($L3100="TC",0,IF($L3100="Nso",0,VLOOKUP($A3097,'Marks Entry'!$B$9:$FN$108,110,0)))</f>
        <v>E</v>
      </c>
      <c r="P3115" s="1007"/>
    </row>
    <row r="3116" spans="1:16" s="73" customFormat="1" ht="18.600000000000001" customHeight="1" thickBot="1">
      <c r="A3116" s="1303"/>
      <c r="B3116" s="543" t="s">
        <v>210</v>
      </c>
      <c r="C3116" s="1277" t="str">
        <f>'Marks Entry'!$DH$3</f>
        <v>SOCIAL SCIENCE</v>
      </c>
      <c r="D3116" s="1278"/>
      <c r="E3116" s="527">
        <f>IF($L3100="TC",0,IF($L3100="Nso",0,VLOOKUP($A3097,'Marks Entry'!$B$9:$FN$108,113,0)))</f>
        <v>0</v>
      </c>
      <c r="F3116" s="527">
        <f>IF($L3100="TC",0,IF($L3100="Nso",0,VLOOKUP($A3097,'Marks Entry'!$B$9:$FN$108,116,0)))</f>
        <v>0</v>
      </c>
      <c r="G3116" s="527">
        <f>IF($L3100="TC",0,IF($L3100="Nso",0,VLOOKUP($A3097,'Marks Entry'!$B$9:$FN$108,119,0)))</f>
        <v>0</v>
      </c>
      <c r="H3116" s="530">
        <f t="shared" si="258"/>
        <v>0</v>
      </c>
      <c r="I3116" s="1279">
        <f>IF($L3100="TC",0,IF($L3100="Nso",0,VLOOKUP($A3097,'Marks Entry'!$B$9:$FN$108,123,0)))</f>
        <v>0</v>
      </c>
      <c r="J3116" s="1280"/>
      <c r="K3116" s="534">
        <f t="shared" si="259"/>
        <v>0</v>
      </c>
      <c r="L3116" s="1281">
        <f>IF($L3100="TC",0,IF($L3100="Nso",0,VLOOKUP($A3097,'Marks Entry'!$B$9:$FN$108,126,0)))</f>
        <v>0</v>
      </c>
      <c r="M3116" s="1282"/>
      <c r="N3116" s="537">
        <f t="shared" si="260"/>
        <v>0</v>
      </c>
      <c r="O3116" s="544" t="str">
        <f>IF($L3100="TC",0,IF($L3100="Nso",0,VLOOKUP($A3097,'Marks Entry'!$B$9:$FN$108,130,0)))</f>
        <v>E</v>
      </c>
      <c r="P3116" s="1007"/>
    </row>
    <row r="3117" spans="1:16" s="73" customFormat="1" ht="18.600000000000001" customHeight="1">
      <c r="A3117" s="1303"/>
      <c r="B3117" s="543" t="s">
        <v>210</v>
      </c>
      <c r="C3117" s="1350" t="s">
        <v>87</v>
      </c>
      <c r="D3117" s="1351"/>
      <c r="E3117" s="1352"/>
      <c r="F3117" s="1356" t="s">
        <v>88</v>
      </c>
      <c r="G3117" s="1357"/>
      <c r="H3117" s="1358" t="s">
        <v>89</v>
      </c>
      <c r="I3117" s="1358"/>
      <c r="J3117" s="1359" t="s">
        <v>44</v>
      </c>
      <c r="K3117" s="1360"/>
      <c r="L3117" s="236" t="s">
        <v>95</v>
      </c>
      <c r="M3117" s="236" t="s">
        <v>208</v>
      </c>
      <c r="N3117" s="200" t="s">
        <v>42</v>
      </c>
      <c r="O3117" s="545" t="s">
        <v>46</v>
      </c>
      <c r="P3117" s="1007"/>
    </row>
    <row r="3118" spans="1:16" s="73" customFormat="1" ht="18.600000000000001" customHeight="1" thickBot="1">
      <c r="A3118" s="1303"/>
      <c r="B3118" s="543" t="s">
        <v>210</v>
      </c>
      <c r="C3118" s="1353"/>
      <c r="D3118" s="1354"/>
      <c r="E3118" s="1355"/>
      <c r="F3118" s="1361">
        <f>IF($L3100="TC",0,IF($L3100="Nso",0,VLOOKUP($A3097,'Marks Entry'!$B$9:$FN$108,161,0)))</f>
        <v>1200</v>
      </c>
      <c r="G3118" s="1362"/>
      <c r="H3118" s="1363">
        <f>IF($L3100="TC",0,IF($L3100="Nso",0,VLOOKUP($A3097,'Marks Entry'!$B$9:$FN$108,162,0)))</f>
        <v>0</v>
      </c>
      <c r="I3118" s="1363"/>
      <c r="J3118" s="1364">
        <f>IF($L3100="TC",0,IF($L3100="Nso",0,VLOOKUP($A3097,'Marks Entry'!$B$9:$FN$108,163,0)))</f>
        <v>0</v>
      </c>
      <c r="K3118" s="1365"/>
      <c r="L3118" s="237" t="str">
        <f>IF($L3100="TC",0,IF($L3100="Nso",0,VLOOKUP($A3097,'Marks Entry'!$B$9:$FN$108,164,0)))</f>
        <v/>
      </c>
      <c r="M3118" s="237" t="str">
        <f>IF($L3100="TC",0,IF($L3100="Nso",0,VLOOKUP($A3097,'Marks Entry'!$B$9:$FN$108,165,0)))</f>
        <v/>
      </c>
      <c r="N3118" s="542" t="str">
        <f>IF($L3100="TC","TC",IF($L3100="Nso","NSO",VLOOKUP($A3097,'Marks Entry'!$B$9:$FN$108,166,0)))</f>
        <v>PROMOTED</v>
      </c>
      <c r="O3118" s="546" t="str">
        <f>IF($L3100="Nso",0,VLOOKUP($A3097,'Marks Entry'!$B$9:$FN$108,168,0))</f>
        <v/>
      </c>
      <c r="P3118" s="1007"/>
    </row>
    <row r="3119" spans="1:16" s="73" customFormat="1" ht="18.600000000000001" customHeight="1">
      <c r="A3119" s="1303"/>
      <c r="B3119" s="543" t="s">
        <v>210</v>
      </c>
      <c r="C3119" s="1332" t="s">
        <v>62</v>
      </c>
      <c r="D3119" s="1333"/>
      <c r="E3119" s="1333"/>
      <c r="F3119" s="1333"/>
      <c r="G3119" s="1333"/>
      <c r="H3119" s="1333"/>
      <c r="I3119" s="1334"/>
      <c r="J3119" s="1335" t="s">
        <v>63</v>
      </c>
      <c r="K3119" s="1335"/>
      <c r="L3119" s="1336"/>
      <c r="M3119" s="238">
        <f>IF($L3100="TC",0,IF($L3100="Nso",0,VLOOKUP($A3097,'Marks Entry'!$B$9:$FN$108,158,0)))</f>
        <v>0</v>
      </c>
      <c r="N3119" s="1337" t="s">
        <v>104</v>
      </c>
      <c r="O3119" s="1338"/>
      <c r="P3119" s="1007"/>
    </row>
    <row r="3120" spans="1:16" s="73" customFormat="1" ht="18.600000000000001" customHeight="1" thickBot="1">
      <c r="A3120" s="1303"/>
      <c r="B3120" s="543" t="s">
        <v>210</v>
      </c>
      <c r="C3120" s="1339" t="s">
        <v>57</v>
      </c>
      <c r="D3120" s="1340"/>
      <c r="E3120" s="1340"/>
      <c r="F3120" s="1341" t="s">
        <v>168</v>
      </c>
      <c r="G3120" s="1341"/>
      <c r="H3120" s="1341"/>
      <c r="I3120" s="523" t="s">
        <v>50</v>
      </c>
      <c r="J3120" s="1342" t="s">
        <v>64</v>
      </c>
      <c r="K3120" s="1342"/>
      <c r="L3120" s="1343"/>
      <c r="M3120" s="239">
        <f>IF($L3100="TC",0,IF($L3100="Nso",0,VLOOKUP($A3097,'Marks Entry'!$B$9:$FN$108,159,0)))</f>
        <v>0</v>
      </c>
      <c r="N3120" s="1344" t="str">
        <f>IF($L3100="TC",0,IF($L3100="Nso",0,VLOOKUP($A3097,'Marks Entry'!$B$9:$FN$108,160,0)))</f>
        <v/>
      </c>
      <c r="O3120" s="1345"/>
      <c r="P3120" s="1007"/>
    </row>
    <row r="3121" spans="1:16" s="73" customFormat="1" ht="18.600000000000001" customHeight="1">
      <c r="A3121" s="1303"/>
      <c r="B3121" s="543" t="s">
        <v>210</v>
      </c>
      <c r="C3121" s="1339"/>
      <c r="D3121" s="1340"/>
      <c r="E3121" s="1340"/>
      <c r="F3121" s="1341"/>
      <c r="G3121" s="1341"/>
      <c r="H3121" s="1341"/>
      <c r="I3121" s="524" t="s">
        <v>102</v>
      </c>
      <c r="J3121" s="1346" t="s">
        <v>65</v>
      </c>
      <c r="K3121" s="1346"/>
      <c r="L3121" s="1347"/>
      <c r="M3121" s="1348" t="str">
        <f>IF($L3100="TC",0,IF($L3100="Nso",0,VLOOKUP($A3097,'Marks Entry'!$B$9:$FN$108,169,0)))</f>
        <v>Need Improvement</v>
      </c>
      <c r="N3121" s="1348"/>
      <c r="O3121" s="1349"/>
      <c r="P3121" s="1007"/>
    </row>
    <row r="3122" spans="1:16" s="73" customFormat="1" ht="18.600000000000001" customHeight="1">
      <c r="A3122" s="1303"/>
      <c r="B3122" s="543" t="s">
        <v>210</v>
      </c>
      <c r="C3122" s="1397" t="str">
        <f>'Marks Entry'!$EB$3</f>
        <v>Work Exp.</v>
      </c>
      <c r="D3122" s="1398"/>
      <c r="E3122" s="1399"/>
      <c r="F3122" s="1400" t="str">
        <f>IF($L3100="TC",0,IF($L3100="Nso",0,VLOOKUP($A3097,'Marks Entry'!$B$9:$GM$108,186,0)))</f>
        <v>0/100</v>
      </c>
      <c r="G3122" s="1400"/>
      <c r="H3122" s="1400"/>
      <c r="I3122" s="59" t="str">
        <f>IF($L3100="TC",0,IF($L3100="Nso",0,VLOOKUP($A3097,'Marks Entry'!$B$9:$GM$108,139,0)))</f>
        <v>E</v>
      </c>
      <c r="J3122" s="1401" t="s">
        <v>81</v>
      </c>
      <c r="K3122" s="1401"/>
      <c r="L3122" s="1402"/>
      <c r="M3122" s="1403">
        <f>'Marks Entry'!$AA$2</f>
        <v>45041</v>
      </c>
      <c r="N3122" s="1403"/>
      <c r="O3122" s="1404"/>
      <c r="P3122" s="1007"/>
    </row>
    <row r="3123" spans="1:16" s="73" customFormat="1" ht="18.600000000000001" customHeight="1">
      <c r="A3123" s="1303"/>
      <c r="B3123" s="543" t="s">
        <v>210</v>
      </c>
      <c r="C3123" s="1405" t="str">
        <f>'Marks Entry'!$EK$3</f>
        <v>Art Edu.</v>
      </c>
      <c r="D3123" s="1400"/>
      <c r="E3123" s="1400"/>
      <c r="F3123" s="1406" t="str">
        <f>IF($L3100="TC",0,IF($L3100="Nso",0,VLOOKUP($A3097,'Marks Entry'!$B$9:$GM$108,190,0)))</f>
        <v>0/100</v>
      </c>
      <c r="G3123" s="1407"/>
      <c r="H3123" s="1408"/>
      <c r="I3123" s="59" t="str">
        <f>IF($L3100="TC",0,IF($L3100="Nso",0,VLOOKUP($A3097,'Marks Entry'!$B$9:$GM$108,148,0)))</f>
        <v>E</v>
      </c>
      <c r="J3123" s="1409"/>
      <c r="K3123" s="1409"/>
      <c r="L3123" s="1410"/>
      <c r="M3123" s="1410"/>
      <c r="N3123" s="1410"/>
      <c r="O3123" s="1411"/>
      <c r="P3123" s="1007"/>
    </row>
    <row r="3124" spans="1:16" s="73" customFormat="1" ht="18.600000000000001" customHeight="1">
      <c r="A3124" s="1303"/>
      <c r="B3124" s="543" t="s">
        <v>210</v>
      </c>
      <c r="C3124" s="1366" t="str">
        <f>'Marks Entry'!$ET$3</f>
        <v>HEALTH &amp; PHY. EDU.</v>
      </c>
      <c r="D3124" s="1367"/>
      <c r="E3124" s="1367"/>
      <c r="F3124" s="1368" t="str">
        <f>IF($L3100="TC",0,IF($L3100="Nso",0,VLOOKUP($A3097,'Marks Entry'!$B$9:$GM$108,194,0)))</f>
        <v>0/100</v>
      </c>
      <c r="G3124" s="1369"/>
      <c r="H3124" s="1370"/>
      <c r="I3124" s="59" t="str">
        <f>IF($L3100="TC",0,IF($L3100="Nso",0,VLOOKUP($A3097,'Marks Entry'!$B$9:$GM$108,157,0)))</f>
        <v>E</v>
      </c>
      <c r="J3124" s="1371" t="s">
        <v>77</v>
      </c>
      <c r="K3124" s="1372"/>
      <c r="L3124" s="1373"/>
      <c r="M3124" s="1377"/>
      <c r="N3124" s="1372"/>
      <c r="O3124" s="1378"/>
      <c r="P3124" s="1007"/>
    </row>
    <row r="3125" spans="1:16" s="73" customFormat="1" ht="18.600000000000001" customHeight="1">
      <c r="A3125" s="1303"/>
      <c r="B3125" s="543" t="s">
        <v>210</v>
      </c>
      <c r="C3125" s="1381" t="s">
        <v>66</v>
      </c>
      <c r="D3125" s="1382"/>
      <c r="E3125" s="1382"/>
      <c r="F3125" s="1382"/>
      <c r="G3125" s="1382"/>
      <c r="H3125" s="1382"/>
      <c r="I3125" s="1383"/>
      <c r="J3125" s="1374"/>
      <c r="K3125" s="1375"/>
      <c r="L3125" s="1376"/>
      <c r="M3125" s="1379"/>
      <c r="N3125" s="1375"/>
      <c r="O3125" s="1380"/>
      <c r="P3125" s="1007"/>
    </row>
    <row r="3126" spans="1:16" s="73" customFormat="1" ht="18.600000000000001" customHeight="1" thickBot="1">
      <c r="A3126" s="1303"/>
      <c r="B3126" s="543" t="s">
        <v>210</v>
      </c>
      <c r="C3126" s="60" t="s">
        <v>67</v>
      </c>
      <c r="D3126" s="1384" t="s">
        <v>72</v>
      </c>
      <c r="E3126" s="1385"/>
      <c r="F3126" s="1384" t="s">
        <v>73</v>
      </c>
      <c r="G3126" s="1386"/>
      <c r="H3126" s="1386"/>
      <c r="I3126" s="1387"/>
      <c r="J3126" s="1388" t="s">
        <v>78</v>
      </c>
      <c r="K3126" s="1389"/>
      <c r="L3126" s="1389"/>
      <c r="M3126" s="1389"/>
      <c r="N3126" s="1389"/>
      <c r="O3126" s="1390"/>
      <c r="P3126" s="1007"/>
    </row>
    <row r="3127" spans="1:16" s="73" customFormat="1" ht="18.600000000000001" customHeight="1">
      <c r="A3127" s="1303"/>
      <c r="B3127" s="543" t="s">
        <v>210</v>
      </c>
      <c r="C3127" s="690" t="s">
        <v>68</v>
      </c>
      <c r="D3127" s="1328" t="s">
        <v>211</v>
      </c>
      <c r="E3127" s="1327"/>
      <c r="F3127" s="1394" t="s">
        <v>74</v>
      </c>
      <c r="G3127" s="1395"/>
      <c r="H3127" s="1395"/>
      <c r="I3127" s="1396"/>
      <c r="J3127" s="1391"/>
      <c r="K3127" s="1392"/>
      <c r="L3127" s="1392"/>
      <c r="M3127" s="1392"/>
      <c r="N3127" s="1392"/>
      <c r="O3127" s="1393"/>
      <c r="P3127" s="1007"/>
    </row>
    <row r="3128" spans="1:16" s="73" customFormat="1" ht="18.600000000000001" customHeight="1">
      <c r="A3128" s="1303"/>
      <c r="B3128" s="543" t="s">
        <v>210</v>
      </c>
      <c r="C3128" s="689" t="s">
        <v>69</v>
      </c>
      <c r="D3128" s="1275" t="s">
        <v>212</v>
      </c>
      <c r="E3128" s="1274"/>
      <c r="F3128" s="1413" t="s">
        <v>75</v>
      </c>
      <c r="G3128" s="1414"/>
      <c r="H3128" s="1414"/>
      <c r="I3128" s="1415"/>
      <c r="J3128" s="1391"/>
      <c r="K3128" s="1392"/>
      <c r="L3128" s="1392"/>
      <c r="M3128" s="1392"/>
      <c r="N3128" s="1392"/>
      <c r="O3128" s="1393"/>
      <c r="P3128" s="1007"/>
    </row>
    <row r="3129" spans="1:16" s="73" customFormat="1" ht="18.600000000000001" customHeight="1">
      <c r="A3129" s="1303"/>
      <c r="B3129" s="543" t="s">
        <v>210</v>
      </c>
      <c r="C3129" s="689" t="s">
        <v>71</v>
      </c>
      <c r="D3129" s="1275" t="s">
        <v>213</v>
      </c>
      <c r="E3129" s="1274"/>
      <c r="F3129" s="1413" t="s">
        <v>76</v>
      </c>
      <c r="G3129" s="1414"/>
      <c r="H3129" s="1414"/>
      <c r="I3129" s="1415"/>
      <c r="J3129" s="1416" t="s">
        <v>90</v>
      </c>
      <c r="K3129" s="1417"/>
      <c r="L3129" s="1417"/>
      <c r="M3129" s="1417"/>
      <c r="N3129" s="1417"/>
      <c r="O3129" s="1418"/>
      <c r="P3129" s="1007"/>
    </row>
    <row r="3130" spans="1:16" s="73" customFormat="1" ht="18.600000000000001" customHeight="1">
      <c r="A3130" s="1303"/>
      <c r="B3130" s="543" t="s">
        <v>210</v>
      </c>
      <c r="C3130" s="689" t="s">
        <v>70</v>
      </c>
      <c r="D3130" s="1275" t="s">
        <v>214</v>
      </c>
      <c r="E3130" s="1274"/>
      <c r="F3130" s="1413" t="s">
        <v>103</v>
      </c>
      <c r="G3130" s="1414"/>
      <c r="H3130" s="1414"/>
      <c r="I3130" s="1415"/>
      <c r="J3130" s="1416"/>
      <c r="K3130" s="1417"/>
      <c r="L3130" s="1417"/>
      <c r="M3130" s="1417"/>
      <c r="N3130" s="1417"/>
      <c r="O3130" s="1418"/>
      <c r="P3130" s="1007"/>
    </row>
    <row r="3131" spans="1:16" s="73" customFormat="1" ht="18.600000000000001" customHeight="1" thickBot="1">
      <c r="A3131" s="1303"/>
      <c r="B3131" s="547" t="s">
        <v>210</v>
      </c>
      <c r="C3131" s="548" t="s">
        <v>153</v>
      </c>
      <c r="D3131" s="1281" t="s">
        <v>215</v>
      </c>
      <c r="E3131" s="1280"/>
      <c r="F3131" s="1422" t="s">
        <v>216</v>
      </c>
      <c r="G3131" s="1423"/>
      <c r="H3131" s="1423"/>
      <c r="I3131" s="1424"/>
      <c r="J3131" s="1419"/>
      <c r="K3131" s="1420"/>
      <c r="L3131" s="1420"/>
      <c r="M3131" s="1420"/>
      <c r="N3131" s="1420"/>
      <c r="O3131" s="1421"/>
      <c r="P3131" s="1007"/>
    </row>
    <row r="3132" spans="1:16" s="73" customFormat="1" ht="9.75" customHeight="1">
      <c r="A3132" s="1412"/>
      <c r="B3132" s="1412"/>
      <c r="C3132" s="1412"/>
      <c r="D3132" s="1412"/>
      <c r="E3132" s="1412"/>
      <c r="F3132" s="1412"/>
      <c r="G3132" s="1412"/>
      <c r="H3132" s="1412"/>
      <c r="I3132" s="1412"/>
      <c r="J3132" s="1412"/>
      <c r="K3132" s="1412"/>
      <c r="L3132" s="1412"/>
      <c r="M3132" s="1412"/>
      <c r="N3132" s="1412"/>
      <c r="O3132" s="1412"/>
      <c r="P3132" s="1412"/>
    </row>
    <row r="3133" spans="1:16" s="73" customFormat="1" ht="17.25" customHeight="1" thickBot="1">
      <c r="A3133" s="241">
        <f>A3097+1</f>
        <v>88</v>
      </c>
      <c r="B3133" s="1302" t="s">
        <v>53</v>
      </c>
      <c r="C3133" s="1302"/>
      <c r="D3133" s="1302"/>
      <c r="E3133" s="1302"/>
      <c r="F3133" s="1302"/>
      <c r="G3133" s="1302"/>
      <c r="H3133" s="1302"/>
      <c r="I3133" s="1302"/>
      <c r="J3133" s="1302"/>
      <c r="K3133" s="1302"/>
      <c r="L3133" s="1302"/>
      <c r="M3133" s="1302"/>
      <c r="N3133" s="1302"/>
      <c r="O3133" s="1302"/>
      <c r="P3133" s="1007"/>
    </row>
    <row r="3134" spans="1:16" s="73" customFormat="1" ht="44.25" customHeight="1">
      <c r="A3134" s="1303"/>
      <c r="B3134" s="1304" t="str">
        <f>IF(L3136&gt;0,CONCATENATE(I3136,L3136),0)</f>
        <v>Roll No.:-988</v>
      </c>
      <c r="C3134" s="1306"/>
      <c r="D3134" s="1308" t="str">
        <f>Master!$E$8</f>
        <v>Govt. Sr. Secondary School Raimalwada</v>
      </c>
      <c r="E3134" s="1309"/>
      <c r="F3134" s="1309"/>
      <c r="G3134" s="1309"/>
      <c r="H3134" s="1309"/>
      <c r="I3134" s="1309"/>
      <c r="J3134" s="1309"/>
      <c r="K3134" s="1309"/>
      <c r="L3134" s="1309"/>
      <c r="M3134" s="1309"/>
      <c r="N3134" s="1309"/>
      <c r="O3134" s="1310"/>
      <c r="P3134" s="1007"/>
    </row>
    <row r="3135" spans="1:16" s="73" customFormat="1" ht="26.25" customHeight="1" thickBot="1">
      <c r="A3135" s="1303"/>
      <c r="B3135" s="1305"/>
      <c r="C3135" s="1307"/>
      <c r="D3135" s="1311" t="str">
        <f>Master!$E$11</f>
        <v>P.S.-Bapini (Jodhpur)</v>
      </c>
      <c r="E3135" s="1311"/>
      <c r="F3135" s="1311"/>
      <c r="G3135" s="1311"/>
      <c r="H3135" s="1311"/>
      <c r="I3135" s="1311"/>
      <c r="J3135" s="1311"/>
      <c r="K3135" s="1311"/>
      <c r="L3135" s="1311"/>
      <c r="M3135" s="1311"/>
      <c r="N3135" s="1311"/>
      <c r="O3135" s="1312"/>
      <c r="P3135" s="1007"/>
    </row>
    <row r="3136" spans="1:16" s="73" customFormat="1" ht="15" customHeight="1">
      <c r="A3136" s="1303"/>
      <c r="B3136" s="1313"/>
      <c r="C3136" s="1314" t="s">
        <v>163</v>
      </c>
      <c r="D3136" s="1315"/>
      <c r="E3136" s="1315"/>
      <c r="F3136" s="1315"/>
      <c r="G3136" s="1315"/>
      <c r="H3136" s="1316"/>
      <c r="I3136" s="1320" t="s">
        <v>125</v>
      </c>
      <c r="J3136" s="1321"/>
      <c r="K3136" s="1321"/>
      <c r="L3136" s="1286">
        <f>VLOOKUP(A3133,'Marks Entry'!$B$9:$G$108,6)</f>
        <v>988</v>
      </c>
      <c r="M3136" s="1288" t="str">
        <f>CONCATENATE('Marks Entry'!$C$3,"0",'Marks Entry'!$G$3)</f>
        <v>School U-Dise Code :-08151106901</v>
      </c>
      <c r="N3136" s="1289"/>
      <c r="O3136" s="1290"/>
      <c r="P3136" s="1007"/>
    </row>
    <row r="3137" spans="1:16" s="73" customFormat="1" ht="15" customHeight="1">
      <c r="A3137" s="1303"/>
      <c r="B3137" s="1313"/>
      <c r="C3137" s="1314"/>
      <c r="D3137" s="1315"/>
      <c r="E3137" s="1315"/>
      <c r="F3137" s="1315"/>
      <c r="G3137" s="1315"/>
      <c r="H3137" s="1316"/>
      <c r="I3137" s="1320"/>
      <c r="J3137" s="1321"/>
      <c r="K3137" s="1321"/>
      <c r="L3137" s="1286"/>
      <c r="M3137" s="1291" t="str">
        <f>CONCATENATE('Marks Entry'!$I$3,'Marks Entry'!$J$3)</f>
        <v>Session :-2022-23</v>
      </c>
      <c r="N3137" s="1292"/>
      <c r="O3137" s="1293"/>
      <c r="P3137" s="1007"/>
    </row>
    <row r="3138" spans="1:16" s="73" customFormat="1" ht="15" customHeight="1" thickBot="1">
      <c r="A3138" s="1303"/>
      <c r="B3138" s="1313"/>
      <c r="C3138" s="1317"/>
      <c r="D3138" s="1318"/>
      <c r="E3138" s="1318"/>
      <c r="F3138" s="1318"/>
      <c r="G3138" s="1318"/>
      <c r="H3138" s="1319"/>
      <c r="I3138" s="1322"/>
      <c r="J3138" s="1323"/>
      <c r="K3138" s="1323"/>
      <c r="L3138" s="1287"/>
      <c r="M3138" s="1294"/>
      <c r="N3138" s="1295"/>
      <c r="O3138" s="1296"/>
      <c r="P3138" s="1007"/>
    </row>
    <row r="3139" spans="1:16" s="73" customFormat="1" ht="19.5" customHeight="1">
      <c r="A3139" s="1303"/>
      <c r="B3139" s="543" t="s">
        <v>210</v>
      </c>
      <c r="C3139" s="1297" t="s">
        <v>21</v>
      </c>
      <c r="D3139" s="1298"/>
      <c r="E3139" s="1298"/>
      <c r="F3139" s="1298"/>
      <c r="G3139" s="1299"/>
      <c r="H3139" s="13" t="s">
        <v>161</v>
      </c>
      <c r="I3139" s="1300">
        <f>VLOOKUP($A3133,'Marks Entry'!$B$9:$FN$108,4,0)</f>
        <v>0</v>
      </c>
      <c r="J3139" s="1300"/>
      <c r="K3139" s="1300"/>
      <c r="L3139" s="1300"/>
      <c r="M3139" s="1300"/>
      <c r="N3139" s="1300"/>
      <c r="O3139" s="1301"/>
      <c r="P3139" s="1007"/>
    </row>
    <row r="3140" spans="1:16" s="73" customFormat="1" ht="19.5" customHeight="1">
      <c r="A3140" s="1303"/>
      <c r="B3140" s="543" t="s">
        <v>210</v>
      </c>
      <c r="C3140" s="1283" t="s">
        <v>23</v>
      </c>
      <c r="D3140" s="1284"/>
      <c r="E3140" s="1284"/>
      <c r="F3140" s="1284"/>
      <c r="G3140" s="1285"/>
      <c r="H3140" s="25" t="s">
        <v>161</v>
      </c>
      <c r="I3140" s="1252">
        <f>VLOOKUP($A3133,'Marks Entry'!$B$9:$FN$108,7,0)</f>
        <v>0</v>
      </c>
      <c r="J3140" s="1252"/>
      <c r="K3140" s="1252"/>
      <c r="L3140" s="1252"/>
      <c r="M3140" s="1252"/>
      <c r="N3140" s="1252"/>
      <c r="O3140" s="1253"/>
      <c r="P3140" s="1007"/>
    </row>
    <row r="3141" spans="1:16" s="73" customFormat="1" ht="19.5" customHeight="1">
      <c r="A3141" s="1303"/>
      <c r="B3141" s="543" t="s">
        <v>210</v>
      </c>
      <c r="C3141" s="1283" t="s">
        <v>24</v>
      </c>
      <c r="D3141" s="1284"/>
      <c r="E3141" s="1284"/>
      <c r="F3141" s="1284"/>
      <c r="G3141" s="1285"/>
      <c r="H3141" s="25" t="s">
        <v>161</v>
      </c>
      <c r="I3141" s="1252">
        <f>VLOOKUP($A3133,'Marks Entry'!$B$9:$FN$108,8,0)</f>
        <v>0</v>
      </c>
      <c r="J3141" s="1252"/>
      <c r="K3141" s="1252"/>
      <c r="L3141" s="1252"/>
      <c r="M3141" s="1252"/>
      <c r="N3141" s="1252"/>
      <c r="O3141" s="1253"/>
      <c r="P3141" s="1007"/>
    </row>
    <row r="3142" spans="1:16" s="73" customFormat="1" ht="19.5" customHeight="1">
      <c r="A3142" s="1303"/>
      <c r="B3142" s="543" t="s">
        <v>210</v>
      </c>
      <c r="C3142" s="1283" t="s">
        <v>55</v>
      </c>
      <c r="D3142" s="1284"/>
      <c r="E3142" s="1284"/>
      <c r="F3142" s="1284"/>
      <c r="G3142" s="1285"/>
      <c r="H3142" s="25" t="s">
        <v>161</v>
      </c>
      <c r="I3142" s="1252">
        <f>VLOOKUP($A3133,'Marks Entry'!$B$9:$FN$108,9,0)</f>
        <v>0</v>
      </c>
      <c r="J3142" s="1252"/>
      <c r="K3142" s="1252"/>
      <c r="L3142" s="1252"/>
      <c r="M3142" s="1252"/>
      <c r="N3142" s="1252"/>
      <c r="O3142" s="1253"/>
      <c r="P3142" s="1007"/>
    </row>
    <row r="3143" spans="1:16" s="73" customFormat="1" ht="19.5" customHeight="1">
      <c r="A3143" s="1303"/>
      <c r="B3143" s="543" t="s">
        <v>210</v>
      </c>
      <c r="C3143" s="1283" t="s">
        <v>56</v>
      </c>
      <c r="D3143" s="1284"/>
      <c r="E3143" s="1284"/>
      <c r="F3143" s="1284"/>
      <c r="G3143" s="1285"/>
      <c r="H3143" s="25" t="s">
        <v>161</v>
      </c>
      <c r="I3143" s="1251" t="str">
        <f>CONCATENATE('Marks Entry'!$G$4,'Marks Entry'!$J$4)</f>
        <v>6(A)</v>
      </c>
      <c r="J3143" s="1252"/>
      <c r="K3143" s="1252"/>
      <c r="L3143" s="1252"/>
      <c r="M3143" s="1252"/>
      <c r="N3143" s="1252"/>
      <c r="O3143" s="1253"/>
      <c r="P3143" s="1007"/>
    </row>
    <row r="3144" spans="1:16" s="73" customFormat="1" ht="19.5" customHeight="1" thickBot="1">
      <c r="A3144" s="1303"/>
      <c r="B3144" s="543" t="s">
        <v>210</v>
      </c>
      <c r="C3144" s="1254" t="s">
        <v>26</v>
      </c>
      <c r="D3144" s="1255"/>
      <c r="E3144" s="1255"/>
      <c r="F3144" s="1255"/>
      <c r="G3144" s="1256"/>
      <c r="H3144" s="61" t="s">
        <v>161</v>
      </c>
      <c r="I3144" s="1257">
        <f>VLOOKUP($A3133,'Marks Entry'!$B$9:$FN$108,10,0)</f>
        <v>0</v>
      </c>
      <c r="J3144" s="1257"/>
      <c r="K3144" s="1257"/>
      <c r="L3144" s="1257"/>
      <c r="M3144" s="1257"/>
      <c r="N3144" s="1257"/>
      <c r="O3144" s="1258"/>
      <c r="P3144" s="1007"/>
    </row>
    <row r="3145" spans="1:16" s="73" customFormat="1" ht="34.5" customHeight="1">
      <c r="A3145" s="1303"/>
      <c r="B3145" s="543" t="s">
        <v>210</v>
      </c>
      <c r="C3145" s="1259" t="s">
        <v>57</v>
      </c>
      <c r="D3145" s="1260"/>
      <c r="E3145" s="525" t="s">
        <v>82</v>
      </c>
      <c r="F3145" s="525" t="s">
        <v>83</v>
      </c>
      <c r="G3145" s="697" t="str">
        <f>'Marks Entry'!$R$5</f>
        <v>No Bag Day Activity</v>
      </c>
      <c r="H3145" s="521" t="s">
        <v>32</v>
      </c>
      <c r="I3145" s="1261" t="s">
        <v>58</v>
      </c>
      <c r="J3145" s="1262"/>
      <c r="K3145" s="522" t="s">
        <v>203</v>
      </c>
      <c r="L3145" s="1263" t="s">
        <v>94</v>
      </c>
      <c r="M3145" s="1264"/>
      <c r="N3145" s="535" t="s">
        <v>86</v>
      </c>
      <c r="O3145" s="1265" t="s">
        <v>101</v>
      </c>
      <c r="P3145" s="1007"/>
    </row>
    <row r="3146" spans="1:16" s="73" customFormat="1" ht="25.5" customHeight="1" thickBot="1">
      <c r="A3146" s="1303"/>
      <c r="B3146" s="543" t="s">
        <v>210</v>
      </c>
      <c r="C3146" s="1267" t="s">
        <v>59</v>
      </c>
      <c r="D3146" s="1268"/>
      <c r="E3146" s="549">
        <f>'Marks Entry'!$N$7</f>
        <v>10</v>
      </c>
      <c r="F3146" s="549">
        <f>'Marks Entry'!$Q$7</f>
        <v>10</v>
      </c>
      <c r="G3146" s="549">
        <f>'Marks Entry'!$T$7</f>
        <v>10</v>
      </c>
      <c r="H3146" s="111">
        <f>SUM(E3146:G3146)</f>
        <v>30</v>
      </c>
      <c r="I3146" s="1269">
        <f>'Marks Entry'!$X$7</f>
        <v>70</v>
      </c>
      <c r="J3146" s="1270"/>
      <c r="K3146" s="531">
        <f>SUM(H3146,I3146)</f>
        <v>100</v>
      </c>
      <c r="L3146" s="1330">
        <f>'Marks Entry'!$AA$7</f>
        <v>100</v>
      </c>
      <c r="M3146" s="1331"/>
      <c r="N3146" s="536">
        <f>H3146+I3146+L3146</f>
        <v>200</v>
      </c>
      <c r="O3146" s="1266"/>
      <c r="P3146" s="1007"/>
    </row>
    <row r="3147" spans="1:16" s="73" customFormat="1" ht="18.600000000000001" customHeight="1">
      <c r="A3147" s="1303"/>
      <c r="B3147" s="543" t="s">
        <v>210</v>
      </c>
      <c r="C3147" s="1324" t="str">
        <f>'Marks Entry'!$L$3</f>
        <v>HINDI</v>
      </c>
      <c r="D3147" s="1325"/>
      <c r="E3147" s="527">
        <f>IF($L3136="TC",0,IF($L3136="Nso",0,VLOOKUP($A3133,'Marks Entry'!$B$9:$FN$108,13,0)))</f>
        <v>0</v>
      </c>
      <c r="F3147" s="527">
        <f>IF($L3136="TC",0,IF($L3136="Nso",0,VLOOKUP($A3133,'Marks Entry'!$B$9:$FN$108,16,0)))</f>
        <v>0</v>
      </c>
      <c r="G3147" s="527">
        <f>IF($L3136="TC",0,IF($L3136="Nso",0,VLOOKUP($A3133,'Marks Entry'!$B$9:$FN$108,19,0)))</f>
        <v>0</v>
      </c>
      <c r="H3147" s="528">
        <f>SUM(E3147:G3147)</f>
        <v>0</v>
      </c>
      <c r="I3147" s="1326">
        <f>IF($L3136="TC",0,IF($L3136="Nso",0,VLOOKUP($A3133,'Marks Entry'!$B$9:$FN$108,23,0)))</f>
        <v>0</v>
      </c>
      <c r="J3147" s="1327"/>
      <c r="K3147" s="532">
        <f>SUM(H3147,I3147)</f>
        <v>0</v>
      </c>
      <c r="L3147" s="1328">
        <f>IF($L3136="TC",0,IF($L3136="Nso",0,VLOOKUP($A3133,'Marks Entry'!$B$9:$FN$108,26,0)))</f>
        <v>0</v>
      </c>
      <c r="M3147" s="1329"/>
      <c r="N3147" s="537">
        <f>SUM(H3147,I3147,L3147)</f>
        <v>0</v>
      </c>
      <c r="O3147" s="544" t="str">
        <f>IF($L3136="TC",0,IF($L3136="Nso",0,VLOOKUP($A3133,'Marks Entry'!$B$9:$FN$108,30,0)))</f>
        <v>E</v>
      </c>
      <c r="P3147" s="1007"/>
    </row>
    <row r="3148" spans="1:16" s="73" customFormat="1" ht="18.600000000000001" customHeight="1">
      <c r="A3148" s="1303"/>
      <c r="B3148" s="543" t="s">
        <v>210</v>
      </c>
      <c r="C3148" s="1271" t="str">
        <f>'Marks Entry'!$AF$3</f>
        <v>ENGLISH</v>
      </c>
      <c r="D3148" s="1272"/>
      <c r="E3148" s="527">
        <f>IF($L3136="TC",0,IF($L3136="Nso",0,VLOOKUP($A3133,'Marks Entry'!$B$9:$FN$108,33,0)))</f>
        <v>0</v>
      </c>
      <c r="F3148" s="527">
        <f>IF($L3136="TC",0,IF($L3136="Nso",0,VLOOKUP($A3133,'Marks Entry'!$B$9:$FN$108,36,0)))</f>
        <v>0</v>
      </c>
      <c r="G3148" s="527">
        <f>IF($L3136="TC",0,IF($L3136="Nso",0,VLOOKUP($A3133,'Marks Entry'!$B$9:$FN$108,39,0)))</f>
        <v>0</v>
      </c>
      <c r="H3148" s="529">
        <f t="shared" ref="H3148:H3152" si="261">SUM(E3148:G3148)</f>
        <v>0</v>
      </c>
      <c r="I3148" s="1273">
        <f>IF($L3136="TC",0,IF($L3136="Nso",0,VLOOKUP($A3133,'Marks Entry'!$B$9:$FN$108,43,0)))</f>
        <v>0</v>
      </c>
      <c r="J3148" s="1274"/>
      <c r="K3148" s="533">
        <f t="shared" ref="K3148:K3152" si="262">SUM(H3148,I3148)</f>
        <v>0</v>
      </c>
      <c r="L3148" s="1275">
        <f>IF($L3136="TC",0,IF($L3136="Nso",0,VLOOKUP($A3133,'Marks Entry'!$B$9:$FN$108,46,0)))</f>
        <v>0</v>
      </c>
      <c r="M3148" s="1276"/>
      <c r="N3148" s="537">
        <f t="shared" ref="N3148:N3152" si="263">SUM(H3148,I3148,L3148)</f>
        <v>0</v>
      </c>
      <c r="O3148" s="544" t="str">
        <f>IF($L3136="TC",0,IF($L3136="Nso",0,VLOOKUP($A3133,'Marks Entry'!$B$9:$FN$108,50,0)))</f>
        <v>E</v>
      </c>
      <c r="P3148" s="1007"/>
    </row>
    <row r="3149" spans="1:16" s="73" customFormat="1" ht="18.600000000000001" customHeight="1">
      <c r="A3149" s="1303"/>
      <c r="B3149" s="543" t="s">
        <v>210</v>
      </c>
      <c r="C3149" s="1271" t="str">
        <f>'Marks Entry'!$AZ$3</f>
        <v>SANSKRIT</v>
      </c>
      <c r="D3149" s="1272"/>
      <c r="E3149" s="527">
        <f>IF($L3136="TC",0,IF($L3136="Nso",0,VLOOKUP($A3133,'Marks Entry'!$B$9:$FN$108,53,0)))</f>
        <v>0</v>
      </c>
      <c r="F3149" s="527">
        <f>IF($L3136="TC",0,IF($L3136="TC",0,IF($L3136="Nso",0,VLOOKUP($A3133,'Marks Entry'!$B$9:$FN$108,56,0))))</f>
        <v>0</v>
      </c>
      <c r="G3149" s="527">
        <f>IF($L3136="TC",0,IF($L3136="TC",0,IF($L3136="Nso",0,VLOOKUP($A3133,'Marks Entry'!$B$9:$FN$108,59,0))))</f>
        <v>0</v>
      </c>
      <c r="H3149" s="529">
        <f t="shared" si="261"/>
        <v>0</v>
      </c>
      <c r="I3149" s="1273">
        <f>IF($L3136="TC",0,IF($L3136="Nso",0,VLOOKUP($A3133,'Marks Entry'!$B$9:$FN$108,63,0)))</f>
        <v>0</v>
      </c>
      <c r="J3149" s="1274"/>
      <c r="K3149" s="533">
        <f t="shared" si="262"/>
        <v>0</v>
      </c>
      <c r="L3149" s="1275">
        <f>IF($L3136="TC",0,IF($L3136="Nso",0,VLOOKUP($A3133,'Marks Entry'!$B$9:$FN$108,66,0)))</f>
        <v>0</v>
      </c>
      <c r="M3149" s="1276"/>
      <c r="N3149" s="537">
        <f t="shared" si="263"/>
        <v>0</v>
      </c>
      <c r="O3149" s="544" t="str">
        <f>IF($L3136="TC",0,IF($L3136="Nso",0,VLOOKUP($A3133,'Marks Entry'!$B$9:$FN$108,70,0)))</f>
        <v>E</v>
      </c>
      <c r="P3149" s="1007"/>
    </row>
    <row r="3150" spans="1:16" s="73" customFormat="1" ht="18.600000000000001" customHeight="1">
      <c r="A3150" s="1303"/>
      <c r="B3150" s="543" t="s">
        <v>210</v>
      </c>
      <c r="C3150" s="1271" t="str">
        <f>'Marks Entry'!$BT$3</f>
        <v>SCIENCE</v>
      </c>
      <c r="D3150" s="1272"/>
      <c r="E3150" s="527">
        <f>IF($L3136="TC",0,IF($L3136="Nso",0,VLOOKUP($A3133,'Marks Entry'!$B$9:$FN$108,73,0)))</f>
        <v>0</v>
      </c>
      <c r="F3150" s="527">
        <f>IF($L3136="TC",0,IF($L3136="Nso",0,VLOOKUP($A3133,'Marks Entry'!$B$9:$FN$108,76,0)))</f>
        <v>0</v>
      </c>
      <c r="G3150" s="527">
        <f>IF($L3136="TC",0,IF($L3136="Nso",0,VLOOKUP($A3133,'Marks Entry'!$B$9:$FN$108,79,0)))</f>
        <v>0</v>
      </c>
      <c r="H3150" s="529">
        <f t="shared" si="261"/>
        <v>0</v>
      </c>
      <c r="I3150" s="1273">
        <f>IF($L3136="TC",0,IF($L3136="Nso",0,VLOOKUP($A3133,'Marks Entry'!$B$9:$FN$108,83,0)))</f>
        <v>0</v>
      </c>
      <c r="J3150" s="1274"/>
      <c r="K3150" s="533">
        <f t="shared" si="262"/>
        <v>0</v>
      </c>
      <c r="L3150" s="1275">
        <f>IF($L3136="TC",0,IF($L3136="Nso",0,VLOOKUP($A3133,'Marks Entry'!$B$9:$FN$108,86,0)))</f>
        <v>0</v>
      </c>
      <c r="M3150" s="1276"/>
      <c r="N3150" s="537">
        <f t="shared" si="263"/>
        <v>0</v>
      </c>
      <c r="O3150" s="544" t="str">
        <f>IF($L3136="TC",0,IF($L3136="Nso",0,VLOOKUP($A3133,'Marks Entry'!$B$9:$FN$108,90,0)))</f>
        <v>E</v>
      </c>
      <c r="P3150" s="1007"/>
    </row>
    <row r="3151" spans="1:16" s="73" customFormat="1" ht="18.600000000000001" customHeight="1">
      <c r="A3151" s="1303"/>
      <c r="B3151" s="543" t="s">
        <v>210</v>
      </c>
      <c r="C3151" s="1271" t="str">
        <f>'Marks Entry'!$CN$3</f>
        <v>MATHEMATICS</v>
      </c>
      <c r="D3151" s="1272"/>
      <c r="E3151" s="527">
        <f>IF($L3136="TC",0,IF($L3136="Nso",0,VLOOKUP($A3133,'Marks Entry'!$B$9:$FN$108,93,0)))</f>
        <v>0</v>
      </c>
      <c r="F3151" s="527">
        <f>IF($L3136="TC",0,IF($L3136="Nso",0,VLOOKUP($A3133,'Marks Entry'!$B$9:$FN$108,96,0)))</f>
        <v>0</v>
      </c>
      <c r="G3151" s="527">
        <f>IF($L3136="TC",0,IF($L3136="Nso",0,VLOOKUP($A3133,'Marks Entry'!$B$9:$FN$108,99,0)))</f>
        <v>0</v>
      </c>
      <c r="H3151" s="529">
        <f t="shared" si="261"/>
        <v>0</v>
      </c>
      <c r="I3151" s="1273">
        <f>IF($L3136="TC",0,IF($L3136="Nso",0,VLOOKUP($A3133,'Marks Entry'!$B$9:$FN$108,103,0)))</f>
        <v>0</v>
      </c>
      <c r="J3151" s="1274"/>
      <c r="K3151" s="533">
        <f t="shared" si="262"/>
        <v>0</v>
      </c>
      <c r="L3151" s="1275">
        <f>IF($L3136="TC",0,IF($L3136="Nso",0,VLOOKUP($A3133,'Marks Entry'!$B$9:$FN$108,106,0)))</f>
        <v>0</v>
      </c>
      <c r="M3151" s="1276"/>
      <c r="N3151" s="537">
        <f t="shared" si="263"/>
        <v>0</v>
      </c>
      <c r="O3151" s="544" t="str">
        <f>IF($L3136="TC",0,IF($L3136="Nso",0,VLOOKUP($A3133,'Marks Entry'!$B$9:$FN$108,110,0)))</f>
        <v>E</v>
      </c>
      <c r="P3151" s="1007"/>
    </row>
    <row r="3152" spans="1:16" s="73" customFormat="1" ht="18.600000000000001" customHeight="1" thickBot="1">
      <c r="A3152" s="1303"/>
      <c r="B3152" s="543" t="s">
        <v>210</v>
      </c>
      <c r="C3152" s="1277" t="str">
        <f>'Marks Entry'!$DH$3</f>
        <v>SOCIAL SCIENCE</v>
      </c>
      <c r="D3152" s="1278"/>
      <c r="E3152" s="527">
        <f>IF($L3136="TC",0,IF($L3136="Nso",0,VLOOKUP($A3133,'Marks Entry'!$B$9:$FN$108,113,0)))</f>
        <v>0</v>
      </c>
      <c r="F3152" s="527">
        <f>IF($L3136="TC",0,IF($L3136="Nso",0,VLOOKUP($A3133,'Marks Entry'!$B$9:$FN$108,116,0)))</f>
        <v>0</v>
      </c>
      <c r="G3152" s="527">
        <f>IF($L3136="TC",0,IF($L3136="Nso",0,VLOOKUP($A3133,'Marks Entry'!$B$9:$FN$108,119,0)))</f>
        <v>0</v>
      </c>
      <c r="H3152" s="530">
        <f t="shared" si="261"/>
        <v>0</v>
      </c>
      <c r="I3152" s="1279">
        <f>IF($L3136="TC",0,IF($L3136="Nso",0,VLOOKUP($A3133,'Marks Entry'!$B$9:$FN$108,123,0)))</f>
        <v>0</v>
      </c>
      <c r="J3152" s="1280"/>
      <c r="K3152" s="534">
        <f t="shared" si="262"/>
        <v>0</v>
      </c>
      <c r="L3152" s="1281">
        <f>IF($L3136="TC",0,IF($L3136="Nso",0,VLOOKUP($A3133,'Marks Entry'!$B$9:$FN$108,126,0)))</f>
        <v>0</v>
      </c>
      <c r="M3152" s="1282"/>
      <c r="N3152" s="537">
        <f t="shared" si="263"/>
        <v>0</v>
      </c>
      <c r="O3152" s="544" t="str">
        <f>IF($L3136="TC",0,IF($L3136="Nso",0,VLOOKUP($A3133,'Marks Entry'!$B$9:$FN$108,130,0)))</f>
        <v>E</v>
      </c>
      <c r="P3152" s="1007"/>
    </row>
    <row r="3153" spans="1:16" s="73" customFormat="1" ht="18.600000000000001" customHeight="1">
      <c r="A3153" s="1303"/>
      <c r="B3153" s="543" t="s">
        <v>210</v>
      </c>
      <c r="C3153" s="1350" t="s">
        <v>87</v>
      </c>
      <c r="D3153" s="1351"/>
      <c r="E3153" s="1352"/>
      <c r="F3153" s="1356" t="s">
        <v>88</v>
      </c>
      <c r="G3153" s="1357"/>
      <c r="H3153" s="1358" t="s">
        <v>89</v>
      </c>
      <c r="I3153" s="1358"/>
      <c r="J3153" s="1359" t="s">
        <v>44</v>
      </c>
      <c r="K3153" s="1360"/>
      <c r="L3153" s="236" t="s">
        <v>95</v>
      </c>
      <c r="M3153" s="236" t="s">
        <v>208</v>
      </c>
      <c r="N3153" s="200" t="s">
        <v>42</v>
      </c>
      <c r="O3153" s="545" t="s">
        <v>46</v>
      </c>
      <c r="P3153" s="1007"/>
    </row>
    <row r="3154" spans="1:16" s="73" customFormat="1" ht="18.600000000000001" customHeight="1" thickBot="1">
      <c r="A3154" s="1303"/>
      <c r="B3154" s="543" t="s">
        <v>210</v>
      </c>
      <c r="C3154" s="1353"/>
      <c r="D3154" s="1354"/>
      <c r="E3154" s="1355"/>
      <c r="F3154" s="1361">
        <f>IF($L3136="TC",0,IF($L3136="Nso",0,VLOOKUP($A3133,'Marks Entry'!$B$9:$FN$108,161,0)))</f>
        <v>1200</v>
      </c>
      <c r="G3154" s="1362"/>
      <c r="H3154" s="1363">
        <f>IF($L3136="TC",0,IF($L3136="Nso",0,VLOOKUP($A3133,'Marks Entry'!$B$9:$FN$108,162,0)))</f>
        <v>0</v>
      </c>
      <c r="I3154" s="1363"/>
      <c r="J3154" s="1364">
        <f>IF($L3136="TC",0,IF($L3136="Nso",0,VLOOKUP($A3133,'Marks Entry'!$B$9:$FN$108,163,0)))</f>
        <v>0</v>
      </c>
      <c r="K3154" s="1365"/>
      <c r="L3154" s="237" t="str">
        <f>IF($L3136="TC",0,IF($L3136="Nso",0,VLOOKUP($A3133,'Marks Entry'!$B$9:$FN$108,164,0)))</f>
        <v/>
      </c>
      <c r="M3154" s="237" t="str">
        <f>IF($L3136="TC",0,IF($L3136="Nso",0,VLOOKUP($A3133,'Marks Entry'!$B$9:$FN$108,165,0)))</f>
        <v/>
      </c>
      <c r="N3154" s="542" t="str">
        <f>IF($L3136="TC","TC",IF($L3136="Nso","NSO",VLOOKUP($A3133,'Marks Entry'!$B$9:$FN$108,166,0)))</f>
        <v>PROMOTED</v>
      </c>
      <c r="O3154" s="546" t="str">
        <f>IF($L3136="Nso",0,VLOOKUP($A3133,'Marks Entry'!$B$9:$FN$108,168,0))</f>
        <v/>
      </c>
      <c r="P3154" s="1007"/>
    </row>
    <row r="3155" spans="1:16" s="73" customFormat="1" ht="18.600000000000001" customHeight="1">
      <c r="A3155" s="1303"/>
      <c r="B3155" s="543" t="s">
        <v>210</v>
      </c>
      <c r="C3155" s="1332" t="s">
        <v>62</v>
      </c>
      <c r="D3155" s="1333"/>
      <c r="E3155" s="1333"/>
      <c r="F3155" s="1333"/>
      <c r="G3155" s="1333"/>
      <c r="H3155" s="1333"/>
      <c r="I3155" s="1334"/>
      <c r="J3155" s="1335" t="s">
        <v>63</v>
      </c>
      <c r="K3155" s="1335"/>
      <c r="L3155" s="1336"/>
      <c r="M3155" s="238">
        <f>IF($L3136="TC",0,IF($L3136="Nso",0,VLOOKUP($A3133,'Marks Entry'!$B$9:$FN$108,158,0)))</f>
        <v>0</v>
      </c>
      <c r="N3155" s="1337" t="s">
        <v>104</v>
      </c>
      <c r="O3155" s="1338"/>
      <c r="P3155" s="1007"/>
    </row>
    <row r="3156" spans="1:16" s="73" customFormat="1" ht="18.600000000000001" customHeight="1" thickBot="1">
      <c r="A3156" s="1303"/>
      <c r="B3156" s="543" t="s">
        <v>210</v>
      </c>
      <c r="C3156" s="1339" t="s">
        <v>57</v>
      </c>
      <c r="D3156" s="1340"/>
      <c r="E3156" s="1340"/>
      <c r="F3156" s="1341" t="s">
        <v>168</v>
      </c>
      <c r="G3156" s="1341"/>
      <c r="H3156" s="1341"/>
      <c r="I3156" s="523" t="s">
        <v>50</v>
      </c>
      <c r="J3156" s="1342" t="s">
        <v>64</v>
      </c>
      <c r="K3156" s="1342"/>
      <c r="L3156" s="1343"/>
      <c r="M3156" s="239">
        <f>IF($L3136="TC",0,IF($L3136="Nso",0,VLOOKUP($A3133,'Marks Entry'!$B$9:$FN$108,159,0)))</f>
        <v>0</v>
      </c>
      <c r="N3156" s="1344" t="str">
        <f>IF($L3136="TC",0,IF($L3136="Nso",0,VLOOKUP($A3133,'Marks Entry'!$B$9:$FN$108,160,0)))</f>
        <v/>
      </c>
      <c r="O3156" s="1345"/>
      <c r="P3156" s="1007"/>
    </row>
    <row r="3157" spans="1:16" s="73" customFormat="1" ht="18.600000000000001" customHeight="1">
      <c r="A3157" s="1303"/>
      <c r="B3157" s="543" t="s">
        <v>210</v>
      </c>
      <c r="C3157" s="1339"/>
      <c r="D3157" s="1340"/>
      <c r="E3157" s="1340"/>
      <c r="F3157" s="1341"/>
      <c r="G3157" s="1341"/>
      <c r="H3157" s="1341"/>
      <c r="I3157" s="524" t="s">
        <v>102</v>
      </c>
      <c r="J3157" s="1346" t="s">
        <v>65</v>
      </c>
      <c r="K3157" s="1346"/>
      <c r="L3157" s="1347"/>
      <c r="M3157" s="1348" t="str">
        <f>IF($L3136="TC",0,IF($L3136="Nso",0,VLOOKUP($A3133,'Marks Entry'!$B$9:$FN$108,169,0)))</f>
        <v>Need Improvement</v>
      </c>
      <c r="N3157" s="1348"/>
      <c r="O3157" s="1349"/>
      <c r="P3157" s="1007"/>
    </row>
    <row r="3158" spans="1:16" s="73" customFormat="1" ht="18.600000000000001" customHeight="1">
      <c r="A3158" s="1303"/>
      <c r="B3158" s="543" t="s">
        <v>210</v>
      </c>
      <c r="C3158" s="1397" t="str">
        <f>'Marks Entry'!$EB$3</f>
        <v>Work Exp.</v>
      </c>
      <c r="D3158" s="1398"/>
      <c r="E3158" s="1399"/>
      <c r="F3158" s="1400" t="str">
        <f>IF($L3136="TC",0,IF($L3136="Nso",0,VLOOKUP($A3133,'Marks Entry'!$B$9:$GM$108,186,0)))</f>
        <v>0/100</v>
      </c>
      <c r="G3158" s="1400"/>
      <c r="H3158" s="1400"/>
      <c r="I3158" s="59" t="str">
        <f>IF($L3136="TC",0,IF($L3136="Nso",0,VLOOKUP($A3133,'Marks Entry'!$B$9:$GM$108,139,0)))</f>
        <v>E</v>
      </c>
      <c r="J3158" s="1401" t="s">
        <v>81</v>
      </c>
      <c r="K3158" s="1401"/>
      <c r="L3158" s="1402"/>
      <c r="M3158" s="1403">
        <f>'Marks Entry'!$AA$2</f>
        <v>45041</v>
      </c>
      <c r="N3158" s="1403"/>
      <c r="O3158" s="1404"/>
      <c r="P3158" s="1007"/>
    </row>
    <row r="3159" spans="1:16" s="73" customFormat="1" ht="18.600000000000001" customHeight="1">
      <c r="A3159" s="1303"/>
      <c r="B3159" s="543" t="s">
        <v>210</v>
      </c>
      <c r="C3159" s="1405" t="str">
        <f>'Marks Entry'!$EK$3</f>
        <v>Art Edu.</v>
      </c>
      <c r="D3159" s="1400"/>
      <c r="E3159" s="1400"/>
      <c r="F3159" s="1406" t="str">
        <f>IF($L3136="TC",0,IF($L3136="Nso",0,VLOOKUP($A3133,'Marks Entry'!$B$9:$GM$108,190,0)))</f>
        <v>0/100</v>
      </c>
      <c r="G3159" s="1407"/>
      <c r="H3159" s="1408"/>
      <c r="I3159" s="59" t="str">
        <f>IF($L3136="TC",0,IF($L3136="Nso",0,VLOOKUP($A3133,'Marks Entry'!$B$9:$GM$108,148,0)))</f>
        <v>E</v>
      </c>
      <c r="J3159" s="1409"/>
      <c r="K3159" s="1409"/>
      <c r="L3159" s="1410"/>
      <c r="M3159" s="1410"/>
      <c r="N3159" s="1410"/>
      <c r="O3159" s="1411"/>
      <c r="P3159" s="1007"/>
    </row>
    <row r="3160" spans="1:16" s="73" customFormat="1" ht="18.600000000000001" customHeight="1">
      <c r="A3160" s="1303"/>
      <c r="B3160" s="543" t="s">
        <v>210</v>
      </c>
      <c r="C3160" s="1366" t="str">
        <f>'Marks Entry'!$ET$3</f>
        <v>HEALTH &amp; PHY. EDU.</v>
      </c>
      <c r="D3160" s="1367"/>
      <c r="E3160" s="1367"/>
      <c r="F3160" s="1368" t="str">
        <f>IF($L3136="TC",0,IF($L3136="Nso",0,VLOOKUP($A3133,'Marks Entry'!$B$9:$GM$108,194,0)))</f>
        <v>0/100</v>
      </c>
      <c r="G3160" s="1369"/>
      <c r="H3160" s="1370"/>
      <c r="I3160" s="59" t="str">
        <f>IF($L3136="TC",0,IF($L3136="Nso",0,VLOOKUP($A3133,'Marks Entry'!$B$9:$GM$108,157,0)))</f>
        <v>E</v>
      </c>
      <c r="J3160" s="1371" t="s">
        <v>77</v>
      </c>
      <c r="K3160" s="1372"/>
      <c r="L3160" s="1373"/>
      <c r="M3160" s="1377"/>
      <c r="N3160" s="1372"/>
      <c r="O3160" s="1378"/>
      <c r="P3160" s="1007"/>
    </row>
    <row r="3161" spans="1:16" s="73" customFormat="1" ht="18.600000000000001" customHeight="1">
      <c r="A3161" s="1303"/>
      <c r="B3161" s="543" t="s">
        <v>210</v>
      </c>
      <c r="C3161" s="1381" t="s">
        <v>66</v>
      </c>
      <c r="D3161" s="1382"/>
      <c r="E3161" s="1382"/>
      <c r="F3161" s="1382"/>
      <c r="G3161" s="1382"/>
      <c r="H3161" s="1382"/>
      <c r="I3161" s="1383"/>
      <c r="J3161" s="1374"/>
      <c r="K3161" s="1375"/>
      <c r="L3161" s="1376"/>
      <c r="M3161" s="1379"/>
      <c r="N3161" s="1375"/>
      <c r="O3161" s="1380"/>
      <c r="P3161" s="1007"/>
    </row>
    <row r="3162" spans="1:16" s="73" customFormat="1" ht="18.600000000000001" customHeight="1" thickBot="1">
      <c r="A3162" s="1303"/>
      <c r="B3162" s="543" t="s">
        <v>210</v>
      </c>
      <c r="C3162" s="60" t="s">
        <v>67</v>
      </c>
      <c r="D3162" s="1384" t="s">
        <v>72</v>
      </c>
      <c r="E3162" s="1385"/>
      <c r="F3162" s="1384" t="s">
        <v>73</v>
      </c>
      <c r="G3162" s="1386"/>
      <c r="H3162" s="1386"/>
      <c r="I3162" s="1387"/>
      <c r="J3162" s="1388" t="s">
        <v>78</v>
      </c>
      <c r="K3162" s="1389"/>
      <c r="L3162" s="1389"/>
      <c r="M3162" s="1389"/>
      <c r="N3162" s="1389"/>
      <c r="O3162" s="1390"/>
      <c r="P3162" s="1007"/>
    </row>
    <row r="3163" spans="1:16" s="73" customFormat="1" ht="18.600000000000001" customHeight="1">
      <c r="A3163" s="1303"/>
      <c r="B3163" s="543" t="s">
        <v>210</v>
      </c>
      <c r="C3163" s="690" t="s">
        <v>68</v>
      </c>
      <c r="D3163" s="1328" t="s">
        <v>211</v>
      </c>
      <c r="E3163" s="1327"/>
      <c r="F3163" s="1394" t="s">
        <v>74</v>
      </c>
      <c r="G3163" s="1395"/>
      <c r="H3163" s="1395"/>
      <c r="I3163" s="1396"/>
      <c r="J3163" s="1391"/>
      <c r="K3163" s="1392"/>
      <c r="L3163" s="1392"/>
      <c r="M3163" s="1392"/>
      <c r="N3163" s="1392"/>
      <c r="O3163" s="1393"/>
      <c r="P3163" s="1007"/>
    </row>
    <row r="3164" spans="1:16" s="73" customFormat="1" ht="18.600000000000001" customHeight="1">
      <c r="A3164" s="1303"/>
      <c r="B3164" s="543" t="s">
        <v>210</v>
      </c>
      <c r="C3164" s="689" t="s">
        <v>69</v>
      </c>
      <c r="D3164" s="1275" t="s">
        <v>212</v>
      </c>
      <c r="E3164" s="1274"/>
      <c r="F3164" s="1413" t="s">
        <v>75</v>
      </c>
      <c r="G3164" s="1414"/>
      <c r="H3164" s="1414"/>
      <c r="I3164" s="1415"/>
      <c r="J3164" s="1391"/>
      <c r="K3164" s="1392"/>
      <c r="L3164" s="1392"/>
      <c r="M3164" s="1392"/>
      <c r="N3164" s="1392"/>
      <c r="O3164" s="1393"/>
      <c r="P3164" s="1007"/>
    </row>
    <row r="3165" spans="1:16" s="73" customFormat="1" ht="18.600000000000001" customHeight="1">
      <c r="A3165" s="1303"/>
      <c r="B3165" s="543" t="s">
        <v>210</v>
      </c>
      <c r="C3165" s="689" t="s">
        <v>71</v>
      </c>
      <c r="D3165" s="1275" t="s">
        <v>213</v>
      </c>
      <c r="E3165" s="1274"/>
      <c r="F3165" s="1413" t="s">
        <v>76</v>
      </c>
      <c r="G3165" s="1414"/>
      <c r="H3165" s="1414"/>
      <c r="I3165" s="1415"/>
      <c r="J3165" s="1416" t="s">
        <v>90</v>
      </c>
      <c r="K3165" s="1417"/>
      <c r="L3165" s="1417"/>
      <c r="M3165" s="1417"/>
      <c r="N3165" s="1417"/>
      <c r="O3165" s="1418"/>
      <c r="P3165" s="1007"/>
    </row>
    <row r="3166" spans="1:16" s="73" customFormat="1" ht="18.600000000000001" customHeight="1">
      <c r="A3166" s="1303"/>
      <c r="B3166" s="543" t="s">
        <v>210</v>
      </c>
      <c r="C3166" s="689" t="s">
        <v>70</v>
      </c>
      <c r="D3166" s="1275" t="s">
        <v>214</v>
      </c>
      <c r="E3166" s="1274"/>
      <c r="F3166" s="1413" t="s">
        <v>103</v>
      </c>
      <c r="G3166" s="1414"/>
      <c r="H3166" s="1414"/>
      <c r="I3166" s="1415"/>
      <c r="J3166" s="1416"/>
      <c r="K3166" s="1417"/>
      <c r="L3166" s="1417"/>
      <c r="M3166" s="1417"/>
      <c r="N3166" s="1417"/>
      <c r="O3166" s="1418"/>
      <c r="P3166" s="1007"/>
    </row>
    <row r="3167" spans="1:16" s="73" customFormat="1" ht="18.600000000000001" customHeight="1" thickBot="1">
      <c r="A3167" s="1303"/>
      <c r="B3167" s="547" t="s">
        <v>210</v>
      </c>
      <c r="C3167" s="548" t="s">
        <v>153</v>
      </c>
      <c r="D3167" s="1281" t="s">
        <v>215</v>
      </c>
      <c r="E3167" s="1280"/>
      <c r="F3167" s="1422" t="s">
        <v>216</v>
      </c>
      <c r="G3167" s="1423"/>
      <c r="H3167" s="1423"/>
      <c r="I3167" s="1424"/>
      <c r="J3167" s="1419"/>
      <c r="K3167" s="1420"/>
      <c r="L3167" s="1420"/>
      <c r="M3167" s="1420"/>
      <c r="N3167" s="1420"/>
      <c r="O3167" s="1421"/>
      <c r="P3167" s="1007"/>
    </row>
    <row r="3168" spans="1:16" s="73" customFormat="1" ht="9.75" customHeight="1">
      <c r="A3168" s="1412"/>
      <c r="B3168" s="1412"/>
      <c r="C3168" s="1412"/>
      <c r="D3168" s="1412"/>
      <c r="E3168" s="1412"/>
      <c r="F3168" s="1412"/>
      <c r="G3168" s="1412"/>
      <c r="H3168" s="1412"/>
      <c r="I3168" s="1412"/>
      <c r="J3168" s="1412"/>
      <c r="K3168" s="1412"/>
      <c r="L3168" s="1412"/>
      <c r="M3168" s="1412"/>
      <c r="N3168" s="1412"/>
      <c r="O3168" s="1412"/>
      <c r="P3168" s="1412"/>
    </row>
    <row r="3169" spans="1:16" s="73" customFormat="1" ht="17.25" customHeight="1" thickBot="1">
      <c r="A3169" s="241">
        <f>A3133+1</f>
        <v>89</v>
      </c>
      <c r="B3169" s="1302" t="s">
        <v>53</v>
      </c>
      <c r="C3169" s="1302"/>
      <c r="D3169" s="1302"/>
      <c r="E3169" s="1302"/>
      <c r="F3169" s="1302"/>
      <c r="G3169" s="1302"/>
      <c r="H3169" s="1302"/>
      <c r="I3169" s="1302"/>
      <c r="J3169" s="1302"/>
      <c r="K3169" s="1302"/>
      <c r="L3169" s="1302"/>
      <c r="M3169" s="1302"/>
      <c r="N3169" s="1302"/>
      <c r="O3169" s="1302"/>
      <c r="P3169" s="1007"/>
    </row>
    <row r="3170" spans="1:16" s="73" customFormat="1" ht="44.25" customHeight="1">
      <c r="A3170" s="1303"/>
      <c r="B3170" s="1304" t="str">
        <f>IF(L3172&gt;0,CONCATENATE(I3172,L3172),0)</f>
        <v>Roll No.:-989</v>
      </c>
      <c r="C3170" s="1306"/>
      <c r="D3170" s="1308" t="str">
        <f>Master!$E$8</f>
        <v>Govt. Sr. Secondary School Raimalwada</v>
      </c>
      <c r="E3170" s="1309"/>
      <c r="F3170" s="1309"/>
      <c r="G3170" s="1309"/>
      <c r="H3170" s="1309"/>
      <c r="I3170" s="1309"/>
      <c r="J3170" s="1309"/>
      <c r="K3170" s="1309"/>
      <c r="L3170" s="1309"/>
      <c r="M3170" s="1309"/>
      <c r="N3170" s="1309"/>
      <c r="O3170" s="1310"/>
      <c r="P3170" s="1007"/>
    </row>
    <row r="3171" spans="1:16" s="73" customFormat="1" ht="26.25" customHeight="1" thickBot="1">
      <c r="A3171" s="1303"/>
      <c r="B3171" s="1305"/>
      <c r="C3171" s="1307"/>
      <c r="D3171" s="1311" t="str">
        <f>Master!$E$11</f>
        <v>P.S.-Bapini (Jodhpur)</v>
      </c>
      <c r="E3171" s="1311"/>
      <c r="F3171" s="1311"/>
      <c r="G3171" s="1311"/>
      <c r="H3171" s="1311"/>
      <c r="I3171" s="1311"/>
      <c r="J3171" s="1311"/>
      <c r="K3171" s="1311"/>
      <c r="L3171" s="1311"/>
      <c r="M3171" s="1311"/>
      <c r="N3171" s="1311"/>
      <c r="O3171" s="1312"/>
      <c r="P3171" s="1007"/>
    </row>
    <row r="3172" spans="1:16" s="73" customFormat="1" ht="15" customHeight="1">
      <c r="A3172" s="1303"/>
      <c r="B3172" s="1313"/>
      <c r="C3172" s="1314" t="s">
        <v>163</v>
      </c>
      <c r="D3172" s="1315"/>
      <c r="E3172" s="1315"/>
      <c r="F3172" s="1315"/>
      <c r="G3172" s="1315"/>
      <c r="H3172" s="1316"/>
      <c r="I3172" s="1320" t="s">
        <v>125</v>
      </c>
      <c r="J3172" s="1321"/>
      <c r="K3172" s="1321"/>
      <c r="L3172" s="1286">
        <f>VLOOKUP(A3169,'Marks Entry'!$B$9:$G$108,6)</f>
        <v>989</v>
      </c>
      <c r="M3172" s="1288" t="str">
        <f>CONCATENATE('Marks Entry'!$C$3,"0",'Marks Entry'!$G$3)</f>
        <v>School U-Dise Code :-08151106901</v>
      </c>
      <c r="N3172" s="1289"/>
      <c r="O3172" s="1290"/>
      <c r="P3172" s="1007"/>
    </row>
    <row r="3173" spans="1:16" s="73" customFormat="1" ht="15" customHeight="1">
      <c r="A3173" s="1303"/>
      <c r="B3173" s="1313"/>
      <c r="C3173" s="1314"/>
      <c r="D3173" s="1315"/>
      <c r="E3173" s="1315"/>
      <c r="F3173" s="1315"/>
      <c r="G3173" s="1315"/>
      <c r="H3173" s="1316"/>
      <c r="I3173" s="1320"/>
      <c r="J3173" s="1321"/>
      <c r="K3173" s="1321"/>
      <c r="L3173" s="1286"/>
      <c r="M3173" s="1291" t="str">
        <f>CONCATENATE('Marks Entry'!$I$3,'Marks Entry'!$J$3)</f>
        <v>Session :-2022-23</v>
      </c>
      <c r="N3173" s="1292"/>
      <c r="O3173" s="1293"/>
      <c r="P3173" s="1007"/>
    </row>
    <row r="3174" spans="1:16" s="73" customFormat="1" ht="15" customHeight="1" thickBot="1">
      <c r="A3174" s="1303"/>
      <c r="B3174" s="1313"/>
      <c r="C3174" s="1317"/>
      <c r="D3174" s="1318"/>
      <c r="E3174" s="1318"/>
      <c r="F3174" s="1318"/>
      <c r="G3174" s="1318"/>
      <c r="H3174" s="1319"/>
      <c r="I3174" s="1322"/>
      <c r="J3174" s="1323"/>
      <c r="K3174" s="1323"/>
      <c r="L3174" s="1287"/>
      <c r="M3174" s="1294"/>
      <c r="N3174" s="1295"/>
      <c r="O3174" s="1296"/>
      <c r="P3174" s="1007"/>
    </row>
    <row r="3175" spans="1:16" s="73" customFormat="1" ht="19.5" customHeight="1">
      <c r="A3175" s="1303"/>
      <c r="B3175" s="543" t="s">
        <v>210</v>
      </c>
      <c r="C3175" s="1297" t="s">
        <v>21</v>
      </c>
      <c r="D3175" s="1298"/>
      <c r="E3175" s="1298"/>
      <c r="F3175" s="1298"/>
      <c r="G3175" s="1299"/>
      <c r="H3175" s="13" t="s">
        <v>161</v>
      </c>
      <c r="I3175" s="1300">
        <f>VLOOKUP($A3169,'Marks Entry'!$B$9:$FN$108,4,0)</f>
        <v>0</v>
      </c>
      <c r="J3175" s="1300"/>
      <c r="K3175" s="1300"/>
      <c r="L3175" s="1300"/>
      <c r="M3175" s="1300"/>
      <c r="N3175" s="1300"/>
      <c r="O3175" s="1301"/>
      <c r="P3175" s="1007"/>
    </row>
    <row r="3176" spans="1:16" s="73" customFormat="1" ht="19.5" customHeight="1">
      <c r="A3176" s="1303"/>
      <c r="B3176" s="543" t="s">
        <v>210</v>
      </c>
      <c r="C3176" s="1283" t="s">
        <v>23</v>
      </c>
      <c r="D3176" s="1284"/>
      <c r="E3176" s="1284"/>
      <c r="F3176" s="1284"/>
      <c r="G3176" s="1285"/>
      <c r="H3176" s="25" t="s">
        <v>161</v>
      </c>
      <c r="I3176" s="1252">
        <f>VLOOKUP($A3169,'Marks Entry'!$B$9:$FN$108,7,0)</f>
        <v>0</v>
      </c>
      <c r="J3176" s="1252"/>
      <c r="K3176" s="1252"/>
      <c r="L3176" s="1252"/>
      <c r="M3176" s="1252"/>
      <c r="N3176" s="1252"/>
      <c r="O3176" s="1253"/>
      <c r="P3176" s="1007"/>
    </row>
    <row r="3177" spans="1:16" s="73" customFormat="1" ht="19.5" customHeight="1">
      <c r="A3177" s="1303"/>
      <c r="B3177" s="543" t="s">
        <v>210</v>
      </c>
      <c r="C3177" s="1283" t="s">
        <v>24</v>
      </c>
      <c r="D3177" s="1284"/>
      <c r="E3177" s="1284"/>
      <c r="F3177" s="1284"/>
      <c r="G3177" s="1285"/>
      <c r="H3177" s="25" t="s">
        <v>161</v>
      </c>
      <c r="I3177" s="1252">
        <f>VLOOKUP($A3169,'Marks Entry'!$B$9:$FN$108,8,0)</f>
        <v>0</v>
      </c>
      <c r="J3177" s="1252"/>
      <c r="K3177" s="1252"/>
      <c r="L3177" s="1252"/>
      <c r="M3177" s="1252"/>
      <c r="N3177" s="1252"/>
      <c r="O3177" s="1253"/>
      <c r="P3177" s="1007"/>
    </row>
    <row r="3178" spans="1:16" s="73" customFormat="1" ht="19.5" customHeight="1">
      <c r="A3178" s="1303"/>
      <c r="B3178" s="543" t="s">
        <v>210</v>
      </c>
      <c r="C3178" s="1283" t="s">
        <v>55</v>
      </c>
      <c r="D3178" s="1284"/>
      <c r="E3178" s="1284"/>
      <c r="F3178" s="1284"/>
      <c r="G3178" s="1285"/>
      <c r="H3178" s="25" t="s">
        <v>161</v>
      </c>
      <c r="I3178" s="1252">
        <f>VLOOKUP($A3169,'Marks Entry'!$B$9:$FN$108,9,0)</f>
        <v>0</v>
      </c>
      <c r="J3178" s="1252"/>
      <c r="K3178" s="1252"/>
      <c r="L3178" s="1252"/>
      <c r="M3178" s="1252"/>
      <c r="N3178" s="1252"/>
      <c r="O3178" s="1253"/>
      <c r="P3178" s="1007"/>
    </row>
    <row r="3179" spans="1:16" s="73" customFormat="1" ht="19.5" customHeight="1">
      <c r="A3179" s="1303"/>
      <c r="B3179" s="543" t="s">
        <v>210</v>
      </c>
      <c r="C3179" s="1283" t="s">
        <v>56</v>
      </c>
      <c r="D3179" s="1284"/>
      <c r="E3179" s="1284"/>
      <c r="F3179" s="1284"/>
      <c r="G3179" s="1285"/>
      <c r="H3179" s="25" t="s">
        <v>161</v>
      </c>
      <c r="I3179" s="1251" t="str">
        <f>CONCATENATE('Marks Entry'!$G$4,'Marks Entry'!$J$4)</f>
        <v>6(A)</v>
      </c>
      <c r="J3179" s="1252"/>
      <c r="K3179" s="1252"/>
      <c r="L3179" s="1252"/>
      <c r="M3179" s="1252"/>
      <c r="N3179" s="1252"/>
      <c r="O3179" s="1253"/>
      <c r="P3179" s="1007"/>
    </row>
    <row r="3180" spans="1:16" s="73" customFormat="1" ht="19.5" customHeight="1" thickBot="1">
      <c r="A3180" s="1303"/>
      <c r="B3180" s="543" t="s">
        <v>210</v>
      </c>
      <c r="C3180" s="1254" t="s">
        <v>26</v>
      </c>
      <c r="D3180" s="1255"/>
      <c r="E3180" s="1255"/>
      <c r="F3180" s="1255"/>
      <c r="G3180" s="1256"/>
      <c r="H3180" s="61" t="s">
        <v>161</v>
      </c>
      <c r="I3180" s="1257">
        <f>VLOOKUP($A3169,'Marks Entry'!$B$9:$FN$108,10,0)</f>
        <v>0</v>
      </c>
      <c r="J3180" s="1257"/>
      <c r="K3180" s="1257"/>
      <c r="L3180" s="1257"/>
      <c r="M3180" s="1257"/>
      <c r="N3180" s="1257"/>
      <c r="O3180" s="1258"/>
      <c r="P3180" s="1007"/>
    </row>
    <row r="3181" spans="1:16" s="73" customFormat="1" ht="34.5" customHeight="1">
      <c r="A3181" s="1303"/>
      <c r="B3181" s="543" t="s">
        <v>210</v>
      </c>
      <c r="C3181" s="1259" t="s">
        <v>57</v>
      </c>
      <c r="D3181" s="1260"/>
      <c r="E3181" s="525" t="s">
        <v>82</v>
      </c>
      <c r="F3181" s="525" t="s">
        <v>83</v>
      </c>
      <c r="G3181" s="697" t="str">
        <f>'Marks Entry'!$R$5</f>
        <v>No Bag Day Activity</v>
      </c>
      <c r="H3181" s="521" t="s">
        <v>32</v>
      </c>
      <c r="I3181" s="1261" t="s">
        <v>58</v>
      </c>
      <c r="J3181" s="1262"/>
      <c r="K3181" s="522" t="s">
        <v>203</v>
      </c>
      <c r="L3181" s="1263" t="s">
        <v>94</v>
      </c>
      <c r="M3181" s="1264"/>
      <c r="N3181" s="535" t="s">
        <v>86</v>
      </c>
      <c r="O3181" s="1265" t="s">
        <v>101</v>
      </c>
      <c r="P3181" s="1007"/>
    </row>
    <row r="3182" spans="1:16" s="73" customFormat="1" ht="25.5" customHeight="1" thickBot="1">
      <c r="A3182" s="1303"/>
      <c r="B3182" s="543" t="s">
        <v>210</v>
      </c>
      <c r="C3182" s="1267" t="s">
        <v>59</v>
      </c>
      <c r="D3182" s="1268"/>
      <c r="E3182" s="549">
        <f>'Marks Entry'!$N$7</f>
        <v>10</v>
      </c>
      <c r="F3182" s="549">
        <f>'Marks Entry'!$Q$7</f>
        <v>10</v>
      </c>
      <c r="G3182" s="549">
        <f>'Marks Entry'!$T$7</f>
        <v>10</v>
      </c>
      <c r="H3182" s="111">
        <f>SUM(E3182:G3182)</f>
        <v>30</v>
      </c>
      <c r="I3182" s="1269">
        <f>'Marks Entry'!$X$7</f>
        <v>70</v>
      </c>
      <c r="J3182" s="1270"/>
      <c r="K3182" s="531">
        <f>SUM(H3182,I3182)</f>
        <v>100</v>
      </c>
      <c r="L3182" s="1330">
        <f>'Marks Entry'!$AA$7</f>
        <v>100</v>
      </c>
      <c r="M3182" s="1331"/>
      <c r="N3182" s="536">
        <f>H3182+I3182+L3182</f>
        <v>200</v>
      </c>
      <c r="O3182" s="1266"/>
      <c r="P3182" s="1007"/>
    </row>
    <row r="3183" spans="1:16" s="73" customFormat="1" ht="18.600000000000001" customHeight="1">
      <c r="A3183" s="1303"/>
      <c r="B3183" s="543" t="s">
        <v>210</v>
      </c>
      <c r="C3183" s="1324" t="str">
        <f>'Marks Entry'!$L$3</f>
        <v>HINDI</v>
      </c>
      <c r="D3183" s="1325"/>
      <c r="E3183" s="527">
        <f>IF($L3172="TC",0,IF($L3172="Nso",0,VLOOKUP($A3169,'Marks Entry'!$B$9:$FN$108,13,0)))</f>
        <v>0</v>
      </c>
      <c r="F3183" s="527">
        <f>IF($L3172="TC",0,IF($L3172="Nso",0,VLOOKUP($A3169,'Marks Entry'!$B$9:$FN$108,16,0)))</f>
        <v>0</v>
      </c>
      <c r="G3183" s="527">
        <f>IF($L3172="TC",0,IF($L3172="Nso",0,VLOOKUP($A3169,'Marks Entry'!$B$9:$FN$108,19,0)))</f>
        <v>0</v>
      </c>
      <c r="H3183" s="528">
        <f>SUM(E3183:G3183)</f>
        <v>0</v>
      </c>
      <c r="I3183" s="1326">
        <f>IF($L3172="TC",0,IF($L3172="Nso",0,VLOOKUP($A3169,'Marks Entry'!$B$9:$FN$108,23,0)))</f>
        <v>0</v>
      </c>
      <c r="J3183" s="1327"/>
      <c r="K3183" s="532">
        <f>SUM(H3183,I3183)</f>
        <v>0</v>
      </c>
      <c r="L3183" s="1328">
        <f>IF($L3172="TC",0,IF($L3172="Nso",0,VLOOKUP($A3169,'Marks Entry'!$B$9:$FN$108,26,0)))</f>
        <v>0</v>
      </c>
      <c r="M3183" s="1329"/>
      <c r="N3183" s="537">
        <f>SUM(H3183,I3183,L3183)</f>
        <v>0</v>
      </c>
      <c r="O3183" s="544" t="str">
        <f>IF($L3172="TC",0,IF($L3172="Nso",0,VLOOKUP($A3169,'Marks Entry'!$B$9:$FN$108,30,0)))</f>
        <v>E</v>
      </c>
      <c r="P3183" s="1007"/>
    </row>
    <row r="3184" spans="1:16" s="73" customFormat="1" ht="18.600000000000001" customHeight="1">
      <c r="A3184" s="1303"/>
      <c r="B3184" s="543" t="s">
        <v>210</v>
      </c>
      <c r="C3184" s="1271" t="str">
        <f>'Marks Entry'!$AF$3</f>
        <v>ENGLISH</v>
      </c>
      <c r="D3184" s="1272"/>
      <c r="E3184" s="527">
        <f>IF($L3172="TC",0,IF($L3172="Nso",0,VLOOKUP($A3169,'Marks Entry'!$B$9:$FN$108,33,0)))</f>
        <v>0</v>
      </c>
      <c r="F3184" s="527">
        <f>IF($L3172="TC",0,IF($L3172="Nso",0,VLOOKUP($A3169,'Marks Entry'!$B$9:$FN$108,36,0)))</f>
        <v>0</v>
      </c>
      <c r="G3184" s="527">
        <f>IF($L3172="TC",0,IF($L3172="Nso",0,VLOOKUP($A3169,'Marks Entry'!$B$9:$FN$108,39,0)))</f>
        <v>0</v>
      </c>
      <c r="H3184" s="529">
        <f t="shared" ref="H3184:H3188" si="264">SUM(E3184:G3184)</f>
        <v>0</v>
      </c>
      <c r="I3184" s="1273">
        <f>IF($L3172="TC",0,IF($L3172="Nso",0,VLOOKUP($A3169,'Marks Entry'!$B$9:$FN$108,43,0)))</f>
        <v>0</v>
      </c>
      <c r="J3184" s="1274"/>
      <c r="K3184" s="533">
        <f t="shared" ref="K3184:K3188" si="265">SUM(H3184,I3184)</f>
        <v>0</v>
      </c>
      <c r="L3184" s="1275">
        <f>IF($L3172="TC",0,IF($L3172="Nso",0,VLOOKUP($A3169,'Marks Entry'!$B$9:$FN$108,46,0)))</f>
        <v>0</v>
      </c>
      <c r="M3184" s="1276"/>
      <c r="N3184" s="537">
        <f t="shared" ref="N3184:N3188" si="266">SUM(H3184,I3184,L3184)</f>
        <v>0</v>
      </c>
      <c r="O3184" s="544" t="str">
        <f>IF($L3172="TC",0,IF($L3172="Nso",0,VLOOKUP($A3169,'Marks Entry'!$B$9:$FN$108,50,0)))</f>
        <v>E</v>
      </c>
      <c r="P3184" s="1007"/>
    </row>
    <row r="3185" spans="1:16" s="73" customFormat="1" ht="18.600000000000001" customHeight="1">
      <c r="A3185" s="1303"/>
      <c r="B3185" s="543" t="s">
        <v>210</v>
      </c>
      <c r="C3185" s="1271" t="str">
        <f>'Marks Entry'!$AZ$3</f>
        <v>SANSKRIT</v>
      </c>
      <c r="D3185" s="1272"/>
      <c r="E3185" s="527">
        <f>IF($L3172="TC",0,IF($L3172="Nso",0,VLOOKUP($A3169,'Marks Entry'!$B$9:$FN$108,53,0)))</f>
        <v>0</v>
      </c>
      <c r="F3185" s="527">
        <f>IF($L3172="TC",0,IF($L3172="TC",0,IF($L3172="Nso",0,VLOOKUP($A3169,'Marks Entry'!$B$9:$FN$108,56,0))))</f>
        <v>0</v>
      </c>
      <c r="G3185" s="527">
        <f>IF($L3172="TC",0,IF($L3172="TC",0,IF($L3172="Nso",0,VLOOKUP($A3169,'Marks Entry'!$B$9:$FN$108,59,0))))</f>
        <v>0</v>
      </c>
      <c r="H3185" s="529">
        <f t="shared" si="264"/>
        <v>0</v>
      </c>
      <c r="I3185" s="1273">
        <f>IF($L3172="TC",0,IF($L3172="Nso",0,VLOOKUP($A3169,'Marks Entry'!$B$9:$FN$108,63,0)))</f>
        <v>0</v>
      </c>
      <c r="J3185" s="1274"/>
      <c r="K3185" s="533">
        <f t="shared" si="265"/>
        <v>0</v>
      </c>
      <c r="L3185" s="1275">
        <f>IF($L3172="TC",0,IF($L3172="Nso",0,VLOOKUP($A3169,'Marks Entry'!$B$9:$FN$108,66,0)))</f>
        <v>0</v>
      </c>
      <c r="M3185" s="1276"/>
      <c r="N3185" s="537">
        <f t="shared" si="266"/>
        <v>0</v>
      </c>
      <c r="O3185" s="544" t="str">
        <f>IF($L3172="TC",0,IF($L3172="Nso",0,VLOOKUP($A3169,'Marks Entry'!$B$9:$FN$108,70,0)))</f>
        <v>E</v>
      </c>
      <c r="P3185" s="1007"/>
    </row>
    <row r="3186" spans="1:16" s="73" customFormat="1" ht="18.600000000000001" customHeight="1">
      <c r="A3186" s="1303"/>
      <c r="B3186" s="543" t="s">
        <v>210</v>
      </c>
      <c r="C3186" s="1271" t="str">
        <f>'Marks Entry'!$BT$3</f>
        <v>SCIENCE</v>
      </c>
      <c r="D3186" s="1272"/>
      <c r="E3186" s="527">
        <f>IF($L3172="TC",0,IF($L3172="Nso",0,VLOOKUP($A3169,'Marks Entry'!$B$9:$FN$108,73,0)))</f>
        <v>0</v>
      </c>
      <c r="F3186" s="527">
        <f>IF($L3172="TC",0,IF($L3172="Nso",0,VLOOKUP($A3169,'Marks Entry'!$B$9:$FN$108,76,0)))</f>
        <v>0</v>
      </c>
      <c r="G3186" s="527">
        <f>IF($L3172="TC",0,IF($L3172="Nso",0,VLOOKUP($A3169,'Marks Entry'!$B$9:$FN$108,79,0)))</f>
        <v>0</v>
      </c>
      <c r="H3186" s="529">
        <f t="shared" si="264"/>
        <v>0</v>
      </c>
      <c r="I3186" s="1273">
        <f>IF($L3172="TC",0,IF($L3172="Nso",0,VLOOKUP($A3169,'Marks Entry'!$B$9:$FN$108,83,0)))</f>
        <v>0</v>
      </c>
      <c r="J3186" s="1274"/>
      <c r="K3186" s="533">
        <f t="shared" si="265"/>
        <v>0</v>
      </c>
      <c r="L3186" s="1275">
        <f>IF($L3172="TC",0,IF($L3172="Nso",0,VLOOKUP($A3169,'Marks Entry'!$B$9:$FN$108,86,0)))</f>
        <v>0</v>
      </c>
      <c r="M3186" s="1276"/>
      <c r="N3186" s="537">
        <f t="shared" si="266"/>
        <v>0</v>
      </c>
      <c r="O3186" s="544" t="str">
        <f>IF($L3172="TC",0,IF($L3172="Nso",0,VLOOKUP($A3169,'Marks Entry'!$B$9:$FN$108,90,0)))</f>
        <v>E</v>
      </c>
      <c r="P3186" s="1007"/>
    </row>
    <row r="3187" spans="1:16" s="73" customFormat="1" ht="18.600000000000001" customHeight="1">
      <c r="A3187" s="1303"/>
      <c r="B3187" s="543" t="s">
        <v>210</v>
      </c>
      <c r="C3187" s="1271" t="str">
        <f>'Marks Entry'!$CN$3</f>
        <v>MATHEMATICS</v>
      </c>
      <c r="D3187" s="1272"/>
      <c r="E3187" s="527">
        <f>IF($L3172="TC",0,IF($L3172="Nso",0,VLOOKUP($A3169,'Marks Entry'!$B$9:$FN$108,93,0)))</f>
        <v>0</v>
      </c>
      <c r="F3187" s="527">
        <f>IF($L3172="TC",0,IF($L3172="Nso",0,VLOOKUP($A3169,'Marks Entry'!$B$9:$FN$108,96,0)))</f>
        <v>0</v>
      </c>
      <c r="G3187" s="527">
        <f>IF($L3172="TC",0,IF($L3172="Nso",0,VLOOKUP($A3169,'Marks Entry'!$B$9:$FN$108,99,0)))</f>
        <v>0</v>
      </c>
      <c r="H3187" s="529">
        <f t="shared" si="264"/>
        <v>0</v>
      </c>
      <c r="I3187" s="1273">
        <f>IF($L3172="TC",0,IF($L3172="Nso",0,VLOOKUP($A3169,'Marks Entry'!$B$9:$FN$108,103,0)))</f>
        <v>0</v>
      </c>
      <c r="J3187" s="1274"/>
      <c r="K3187" s="533">
        <f t="shared" si="265"/>
        <v>0</v>
      </c>
      <c r="L3187" s="1275">
        <f>IF($L3172="TC",0,IF($L3172="Nso",0,VLOOKUP($A3169,'Marks Entry'!$B$9:$FN$108,106,0)))</f>
        <v>0</v>
      </c>
      <c r="M3187" s="1276"/>
      <c r="N3187" s="537">
        <f t="shared" si="266"/>
        <v>0</v>
      </c>
      <c r="O3187" s="544" t="str">
        <f>IF($L3172="TC",0,IF($L3172="Nso",0,VLOOKUP($A3169,'Marks Entry'!$B$9:$FN$108,110,0)))</f>
        <v>E</v>
      </c>
      <c r="P3187" s="1007"/>
    </row>
    <row r="3188" spans="1:16" s="73" customFormat="1" ht="18.600000000000001" customHeight="1" thickBot="1">
      <c r="A3188" s="1303"/>
      <c r="B3188" s="543" t="s">
        <v>210</v>
      </c>
      <c r="C3188" s="1277" t="str">
        <f>'Marks Entry'!$DH$3</f>
        <v>SOCIAL SCIENCE</v>
      </c>
      <c r="D3188" s="1278"/>
      <c r="E3188" s="527">
        <f>IF($L3172="TC",0,IF($L3172="Nso",0,VLOOKUP($A3169,'Marks Entry'!$B$9:$FN$108,113,0)))</f>
        <v>0</v>
      </c>
      <c r="F3188" s="527">
        <f>IF($L3172="TC",0,IF($L3172="Nso",0,VLOOKUP($A3169,'Marks Entry'!$B$9:$FN$108,116,0)))</f>
        <v>0</v>
      </c>
      <c r="G3188" s="527">
        <f>IF($L3172="TC",0,IF($L3172="Nso",0,VLOOKUP($A3169,'Marks Entry'!$B$9:$FN$108,119,0)))</f>
        <v>0</v>
      </c>
      <c r="H3188" s="530">
        <f t="shared" si="264"/>
        <v>0</v>
      </c>
      <c r="I3188" s="1279">
        <f>IF($L3172="TC",0,IF($L3172="Nso",0,VLOOKUP($A3169,'Marks Entry'!$B$9:$FN$108,123,0)))</f>
        <v>0</v>
      </c>
      <c r="J3188" s="1280"/>
      <c r="K3188" s="534">
        <f t="shared" si="265"/>
        <v>0</v>
      </c>
      <c r="L3188" s="1281">
        <f>IF($L3172="TC",0,IF($L3172="Nso",0,VLOOKUP($A3169,'Marks Entry'!$B$9:$FN$108,126,0)))</f>
        <v>0</v>
      </c>
      <c r="M3188" s="1282"/>
      <c r="N3188" s="537">
        <f t="shared" si="266"/>
        <v>0</v>
      </c>
      <c r="O3188" s="544" t="str">
        <f>IF($L3172="TC",0,IF($L3172="Nso",0,VLOOKUP($A3169,'Marks Entry'!$B$9:$FN$108,130,0)))</f>
        <v>E</v>
      </c>
      <c r="P3188" s="1007"/>
    </row>
    <row r="3189" spans="1:16" s="73" customFormat="1" ht="18.600000000000001" customHeight="1">
      <c r="A3189" s="1303"/>
      <c r="B3189" s="543" t="s">
        <v>210</v>
      </c>
      <c r="C3189" s="1350" t="s">
        <v>87</v>
      </c>
      <c r="D3189" s="1351"/>
      <c r="E3189" s="1352"/>
      <c r="F3189" s="1356" t="s">
        <v>88</v>
      </c>
      <c r="G3189" s="1357"/>
      <c r="H3189" s="1358" t="s">
        <v>89</v>
      </c>
      <c r="I3189" s="1358"/>
      <c r="J3189" s="1359" t="s">
        <v>44</v>
      </c>
      <c r="K3189" s="1360"/>
      <c r="L3189" s="236" t="s">
        <v>95</v>
      </c>
      <c r="M3189" s="236" t="s">
        <v>208</v>
      </c>
      <c r="N3189" s="200" t="s">
        <v>42</v>
      </c>
      <c r="O3189" s="545" t="s">
        <v>46</v>
      </c>
      <c r="P3189" s="1007"/>
    </row>
    <row r="3190" spans="1:16" s="73" customFormat="1" ht="18.600000000000001" customHeight="1" thickBot="1">
      <c r="A3190" s="1303"/>
      <c r="B3190" s="543" t="s">
        <v>210</v>
      </c>
      <c r="C3190" s="1353"/>
      <c r="D3190" s="1354"/>
      <c r="E3190" s="1355"/>
      <c r="F3190" s="1361">
        <f>IF($L3172="TC",0,IF($L3172="Nso",0,VLOOKUP($A3169,'Marks Entry'!$B$9:$FN$108,161,0)))</f>
        <v>1200</v>
      </c>
      <c r="G3190" s="1362"/>
      <c r="H3190" s="1363">
        <f>IF($L3172="TC",0,IF($L3172="Nso",0,VLOOKUP($A3169,'Marks Entry'!$B$9:$FN$108,162,0)))</f>
        <v>0</v>
      </c>
      <c r="I3190" s="1363"/>
      <c r="J3190" s="1364">
        <f>IF($L3172="TC",0,IF($L3172="Nso",0,VLOOKUP($A3169,'Marks Entry'!$B$9:$FN$108,163,0)))</f>
        <v>0</v>
      </c>
      <c r="K3190" s="1365"/>
      <c r="L3190" s="237" t="str">
        <f>IF($L3172="TC",0,IF($L3172="Nso",0,VLOOKUP($A3169,'Marks Entry'!$B$9:$FN$108,164,0)))</f>
        <v/>
      </c>
      <c r="M3190" s="237" t="str">
        <f>IF($L3172="TC",0,IF($L3172="Nso",0,VLOOKUP($A3169,'Marks Entry'!$B$9:$FN$108,165,0)))</f>
        <v/>
      </c>
      <c r="N3190" s="542" t="str">
        <f>IF($L3172="TC","TC",IF($L3172="Nso","NSO",VLOOKUP($A3169,'Marks Entry'!$B$9:$FN$108,166,0)))</f>
        <v>PROMOTED</v>
      </c>
      <c r="O3190" s="546" t="str">
        <f>IF($L3172="Nso",0,VLOOKUP($A3169,'Marks Entry'!$B$9:$FN$108,168,0))</f>
        <v/>
      </c>
      <c r="P3190" s="1007"/>
    </row>
    <row r="3191" spans="1:16" s="73" customFormat="1" ht="18.600000000000001" customHeight="1">
      <c r="A3191" s="1303"/>
      <c r="B3191" s="543" t="s">
        <v>210</v>
      </c>
      <c r="C3191" s="1332" t="s">
        <v>62</v>
      </c>
      <c r="D3191" s="1333"/>
      <c r="E3191" s="1333"/>
      <c r="F3191" s="1333"/>
      <c r="G3191" s="1333"/>
      <c r="H3191" s="1333"/>
      <c r="I3191" s="1334"/>
      <c r="J3191" s="1335" t="s">
        <v>63</v>
      </c>
      <c r="K3191" s="1335"/>
      <c r="L3191" s="1336"/>
      <c r="M3191" s="238">
        <f>IF($L3172="TC",0,IF($L3172="Nso",0,VLOOKUP($A3169,'Marks Entry'!$B$9:$FN$108,158,0)))</f>
        <v>0</v>
      </c>
      <c r="N3191" s="1337" t="s">
        <v>104</v>
      </c>
      <c r="O3191" s="1338"/>
      <c r="P3191" s="1007"/>
    </row>
    <row r="3192" spans="1:16" s="73" customFormat="1" ht="18.600000000000001" customHeight="1" thickBot="1">
      <c r="A3192" s="1303"/>
      <c r="B3192" s="543" t="s">
        <v>210</v>
      </c>
      <c r="C3192" s="1339" t="s">
        <v>57</v>
      </c>
      <c r="D3192" s="1340"/>
      <c r="E3192" s="1340"/>
      <c r="F3192" s="1341" t="s">
        <v>168</v>
      </c>
      <c r="G3192" s="1341"/>
      <c r="H3192" s="1341"/>
      <c r="I3192" s="523" t="s">
        <v>50</v>
      </c>
      <c r="J3192" s="1342" t="s">
        <v>64</v>
      </c>
      <c r="K3192" s="1342"/>
      <c r="L3192" s="1343"/>
      <c r="M3192" s="239">
        <f>IF($L3172="TC",0,IF($L3172="Nso",0,VLOOKUP($A3169,'Marks Entry'!$B$9:$FN$108,159,0)))</f>
        <v>0</v>
      </c>
      <c r="N3192" s="1344" t="str">
        <f>IF($L3172="TC",0,IF($L3172="Nso",0,VLOOKUP($A3169,'Marks Entry'!$B$9:$FN$108,160,0)))</f>
        <v/>
      </c>
      <c r="O3192" s="1345"/>
      <c r="P3192" s="1007"/>
    </row>
    <row r="3193" spans="1:16" s="73" customFormat="1" ht="18.600000000000001" customHeight="1">
      <c r="A3193" s="1303"/>
      <c r="B3193" s="543" t="s">
        <v>210</v>
      </c>
      <c r="C3193" s="1339"/>
      <c r="D3193" s="1340"/>
      <c r="E3193" s="1340"/>
      <c r="F3193" s="1341"/>
      <c r="G3193" s="1341"/>
      <c r="H3193" s="1341"/>
      <c r="I3193" s="524" t="s">
        <v>102</v>
      </c>
      <c r="J3193" s="1346" t="s">
        <v>65</v>
      </c>
      <c r="K3193" s="1346"/>
      <c r="L3193" s="1347"/>
      <c r="M3193" s="1348" t="str">
        <f>IF($L3172="TC",0,IF($L3172="Nso",0,VLOOKUP($A3169,'Marks Entry'!$B$9:$FN$108,169,0)))</f>
        <v>Need Improvement</v>
      </c>
      <c r="N3193" s="1348"/>
      <c r="O3193" s="1349"/>
      <c r="P3193" s="1007"/>
    </row>
    <row r="3194" spans="1:16" s="73" customFormat="1" ht="18.600000000000001" customHeight="1">
      <c r="A3194" s="1303"/>
      <c r="B3194" s="543" t="s">
        <v>210</v>
      </c>
      <c r="C3194" s="1397" t="str">
        <f>'Marks Entry'!$EB$3</f>
        <v>Work Exp.</v>
      </c>
      <c r="D3194" s="1398"/>
      <c r="E3194" s="1399"/>
      <c r="F3194" s="1400" t="str">
        <f>IF($L3172="TC",0,IF($L3172="Nso",0,VLOOKUP($A3169,'Marks Entry'!$B$9:$GM$108,186,0)))</f>
        <v>0/100</v>
      </c>
      <c r="G3194" s="1400"/>
      <c r="H3194" s="1400"/>
      <c r="I3194" s="59" t="str">
        <f>IF($L3172="TC",0,IF($L3172="Nso",0,VLOOKUP($A3169,'Marks Entry'!$B$9:$GM$108,139,0)))</f>
        <v>E</v>
      </c>
      <c r="J3194" s="1401" t="s">
        <v>81</v>
      </c>
      <c r="K3194" s="1401"/>
      <c r="L3194" s="1402"/>
      <c r="M3194" s="1403">
        <f>'Marks Entry'!$AA$2</f>
        <v>45041</v>
      </c>
      <c r="N3194" s="1403"/>
      <c r="O3194" s="1404"/>
      <c r="P3194" s="1007"/>
    </row>
    <row r="3195" spans="1:16" s="73" customFormat="1" ht="18.600000000000001" customHeight="1">
      <c r="A3195" s="1303"/>
      <c r="B3195" s="543" t="s">
        <v>210</v>
      </c>
      <c r="C3195" s="1405" t="str">
        <f>'Marks Entry'!$EK$3</f>
        <v>Art Edu.</v>
      </c>
      <c r="D3195" s="1400"/>
      <c r="E3195" s="1400"/>
      <c r="F3195" s="1406" t="str">
        <f>IF($L3172="TC",0,IF($L3172="Nso",0,VLOOKUP($A3169,'Marks Entry'!$B$9:$GM$108,190,0)))</f>
        <v>0/100</v>
      </c>
      <c r="G3195" s="1407"/>
      <c r="H3195" s="1408"/>
      <c r="I3195" s="59" t="str">
        <f>IF($L3172="TC",0,IF($L3172="Nso",0,VLOOKUP($A3169,'Marks Entry'!$B$9:$GM$108,148,0)))</f>
        <v>E</v>
      </c>
      <c r="J3195" s="1409"/>
      <c r="K3195" s="1409"/>
      <c r="L3195" s="1410"/>
      <c r="M3195" s="1410"/>
      <c r="N3195" s="1410"/>
      <c r="O3195" s="1411"/>
      <c r="P3195" s="1007"/>
    </row>
    <row r="3196" spans="1:16" s="73" customFormat="1" ht="18.600000000000001" customHeight="1">
      <c r="A3196" s="1303"/>
      <c r="B3196" s="543" t="s">
        <v>210</v>
      </c>
      <c r="C3196" s="1366" t="str">
        <f>'Marks Entry'!$ET$3</f>
        <v>HEALTH &amp; PHY. EDU.</v>
      </c>
      <c r="D3196" s="1367"/>
      <c r="E3196" s="1367"/>
      <c r="F3196" s="1368" t="str">
        <f>IF($L3172="TC",0,IF($L3172="Nso",0,VLOOKUP($A3169,'Marks Entry'!$B$9:$GM$108,194,0)))</f>
        <v>0/100</v>
      </c>
      <c r="G3196" s="1369"/>
      <c r="H3196" s="1370"/>
      <c r="I3196" s="59" t="str">
        <f>IF($L3172="TC",0,IF($L3172="Nso",0,VLOOKUP($A3169,'Marks Entry'!$B$9:$GM$108,157,0)))</f>
        <v>E</v>
      </c>
      <c r="J3196" s="1371" t="s">
        <v>77</v>
      </c>
      <c r="K3196" s="1372"/>
      <c r="L3196" s="1373"/>
      <c r="M3196" s="1377"/>
      <c r="N3196" s="1372"/>
      <c r="O3196" s="1378"/>
      <c r="P3196" s="1007"/>
    </row>
    <row r="3197" spans="1:16" s="73" customFormat="1" ht="18.600000000000001" customHeight="1">
      <c r="A3197" s="1303"/>
      <c r="B3197" s="543" t="s">
        <v>210</v>
      </c>
      <c r="C3197" s="1381" t="s">
        <v>66</v>
      </c>
      <c r="D3197" s="1382"/>
      <c r="E3197" s="1382"/>
      <c r="F3197" s="1382"/>
      <c r="G3197" s="1382"/>
      <c r="H3197" s="1382"/>
      <c r="I3197" s="1383"/>
      <c r="J3197" s="1374"/>
      <c r="K3197" s="1375"/>
      <c r="L3197" s="1376"/>
      <c r="M3197" s="1379"/>
      <c r="N3197" s="1375"/>
      <c r="O3197" s="1380"/>
      <c r="P3197" s="1007"/>
    </row>
    <row r="3198" spans="1:16" s="73" customFormat="1" ht="18.600000000000001" customHeight="1" thickBot="1">
      <c r="A3198" s="1303"/>
      <c r="B3198" s="543" t="s">
        <v>210</v>
      </c>
      <c r="C3198" s="60" t="s">
        <v>67</v>
      </c>
      <c r="D3198" s="1384" t="s">
        <v>72</v>
      </c>
      <c r="E3198" s="1385"/>
      <c r="F3198" s="1384" t="s">
        <v>73</v>
      </c>
      <c r="G3198" s="1386"/>
      <c r="H3198" s="1386"/>
      <c r="I3198" s="1387"/>
      <c r="J3198" s="1388" t="s">
        <v>78</v>
      </c>
      <c r="K3198" s="1389"/>
      <c r="L3198" s="1389"/>
      <c r="M3198" s="1389"/>
      <c r="N3198" s="1389"/>
      <c r="O3198" s="1390"/>
      <c r="P3198" s="1007"/>
    </row>
    <row r="3199" spans="1:16" s="73" customFormat="1" ht="18.600000000000001" customHeight="1">
      <c r="A3199" s="1303"/>
      <c r="B3199" s="543" t="s">
        <v>210</v>
      </c>
      <c r="C3199" s="690" t="s">
        <v>68</v>
      </c>
      <c r="D3199" s="1328" t="s">
        <v>211</v>
      </c>
      <c r="E3199" s="1327"/>
      <c r="F3199" s="1394" t="s">
        <v>74</v>
      </c>
      <c r="G3199" s="1395"/>
      <c r="H3199" s="1395"/>
      <c r="I3199" s="1396"/>
      <c r="J3199" s="1391"/>
      <c r="K3199" s="1392"/>
      <c r="L3199" s="1392"/>
      <c r="M3199" s="1392"/>
      <c r="N3199" s="1392"/>
      <c r="O3199" s="1393"/>
      <c r="P3199" s="1007"/>
    </row>
    <row r="3200" spans="1:16" s="73" customFormat="1" ht="18.600000000000001" customHeight="1">
      <c r="A3200" s="1303"/>
      <c r="B3200" s="543" t="s">
        <v>210</v>
      </c>
      <c r="C3200" s="689" t="s">
        <v>69</v>
      </c>
      <c r="D3200" s="1275" t="s">
        <v>212</v>
      </c>
      <c r="E3200" s="1274"/>
      <c r="F3200" s="1413" t="s">
        <v>75</v>
      </c>
      <c r="G3200" s="1414"/>
      <c r="H3200" s="1414"/>
      <c r="I3200" s="1415"/>
      <c r="J3200" s="1391"/>
      <c r="K3200" s="1392"/>
      <c r="L3200" s="1392"/>
      <c r="M3200" s="1392"/>
      <c r="N3200" s="1392"/>
      <c r="O3200" s="1393"/>
      <c r="P3200" s="1007"/>
    </row>
    <row r="3201" spans="1:16" s="73" customFormat="1" ht="18.600000000000001" customHeight="1">
      <c r="A3201" s="1303"/>
      <c r="B3201" s="543" t="s">
        <v>210</v>
      </c>
      <c r="C3201" s="689" t="s">
        <v>71</v>
      </c>
      <c r="D3201" s="1275" t="s">
        <v>213</v>
      </c>
      <c r="E3201" s="1274"/>
      <c r="F3201" s="1413" t="s">
        <v>76</v>
      </c>
      <c r="G3201" s="1414"/>
      <c r="H3201" s="1414"/>
      <c r="I3201" s="1415"/>
      <c r="J3201" s="1416" t="s">
        <v>90</v>
      </c>
      <c r="K3201" s="1417"/>
      <c r="L3201" s="1417"/>
      <c r="M3201" s="1417"/>
      <c r="N3201" s="1417"/>
      <c r="O3201" s="1418"/>
      <c r="P3201" s="1007"/>
    </row>
    <row r="3202" spans="1:16" s="73" customFormat="1" ht="18.600000000000001" customHeight="1">
      <c r="A3202" s="1303"/>
      <c r="B3202" s="543" t="s">
        <v>210</v>
      </c>
      <c r="C3202" s="689" t="s">
        <v>70</v>
      </c>
      <c r="D3202" s="1275" t="s">
        <v>214</v>
      </c>
      <c r="E3202" s="1274"/>
      <c r="F3202" s="1413" t="s">
        <v>103</v>
      </c>
      <c r="G3202" s="1414"/>
      <c r="H3202" s="1414"/>
      <c r="I3202" s="1415"/>
      <c r="J3202" s="1416"/>
      <c r="K3202" s="1417"/>
      <c r="L3202" s="1417"/>
      <c r="M3202" s="1417"/>
      <c r="N3202" s="1417"/>
      <c r="O3202" s="1418"/>
      <c r="P3202" s="1007"/>
    </row>
    <row r="3203" spans="1:16" s="73" customFormat="1" ht="18.600000000000001" customHeight="1" thickBot="1">
      <c r="A3203" s="1303"/>
      <c r="B3203" s="547" t="s">
        <v>210</v>
      </c>
      <c r="C3203" s="548" t="s">
        <v>153</v>
      </c>
      <c r="D3203" s="1281" t="s">
        <v>215</v>
      </c>
      <c r="E3203" s="1280"/>
      <c r="F3203" s="1422" t="s">
        <v>216</v>
      </c>
      <c r="G3203" s="1423"/>
      <c r="H3203" s="1423"/>
      <c r="I3203" s="1424"/>
      <c r="J3203" s="1419"/>
      <c r="K3203" s="1420"/>
      <c r="L3203" s="1420"/>
      <c r="M3203" s="1420"/>
      <c r="N3203" s="1420"/>
      <c r="O3203" s="1421"/>
      <c r="P3203" s="1007"/>
    </row>
    <row r="3204" spans="1:16" s="73" customFormat="1" ht="9.75" customHeight="1">
      <c r="A3204" s="1412"/>
      <c r="B3204" s="1412"/>
      <c r="C3204" s="1412"/>
      <c r="D3204" s="1412"/>
      <c r="E3204" s="1412"/>
      <c r="F3204" s="1412"/>
      <c r="G3204" s="1412"/>
      <c r="H3204" s="1412"/>
      <c r="I3204" s="1412"/>
      <c r="J3204" s="1412"/>
      <c r="K3204" s="1412"/>
      <c r="L3204" s="1412"/>
      <c r="M3204" s="1412"/>
      <c r="N3204" s="1412"/>
      <c r="O3204" s="1412"/>
      <c r="P3204" s="1412"/>
    </row>
    <row r="3205" spans="1:16" s="73" customFormat="1" ht="17.25" customHeight="1" thickBot="1">
      <c r="A3205" s="241">
        <f>A3169+1</f>
        <v>90</v>
      </c>
      <c r="B3205" s="1302" t="s">
        <v>53</v>
      </c>
      <c r="C3205" s="1302"/>
      <c r="D3205" s="1302"/>
      <c r="E3205" s="1302"/>
      <c r="F3205" s="1302"/>
      <c r="G3205" s="1302"/>
      <c r="H3205" s="1302"/>
      <c r="I3205" s="1302"/>
      <c r="J3205" s="1302"/>
      <c r="K3205" s="1302"/>
      <c r="L3205" s="1302"/>
      <c r="M3205" s="1302"/>
      <c r="N3205" s="1302"/>
      <c r="O3205" s="1302"/>
      <c r="P3205" s="1007"/>
    </row>
    <row r="3206" spans="1:16" s="73" customFormat="1" ht="44.25" customHeight="1">
      <c r="A3206" s="1303"/>
      <c r="B3206" s="1304" t="str">
        <f>IF(L3208&gt;0,CONCATENATE(I3208,L3208),0)</f>
        <v>Roll No.:-990</v>
      </c>
      <c r="C3206" s="1306"/>
      <c r="D3206" s="1308" t="str">
        <f>Master!$E$8</f>
        <v>Govt. Sr. Secondary School Raimalwada</v>
      </c>
      <c r="E3206" s="1309"/>
      <c r="F3206" s="1309"/>
      <c r="G3206" s="1309"/>
      <c r="H3206" s="1309"/>
      <c r="I3206" s="1309"/>
      <c r="J3206" s="1309"/>
      <c r="K3206" s="1309"/>
      <c r="L3206" s="1309"/>
      <c r="M3206" s="1309"/>
      <c r="N3206" s="1309"/>
      <c r="O3206" s="1310"/>
      <c r="P3206" s="1007"/>
    </row>
    <row r="3207" spans="1:16" s="73" customFormat="1" ht="26.25" customHeight="1" thickBot="1">
      <c r="A3207" s="1303"/>
      <c r="B3207" s="1305"/>
      <c r="C3207" s="1307"/>
      <c r="D3207" s="1311" t="str">
        <f>Master!$E$11</f>
        <v>P.S.-Bapini (Jodhpur)</v>
      </c>
      <c r="E3207" s="1311"/>
      <c r="F3207" s="1311"/>
      <c r="G3207" s="1311"/>
      <c r="H3207" s="1311"/>
      <c r="I3207" s="1311"/>
      <c r="J3207" s="1311"/>
      <c r="K3207" s="1311"/>
      <c r="L3207" s="1311"/>
      <c r="M3207" s="1311"/>
      <c r="N3207" s="1311"/>
      <c r="O3207" s="1312"/>
      <c r="P3207" s="1007"/>
    </row>
    <row r="3208" spans="1:16" s="73" customFormat="1" ht="15" customHeight="1">
      <c r="A3208" s="1303"/>
      <c r="B3208" s="1313"/>
      <c r="C3208" s="1314" t="s">
        <v>163</v>
      </c>
      <c r="D3208" s="1315"/>
      <c r="E3208" s="1315"/>
      <c r="F3208" s="1315"/>
      <c r="G3208" s="1315"/>
      <c r="H3208" s="1316"/>
      <c r="I3208" s="1320" t="s">
        <v>125</v>
      </c>
      <c r="J3208" s="1321"/>
      <c r="K3208" s="1321"/>
      <c r="L3208" s="1286">
        <f>VLOOKUP(A3205,'Marks Entry'!$B$9:$G$108,6)</f>
        <v>990</v>
      </c>
      <c r="M3208" s="1288" t="str">
        <f>CONCATENATE('Marks Entry'!$C$3,"0",'Marks Entry'!$G$3)</f>
        <v>School U-Dise Code :-08151106901</v>
      </c>
      <c r="N3208" s="1289"/>
      <c r="O3208" s="1290"/>
      <c r="P3208" s="1007"/>
    </row>
    <row r="3209" spans="1:16" s="73" customFormat="1" ht="15" customHeight="1">
      <c r="A3209" s="1303"/>
      <c r="B3209" s="1313"/>
      <c r="C3209" s="1314"/>
      <c r="D3209" s="1315"/>
      <c r="E3209" s="1315"/>
      <c r="F3209" s="1315"/>
      <c r="G3209" s="1315"/>
      <c r="H3209" s="1316"/>
      <c r="I3209" s="1320"/>
      <c r="J3209" s="1321"/>
      <c r="K3209" s="1321"/>
      <c r="L3209" s="1286"/>
      <c r="M3209" s="1291" t="str">
        <f>CONCATENATE('Marks Entry'!$I$3,'Marks Entry'!$J$3)</f>
        <v>Session :-2022-23</v>
      </c>
      <c r="N3209" s="1292"/>
      <c r="O3209" s="1293"/>
      <c r="P3209" s="1007"/>
    </row>
    <row r="3210" spans="1:16" s="73" customFormat="1" ht="15" customHeight="1" thickBot="1">
      <c r="A3210" s="1303"/>
      <c r="B3210" s="1313"/>
      <c r="C3210" s="1317"/>
      <c r="D3210" s="1318"/>
      <c r="E3210" s="1318"/>
      <c r="F3210" s="1318"/>
      <c r="G3210" s="1318"/>
      <c r="H3210" s="1319"/>
      <c r="I3210" s="1322"/>
      <c r="J3210" s="1323"/>
      <c r="K3210" s="1323"/>
      <c r="L3210" s="1287"/>
      <c r="M3210" s="1294"/>
      <c r="N3210" s="1295"/>
      <c r="O3210" s="1296"/>
      <c r="P3210" s="1007"/>
    </row>
    <row r="3211" spans="1:16" s="73" customFormat="1" ht="19.5" customHeight="1">
      <c r="A3211" s="1303"/>
      <c r="B3211" s="543" t="s">
        <v>210</v>
      </c>
      <c r="C3211" s="1297" t="s">
        <v>21</v>
      </c>
      <c r="D3211" s="1298"/>
      <c r="E3211" s="1298"/>
      <c r="F3211" s="1298"/>
      <c r="G3211" s="1299"/>
      <c r="H3211" s="13" t="s">
        <v>161</v>
      </c>
      <c r="I3211" s="1300">
        <f>VLOOKUP($A3205,'Marks Entry'!$B$9:$FN$108,4,0)</f>
        <v>0</v>
      </c>
      <c r="J3211" s="1300"/>
      <c r="K3211" s="1300"/>
      <c r="L3211" s="1300"/>
      <c r="M3211" s="1300"/>
      <c r="N3211" s="1300"/>
      <c r="O3211" s="1301"/>
      <c r="P3211" s="1007"/>
    </row>
    <row r="3212" spans="1:16" s="73" customFormat="1" ht="19.5" customHeight="1">
      <c r="A3212" s="1303"/>
      <c r="B3212" s="543" t="s">
        <v>210</v>
      </c>
      <c r="C3212" s="1283" t="s">
        <v>23</v>
      </c>
      <c r="D3212" s="1284"/>
      <c r="E3212" s="1284"/>
      <c r="F3212" s="1284"/>
      <c r="G3212" s="1285"/>
      <c r="H3212" s="25" t="s">
        <v>161</v>
      </c>
      <c r="I3212" s="1252">
        <f>VLOOKUP($A3205,'Marks Entry'!$B$9:$FN$108,7,0)</f>
        <v>0</v>
      </c>
      <c r="J3212" s="1252"/>
      <c r="K3212" s="1252"/>
      <c r="L3212" s="1252"/>
      <c r="M3212" s="1252"/>
      <c r="N3212" s="1252"/>
      <c r="O3212" s="1253"/>
      <c r="P3212" s="1007"/>
    </row>
    <row r="3213" spans="1:16" s="73" customFormat="1" ht="19.5" customHeight="1">
      <c r="A3213" s="1303"/>
      <c r="B3213" s="543" t="s">
        <v>210</v>
      </c>
      <c r="C3213" s="1283" t="s">
        <v>24</v>
      </c>
      <c r="D3213" s="1284"/>
      <c r="E3213" s="1284"/>
      <c r="F3213" s="1284"/>
      <c r="G3213" s="1285"/>
      <c r="H3213" s="25" t="s">
        <v>161</v>
      </c>
      <c r="I3213" s="1252">
        <f>VLOOKUP($A3205,'Marks Entry'!$B$9:$FN$108,8,0)</f>
        <v>0</v>
      </c>
      <c r="J3213" s="1252"/>
      <c r="K3213" s="1252"/>
      <c r="L3213" s="1252"/>
      <c r="M3213" s="1252"/>
      <c r="N3213" s="1252"/>
      <c r="O3213" s="1253"/>
      <c r="P3213" s="1007"/>
    </row>
    <row r="3214" spans="1:16" s="73" customFormat="1" ht="19.5" customHeight="1">
      <c r="A3214" s="1303"/>
      <c r="B3214" s="543" t="s">
        <v>210</v>
      </c>
      <c r="C3214" s="1283" t="s">
        <v>55</v>
      </c>
      <c r="D3214" s="1284"/>
      <c r="E3214" s="1284"/>
      <c r="F3214" s="1284"/>
      <c r="G3214" s="1285"/>
      <c r="H3214" s="25" t="s">
        <v>161</v>
      </c>
      <c r="I3214" s="1252">
        <f>VLOOKUP($A3205,'Marks Entry'!$B$9:$FN$108,9,0)</f>
        <v>0</v>
      </c>
      <c r="J3214" s="1252"/>
      <c r="K3214" s="1252"/>
      <c r="L3214" s="1252"/>
      <c r="M3214" s="1252"/>
      <c r="N3214" s="1252"/>
      <c r="O3214" s="1253"/>
      <c r="P3214" s="1007"/>
    </row>
    <row r="3215" spans="1:16" s="73" customFormat="1" ht="19.5" customHeight="1">
      <c r="A3215" s="1303"/>
      <c r="B3215" s="543" t="s">
        <v>210</v>
      </c>
      <c r="C3215" s="1283" t="s">
        <v>56</v>
      </c>
      <c r="D3215" s="1284"/>
      <c r="E3215" s="1284"/>
      <c r="F3215" s="1284"/>
      <c r="G3215" s="1285"/>
      <c r="H3215" s="25" t="s">
        <v>161</v>
      </c>
      <c r="I3215" s="1251" t="str">
        <f>CONCATENATE('Marks Entry'!$G$4,'Marks Entry'!$J$4)</f>
        <v>6(A)</v>
      </c>
      <c r="J3215" s="1252"/>
      <c r="K3215" s="1252"/>
      <c r="L3215" s="1252"/>
      <c r="M3215" s="1252"/>
      <c r="N3215" s="1252"/>
      <c r="O3215" s="1253"/>
      <c r="P3215" s="1007"/>
    </row>
    <row r="3216" spans="1:16" s="73" customFormat="1" ht="19.5" customHeight="1" thickBot="1">
      <c r="A3216" s="1303"/>
      <c r="B3216" s="543" t="s">
        <v>210</v>
      </c>
      <c r="C3216" s="1254" t="s">
        <v>26</v>
      </c>
      <c r="D3216" s="1255"/>
      <c r="E3216" s="1255"/>
      <c r="F3216" s="1255"/>
      <c r="G3216" s="1256"/>
      <c r="H3216" s="61" t="s">
        <v>161</v>
      </c>
      <c r="I3216" s="1257">
        <f>VLOOKUP($A3205,'Marks Entry'!$B$9:$FN$108,10,0)</f>
        <v>0</v>
      </c>
      <c r="J3216" s="1257"/>
      <c r="K3216" s="1257"/>
      <c r="L3216" s="1257"/>
      <c r="M3216" s="1257"/>
      <c r="N3216" s="1257"/>
      <c r="O3216" s="1258"/>
      <c r="P3216" s="1007"/>
    </row>
    <row r="3217" spans="1:16" s="73" customFormat="1" ht="34.5" customHeight="1">
      <c r="A3217" s="1303"/>
      <c r="B3217" s="543" t="s">
        <v>210</v>
      </c>
      <c r="C3217" s="1259" t="s">
        <v>57</v>
      </c>
      <c r="D3217" s="1260"/>
      <c r="E3217" s="525" t="s">
        <v>82</v>
      </c>
      <c r="F3217" s="525" t="s">
        <v>83</v>
      </c>
      <c r="G3217" s="697" t="str">
        <f>'Marks Entry'!$R$5</f>
        <v>No Bag Day Activity</v>
      </c>
      <c r="H3217" s="521" t="s">
        <v>32</v>
      </c>
      <c r="I3217" s="1261" t="s">
        <v>58</v>
      </c>
      <c r="J3217" s="1262"/>
      <c r="K3217" s="522" t="s">
        <v>203</v>
      </c>
      <c r="L3217" s="1263" t="s">
        <v>94</v>
      </c>
      <c r="M3217" s="1264"/>
      <c r="N3217" s="535" t="s">
        <v>86</v>
      </c>
      <c r="O3217" s="1265" t="s">
        <v>101</v>
      </c>
      <c r="P3217" s="1007"/>
    </row>
    <row r="3218" spans="1:16" s="73" customFormat="1" ht="25.5" customHeight="1" thickBot="1">
      <c r="A3218" s="1303"/>
      <c r="B3218" s="543" t="s">
        <v>210</v>
      </c>
      <c r="C3218" s="1267" t="s">
        <v>59</v>
      </c>
      <c r="D3218" s="1268"/>
      <c r="E3218" s="549">
        <f>'Marks Entry'!$N$7</f>
        <v>10</v>
      </c>
      <c r="F3218" s="549">
        <f>'Marks Entry'!$Q$7</f>
        <v>10</v>
      </c>
      <c r="G3218" s="549">
        <f>'Marks Entry'!$T$7</f>
        <v>10</v>
      </c>
      <c r="H3218" s="111">
        <f>SUM(E3218:G3218)</f>
        <v>30</v>
      </c>
      <c r="I3218" s="1269">
        <f>'Marks Entry'!$X$7</f>
        <v>70</v>
      </c>
      <c r="J3218" s="1270"/>
      <c r="K3218" s="531">
        <f>SUM(H3218,I3218)</f>
        <v>100</v>
      </c>
      <c r="L3218" s="1330">
        <f>'Marks Entry'!$AA$7</f>
        <v>100</v>
      </c>
      <c r="M3218" s="1331"/>
      <c r="N3218" s="536">
        <f>H3218+I3218+L3218</f>
        <v>200</v>
      </c>
      <c r="O3218" s="1266"/>
      <c r="P3218" s="1007"/>
    </row>
    <row r="3219" spans="1:16" s="73" customFormat="1" ht="18.600000000000001" customHeight="1">
      <c r="A3219" s="1303"/>
      <c r="B3219" s="543" t="s">
        <v>210</v>
      </c>
      <c r="C3219" s="1324" t="str">
        <f>'Marks Entry'!$L$3</f>
        <v>HINDI</v>
      </c>
      <c r="D3219" s="1325"/>
      <c r="E3219" s="527">
        <f>IF($L3208="TC",0,IF($L3208="Nso",0,VLOOKUP($A3205,'Marks Entry'!$B$9:$FN$108,13,0)))</f>
        <v>0</v>
      </c>
      <c r="F3219" s="527">
        <f>IF($L3208="TC",0,IF($L3208="Nso",0,VLOOKUP($A3205,'Marks Entry'!$B$9:$FN$108,16,0)))</f>
        <v>0</v>
      </c>
      <c r="G3219" s="527">
        <f>IF($L3208="TC",0,IF($L3208="Nso",0,VLOOKUP($A3205,'Marks Entry'!$B$9:$FN$108,19,0)))</f>
        <v>0</v>
      </c>
      <c r="H3219" s="528">
        <f>SUM(E3219:G3219)</f>
        <v>0</v>
      </c>
      <c r="I3219" s="1326">
        <f>IF($L3208="TC",0,IF($L3208="Nso",0,VLOOKUP($A3205,'Marks Entry'!$B$9:$FN$108,23,0)))</f>
        <v>0</v>
      </c>
      <c r="J3219" s="1327"/>
      <c r="K3219" s="532">
        <f>SUM(H3219,I3219)</f>
        <v>0</v>
      </c>
      <c r="L3219" s="1328">
        <f>IF($L3208="TC",0,IF($L3208="Nso",0,VLOOKUP($A3205,'Marks Entry'!$B$9:$FN$108,26,0)))</f>
        <v>0</v>
      </c>
      <c r="M3219" s="1329"/>
      <c r="N3219" s="537">
        <f>SUM(H3219,I3219,L3219)</f>
        <v>0</v>
      </c>
      <c r="O3219" s="544" t="str">
        <f>IF($L3208="TC",0,IF($L3208="Nso",0,VLOOKUP($A3205,'Marks Entry'!$B$9:$FN$108,30,0)))</f>
        <v>E</v>
      </c>
      <c r="P3219" s="1007"/>
    </row>
    <row r="3220" spans="1:16" s="73" customFormat="1" ht="18.600000000000001" customHeight="1">
      <c r="A3220" s="1303"/>
      <c r="B3220" s="543" t="s">
        <v>210</v>
      </c>
      <c r="C3220" s="1271" t="str">
        <f>'Marks Entry'!$AF$3</f>
        <v>ENGLISH</v>
      </c>
      <c r="D3220" s="1272"/>
      <c r="E3220" s="527">
        <f>IF($L3208="TC",0,IF($L3208="Nso",0,VLOOKUP($A3205,'Marks Entry'!$B$9:$FN$108,33,0)))</f>
        <v>0</v>
      </c>
      <c r="F3220" s="527">
        <f>IF($L3208="TC",0,IF($L3208="Nso",0,VLOOKUP($A3205,'Marks Entry'!$B$9:$FN$108,36,0)))</f>
        <v>0</v>
      </c>
      <c r="G3220" s="527">
        <f>IF($L3208="TC",0,IF($L3208="Nso",0,VLOOKUP($A3205,'Marks Entry'!$B$9:$FN$108,39,0)))</f>
        <v>0</v>
      </c>
      <c r="H3220" s="529">
        <f t="shared" ref="H3220:H3224" si="267">SUM(E3220:G3220)</f>
        <v>0</v>
      </c>
      <c r="I3220" s="1273">
        <f>IF($L3208="TC",0,IF($L3208="Nso",0,VLOOKUP($A3205,'Marks Entry'!$B$9:$FN$108,43,0)))</f>
        <v>0</v>
      </c>
      <c r="J3220" s="1274"/>
      <c r="K3220" s="533">
        <f t="shared" ref="K3220:K3224" si="268">SUM(H3220,I3220)</f>
        <v>0</v>
      </c>
      <c r="L3220" s="1275">
        <f>IF($L3208="TC",0,IF($L3208="Nso",0,VLOOKUP($A3205,'Marks Entry'!$B$9:$FN$108,46,0)))</f>
        <v>0</v>
      </c>
      <c r="M3220" s="1276"/>
      <c r="N3220" s="537">
        <f t="shared" ref="N3220:N3224" si="269">SUM(H3220,I3220,L3220)</f>
        <v>0</v>
      </c>
      <c r="O3220" s="544" t="str">
        <f>IF($L3208="TC",0,IF($L3208="Nso",0,VLOOKUP($A3205,'Marks Entry'!$B$9:$FN$108,50,0)))</f>
        <v>E</v>
      </c>
      <c r="P3220" s="1007"/>
    </row>
    <row r="3221" spans="1:16" s="73" customFormat="1" ht="18.600000000000001" customHeight="1">
      <c r="A3221" s="1303"/>
      <c r="B3221" s="543" t="s">
        <v>210</v>
      </c>
      <c r="C3221" s="1271" t="str">
        <f>'Marks Entry'!$AZ$3</f>
        <v>SANSKRIT</v>
      </c>
      <c r="D3221" s="1272"/>
      <c r="E3221" s="527">
        <f>IF($L3208="TC",0,IF($L3208="Nso",0,VLOOKUP($A3205,'Marks Entry'!$B$9:$FN$108,53,0)))</f>
        <v>0</v>
      </c>
      <c r="F3221" s="527">
        <f>IF($L3208="TC",0,IF($L3208="TC",0,IF($L3208="Nso",0,VLOOKUP($A3205,'Marks Entry'!$B$9:$FN$108,56,0))))</f>
        <v>0</v>
      </c>
      <c r="G3221" s="527">
        <f>IF($L3208="TC",0,IF($L3208="TC",0,IF($L3208="Nso",0,VLOOKUP($A3205,'Marks Entry'!$B$9:$FN$108,59,0))))</f>
        <v>0</v>
      </c>
      <c r="H3221" s="529">
        <f t="shared" si="267"/>
        <v>0</v>
      </c>
      <c r="I3221" s="1273">
        <f>IF($L3208="TC",0,IF($L3208="Nso",0,VLOOKUP($A3205,'Marks Entry'!$B$9:$FN$108,63,0)))</f>
        <v>0</v>
      </c>
      <c r="J3221" s="1274"/>
      <c r="K3221" s="533">
        <f t="shared" si="268"/>
        <v>0</v>
      </c>
      <c r="L3221" s="1275">
        <f>IF($L3208="TC",0,IF($L3208="Nso",0,VLOOKUP($A3205,'Marks Entry'!$B$9:$FN$108,66,0)))</f>
        <v>0</v>
      </c>
      <c r="M3221" s="1276"/>
      <c r="N3221" s="537">
        <f t="shared" si="269"/>
        <v>0</v>
      </c>
      <c r="O3221" s="544" t="str">
        <f>IF($L3208="TC",0,IF($L3208="Nso",0,VLOOKUP($A3205,'Marks Entry'!$B$9:$FN$108,70,0)))</f>
        <v>E</v>
      </c>
      <c r="P3221" s="1007"/>
    </row>
    <row r="3222" spans="1:16" s="73" customFormat="1" ht="18.600000000000001" customHeight="1">
      <c r="A3222" s="1303"/>
      <c r="B3222" s="543" t="s">
        <v>210</v>
      </c>
      <c r="C3222" s="1271" t="str">
        <f>'Marks Entry'!$BT$3</f>
        <v>SCIENCE</v>
      </c>
      <c r="D3222" s="1272"/>
      <c r="E3222" s="527">
        <f>IF($L3208="TC",0,IF($L3208="Nso",0,VLOOKUP($A3205,'Marks Entry'!$B$9:$FN$108,73,0)))</f>
        <v>0</v>
      </c>
      <c r="F3222" s="527">
        <f>IF($L3208="TC",0,IF($L3208="Nso",0,VLOOKUP($A3205,'Marks Entry'!$B$9:$FN$108,76,0)))</f>
        <v>0</v>
      </c>
      <c r="G3222" s="527">
        <f>IF($L3208="TC",0,IF($L3208="Nso",0,VLOOKUP($A3205,'Marks Entry'!$B$9:$FN$108,79,0)))</f>
        <v>0</v>
      </c>
      <c r="H3222" s="529">
        <f t="shared" si="267"/>
        <v>0</v>
      </c>
      <c r="I3222" s="1273">
        <f>IF($L3208="TC",0,IF($L3208="Nso",0,VLOOKUP($A3205,'Marks Entry'!$B$9:$FN$108,83,0)))</f>
        <v>0</v>
      </c>
      <c r="J3222" s="1274"/>
      <c r="K3222" s="533">
        <f t="shared" si="268"/>
        <v>0</v>
      </c>
      <c r="L3222" s="1275">
        <f>IF($L3208="TC",0,IF($L3208="Nso",0,VLOOKUP($A3205,'Marks Entry'!$B$9:$FN$108,86,0)))</f>
        <v>0</v>
      </c>
      <c r="M3222" s="1276"/>
      <c r="N3222" s="537">
        <f t="shared" si="269"/>
        <v>0</v>
      </c>
      <c r="O3222" s="544" t="str">
        <f>IF($L3208="TC",0,IF($L3208="Nso",0,VLOOKUP($A3205,'Marks Entry'!$B$9:$FN$108,90,0)))</f>
        <v>E</v>
      </c>
      <c r="P3222" s="1007"/>
    </row>
    <row r="3223" spans="1:16" s="73" customFormat="1" ht="18.600000000000001" customHeight="1">
      <c r="A3223" s="1303"/>
      <c r="B3223" s="543" t="s">
        <v>210</v>
      </c>
      <c r="C3223" s="1271" t="str">
        <f>'Marks Entry'!$CN$3</f>
        <v>MATHEMATICS</v>
      </c>
      <c r="D3223" s="1272"/>
      <c r="E3223" s="527">
        <f>IF($L3208="TC",0,IF($L3208="Nso",0,VLOOKUP($A3205,'Marks Entry'!$B$9:$FN$108,93,0)))</f>
        <v>0</v>
      </c>
      <c r="F3223" s="527">
        <f>IF($L3208="TC",0,IF($L3208="Nso",0,VLOOKUP($A3205,'Marks Entry'!$B$9:$FN$108,96,0)))</f>
        <v>0</v>
      </c>
      <c r="G3223" s="527">
        <f>IF($L3208="TC",0,IF($L3208="Nso",0,VLOOKUP($A3205,'Marks Entry'!$B$9:$FN$108,99,0)))</f>
        <v>0</v>
      </c>
      <c r="H3223" s="529">
        <f t="shared" si="267"/>
        <v>0</v>
      </c>
      <c r="I3223" s="1273">
        <f>IF($L3208="TC",0,IF($L3208="Nso",0,VLOOKUP($A3205,'Marks Entry'!$B$9:$FN$108,103,0)))</f>
        <v>0</v>
      </c>
      <c r="J3223" s="1274"/>
      <c r="K3223" s="533">
        <f t="shared" si="268"/>
        <v>0</v>
      </c>
      <c r="L3223" s="1275">
        <f>IF($L3208="TC",0,IF($L3208="Nso",0,VLOOKUP($A3205,'Marks Entry'!$B$9:$FN$108,106,0)))</f>
        <v>0</v>
      </c>
      <c r="M3223" s="1276"/>
      <c r="N3223" s="537">
        <f t="shared" si="269"/>
        <v>0</v>
      </c>
      <c r="O3223" s="544" t="str">
        <f>IF($L3208="TC",0,IF($L3208="Nso",0,VLOOKUP($A3205,'Marks Entry'!$B$9:$FN$108,110,0)))</f>
        <v>E</v>
      </c>
      <c r="P3223" s="1007"/>
    </row>
    <row r="3224" spans="1:16" s="73" customFormat="1" ht="18.600000000000001" customHeight="1" thickBot="1">
      <c r="A3224" s="1303"/>
      <c r="B3224" s="543" t="s">
        <v>210</v>
      </c>
      <c r="C3224" s="1277" t="str">
        <f>'Marks Entry'!$DH$3</f>
        <v>SOCIAL SCIENCE</v>
      </c>
      <c r="D3224" s="1278"/>
      <c r="E3224" s="527">
        <f>IF($L3208="TC",0,IF($L3208="Nso",0,VLOOKUP($A3205,'Marks Entry'!$B$9:$FN$108,113,0)))</f>
        <v>0</v>
      </c>
      <c r="F3224" s="527">
        <f>IF($L3208="TC",0,IF($L3208="Nso",0,VLOOKUP($A3205,'Marks Entry'!$B$9:$FN$108,116,0)))</f>
        <v>0</v>
      </c>
      <c r="G3224" s="527">
        <f>IF($L3208="TC",0,IF($L3208="Nso",0,VLOOKUP($A3205,'Marks Entry'!$B$9:$FN$108,119,0)))</f>
        <v>0</v>
      </c>
      <c r="H3224" s="530">
        <f t="shared" si="267"/>
        <v>0</v>
      </c>
      <c r="I3224" s="1279">
        <f>IF($L3208="TC",0,IF($L3208="Nso",0,VLOOKUP($A3205,'Marks Entry'!$B$9:$FN$108,123,0)))</f>
        <v>0</v>
      </c>
      <c r="J3224" s="1280"/>
      <c r="K3224" s="534">
        <f t="shared" si="268"/>
        <v>0</v>
      </c>
      <c r="L3224" s="1281">
        <f>IF($L3208="TC",0,IF($L3208="Nso",0,VLOOKUP($A3205,'Marks Entry'!$B$9:$FN$108,126,0)))</f>
        <v>0</v>
      </c>
      <c r="M3224" s="1282"/>
      <c r="N3224" s="537">
        <f t="shared" si="269"/>
        <v>0</v>
      </c>
      <c r="O3224" s="544" t="str">
        <f>IF($L3208="TC",0,IF($L3208="Nso",0,VLOOKUP($A3205,'Marks Entry'!$B$9:$FN$108,130,0)))</f>
        <v>E</v>
      </c>
      <c r="P3224" s="1007"/>
    </row>
    <row r="3225" spans="1:16" s="73" customFormat="1" ht="18.600000000000001" customHeight="1">
      <c r="A3225" s="1303"/>
      <c r="B3225" s="543" t="s">
        <v>210</v>
      </c>
      <c r="C3225" s="1350" t="s">
        <v>87</v>
      </c>
      <c r="D3225" s="1351"/>
      <c r="E3225" s="1352"/>
      <c r="F3225" s="1356" t="s">
        <v>88</v>
      </c>
      <c r="G3225" s="1357"/>
      <c r="H3225" s="1358" t="s">
        <v>89</v>
      </c>
      <c r="I3225" s="1358"/>
      <c r="J3225" s="1359" t="s">
        <v>44</v>
      </c>
      <c r="K3225" s="1360"/>
      <c r="L3225" s="236" t="s">
        <v>95</v>
      </c>
      <c r="M3225" s="236" t="s">
        <v>208</v>
      </c>
      <c r="N3225" s="200" t="s">
        <v>42</v>
      </c>
      <c r="O3225" s="545" t="s">
        <v>46</v>
      </c>
      <c r="P3225" s="1007"/>
    </row>
    <row r="3226" spans="1:16" s="73" customFormat="1" ht="18.600000000000001" customHeight="1" thickBot="1">
      <c r="A3226" s="1303"/>
      <c r="B3226" s="543" t="s">
        <v>210</v>
      </c>
      <c r="C3226" s="1353"/>
      <c r="D3226" s="1354"/>
      <c r="E3226" s="1355"/>
      <c r="F3226" s="1361">
        <f>IF($L3208="TC",0,IF($L3208="Nso",0,VLOOKUP($A3205,'Marks Entry'!$B$9:$FN$108,161,0)))</f>
        <v>1200</v>
      </c>
      <c r="G3226" s="1362"/>
      <c r="H3226" s="1363">
        <f>IF($L3208="TC",0,IF($L3208="Nso",0,VLOOKUP($A3205,'Marks Entry'!$B$9:$FN$108,162,0)))</f>
        <v>0</v>
      </c>
      <c r="I3226" s="1363"/>
      <c r="J3226" s="1364">
        <f>IF($L3208="TC",0,IF($L3208="Nso",0,VLOOKUP($A3205,'Marks Entry'!$B$9:$FN$108,163,0)))</f>
        <v>0</v>
      </c>
      <c r="K3226" s="1365"/>
      <c r="L3226" s="237" t="str">
        <f>IF($L3208="TC",0,IF($L3208="Nso",0,VLOOKUP($A3205,'Marks Entry'!$B$9:$FN$108,164,0)))</f>
        <v/>
      </c>
      <c r="M3226" s="237" t="str">
        <f>IF($L3208="TC",0,IF($L3208="Nso",0,VLOOKUP($A3205,'Marks Entry'!$B$9:$FN$108,165,0)))</f>
        <v/>
      </c>
      <c r="N3226" s="542" t="str">
        <f>IF($L3208="TC","TC",IF($L3208="Nso","NSO",VLOOKUP($A3205,'Marks Entry'!$B$9:$FN$108,166,0)))</f>
        <v>PROMOTED</v>
      </c>
      <c r="O3226" s="546" t="str">
        <f>IF($L3208="Nso",0,VLOOKUP($A3205,'Marks Entry'!$B$9:$FN$108,168,0))</f>
        <v/>
      </c>
      <c r="P3226" s="1007"/>
    </row>
    <row r="3227" spans="1:16" s="73" customFormat="1" ht="18.600000000000001" customHeight="1">
      <c r="A3227" s="1303"/>
      <c r="B3227" s="543" t="s">
        <v>210</v>
      </c>
      <c r="C3227" s="1332" t="s">
        <v>62</v>
      </c>
      <c r="D3227" s="1333"/>
      <c r="E3227" s="1333"/>
      <c r="F3227" s="1333"/>
      <c r="G3227" s="1333"/>
      <c r="H3227" s="1333"/>
      <c r="I3227" s="1334"/>
      <c r="J3227" s="1335" t="s">
        <v>63</v>
      </c>
      <c r="K3227" s="1335"/>
      <c r="L3227" s="1336"/>
      <c r="M3227" s="238">
        <f>IF($L3208="TC",0,IF($L3208="Nso",0,VLOOKUP($A3205,'Marks Entry'!$B$9:$FN$108,158,0)))</f>
        <v>0</v>
      </c>
      <c r="N3227" s="1337" t="s">
        <v>104</v>
      </c>
      <c r="O3227" s="1338"/>
      <c r="P3227" s="1007"/>
    </row>
    <row r="3228" spans="1:16" s="73" customFormat="1" ht="18.600000000000001" customHeight="1" thickBot="1">
      <c r="A3228" s="1303"/>
      <c r="B3228" s="543" t="s">
        <v>210</v>
      </c>
      <c r="C3228" s="1339" t="s">
        <v>57</v>
      </c>
      <c r="D3228" s="1340"/>
      <c r="E3228" s="1340"/>
      <c r="F3228" s="1341" t="s">
        <v>168</v>
      </c>
      <c r="G3228" s="1341"/>
      <c r="H3228" s="1341"/>
      <c r="I3228" s="523" t="s">
        <v>50</v>
      </c>
      <c r="J3228" s="1342" t="s">
        <v>64</v>
      </c>
      <c r="K3228" s="1342"/>
      <c r="L3228" s="1343"/>
      <c r="M3228" s="239">
        <f>IF($L3208="TC",0,IF($L3208="Nso",0,VLOOKUP($A3205,'Marks Entry'!$B$9:$FN$108,159,0)))</f>
        <v>0</v>
      </c>
      <c r="N3228" s="1344" t="str">
        <f>IF($L3208="TC",0,IF($L3208="Nso",0,VLOOKUP($A3205,'Marks Entry'!$B$9:$FN$108,160,0)))</f>
        <v/>
      </c>
      <c r="O3228" s="1345"/>
      <c r="P3228" s="1007"/>
    </row>
    <row r="3229" spans="1:16" s="73" customFormat="1" ht="18.600000000000001" customHeight="1">
      <c r="A3229" s="1303"/>
      <c r="B3229" s="543" t="s">
        <v>210</v>
      </c>
      <c r="C3229" s="1339"/>
      <c r="D3229" s="1340"/>
      <c r="E3229" s="1340"/>
      <c r="F3229" s="1341"/>
      <c r="G3229" s="1341"/>
      <c r="H3229" s="1341"/>
      <c r="I3229" s="524" t="s">
        <v>102</v>
      </c>
      <c r="J3229" s="1346" t="s">
        <v>65</v>
      </c>
      <c r="K3229" s="1346"/>
      <c r="L3229" s="1347"/>
      <c r="M3229" s="1348" t="str">
        <f>IF($L3208="TC",0,IF($L3208="Nso",0,VLOOKUP($A3205,'Marks Entry'!$B$9:$FN$108,169,0)))</f>
        <v>Need Improvement</v>
      </c>
      <c r="N3229" s="1348"/>
      <c r="O3229" s="1349"/>
      <c r="P3229" s="1007"/>
    </row>
    <row r="3230" spans="1:16" s="73" customFormat="1" ht="18.600000000000001" customHeight="1">
      <c r="A3230" s="1303"/>
      <c r="B3230" s="543" t="s">
        <v>210</v>
      </c>
      <c r="C3230" s="1397" t="str">
        <f>'Marks Entry'!$EB$3</f>
        <v>Work Exp.</v>
      </c>
      <c r="D3230" s="1398"/>
      <c r="E3230" s="1399"/>
      <c r="F3230" s="1400" t="str">
        <f>IF($L3208="TC",0,IF($L3208="Nso",0,VLOOKUP($A3205,'Marks Entry'!$B$9:$GM$108,186,0)))</f>
        <v>0/100</v>
      </c>
      <c r="G3230" s="1400"/>
      <c r="H3230" s="1400"/>
      <c r="I3230" s="59" t="str">
        <f>IF($L3208="TC",0,IF($L3208="Nso",0,VLOOKUP($A3205,'Marks Entry'!$B$9:$GM$108,139,0)))</f>
        <v>E</v>
      </c>
      <c r="J3230" s="1401" t="s">
        <v>81</v>
      </c>
      <c r="K3230" s="1401"/>
      <c r="L3230" s="1402"/>
      <c r="M3230" s="1403">
        <f>'Marks Entry'!$AA$2</f>
        <v>45041</v>
      </c>
      <c r="N3230" s="1403"/>
      <c r="O3230" s="1404"/>
      <c r="P3230" s="1007"/>
    </row>
    <row r="3231" spans="1:16" s="73" customFormat="1" ht="18.600000000000001" customHeight="1">
      <c r="A3231" s="1303"/>
      <c r="B3231" s="543" t="s">
        <v>210</v>
      </c>
      <c r="C3231" s="1405" t="str">
        <f>'Marks Entry'!$EK$3</f>
        <v>Art Edu.</v>
      </c>
      <c r="D3231" s="1400"/>
      <c r="E3231" s="1400"/>
      <c r="F3231" s="1406" t="str">
        <f>IF($L3208="TC",0,IF($L3208="Nso",0,VLOOKUP($A3205,'Marks Entry'!$B$9:$GM$108,190,0)))</f>
        <v>0/100</v>
      </c>
      <c r="G3231" s="1407"/>
      <c r="H3231" s="1408"/>
      <c r="I3231" s="59" t="str">
        <f>IF($L3208="TC",0,IF($L3208="Nso",0,VLOOKUP($A3205,'Marks Entry'!$B$9:$GM$108,148,0)))</f>
        <v>E</v>
      </c>
      <c r="J3231" s="1409"/>
      <c r="K3231" s="1409"/>
      <c r="L3231" s="1410"/>
      <c r="M3231" s="1410"/>
      <c r="N3231" s="1410"/>
      <c r="O3231" s="1411"/>
      <c r="P3231" s="1007"/>
    </row>
    <row r="3232" spans="1:16" s="73" customFormat="1" ht="18.600000000000001" customHeight="1">
      <c r="A3232" s="1303"/>
      <c r="B3232" s="543" t="s">
        <v>210</v>
      </c>
      <c r="C3232" s="1366" t="str">
        <f>'Marks Entry'!$ET$3</f>
        <v>HEALTH &amp; PHY. EDU.</v>
      </c>
      <c r="D3232" s="1367"/>
      <c r="E3232" s="1367"/>
      <c r="F3232" s="1368" t="str">
        <f>IF($L3208="TC",0,IF($L3208="Nso",0,VLOOKUP($A3205,'Marks Entry'!$B$9:$GM$108,194,0)))</f>
        <v>0/100</v>
      </c>
      <c r="G3232" s="1369"/>
      <c r="H3232" s="1370"/>
      <c r="I3232" s="59" t="str">
        <f>IF($L3208="TC",0,IF($L3208="Nso",0,VLOOKUP($A3205,'Marks Entry'!$B$9:$GM$108,157,0)))</f>
        <v>E</v>
      </c>
      <c r="J3232" s="1371" t="s">
        <v>77</v>
      </c>
      <c r="K3232" s="1372"/>
      <c r="L3232" s="1373"/>
      <c r="M3232" s="1377"/>
      <c r="N3232" s="1372"/>
      <c r="O3232" s="1378"/>
      <c r="P3232" s="1007"/>
    </row>
    <row r="3233" spans="1:16" s="73" customFormat="1" ht="18.600000000000001" customHeight="1">
      <c r="A3233" s="1303"/>
      <c r="B3233" s="543" t="s">
        <v>210</v>
      </c>
      <c r="C3233" s="1381" t="s">
        <v>66</v>
      </c>
      <c r="D3233" s="1382"/>
      <c r="E3233" s="1382"/>
      <c r="F3233" s="1382"/>
      <c r="G3233" s="1382"/>
      <c r="H3233" s="1382"/>
      <c r="I3233" s="1383"/>
      <c r="J3233" s="1374"/>
      <c r="K3233" s="1375"/>
      <c r="L3233" s="1376"/>
      <c r="M3233" s="1379"/>
      <c r="N3233" s="1375"/>
      <c r="O3233" s="1380"/>
      <c r="P3233" s="1007"/>
    </row>
    <row r="3234" spans="1:16" s="73" customFormat="1" ht="18.600000000000001" customHeight="1" thickBot="1">
      <c r="A3234" s="1303"/>
      <c r="B3234" s="543" t="s">
        <v>210</v>
      </c>
      <c r="C3234" s="60" t="s">
        <v>67</v>
      </c>
      <c r="D3234" s="1384" t="s">
        <v>72</v>
      </c>
      <c r="E3234" s="1385"/>
      <c r="F3234" s="1384" t="s">
        <v>73</v>
      </c>
      <c r="G3234" s="1386"/>
      <c r="H3234" s="1386"/>
      <c r="I3234" s="1387"/>
      <c r="J3234" s="1388" t="s">
        <v>78</v>
      </c>
      <c r="K3234" s="1389"/>
      <c r="L3234" s="1389"/>
      <c r="M3234" s="1389"/>
      <c r="N3234" s="1389"/>
      <c r="O3234" s="1390"/>
      <c r="P3234" s="1007"/>
    </row>
    <row r="3235" spans="1:16" s="73" customFormat="1" ht="18.600000000000001" customHeight="1">
      <c r="A3235" s="1303"/>
      <c r="B3235" s="543" t="s">
        <v>210</v>
      </c>
      <c r="C3235" s="690" t="s">
        <v>68</v>
      </c>
      <c r="D3235" s="1328" t="s">
        <v>211</v>
      </c>
      <c r="E3235" s="1327"/>
      <c r="F3235" s="1394" t="s">
        <v>74</v>
      </c>
      <c r="G3235" s="1395"/>
      <c r="H3235" s="1395"/>
      <c r="I3235" s="1396"/>
      <c r="J3235" s="1391"/>
      <c r="K3235" s="1392"/>
      <c r="L3235" s="1392"/>
      <c r="M3235" s="1392"/>
      <c r="N3235" s="1392"/>
      <c r="O3235" s="1393"/>
      <c r="P3235" s="1007"/>
    </row>
    <row r="3236" spans="1:16" s="73" customFormat="1" ht="18.600000000000001" customHeight="1">
      <c r="A3236" s="1303"/>
      <c r="B3236" s="543" t="s">
        <v>210</v>
      </c>
      <c r="C3236" s="689" t="s">
        <v>69</v>
      </c>
      <c r="D3236" s="1275" t="s">
        <v>212</v>
      </c>
      <c r="E3236" s="1274"/>
      <c r="F3236" s="1413" t="s">
        <v>75</v>
      </c>
      <c r="G3236" s="1414"/>
      <c r="H3236" s="1414"/>
      <c r="I3236" s="1415"/>
      <c r="J3236" s="1391"/>
      <c r="K3236" s="1392"/>
      <c r="L3236" s="1392"/>
      <c r="M3236" s="1392"/>
      <c r="N3236" s="1392"/>
      <c r="O3236" s="1393"/>
      <c r="P3236" s="1007"/>
    </row>
    <row r="3237" spans="1:16" s="73" customFormat="1" ht="18.600000000000001" customHeight="1">
      <c r="A3237" s="1303"/>
      <c r="B3237" s="543" t="s">
        <v>210</v>
      </c>
      <c r="C3237" s="689" t="s">
        <v>71</v>
      </c>
      <c r="D3237" s="1275" t="s">
        <v>213</v>
      </c>
      <c r="E3237" s="1274"/>
      <c r="F3237" s="1413" t="s">
        <v>76</v>
      </c>
      <c r="G3237" s="1414"/>
      <c r="H3237" s="1414"/>
      <c r="I3237" s="1415"/>
      <c r="J3237" s="1416" t="s">
        <v>90</v>
      </c>
      <c r="K3237" s="1417"/>
      <c r="L3237" s="1417"/>
      <c r="M3237" s="1417"/>
      <c r="N3237" s="1417"/>
      <c r="O3237" s="1418"/>
      <c r="P3237" s="1007"/>
    </row>
    <row r="3238" spans="1:16" s="73" customFormat="1" ht="18.600000000000001" customHeight="1">
      <c r="A3238" s="1303"/>
      <c r="B3238" s="543" t="s">
        <v>210</v>
      </c>
      <c r="C3238" s="689" t="s">
        <v>70</v>
      </c>
      <c r="D3238" s="1275" t="s">
        <v>214</v>
      </c>
      <c r="E3238" s="1274"/>
      <c r="F3238" s="1413" t="s">
        <v>103</v>
      </c>
      <c r="G3238" s="1414"/>
      <c r="H3238" s="1414"/>
      <c r="I3238" s="1415"/>
      <c r="J3238" s="1416"/>
      <c r="K3238" s="1417"/>
      <c r="L3238" s="1417"/>
      <c r="M3238" s="1417"/>
      <c r="N3238" s="1417"/>
      <c r="O3238" s="1418"/>
      <c r="P3238" s="1007"/>
    </row>
    <row r="3239" spans="1:16" s="73" customFormat="1" ht="18.600000000000001" customHeight="1" thickBot="1">
      <c r="A3239" s="1303"/>
      <c r="B3239" s="547" t="s">
        <v>210</v>
      </c>
      <c r="C3239" s="548" t="s">
        <v>153</v>
      </c>
      <c r="D3239" s="1281" t="s">
        <v>215</v>
      </c>
      <c r="E3239" s="1280"/>
      <c r="F3239" s="1422" t="s">
        <v>216</v>
      </c>
      <c r="G3239" s="1423"/>
      <c r="H3239" s="1423"/>
      <c r="I3239" s="1424"/>
      <c r="J3239" s="1419"/>
      <c r="K3239" s="1420"/>
      <c r="L3239" s="1420"/>
      <c r="M3239" s="1420"/>
      <c r="N3239" s="1420"/>
      <c r="O3239" s="1421"/>
      <c r="P3239" s="1007"/>
    </row>
    <row r="3240" spans="1:16" s="73" customFormat="1" ht="9.75" customHeight="1">
      <c r="A3240" s="1412"/>
      <c r="B3240" s="1412"/>
      <c r="C3240" s="1412"/>
      <c r="D3240" s="1412"/>
      <c r="E3240" s="1412"/>
      <c r="F3240" s="1412"/>
      <c r="G3240" s="1412"/>
      <c r="H3240" s="1412"/>
      <c r="I3240" s="1412"/>
      <c r="J3240" s="1412"/>
      <c r="K3240" s="1412"/>
      <c r="L3240" s="1412"/>
      <c r="M3240" s="1412"/>
      <c r="N3240" s="1412"/>
      <c r="O3240" s="1412"/>
      <c r="P3240" s="1412"/>
    </row>
    <row r="3241" spans="1:16" s="73" customFormat="1" ht="17.25" customHeight="1" thickBot="1">
      <c r="A3241" s="241">
        <f>A3205+1</f>
        <v>91</v>
      </c>
      <c r="B3241" s="1302" t="s">
        <v>53</v>
      </c>
      <c r="C3241" s="1302"/>
      <c r="D3241" s="1302"/>
      <c r="E3241" s="1302"/>
      <c r="F3241" s="1302"/>
      <c r="G3241" s="1302"/>
      <c r="H3241" s="1302"/>
      <c r="I3241" s="1302"/>
      <c r="J3241" s="1302"/>
      <c r="K3241" s="1302"/>
      <c r="L3241" s="1302"/>
      <c r="M3241" s="1302"/>
      <c r="N3241" s="1302"/>
      <c r="O3241" s="1302"/>
      <c r="P3241" s="1007"/>
    </row>
    <row r="3242" spans="1:16" s="73" customFormat="1" ht="44.25" customHeight="1">
      <c r="A3242" s="1303"/>
      <c r="B3242" s="1304" t="str">
        <f>IF(L3244&gt;0,CONCATENATE(I3244,L3244),0)</f>
        <v>Roll No.:-991</v>
      </c>
      <c r="C3242" s="1306"/>
      <c r="D3242" s="1308" t="str">
        <f>Master!$E$8</f>
        <v>Govt. Sr. Secondary School Raimalwada</v>
      </c>
      <c r="E3242" s="1309"/>
      <c r="F3242" s="1309"/>
      <c r="G3242" s="1309"/>
      <c r="H3242" s="1309"/>
      <c r="I3242" s="1309"/>
      <c r="J3242" s="1309"/>
      <c r="K3242" s="1309"/>
      <c r="L3242" s="1309"/>
      <c r="M3242" s="1309"/>
      <c r="N3242" s="1309"/>
      <c r="O3242" s="1310"/>
      <c r="P3242" s="1007"/>
    </row>
    <row r="3243" spans="1:16" s="73" customFormat="1" ht="26.25" customHeight="1" thickBot="1">
      <c r="A3243" s="1303"/>
      <c r="B3243" s="1305"/>
      <c r="C3243" s="1307"/>
      <c r="D3243" s="1311" t="str">
        <f>Master!$E$11</f>
        <v>P.S.-Bapini (Jodhpur)</v>
      </c>
      <c r="E3243" s="1311"/>
      <c r="F3243" s="1311"/>
      <c r="G3243" s="1311"/>
      <c r="H3243" s="1311"/>
      <c r="I3243" s="1311"/>
      <c r="J3243" s="1311"/>
      <c r="K3243" s="1311"/>
      <c r="L3243" s="1311"/>
      <c r="M3243" s="1311"/>
      <c r="N3243" s="1311"/>
      <c r="O3243" s="1312"/>
      <c r="P3243" s="1007"/>
    </row>
    <row r="3244" spans="1:16" s="73" customFormat="1" ht="15" customHeight="1">
      <c r="A3244" s="1303"/>
      <c r="B3244" s="1313"/>
      <c r="C3244" s="1314" t="s">
        <v>163</v>
      </c>
      <c r="D3244" s="1315"/>
      <c r="E3244" s="1315"/>
      <c r="F3244" s="1315"/>
      <c r="G3244" s="1315"/>
      <c r="H3244" s="1316"/>
      <c r="I3244" s="1320" t="s">
        <v>125</v>
      </c>
      <c r="J3244" s="1321"/>
      <c r="K3244" s="1321"/>
      <c r="L3244" s="1286">
        <f>VLOOKUP(A3241,'Marks Entry'!$B$9:$G$108,6)</f>
        <v>991</v>
      </c>
      <c r="M3244" s="1288" t="str">
        <f>CONCATENATE('Marks Entry'!$C$3,"0",'Marks Entry'!$G$3)</f>
        <v>School U-Dise Code :-08151106901</v>
      </c>
      <c r="N3244" s="1289"/>
      <c r="O3244" s="1290"/>
      <c r="P3244" s="1007"/>
    </row>
    <row r="3245" spans="1:16" s="73" customFormat="1" ht="15" customHeight="1">
      <c r="A3245" s="1303"/>
      <c r="B3245" s="1313"/>
      <c r="C3245" s="1314"/>
      <c r="D3245" s="1315"/>
      <c r="E3245" s="1315"/>
      <c r="F3245" s="1315"/>
      <c r="G3245" s="1315"/>
      <c r="H3245" s="1316"/>
      <c r="I3245" s="1320"/>
      <c r="J3245" s="1321"/>
      <c r="K3245" s="1321"/>
      <c r="L3245" s="1286"/>
      <c r="M3245" s="1291" t="str">
        <f>CONCATENATE('Marks Entry'!$I$3,'Marks Entry'!$J$3)</f>
        <v>Session :-2022-23</v>
      </c>
      <c r="N3245" s="1292"/>
      <c r="O3245" s="1293"/>
      <c r="P3245" s="1007"/>
    </row>
    <row r="3246" spans="1:16" s="73" customFormat="1" ht="15" customHeight="1" thickBot="1">
      <c r="A3246" s="1303"/>
      <c r="B3246" s="1313"/>
      <c r="C3246" s="1317"/>
      <c r="D3246" s="1318"/>
      <c r="E3246" s="1318"/>
      <c r="F3246" s="1318"/>
      <c r="G3246" s="1318"/>
      <c r="H3246" s="1319"/>
      <c r="I3246" s="1322"/>
      <c r="J3246" s="1323"/>
      <c r="K3246" s="1323"/>
      <c r="L3246" s="1287"/>
      <c r="M3246" s="1294"/>
      <c r="N3246" s="1295"/>
      <c r="O3246" s="1296"/>
      <c r="P3246" s="1007"/>
    </row>
    <row r="3247" spans="1:16" s="73" customFormat="1" ht="19.5" customHeight="1">
      <c r="A3247" s="1303"/>
      <c r="B3247" s="543" t="s">
        <v>210</v>
      </c>
      <c r="C3247" s="1297" t="s">
        <v>21</v>
      </c>
      <c r="D3247" s="1298"/>
      <c r="E3247" s="1298"/>
      <c r="F3247" s="1298"/>
      <c r="G3247" s="1299"/>
      <c r="H3247" s="13" t="s">
        <v>161</v>
      </c>
      <c r="I3247" s="1300">
        <f>VLOOKUP($A3241,'Marks Entry'!$B$9:$FN$108,4,0)</f>
        <v>0</v>
      </c>
      <c r="J3247" s="1300"/>
      <c r="K3247" s="1300"/>
      <c r="L3247" s="1300"/>
      <c r="M3247" s="1300"/>
      <c r="N3247" s="1300"/>
      <c r="O3247" s="1301"/>
      <c r="P3247" s="1007"/>
    </row>
    <row r="3248" spans="1:16" s="73" customFormat="1" ht="19.5" customHeight="1">
      <c r="A3248" s="1303"/>
      <c r="B3248" s="543" t="s">
        <v>210</v>
      </c>
      <c r="C3248" s="1283" t="s">
        <v>23</v>
      </c>
      <c r="D3248" s="1284"/>
      <c r="E3248" s="1284"/>
      <c r="F3248" s="1284"/>
      <c r="G3248" s="1285"/>
      <c r="H3248" s="25" t="s">
        <v>161</v>
      </c>
      <c r="I3248" s="1252">
        <f>VLOOKUP($A3241,'Marks Entry'!$B$9:$FN$108,7,0)</f>
        <v>0</v>
      </c>
      <c r="J3248" s="1252"/>
      <c r="K3248" s="1252"/>
      <c r="L3248" s="1252"/>
      <c r="M3248" s="1252"/>
      <c r="N3248" s="1252"/>
      <c r="O3248" s="1253"/>
      <c r="P3248" s="1007"/>
    </row>
    <row r="3249" spans="1:16" s="73" customFormat="1" ht="19.5" customHeight="1">
      <c r="A3249" s="1303"/>
      <c r="B3249" s="543" t="s">
        <v>210</v>
      </c>
      <c r="C3249" s="1283" t="s">
        <v>24</v>
      </c>
      <c r="D3249" s="1284"/>
      <c r="E3249" s="1284"/>
      <c r="F3249" s="1284"/>
      <c r="G3249" s="1285"/>
      <c r="H3249" s="25" t="s">
        <v>161</v>
      </c>
      <c r="I3249" s="1252">
        <f>VLOOKUP($A3241,'Marks Entry'!$B$9:$FN$108,8,0)</f>
        <v>0</v>
      </c>
      <c r="J3249" s="1252"/>
      <c r="K3249" s="1252"/>
      <c r="L3249" s="1252"/>
      <c r="M3249" s="1252"/>
      <c r="N3249" s="1252"/>
      <c r="O3249" s="1253"/>
      <c r="P3249" s="1007"/>
    </row>
    <row r="3250" spans="1:16" s="73" customFormat="1" ht="19.5" customHeight="1">
      <c r="A3250" s="1303"/>
      <c r="B3250" s="543" t="s">
        <v>210</v>
      </c>
      <c r="C3250" s="1283" t="s">
        <v>55</v>
      </c>
      <c r="D3250" s="1284"/>
      <c r="E3250" s="1284"/>
      <c r="F3250" s="1284"/>
      <c r="G3250" s="1285"/>
      <c r="H3250" s="25" t="s">
        <v>161</v>
      </c>
      <c r="I3250" s="1252">
        <f>VLOOKUP($A3241,'Marks Entry'!$B$9:$FN$108,9,0)</f>
        <v>0</v>
      </c>
      <c r="J3250" s="1252"/>
      <c r="K3250" s="1252"/>
      <c r="L3250" s="1252"/>
      <c r="M3250" s="1252"/>
      <c r="N3250" s="1252"/>
      <c r="O3250" s="1253"/>
      <c r="P3250" s="1007"/>
    </row>
    <row r="3251" spans="1:16" s="73" customFormat="1" ht="19.5" customHeight="1">
      <c r="A3251" s="1303"/>
      <c r="B3251" s="543" t="s">
        <v>210</v>
      </c>
      <c r="C3251" s="1283" t="s">
        <v>56</v>
      </c>
      <c r="D3251" s="1284"/>
      <c r="E3251" s="1284"/>
      <c r="F3251" s="1284"/>
      <c r="G3251" s="1285"/>
      <c r="H3251" s="25" t="s">
        <v>161</v>
      </c>
      <c r="I3251" s="1251" t="str">
        <f>CONCATENATE('Marks Entry'!$G$4,'Marks Entry'!$J$4)</f>
        <v>6(A)</v>
      </c>
      <c r="J3251" s="1252"/>
      <c r="K3251" s="1252"/>
      <c r="L3251" s="1252"/>
      <c r="M3251" s="1252"/>
      <c r="N3251" s="1252"/>
      <c r="O3251" s="1253"/>
      <c r="P3251" s="1007"/>
    </row>
    <row r="3252" spans="1:16" s="73" customFormat="1" ht="19.5" customHeight="1" thickBot="1">
      <c r="A3252" s="1303"/>
      <c r="B3252" s="543" t="s">
        <v>210</v>
      </c>
      <c r="C3252" s="1254" t="s">
        <v>26</v>
      </c>
      <c r="D3252" s="1255"/>
      <c r="E3252" s="1255"/>
      <c r="F3252" s="1255"/>
      <c r="G3252" s="1256"/>
      <c r="H3252" s="61" t="s">
        <v>161</v>
      </c>
      <c r="I3252" s="1257">
        <f>VLOOKUP($A3241,'Marks Entry'!$B$9:$FN$108,10,0)</f>
        <v>0</v>
      </c>
      <c r="J3252" s="1257"/>
      <c r="K3252" s="1257"/>
      <c r="L3252" s="1257"/>
      <c r="M3252" s="1257"/>
      <c r="N3252" s="1257"/>
      <c r="O3252" s="1258"/>
      <c r="P3252" s="1007"/>
    </row>
    <row r="3253" spans="1:16" s="73" customFormat="1" ht="34.5" customHeight="1">
      <c r="A3253" s="1303"/>
      <c r="B3253" s="543" t="s">
        <v>210</v>
      </c>
      <c r="C3253" s="1259" t="s">
        <v>57</v>
      </c>
      <c r="D3253" s="1260"/>
      <c r="E3253" s="525" t="s">
        <v>82</v>
      </c>
      <c r="F3253" s="525" t="s">
        <v>83</v>
      </c>
      <c r="G3253" s="697" t="str">
        <f>'Marks Entry'!$R$5</f>
        <v>No Bag Day Activity</v>
      </c>
      <c r="H3253" s="521" t="s">
        <v>32</v>
      </c>
      <c r="I3253" s="1261" t="s">
        <v>58</v>
      </c>
      <c r="J3253" s="1262"/>
      <c r="K3253" s="522" t="s">
        <v>203</v>
      </c>
      <c r="L3253" s="1263" t="s">
        <v>94</v>
      </c>
      <c r="M3253" s="1264"/>
      <c r="N3253" s="535" t="s">
        <v>86</v>
      </c>
      <c r="O3253" s="1265" t="s">
        <v>101</v>
      </c>
      <c r="P3253" s="1007"/>
    </row>
    <row r="3254" spans="1:16" s="73" customFormat="1" ht="25.5" customHeight="1" thickBot="1">
      <c r="A3254" s="1303"/>
      <c r="B3254" s="543" t="s">
        <v>210</v>
      </c>
      <c r="C3254" s="1267" t="s">
        <v>59</v>
      </c>
      <c r="D3254" s="1268"/>
      <c r="E3254" s="549">
        <f>'Marks Entry'!$N$7</f>
        <v>10</v>
      </c>
      <c r="F3254" s="549">
        <f>'Marks Entry'!$Q$7</f>
        <v>10</v>
      </c>
      <c r="G3254" s="549">
        <f>'Marks Entry'!$T$7</f>
        <v>10</v>
      </c>
      <c r="H3254" s="111">
        <f>SUM(E3254:G3254)</f>
        <v>30</v>
      </c>
      <c r="I3254" s="1269">
        <f>'Marks Entry'!$X$7</f>
        <v>70</v>
      </c>
      <c r="J3254" s="1270"/>
      <c r="K3254" s="531">
        <f>SUM(H3254,I3254)</f>
        <v>100</v>
      </c>
      <c r="L3254" s="1330">
        <f>'Marks Entry'!$AA$7</f>
        <v>100</v>
      </c>
      <c r="M3254" s="1331"/>
      <c r="N3254" s="536">
        <f>H3254+I3254+L3254</f>
        <v>200</v>
      </c>
      <c r="O3254" s="1266"/>
      <c r="P3254" s="1007"/>
    </row>
    <row r="3255" spans="1:16" s="73" customFormat="1" ht="18.600000000000001" customHeight="1">
      <c r="A3255" s="1303"/>
      <c r="B3255" s="543" t="s">
        <v>210</v>
      </c>
      <c r="C3255" s="1324" t="str">
        <f>'Marks Entry'!$L$3</f>
        <v>HINDI</v>
      </c>
      <c r="D3255" s="1325"/>
      <c r="E3255" s="527">
        <f>IF($L3244="TC",0,IF($L3244="Nso",0,VLOOKUP($A3241,'Marks Entry'!$B$9:$FN$108,13,0)))</f>
        <v>0</v>
      </c>
      <c r="F3255" s="527">
        <f>IF($L3244="TC",0,IF($L3244="Nso",0,VLOOKUP($A3241,'Marks Entry'!$B$9:$FN$108,16,0)))</f>
        <v>0</v>
      </c>
      <c r="G3255" s="527">
        <f>IF($L3244="TC",0,IF($L3244="Nso",0,VLOOKUP($A3241,'Marks Entry'!$B$9:$FN$108,19,0)))</f>
        <v>0</v>
      </c>
      <c r="H3255" s="528">
        <f>SUM(E3255:G3255)</f>
        <v>0</v>
      </c>
      <c r="I3255" s="1326">
        <f>IF($L3244="TC",0,IF($L3244="Nso",0,VLOOKUP($A3241,'Marks Entry'!$B$9:$FN$108,23,0)))</f>
        <v>0</v>
      </c>
      <c r="J3255" s="1327"/>
      <c r="K3255" s="532">
        <f>SUM(H3255,I3255)</f>
        <v>0</v>
      </c>
      <c r="L3255" s="1328">
        <f>IF($L3244="TC",0,IF($L3244="Nso",0,VLOOKUP($A3241,'Marks Entry'!$B$9:$FN$108,26,0)))</f>
        <v>0</v>
      </c>
      <c r="M3255" s="1329"/>
      <c r="N3255" s="537">
        <f>SUM(H3255,I3255,L3255)</f>
        <v>0</v>
      </c>
      <c r="O3255" s="544" t="str">
        <f>IF($L3244="TC",0,IF($L3244="Nso",0,VLOOKUP($A3241,'Marks Entry'!$B$9:$FN$108,30,0)))</f>
        <v>E</v>
      </c>
      <c r="P3255" s="1007"/>
    </row>
    <row r="3256" spans="1:16" s="73" customFormat="1" ht="18.600000000000001" customHeight="1">
      <c r="A3256" s="1303"/>
      <c r="B3256" s="543" t="s">
        <v>210</v>
      </c>
      <c r="C3256" s="1271" t="str">
        <f>'Marks Entry'!$AF$3</f>
        <v>ENGLISH</v>
      </c>
      <c r="D3256" s="1272"/>
      <c r="E3256" s="527">
        <f>IF($L3244="TC",0,IF($L3244="Nso",0,VLOOKUP($A3241,'Marks Entry'!$B$9:$FN$108,33,0)))</f>
        <v>0</v>
      </c>
      <c r="F3256" s="527">
        <f>IF($L3244="TC",0,IF($L3244="Nso",0,VLOOKUP($A3241,'Marks Entry'!$B$9:$FN$108,36,0)))</f>
        <v>0</v>
      </c>
      <c r="G3256" s="527">
        <f>IF($L3244="TC",0,IF($L3244="Nso",0,VLOOKUP($A3241,'Marks Entry'!$B$9:$FN$108,39,0)))</f>
        <v>0</v>
      </c>
      <c r="H3256" s="529">
        <f t="shared" ref="H3256:H3260" si="270">SUM(E3256:G3256)</f>
        <v>0</v>
      </c>
      <c r="I3256" s="1273">
        <f>IF($L3244="TC",0,IF($L3244="Nso",0,VLOOKUP($A3241,'Marks Entry'!$B$9:$FN$108,43,0)))</f>
        <v>0</v>
      </c>
      <c r="J3256" s="1274"/>
      <c r="K3256" s="533">
        <f t="shared" ref="K3256:K3260" si="271">SUM(H3256,I3256)</f>
        <v>0</v>
      </c>
      <c r="L3256" s="1275">
        <f>IF($L3244="TC",0,IF($L3244="Nso",0,VLOOKUP($A3241,'Marks Entry'!$B$9:$FN$108,46,0)))</f>
        <v>0</v>
      </c>
      <c r="M3256" s="1276"/>
      <c r="N3256" s="537">
        <f t="shared" ref="N3256:N3260" si="272">SUM(H3256,I3256,L3256)</f>
        <v>0</v>
      </c>
      <c r="O3256" s="544" t="str">
        <f>IF($L3244="TC",0,IF($L3244="Nso",0,VLOOKUP($A3241,'Marks Entry'!$B$9:$FN$108,50,0)))</f>
        <v>E</v>
      </c>
      <c r="P3256" s="1007"/>
    </row>
    <row r="3257" spans="1:16" s="73" customFormat="1" ht="18.600000000000001" customHeight="1">
      <c r="A3257" s="1303"/>
      <c r="B3257" s="543" t="s">
        <v>210</v>
      </c>
      <c r="C3257" s="1271" t="str">
        <f>'Marks Entry'!$AZ$3</f>
        <v>SANSKRIT</v>
      </c>
      <c r="D3257" s="1272"/>
      <c r="E3257" s="527">
        <f>IF($L3244="TC",0,IF($L3244="Nso",0,VLOOKUP($A3241,'Marks Entry'!$B$9:$FN$108,53,0)))</f>
        <v>0</v>
      </c>
      <c r="F3257" s="527">
        <f>IF($L3244="TC",0,IF($L3244="TC",0,IF($L3244="Nso",0,VLOOKUP($A3241,'Marks Entry'!$B$9:$FN$108,56,0))))</f>
        <v>0</v>
      </c>
      <c r="G3257" s="527">
        <f>IF($L3244="TC",0,IF($L3244="TC",0,IF($L3244="Nso",0,VLOOKUP($A3241,'Marks Entry'!$B$9:$FN$108,59,0))))</f>
        <v>0</v>
      </c>
      <c r="H3257" s="529">
        <f t="shared" si="270"/>
        <v>0</v>
      </c>
      <c r="I3257" s="1273">
        <f>IF($L3244="TC",0,IF($L3244="Nso",0,VLOOKUP($A3241,'Marks Entry'!$B$9:$FN$108,63,0)))</f>
        <v>0</v>
      </c>
      <c r="J3257" s="1274"/>
      <c r="K3257" s="533">
        <f t="shared" si="271"/>
        <v>0</v>
      </c>
      <c r="L3257" s="1275">
        <f>IF($L3244="TC",0,IF($L3244="Nso",0,VLOOKUP($A3241,'Marks Entry'!$B$9:$FN$108,66,0)))</f>
        <v>0</v>
      </c>
      <c r="M3257" s="1276"/>
      <c r="N3257" s="537">
        <f t="shared" si="272"/>
        <v>0</v>
      </c>
      <c r="O3257" s="544" t="str">
        <f>IF($L3244="TC",0,IF($L3244="Nso",0,VLOOKUP($A3241,'Marks Entry'!$B$9:$FN$108,70,0)))</f>
        <v>E</v>
      </c>
      <c r="P3257" s="1007"/>
    </row>
    <row r="3258" spans="1:16" s="73" customFormat="1" ht="18.600000000000001" customHeight="1">
      <c r="A3258" s="1303"/>
      <c r="B3258" s="543" t="s">
        <v>210</v>
      </c>
      <c r="C3258" s="1271" t="str">
        <f>'Marks Entry'!$BT$3</f>
        <v>SCIENCE</v>
      </c>
      <c r="D3258" s="1272"/>
      <c r="E3258" s="527">
        <f>IF($L3244="TC",0,IF($L3244="Nso",0,VLOOKUP($A3241,'Marks Entry'!$B$9:$FN$108,73,0)))</f>
        <v>0</v>
      </c>
      <c r="F3258" s="527">
        <f>IF($L3244="TC",0,IF($L3244="Nso",0,VLOOKUP($A3241,'Marks Entry'!$B$9:$FN$108,76,0)))</f>
        <v>0</v>
      </c>
      <c r="G3258" s="527">
        <f>IF($L3244="TC",0,IF($L3244="Nso",0,VLOOKUP($A3241,'Marks Entry'!$B$9:$FN$108,79,0)))</f>
        <v>0</v>
      </c>
      <c r="H3258" s="529">
        <f t="shared" si="270"/>
        <v>0</v>
      </c>
      <c r="I3258" s="1273">
        <f>IF($L3244="TC",0,IF($L3244="Nso",0,VLOOKUP($A3241,'Marks Entry'!$B$9:$FN$108,83,0)))</f>
        <v>0</v>
      </c>
      <c r="J3258" s="1274"/>
      <c r="K3258" s="533">
        <f t="shared" si="271"/>
        <v>0</v>
      </c>
      <c r="L3258" s="1275">
        <f>IF($L3244="TC",0,IF($L3244="Nso",0,VLOOKUP($A3241,'Marks Entry'!$B$9:$FN$108,86,0)))</f>
        <v>0</v>
      </c>
      <c r="M3258" s="1276"/>
      <c r="N3258" s="537">
        <f t="shared" si="272"/>
        <v>0</v>
      </c>
      <c r="O3258" s="544" t="str">
        <f>IF($L3244="TC",0,IF($L3244="Nso",0,VLOOKUP($A3241,'Marks Entry'!$B$9:$FN$108,90,0)))</f>
        <v>E</v>
      </c>
      <c r="P3258" s="1007"/>
    </row>
    <row r="3259" spans="1:16" s="73" customFormat="1" ht="18.600000000000001" customHeight="1">
      <c r="A3259" s="1303"/>
      <c r="B3259" s="543" t="s">
        <v>210</v>
      </c>
      <c r="C3259" s="1271" t="str">
        <f>'Marks Entry'!$CN$3</f>
        <v>MATHEMATICS</v>
      </c>
      <c r="D3259" s="1272"/>
      <c r="E3259" s="527">
        <f>IF($L3244="TC",0,IF($L3244="Nso",0,VLOOKUP($A3241,'Marks Entry'!$B$9:$FN$108,93,0)))</f>
        <v>0</v>
      </c>
      <c r="F3259" s="527">
        <f>IF($L3244="TC",0,IF($L3244="Nso",0,VLOOKUP($A3241,'Marks Entry'!$B$9:$FN$108,96,0)))</f>
        <v>0</v>
      </c>
      <c r="G3259" s="527">
        <f>IF($L3244="TC",0,IF($L3244="Nso",0,VLOOKUP($A3241,'Marks Entry'!$B$9:$FN$108,99,0)))</f>
        <v>0</v>
      </c>
      <c r="H3259" s="529">
        <f t="shared" si="270"/>
        <v>0</v>
      </c>
      <c r="I3259" s="1273">
        <f>IF($L3244="TC",0,IF($L3244="Nso",0,VLOOKUP($A3241,'Marks Entry'!$B$9:$FN$108,103,0)))</f>
        <v>0</v>
      </c>
      <c r="J3259" s="1274"/>
      <c r="K3259" s="533">
        <f t="shared" si="271"/>
        <v>0</v>
      </c>
      <c r="L3259" s="1275">
        <f>IF($L3244="TC",0,IF($L3244="Nso",0,VLOOKUP($A3241,'Marks Entry'!$B$9:$FN$108,106,0)))</f>
        <v>0</v>
      </c>
      <c r="M3259" s="1276"/>
      <c r="N3259" s="537">
        <f t="shared" si="272"/>
        <v>0</v>
      </c>
      <c r="O3259" s="544" t="str">
        <f>IF($L3244="TC",0,IF($L3244="Nso",0,VLOOKUP($A3241,'Marks Entry'!$B$9:$FN$108,110,0)))</f>
        <v>E</v>
      </c>
      <c r="P3259" s="1007"/>
    </row>
    <row r="3260" spans="1:16" s="73" customFormat="1" ht="18.600000000000001" customHeight="1" thickBot="1">
      <c r="A3260" s="1303"/>
      <c r="B3260" s="543" t="s">
        <v>210</v>
      </c>
      <c r="C3260" s="1277" t="str">
        <f>'Marks Entry'!$DH$3</f>
        <v>SOCIAL SCIENCE</v>
      </c>
      <c r="D3260" s="1278"/>
      <c r="E3260" s="527">
        <f>IF($L3244="TC",0,IF($L3244="Nso",0,VLOOKUP($A3241,'Marks Entry'!$B$9:$FN$108,113,0)))</f>
        <v>0</v>
      </c>
      <c r="F3260" s="527">
        <f>IF($L3244="TC",0,IF($L3244="Nso",0,VLOOKUP($A3241,'Marks Entry'!$B$9:$FN$108,116,0)))</f>
        <v>0</v>
      </c>
      <c r="G3260" s="527">
        <f>IF($L3244="TC",0,IF($L3244="Nso",0,VLOOKUP($A3241,'Marks Entry'!$B$9:$FN$108,119,0)))</f>
        <v>0</v>
      </c>
      <c r="H3260" s="530">
        <f t="shared" si="270"/>
        <v>0</v>
      </c>
      <c r="I3260" s="1279">
        <f>IF($L3244="TC",0,IF($L3244="Nso",0,VLOOKUP($A3241,'Marks Entry'!$B$9:$FN$108,123,0)))</f>
        <v>0</v>
      </c>
      <c r="J3260" s="1280"/>
      <c r="K3260" s="534">
        <f t="shared" si="271"/>
        <v>0</v>
      </c>
      <c r="L3260" s="1281">
        <f>IF($L3244="TC",0,IF($L3244="Nso",0,VLOOKUP($A3241,'Marks Entry'!$B$9:$FN$108,126,0)))</f>
        <v>0</v>
      </c>
      <c r="M3260" s="1282"/>
      <c r="N3260" s="537">
        <f t="shared" si="272"/>
        <v>0</v>
      </c>
      <c r="O3260" s="544" t="str">
        <f>IF($L3244="TC",0,IF($L3244="Nso",0,VLOOKUP($A3241,'Marks Entry'!$B$9:$FN$108,130,0)))</f>
        <v>E</v>
      </c>
      <c r="P3260" s="1007"/>
    </row>
    <row r="3261" spans="1:16" s="73" customFormat="1" ht="18.600000000000001" customHeight="1">
      <c r="A3261" s="1303"/>
      <c r="B3261" s="543" t="s">
        <v>210</v>
      </c>
      <c r="C3261" s="1350" t="s">
        <v>87</v>
      </c>
      <c r="D3261" s="1351"/>
      <c r="E3261" s="1352"/>
      <c r="F3261" s="1356" t="s">
        <v>88</v>
      </c>
      <c r="G3261" s="1357"/>
      <c r="H3261" s="1358" t="s">
        <v>89</v>
      </c>
      <c r="I3261" s="1358"/>
      <c r="J3261" s="1359" t="s">
        <v>44</v>
      </c>
      <c r="K3261" s="1360"/>
      <c r="L3261" s="236" t="s">
        <v>95</v>
      </c>
      <c r="M3261" s="236" t="s">
        <v>208</v>
      </c>
      <c r="N3261" s="200" t="s">
        <v>42</v>
      </c>
      <c r="O3261" s="545" t="s">
        <v>46</v>
      </c>
      <c r="P3261" s="1007"/>
    </row>
    <row r="3262" spans="1:16" s="73" customFormat="1" ht="18.600000000000001" customHeight="1" thickBot="1">
      <c r="A3262" s="1303"/>
      <c r="B3262" s="543" t="s">
        <v>210</v>
      </c>
      <c r="C3262" s="1353"/>
      <c r="D3262" s="1354"/>
      <c r="E3262" s="1355"/>
      <c r="F3262" s="1361">
        <f>IF($L3244="TC",0,IF($L3244="Nso",0,VLOOKUP($A3241,'Marks Entry'!$B$9:$FN$108,161,0)))</f>
        <v>1200</v>
      </c>
      <c r="G3262" s="1362"/>
      <c r="H3262" s="1363">
        <f>IF($L3244="TC",0,IF($L3244="Nso",0,VLOOKUP($A3241,'Marks Entry'!$B$9:$FN$108,162,0)))</f>
        <v>0</v>
      </c>
      <c r="I3262" s="1363"/>
      <c r="J3262" s="1364">
        <f>IF($L3244="TC",0,IF($L3244="Nso",0,VLOOKUP($A3241,'Marks Entry'!$B$9:$FN$108,163,0)))</f>
        <v>0</v>
      </c>
      <c r="K3262" s="1365"/>
      <c r="L3262" s="237" t="str">
        <f>IF($L3244="TC",0,IF($L3244="Nso",0,VLOOKUP($A3241,'Marks Entry'!$B$9:$FN$108,164,0)))</f>
        <v/>
      </c>
      <c r="M3262" s="237" t="str">
        <f>IF($L3244="TC",0,IF($L3244="Nso",0,VLOOKUP($A3241,'Marks Entry'!$B$9:$FN$108,165,0)))</f>
        <v/>
      </c>
      <c r="N3262" s="542" t="str">
        <f>IF($L3244="TC","TC",IF($L3244="Nso","NSO",VLOOKUP($A3241,'Marks Entry'!$B$9:$FN$108,166,0)))</f>
        <v>PROMOTED</v>
      </c>
      <c r="O3262" s="546" t="str">
        <f>IF($L3244="Nso",0,VLOOKUP($A3241,'Marks Entry'!$B$9:$FN$108,168,0))</f>
        <v/>
      </c>
      <c r="P3262" s="1007"/>
    </row>
    <row r="3263" spans="1:16" s="73" customFormat="1" ht="18.600000000000001" customHeight="1">
      <c r="A3263" s="1303"/>
      <c r="B3263" s="543" t="s">
        <v>210</v>
      </c>
      <c r="C3263" s="1332" t="s">
        <v>62</v>
      </c>
      <c r="D3263" s="1333"/>
      <c r="E3263" s="1333"/>
      <c r="F3263" s="1333"/>
      <c r="G3263" s="1333"/>
      <c r="H3263" s="1333"/>
      <c r="I3263" s="1334"/>
      <c r="J3263" s="1335" t="s">
        <v>63</v>
      </c>
      <c r="K3263" s="1335"/>
      <c r="L3263" s="1336"/>
      <c r="M3263" s="238">
        <f>IF($L3244="TC",0,IF($L3244="Nso",0,VLOOKUP($A3241,'Marks Entry'!$B$9:$FN$108,158,0)))</f>
        <v>0</v>
      </c>
      <c r="N3263" s="1337" t="s">
        <v>104</v>
      </c>
      <c r="O3263" s="1338"/>
      <c r="P3263" s="1007"/>
    </row>
    <row r="3264" spans="1:16" s="73" customFormat="1" ht="18.600000000000001" customHeight="1" thickBot="1">
      <c r="A3264" s="1303"/>
      <c r="B3264" s="543" t="s">
        <v>210</v>
      </c>
      <c r="C3264" s="1339" t="s">
        <v>57</v>
      </c>
      <c r="D3264" s="1340"/>
      <c r="E3264" s="1340"/>
      <c r="F3264" s="1341" t="s">
        <v>168</v>
      </c>
      <c r="G3264" s="1341"/>
      <c r="H3264" s="1341"/>
      <c r="I3264" s="523" t="s">
        <v>50</v>
      </c>
      <c r="J3264" s="1342" t="s">
        <v>64</v>
      </c>
      <c r="K3264" s="1342"/>
      <c r="L3264" s="1343"/>
      <c r="M3264" s="239">
        <f>IF($L3244="TC",0,IF($L3244="Nso",0,VLOOKUP($A3241,'Marks Entry'!$B$9:$FN$108,159,0)))</f>
        <v>0</v>
      </c>
      <c r="N3264" s="1344" t="str">
        <f>IF($L3244="TC",0,IF($L3244="Nso",0,VLOOKUP($A3241,'Marks Entry'!$B$9:$FN$108,160,0)))</f>
        <v/>
      </c>
      <c r="O3264" s="1345"/>
      <c r="P3264" s="1007"/>
    </row>
    <row r="3265" spans="1:16" s="73" customFormat="1" ht="18.600000000000001" customHeight="1">
      <c r="A3265" s="1303"/>
      <c r="B3265" s="543" t="s">
        <v>210</v>
      </c>
      <c r="C3265" s="1339"/>
      <c r="D3265" s="1340"/>
      <c r="E3265" s="1340"/>
      <c r="F3265" s="1341"/>
      <c r="G3265" s="1341"/>
      <c r="H3265" s="1341"/>
      <c r="I3265" s="524" t="s">
        <v>102</v>
      </c>
      <c r="J3265" s="1346" t="s">
        <v>65</v>
      </c>
      <c r="K3265" s="1346"/>
      <c r="L3265" s="1347"/>
      <c r="M3265" s="1348" t="str">
        <f>IF($L3244="TC",0,IF($L3244="Nso",0,VLOOKUP($A3241,'Marks Entry'!$B$9:$FN$108,169,0)))</f>
        <v>Need Improvement</v>
      </c>
      <c r="N3265" s="1348"/>
      <c r="O3265" s="1349"/>
      <c r="P3265" s="1007"/>
    </row>
    <row r="3266" spans="1:16" s="73" customFormat="1" ht="18.600000000000001" customHeight="1">
      <c r="A3266" s="1303"/>
      <c r="B3266" s="543" t="s">
        <v>210</v>
      </c>
      <c r="C3266" s="1397" t="str">
        <f>'Marks Entry'!$EB$3</f>
        <v>Work Exp.</v>
      </c>
      <c r="D3266" s="1398"/>
      <c r="E3266" s="1399"/>
      <c r="F3266" s="1400" t="str">
        <f>IF($L3244="TC",0,IF($L3244="Nso",0,VLOOKUP($A3241,'Marks Entry'!$B$9:$GM$108,186,0)))</f>
        <v>0/100</v>
      </c>
      <c r="G3266" s="1400"/>
      <c r="H3266" s="1400"/>
      <c r="I3266" s="59" t="str">
        <f>IF($L3244="TC",0,IF($L3244="Nso",0,VLOOKUP($A3241,'Marks Entry'!$B$9:$GM$108,139,0)))</f>
        <v>E</v>
      </c>
      <c r="J3266" s="1401" t="s">
        <v>81</v>
      </c>
      <c r="K3266" s="1401"/>
      <c r="L3266" s="1402"/>
      <c r="M3266" s="1403">
        <f>'Marks Entry'!$AA$2</f>
        <v>45041</v>
      </c>
      <c r="N3266" s="1403"/>
      <c r="O3266" s="1404"/>
      <c r="P3266" s="1007"/>
    </row>
    <row r="3267" spans="1:16" s="73" customFormat="1" ht="18.600000000000001" customHeight="1">
      <c r="A3267" s="1303"/>
      <c r="B3267" s="543" t="s">
        <v>210</v>
      </c>
      <c r="C3267" s="1405" t="str">
        <f>'Marks Entry'!$EK$3</f>
        <v>Art Edu.</v>
      </c>
      <c r="D3267" s="1400"/>
      <c r="E3267" s="1400"/>
      <c r="F3267" s="1406" t="str">
        <f>IF($L3244="TC",0,IF($L3244="Nso",0,VLOOKUP($A3241,'Marks Entry'!$B$9:$GM$108,190,0)))</f>
        <v>0/100</v>
      </c>
      <c r="G3267" s="1407"/>
      <c r="H3267" s="1408"/>
      <c r="I3267" s="59" t="str">
        <f>IF($L3244="TC",0,IF($L3244="Nso",0,VLOOKUP($A3241,'Marks Entry'!$B$9:$GM$108,148,0)))</f>
        <v>E</v>
      </c>
      <c r="J3267" s="1409"/>
      <c r="K3267" s="1409"/>
      <c r="L3267" s="1410"/>
      <c r="M3267" s="1410"/>
      <c r="N3267" s="1410"/>
      <c r="O3267" s="1411"/>
      <c r="P3267" s="1007"/>
    </row>
    <row r="3268" spans="1:16" s="73" customFormat="1" ht="18.600000000000001" customHeight="1">
      <c r="A3268" s="1303"/>
      <c r="B3268" s="543" t="s">
        <v>210</v>
      </c>
      <c r="C3268" s="1366" t="str">
        <f>'Marks Entry'!$ET$3</f>
        <v>HEALTH &amp; PHY. EDU.</v>
      </c>
      <c r="D3268" s="1367"/>
      <c r="E3268" s="1367"/>
      <c r="F3268" s="1368" t="str">
        <f>IF($L3244="TC",0,IF($L3244="Nso",0,VLOOKUP($A3241,'Marks Entry'!$B$9:$GM$108,194,0)))</f>
        <v>0/100</v>
      </c>
      <c r="G3268" s="1369"/>
      <c r="H3268" s="1370"/>
      <c r="I3268" s="59" t="str">
        <f>IF($L3244="TC",0,IF($L3244="Nso",0,VLOOKUP($A3241,'Marks Entry'!$B$9:$GM$108,157,0)))</f>
        <v>E</v>
      </c>
      <c r="J3268" s="1371" t="s">
        <v>77</v>
      </c>
      <c r="K3268" s="1372"/>
      <c r="L3268" s="1373"/>
      <c r="M3268" s="1377"/>
      <c r="N3268" s="1372"/>
      <c r="O3268" s="1378"/>
      <c r="P3268" s="1007"/>
    </row>
    <row r="3269" spans="1:16" s="73" customFormat="1" ht="18.600000000000001" customHeight="1">
      <c r="A3269" s="1303"/>
      <c r="B3269" s="543" t="s">
        <v>210</v>
      </c>
      <c r="C3269" s="1381" t="s">
        <v>66</v>
      </c>
      <c r="D3269" s="1382"/>
      <c r="E3269" s="1382"/>
      <c r="F3269" s="1382"/>
      <c r="G3269" s="1382"/>
      <c r="H3269" s="1382"/>
      <c r="I3269" s="1383"/>
      <c r="J3269" s="1374"/>
      <c r="K3269" s="1375"/>
      <c r="L3269" s="1376"/>
      <c r="M3269" s="1379"/>
      <c r="N3269" s="1375"/>
      <c r="O3269" s="1380"/>
      <c r="P3269" s="1007"/>
    </row>
    <row r="3270" spans="1:16" s="73" customFormat="1" ht="18.600000000000001" customHeight="1" thickBot="1">
      <c r="A3270" s="1303"/>
      <c r="B3270" s="543" t="s">
        <v>210</v>
      </c>
      <c r="C3270" s="60" t="s">
        <v>67</v>
      </c>
      <c r="D3270" s="1384" t="s">
        <v>72</v>
      </c>
      <c r="E3270" s="1385"/>
      <c r="F3270" s="1384" t="s">
        <v>73</v>
      </c>
      <c r="G3270" s="1386"/>
      <c r="H3270" s="1386"/>
      <c r="I3270" s="1387"/>
      <c r="J3270" s="1388" t="s">
        <v>78</v>
      </c>
      <c r="K3270" s="1389"/>
      <c r="L3270" s="1389"/>
      <c r="M3270" s="1389"/>
      <c r="N3270" s="1389"/>
      <c r="O3270" s="1390"/>
      <c r="P3270" s="1007"/>
    </row>
    <row r="3271" spans="1:16" s="73" customFormat="1" ht="18.600000000000001" customHeight="1">
      <c r="A3271" s="1303"/>
      <c r="B3271" s="543" t="s">
        <v>210</v>
      </c>
      <c r="C3271" s="690" t="s">
        <v>68</v>
      </c>
      <c r="D3271" s="1328" t="s">
        <v>211</v>
      </c>
      <c r="E3271" s="1327"/>
      <c r="F3271" s="1394" t="s">
        <v>74</v>
      </c>
      <c r="G3271" s="1395"/>
      <c r="H3271" s="1395"/>
      <c r="I3271" s="1396"/>
      <c r="J3271" s="1391"/>
      <c r="K3271" s="1392"/>
      <c r="L3271" s="1392"/>
      <c r="M3271" s="1392"/>
      <c r="N3271" s="1392"/>
      <c r="O3271" s="1393"/>
      <c r="P3271" s="1007"/>
    </row>
    <row r="3272" spans="1:16" s="73" customFormat="1" ht="18.600000000000001" customHeight="1">
      <c r="A3272" s="1303"/>
      <c r="B3272" s="543" t="s">
        <v>210</v>
      </c>
      <c r="C3272" s="689" t="s">
        <v>69</v>
      </c>
      <c r="D3272" s="1275" t="s">
        <v>212</v>
      </c>
      <c r="E3272" s="1274"/>
      <c r="F3272" s="1413" t="s">
        <v>75</v>
      </c>
      <c r="G3272" s="1414"/>
      <c r="H3272" s="1414"/>
      <c r="I3272" s="1415"/>
      <c r="J3272" s="1391"/>
      <c r="K3272" s="1392"/>
      <c r="L3272" s="1392"/>
      <c r="M3272" s="1392"/>
      <c r="N3272" s="1392"/>
      <c r="O3272" s="1393"/>
      <c r="P3272" s="1007"/>
    </row>
    <row r="3273" spans="1:16" s="73" customFormat="1" ht="18.600000000000001" customHeight="1">
      <c r="A3273" s="1303"/>
      <c r="B3273" s="543" t="s">
        <v>210</v>
      </c>
      <c r="C3273" s="689" t="s">
        <v>71</v>
      </c>
      <c r="D3273" s="1275" t="s">
        <v>213</v>
      </c>
      <c r="E3273" s="1274"/>
      <c r="F3273" s="1413" t="s">
        <v>76</v>
      </c>
      <c r="G3273" s="1414"/>
      <c r="H3273" s="1414"/>
      <c r="I3273" s="1415"/>
      <c r="J3273" s="1416" t="s">
        <v>90</v>
      </c>
      <c r="K3273" s="1417"/>
      <c r="L3273" s="1417"/>
      <c r="M3273" s="1417"/>
      <c r="N3273" s="1417"/>
      <c r="O3273" s="1418"/>
      <c r="P3273" s="1007"/>
    </row>
    <row r="3274" spans="1:16" s="73" customFormat="1" ht="18.600000000000001" customHeight="1">
      <c r="A3274" s="1303"/>
      <c r="B3274" s="543" t="s">
        <v>210</v>
      </c>
      <c r="C3274" s="689" t="s">
        <v>70</v>
      </c>
      <c r="D3274" s="1275" t="s">
        <v>214</v>
      </c>
      <c r="E3274" s="1274"/>
      <c r="F3274" s="1413" t="s">
        <v>103</v>
      </c>
      <c r="G3274" s="1414"/>
      <c r="H3274" s="1414"/>
      <c r="I3274" s="1415"/>
      <c r="J3274" s="1416"/>
      <c r="K3274" s="1417"/>
      <c r="L3274" s="1417"/>
      <c r="M3274" s="1417"/>
      <c r="N3274" s="1417"/>
      <c r="O3274" s="1418"/>
      <c r="P3274" s="1007"/>
    </row>
    <row r="3275" spans="1:16" s="73" customFormat="1" ht="18.600000000000001" customHeight="1" thickBot="1">
      <c r="A3275" s="1303"/>
      <c r="B3275" s="547" t="s">
        <v>210</v>
      </c>
      <c r="C3275" s="548" t="s">
        <v>153</v>
      </c>
      <c r="D3275" s="1281" t="s">
        <v>215</v>
      </c>
      <c r="E3275" s="1280"/>
      <c r="F3275" s="1422" t="s">
        <v>216</v>
      </c>
      <c r="G3275" s="1423"/>
      <c r="H3275" s="1423"/>
      <c r="I3275" s="1424"/>
      <c r="J3275" s="1419"/>
      <c r="K3275" s="1420"/>
      <c r="L3275" s="1420"/>
      <c r="M3275" s="1420"/>
      <c r="N3275" s="1420"/>
      <c r="O3275" s="1421"/>
      <c r="P3275" s="1007"/>
    </row>
    <row r="3276" spans="1:16" s="73" customFormat="1" ht="9.75" customHeight="1">
      <c r="A3276" s="1412"/>
      <c r="B3276" s="1412"/>
      <c r="C3276" s="1412"/>
      <c r="D3276" s="1412"/>
      <c r="E3276" s="1412"/>
      <c r="F3276" s="1412"/>
      <c r="G3276" s="1412"/>
      <c r="H3276" s="1412"/>
      <c r="I3276" s="1412"/>
      <c r="J3276" s="1412"/>
      <c r="K3276" s="1412"/>
      <c r="L3276" s="1412"/>
      <c r="M3276" s="1412"/>
      <c r="N3276" s="1412"/>
      <c r="O3276" s="1412"/>
      <c r="P3276" s="1412"/>
    </row>
    <row r="3277" spans="1:16" s="73" customFormat="1" ht="17.25" customHeight="1" thickBot="1">
      <c r="A3277" s="241">
        <f>A3241+1</f>
        <v>92</v>
      </c>
      <c r="B3277" s="1302" t="s">
        <v>53</v>
      </c>
      <c r="C3277" s="1302"/>
      <c r="D3277" s="1302"/>
      <c r="E3277" s="1302"/>
      <c r="F3277" s="1302"/>
      <c r="G3277" s="1302"/>
      <c r="H3277" s="1302"/>
      <c r="I3277" s="1302"/>
      <c r="J3277" s="1302"/>
      <c r="K3277" s="1302"/>
      <c r="L3277" s="1302"/>
      <c r="M3277" s="1302"/>
      <c r="N3277" s="1302"/>
      <c r="O3277" s="1302"/>
      <c r="P3277" s="1007"/>
    </row>
    <row r="3278" spans="1:16" s="73" customFormat="1" ht="44.25" customHeight="1">
      <c r="A3278" s="1303"/>
      <c r="B3278" s="1304" t="str">
        <f>IF(L3280&gt;0,CONCATENATE(I3280,L3280),0)</f>
        <v>Roll No.:-992</v>
      </c>
      <c r="C3278" s="1306"/>
      <c r="D3278" s="1308" t="str">
        <f>Master!$E$8</f>
        <v>Govt. Sr. Secondary School Raimalwada</v>
      </c>
      <c r="E3278" s="1309"/>
      <c r="F3278" s="1309"/>
      <c r="G3278" s="1309"/>
      <c r="H3278" s="1309"/>
      <c r="I3278" s="1309"/>
      <c r="J3278" s="1309"/>
      <c r="K3278" s="1309"/>
      <c r="L3278" s="1309"/>
      <c r="M3278" s="1309"/>
      <c r="N3278" s="1309"/>
      <c r="O3278" s="1310"/>
      <c r="P3278" s="1007"/>
    </row>
    <row r="3279" spans="1:16" s="73" customFormat="1" ht="26.25" customHeight="1" thickBot="1">
      <c r="A3279" s="1303"/>
      <c r="B3279" s="1305"/>
      <c r="C3279" s="1307"/>
      <c r="D3279" s="1311" t="str">
        <f>Master!$E$11</f>
        <v>P.S.-Bapini (Jodhpur)</v>
      </c>
      <c r="E3279" s="1311"/>
      <c r="F3279" s="1311"/>
      <c r="G3279" s="1311"/>
      <c r="H3279" s="1311"/>
      <c r="I3279" s="1311"/>
      <c r="J3279" s="1311"/>
      <c r="K3279" s="1311"/>
      <c r="L3279" s="1311"/>
      <c r="M3279" s="1311"/>
      <c r="N3279" s="1311"/>
      <c r="O3279" s="1312"/>
      <c r="P3279" s="1007"/>
    </row>
    <row r="3280" spans="1:16" s="73" customFormat="1" ht="15" customHeight="1">
      <c r="A3280" s="1303"/>
      <c r="B3280" s="1313"/>
      <c r="C3280" s="1314" t="s">
        <v>163</v>
      </c>
      <c r="D3280" s="1315"/>
      <c r="E3280" s="1315"/>
      <c r="F3280" s="1315"/>
      <c r="G3280" s="1315"/>
      <c r="H3280" s="1316"/>
      <c r="I3280" s="1320" t="s">
        <v>125</v>
      </c>
      <c r="J3280" s="1321"/>
      <c r="K3280" s="1321"/>
      <c r="L3280" s="1286">
        <f>VLOOKUP(A3277,'Marks Entry'!$B$9:$G$108,6)</f>
        <v>992</v>
      </c>
      <c r="M3280" s="1288" t="str">
        <f>CONCATENATE('Marks Entry'!$C$3,"0",'Marks Entry'!$G$3)</f>
        <v>School U-Dise Code :-08151106901</v>
      </c>
      <c r="N3280" s="1289"/>
      <c r="O3280" s="1290"/>
      <c r="P3280" s="1007"/>
    </row>
    <row r="3281" spans="1:16" s="73" customFormat="1" ht="15" customHeight="1">
      <c r="A3281" s="1303"/>
      <c r="B3281" s="1313"/>
      <c r="C3281" s="1314"/>
      <c r="D3281" s="1315"/>
      <c r="E3281" s="1315"/>
      <c r="F3281" s="1315"/>
      <c r="G3281" s="1315"/>
      <c r="H3281" s="1316"/>
      <c r="I3281" s="1320"/>
      <c r="J3281" s="1321"/>
      <c r="K3281" s="1321"/>
      <c r="L3281" s="1286"/>
      <c r="M3281" s="1291" t="str">
        <f>CONCATENATE('Marks Entry'!$I$3,'Marks Entry'!$J$3)</f>
        <v>Session :-2022-23</v>
      </c>
      <c r="N3281" s="1292"/>
      <c r="O3281" s="1293"/>
      <c r="P3281" s="1007"/>
    </row>
    <row r="3282" spans="1:16" s="73" customFormat="1" ht="15" customHeight="1" thickBot="1">
      <c r="A3282" s="1303"/>
      <c r="B3282" s="1313"/>
      <c r="C3282" s="1317"/>
      <c r="D3282" s="1318"/>
      <c r="E3282" s="1318"/>
      <c r="F3282" s="1318"/>
      <c r="G3282" s="1318"/>
      <c r="H3282" s="1319"/>
      <c r="I3282" s="1322"/>
      <c r="J3282" s="1323"/>
      <c r="K3282" s="1323"/>
      <c r="L3282" s="1287"/>
      <c r="M3282" s="1294"/>
      <c r="N3282" s="1295"/>
      <c r="O3282" s="1296"/>
      <c r="P3282" s="1007"/>
    </row>
    <row r="3283" spans="1:16" s="73" customFormat="1" ht="19.5" customHeight="1">
      <c r="A3283" s="1303"/>
      <c r="B3283" s="543" t="s">
        <v>210</v>
      </c>
      <c r="C3283" s="1297" t="s">
        <v>21</v>
      </c>
      <c r="D3283" s="1298"/>
      <c r="E3283" s="1298"/>
      <c r="F3283" s="1298"/>
      <c r="G3283" s="1299"/>
      <c r="H3283" s="13" t="s">
        <v>161</v>
      </c>
      <c r="I3283" s="1300">
        <f>VLOOKUP($A3277,'Marks Entry'!$B$9:$FN$108,4,0)</f>
        <v>0</v>
      </c>
      <c r="J3283" s="1300"/>
      <c r="K3283" s="1300"/>
      <c r="L3283" s="1300"/>
      <c r="M3283" s="1300"/>
      <c r="N3283" s="1300"/>
      <c r="O3283" s="1301"/>
      <c r="P3283" s="1007"/>
    </row>
    <row r="3284" spans="1:16" s="73" customFormat="1" ht="19.5" customHeight="1">
      <c r="A3284" s="1303"/>
      <c r="B3284" s="543" t="s">
        <v>210</v>
      </c>
      <c r="C3284" s="1283" t="s">
        <v>23</v>
      </c>
      <c r="D3284" s="1284"/>
      <c r="E3284" s="1284"/>
      <c r="F3284" s="1284"/>
      <c r="G3284" s="1285"/>
      <c r="H3284" s="25" t="s">
        <v>161</v>
      </c>
      <c r="I3284" s="1252">
        <f>VLOOKUP($A3277,'Marks Entry'!$B$9:$FN$108,7,0)</f>
        <v>0</v>
      </c>
      <c r="J3284" s="1252"/>
      <c r="K3284" s="1252"/>
      <c r="L3284" s="1252"/>
      <c r="M3284" s="1252"/>
      <c r="N3284" s="1252"/>
      <c r="O3284" s="1253"/>
      <c r="P3284" s="1007"/>
    </row>
    <row r="3285" spans="1:16" s="73" customFormat="1" ht="19.5" customHeight="1">
      <c r="A3285" s="1303"/>
      <c r="B3285" s="543" t="s">
        <v>210</v>
      </c>
      <c r="C3285" s="1283" t="s">
        <v>24</v>
      </c>
      <c r="D3285" s="1284"/>
      <c r="E3285" s="1284"/>
      <c r="F3285" s="1284"/>
      <c r="G3285" s="1285"/>
      <c r="H3285" s="25" t="s">
        <v>161</v>
      </c>
      <c r="I3285" s="1252">
        <f>VLOOKUP($A3277,'Marks Entry'!$B$9:$FN$108,8,0)</f>
        <v>0</v>
      </c>
      <c r="J3285" s="1252"/>
      <c r="K3285" s="1252"/>
      <c r="L3285" s="1252"/>
      <c r="M3285" s="1252"/>
      <c r="N3285" s="1252"/>
      <c r="O3285" s="1253"/>
      <c r="P3285" s="1007"/>
    </row>
    <row r="3286" spans="1:16" s="73" customFormat="1" ht="19.5" customHeight="1">
      <c r="A3286" s="1303"/>
      <c r="B3286" s="543" t="s">
        <v>210</v>
      </c>
      <c r="C3286" s="1283" t="s">
        <v>55</v>
      </c>
      <c r="D3286" s="1284"/>
      <c r="E3286" s="1284"/>
      <c r="F3286" s="1284"/>
      <c r="G3286" s="1285"/>
      <c r="H3286" s="25" t="s">
        <v>161</v>
      </c>
      <c r="I3286" s="1252">
        <f>VLOOKUP($A3277,'Marks Entry'!$B$9:$FN$108,9,0)</f>
        <v>0</v>
      </c>
      <c r="J3286" s="1252"/>
      <c r="K3286" s="1252"/>
      <c r="L3286" s="1252"/>
      <c r="M3286" s="1252"/>
      <c r="N3286" s="1252"/>
      <c r="O3286" s="1253"/>
      <c r="P3286" s="1007"/>
    </row>
    <row r="3287" spans="1:16" s="73" customFormat="1" ht="19.5" customHeight="1">
      <c r="A3287" s="1303"/>
      <c r="B3287" s="543" t="s">
        <v>210</v>
      </c>
      <c r="C3287" s="1283" t="s">
        <v>56</v>
      </c>
      <c r="D3287" s="1284"/>
      <c r="E3287" s="1284"/>
      <c r="F3287" s="1284"/>
      <c r="G3287" s="1285"/>
      <c r="H3287" s="25" t="s">
        <v>161</v>
      </c>
      <c r="I3287" s="1251" t="str">
        <f>CONCATENATE('Marks Entry'!$G$4,'Marks Entry'!$J$4)</f>
        <v>6(A)</v>
      </c>
      <c r="J3287" s="1252"/>
      <c r="K3287" s="1252"/>
      <c r="L3287" s="1252"/>
      <c r="M3287" s="1252"/>
      <c r="N3287" s="1252"/>
      <c r="O3287" s="1253"/>
      <c r="P3287" s="1007"/>
    </row>
    <row r="3288" spans="1:16" s="73" customFormat="1" ht="19.5" customHeight="1" thickBot="1">
      <c r="A3288" s="1303"/>
      <c r="B3288" s="543" t="s">
        <v>210</v>
      </c>
      <c r="C3288" s="1254" t="s">
        <v>26</v>
      </c>
      <c r="D3288" s="1255"/>
      <c r="E3288" s="1255"/>
      <c r="F3288" s="1255"/>
      <c r="G3288" s="1256"/>
      <c r="H3288" s="61" t="s">
        <v>161</v>
      </c>
      <c r="I3288" s="1257">
        <f>VLOOKUP($A3277,'Marks Entry'!$B$9:$FN$108,10,0)</f>
        <v>0</v>
      </c>
      <c r="J3288" s="1257"/>
      <c r="K3288" s="1257"/>
      <c r="L3288" s="1257"/>
      <c r="M3288" s="1257"/>
      <c r="N3288" s="1257"/>
      <c r="O3288" s="1258"/>
      <c r="P3288" s="1007"/>
    </row>
    <row r="3289" spans="1:16" s="73" customFormat="1" ht="34.5" customHeight="1">
      <c r="A3289" s="1303"/>
      <c r="B3289" s="543" t="s">
        <v>210</v>
      </c>
      <c r="C3289" s="1259" t="s">
        <v>57</v>
      </c>
      <c r="D3289" s="1260"/>
      <c r="E3289" s="525" t="s">
        <v>82</v>
      </c>
      <c r="F3289" s="525" t="s">
        <v>83</v>
      </c>
      <c r="G3289" s="697" t="str">
        <f>'Marks Entry'!$R$5</f>
        <v>No Bag Day Activity</v>
      </c>
      <c r="H3289" s="521" t="s">
        <v>32</v>
      </c>
      <c r="I3289" s="1261" t="s">
        <v>58</v>
      </c>
      <c r="J3289" s="1262"/>
      <c r="K3289" s="522" t="s">
        <v>203</v>
      </c>
      <c r="L3289" s="1263" t="s">
        <v>94</v>
      </c>
      <c r="M3289" s="1264"/>
      <c r="N3289" s="535" t="s">
        <v>86</v>
      </c>
      <c r="O3289" s="1265" t="s">
        <v>101</v>
      </c>
      <c r="P3289" s="1007"/>
    </row>
    <row r="3290" spans="1:16" s="73" customFormat="1" ht="25.5" customHeight="1" thickBot="1">
      <c r="A3290" s="1303"/>
      <c r="B3290" s="543" t="s">
        <v>210</v>
      </c>
      <c r="C3290" s="1267" t="s">
        <v>59</v>
      </c>
      <c r="D3290" s="1268"/>
      <c r="E3290" s="549">
        <f>'Marks Entry'!$N$7</f>
        <v>10</v>
      </c>
      <c r="F3290" s="549">
        <f>'Marks Entry'!$Q$7</f>
        <v>10</v>
      </c>
      <c r="G3290" s="549">
        <f>'Marks Entry'!$T$7</f>
        <v>10</v>
      </c>
      <c r="H3290" s="111">
        <f>SUM(E3290:G3290)</f>
        <v>30</v>
      </c>
      <c r="I3290" s="1269">
        <f>'Marks Entry'!$X$7</f>
        <v>70</v>
      </c>
      <c r="J3290" s="1270"/>
      <c r="K3290" s="531">
        <f>SUM(H3290,I3290)</f>
        <v>100</v>
      </c>
      <c r="L3290" s="1330">
        <f>'Marks Entry'!$AA$7</f>
        <v>100</v>
      </c>
      <c r="M3290" s="1331"/>
      <c r="N3290" s="536">
        <f>H3290+I3290+L3290</f>
        <v>200</v>
      </c>
      <c r="O3290" s="1266"/>
      <c r="P3290" s="1007"/>
    </row>
    <row r="3291" spans="1:16" s="73" customFormat="1" ht="18.600000000000001" customHeight="1">
      <c r="A3291" s="1303"/>
      <c r="B3291" s="543" t="s">
        <v>210</v>
      </c>
      <c r="C3291" s="1324" t="str">
        <f>'Marks Entry'!$L$3</f>
        <v>HINDI</v>
      </c>
      <c r="D3291" s="1325"/>
      <c r="E3291" s="527">
        <f>IF($L3280="TC",0,IF($L3280="Nso",0,VLOOKUP($A3277,'Marks Entry'!$B$9:$FN$108,13,0)))</f>
        <v>0</v>
      </c>
      <c r="F3291" s="527">
        <f>IF($L3280="TC",0,IF($L3280="Nso",0,VLOOKUP($A3277,'Marks Entry'!$B$9:$FN$108,16,0)))</f>
        <v>0</v>
      </c>
      <c r="G3291" s="527">
        <f>IF($L3280="TC",0,IF($L3280="Nso",0,VLOOKUP($A3277,'Marks Entry'!$B$9:$FN$108,19,0)))</f>
        <v>0</v>
      </c>
      <c r="H3291" s="528">
        <f>SUM(E3291:G3291)</f>
        <v>0</v>
      </c>
      <c r="I3291" s="1326">
        <f>IF($L3280="TC",0,IF($L3280="Nso",0,VLOOKUP($A3277,'Marks Entry'!$B$9:$FN$108,23,0)))</f>
        <v>0</v>
      </c>
      <c r="J3291" s="1327"/>
      <c r="K3291" s="532">
        <f>SUM(H3291,I3291)</f>
        <v>0</v>
      </c>
      <c r="L3291" s="1328">
        <f>IF($L3280="TC",0,IF($L3280="Nso",0,VLOOKUP($A3277,'Marks Entry'!$B$9:$FN$108,26,0)))</f>
        <v>0</v>
      </c>
      <c r="M3291" s="1329"/>
      <c r="N3291" s="537">
        <f>SUM(H3291,I3291,L3291)</f>
        <v>0</v>
      </c>
      <c r="O3291" s="544" t="str">
        <f>IF($L3280="TC",0,IF($L3280="Nso",0,VLOOKUP($A3277,'Marks Entry'!$B$9:$FN$108,30,0)))</f>
        <v>E</v>
      </c>
      <c r="P3291" s="1007"/>
    </row>
    <row r="3292" spans="1:16" s="73" customFormat="1" ht="18.600000000000001" customHeight="1">
      <c r="A3292" s="1303"/>
      <c r="B3292" s="543" t="s">
        <v>210</v>
      </c>
      <c r="C3292" s="1271" t="str">
        <f>'Marks Entry'!$AF$3</f>
        <v>ENGLISH</v>
      </c>
      <c r="D3292" s="1272"/>
      <c r="E3292" s="527">
        <f>IF($L3280="TC",0,IF($L3280="Nso",0,VLOOKUP($A3277,'Marks Entry'!$B$9:$FN$108,33,0)))</f>
        <v>0</v>
      </c>
      <c r="F3292" s="527">
        <f>IF($L3280="TC",0,IF($L3280="Nso",0,VLOOKUP($A3277,'Marks Entry'!$B$9:$FN$108,36,0)))</f>
        <v>0</v>
      </c>
      <c r="G3292" s="527">
        <f>IF($L3280="TC",0,IF($L3280="Nso",0,VLOOKUP($A3277,'Marks Entry'!$B$9:$FN$108,39,0)))</f>
        <v>0</v>
      </c>
      <c r="H3292" s="529">
        <f t="shared" ref="H3292:H3296" si="273">SUM(E3292:G3292)</f>
        <v>0</v>
      </c>
      <c r="I3292" s="1273">
        <f>IF($L3280="TC",0,IF($L3280="Nso",0,VLOOKUP($A3277,'Marks Entry'!$B$9:$FN$108,43,0)))</f>
        <v>0</v>
      </c>
      <c r="J3292" s="1274"/>
      <c r="K3292" s="533">
        <f t="shared" ref="K3292:K3296" si="274">SUM(H3292,I3292)</f>
        <v>0</v>
      </c>
      <c r="L3292" s="1275">
        <f>IF($L3280="TC",0,IF($L3280="Nso",0,VLOOKUP($A3277,'Marks Entry'!$B$9:$FN$108,46,0)))</f>
        <v>0</v>
      </c>
      <c r="M3292" s="1276"/>
      <c r="N3292" s="537">
        <f t="shared" ref="N3292:N3296" si="275">SUM(H3292,I3292,L3292)</f>
        <v>0</v>
      </c>
      <c r="O3292" s="544" t="str">
        <f>IF($L3280="TC",0,IF($L3280="Nso",0,VLOOKUP($A3277,'Marks Entry'!$B$9:$FN$108,50,0)))</f>
        <v>E</v>
      </c>
      <c r="P3292" s="1007"/>
    </row>
    <row r="3293" spans="1:16" s="73" customFormat="1" ht="18.600000000000001" customHeight="1">
      <c r="A3293" s="1303"/>
      <c r="B3293" s="543" t="s">
        <v>210</v>
      </c>
      <c r="C3293" s="1271" t="str">
        <f>'Marks Entry'!$AZ$3</f>
        <v>SANSKRIT</v>
      </c>
      <c r="D3293" s="1272"/>
      <c r="E3293" s="527">
        <f>IF($L3280="TC",0,IF($L3280="Nso",0,VLOOKUP($A3277,'Marks Entry'!$B$9:$FN$108,53,0)))</f>
        <v>0</v>
      </c>
      <c r="F3293" s="527">
        <f>IF($L3280="TC",0,IF($L3280="TC",0,IF($L3280="Nso",0,VLOOKUP($A3277,'Marks Entry'!$B$9:$FN$108,56,0))))</f>
        <v>0</v>
      </c>
      <c r="G3293" s="527">
        <f>IF($L3280="TC",0,IF($L3280="TC",0,IF($L3280="Nso",0,VLOOKUP($A3277,'Marks Entry'!$B$9:$FN$108,59,0))))</f>
        <v>0</v>
      </c>
      <c r="H3293" s="529">
        <f t="shared" si="273"/>
        <v>0</v>
      </c>
      <c r="I3293" s="1273">
        <f>IF($L3280="TC",0,IF($L3280="Nso",0,VLOOKUP($A3277,'Marks Entry'!$B$9:$FN$108,63,0)))</f>
        <v>0</v>
      </c>
      <c r="J3293" s="1274"/>
      <c r="K3293" s="533">
        <f t="shared" si="274"/>
        <v>0</v>
      </c>
      <c r="L3293" s="1275">
        <f>IF($L3280="TC",0,IF($L3280="Nso",0,VLOOKUP($A3277,'Marks Entry'!$B$9:$FN$108,66,0)))</f>
        <v>0</v>
      </c>
      <c r="M3293" s="1276"/>
      <c r="N3293" s="537">
        <f t="shared" si="275"/>
        <v>0</v>
      </c>
      <c r="O3293" s="544" t="str">
        <f>IF($L3280="TC",0,IF($L3280="Nso",0,VLOOKUP($A3277,'Marks Entry'!$B$9:$FN$108,70,0)))</f>
        <v>E</v>
      </c>
      <c r="P3293" s="1007"/>
    </row>
    <row r="3294" spans="1:16" s="73" customFormat="1" ht="18.600000000000001" customHeight="1">
      <c r="A3294" s="1303"/>
      <c r="B3294" s="543" t="s">
        <v>210</v>
      </c>
      <c r="C3294" s="1271" t="str">
        <f>'Marks Entry'!$BT$3</f>
        <v>SCIENCE</v>
      </c>
      <c r="D3294" s="1272"/>
      <c r="E3294" s="527">
        <f>IF($L3280="TC",0,IF($L3280="Nso",0,VLOOKUP($A3277,'Marks Entry'!$B$9:$FN$108,73,0)))</f>
        <v>0</v>
      </c>
      <c r="F3294" s="527">
        <f>IF($L3280="TC",0,IF($L3280="Nso",0,VLOOKUP($A3277,'Marks Entry'!$B$9:$FN$108,76,0)))</f>
        <v>0</v>
      </c>
      <c r="G3294" s="527">
        <f>IF($L3280="TC",0,IF($L3280="Nso",0,VLOOKUP($A3277,'Marks Entry'!$B$9:$FN$108,79,0)))</f>
        <v>0</v>
      </c>
      <c r="H3294" s="529">
        <f t="shared" si="273"/>
        <v>0</v>
      </c>
      <c r="I3294" s="1273">
        <f>IF($L3280="TC",0,IF($L3280="Nso",0,VLOOKUP($A3277,'Marks Entry'!$B$9:$FN$108,83,0)))</f>
        <v>0</v>
      </c>
      <c r="J3294" s="1274"/>
      <c r="K3294" s="533">
        <f t="shared" si="274"/>
        <v>0</v>
      </c>
      <c r="L3294" s="1275">
        <f>IF($L3280="TC",0,IF($L3280="Nso",0,VLOOKUP($A3277,'Marks Entry'!$B$9:$FN$108,86,0)))</f>
        <v>0</v>
      </c>
      <c r="M3294" s="1276"/>
      <c r="N3294" s="537">
        <f t="shared" si="275"/>
        <v>0</v>
      </c>
      <c r="O3294" s="544" t="str">
        <f>IF($L3280="TC",0,IF($L3280="Nso",0,VLOOKUP($A3277,'Marks Entry'!$B$9:$FN$108,90,0)))</f>
        <v>E</v>
      </c>
      <c r="P3294" s="1007"/>
    </row>
    <row r="3295" spans="1:16" s="73" customFormat="1" ht="18.600000000000001" customHeight="1">
      <c r="A3295" s="1303"/>
      <c r="B3295" s="543" t="s">
        <v>210</v>
      </c>
      <c r="C3295" s="1271" t="str">
        <f>'Marks Entry'!$CN$3</f>
        <v>MATHEMATICS</v>
      </c>
      <c r="D3295" s="1272"/>
      <c r="E3295" s="527">
        <f>IF($L3280="TC",0,IF($L3280="Nso",0,VLOOKUP($A3277,'Marks Entry'!$B$9:$FN$108,93,0)))</f>
        <v>0</v>
      </c>
      <c r="F3295" s="527">
        <f>IF($L3280="TC",0,IF($L3280="Nso",0,VLOOKUP($A3277,'Marks Entry'!$B$9:$FN$108,96,0)))</f>
        <v>0</v>
      </c>
      <c r="G3295" s="527">
        <f>IF($L3280="TC",0,IF($L3280="Nso",0,VLOOKUP($A3277,'Marks Entry'!$B$9:$FN$108,99,0)))</f>
        <v>0</v>
      </c>
      <c r="H3295" s="529">
        <f t="shared" si="273"/>
        <v>0</v>
      </c>
      <c r="I3295" s="1273">
        <f>IF($L3280="TC",0,IF($L3280="Nso",0,VLOOKUP($A3277,'Marks Entry'!$B$9:$FN$108,103,0)))</f>
        <v>0</v>
      </c>
      <c r="J3295" s="1274"/>
      <c r="K3295" s="533">
        <f t="shared" si="274"/>
        <v>0</v>
      </c>
      <c r="L3295" s="1275">
        <f>IF($L3280="TC",0,IF($L3280="Nso",0,VLOOKUP($A3277,'Marks Entry'!$B$9:$FN$108,106,0)))</f>
        <v>0</v>
      </c>
      <c r="M3295" s="1276"/>
      <c r="N3295" s="537">
        <f t="shared" si="275"/>
        <v>0</v>
      </c>
      <c r="O3295" s="544" t="str">
        <f>IF($L3280="TC",0,IF($L3280="Nso",0,VLOOKUP($A3277,'Marks Entry'!$B$9:$FN$108,110,0)))</f>
        <v>E</v>
      </c>
      <c r="P3295" s="1007"/>
    </row>
    <row r="3296" spans="1:16" s="73" customFormat="1" ht="18.600000000000001" customHeight="1" thickBot="1">
      <c r="A3296" s="1303"/>
      <c r="B3296" s="543" t="s">
        <v>210</v>
      </c>
      <c r="C3296" s="1277" t="str">
        <f>'Marks Entry'!$DH$3</f>
        <v>SOCIAL SCIENCE</v>
      </c>
      <c r="D3296" s="1278"/>
      <c r="E3296" s="527">
        <f>IF($L3280="TC",0,IF($L3280="Nso",0,VLOOKUP($A3277,'Marks Entry'!$B$9:$FN$108,113,0)))</f>
        <v>0</v>
      </c>
      <c r="F3296" s="527">
        <f>IF($L3280="TC",0,IF($L3280="Nso",0,VLOOKUP($A3277,'Marks Entry'!$B$9:$FN$108,116,0)))</f>
        <v>0</v>
      </c>
      <c r="G3296" s="527">
        <f>IF($L3280="TC",0,IF($L3280="Nso",0,VLOOKUP($A3277,'Marks Entry'!$B$9:$FN$108,119,0)))</f>
        <v>0</v>
      </c>
      <c r="H3296" s="530">
        <f t="shared" si="273"/>
        <v>0</v>
      </c>
      <c r="I3296" s="1279">
        <f>IF($L3280="TC",0,IF($L3280="Nso",0,VLOOKUP($A3277,'Marks Entry'!$B$9:$FN$108,123,0)))</f>
        <v>0</v>
      </c>
      <c r="J3296" s="1280"/>
      <c r="K3296" s="534">
        <f t="shared" si="274"/>
        <v>0</v>
      </c>
      <c r="L3296" s="1281">
        <f>IF($L3280="TC",0,IF($L3280="Nso",0,VLOOKUP($A3277,'Marks Entry'!$B$9:$FN$108,126,0)))</f>
        <v>0</v>
      </c>
      <c r="M3296" s="1282"/>
      <c r="N3296" s="537">
        <f t="shared" si="275"/>
        <v>0</v>
      </c>
      <c r="O3296" s="544" t="str">
        <f>IF($L3280="TC",0,IF($L3280="Nso",0,VLOOKUP($A3277,'Marks Entry'!$B$9:$FN$108,130,0)))</f>
        <v>E</v>
      </c>
      <c r="P3296" s="1007"/>
    </row>
    <row r="3297" spans="1:16" s="73" customFormat="1" ht="18.600000000000001" customHeight="1">
      <c r="A3297" s="1303"/>
      <c r="B3297" s="543" t="s">
        <v>210</v>
      </c>
      <c r="C3297" s="1350" t="s">
        <v>87</v>
      </c>
      <c r="D3297" s="1351"/>
      <c r="E3297" s="1352"/>
      <c r="F3297" s="1356" t="s">
        <v>88</v>
      </c>
      <c r="G3297" s="1357"/>
      <c r="H3297" s="1358" t="s">
        <v>89</v>
      </c>
      <c r="I3297" s="1358"/>
      <c r="J3297" s="1359" t="s">
        <v>44</v>
      </c>
      <c r="K3297" s="1360"/>
      <c r="L3297" s="236" t="s">
        <v>95</v>
      </c>
      <c r="M3297" s="236" t="s">
        <v>208</v>
      </c>
      <c r="N3297" s="200" t="s">
        <v>42</v>
      </c>
      <c r="O3297" s="545" t="s">
        <v>46</v>
      </c>
      <c r="P3297" s="1007"/>
    </row>
    <row r="3298" spans="1:16" s="73" customFormat="1" ht="18.600000000000001" customHeight="1" thickBot="1">
      <c r="A3298" s="1303"/>
      <c r="B3298" s="543" t="s">
        <v>210</v>
      </c>
      <c r="C3298" s="1353"/>
      <c r="D3298" s="1354"/>
      <c r="E3298" s="1355"/>
      <c r="F3298" s="1361">
        <f>IF($L3280="TC",0,IF($L3280="Nso",0,VLOOKUP($A3277,'Marks Entry'!$B$9:$FN$108,161,0)))</f>
        <v>1200</v>
      </c>
      <c r="G3298" s="1362"/>
      <c r="H3298" s="1363">
        <f>IF($L3280="TC",0,IF($L3280="Nso",0,VLOOKUP($A3277,'Marks Entry'!$B$9:$FN$108,162,0)))</f>
        <v>0</v>
      </c>
      <c r="I3298" s="1363"/>
      <c r="J3298" s="1364">
        <f>IF($L3280="TC",0,IF($L3280="Nso",0,VLOOKUP($A3277,'Marks Entry'!$B$9:$FN$108,163,0)))</f>
        <v>0</v>
      </c>
      <c r="K3298" s="1365"/>
      <c r="L3298" s="237" t="str">
        <f>IF($L3280="TC",0,IF($L3280="Nso",0,VLOOKUP($A3277,'Marks Entry'!$B$9:$FN$108,164,0)))</f>
        <v/>
      </c>
      <c r="M3298" s="237" t="str">
        <f>IF($L3280="TC",0,IF($L3280="Nso",0,VLOOKUP($A3277,'Marks Entry'!$B$9:$FN$108,165,0)))</f>
        <v/>
      </c>
      <c r="N3298" s="542" t="str">
        <f>IF($L3280="TC","TC",IF($L3280="Nso","NSO",VLOOKUP($A3277,'Marks Entry'!$B$9:$FN$108,166,0)))</f>
        <v>PROMOTED</v>
      </c>
      <c r="O3298" s="546" t="str">
        <f>IF($L3280="Nso",0,VLOOKUP($A3277,'Marks Entry'!$B$9:$FN$108,168,0))</f>
        <v/>
      </c>
      <c r="P3298" s="1007"/>
    </row>
    <row r="3299" spans="1:16" s="73" customFormat="1" ht="18.600000000000001" customHeight="1">
      <c r="A3299" s="1303"/>
      <c r="B3299" s="543" t="s">
        <v>210</v>
      </c>
      <c r="C3299" s="1332" t="s">
        <v>62</v>
      </c>
      <c r="D3299" s="1333"/>
      <c r="E3299" s="1333"/>
      <c r="F3299" s="1333"/>
      <c r="G3299" s="1333"/>
      <c r="H3299" s="1333"/>
      <c r="I3299" s="1334"/>
      <c r="J3299" s="1335" t="s">
        <v>63</v>
      </c>
      <c r="K3299" s="1335"/>
      <c r="L3299" s="1336"/>
      <c r="M3299" s="238">
        <f>IF($L3280="TC",0,IF($L3280="Nso",0,VLOOKUP($A3277,'Marks Entry'!$B$9:$FN$108,158,0)))</f>
        <v>0</v>
      </c>
      <c r="N3299" s="1337" t="s">
        <v>104</v>
      </c>
      <c r="O3299" s="1338"/>
      <c r="P3299" s="1007"/>
    </row>
    <row r="3300" spans="1:16" s="73" customFormat="1" ht="18.600000000000001" customHeight="1" thickBot="1">
      <c r="A3300" s="1303"/>
      <c r="B3300" s="543" t="s">
        <v>210</v>
      </c>
      <c r="C3300" s="1339" t="s">
        <v>57</v>
      </c>
      <c r="D3300" s="1340"/>
      <c r="E3300" s="1340"/>
      <c r="F3300" s="1341" t="s">
        <v>168</v>
      </c>
      <c r="G3300" s="1341"/>
      <c r="H3300" s="1341"/>
      <c r="I3300" s="523" t="s">
        <v>50</v>
      </c>
      <c r="J3300" s="1342" t="s">
        <v>64</v>
      </c>
      <c r="K3300" s="1342"/>
      <c r="L3300" s="1343"/>
      <c r="M3300" s="239">
        <f>IF($L3280="TC",0,IF($L3280="Nso",0,VLOOKUP($A3277,'Marks Entry'!$B$9:$FN$108,159,0)))</f>
        <v>0</v>
      </c>
      <c r="N3300" s="1344" t="str">
        <f>IF($L3280="TC",0,IF($L3280="Nso",0,VLOOKUP($A3277,'Marks Entry'!$B$9:$FN$108,160,0)))</f>
        <v/>
      </c>
      <c r="O3300" s="1345"/>
      <c r="P3300" s="1007"/>
    </row>
    <row r="3301" spans="1:16" s="73" customFormat="1" ht="18.600000000000001" customHeight="1">
      <c r="A3301" s="1303"/>
      <c r="B3301" s="543" t="s">
        <v>210</v>
      </c>
      <c r="C3301" s="1339"/>
      <c r="D3301" s="1340"/>
      <c r="E3301" s="1340"/>
      <c r="F3301" s="1341"/>
      <c r="G3301" s="1341"/>
      <c r="H3301" s="1341"/>
      <c r="I3301" s="524" t="s">
        <v>102</v>
      </c>
      <c r="J3301" s="1346" t="s">
        <v>65</v>
      </c>
      <c r="K3301" s="1346"/>
      <c r="L3301" s="1347"/>
      <c r="M3301" s="1348" t="str">
        <f>IF($L3280="TC",0,IF($L3280="Nso",0,VLOOKUP($A3277,'Marks Entry'!$B$9:$FN$108,169,0)))</f>
        <v>Need Improvement</v>
      </c>
      <c r="N3301" s="1348"/>
      <c r="O3301" s="1349"/>
      <c r="P3301" s="1007"/>
    </row>
    <row r="3302" spans="1:16" s="73" customFormat="1" ht="18.600000000000001" customHeight="1">
      <c r="A3302" s="1303"/>
      <c r="B3302" s="543" t="s">
        <v>210</v>
      </c>
      <c r="C3302" s="1397" t="str">
        <f>'Marks Entry'!$EB$3</f>
        <v>Work Exp.</v>
      </c>
      <c r="D3302" s="1398"/>
      <c r="E3302" s="1399"/>
      <c r="F3302" s="1400" t="str">
        <f>IF($L3280="TC",0,IF($L3280="Nso",0,VLOOKUP($A3277,'Marks Entry'!$B$9:$GM$108,186,0)))</f>
        <v>0/100</v>
      </c>
      <c r="G3302" s="1400"/>
      <c r="H3302" s="1400"/>
      <c r="I3302" s="59" t="str">
        <f>IF($L3280="TC",0,IF($L3280="Nso",0,VLOOKUP($A3277,'Marks Entry'!$B$9:$GM$108,139,0)))</f>
        <v>E</v>
      </c>
      <c r="J3302" s="1401" t="s">
        <v>81</v>
      </c>
      <c r="K3302" s="1401"/>
      <c r="L3302" s="1402"/>
      <c r="M3302" s="1403">
        <f>'Marks Entry'!$AA$2</f>
        <v>45041</v>
      </c>
      <c r="N3302" s="1403"/>
      <c r="O3302" s="1404"/>
      <c r="P3302" s="1007"/>
    </row>
    <row r="3303" spans="1:16" s="73" customFormat="1" ht="18.600000000000001" customHeight="1">
      <c r="A3303" s="1303"/>
      <c r="B3303" s="543" t="s">
        <v>210</v>
      </c>
      <c r="C3303" s="1405" t="str">
        <f>'Marks Entry'!$EK$3</f>
        <v>Art Edu.</v>
      </c>
      <c r="D3303" s="1400"/>
      <c r="E3303" s="1400"/>
      <c r="F3303" s="1406" t="str">
        <f>IF($L3280="TC",0,IF($L3280="Nso",0,VLOOKUP($A3277,'Marks Entry'!$B$9:$GM$108,190,0)))</f>
        <v>0/100</v>
      </c>
      <c r="G3303" s="1407"/>
      <c r="H3303" s="1408"/>
      <c r="I3303" s="59" t="str">
        <f>IF($L3280="TC",0,IF($L3280="Nso",0,VLOOKUP($A3277,'Marks Entry'!$B$9:$GM$108,148,0)))</f>
        <v>E</v>
      </c>
      <c r="J3303" s="1409"/>
      <c r="K3303" s="1409"/>
      <c r="L3303" s="1410"/>
      <c r="M3303" s="1410"/>
      <c r="N3303" s="1410"/>
      <c r="O3303" s="1411"/>
      <c r="P3303" s="1007"/>
    </row>
    <row r="3304" spans="1:16" s="73" customFormat="1" ht="18.600000000000001" customHeight="1">
      <c r="A3304" s="1303"/>
      <c r="B3304" s="543" t="s">
        <v>210</v>
      </c>
      <c r="C3304" s="1366" t="str">
        <f>'Marks Entry'!$ET$3</f>
        <v>HEALTH &amp; PHY. EDU.</v>
      </c>
      <c r="D3304" s="1367"/>
      <c r="E3304" s="1367"/>
      <c r="F3304" s="1368" t="str">
        <f>IF($L3280="TC",0,IF($L3280="Nso",0,VLOOKUP($A3277,'Marks Entry'!$B$9:$GM$108,194,0)))</f>
        <v>0/100</v>
      </c>
      <c r="G3304" s="1369"/>
      <c r="H3304" s="1370"/>
      <c r="I3304" s="59" t="str">
        <f>IF($L3280="TC",0,IF($L3280="Nso",0,VLOOKUP($A3277,'Marks Entry'!$B$9:$GM$108,157,0)))</f>
        <v>E</v>
      </c>
      <c r="J3304" s="1371" t="s">
        <v>77</v>
      </c>
      <c r="K3304" s="1372"/>
      <c r="L3304" s="1373"/>
      <c r="M3304" s="1377"/>
      <c r="N3304" s="1372"/>
      <c r="O3304" s="1378"/>
      <c r="P3304" s="1007"/>
    </row>
    <row r="3305" spans="1:16" s="73" customFormat="1" ht="18.600000000000001" customHeight="1">
      <c r="A3305" s="1303"/>
      <c r="B3305" s="543" t="s">
        <v>210</v>
      </c>
      <c r="C3305" s="1381" t="s">
        <v>66</v>
      </c>
      <c r="D3305" s="1382"/>
      <c r="E3305" s="1382"/>
      <c r="F3305" s="1382"/>
      <c r="G3305" s="1382"/>
      <c r="H3305" s="1382"/>
      <c r="I3305" s="1383"/>
      <c r="J3305" s="1374"/>
      <c r="K3305" s="1375"/>
      <c r="L3305" s="1376"/>
      <c r="M3305" s="1379"/>
      <c r="N3305" s="1375"/>
      <c r="O3305" s="1380"/>
      <c r="P3305" s="1007"/>
    </row>
    <row r="3306" spans="1:16" s="73" customFormat="1" ht="18.600000000000001" customHeight="1" thickBot="1">
      <c r="A3306" s="1303"/>
      <c r="B3306" s="543" t="s">
        <v>210</v>
      </c>
      <c r="C3306" s="60" t="s">
        <v>67</v>
      </c>
      <c r="D3306" s="1384" t="s">
        <v>72</v>
      </c>
      <c r="E3306" s="1385"/>
      <c r="F3306" s="1384" t="s">
        <v>73</v>
      </c>
      <c r="G3306" s="1386"/>
      <c r="H3306" s="1386"/>
      <c r="I3306" s="1387"/>
      <c r="J3306" s="1388" t="s">
        <v>78</v>
      </c>
      <c r="K3306" s="1389"/>
      <c r="L3306" s="1389"/>
      <c r="M3306" s="1389"/>
      <c r="N3306" s="1389"/>
      <c r="O3306" s="1390"/>
      <c r="P3306" s="1007"/>
    </row>
    <row r="3307" spans="1:16" s="73" customFormat="1" ht="18.600000000000001" customHeight="1">
      <c r="A3307" s="1303"/>
      <c r="B3307" s="543" t="s">
        <v>210</v>
      </c>
      <c r="C3307" s="690" t="s">
        <v>68</v>
      </c>
      <c r="D3307" s="1328" t="s">
        <v>211</v>
      </c>
      <c r="E3307" s="1327"/>
      <c r="F3307" s="1394" t="s">
        <v>74</v>
      </c>
      <c r="G3307" s="1395"/>
      <c r="H3307" s="1395"/>
      <c r="I3307" s="1396"/>
      <c r="J3307" s="1391"/>
      <c r="K3307" s="1392"/>
      <c r="L3307" s="1392"/>
      <c r="M3307" s="1392"/>
      <c r="N3307" s="1392"/>
      <c r="O3307" s="1393"/>
      <c r="P3307" s="1007"/>
    </row>
    <row r="3308" spans="1:16" s="73" customFormat="1" ht="18.600000000000001" customHeight="1">
      <c r="A3308" s="1303"/>
      <c r="B3308" s="543" t="s">
        <v>210</v>
      </c>
      <c r="C3308" s="689" t="s">
        <v>69</v>
      </c>
      <c r="D3308" s="1275" t="s">
        <v>212</v>
      </c>
      <c r="E3308" s="1274"/>
      <c r="F3308" s="1413" t="s">
        <v>75</v>
      </c>
      <c r="G3308" s="1414"/>
      <c r="H3308" s="1414"/>
      <c r="I3308" s="1415"/>
      <c r="J3308" s="1391"/>
      <c r="K3308" s="1392"/>
      <c r="L3308" s="1392"/>
      <c r="M3308" s="1392"/>
      <c r="N3308" s="1392"/>
      <c r="O3308" s="1393"/>
      <c r="P3308" s="1007"/>
    </row>
    <row r="3309" spans="1:16" s="73" customFormat="1" ht="18.600000000000001" customHeight="1">
      <c r="A3309" s="1303"/>
      <c r="B3309" s="543" t="s">
        <v>210</v>
      </c>
      <c r="C3309" s="689" t="s">
        <v>71</v>
      </c>
      <c r="D3309" s="1275" t="s">
        <v>213</v>
      </c>
      <c r="E3309" s="1274"/>
      <c r="F3309" s="1413" t="s">
        <v>76</v>
      </c>
      <c r="G3309" s="1414"/>
      <c r="H3309" s="1414"/>
      <c r="I3309" s="1415"/>
      <c r="J3309" s="1416" t="s">
        <v>90</v>
      </c>
      <c r="K3309" s="1417"/>
      <c r="L3309" s="1417"/>
      <c r="M3309" s="1417"/>
      <c r="N3309" s="1417"/>
      <c r="O3309" s="1418"/>
      <c r="P3309" s="1007"/>
    </row>
    <row r="3310" spans="1:16" s="73" customFormat="1" ht="18.600000000000001" customHeight="1">
      <c r="A3310" s="1303"/>
      <c r="B3310" s="543" t="s">
        <v>210</v>
      </c>
      <c r="C3310" s="689" t="s">
        <v>70</v>
      </c>
      <c r="D3310" s="1275" t="s">
        <v>214</v>
      </c>
      <c r="E3310" s="1274"/>
      <c r="F3310" s="1413" t="s">
        <v>103</v>
      </c>
      <c r="G3310" s="1414"/>
      <c r="H3310" s="1414"/>
      <c r="I3310" s="1415"/>
      <c r="J3310" s="1416"/>
      <c r="K3310" s="1417"/>
      <c r="L3310" s="1417"/>
      <c r="M3310" s="1417"/>
      <c r="N3310" s="1417"/>
      <c r="O3310" s="1418"/>
      <c r="P3310" s="1007"/>
    </row>
    <row r="3311" spans="1:16" s="73" customFormat="1" ht="18.600000000000001" customHeight="1" thickBot="1">
      <c r="A3311" s="1303"/>
      <c r="B3311" s="547" t="s">
        <v>210</v>
      </c>
      <c r="C3311" s="548" t="s">
        <v>153</v>
      </c>
      <c r="D3311" s="1281" t="s">
        <v>215</v>
      </c>
      <c r="E3311" s="1280"/>
      <c r="F3311" s="1422" t="s">
        <v>216</v>
      </c>
      <c r="G3311" s="1423"/>
      <c r="H3311" s="1423"/>
      <c r="I3311" s="1424"/>
      <c r="J3311" s="1419"/>
      <c r="K3311" s="1420"/>
      <c r="L3311" s="1420"/>
      <c r="M3311" s="1420"/>
      <c r="N3311" s="1420"/>
      <c r="O3311" s="1421"/>
      <c r="P3311" s="1007"/>
    </row>
    <row r="3312" spans="1:16" s="73" customFormat="1" ht="9.75" customHeight="1">
      <c r="A3312" s="1412"/>
      <c r="B3312" s="1412"/>
      <c r="C3312" s="1412"/>
      <c r="D3312" s="1412"/>
      <c r="E3312" s="1412"/>
      <c r="F3312" s="1412"/>
      <c r="G3312" s="1412"/>
      <c r="H3312" s="1412"/>
      <c r="I3312" s="1412"/>
      <c r="J3312" s="1412"/>
      <c r="K3312" s="1412"/>
      <c r="L3312" s="1412"/>
      <c r="M3312" s="1412"/>
      <c r="N3312" s="1412"/>
      <c r="O3312" s="1412"/>
      <c r="P3312" s="1412"/>
    </row>
    <row r="3313" spans="1:16" s="73" customFormat="1" ht="17.25" customHeight="1" thickBot="1">
      <c r="A3313" s="241">
        <f>A3277+1</f>
        <v>93</v>
      </c>
      <c r="B3313" s="1302" t="s">
        <v>53</v>
      </c>
      <c r="C3313" s="1302"/>
      <c r="D3313" s="1302"/>
      <c r="E3313" s="1302"/>
      <c r="F3313" s="1302"/>
      <c r="G3313" s="1302"/>
      <c r="H3313" s="1302"/>
      <c r="I3313" s="1302"/>
      <c r="J3313" s="1302"/>
      <c r="K3313" s="1302"/>
      <c r="L3313" s="1302"/>
      <c r="M3313" s="1302"/>
      <c r="N3313" s="1302"/>
      <c r="O3313" s="1302"/>
      <c r="P3313" s="1007"/>
    </row>
    <row r="3314" spans="1:16" s="73" customFormat="1" ht="44.25" customHeight="1">
      <c r="A3314" s="1303"/>
      <c r="B3314" s="1304" t="str">
        <f>IF(L3316&gt;0,CONCATENATE(I3316,L3316),0)</f>
        <v>Roll No.:-993</v>
      </c>
      <c r="C3314" s="1306"/>
      <c r="D3314" s="1308" t="str">
        <f>Master!$E$8</f>
        <v>Govt. Sr. Secondary School Raimalwada</v>
      </c>
      <c r="E3314" s="1309"/>
      <c r="F3314" s="1309"/>
      <c r="G3314" s="1309"/>
      <c r="H3314" s="1309"/>
      <c r="I3314" s="1309"/>
      <c r="J3314" s="1309"/>
      <c r="K3314" s="1309"/>
      <c r="L3314" s="1309"/>
      <c r="M3314" s="1309"/>
      <c r="N3314" s="1309"/>
      <c r="O3314" s="1310"/>
      <c r="P3314" s="1007"/>
    </row>
    <row r="3315" spans="1:16" s="73" customFormat="1" ht="26.25" customHeight="1" thickBot="1">
      <c r="A3315" s="1303"/>
      <c r="B3315" s="1305"/>
      <c r="C3315" s="1307"/>
      <c r="D3315" s="1311" t="str">
        <f>Master!$E$11</f>
        <v>P.S.-Bapini (Jodhpur)</v>
      </c>
      <c r="E3315" s="1311"/>
      <c r="F3315" s="1311"/>
      <c r="G3315" s="1311"/>
      <c r="H3315" s="1311"/>
      <c r="I3315" s="1311"/>
      <c r="J3315" s="1311"/>
      <c r="K3315" s="1311"/>
      <c r="L3315" s="1311"/>
      <c r="M3315" s="1311"/>
      <c r="N3315" s="1311"/>
      <c r="O3315" s="1312"/>
      <c r="P3315" s="1007"/>
    </row>
    <row r="3316" spans="1:16" s="73" customFormat="1" ht="15" customHeight="1">
      <c r="A3316" s="1303"/>
      <c r="B3316" s="1313"/>
      <c r="C3316" s="1314" t="s">
        <v>163</v>
      </c>
      <c r="D3316" s="1315"/>
      <c r="E3316" s="1315"/>
      <c r="F3316" s="1315"/>
      <c r="G3316" s="1315"/>
      <c r="H3316" s="1316"/>
      <c r="I3316" s="1320" t="s">
        <v>125</v>
      </c>
      <c r="J3316" s="1321"/>
      <c r="K3316" s="1321"/>
      <c r="L3316" s="1286">
        <f>VLOOKUP(A3313,'Marks Entry'!$B$9:$G$108,6)</f>
        <v>993</v>
      </c>
      <c r="M3316" s="1288" t="str">
        <f>CONCATENATE('Marks Entry'!$C$3,"0",'Marks Entry'!$G$3)</f>
        <v>School U-Dise Code :-08151106901</v>
      </c>
      <c r="N3316" s="1289"/>
      <c r="O3316" s="1290"/>
      <c r="P3316" s="1007"/>
    </row>
    <row r="3317" spans="1:16" s="73" customFormat="1" ht="15" customHeight="1">
      <c r="A3317" s="1303"/>
      <c r="B3317" s="1313"/>
      <c r="C3317" s="1314"/>
      <c r="D3317" s="1315"/>
      <c r="E3317" s="1315"/>
      <c r="F3317" s="1315"/>
      <c r="G3317" s="1315"/>
      <c r="H3317" s="1316"/>
      <c r="I3317" s="1320"/>
      <c r="J3317" s="1321"/>
      <c r="K3317" s="1321"/>
      <c r="L3317" s="1286"/>
      <c r="M3317" s="1291" t="str">
        <f>CONCATENATE('Marks Entry'!$I$3,'Marks Entry'!$J$3)</f>
        <v>Session :-2022-23</v>
      </c>
      <c r="N3317" s="1292"/>
      <c r="O3317" s="1293"/>
      <c r="P3317" s="1007"/>
    </row>
    <row r="3318" spans="1:16" s="73" customFormat="1" ht="15" customHeight="1" thickBot="1">
      <c r="A3318" s="1303"/>
      <c r="B3318" s="1313"/>
      <c r="C3318" s="1317"/>
      <c r="D3318" s="1318"/>
      <c r="E3318" s="1318"/>
      <c r="F3318" s="1318"/>
      <c r="G3318" s="1318"/>
      <c r="H3318" s="1319"/>
      <c r="I3318" s="1322"/>
      <c r="J3318" s="1323"/>
      <c r="K3318" s="1323"/>
      <c r="L3318" s="1287"/>
      <c r="M3318" s="1294"/>
      <c r="N3318" s="1295"/>
      <c r="O3318" s="1296"/>
      <c r="P3318" s="1007"/>
    </row>
    <row r="3319" spans="1:16" s="73" customFormat="1" ht="19.5" customHeight="1">
      <c r="A3319" s="1303"/>
      <c r="B3319" s="543" t="s">
        <v>210</v>
      </c>
      <c r="C3319" s="1297" t="s">
        <v>21</v>
      </c>
      <c r="D3319" s="1298"/>
      <c r="E3319" s="1298"/>
      <c r="F3319" s="1298"/>
      <c r="G3319" s="1299"/>
      <c r="H3319" s="13" t="s">
        <v>161</v>
      </c>
      <c r="I3319" s="1300">
        <f>VLOOKUP($A3313,'Marks Entry'!$B$9:$FN$108,4,0)</f>
        <v>0</v>
      </c>
      <c r="J3319" s="1300"/>
      <c r="K3319" s="1300"/>
      <c r="L3319" s="1300"/>
      <c r="M3319" s="1300"/>
      <c r="N3319" s="1300"/>
      <c r="O3319" s="1301"/>
      <c r="P3319" s="1007"/>
    </row>
    <row r="3320" spans="1:16" s="73" customFormat="1" ht="19.5" customHeight="1">
      <c r="A3320" s="1303"/>
      <c r="B3320" s="543" t="s">
        <v>210</v>
      </c>
      <c r="C3320" s="1283" t="s">
        <v>23</v>
      </c>
      <c r="D3320" s="1284"/>
      <c r="E3320" s="1284"/>
      <c r="F3320" s="1284"/>
      <c r="G3320" s="1285"/>
      <c r="H3320" s="25" t="s">
        <v>161</v>
      </c>
      <c r="I3320" s="1252">
        <f>VLOOKUP($A3313,'Marks Entry'!$B$9:$FN$108,7,0)</f>
        <v>0</v>
      </c>
      <c r="J3320" s="1252"/>
      <c r="K3320" s="1252"/>
      <c r="L3320" s="1252"/>
      <c r="M3320" s="1252"/>
      <c r="N3320" s="1252"/>
      <c r="O3320" s="1253"/>
      <c r="P3320" s="1007"/>
    </row>
    <row r="3321" spans="1:16" s="73" customFormat="1" ht="19.5" customHeight="1">
      <c r="A3321" s="1303"/>
      <c r="B3321" s="543" t="s">
        <v>210</v>
      </c>
      <c r="C3321" s="1283" t="s">
        <v>24</v>
      </c>
      <c r="D3321" s="1284"/>
      <c r="E3321" s="1284"/>
      <c r="F3321" s="1284"/>
      <c r="G3321" s="1285"/>
      <c r="H3321" s="25" t="s">
        <v>161</v>
      </c>
      <c r="I3321" s="1252">
        <f>VLOOKUP($A3313,'Marks Entry'!$B$9:$FN$108,8,0)</f>
        <v>0</v>
      </c>
      <c r="J3321" s="1252"/>
      <c r="K3321" s="1252"/>
      <c r="L3321" s="1252"/>
      <c r="M3321" s="1252"/>
      <c r="N3321" s="1252"/>
      <c r="O3321" s="1253"/>
      <c r="P3321" s="1007"/>
    </row>
    <row r="3322" spans="1:16" s="73" customFormat="1" ht="19.5" customHeight="1">
      <c r="A3322" s="1303"/>
      <c r="B3322" s="543" t="s">
        <v>210</v>
      </c>
      <c r="C3322" s="1283" t="s">
        <v>55</v>
      </c>
      <c r="D3322" s="1284"/>
      <c r="E3322" s="1284"/>
      <c r="F3322" s="1284"/>
      <c r="G3322" s="1285"/>
      <c r="H3322" s="25" t="s">
        <v>161</v>
      </c>
      <c r="I3322" s="1252">
        <f>VLOOKUP($A3313,'Marks Entry'!$B$9:$FN$108,9,0)</f>
        <v>0</v>
      </c>
      <c r="J3322" s="1252"/>
      <c r="K3322" s="1252"/>
      <c r="L3322" s="1252"/>
      <c r="M3322" s="1252"/>
      <c r="N3322" s="1252"/>
      <c r="O3322" s="1253"/>
      <c r="P3322" s="1007"/>
    </row>
    <row r="3323" spans="1:16" s="73" customFormat="1" ht="19.5" customHeight="1">
      <c r="A3323" s="1303"/>
      <c r="B3323" s="543" t="s">
        <v>210</v>
      </c>
      <c r="C3323" s="1283" t="s">
        <v>56</v>
      </c>
      <c r="D3323" s="1284"/>
      <c r="E3323" s="1284"/>
      <c r="F3323" s="1284"/>
      <c r="G3323" s="1285"/>
      <c r="H3323" s="25" t="s">
        <v>161</v>
      </c>
      <c r="I3323" s="1251" t="str">
        <f>CONCATENATE('Marks Entry'!$G$4,'Marks Entry'!$J$4)</f>
        <v>6(A)</v>
      </c>
      <c r="J3323" s="1252"/>
      <c r="K3323" s="1252"/>
      <c r="L3323" s="1252"/>
      <c r="M3323" s="1252"/>
      <c r="N3323" s="1252"/>
      <c r="O3323" s="1253"/>
      <c r="P3323" s="1007"/>
    </row>
    <row r="3324" spans="1:16" s="73" customFormat="1" ht="19.5" customHeight="1" thickBot="1">
      <c r="A3324" s="1303"/>
      <c r="B3324" s="543" t="s">
        <v>210</v>
      </c>
      <c r="C3324" s="1254" t="s">
        <v>26</v>
      </c>
      <c r="D3324" s="1255"/>
      <c r="E3324" s="1255"/>
      <c r="F3324" s="1255"/>
      <c r="G3324" s="1256"/>
      <c r="H3324" s="61" t="s">
        <v>161</v>
      </c>
      <c r="I3324" s="1257">
        <f>VLOOKUP($A3313,'Marks Entry'!$B$9:$FN$108,10,0)</f>
        <v>0</v>
      </c>
      <c r="J3324" s="1257"/>
      <c r="K3324" s="1257"/>
      <c r="L3324" s="1257"/>
      <c r="M3324" s="1257"/>
      <c r="N3324" s="1257"/>
      <c r="O3324" s="1258"/>
      <c r="P3324" s="1007"/>
    </row>
    <row r="3325" spans="1:16" s="73" customFormat="1" ht="34.5" customHeight="1">
      <c r="A3325" s="1303"/>
      <c r="B3325" s="543" t="s">
        <v>210</v>
      </c>
      <c r="C3325" s="1259" t="s">
        <v>57</v>
      </c>
      <c r="D3325" s="1260"/>
      <c r="E3325" s="525" t="s">
        <v>82</v>
      </c>
      <c r="F3325" s="525" t="s">
        <v>83</v>
      </c>
      <c r="G3325" s="697" t="str">
        <f>'Marks Entry'!$R$5</f>
        <v>No Bag Day Activity</v>
      </c>
      <c r="H3325" s="521" t="s">
        <v>32</v>
      </c>
      <c r="I3325" s="1261" t="s">
        <v>58</v>
      </c>
      <c r="J3325" s="1262"/>
      <c r="K3325" s="522" t="s">
        <v>203</v>
      </c>
      <c r="L3325" s="1263" t="s">
        <v>94</v>
      </c>
      <c r="M3325" s="1264"/>
      <c r="N3325" s="535" t="s">
        <v>86</v>
      </c>
      <c r="O3325" s="1265" t="s">
        <v>101</v>
      </c>
      <c r="P3325" s="1007"/>
    </row>
    <row r="3326" spans="1:16" s="73" customFormat="1" ht="25.5" customHeight="1" thickBot="1">
      <c r="A3326" s="1303"/>
      <c r="B3326" s="543" t="s">
        <v>210</v>
      </c>
      <c r="C3326" s="1267" t="s">
        <v>59</v>
      </c>
      <c r="D3326" s="1268"/>
      <c r="E3326" s="549">
        <f>'Marks Entry'!$N$7</f>
        <v>10</v>
      </c>
      <c r="F3326" s="549">
        <f>'Marks Entry'!$Q$7</f>
        <v>10</v>
      </c>
      <c r="G3326" s="549">
        <f>'Marks Entry'!$T$7</f>
        <v>10</v>
      </c>
      <c r="H3326" s="111">
        <f>SUM(E3326:G3326)</f>
        <v>30</v>
      </c>
      <c r="I3326" s="1269">
        <f>'Marks Entry'!$X$7</f>
        <v>70</v>
      </c>
      <c r="J3326" s="1270"/>
      <c r="K3326" s="531">
        <f>SUM(H3326,I3326)</f>
        <v>100</v>
      </c>
      <c r="L3326" s="1330">
        <f>'Marks Entry'!$AA$7</f>
        <v>100</v>
      </c>
      <c r="M3326" s="1331"/>
      <c r="N3326" s="536">
        <f>H3326+I3326+L3326</f>
        <v>200</v>
      </c>
      <c r="O3326" s="1266"/>
      <c r="P3326" s="1007"/>
    </row>
    <row r="3327" spans="1:16" s="73" customFormat="1" ht="18.600000000000001" customHeight="1">
      <c r="A3327" s="1303"/>
      <c r="B3327" s="543" t="s">
        <v>210</v>
      </c>
      <c r="C3327" s="1324" t="str">
        <f>'Marks Entry'!$L$3</f>
        <v>HINDI</v>
      </c>
      <c r="D3327" s="1325"/>
      <c r="E3327" s="527">
        <f>IF($L3316="TC",0,IF($L3316="Nso",0,VLOOKUP($A3313,'Marks Entry'!$B$9:$FN$108,13,0)))</f>
        <v>0</v>
      </c>
      <c r="F3327" s="527">
        <f>IF($L3316="TC",0,IF($L3316="Nso",0,VLOOKUP($A3313,'Marks Entry'!$B$9:$FN$108,16,0)))</f>
        <v>0</v>
      </c>
      <c r="G3327" s="527">
        <f>IF($L3316="TC",0,IF($L3316="Nso",0,VLOOKUP($A3313,'Marks Entry'!$B$9:$FN$108,19,0)))</f>
        <v>0</v>
      </c>
      <c r="H3327" s="528">
        <f>SUM(E3327:G3327)</f>
        <v>0</v>
      </c>
      <c r="I3327" s="1326">
        <f>IF($L3316="TC",0,IF($L3316="Nso",0,VLOOKUP($A3313,'Marks Entry'!$B$9:$FN$108,23,0)))</f>
        <v>0</v>
      </c>
      <c r="J3327" s="1327"/>
      <c r="K3327" s="532">
        <f>SUM(H3327,I3327)</f>
        <v>0</v>
      </c>
      <c r="L3327" s="1328">
        <f>IF($L3316="TC",0,IF($L3316="Nso",0,VLOOKUP($A3313,'Marks Entry'!$B$9:$FN$108,26,0)))</f>
        <v>0</v>
      </c>
      <c r="M3327" s="1329"/>
      <c r="N3327" s="537">
        <f>SUM(H3327,I3327,L3327)</f>
        <v>0</v>
      </c>
      <c r="O3327" s="544" t="str">
        <f>IF($L3316="TC",0,IF($L3316="Nso",0,VLOOKUP($A3313,'Marks Entry'!$B$9:$FN$108,30,0)))</f>
        <v>E</v>
      </c>
      <c r="P3327" s="1007"/>
    </row>
    <row r="3328" spans="1:16" s="73" customFormat="1" ht="18.600000000000001" customHeight="1">
      <c r="A3328" s="1303"/>
      <c r="B3328" s="543" t="s">
        <v>210</v>
      </c>
      <c r="C3328" s="1271" t="str">
        <f>'Marks Entry'!$AF$3</f>
        <v>ENGLISH</v>
      </c>
      <c r="D3328" s="1272"/>
      <c r="E3328" s="527">
        <f>IF($L3316="TC",0,IF($L3316="Nso",0,VLOOKUP($A3313,'Marks Entry'!$B$9:$FN$108,33,0)))</f>
        <v>0</v>
      </c>
      <c r="F3328" s="527">
        <f>IF($L3316="TC",0,IF($L3316="Nso",0,VLOOKUP($A3313,'Marks Entry'!$B$9:$FN$108,36,0)))</f>
        <v>0</v>
      </c>
      <c r="G3328" s="527">
        <f>IF($L3316="TC",0,IF($L3316="Nso",0,VLOOKUP($A3313,'Marks Entry'!$B$9:$FN$108,39,0)))</f>
        <v>0</v>
      </c>
      <c r="H3328" s="529">
        <f t="shared" ref="H3328:H3332" si="276">SUM(E3328:G3328)</f>
        <v>0</v>
      </c>
      <c r="I3328" s="1273">
        <f>IF($L3316="TC",0,IF($L3316="Nso",0,VLOOKUP($A3313,'Marks Entry'!$B$9:$FN$108,43,0)))</f>
        <v>0</v>
      </c>
      <c r="J3328" s="1274"/>
      <c r="K3328" s="533">
        <f t="shared" ref="K3328:K3332" si="277">SUM(H3328,I3328)</f>
        <v>0</v>
      </c>
      <c r="L3328" s="1275">
        <f>IF($L3316="TC",0,IF($L3316="Nso",0,VLOOKUP($A3313,'Marks Entry'!$B$9:$FN$108,46,0)))</f>
        <v>0</v>
      </c>
      <c r="M3328" s="1276"/>
      <c r="N3328" s="537">
        <f t="shared" ref="N3328:N3332" si="278">SUM(H3328,I3328,L3328)</f>
        <v>0</v>
      </c>
      <c r="O3328" s="544" t="str">
        <f>IF($L3316="TC",0,IF($L3316="Nso",0,VLOOKUP($A3313,'Marks Entry'!$B$9:$FN$108,50,0)))</f>
        <v>E</v>
      </c>
      <c r="P3328" s="1007"/>
    </row>
    <row r="3329" spans="1:16" s="73" customFormat="1" ht="18.600000000000001" customHeight="1">
      <c r="A3329" s="1303"/>
      <c r="B3329" s="543" t="s">
        <v>210</v>
      </c>
      <c r="C3329" s="1271" t="str">
        <f>'Marks Entry'!$AZ$3</f>
        <v>SANSKRIT</v>
      </c>
      <c r="D3329" s="1272"/>
      <c r="E3329" s="527">
        <f>IF($L3316="TC",0,IF($L3316="Nso",0,VLOOKUP($A3313,'Marks Entry'!$B$9:$FN$108,53,0)))</f>
        <v>0</v>
      </c>
      <c r="F3329" s="527">
        <f>IF($L3316="TC",0,IF($L3316="TC",0,IF($L3316="Nso",0,VLOOKUP($A3313,'Marks Entry'!$B$9:$FN$108,56,0))))</f>
        <v>0</v>
      </c>
      <c r="G3329" s="527">
        <f>IF($L3316="TC",0,IF($L3316="TC",0,IF($L3316="Nso",0,VLOOKUP($A3313,'Marks Entry'!$B$9:$FN$108,59,0))))</f>
        <v>0</v>
      </c>
      <c r="H3329" s="529">
        <f t="shared" si="276"/>
        <v>0</v>
      </c>
      <c r="I3329" s="1273">
        <f>IF($L3316="TC",0,IF($L3316="Nso",0,VLOOKUP($A3313,'Marks Entry'!$B$9:$FN$108,63,0)))</f>
        <v>0</v>
      </c>
      <c r="J3329" s="1274"/>
      <c r="K3329" s="533">
        <f t="shared" si="277"/>
        <v>0</v>
      </c>
      <c r="L3329" s="1275">
        <f>IF($L3316="TC",0,IF($L3316="Nso",0,VLOOKUP($A3313,'Marks Entry'!$B$9:$FN$108,66,0)))</f>
        <v>0</v>
      </c>
      <c r="M3329" s="1276"/>
      <c r="N3329" s="537">
        <f t="shared" si="278"/>
        <v>0</v>
      </c>
      <c r="O3329" s="544" t="str">
        <f>IF($L3316="TC",0,IF($L3316="Nso",0,VLOOKUP($A3313,'Marks Entry'!$B$9:$FN$108,70,0)))</f>
        <v>E</v>
      </c>
      <c r="P3329" s="1007"/>
    </row>
    <row r="3330" spans="1:16" s="73" customFormat="1" ht="18.600000000000001" customHeight="1">
      <c r="A3330" s="1303"/>
      <c r="B3330" s="543" t="s">
        <v>210</v>
      </c>
      <c r="C3330" s="1271" t="str">
        <f>'Marks Entry'!$BT$3</f>
        <v>SCIENCE</v>
      </c>
      <c r="D3330" s="1272"/>
      <c r="E3330" s="527">
        <f>IF($L3316="TC",0,IF($L3316="Nso",0,VLOOKUP($A3313,'Marks Entry'!$B$9:$FN$108,73,0)))</f>
        <v>0</v>
      </c>
      <c r="F3330" s="527">
        <f>IF($L3316="TC",0,IF($L3316="Nso",0,VLOOKUP($A3313,'Marks Entry'!$B$9:$FN$108,76,0)))</f>
        <v>0</v>
      </c>
      <c r="G3330" s="527">
        <f>IF($L3316="TC",0,IF($L3316="Nso",0,VLOOKUP($A3313,'Marks Entry'!$B$9:$FN$108,79,0)))</f>
        <v>0</v>
      </c>
      <c r="H3330" s="529">
        <f t="shared" si="276"/>
        <v>0</v>
      </c>
      <c r="I3330" s="1273">
        <f>IF($L3316="TC",0,IF($L3316="Nso",0,VLOOKUP($A3313,'Marks Entry'!$B$9:$FN$108,83,0)))</f>
        <v>0</v>
      </c>
      <c r="J3330" s="1274"/>
      <c r="K3330" s="533">
        <f t="shared" si="277"/>
        <v>0</v>
      </c>
      <c r="L3330" s="1275">
        <f>IF($L3316="TC",0,IF($L3316="Nso",0,VLOOKUP($A3313,'Marks Entry'!$B$9:$FN$108,86,0)))</f>
        <v>0</v>
      </c>
      <c r="M3330" s="1276"/>
      <c r="N3330" s="537">
        <f t="shared" si="278"/>
        <v>0</v>
      </c>
      <c r="O3330" s="544" t="str">
        <f>IF($L3316="TC",0,IF($L3316="Nso",0,VLOOKUP($A3313,'Marks Entry'!$B$9:$FN$108,90,0)))</f>
        <v>E</v>
      </c>
      <c r="P3330" s="1007"/>
    </row>
    <row r="3331" spans="1:16" s="73" customFormat="1" ht="18.600000000000001" customHeight="1">
      <c r="A3331" s="1303"/>
      <c r="B3331" s="543" t="s">
        <v>210</v>
      </c>
      <c r="C3331" s="1271" t="str">
        <f>'Marks Entry'!$CN$3</f>
        <v>MATHEMATICS</v>
      </c>
      <c r="D3331" s="1272"/>
      <c r="E3331" s="527">
        <f>IF($L3316="TC",0,IF($L3316="Nso",0,VLOOKUP($A3313,'Marks Entry'!$B$9:$FN$108,93,0)))</f>
        <v>0</v>
      </c>
      <c r="F3331" s="527">
        <f>IF($L3316="TC",0,IF($L3316="Nso",0,VLOOKUP($A3313,'Marks Entry'!$B$9:$FN$108,96,0)))</f>
        <v>0</v>
      </c>
      <c r="G3331" s="527">
        <f>IF($L3316="TC",0,IF($L3316="Nso",0,VLOOKUP($A3313,'Marks Entry'!$B$9:$FN$108,99,0)))</f>
        <v>0</v>
      </c>
      <c r="H3331" s="529">
        <f t="shared" si="276"/>
        <v>0</v>
      </c>
      <c r="I3331" s="1273">
        <f>IF($L3316="TC",0,IF($L3316="Nso",0,VLOOKUP($A3313,'Marks Entry'!$B$9:$FN$108,103,0)))</f>
        <v>0</v>
      </c>
      <c r="J3331" s="1274"/>
      <c r="K3331" s="533">
        <f t="shared" si="277"/>
        <v>0</v>
      </c>
      <c r="L3331" s="1275">
        <f>IF($L3316="TC",0,IF($L3316="Nso",0,VLOOKUP($A3313,'Marks Entry'!$B$9:$FN$108,106,0)))</f>
        <v>0</v>
      </c>
      <c r="M3331" s="1276"/>
      <c r="N3331" s="537">
        <f t="shared" si="278"/>
        <v>0</v>
      </c>
      <c r="O3331" s="544" t="str">
        <f>IF($L3316="TC",0,IF($L3316="Nso",0,VLOOKUP($A3313,'Marks Entry'!$B$9:$FN$108,110,0)))</f>
        <v>E</v>
      </c>
      <c r="P3331" s="1007"/>
    </row>
    <row r="3332" spans="1:16" s="73" customFormat="1" ht="18.600000000000001" customHeight="1" thickBot="1">
      <c r="A3332" s="1303"/>
      <c r="B3332" s="543" t="s">
        <v>210</v>
      </c>
      <c r="C3332" s="1277" t="str">
        <f>'Marks Entry'!$DH$3</f>
        <v>SOCIAL SCIENCE</v>
      </c>
      <c r="D3332" s="1278"/>
      <c r="E3332" s="527">
        <f>IF($L3316="TC",0,IF($L3316="Nso",0,VLOOKUP($A3313,'Marks Entry'!$B$9:$FN$108,113,0)))</f>
        <v>0</v>
      </c>
      <c r="F3332" s="527">
        <f>IF($L3316="TC",0,IF($L3316="Nso",0,VLOOKUP($A3313,'Marks Entry'!$B$9:$FN$108,116,0)))</f>
        <v>0</v>
      </c>
      <c r="G3332" s="527">
        <f>IF($L3316="TC",0,IF($L3316="Nso",0,VLOOKUP($A3313,'Marks Entry'!$B$9:$FN$108,119,0)))</f>
        <v>0</v>
      </c>
      <c r="H3332" s="530">
        <f t="shared" si="276"/>
        <v>0</v>
      </c>
      <c r="I3332" s="1279">
        <f>IF($L3316="TC",0,IF($L3316="Nso",0,VLOOKUP($A3313,'Marks Entry'!$B$9:$FN$108,123,0)))</f>
        <v>0</v>
      </c>
      <c r="J3332" s="1280"/>
      <c r="K3332" s="534">
        <f t="shared" si="277"/>
        <v>0</v>
      </c>
      <c r="L3332" s="1281">
        <f>IF($L3316="TC",0,IF($L3316="Nso",0,VLOOKUP($A3313,'Marks Entry'!$B$9:$FN$108,126,0)))</f>
        <v>0</v>
      </c>
      <c r="M3332" s="1282"/>
      <c r="N3332" s="537">
        <f t="shared" si="278"/>
        <v>0</v>
      </c>
      <c r="O3332" s="544" t="str">
        <f>IF($L3316="TC",0,IF($L3316="Nso",0,VLOOKUP($A3313,'Marks Entry'!$B$9:$FN$108,130,0)))</f>
        <v>E</v>
      </c>
      <c r="P3332" s="1007"/>
    </row>
    <row r="3333" spans="1:16" s="73" customFormat="1" ht="18.600000000000001" customHeight="1">
      <c r="A3333" s="1303"/>
      <c r="B3333" s="543" t="s">
        <v>210</v>
      </c>
      <c r="C3333" s="1350" t="s">
        <v>87</v>
      </c>
      <c r="D3333" s="1351"/>
      <c r="E3333" s="1352"/>
      <c r="F3333" s="1356" t="s">
        <v>88</v>
      </c>
      <c r="G3333" s="1357"/>
      <c r="H3333" s="1358" t="s">
        <v>89</v>
      </c>
      <c r="I3333" s="1358"/>
      <c r="J3333" s="1359" t="s">
        <v>44</v>
      </c>
      <c r="K3333" s="1360"/>
      <c r="L3333" s="236" t="s">
        <v>95</v>
      </c>
      <c r="M3333" s="236" t="s">
        <v>208</v>
      </c>
      <c r="N3333" s="200" t="s">
        <v>42</v>
      </c>
      <c r="O3333" s="545" t="s">
        <v>46</v>
      </c>
      <c r="P3333" s="1007"/>
    </row>
    <row r="3334" spans="1:16" s="73" customFormat="1" ht="18.600000000000001" customHeight="1" thickBot="1">
      <c r="A3334" s="1303"/>
      <c r="B3334" s="543" t="s">
        <v>210</v>
      </c>
      <c r="C3334" s="1353"/>
      <c r="D3334" s="1354"/>
      <c r="E3334" s="1355"/>
      <c r="F3334" s="1361">
        <f>IF($L3316="TC",0,IF($L3316="Nso",0,VLOOKUP($A3313,'Marks Entry'!$B$9:$FN$108,161,0)))</f>
        <v>1200</v>
      </c>
      <c r="G3334" s="1362"/>
      <c r="H3334" s="1363">
        <f>IF($L3316="TC",0,IF($L3316="Nso",0,VLOOKUP($A3313,'Marks Entry'!$B$9:$FN$108,162,0)))</f>
        <v>0</v>
      </c>
      <c r="I3334" s="1363"/>
      <c r="J3334" s="1364">
        <f>IF($L3316="TC",0,IF($L3316="Nso",0,VLOOKUP($A3313,'Marks Entry'!$B$9:$FN$108,163,0)))</f>
        <v>0</v>
      </c>
      <c r="K3334" s="1365"/>
      <c r="L3334" s="237" t="str">
        <f>IF($L3316="TC",0,IF($L3316="Nso",0,VLOOKUP($A3313,'Marks Entry'!$B$9:$FN$108,164,0)))</f>
        <v/>
      </c>
      <c r="M3334" s="237" t="str">
        <f>IF($L3316="TC",0,IF($L3316="Nso",0,VLOOKUP($A3313,'Marks Entry'!$B$9:$FN$108,165,0)))</f>
        <v/>
      </c>
      <c r="N3334" s="542" t="str">
        <f>IF($L3316="TC","TC",IF($L3316="Nso","NSO",VLOOKUP($A3313,'Marks Entry'!$B$9:$FN$108,166,0)))</f>
        <v>PROMOTED</v>
      </c>
      <c r="O3334" s="546" t="str">
        <f>IF($L3316="Nso",0,VLOOKUP($A3313,'Marks Entry'!$B$9:$FN$108,168,0))</f>
        <v/>
      </c>
      <c r="P3334" s="1007"/>
    </row>
    <row r="3335" spans="1:16" s="73" customFormat="1" ht="18.600000000000001" customHeight="1">
      <c r="A3335" s="1303"/>
      <c r="B3335" s="543" t="s">
        <v>210</v>
      </c>
      <c r="C3335" s="1332" t="s">
        <v>62</v>
      </c>
      <c r="D3335" s="1333"/>
      <c r="E3335" s="1333"/>
      <c r="F3335" s="1333"/>
      <c r="G3335" s="1333"/>
      <c r="H3335" s="1333"/>
      <c r="I3335" s="1334"/>
      <c r="J3335" s="1335" t="s">
        <v>63</v>
      </c>
      <c r="K3335" s="1335"/>
      <c r="L3335" s="1336"/>
      <c r="M3335" s="238">
        <f>IF($L3316="TC",0,IF($L3316="Nso",0,VLOOKUP($A3313,'Marks Entry'!$B$9:$FN$108,158,0)))</f>
        <v>0</v>
      </c>
      <c r="N3335" s="1337" t="s">
        <v>104</v>
      </c>
      <c r="O3335" s="1338"/>
      <c r="P3335" s="1007"/>
    </row>
    <row r="3336" spans="1:16" s="73" customFormat="1" ht="18.600000000000001" customHeight="1" thickBot="1">
      <c r="A3336" s="1303"/>
      <c r="B3336" s="543" t="s">
        <v>210</v>
      </c>
      <c r="C3336" s="1339" t="s">
        <v>57</v>
      </c>
      <c r="D3336" s="1340"/>
      <c r="E3336" s="1340"/>
      <c r="F3336" s="1341" t="s">
        <v>168</v>
      </c>
      <c r="G3336" s="1341"/>
      <c r="H3336" s="1341"/>
      <c r="I3336" s="523" t="s">
        <v>50</v>
      </c>
      <c r="J3336" s="1342" t="s">
        <v>64</v>
      </c>
      <c r="K3336" s="1342"/>
      <c r="L3336" s="1343"/>
      <c r="M3336" s="239">
        <f>IF($L3316="TC",0,IF($L3316="Nso",0,VLOOKUP($A3313,'Marks Entry'!$B$9:$FN$108,159,0)))</f>
        <v>0</v>
      </c>
      <c r="N3336" s="1344" t="str">
        <f>IF($L3316="TC",0,IF($L3316="Nso",0,VLOOKUP($A3313,'Marks Entry'!$B$9:$FN$108,160,0)))</f>
        <v/>
      </c>
      <c r="O3336" s="1345"/>
      <c r="P3336" s="1007"/>
    </row>
    <row r="3337" spans="1:16" s="73" customFormat="1" ht="18.600000000000001" customHeight="1">
      <c r="A3337" s="1303"/>
      <c r="B3337" s="543" t="s">
        <v>210</v>
      </c>
      <c r="C3337" s="1339"/>
      <c r="D3337" s="1340"/>
      <c r="E3337" s="1340"/>
      <c r="F3337" s="1341"/>
      <c r="G3337" s="1341"/>
      <c r="H3337" s="1341"/>
      <c r="I3337" s="524" t="s">
        <v>102</v>
      </c>
      <c r="J3337" s="1346" t="s">
        <v>65</v>
      </c>
      <c r="K3337" s="1346"/>
      <c r="L3337" s="1347"/>
      <c r="M3337" s="1348" t="str">
        <f>IF($L3316="TC",0,IF($L3316="Nso",0,VLOOKUP($A3313,'Marks Entry'!$B$9:$FN$108,169,0)))</f>
        <v>Need Improvement</v>
      </c>
      <c r="N3337" s="1348"/>
      <c r="O3337" s="1349"/>
      <c r="P3337" s="1007"/>
    </row>
    <row r="3338" spans="1:16" s="73" customFormat="1" ht="18.600000000000001" customHeight="1">
      <c r="A3338" s="1303"/>
      <c r="B3338" s="543" t="s">
        <v>210</v>
      </c>
      <c r="C3338" s="1397" t="str">
        <f>'Marks Entry'!$EB$3</f>
        <v>Work Exp.</v>
      </c>
      <c r="D3338" s="1398"/>
      <c r="E3338" s="1399"/>
      <c r="F3338" s="1400" t="str">
        <f>IF($L3316="TC",0,IF($L3316="Nso",0,VLOOKUP($A3313,'Marks Entry'!$B$9:$GM$108,186,0)))</f>
        <v>0/100</v>
      </c>
      <c r="G3338" s="1400"/>
      <c r="H3338" s="1400"/>
      <c r="I3338" s="59" t="str">
        <f>IF($L3316="TC",0,IF($L3316="Nso",0,VLOOKUP($A3313,'Marks Entry'!$B$9:$GM$108,139,0)))</f>
        <v>E</v>
      </c>
      <c r="J3338" s="1401" t="s">
        <v>81</v>
      </c>
      <c r="K3338" s="1401"/>
      <c r="L3338" s="1402"/>
      <c r="M3338" s="1403">
        <f>'Marks Entry'!$AA$2</f>
        <v>45041</v>
      </c>
      <c r="N3338" s="1403"/>
      <c r="O3338" s="1404"/>
      <c r="P3338" s="1007"/>
    </row>
    <row r="3339" spans="1:16" s="73" customFormat="1" ht="18.600000000000001" customHeight="1">
      <c r="A3339" s="1303"/>
      <c r="B3339" s="543" t="s">
        <v>210</v>
      </c>
      <c r="C3339" s="1405" t="str">
        <f>'Marks Entry'!$EK$3</f>
        <v>Art Edu.</v>
      </c>
      <c r="D3339" s="1400"/>
      <c r="E3339" s="1400"/>
      <c r="F3339" s="1406" t="str">
        <f>IF($L3316="TC",0,IF($L3316="Nso",0,VLOOKUP($A3313,'Marks Entry'!$B$9:$GM$108,190,0)))</f>
        <v>0/100</v>
      </c>
      <c r="G3339" s="1407"/>
      <c r="H3339" s="1408"/>
      <c r="I3339" s="59" t="str">
        <f>IF($L3316="TC",0,IF($L3316="Nso",0,VLOOKUP($A3313,'Marks Entry'!$B$9:$GM$108,148,0)))</f>
        <v>E</v>
      </c>
      <c r="J3339" s="1409"/>
      <c r="K3339" s="1409"/>
      <c r="L3339" s="1410"/>
      <c r="M3339" s="1410"/>
      <c r="N3339" s="1410"/>
      <c r="O3339" s="1411"/>
      <c r="P3339" s="1007"/>
    </row>
    <row r="3340" spans="1:16" s="73" customFormat="1" ht="18.600000000000001" customHeight="1">
      <c r="A3340" s="1303"/>
      <c r="B3340" s="543" t="s">
        <v>210</v>
      </c>
      <c r="C3340" s="1366" t="str">
        <f>'Marks Entry'!$ET$3</f>
        <v>HEALTH &amp; PHY. EDU.</v>
      </c>
      <c r="D3340" s="1367"/>
      <c r="E3340" s="1367"/>
      <c r="F3340" s="1368" t="str">
        <f>IF($L3316="TC",0,IF($L3316="Nso",0,VLOOKUP($A3313,'Marks Entry'!$B$9:$GM$108,194,0)))</f>
        <v>0/100</v>
      </c>
      <c r="G3340" s="1369"/>
      <c r="H3340" s="1370"/>
      <c r="I3340" s="59" t="str">
        <f>IF($L3316="TC",0,IF($L3316="Nso",0,VLOOKUP($A3313,'Marks Entry'!$B$9:$GM$108,157,0)))</f>
        <v>E</v>
      </c>
      <c r="J3340" s="1371" t="s">
        <v>77</v>
      </c>
      <c r="K3340" s="1372"/>
      <c r="L3340" s="1373"/>
      <c r="M3340" s="1377"/>
      <c r="N3340" s="1372"/>
      <c r="O3340" s="1378"/>
      <c r="P3340" s="1007"/>
    </row>
    <row r="3341" spans="1:16" s="73" customFormat="1" ht="18.600000000000001" customHeight="1">
      <c r="A3341" s="1303"/>
      <c r="B3341" s="543" t="s">
        <v>210</v>
      </c>
      <c r="C3341" s="1381" t="s">
        <v>66</v>
      </c>
      <c r="D3341" s="1382"/>
      <c r="E3341" s="1382"/>
      <c r="F3341" s="1382"/>
      <c r="G3341" s="1382"/>
      <c r="H3341" s="1382"/>
      <c r="I3341" s="1383"/>
      <c r="J3341" s="1374"/>
      <c r="K3341" s="1375"/>
      <c r="L3341" s="1376"/>
      <c r="M3341" s="1379"/>
      <c r="N3341" s="1375"/>
      <c r="O3341" s="1380"/>
      <c r="P3341" s="1007"/>
    </row>
    <row r="3342" spans="1:16" s="73" customFormat="1" ht="18.600000000000001" customHeight="1" thickBot="1">
      <c r="A3342" s="1303"/>
      <c r="B3342" s="543" t="s">
        <v>210</v>
      </c>
      <c r="C3342" s="60" t="s">
        <v>67</v>
      </c>
      <c r="D3342" s="1384" t="s">
        <v>72</v>
      </c>
      <c r="E3342" s="1385"/>
      <c r="F3342" s="1384" t="s">
        <v>73</v>
      </c>
      <c r="G3342" s="1386"/>
      <c r="H3342" s="1386"/>
      <c r="I3342" s="1387"/>
      <c r="J3342" s="1388" t="s">
        <v>78</v>
      </c>
      <c r="K3342" s="1389"/>
      <c r="L3342" s="1389"/>
      <c r="M3342" s="1389"/>
      <c r="N3342" s="1389"/>
      <c r="O3342" s="1390"/>
      <c r="P3342" s="1007"/>
    </row>
    <row r="3343" spans="1:16" s="73" customFormat="1" ht="18.600000000000001" customHeight="1">
      <c r="A3343" s="1303"/>
      <c r="B3343" s="543" t="s">
        <v>210</v>
      </c>
      <c r="C3343" s="690" t="s">
        <v>68</v>
      </c>
      <c r="D3343" s="1328" t="s">
        <v>211</v>
      </c>
      <c r="E3343" s="1327"/>
      <c r="F3343" s="1394" t="s">
        <v>74</v>
      </c>
      <c r="G3343" s="1395"/>
      <c r="H3343" s="1395"/>
      <c r="I3343" s="1396"/>
      <c r="J3343" s="1391"/>
      <c r="K3343" s="1392"/>
      <c r="L3343" s="1392"/>
      <c r="M3343" s="1392"/>
      <c r="N3343" s="1392"/>
      <c r="O3343" s="1393"/>
      <c r="P3343" s="1007"/>
    </row>
    <row r="3344" spans="1:16" s="73" customFormat="1" ht="18.600000000000001" customHeight="1">
      <c r="A3344" s="1303"/>
      <c r="B3344" s="543" t="s">
        <v>210</v>
      </c>
      <c r="C3344" s="689" t="s">
        <v>69</v>
      </c>
      <c r="D3344" s="1275" t="s">
        <v>212</v>
      </c>
      <c r="E3344" s="1274"/>
      <c r="F3344" s="1413" t="s">
        <v>75</v>
      </c>
      <c r="G3344" s="1414"/>
      <c r="H3344" s="1414"/>
      <c r="I3344" s="1415"/>
      <c r="J3344" s="1391"/>
      <c r="K3344" s="1392"/>
      <c r="L3344" s="1392"/>
      <c r="M3344" s="1392"/>
      <c r="N3344" s="1392"/>
      <c r="O3344" s="1393"/>
      <c r="P3344" s="1007"/>
    </row>
    <row r="3345" spans="1:16" s="73" customFormat="1" ht="18.600000000000001" customHeight="1">
      <c r="A3345" s="1303"/>
      <c r="B3345" s="543" t="s">
        <v>210</v>
      </c>
      <c r="C3345" s="689" t="s">
        <v>71</v>
      </c>
      <c r="D3345" s="1275" t="s">
        <v>213</v>
      </c>
      <c r="E3345" s="1274"/>
      <c r="F3345" s="1413" t="s">
        <v>76</v>
      </c>
      <c r="G3345" s="1414"/>
      <c r="H3345" s="1414"/>
      <c r="I3345" s="1415"/>
      <c r="J3345" s="1416" t="s">
        <v>90</v>
      </c>
      <c r="K3345" s="1417"/>
      <c r="L3345" s="1417"/>
      <c r="M3345" s="1417"/>
      <c r="N3345" s="1417"/>
      <c r="O3345" s="1418"/>
      <c r="P3345" s="1007"/>
    </row>
    <row r="3346" spans="1:16" s="73" customFormat="1" ht="18.600000000000001" customHeight="1">
      <c r="A3346" s="1303"/>
      <c r="B3346" s="543" t="s">
        <v>210</v>
      </c>
      <c r="C3346" s="689" t="s">
        <v>70</v>
      </c>
      <c r="D3346" s="1275" t="s">
        <v>214</v>
      </c>
      <c r="E3346" s="1274"/>
      <c r="F3346" s="1413" t="s">
        <v>103</v>
      </c>
      <c r="G3346" s="1414"/>
      <c r="H3346" s="1414"/>
      <c r="I3346" s="1415"/>
      <c r="J3346" s="1416"/>
      <c r="K3346" s="1417"/>
      <c r="L3346" s="1417"/>
      <c r="M3346" s="1417"/>
      <c r="N3346" s="1417"/>
      <c r="O3346" s="1418"/>
      <c r="P3346" s="1007"/>
    </row>
    <row r="3347" spans="1:16" s="73" customFormat="1" ht="18.600000000000001" customHeight="1" thickBot="1">
      <c r="A3347" s="1303"/>
      <c r="B3347" s="547" t="s">
        <v>210</v>
      </c>
      <c r="C3347" s="548" t="s">
        <v>153</v>
      </c>
      <c r="D3347" s="1281" t="s">
        <v>215</v>
      </c>
      <c r="E3347" s="1280"/>
      <c r="F3347" s="1422" t="s">
        <v>216</v>
      </c>
      <c r="G3347" s="1423"/>
      <c r="H3347" s="1423"/>
      <c r="I3347" s="1424"/>
      <c r="J3347" s="1419"/>
      <c r="K3347" s="1420"/>
      <c r="L3347" s="1420"/>
      <c r="M3347" s="1420"/>
      <c r="N3347" s="1420"/>
      <c r="O3347" s="1421"/>
      <c r="P3347" s="1007"/>
    </row>
    <row r="3348" spans="1:16" s="73" customFormat="1" ht="9.75" customHeight="1">
      <c r="A3348" s="1412"/>
      <c r="B3348" s="1412"/>
      <c r="C3348" s="1412"/>
      <c r="D3348" s="1412"/>
      <c r="E3348" s="1412"/>
      <c r="F3348" s="1412"/>
      <c r="G3348" s="1412"/>
      <c r="H3348" s="1412"/>
      <c r="I3348" s="1412"/>
      <c r="J3348" s="1412"/>
      <c r="K3348" s="1412"/>
      <c r="L3348" s="1412"/>
      <c r="M3348" s="1412"/>
      <c r="N3348" s="1412"/>
      <c r="O3348" s="1412"/>
      <c r="P3348" s="1412"/>
    </row>
    <row r="3349" spans="1:16" s="73" customFormat="1" ht="17.25" customHeight="1" thickBot="1">
      <c r="A3349" s="241">
        <f>A3313+1</f>
        <v>94</v>
      </c>
      <c r="B3349" s="1302" t="s">
        <v>53</v>
      </c>
      <c r="C3349" s="1302"/>
      <c r="D3349" s="1302"/>
      <c r="E3349" s="1302"/>
      <c r="F3349" s="1302"/>
      <c r="G3349" s="1302"/>
      <c r="H3349" s="1302"/>
      <c r="I3349" s="1302"/>
      <c r="J3349" s="1302"/>
      <c r="K3349" s="1302"/>
      <c r="L3349" s="1302"/>
      <c r="M3349" s="1302"/>
      <c r="N3349" s="1302"/>
      <c r="O3349" s="1302"/>
      <c r="P3349" s="1007"/>
    </row>
    <row r="3350" spans="1:16" s="73" customFormat="1" ht="44.25" customHeight="1">
      <c r="A3350" s="1303"/>
      <c r="B3350" s="1304" t="str">
        <f>IF(L3352&gt;0,CONCATENATE(I3352,L3352),0)</f>
        <v>Roll No.:-994</v>
      </c>
      <c r="C3350" s="1306"/>
      <c r="D3350" s="1308" t="str">
        <f>Master!$E$8</f>
        <v>Govt. Sr. Secondary School Raimalwada</v>
      </c>
      <c r="E3350" s="1309"/>
      <c r="F3350" s="1309"/>
      <c r="G3350" s="1309"/>
      <c r="H3350" s="1309"/>
      <c r="I3350" s="1309"/>
      <c r="J3350" s="1309"/>
      <c r="K3350" s="1309"/>
      <c r="L3350" s="1309"/>
      <c r="M3350" s="1309"/>
      <c r="N3350" s="1309"/>
      <c r="O3350" s="1310"/>
      <c r="P3350" s="1007"/>
    </row>
    <row r="3351" spans="1:16" s="73" customFormat="1" ht="26.25" customHeight="1" thickBot="1">
      <c r="A3351" s="1303"/>
      <c r="B3351" s="1305"/>
      <c r="C3351" s="1307"/>
      <c r="D3351" s="1311" t="str">
        <f>Master!$E$11</f>
        <v>P.S.-Bapini (Jodhpur)</v>
      </c>
      <c r="E3351" s="1311"/>
      <c r="F3351" s="1311"/>
      <c r="G3351" s="1311"/>
      <c r="H3351" s="1311"/>
      <c r="I3351" s="1311"/>
      <c r="J3351" s="1311"/>
      <c r="K3351" s="1311"/>
      <c r="L3351" s="1311"/>
      <c r="M3351" s="1311"/>
      <c r="N3351" s="1311"/>
      <c r="O3351" s="1312"/>
      <c r="P3351" s="1007"/>
    </row>
    <row r="3352" spans="1:16" s="73" customFormat="1" ht="15" customHeight="1">
      <c r="A3352" s="1303"/>
      <c r="B3352" s="1313"/>
      <c r="C3352" s="1314" t="s">
        <v>163</v>
      </c>
      <c r="D3352" s="1315"/>
      <c r="E3352" s="1315"/>
      <c r="F3352" s="1315"/>
      <c r="G3352" s="1315"/>
      <c r="H3352" s="1316"/>
      <c r="I3352" s="1320" t="s">
        <v>125</v>
      </c>
      <c r="J3352" s="1321"/>
      <c r="K3352" s="1321"/>
      <c r="L3352" s="1286">
        <f>VLOOKUP(A3349,'Marks Entry'!$B$9:$G$108,6)</f>
        <v>994</v>
      </c>
      <c r="M3352" s="1288" t="str">
        <f>CONCATENATE('Marks Entry'!$C$3,"0",'Marks Entry'!$G$3)</f>
        <v>School U-Dise Code :-08151106901</v>
      </c>
      <c r="N3352" s="1289"/>
      <c r="O3352" s="1290"/>
      <c r="P3352" s="1007"/>
    </row>
    <row r="3353" spans="1:16" s="73" customFormat="1" ht="15" customHeight="1">
      <c r="A3353" s="1303"/>
      <c r="B3353" s="1313"/>
      <c r="C3353" s="1314"/>
      <c r="D3353" s="1315"/>
      <c r="E3353" s="1315"/>
      <c r="F3353" s="1315"/>
      <c r="G3353" s="1315"/>
      <c r="H3353" s="1316"/>
      <c r="I3353" s="1320"/>
      <c r="J3353" s="1321"/>
      <c r="K3353" s="1321"/>
      <c r="L3353" s="1286"/>
      <c r="M3353" s="1291" t="str">
        <f>CONCATENATE('Marks Entry'!$I$3,'Marks Entry'!$J$3)</f>
        <v>Session :-2022-23</v>
      </c>
      <c r="N3353" s="1292"/>
      <c r="O3353" s="1293"/>
      <c r="P3353" s="1007"/>
    </row>
    <row r="3354" spans="1:16" s="73" customFormat="1" ht="15" customHeight="1" thickBot="1">
      <c r="A3354" s="1303"/>
      <c r="B3354" s="1313"/>
      <c r="C3354" s="1317"/>
      <c r="D3354" s="1318"/>
      <c r="E3354" s="1318"/>
      <c r="F3354" s="1318"/>
      <c r="G3354" s="1318"/>
      <c r="H3354" s="1319"/>
      <c r="I3354" s="1322"/>
      <c r="J3354" s="1323"/>
      <c r="K3354" s="1323"/>
      <c r="L3354" s="1287"/>
      <c r="M3354" s="1294"/>
      <c r="N3354" s="1295"/>
      <c r="O3354" s="1296"/>
      <c r="P3354" s="1007"/>
    </row>
    <row r="3355" spans="1:16" s="73" customFormat="1" ht="19.5" customHeight="1">
      <c r="A3355" s="1303"/>
      <c r="B3355" s="543" t="s">
        <v>210</v>
      </c>
      <c r="C3355" s="1297" t="s">
        <v>21</v>
      </c>
      <c r="D3355" s="1298"/>
      <c r="E3355" s="1298"/>
      <c r="F3355" s="1298"/>
      <c r="G3355" s="1299"/>
      <c r="H3355" s="13" t="s">
        <v>161</v>
      </c>
      <c r="I3355" s="1300">
        <f>VLOOKUP($A3349,'Marks Entry'!$B$9:$FN$108,4,0)</f>
        <v>0</v>
      </c>
      <c r="J3355" s="1300"/>
      <c r="K3355" s="1300"/>
      <c r="L3355" s="1300"/>
      <c r="M3355" s="1300"/>
      <c r="N3355" s="1300"/>
      <c r="O3355" s="1301"/>
      <c r="P3355" s="1007"/>
    </row>
    <row r="3356" spans="1:16" s="73" customFormat="1" ht="19.5" customHeight="1">
      <c r="A3356" s="1303"/>
      <c r="B3356" s="543" t="s">
        <v>210</v>
      </c>
      <c r="C3356" s="1283" t="s">
        <v>23</v>
      </c>
      <c r="D3356" s="1284"/>
      <c r="E3356" s="1284"/>
      <c r="F3356" s="1284"/>
      <c r="G3356" s="1285"/>
      <c r="H3356" s="25" t="s">
        <v>161</v>
      </c>
      <c r="I3356" s="1252">
        <f>VLOOKUP($A3349,'Marks Entry'!$B$9:$FN$108,7,0)</f>
        <v>0</v>
      </c>
      <c r="J3356" s="1252"/>
      <c r="K3356" s="1252"/>
      <c r="L3356" s="1252"/>
      <c r="M3356" s="1252"/>
      <c r="N3356" s="1252"/>
      <c r="O3356" s="1253"/>
      <c r="P3356" s="1007"/>
    </row>
    <row r="3357" spans="1:16" s="73" customFormat="1" ht="19.5" customHeight="1">
      <c r="A3357" s="1303"/>
      <c r="B3357" s="543" t="s">
        <v>210</v>
      </c>
      <c r="C3357" s="1283" t="s">
        <v>24</v>
      </c>
      <c r="D3357" s="1284"/>
      <c r="E3357" s="1284"/>
      <c r="F3357" s="1284"/>
      <c r="G3357" s="1285"/>
      <c r="H3357" s="25" t="s">
        <v>161</v>
      </c>
      <c r="I3357" s="1252">
        <f>VLOOKUP($A3349,'Marks Entry'!$B$9:$FN$108,8,0)</f>
        <v>0</v>
      </c>
      <c r="J3357" s="1252"/>
      <c r="K3357" s="1252"/>
      <c r="L3357" s="1252"/>
      <c r="M3357" s="1252"/>
      <c r="N3357" s="1252"/>
      <c r="O3357" s="1253"/>
      <c r="P3357" s="1007"/>
    </row>
    <row r="3358" spans="1:16" s="73" customFormat="1" ht="19.5" customHeight="1">
      <c r="A3358" s="1303"/>
      <c r="B3358" s="543" t="s">
        <v>210</v>
      </c>
      <c r="C3358" s="1283" t="s">
        <v>55</v>
      </c>
      <c r="D3358" s="1284"/>
      <c r="E3358" s="1284"/>
      <c r="F3358" s="1284"/>
      <c r="G3358" s="1285"/>
      <c r="H3358" s="25" t="s">
        <v>161</v>
      </c>
      <c r="I3358" s="1252">
        <f>VLOOKUP($A3349,'Marks Entry'!$B$9:$FN$108,9,0)</f>
        <v>0</v>
      </c>
      <c r="J3358" s="1252"/>
      <c r="K3358" s="1252"/>
      <c r="L3358" s="1252"/>
      <c r="M3358" s="1252"/>
      <c r="N3358" s="1252"/>
      <c r="O3358" s="1253"/>
      <c r="P3358" s="1007"/>
    </row>
    <row r="3359" spans="1:16" s="73" customFormat="1" ht="19.5" customHeight="1">
      <c r="A3359" s="1303"/>
      <c r="B3359" s="543" t="s">
        <v>210</v>
      </c>
      <c r="C3359" s="1283" t="s">
        <v>56</v>
      </c>
      <c r="D3359" s="1284"/>
      <c r="E3359" s="1284"/>
      <c r="F3359" s="1284"/>
      <c r="G3359" s="1285"/>
      <c r="H3359" s="25" t="s">
        <v>161</v>
      </c>
      <c r="I3359" s="1251" t="str">
        <f>CONCATENATE('Marks Entry'!$G$4,'Marks Entry'!$J$4)</f>
        <v>6(A)</v>
      </c>
      <c r="J3359" s="1252"/>
      <c r="K3359" s="1252"/>
      <c r="L3359" s="1252"/>
      <c r="M3359" s="1252"/>
      <c r="N3359" s="1252"/>
      <c r="O3359" s="1253"/>
      <c r="P3359" s="1007"/>
    </row>
    <row r="3360" spans="1:16" s="73" customFormat="1" ht="19.5" customHeight="1" thickBot="1">
      <c r="A3360" s="1303"/>
      <c r="B3360" s="543" t="s">
        <v>210</v>
      </c>
      <c r="C3360" s="1254" t="s">
        <v>26</v>
      </c>
      <c r="D3360" s="1255"/>
      <c r="E3360" s="1255"/>
      <c r="F3360" s="1255"/>
      <c r="G3360" s="1256"/>
      <c r="H3360" s="61" t="s">
        <v>161</v>
      </c>
      <c r="I3360" s="1257">
        <f>VLOOKUP($A3349,'Marks Entry'!$B$9:$FN$108,10,0)</f>
        <v>0</v>
      </c>
      <c r="J3360" s="1257"/>
      <c r="K3360" s="1257"/>
      <c r="L3360" s="1257"/>
      <c r="M3360" s="1257"/>
      <c r="N3360" s="1257"/>
      <c r="O3360" s="1258"/>
      <c r="P3360" s="1007"/>
    </row>
    <row r="3361" spans="1:16" s="73" customFormat="1" ht="34.5" customHeight="1">
      <c r="A3361" s="1303"/>
      <c r="B3361" s="543" t="s">
        <v>210</v>
      </c>
      <c r="C3361" s="1259" t="s">
        <v>57</v>
      </c>
      <c r="D3361" s="1260"/>
      <c r="E3361" s="525" t="s">
        <v>82</v>
      </c>
      <c r="F3361" s="525" t="s">
        <v>83</v>
      </c>
      <c r="G3361" s="697" t="str">
        <f>'Marks Entry'!$R$5</f>
        <v>No Bag Day Activity</v>
      </c>
      <c r="H3361" s="521" t="s">
        <v>32</v>
      </c>
      <c r="I3361" s="1261" t="s">
        <v>58</v>
      </c>
      <c r="J3361" s="1262"/>
      <c r="K3361" s="522" t="s">
        <v>203</v>
      </c>
      <c r="L3361" s="1263" t="s">
        <v>94</v>
      </c>
      <c r="M3361" s="1264"/>
      <c r="N3361" s="535" t="s">
        <v>86</v>
      </c>
      <c r="O3361" s="1265" t="s">
        <v>101</v>
      </c>
      <c r="P3361" s="1007"/>
    </row>
    <row r="3362" spans="1:16" s="73" customFormat="1" ht="25.5" customHeight="1" thickBot="1">
      <c r="A3362" s="1303"/>
      <c r="B3362" s="543" t="s">
        <v>210</v>
      </c>
      <c r="C3362" s="1267" t="s">
        <v>59</v>
      </c>
      <c r="D3362" s="1268"/>
      <c r="E3362" s="549">
        <f>'Marks Entry'!$N$7</f>
        <v>10</v>
      </c>
      <c r="F3362" s="549">
        <f>'Marks Entry'!$Q$7</f>
        <v>10</v>
      </c>
      <c r="G3362" s="549">
        <f>'Marks Entry'!$T$7</f>
        <v>10</v>
      </c>
      <c r="H3362" s="111">
        <f>SUM(E3362:G3362)</f>
        <v>30</v>
      </c>
      <c r="I3362" s="1269">
        <f>'Marks Entry'!$X$7</f>
        <v>70</v>
      </c>
      <c r="J3362" s="1270"/>
      <c r="K3362" s="531">
        <f>SUM(H3362,I3362)</f>
        <v>100</v>
      </c>
      <c r="L3362" s="1330">
        <f>'Marks Entry'!$AA$7</f>
        <v>100</v>
      </c>
      <c r="M3362" s="1331"/>
      <c r="N3362" s="536">
        <f>H3362+I3362+L3362</f>
        <v>200</v>
      </c>
      <c r="O3362" s="1266"/>
      <c r="P3362" s="1007"/>
    </row>
    <row r="3363" spans="1:16" s="73" customFormat="1" ht="18.600000000000001" customHeight="1">
      <c r="A3363" s="1303"/>
      <c r="B3363" s="543" t="s">
        <v>210</v>
      </c>
      <c r="C3363" s="1324" t="str">
        <f>'Marks Entry'!$L$3</f>
        <v>HINDI</v>
      </c>
      <c r="D3363" s="1325"/>
      <c r="E3363" s="527">
        <f>IF($L3352="TC",0,IF($L3352="Nso",0,VLOOKUP($A3349,'Marks Entry'!$B$9:$FN$108,13,0)))</f>
        <v>0</v>
      </c>
      <c r="F3363" s="527">
        <f>IF($L3352="TC",0,IF($L3352="Nso",0,VLOOKUP($A3349,'Marks Entry'!$B$9:$FN$108,16,0)))</f>
        <v>0</v>
      </c>
      <c r="G3363" s="527">
        <f>IF($L3352="TC",0,IF($L3352="Nso",0,VLOOKUP($A3349,'Marks Entry'!$B$9:$FN$108,19,0)))</f>
        <v>0</v>
      </c>
      <c r="H3363" s="528">
        <f>SUM(E3363:G3363)</f>
        <v>0</v>
      </c>
      <c r="I3363" s="1326">
        <f>IF($L3352="TC",0,IF($L3352="Nso",0,VLOOKUP($A3349,'Marks Entry'!$B$9:$FN$108,23,0)))</f>
        <v>0</v>
      </c>
      <c r="J3363" s="1327"/>
      <c r="K3363" s="532">
        <f>SUM(H3363,I3363)</f>
        <v>0</v>
      </c>
      <c r="L3363" s="1328">
        <f>IF($L3352="TC",0,IF($L3352="Nso",0,VLOOKUP($A3349,'Marks Entry'!$B$9:$FN$108,26,0)))</f>
        <v>0</v>
      </c>
      <c r="M3363" s="1329"/>
      <c r="N3363" s="537">
        <f>SUM(H3363,I3363,L3363)</f>
        <v>0</v>
      </c>
      <c r="O3363" s="544" t="str">
        <f>IF($L3352="TC",0,IF($L3352="Nso",0,VLOOKUP($A3349,'Marks Entry'!$B$9:$FN$108,30,0)))</f>
        <v>E</v>
      </c>
      <c r="P3363" s="1007"/>
    </row>
    <row r="3364" spans="1:16" s="73" customFormat="1" ht="18.600000000000001" customHeight="1">
      <c r="A3364" s="1303"/>
      <c r="B3364" s="543" t="s">
        <v>210</v>
      </c>
      <c r="C3364" s="1271" t="str">
        <f>'Marks Entry'!$AF$3</f>
        <v>ENGLISH</v>
      </c>
      <c r="D3364" s="1272"/>
      <c r="E3364" s="527">
        <f>IF($L3352="TC",0,IF($L3352="Nso",0,VLOOKUP($A3349,'Marks Entry'!$B$9:$FN$108,33,0)))</f>
        <v>0</v>
      </c>
      <c r="F3364" s="527">
        <f>IF($L3352="TC",0,IF($L3352="Nso",0,VLOOKUP($A3349,'Marks Entry'!$B$9:$FN$108,36,0)))</f>
        <v>0</v>
      </c>
      <c r="G3364" s="527">
        <f>IF($L3352="TC",0,IF($L3352="Nso",0,VLOOKUP($A3349,'Marks Entry'!$B$9:$FN$108,39,0)))</f>
        <v>0</v>
      </c>
      <c r="H3364" s="529">
        <f t="shared" ref="H3364:H3368" si="279">SUM(E3364:G3364)</f>
        <v>0</v>
      </c>
      <c r="I3364" s="1273">
        <f>IF($L3352="TC",0,IF($L3352="Nso",0,VLOOKUP($A3349,'Marks Entry'!$B$9:$FN$108,43,0)))</f>
        <v>0</v>
      </c>
      <c r="J3364" s="1274"/>
      <c r="K3364" s="533">
        <f t="shared" ref="K3364:K3368" si="280">SUM(H3364,I3364)</f>
        <v>0</v>
      </c>
      <c r="L3364" s="1275">
        <f>IF($L3352="TC",0,IF($L3352="Nso",0,VLOOKUP($A3349,'Marks Entry'!$B$9:$FN$108,46,0)))</f>
        <v>0</v>
      </c>
      <c r="M3364" s="1276"/>
      <c r="N3364" s="537">
        <f t="shared" ref="N3364:N3368" si="281">SUM(H3364,I3364,L3364)</f>
        <v>0</v>
      </c>
      <c r="O3364" s="544" t="str">
        <f>IF($L3352="TC",0,IF($L3352="Nso",0,VLOOKUP($A3349,'Marks Entry'!$B$9:$FN$108,50,0)))</f>
        <v>E</v>
      </c>
      <c r="P3364" s="1007"/>
    </row>
    <row r="3365" spans="1:16" s="73" customFormat="1" ht="18.600000000000001" customHeight="1">
      <c r="A3365" s="1303"/>
      <c r="B3365" s="543" t="s">
        <v>210</v>
      </c>
      <c r="C3365" s="1271" t="str">
        <f>'Marks Entry'!$AZ$3</f>
        <v>SANSKRIT</v>
      </c>
      <c r="D3365" s="1272"/>
      <c r="E3365" s="527">
        <f>IF($L3352="TC",0,IF($L3352="Nso",0,VLOOKUP($A3349,'Marks Entry'!$B$9:$FN$108,53,0)))</f>
        <v>0</v>
      </c>
      <c r="F3365" s="527">
        <f>IF($L3352="TC",0,IF($L3352="TC",0,IF($L3352="Nso",0,VLOOKUP($A3349,'Marks Entry'!$B$9:$FN$108,56,0))))</f>
        <v>0</v>
      </c>
      <c r="G3365" s="527">
        <f>IF($L3352="TC",0,IF($L3352="TC",0,IF($L3352="Nso",0,VLOOKUP($A3349,'Marks Entry'!$B$9:$FN$108,59,0))))</f>
        <v>0</v>
      </c>
      <c r="H3365" s="529">
        <f t="shared" si="279"/>
        <v>0</v>
      </c>
      <c r="I3365" s="1273">
        <f>IF($L3352="TC",0,IF($L3352="Nso",0,VLOOKUP($A3349,'Marks Entry'!$B$9:$FN$108,63,0)))</f>
        <v>0</v>
      </c>
      <c r="J3365" s="1274"/>
      <c r="K3365" s="533">
        <f t="shared" si="280"/>
        <v>0</v>
      </c>
      <c r="L3365" s="1275">
        <f>IF($L3352="TC",0,IF($L3352="Nso",0,VLOOKUP($A3349,'Marks Entry'!$B$9:$FN$108,66,0)))</f>
        <v>0</v>
      </c>
      <c r="M3365" s="1276"/>
      <c r="N3365" s="537">
        <f t="shared" si="281"/>
        <v>0</v>
      </c>
      <c r="O3365" s="544" t="str">
        <f>IF($L3352="TC",0,IF($L3352="Nso",0,VLOOKUP($A3349,'Marks Entry'!$B$9:$FN$108,70,0)))</f>
        <v>E</v>
      </c>
      <c r="P3365" s="1007"/>
    </row>
    <row r="3366" spans="1:16" s="73" customFormat="1" ht="18.600000000000001" customHeight="1">
      <c r="A3366" s="1303"/>
      <c r="B3366" s="543" t="s">
        <v>210</v>
      </c>
      <c r="C3366" s="1271" t="str">
        <f>'Marks Entry'!$BT$3</f>
        <v>SCIENCE</v>
      </c>
      <c r="D3366" s="1272"/>
      <c r="E3366" s="527">
        <f>IF($L3352="TC",0,IF($L3352="Nso",0,VLOOKUP($A3349,'Marks Entry'!$B$9:$FN$108,73,0)))</f>
        <v>0</v>
      </c>
      <c r="F3366" s="527">
        <f>IF($L3352="TC",0,IF($L3352="Nso",0,VLOOKUP($A3349,'Marks Entry'!$B$9:$FN$108,76,0)))</f>
        <v>0</v>
      </c>
      <c r="G3366" s="527">
        <f>IF($L3352="TC",0,IF($L3352="Nso",0,VLOOKUP($A3349,'Marks Entry'!$B$9:$FN$108,79,0)))</f>
        <v>0</v>
      </c>
      <c r="H3366" s="529">
        <f t="shared" si="279"/>
        <v>0</v>
      </c>
      <c r="I3366" s="1273">
        <f>IF($L3352="TC",0,IF($L3352="Nso",0,VLOOKUP($A3349,'Marks Entry'!$B$9:$FN$108,83,0)))</f>
        <v>0</v>
      </c>
      <c r="J3366" s="1274"/>
      <c r="K3366" s="533">
        <f t="shared" si="280"/>
        <v>0</v>
      </c>
      <c r="L3366" s="1275">
        <f>IF($L3352="TC",0,IF($L3352="Nso",0,VLOOKUP($A3349,'Marks Entry'!$B$9:$FN$108,86,0)))</f>
        <v>0</v>
      </c>
      <c r="M3366" s="1276"/>
      <c r="N3366" s="537">
        <f t="shared" si="281"/>
        <v>0</v>
      </c>
      <c r="O3366" s="544" t="str">
        <f>IF($L3352="TC",0,IF($L3352="Nso",0,VLOOKUP($A3349,'Marks Entry'!$B$9:$FN$108,90,0)))</f>
        <v>E</v>
      </c>
      <c r="P3366" s="1007"/>
    </row>
    <row r="3367" spans="1:16" s="73" customFormat="1" ht="18.600000000000001" customHeight="1">
      <c r="A3367" s="1303"/>
      <c r="B3367" s="543" t="s">
        <v>210</v>
      </c>
      <c r="C3367" s="1271" t="str">
        <f>'Marks Entry'!$CN$3</f>
        <v>MATHEMATICS</v>
      </c>
      <c r="D3367" s="1272"/>
      <c r="E3367" s="527">
        <f>IF($L3352="TC",0,IF($L3352="Nso",0,VLOOKUP($A3349,'Marks Entry'!$B$9:$FN$108,93,0)))</f>
        <v>0</v>
      </c>
      <c r="F3367" s="527">
        <f>IF($L3352="TC",0,IF($L3352="Nso",0,VLOOKUP($A3349,'Marks Entry'!$B$9:$FN$108,96,0)))</f>
        <v>0</v>
      </c>
      <c r="G3367" s="527">
        <f>IF($L3352="TC",0,IF($L3352="Nso",0,VLOOKUP($A3349,'Marks Entry'!$B$9:$FN$108,99,0)))</f>
        <v>0</v>
      </c>
      <c r="H3367" s="529">
        <f t="shared" si="279"/>
        <v>0</v>
      </c>
      <c r="I3367" s="1273">
        <f>IF($L3352="TC",0,IF($L3352="Nso",0,VLOOKUP($A3349,'Marks Entry'!$B$9:$FN$108,103,0)))</f>
        <v>0</v>
      </c>
      <c r="J3367" s="1274"/>
      <c r="K3367" s="533">
        <f t="shared" si="280"/>
        <v>0</v>
      </c>
      <c r="L3367" s="1275">
        <f>IF($L3352="TC",0,IF($L3352="Nso",0,VLOOKUP($A3349,'Marks Entry'!$B$9:$FN$108,106,0)))</f>
        <v>0</v>
      </c>
      <c r="M3367" s="1276"/>
      <c r="N3367" s="537">
        <f t="shared" si="281"/>
        <v>0</v>
      </c>
      <c r="O3367" s="544" t="str">
        <f>IF($L3352="TC",0,IF($L3352="Nso",0,VLOOKUP($A3349,'Marks Entry'!$B$9:$FN$108,110,0)))</f>
        <v>E</v>
      </c>
      <c r="P3367" s="1007"/>
    </row>
    <row r="3368" spans="1:16" s="73" customFormat="1" ht="18.600000000000001" customHeight="1" thickBot="1">
      <c r="A3368" s="1303"/>
      <c r="B3368" s="543" t="s">
        <v>210</v>
      </c>
      <c r="C3368" s="1277" t="str">
        <f>'Marks Entry'!$DH$3</f>
        <v>SOCIAL SCIENCE</v>
      </c>
      <c r="D3368" s="1278"/>
      <c r="E3368" s="527">
        <f>IF($L3352="TC",0,IF($L3352="Nso",0,VLOOKUP($A3349,'Marks Entry'!$B$9:$FN$108,113,0)))</f>
        <v>0</v>
      </c>
      <c r="F3368" s="527">
        <f>IF($L3352="TC",0,IF($L3352="Nso",0,VLOOKUP($A3349,'Marks Entry'!$B$9:$FN$108,116,0)))</f>
        <v>0</v>
      </c>
      <c r="G3368" s="527">
        <f>IF($L3352="TC",0,IF($L3352="Nso",0,VLOOKUP($A3349,'Marks Entry'!$B$9:$FN$108,119,0)))</f>
        <v>0</v>
      </c>
      <c r="H3368" s="530">
        <f t="shared" si="279"/>
        <v>0</v>
      </c>
      <c r="I3368" s="1279">
        <f>IF($L3352="TC",0,IF($L3352="Nso",0,VLOOKUP($A3349,'Marks Entry'!$B$9:$FN$108,123,0)))</f>
        <v>0</v>
      </c>
      <c r="J3368" s="1280"/>
      <c r="K3368" s="534">
        <f t="shared" si="280"/>
        <v>0</v>
      </c>
      <c r="L3368" s="1281">
        <f>IF($L3352="TC",0,IF($L3352="Nso",0,VLOOKUP($A3349,'Marks Entry'!$B$9:$FN$108,126,0)))</f>
        <v>0</v>
      </c>
      <c r="M3368" s="1282"/>
      <c r="N3368" s="537">
        <f t="shared" si="281"/>
        <v>0</v>
      </c>
      <c r="O3368" s="544" t="str">
        <f>IF($L3352="TC",0,IF($L3352="Nso",0,VLOOKUP($A3349,'Marks Entry'!$B$9:$FN$108,130,0)))</f>
        <v>E</v>
      </c>
      <c r="P3368" s="1007"/>
    </row>
    <row r="3369" spans="1:16" s="73" customFormat="1" ht="18.600000000000001" customHeight="1">
      <c r="A3369" s="1303"/>
      <c r="B3369" s="543" t="s">
        <v>210</v>
      </c>
      <c r="C3369" s="1350" t="s">
        <v>87</v>
      </c>
      <c r="D3369" s="1351"/>
      <c r="E3369" s="1352"/>
      <c r="F3369" s="1356" t="s">
        <v>88</v>
      </c>
      <c r="G3369" s="1357"/>
      <c r="H3369" s="1358" t="s">
        <v>89</v>
      </c>
      <c r="I3369" s="1358"/>
      <c r="J3369" s="1359" t="s">
        <v>44</v>
      </c>
      <c r="K3369" s="1360"/>
      <c r="L3369" s="236" t="s">
        <v>95</v>
      </c>
      <c r="M3369" s="236" t="s">
        <v>208</v>
      </c>
      <c r="N3369" s="200" t="s">
        <v>42</v>
      </c>
      <c r="O3369" s="545" t="s">
        <v>46</v>
      </c>
      <c r="P3369" s="1007"/>
    </row>
    <row r="3370" spans="1:16" s="73" customFormat="1" ht="18.600000000000001" customHeight="1" thickBot="1">
      <c r="A3370" s="1303"/>
      <c r="B3370" s="543" t="s">
        <v>210</v>
      </c>
      <c r="C3370" s="1353"/>
      <c r="D3370" s="1354"/>
      <c r="E3370" s="1355"/>
      <c r="F3370" s="1361">
        <f>IF($L3352="TC",0,IF($L3352="Nso",0,VLOOKUP($A3349,'Marks Entry'!$B$9:$FN$108,161,0)))</f>
        <v>1200</v>
      </c>
      <c r="G3370" s="1362"/>
      <c r="H3370" s="1363">
        <f>IF($L3352="TC",0,IF($L3352="Nso",0,VLOOKUP($A3349,'Marks Entry'!$B$9:$FN$108,162,0)))</f>
        <v>0</v>
      </c>
      <c r="I3370" s="1363"/>
      <c r="J3370" s="1364">
        <f>IF($L3352="TC",0,IF($L3352="Nso",0,VLOOKUP($A3349,'Marks Entry'!$B$9:$FN$108,163,0)))</f>
        <v>0</v>
      </c>
      <c r="K3370" s="1365"/>
      <c r="L3370" s="237" t="str">
        <f>IF($L3352="TC",0,IF($L3352="Nso",0,VLOOKUP($A3349,'Marks Entry'!$B$9:$FN$108,164,0)))</f>
        <v/>
      </c>
      <c r="M3370" s="237" t="str">
        <f>IF($L3352="TC",0,IF($L3352="Nso",0,VLOOKUP($A3349,'Marks Entry'!$B$9:$FN$108,165,0)))</f>
        <v/>
      </c>
      <c r="N3370" s="542" t="str">
        <f>IF($L3352="TC","TC",IF($L3352="Nso","NSO",VLOOKUP($A3349,'Marks Entry'!$B$9:$FN$108,166,0)))</f>
        <v>PROMOTED</v>
      </c>
      <c r="O3370" s="546" t="str">
        <f>IF($L3352="Nso",0,VLOOKUP($A3349,'Marks Entry'!$B$9:$FN$108,168,0))</f>
        <v/>
      </c>
      <c r="P3370" s="1007"/>
    </row>
    <row r="3371" spans="1:16" s="73" customFormat="1" ht="18.600000000000001" customHeight="1">
      <c r="A3371" s="1303"/>
      <c r="B3371" s="543" t="s">
        <v>210</v>
      </c>
      <c r="C3371" s="1332" t="s">
        <v>62</v>
      </c>
      <c r="D3371" s="1333"/>
      <c r="E3371" s="1333"/>
      <c r="F3371" s="1333"/>
      <c r="G3371" s="1333"/>
      <c r="H3371" s="1333"/>
      <c r="I3371" s="1334"/>
      <c r="J3371" s="1335" t="s">
        <v>63</v>
      </c>
      <c r="K3371" s="1335"/>
      <c r="L3371" s="1336"/>
      <c r="M3371" s="238">
        <f>IF($L3352="TC",0,IF($L3352="Nso",0,VLOOKUP($A3349,'Marks Entry'!$B$9:$FN$108,158,0)))</f>
        <v>0</v>
      </c>
      <c r="N3371" s="1337" t="s">
        <v>104</v>
      </c>
      <c r="O3371" s="1338"/>
      <c r="P3371" s="1007"/>
    </row>
    <row r="3372" spans="1:16" s="73" customFormat="1" ht="18.600000000000001" customHeight="1" thickBot="1">
      <c r="A3372" s="1303"/>
      <c r="B3372" s="543" t="s">
        <v>210</v>
      </c>
      <c r="C3372" s="1339" t="s">
        <v>57</v>
      </c>
      <c r="D3372" s="1340"/>
      <c r="E3372" s="1340"/>
      <c r="F3372" s="1341" t="s">
        <v>168</v>
      </c>
      <c r="G3372" s="1341"/>
      <c r="H3372" s="1341"/>
      <c r="I3372" s="523" t="s">
        <v>50</v>
      </c>
      <c r="J3372" s="1342" t="s">
        <v>64</v>
      </c>
      <c r="K3372" s="1342"/>
      <c r="L3372" s="1343"/>
      <c r="M3372" s="239">
        <f>IF($L3352="TC",0,IF($L3352="Nso",0,VLOOKUP($A3349,'Marks Entry'!$B$9:$FN$108,159,0)))</f>
        <v>0</v>
      </c>
      <c r="N3372" s="1344" t="str">
        <f>IF($L3352="TC",0,IF($L3352="Nso",0,VLOOKUP($A3349,'Marks Entry'!$B$9:$FN$108,160,0)))</f>
        <v/>
      </c>
      <c r="O3372" s="1345"/>
      <c r="P3372" s="1007"/>
    </row>
    <row r="3373" spans="1:16" s="73" customFormat="1" ht="18.600000000000001" customHeight="1">
      <c r="A3373" s="1303"/>
      <c r="B3373" s="543" t="s">
        <v>210</v>
      </c>
      <c r="C3373" s="1339"/>
      <c r="D3373" s="1340"/>
      <c r="E3373" s="1340"/>
      <c r="F3373" s="1341"/>
      <c r="G3373" s="1341"/>
      <c r="H3373" s="1341"/>
      <c r="I3373" s="524" t="s">
        <v>102</v>
      </c>
      <c r="J3373" s="1346" t="s">
        <v>65</v>
      </c>
      <c r="K3373" s="1346"/>
      <c r="L3373" s="1347"/>
      <c r="M3373" s="1348" t="str">
        <f>IF($L3352="TC",0,IF($L3352="Nso",0,VLOOKUP($A3349,'Marks Entry'!$B$9:$FN$108,169,0)))</f>
        <v>Need Improvement</v>
      </c>
      <c r="N3373" s="1348"/>
      <c r="O3373" s="1349"/>
      <c r="P3373" s="1007"/>
    </row>
    <row r="3374" spans="1:16" s="73" customFormat="1" ht="18.600000000000001" customHeight="1">
      <c r="A3374" s="1303"/>
      <c r="B3374" s="543" t="s">
        <v>210</v>
      </c>
      <c r="C3374" s="1397" t="str">
        <f>'Marks Entry'!$EB$3</f>
        <v>Work Exp.</v>
      </c>
      <c r="D3374" s="1398"/>
      <c r="E3374" s="1399"/>
      <c r="F3374" s="1400" t="str">
        <f>IF($L3352="TC",0,IF($L3352="Nso",0,VLOOKUP($A3349,'Marks Entry'!$B$9:$GM$108,186,0)))</f>
        <v>0/100</v>
      </c>
      <c r="G3374" s="1400"/>
      <c r="H3374" s="1400"/>
      <c r="I3374" s="59" t="str">
        <f>IF($L3352="TC",0,IF($L3352="Nso",0,VLOOKUP($A3349,'Marks Entry'!$B$9:$GM$108,139,0)))</f>
        <v>E</v>
      </c>
      <c r="J3374" s="1401" t="s">
        <v>81</v>
      </c>
      <c r="K3374" s="1401"/>
      <c r="L3374" s="1402"/>
      <c r="M3374" s="1403">
        <f>'Marks Entry'!$AA$2</f>
        <v>45041</v>
      </c>
      <c r="N3374" s="1403"/>
      <c r="O3374" s="1404"/>
      <c r="P3374" s="1007"/>
    </row>
    <row r="3375" spans="1:16" s="73" customFormat="1" ht="18.600000000000001" customHeight="1">
      <c r="A3375" s="1303"/>
      <c r="B3375" s="543" t="s">
        <v>210</v>
      </c>
      <c r="C3375" s="1405" t="str">
        <f>'Marks Entry'!$EK$3</f>
        <v>Art Edu.</v>
      </c>
      <c r="D3375" s="1400"/>
      <c r="E3375" s="1400"/>
      <c r="F3375" s="1406" t="str">
        <f>IF($L3352="TC",0,IF($L3352="Nso",0,VLOOKUP($A3349,'Marks Entry'!$B$9:$GM$108,190,0)))</f>
        <v>0/100</v>
      </c>
      <c r="G3375" s="1407"/>
      <c r="H3375" s="1408"/>
      <c r="I3375" s="59" t="str">
        <f>IF($L3352="TC",0,IF($L3352="Nso",0,VLOOKUP($A3349,'Marks Entry'!$B$9:$GM$108,148,0)))</f>
        <v>E</v>
      </c>
      <c r="J3375" s="1409"/>
      <c r="K3375" s="1409"/>
      <c r="L3375" s="1410"/>
      <c r="M3375" s="1410"/>
      <c r="N3375" s="1410"/>
      <c r="O3375" s="1411"/>
      <c r="P3375" s="1007"/>
    </row>
    <row r="3376" spans="1:16" s="73" customFormat="1" ht="18.600000000000001" customHeight="1">
      <c r="A3376" s="1303"/>
      <c r="B3376" s="543" t="s">
        <v>210</v>
      </c>
      <c r="C3376" s="1366" t="str">
        <f>'Marks Entry'!$ET$3</f>
        <v>HEALTH &amp; PHY. EDU.</v>
      </c>
      <c r="D3376" s="1367"/>
      <c r="E3376" s="1367"/>
      <c r="F3376" s="1368" t="str">
        <f>IF($L3352="TC",0,IF($L3352="Nso",0,VLOOKUP($A3349,'Marks Entry'!$B$9:$GM$108,194,0)))</f>
        <v>0/100</v>
      </c>
      <c r="G3376" s="1369"/>
      <c r="H3376" s="1370"/>
      <c r="I3376" s="59" t="str">
        <f>IF($L3352="TC",0,IF($L3352="Nso",0,VLOOKUP($A3349,'Marks Entry'!$B$9:$GM$108,157,0)))</f>
        <v>E</v>
      </c>
      <c r="J3376" s="1371" t="s">
        <v>77</v>
      </c>
      <c r="K3376" s="1372"/>
      <c r="L3376" s="1373"/>
      <c r="M3376" s="1377"/>
      <c r="N3376" s="1372"/>
      <c r="O3376" s="1378"/>
      <c r="P3376" s="1007"/>
    </row>
    <row r="3377" spans="1:16" s="73" customFormat="1" ht="18.600000000000001" customHeight="1">
      <c r="A3377" s="1303"/>
      <c r="B3377" s="543" t="s">
        <v>210</v>
      </c>
      <c r="C3377" s="1381" t="s">
        <v>66</v>
      </c>
      <c r="D3377" s="1382"/>
      <c r="E3377" s="1382"/>
      <c r="F3377" s="1382"/>
      <c r="G3377" s="1382"/>
      <c r="H3377" s="1382"/>
      <c r="I3377" s="1383"/>
      <c r="J3377" s="1374"/>
      <c r="K3377" s="1375"/>
      <c r="L3377" s="1376"/>
      <c r="M3377" s="1379"/>
      <c r="N3377" s="1375"/>
      <c r="O3377" s="1380"/>
      <c r="P3377" s="1007"/>
    </row>
    <row r="3378" spans="1:16" s="73" customFormat="1" ht="18.600000000000001" customHeight="1" thickBot="1">
      <c r="A3378" s="1303"/>
      <c r="B3378" s="543" t="s">
        <v>210</v>
      </c>
      <c r="C3378" s="60" t="s">
        <v>67</v>
      </c>
      <c r="D3378" s="1384" t="s">
        <v>72</v>
      </c>
      <c r="E3378" s="1385"/>
      <c r="F3378" s="1384" t="s">
        <v>73</v>
      </c>
      <c r="G3378" s="1386"/>
      <c r="H3378" s="1386"/>
      <c r="I3378" s="1387"/>
      <c r="J3378" s="1388" t="s">
        <v>78</v>
      </c>
      <c r="K3378" s="1389"/>
      <c r="L3378" s="1389"/>
      <c r="M3378" s="1389"/>
      <c r="N3378" s="1389"/>
      <c r="O3378" s="1390"/>
      <c r="P3378" s="1007"/>
    </row>
    <row r="3379" spans="1:16" s="73" customFormat="1" ht="18.600000000000001" customHeight="1">
      <c r="A3379" s="1303"/>
      <c r="B3379" s="543" t="s">
        <v>210</v>
      </c>
      <c r="C3379" s="690" t="s">
        <v>68</v>
      </c>
      <c r="D3379" s="1328" t="s">
        <v>211</v>
      </c>
      <c r="E3379" s="1327"/>
      <c r="F3379" s="1394" t="s">
        <v>74</v>
      </c>
      <c r="G3379" s="1395"/>
      <c r="H3379" s="1395"/>
      <c r="I3379" s="1396"/>
      <c r="J3379" s="1391"/>
      <c r="K3379" s="1392"/>
      <c r="L3379" s="1392"/>
      <c r="M3379" s="1392"/>
      <c r="N3379" s="1392"/>
      <c r="O3379" s="1393"/>
      <c r="P3379" s="1007"/>
    </row>
    <row r="3380" spans="1:16" s="73" customFormat="1" ht="18.600000000000001" customHeight="1">
      <c r="A3380" s="1303"/>
      <c r="B3380" s="543" t="s">
        <v>210</v>
      </c>
      <c r="C3380" s="689" t="s">
        <v>69</v>
      </c>
      <c r="D3380" s="1275" t="s">
        <v>212</v>
      </c>
      <c r="E3380" s="1274"/>
      <c r="F3380" s="1413" t="s">
        <v>75</v>
      </c>
      <c r="G3380" s="1414"/>
      <c r="H3380" s="1414"/>
      <c r="I3380" s="1415"/>
      <c r="J3380" s="1391"/>
      <c r="K3380" s="1392"/>
      <c r="L3380" s="1392"/>
      <c r="M3380" s="1392"/>
      <c r="N3380" s="1392"/>
      <c r="O3380" s="1393"/>
      <c r="P3380" s="1007"/>
    </row>
    <row r="3381" spans="1:16" s="73" customFormat="1" ht="18.600000000000001" customHeight="1">
      <c r="A3381" s="1303"/>
      <c r="B3381" s="543" t="s">
        <v>210</v>
      </c>
      <c r="C3381" s="689" t="s">
        <v>71</v>
      </c>
      <c r="D3381" s="1275" t="s">
        <v>213</v>
      </c>
      <c r="E3381" s="1274"/>
      <c r="F3381" s="1413" t="s">
        <v>76</v>
      </c>
      <c r="G3381" s="1414"/>
      <c r="H3381" s="1414"/>
      <c r="I3381" s="1415"/>
      <c r="J3381" s="1416" t="s">
        <v>90</v>
      </c>
      <c r="K3381" s="1417"/>
      <c r="L3381" s="1417"/>
      <c r="M3381" s="1417"/>
      <c r="N3381" s="1417"/>
      <c r="O3381" s="1418"/>
      <c r="P3381" s="1007"/>
    </row>
    <row r="3382" spans="1:16" s="73" customFormat="1" ht="18.600000000000001" customHeight="1">
      <c r="A3382" s="1303"/>
      <c r="B3382" s="543" t="s">
        <v>210</v>
      </c>
      <c r="C3382" s="689" t="s">
        <v>70</v>
      </c>
      <c r="D3382" s="1275" t="s">
        <v>214</v>
      </c>
      <c r="E3382" s="1274"/>
      <c r="F3382" s="1413" t="s">
        <v>103</v>
      </c>
      <c r="G3382" s="1414"/>
      <c r="H3382" s="1414"/>
      <c r="I3382" s="1415"/>
      <c r="J3382" s="1416"/>
      <c r="K3382" s="1417"/>
      <c r="L3382" s="1417"/>
      <c r="M3382" s="1417"/>
      <c r="N3382" s="1417"/>
      <c r="O3382" s="1418"/>
      <c r="P3382" s="1007"/>
    </row>
    <row r="3383" spans="1:16" s="73" customFormat="1" ht="18.600000000000001" customHeight="1" thickBot="1">
      <c r="A3383" s="1303"/>
      <c r="B3383" s="547" t="s">
        <v>210</v>
      </c>
      <c r="C3383" s="548" t="s">
        <v>153</v>
      </c>
      <c r="D3383" s="1281" t="s">
        <v>215</v>
      </c>
      <c r="E3383" s="1280"/>
      <c r="F3383" s="1422" t="s">
        <v>216</v>
      </c>
      <c r="G3383" s="1423"/>
      <c r="H3383" s="1423"/>
      <c r="I3383" s="1424"/>
      <c r="J3383" s="1419"/>
      <c r="K3383" s="1420"/>
      <c r="L3383" s="1420"/>
      <c r="M3383" s="1420"/>
      <c r="N3383" s="1420"/>
      <c r="O3383" s="1421"/>
      <c r="P3383" s="1007"/>
    </row>
    <row r="3384" spans="1:16" s="73" customFormat="1" ht="9.75" customHeight="1">
      <c r="A3384" s="1412"/>
      <c r="B3384" s="1412"/>
      <c r="C3384" s="1412"/>
      <c r="D3384" s="1412"/>
      <c r="E3384" s="1412"/>
      <c r="F3384" s="1412"/>
      <c r="G3384" s="1412"/>
      <c r="H3384" s="1412"/>
      <c r="I3384" s="1412"/>
      <c r="J3384" s="1412"/>
      <c r="K3384" s="1412"/>
      <c r="L3384" s="1412"/>
      <c r="M3384" s="1412"/>
      <c r="N3384" s="1412"/>
      <c r="O3384" s="1412"/>
      <c r="P3384" s="1412"/>
    </row>
    <row r="3385" spans="1:16" s="73" customFormat="1" ht="17.25" customHeight="1" thickBot="1">
      <c r="A3385" s="241">
        <f>A3349+1</f>
        <v>95</v>
      </c>
      <c r="B3385" s="1302" t="s">
        <v>53</v>
      </c>
      <c r="C3385" s="1302"/>
      <c r="D3385" s="1302"/>
      <c r="E3385" s="1302"/>
      <c r="F3385" s="1302"/>
      <c r="G3385" s="1302"/>
      <c r="H3385" s="1302"/>
      <c r="I3385" s="1302"/>
      <c r="J3385" s="1302"/>
      <c r="K3385" s="1302"/>
      <c r="L3385" s="1302"/>
      <c r="M3385" s="1302"/>
      <c r="N3385" s="1302"/>
      <c r="O3385" s="1302"/>
      <c r="P3385" s="1007"/>
    </row>
    <row r="3386" spans="1:16" s="73" customFormat="1" ht="44.25" customHeight="1">
      <c r="A3386" s="1303"/>
      <c r="B3386" s="1304" t="str">
        <f>IF(L3388&gt;0,CONCATENATE(I3388,L3388),0)</f>
        <v>Roll No.:-995</v>
      </c>
      <c r="C3386" s="1306"/>
      <c r="D3386" s="1308" t="str">
        <f>Master!$E$8</f>
        <v>Govt. Sr. Secondary School Raimalwada</v>
      </c>
      <c r="E3386" s="1309"/>
      <c r="F3386" s="1309"/>
      <c r="G3386" s="1309"/>
      <c r="H3386" s="1309"/>
      <c r="I3386" s="1309"/>
      <c r="J3386" s="1309"/>
      <c r="K3386" s="1309"/>
      <c r="L3386" s="1309"/>
      <c r="M3386" s="1309"/>
      <c r="N3386" s="1309"/>
      <c r="O3386" s="1310"/>
      <c r="P3386" s="1007"/>
    </row>
    <row r="3387" spans="1:16" s="73" customFormat="1" ht="26.25" customHeight="1" thickBot="1">
      <c r="A3387" s="1303"/>
      <c r="B3387" s="1305"/>
      <c r="C3387" s="1307"/>
      <c r="D3387" s="1311" t="str">
        <f>Master!$E$11</f>
        <v>P.S.-Bapini (Jodhpur)</v>
      </c>
      <c r="E3387" s="1311"/>
      <c r="F3387" s="1311"/>
      <c r="G3387" s="1311"/>
      <c r="H3387" s="1311"/>
      <c r="I3387" s="1311"/>
      <c r="J3387" s="1311"/>
      <c r="K3387" s="1311"/>
      <c r="L3387" s="1311"/>
      <c r="M3387" s="1311"/>
      <c r="N3387" s="1311"/>
      <c r="O3387" s="1312"/>
      <c r="P3387" s="1007"/>
    </row>
    <row r="3388" spans="1:16" s="73" customFormat="1" ht="15" customHeight="1">
      <c r="A3388" s="1303"/>
      <c r="B3388" s="1313"/>
      <c r="C3388" s="1314" t="s">
        <v>163</v>
      </c>
      <c r="D3388" s="1315"/>
      <c r="E3388" s="1315"/>
      <c r="F3388" s="1315"/>
      <c r="G3388" s="1315"/>
      <c r="H3388" s="1316"/>
      <c r="I3388" s="1320" t="s">
        <v>125</v>
      </c>
      <c r="J3388" s="1321"/>
      <c r="K3388" s="1321"/>
      <c r="L3388" s="1286">
        <f>VLOOKUP(A3385,'Marks Entry'!$B$9:$G$108,6)</f>
        <v>995</v>
      </c>
      <c r="M3388" s="1288" t="str">
        <f>CONCATENATE('Marks Entry'!$C$3,"0",'Marks Entry'!$G$3)</f>
        <v>School U-Dise Code :-08151106901</v>
      </c>
      <c r="N3388" s="1289"/>
      <c r="O3388" s="1290"/>
      <c r="P3388" s="1007"/>
    </row>
    <row r="3389" spans="1:16" s="73" customFormat="1" ht="15" customHeight="1">
      <c r="A3389" s="1303"/>
      <c r="B3389" s="1313"/>
      <c r="C3389" s="1314"/>
      <c r="D3389" s="1315"/>
      <c r="E3389" s="1315"/>
      <c r="F3389" s="1315"/>
      <c r="G3389" s="1315"/>
      <c r="H3389" s="1316"/>
      <c r="I3389" s="1320"/>
      <c r="J3389" s="1321"/>
      <c r="K3389" s="1321"/>
      <c r="L3389" s="1286"/>
      <c r="M3389" s="1291" t="str">
        <f>CONCATENATE('Marks Entry'!$I$3,'Marks Entry'!$J$3)</f>
        <v>Session :-2022-23</v>
      </c>
      <c r="N3389" s="1292"/>
      <c r="O3389" s="1293"/>
      <c r="P3389" s="1007"/>
    </row>
    <row r="3390" spans="1:16" s="73" customFormat="1" ht="15" customHeight="1" thickBot="1">
      <c r="A3390" s="1303"/>
      <c r="B3390" s="1313"/>
      <c r="C3390" s="1317"/>
      <c r="D3390" s="1318"/>
      <c r="E3390" s="1318"/>
      <c r="F3390" s="1318"/>
      <c r="G3390" s="1318"/>
      <c r="H3390" s="1319"/>
      <c r="I3390" s="1322"/>
      <c r="J3390" s="1323"/>
      <c r="K3390" s="1323"/>
      <c r="L3390" s="1287"/>
      <c r="M3390" s="1294"/>
      <c r="N3390" s="1295"/>
      <c r="O3390" s="1296"/>
      <c r="P3390" s="1007"/>
    </row>
    <row r="3391" spans="1:16" s="73" customFormat="1" ht="19.5" customHeight="1">
      <c r="A3391" s="1303"/>
      <c r="B3391" s="543" t="s">
        <v>210</v>
      </c>
      <c r="C3391" s="1297" t="s">
        <v>21</v>
      </c>
      <c r="D3391" s="1298"/>
      <c r="E3391" s="1298"/>
      <c r="F3391" s="1298"/>
      <c r="G3391" s="1299"/>
      <c r="H3391" s="13" t="s">
        <v>161</v>
      </c>
      <c r="I3391" s="1300">
        <f>VLOOKUP($A3385,'Marks Entry'!$B$9:$FN$108,4,0)</f>
        <v>0</v>
      </c>
      <c r="J3391" s="1300"/>
      <c r="K3391" s="1300"/>
      <c r="L3391" s="1300"/>
      <c r="M3391" s="1300"/>
      <c r="N3391" s="1300"/>
      <c r="O3391" s="1301"/>
      <c r="P3391" s="1007"/>
    </row>
    <row r="3392" spans="1:16" s="73" customFormat="1" ht="19.5" customHeight="1">
      <c r="A3392" s="1303"/>
      <c r="B3392" s="543" t="s">
        <v>210</v>
      </c>
      <c r="C3392" s="1283" t="s">
        <v>23</v>
      </c>
      <c r="D3392" s="1284"/>
      <c r="E3392" s="1284"/>
      <c r="F3392" s="1284"/>
      <c r="G3392" s="1285"/>
      <c r="H3392" s="25" t="s">
        <v>161</v>
      </c>
      <c r="I3392" s="1252">
        <f>VLOOKUP($A3385,'Marks Entry'!$B$9:$FN$108,7,0)</f>
        <v>0</v>
      </c>
      <c r="J3392" s="1252"/>
      <c r="K3392" s="1252"/>
      <c r="L3392" s="1252"/>
      <c r="M3392" s="1252"/>
      <c r="N3392" s="1252"/>
      <c r="O3392" s="1253"/>
      <c r="P3392" s="1007"/>
    </row>
    <row r="3393" spans="1:16" s="73" customFormat="1" ht="19.5" customHeight="1">
      <c r="A3393" s="1303"/>
      <c r="B3393" s="543" t="s">
        <v>210</v>
      </c>
      <c r="C3393" s="1283" t="s">
        <v>24</v>
      </c>
      <c r="D3393" s="1284"/>
      <c r="E3393" s="1284"/>
      <c r="F3393" s="1284"/>
      <c r="G3393" s="1285"/>
      <c r="H3393" s="25" t="s">
        <v>161</v>
      </c>
      <c r="I3393" s="1252">
        <f>VLOOKUP($A3385,'Marks Entry'!$B$9:$FN$108,8,0)</f>
        <v>0</v>
      </c>
      <c r="J3393" s="1252"/>
      <c r="K3393" s="1252"/>
      <c r="L3393" s="1252"/>
      <c r="M3393" s="1252"/>
      <c r="N3393" s="1252"/>
      <c r="O3393" s="1253"/>
      <c r="P3393" s="1007"/>
    </row>
    <row r="3394" spans="1:16" s="73" customFormat="1" ht="19.5" customHeight="1">
      <c r="A3394" s="1303"/>
      <c r="B3394" s="543" t="s">
        <v>210</v>
      </c>
      <c r="C3394" s="1283" t="s">
        <v>55</v>
      </c>
      <c r="D3394" s="1284"/>
      <c r="E3394" s="1284"/>
      <c r="F3394" s="1284"/>
      <c r="G3394" s="1285"/>
      <c r="H3394" s="25" t="s">
        <v>161</v>
      </c>
      <c r="I3394" s="1252">
        <f>VLOOKUP($A3385,'Marks Entry'!$B$9:$FN$108,9,0)</f>
        <v>0</v>
      </c>
      <c r="J3394" s="1252"/>
      <c r="K3394" s="1252"/>
      <c r="L3394" s="1252"/>
      <c r="M3394" s="1252"/>
      <c r="N3394" s="1252"/>
      <c r="O3394" s="1253"/>
      <c r="P3394" s="1007"/>
    </row>
    <row r="3395" spans="1:16" s="73" customFormat="1" ht="19.5" customHeight="1">
      <c r="A3395" s="1303"/>
      <c r="B3395" s="543" t="s">
        <v>210</v>
      </c>
      <c r="C3395" s="1283" t="s">
        <v>56</v>
      </c>
      <c r="D3395" s="1284"/>
      <c r="E3395" s="1284"/>
      <c r="F3395" s="1284"/>
      <c r="G3395" s="1285"/>
      <c r="H3395" s="25" t="s">
        <v>161</v>
      </c>
      <c r="I3395" s="1251" t="str">
        <f>CONCATENATE('Marks Entry'!$G$4,'Marks Entry'!$J$4)</f>
        <v>6(A)</v>
      </c>
      <c r="J3395" s="1252"/>
      <c r="K3395" s="1252"/>
      <c r="L3395" s="1252"/>
      <c r="M3395" s="1252"/>
      <c r="N3395" s="1252"/>
      <c r="O3395" s="1253"/>
      <c r="P3395" s="1007"/>
    </row>
    <row r="3396" spans="1:16" s="73" customFormat="1" ht="19.5" customHeight="1" thickBot="1">
      <c r="A3396" s="1303"/>
      <c r="B3396" s="543" t="s">
        <v>210</v>
      </c>
      <c r="C3396" s="1254" t="s">
        <v>26</v>
      </c>
      <c r="D3396" s="1255"/>
      <c r="E3396" s="1255"/>
      <c r="F3396" s="1255"/>
      <c r="G3396" s="1256"/>
      <c r="H3396" s="61" t="s">
        <v>161</v>
      </c>
      <c r="I3396" s="1257">
        <f>VLOOKUP($A3385,'Marks Entry'!$B$9:$FN$108,10,0)</f>
        <v>0</v>
      </c>
      <c r="J3396" s="1257"/>
      <c r="K3396" s="1257"/>
      <c r="L3396" s="1257"/>
      <c r="M3396" s="1257"/>
      <c r="N3396" s="1257"/>
      <c r="O3396" s="1258"/>
      <c r="P3396" s="1007"/>
    </row>
    <row r="3397" spans="1:16" s="73" customFormat="1" ht="34.5" customHeight="1">
      <c r="A3397" s="1303"/>
      <c r="B3397" s="543" t="s">
        <v>210</v>
      </c>
      <c r="C3397" s="1259" t="s">
        <v>57</v>
      </c>
      <c r="D3397" s="1260"/>
      <c r="E3397" s="525" t="s">
        <v>82</v>
      </c>
      <c r="F3397" s="525" t="s">
        <v>83</v>
      </c>
      <c r="G3397" s="697" t="str">
        <f>'Marks Entry'!$R$5</f>
        <v>No Bag Day Activity</v>
      </c>
      <c r="H3397" s="521" t="s">
        <v>32</v>
      </c>
      <c r="I3397" s="1261" t="s">
        <v>58</v>
      </c>
      <c r="J3397" s="1262"/>
      <c r="K3397" s="522" t="s">
        <v>203</v>
      </c>
      <c r="L3397" s="1263" t="s">
        <v>94</v>
      </c>
      <c r="M3397" s="1264"/>
      <c r="N3397" s="535" t="s">
        <v>86</v>
      </c>
      <c r="O3397" s="1265" t="s">
        <v>101</v>
      </c>
      <c r="P3397" s="1007"/>
    </row>
    <row r="3398" spans="1:16" s="73" customFormat="1" ht="25.5" customHeight="1" thickBot="1">
      <c r="A3398" s="1303"/>
      <c r="B3398" s="543" t="s">
        <v>210</v>
      </c>
      <c r="C3398" s="1267" t="s">
        <v>59</v>
      </c>
      <c r="D3398" s="1268"/>
      <c r="E3398" s="549">
        <f>'Marks Entry'!$N$7</f>
        <v>10</v>
      </c>
      <c r="F3398" s="549">
        <f>'Marks Entry'!$Q$7</f>
        <v>10</v>
      </c>
      <c r="G3398" s="549">
        <f>'Marks Entry'!$T$7</f>
        <v>10</v>
      </c>
      <c r="H3398" s="111">
        <f>SUM(E3398:G3398)</f>
        <v>30</v>
      </c>
      <c r="I3398" s="1269">
        <f>'Marks Entry'!$X$7</f>
        <v>70</v>
      </c>
      <c r="J3398" s="1270"/>
      <c r="K3398" s="531">
        <f>SUM(H3398,I3398)</f>
        <v>100</v>
      </c>
      <c r="L3398" s="1330">
        <f>'Marks Entry'!$AA$7</f>
        <v>100</v>
      </c>
      <c r="M3398" s="1331"/>
      <c r="N3398" s="536">
        <f>H3398+I3398+L3398</f>
        <v>200</v>
      </c>
      <c r="O3398" s="1266"/>
      <c r="P3398" s="1007"/>
    </row>
    <row r="3399" spans="1:16" s="73" customFormat="1" ht="18.600000000000001" customHeight="1">
      <c r="A3399" s="1303"/>
      <c r="B3399" s="543" t="s">
        <v>210</v>
      </c>
      <c r="C3399" s="1324" t="str">
        <f>'Marks Entry'!$L$3</f>
        <v>HINDI</v>
      </c>
      <c r="D3399" s="1325"/>
      <c r="E3399" s="527">
        <f>IF($L3388="TC",0,IF($L3388="Nso",0,VLOOKUP($A3385,'Marks Entry'!$B$9:$FN$108,13,0)))</f>
        <v>0</v>
      </c>
      <c r="F3399" s="527">
        <f>IF($L3388="TC",0,IF($L3388="Nso",0,VLOOKUP($A3385,'Marks Entry'!$B$9:$FN$108,16,0)))</f>
        <v>0</v>
      </c>
      <c r="G3399" s="527">
        <f>IF($L3388="TC",0,IF($L3388="Nso",0,VLOOKUP($A3385,'Marks Entry'!$B$9:$FN$108,19,0)))</f>
        <v>0</v>
      </c>
      <c r="H3399" s="528">
        <f>SUM(E3399:G3399)</f>
        <v>0</v>
      </c>
      <c r="I3399" s="1326">
        <f>IF($L3388="TC",0,IF($L3388="Nso",0,VLOOKUP($A3385,'Marks Entry'!$B$9:$FN$108,23,0)))</f>
        <v>0</v>
      </c>
      <c r="J3399" s="1327"/>
      <c r="K3399" s="532">
        <f>SUM(H3399,I3399)</f>
        <v>0</v>
      </c>
      <c r="L3399" s="1328">
        <f>IF($L3388="TC",0,IF($L3388="Nso",0,VLOOKUP($A3385,'Marks Entry'!$B$9:$FN$108,26,0)))</f>
        <v>0</v>
      </c>
      <c r="M3399" s="1329"/>
      <c r="N3399" s="537">
        <f>SUM(H3399,I3399,L3399)</f>
        <v>0</v>
      </c>
      <c r="O3399" s="544" t="str">
        <f>IF($L3388="TC",0,IF($L3388="Nso",0,VLOOKUP($A3385,'Marks Entry'!$B$9:$FN$108,30,0)))</f>
        <v>E</v>
      </c>
      <c r="P3399" s="1007"/>
    </row>
    <row r="3400" spans="1:16" s="73" customFormat="1" ht="18.600000000000001" customHeight="1">
      <c r="A3400" s="1303"/>
      <c r="B3400" s="543" t="s">
        <v>210</v>
      </c>
      <c r="C3400" s="1271" t="str">
        <f>'Marks Entry'!$AF$3</f>
        <v>ENGLISH</v>
      </c>
      <c r="D3400" s="1272"/>
      <c r="E3400" s="527">
        <f>IF($L3388="TC",0,IF($L3388="Nso",0,VLOOKUP($A3385,'Marks Entry'!$B$9:$FN$108,33,0)))</f>
        <v>0</v>
      </c>
      <c r="F3400" s="527">
        <f>IF($L3388="TC",0,IF($L3388="Nso",0,VLOOKUP($A3385,'Marks Entry'!$B$9:$FN$108,36,0)))</f>
        <v>0</v>
      </c>
      <c r="G3400" s="527">
        <f>IF($L3388="TC",0,IF($L3388="Nso",0,VLOOKUP($A3385,'Marks Entry'!$B$9:$FN$108,39,0)))</f>
        <v>0</v>
      </c>
      <c r="H3400" s="529">
        <f t="shared" ref="H3400:H3404" si="282">SUM(E3400:G3400)</f>
        <v>0</v>
      </c>
      <c r="I3400" s="1273">
        <f>IF($L3388="TC",0,IF($L3388="Nso",0,VLOOKUP($A3385,'Marks Entry'!$B$9:$FN$108,43,0)))</f>
        <v>0</v>
      </c>
      <c r="J3400" s="1274"/>
      <c r="K3400" s="533">
        <f t="shared" ref="K3400:K3404" si="283">SUM(H3400,I3400)</f>
        <v>0</v>
      </c>
      <c r="L3400" s="1275">
        <f>IF($L3388="TC",0,IF($L3388="Nso",0,VLOOKUP($A3385,'Marks Entry'!$B$9:$FN$108,46,0)))</f>
        <v>0</v>
      </c>
      <c r="M3400" s="1276"/>
      <c r="N3400" s="537">
        <f t="shared" ref="N3400:N3404" si="284">SUM(H3400,I3400,L3400)</f>
        <v>0</v>
      </c>
      <c r="O3400" s="544" t="str">
        <f>IF($L3388="TC",0,IF($L3388="Nso",0,VLOOKUP($A3385,'Marks Entry'!$B$9:$FN$108,50,0)))</f>
        <v>E</v>
      </c>
      <c r="P3400" s="1007"/>
    </row>
    <row r="3401" spans="1:16" s="73" customFormat="1" ht="18.600000000000001" customHeight="1">
      <c r="A3401" s="1303"/>
      <c r="B3401" s="543" t="s">
        <v>210</v>
      </c>
      <c r="C3401" s="1271" t="str">
        <f>'Marks Entry'!$AZ$3</f>
        <v>SANSKRIT</v>
      </c>
      <c r="D3401" s="1272"/>
      <c r="E3401" s="527">
        <f>IF($L3388="TC",0,IF($L3388="Nso",0,VLOOKUP($A3385,'Marks Entry'!$B$9:$FN$108,53,0)))</f>
        <v>0</v>
      </c>
      <c r="F3401" s="527">
        <f>IF($L3388="TC",0,IF($L3388="TC",0,IF($L3388="Nso",0,VLOOKUP($A3385,'Marks Entry'!$B$9:$FN$108,56,0))))</f>
        <v>0</v>
      </c>
      <c r="G3401" s="527">
        <f>IF($L3388="TC",0,IF($L3388="TC",0,IF($L3388="Nso",0,VLOOKUP($A3385,'Marks Entry'!$B$9:$FN$108,59,0))))</f>
        <v>0</v>
      </c>
      <c r="H3401" s="529">
        <f t="shared" si="282"/>
        <v>0</v>
      </c>
      <c r="I3401" s="1273">
        <f>IF($L3388="TC",0,IF($L3388="Nso",0,VLOOKUP($A3385,'Marks Entry'!$B$9:$FN$108,63,0)))</f>
        <v>0</v>
      </c>
      <c r="J3401" s="1274"/>
      <c r="K3401" s="533">
        <f t="shared" si="283"/>
        <v>0</v>
      </c>
      <c r="L3401" s="1275">
        <f>IF($L3388="TC",0,IF($L3388="Nso",0,VLOOKUP($A3385,'Marks Entry'!$B$9:$FN$108,66,0)))</f>
        <v>0</v>
      </c>
      <c r="M3401" s="1276"/>
      <c r="N3401" s="537">
        <f t="shared" si="284"/>
        <v>0</v>
      </c>
      <c r="O3401" s="544" t="str">
        <f>IF($L3388="TC",0,IF($L3388="Nso",0,VLOOKUP($A3385,'Marks Entry'!$B$9:$FN$108,70,0)))</f>
        <v>E</v>
      </c>
      <c r="P3401" s="1007"/>
    </row>
    <row r="3402" spans="1:16" s="73" customFormat="1" ht="18.600000000000001" customHeight="1">
      <c r="A3402" s="1303"/>
      <c r="B3402" s="543" t="s">
        <v>210</v>
      </c>
      <c r="C3402" s="1271" t="str">
        <f>'Marks Entry'!$BT$3</f>
        <v>SCIENCE</v>
      </c>
      <c r="D3402" s="1272"/>
      <c r="E3402" s="527">
        <f>IF($L3388="TC",0,IF($L3388="Nso",0,VLOOKUP($A3385,'Marks Entry'!$B$9:$FN$108,73,0)))</f>
        <v>0</v>
      </c>
      <c r="F3402" s="527">
        <f>IF($L3388="TC",0,IF($L3388="Nso",0,VLOOKUP($A3385,'Marks Entry'!$B$9:$FN$108,76,0)))</f>
        <v>0</v>
      </c>
      <c r="G3402" s="527">
        <f>IF($L3388="TC",0,IF($L3388="Nso",0,VLOOKUP($A3385,'Marks Entry'!$B$9:$FN$108,79,0)))</f>
        <v>0</v>
      </c>
      <c r="H3402" s="529">
        <f t="shared" si="282"/>
        <v>0</v>
      </c>
      <c r="I3402" s="1273">
        <f>IF($L3388="TC",0,IF($L3388="Nso",0,VLOOKUP($A3385,'Marks Entry'!$B$9:$FN$108,83,0)))</f>
        <v>0</v>
      </c>
      <c r="J3402" s="1274"/>
      <c r="K3402" s="533">
        <f t="shared" si="283"/>
        <v>0</v>
      </c>
      <c r="L3402" s="1275">
        <f>IF($L3388="TC",0,IF($L3388="Nso",0,VLOOKUP($A3385,'Marks Entry'!$B$9:$FN$108,86,0)))</f>
        <v>0</v>
      </c>
      <c r="M3402" s="1276"/>
      <c r="N3402" s="537">
        <f t="shared" si="284"/>
        <v>0</v>
      </c>
      <c r="O3402" s="544" t="str">
        <f>IF($L3388="TC",0,IF($L3388="Nso",0,VLOOKUP($A3385,'Marks Entry'!$B$9:$FN$108,90,0)))</f>
        <v>E</v>
      </c>
      <c r="P3402" s="1007"/>
    </row>
    <row r="3403" spans="1:16" s="73" customFormat="1" ht="18.600000000000001" customHeight="1">
      <c r="A3403" s="1303"/>
      <c r="B3403" s="543" t="s">
        <v>210</v>
      </c>
      <c r="C3403" s="1271" t="str">
        <f>'Marks Entry'!$CN$3</f>
        <v>MATHEMATICS</v>
      </c>
      <c r="D3403" s="1272"/>
      <c r="E3403" s="527">
        <f>IF($L3388="TC",0,IF($L3388="Nso",0,VLOOKUP($A3385,'Marks Entry'!$B$9:$FN$108,93,0)))</f>
        <v>0</v>
      </c>
      <c r="F3403" s="527">
        <f>IF($L3388="TC",0,IF($L3388="Nso",0,VLOOKUP($A3385,'Marks Entry'!$B$9:$FN$108,96,0)))</f>
        <v>0</v>
      </c>
      <c r="G3403" s="527">
        <f>IF($L3388="TC",0,IF($L3388="Nso",0,VLOOKUP($A3385,'Marks Entry'!$B$9:$FN$108,99,0)))</f>
        <v>0</v>
      </c>
      <c r="H3403" s="529">
        <f t="shared" si="282"/>
        <v>0</v>
      </c>
      <c r="I3403" s="1273">
        <f>IF($L3388="TC",0,IF($L3388="Nso",0,VLOOKUP($A3385,'Marks Entry'!$B$9:$FN$108,103,0)))</f>
        <v>0</v>
      </c>
      <c r="J3403" s="1274"/>
      <c r="K3403" s="533">
        <f t="shared" si="283"/>
        <v>0</v>
      </c>
      <c r="L3403" s="1275">
        <f>IF($L3388="TC",0,IF($L3388="Nso",0,VLOOKUP($A3385,'Marks Entry'!$B$9:$FN$108,106,0)))</f>
        <v>0</v>
      </c>
      <c r="M3403" s="1276"/>
      <c r="N3403" s="537">
        <f t="shared" si="284"/>
        <v>0</v>
      </c>
      <c r="O3403" s="544" t="str">
        <f>IF($L3388="TC",0,IF($L3388="Nso",0,VLOOKUP($A3385,'Marks Entry'!$B$9:$FN$108,110,0)))</f>
        <v>E</v>
      </c>
      <c r="P3403" s="1007"/>
    </row>
    <row r="3404" spans="1:16" s="73" customFormat="1" ht="18.600000000000001" customHeight="1" thickBot="1">
      <c r="A3404" s="1303"/>
      <c r="B3404" s="543" t="s">
        <v>210</v>
      </c>
      <c r="C3404" s="1277" t="str">
        <f>'Marks Entry'!$DH$3</f>
        <v>SOCIAL SCIENCE</v>
      </c>
      <c r="D3404" s="1278"/>
      <c r="E3404" s="527">
        <f>IF($L3388="TC",0,IF($L3388="Nso",0,VLOOKUP($A3385,'Marks Entry'!$B$9:$FN$108,113,0)))</f>
        <v>0</v>
      </c>
      <c r="F3404" s="527">
        <f>IF($L3388="TC",0,IF($L3388="Nso",0,VLOOKUP($A3385,'Marks Entry'!$B$9:$FN$108,116,0)))</f>
        <v>0</v>
      </c>
      <c r="G3404" s="527">
        <f>IF($L3388="TC",0,IF($L3388="Nso",0,VLOOKUP($A3385,'Marks Entry'!$B$9:$FN$108,119,0)))</f>
        <v>0</v>
      </c>
      <c r="H3404" s="530">
        <f t="shared" si="282"/>
        <v>0</v>
      </c>
      <c r="I3404" s="1279">
        <f>IF($L3388="TC",0,IF($L3388="Nso",0,VLOOKUP($A3385,'Marks Entry'!$B$9:$FN$108,123,0)))</f>
        <v>0</v>
      </c>
      <c r="J3404" s="1280"/>
      <c r="K3404" s="534">
        <f t="shared" si="283"/>
        <v>0</v>
      </c>
      <c r="L3404" s="1281">
        <f>IF($L3388="TC",0,IF($L3388="Nso",0,VLOOKUP($A3385,'Marks Entry'!$B$9:$FN$108,126,0)))</f>
        <v>0</v>
      </c>
      <c r="M3404" s="1282"/>
      <c r="N3404" s="537">
        <f t="shared" si="284"/>
        <v>0</v>
      </c>
      <c r="O3404" s="544" t="str">
        <f>IF($L3388="TC",0,IF($L3388="Nso",0,VLOOKUP($A3385,'Marks Entry'!$B$9:$FN$108,130,0)))</f>
        <v>E</v>
      </c>
      <c r="P3404" s="1007"/>
    </row>
    <row r="3405" spans="1:16" s="73" customFormat="1" ht="18.600000000000001" customHeight="1">
      <c r="A3405" s="1303"/>
      <c r="B3405" s="543" t="s">
        <v>210</v>
      </c>
      <c r="C3405" s="1350" t="s">
        <v>87</v>
      </c>
      <c r="D3405" s="1351"/>
      <c r="E3405" s="1352"/>
      <c r="F3405" s="1356" t="s">
        <v>88</v>
      </c>
      <c r="G3405" s="1357"/>
      <c r="H3405" s="1358" t="s">
        <v>89</v>
      </c>
      <c r="I3405" s="1358"/>
      <c r="J3405" s="1359" t="s">
        <v>44</v>
      </c>
      <c r="K3405" s="1360"/>
      <c r="L3405" s="236" t="s">
        <v>95</v>
      </c>
      <c r="M3405" s="236" t="s">
        <v>208</v>
      </c>
      <c r="N3405" s="200" t="s">
        <v>42</v>
      </c>
      <c r="O3405" s="545" t="s">
        <v>46</v>
      </c>
      <c r="P3405" s="1007"/>
    </row>
    <row r="3406" spans="1:16" s="73" customFormat="1" ht="18.600000000000001" customHeight="1" thickBot="1">
      <c r="A3406" s="1303"/>
      <c r="B3406" s="543" t="s">
        <v>210</v>
      </c>
      <c r="C3406" s="1353"/>
      <c r="D3406" s="1354"/>
      <c r="E3406" s="1355"/>
      <c r="F3406" s="1361">
        <f>IF($L3388="TC",0,IF($L3388="Nso",0,VLOOKUP($A3385,'Marks Entry'!$B$9:$FN$108,161,0)))</f>
        <v>1200</v>
      </c>
      <c r="G3406" s="1362"/>
      <c r="H3406" s="1363">
        <f>IF($L3388="TC",0,IF($L3388="Nso",0,VLOOKUP($A3385,'Marks Entry'!$B$9:$FN$108,162,0)))</f>
        <v>0</v>
      </c>
      <c r="I3406" s="1363"/>
      <c r="J3406" s="1364">
        <f>IF($L3388="TC",0,IF($L3388="Nso",0,VLOOKUP($A3385,'Marks Entry'!$B$9:$FN$108,163,0)))</f>
        <v>0</v>
      </c>
      <c r="K3406" s="1365"/>
      <c r="L3406" s="237" t="str">
        <f>IF($L3388="TC",0,IF($L3388="Nso",0,VLOOKUP($A3385,'Marks Entry'!$B$9:$FN$108,164,0)))</f>
        <v/>
      </c>
      <c r="M3406" s="237" t="str">
        <f>IF($L3388="TC",0,IF($L3388="Nso",0,VLOOKUP($A3385,'Marks Entry'!$B$9:$FN$108,165,0)))</f>
        <v/>
      </c>
      <c r="N3406" s="542" t="str">
        <f>IF($L3388="TC","TC",IF($L3388="Nso","NSO",VLOOKUP($A3385,'Marks Entry'!$B$9:$FN$108,166,0)))</f>
        <v>PROMOTED</v>
      </c>
      <c r="O3406" s="546" t="str">
        <f>IF($L3388="Nso",0,VLOOKUP($A3385,'Marks Entry'!$B$9:$FN$108,168,0))</f>
        <v/>
      </c>
      <c r="P3406" s="1007"/>
    </row>
    <row r="3407" spans="1:16" s="73" customFormat="1" ht="18.600000000000001" customHeight="1">
      <c r="A3407" s="1303"/>
      <c r="B3407" s="543" t="s">
        <v>210</v>
      </c>
      <c r="C3407" s="1332" t="s">
        <v>62</v>
      </c>
      <c r="D3407" s="1333"/>
      <c r="E3407" s="1333"/>
      <c r="F3407" s="1333"/>
      <c r="G3407" s="1333"/>
      <c r="H3407" s="1333"/>
      <c r="I3407" s="1334"/>
      <c r="J3407" s="1335" t="s">
        <v>63</v>
      </c>
      <c r="K3407" s="1335"/>
      <c r="L3407" s="1336"/>
      <c r="M3407" s="238">
        <f>IF($L3388="TC",0,IF($L3388="Nso",0,VLOOKUP($A3385,'Marks Entry'!$B$9:$FN$108,158,0)))</f>
        <v>0</v>
      </c>
      <c r="N3407" s="1337" t="s">
        <v>104</v>
      </c>
      <c r="O3407" s="1338"/>
      <c r="P3407" s="1007"/>
    </row>
    <row r="3408" spans="1:16" s="73" customFormat="1" ht="18.600000000000001" customHeight="1" thickBot="1">
      <c r="A3408" s="1303"/>
      <c r="B3408" s="543" t="s">
        <v>210</v>
      </c>
      <c r="C3408" s="1339" t="s">
        <v>57</v>
      </c>
      <c r="D3408" s="1340"/>
      <c r="E3408" s="1340"/>
      <c r="F3408" s="1341" t="s">
        <v>168</v>
      </c>
      <c r="G3408" s="1341"/>
      <c r="H3408" s="1341"/>
      <c r="I3408" s="523" t="s">
        <v>50</v>
      </c>
      <c r="J3408" s="1342" t="s">
        <v>64</v>
      </c>
      <c r="K3408" s="1342"/>
      <c r="L3408" s="1343"/>
      <c r="M3408" s="239">
        <f>IF($L3388="TC",0,IF($L3388="Nso",0,VLOOKUP($A3385,'Marks Entry'!$B$9:$FN$108,159,0)))</f>
        <v>0</v>
      </c>
      <c r="N3408" s="1344" t="str">
        <f>IF($L3388="TC",0,IF($L3388="Nso",0,VLOOKUP($A3385,'Marks Entry'!$B$9:$FN$108,160,0)))</f>
        <v/>
      </c>
      <c r="O3408" s="1345"/>
      <c r="P3408" s="1007"/>
    </row>
    <row r="3409" spans="1:16" s="73" customFormat="1" ht="18.600000000000001" customHeight="1">
      <c r="A3409" s="1303"/>
      <c r="B3409" s="543" t="s">
        <v>210</v>
      </c>
      <c r="C3409" s="1339"/>
      <c r="D3409" s="1340"/>
      <c r="E3409" s="1340"/>
      <c r="F3409" s="1341"/>
      <c r="G3409" s="1341"/>
      <c r="H3409" s="1341"/>
      <c r="I3409" s="524" t="s">
        <v>102</v>
      </c>
      <c r="J3409" s="1346" t="s">
        <v>65</v>
      </c>
      <c r="K3409" s="1346"/>
      <c r="L3409" s="1347"/>
      <c r="M3409" s="1348" t="str">
        <f>IF($L3388="TC",0,IF($L3388="Nso",0,VLOOKUP($A3385,'Marks Entry'!$B$9:$FN$108,169,0)))</f>
        <v>Need Improvement</v>
      </c>
      <c r="N3409" s="1348"/>
      <c r="O3409" s="1349"/>
      <c r="P3409" s="1007"/>
    </row>
    <row r="3410" spans="1:16" s="73" customFormat="1" ht="18.600000000000001" customHeight="1">
      <c r="A3410" s="1303"/>
      <c r="B3410" s="543" t="s">
        <v>210</v>
      </c>
      <c r="C3410" s="1397" t="str">
        <f>'Marks Entry'!$EB$3</f>
        <v>Work Exp.</v>
      </c>
      <c r="D3410" s="1398"/>
      <c r="E3410" s="1399"/>
      <c r="F3410" s="1400" t="str">
        <f>IF($L3388="TC",0,IF($L3388="Nso",0,VLOOKUP($A3385,'Marks Entry'!$B$9:$GM$108,186,0)))</f>
        <v>0/100</v>
      </c>
      <c r="G3410" s="1400"/>
      <c r="H3410" s="1400"/>
      <c r="I3410" s="59" t="str">
        <f>IF($L3388="TC",0,IF($L3388="Nso",0,VLOOKUP($A3385,'Marks Entry'!$B$9:$GM$108,139,0)))</f>
        <v>E</v>
      </c>
      <c r="J3410" s="1401" t="s">
        <v>81</v>
      </c>
      <c r="K3410" s="1401"/>
      <c r="L3410" s="1402"/>
      <c r="M3410" s="1403">
        <f>'Marks Entry'!$AA$2</f>
        <v>45041</v>
      </c>
      <c r="N3410" s="1403"/>
      <c r="O3410" s="1404"/>
      <c r="P3410" s="1007"/>
    </row>
    <row r="3411" spans="1:16" s="73" customFormat="1" ht="18.600000000000001" customHeight="1">
      <c r="A3411" s="1303"/>
      <c r="B3411" s="543" t="s">
        <v>210</v>
      </c>
      <c r="C3411" s="1405" t="str">
        <f>'Marks Entry'!$EK$3</f>
        <v>Art Edu.</v>
      </c>
      <c r="D3411" s="1400"/>
      <c r="E3411" s="1400"/>
      <c r="F3411" s="1406" t="str">
        <f>IF($L3388="TC",0,IF($L3388="Nso",0,VLOOKUP($A3385,'Marks Entry'!$B$9:$GM$108,190,0)))</f>
        <v>0/100</v>
      </c>
      <c r="G3411" s="1407"/>
      <c r="H3411" s="1408"/>
      <c r="I3411" s="59" t="str">
        <f>IF($L3388="TC",0,IF($L3388="Nso",0,VLOOKUP($A3385,'Marks Entry'!$B$9:$GM$108,148,0)))</f>
        <v>E</v>
      </c>
      <c r="J3411" s="1409"/>
      <c r="K3411" s="1409"/>
      <c r="L3411" s="1410"/>
      <c r="M3411" s="1410"/>
      <c r="N3411" s="1410"/>
      <c r="O3411" s="1411"/>
      <c r="P3411" s="1007"/>
    </row>
    <row r="3412" spans="1:16" s="73" customFormat="1" ht="18.600000000000001" customHeight="1">
      <c r="A3412" s="1303"/>
      <c r="B3412" s="543" t="s">
        <v>210</v>
      </c>
      <c r="C3412" s="1366" t="str">
        <f>'Marks Entry'!$ET$3</f>
        <v>HEALTH &amp; PHY. EDU.</v>
      </c>
      <c r="D3412" s="1367"/>
      <c r="E3412" s="1367"/>
      <c r="F3412" s="1368" t="str">
        <f>IF($L3388="TC",0,IF($L3388="Nso",0,VLOOKUP($A3385,'Marks Entry'!$B$9:$GM$108,194,0)))</f>
        <v>0/100</v>
      </c>
      <c r="G3412" s="1369"/>
      <c r="H3412" s="1370"/>
      <c r="I3412" s="59" t="str">
        <f>IF($L3388="TC",0,IF($L3388="Nso",0,VLOOKUP($A3385,'Marks Entry'!$B$9:$GM$108,157,0)))</f>
        <v>E</v>
      </c>
      <c r="J3412" s="1371" t="s">
        <v>77</v>
      </c>
      <c r="K3412" s="1372"/>
      <c r="L3412" s="1373"/>
      <c r="M3412" s="1377"/>
      <c r="N3412" s="1372"/>
      <c r="O3412" s="1378"/>
      <c r="P3412" s="1007"/>
    </row>
    <row r="3413" spans="1:16" s="73" customFormat="1" ht="18.600000000000001" customHeight="1">
      <c r="A3413" s="1303"/>
      <c r="B3413" s="543" t="s">
        <v>210</v>
      </c>
      <c r="C3413" s="1381" t="s">
        <v>66</v>
      </c>
      <c r="D3413" s="1382"/>
      <c r="E3413" s="1382"/>
      <c r="F3413" s="1382"/>
      <c r="G3413" s="1382"/>
      <c r="H3413" s="1382"/>
      <c r="I3413" s="1383"/>
      <c r="J3413" s="1374"/>
      <c r="K3413" s="1375"/>
      <c r="L3413" s="1376"/>
      <c r="M3413" s="1379"/>
      <c r="N3413" s="1375"/>
      <c r="O3413" s="1380"/>
      <c r="P3413" s="1007"/>
    </row>
    <row r="3414" spans="1:16" s="73" customFormat="1" ht="18.600000000000001" customHeight="1" thickBot="1">
      <c r="A3414" s="1303"/>
      <c r="B3414" s="543" t="s">
        <v>210</v>
      </c>
      <c r="C3414" s="60" t="s">
        <v>67</v>
      </c>
      <c r="D3414" s="1384" t="s">
        <v>72</v>
      </c>
      <c r="E3414" s="1385"/>
      <c r="F3414" s="1384" t="s">
        <v>73</v>
      </c>
      <c r="G3414" s="1386"/>
      <c r="H3414" s="1386"/>
      <c r="I3414" s="1387"/>
      <c r="J3414" s="1388" t="s">
        <v>78</v>
      </c>
      <c r="K3414" s="1389"/>
      <c r="L3414" s="1389"/>
      <c r="M3414" s="1389"/>
      <c r="N3414" s="1389"/>
      <c r="O3414" s="1390"/>
      <c r="P3414" s="1007"/>
    </row>
    <row r="3415" spans="1:16" s="73" customFormat="1" ht="18.600000000000001" customHeight="1">
      <c r="A3415" s="1303"/>
      <c r="B3415" s="543" t="s">
        <v>210</v>
      </c>
      <c r="C3415" s="690" t="s">
        <v>68</v>
      </c>
      <c r="D3415" s="1328" t="s">
        <v>211</v>
      </c>
      <c r="E3415" s="1327"/>
      <c r="F3415" s="1394" t="s">
        <v>74</v>
      </c>
      <c r="G3415" s="1395"/>
      <c r="H3415" s="1395"/>
      <c r="I3415" s="1396"/>
      <c r="J3415" s="1391"/>
      <c r="K3415" s="1392"/>
      <c r="L3415" s="1392"/>
      <c r="M3415" s="1392"/>
      <c r="N3415" s="1392"/>
      <c r="O3415" s="1393"/>
      <c r="P3415" s="1007"/>
    </row>
    <row r="3416" spans="1:16" s="73" customFormat="1" ht="18.600000000000001" customHeight="1">
      <c r="A3416" s="1303"/>
      <c r="B3416" s="543" t="s">
        <v>210</v>
      </c>
      <c r="C3416" s="689" t="s">
        <v>69</v>
      </c>
      <c r="D3416" s="1275" t="s">
        <v>212</v>
      </c>
      <c r="E3416" s="1274"/>
      <c r="F3416" s="1413" t="s">
        <v>75</v>
      </c>
      <c r="G3416" s="1414"/>
      <c r="H3416" s="1414"/>
      <c r="I3416" s="1415"/>
      <c r="J3416" s="1391"/>
      <c r="K3416" s="1392"/>
      <c r="L3416" s="1392"/>
      <c r="M3416" s="1392"/>
      <c r="N3416" s="1392"/>
      <c r="O3416" s="1393"/>
      <c r="P3416" s="1007"/>
    </row>
    <row r="3417" spans="1:16" s="73" customFormat="1" ht="18.600000000000001" customHeight="1">
      <c r="A3417" s="1303"/>
      <c r="B3417" s="543" t="s">
        <v>210</v>
      </c>
      <c r="C3417" s="689" t="s">
        <v>71</v>
      </c>
      <c r="D3417" s="1275" t="s">
        <v>213</v>
      </c>
      <c r="E3417" s="1274"/>
      <c r="F3417" s="1413" t="s">
        <v>76</v>
      </c>
      <c r="G3417" s="1414"/>
      <c r="H3417" s="1414"/>
      <c r="I3417" s="1415"/>
      <c r="J3417" s="1416" t="s">
        <v>90</v>
      </c>
      <c r="K3417" s="1417"/>
      <c r="L3417" s="1417"/>
      <c r="M3417" s="1417"/>
      <c r="N3417" s="1417"/>
      <c r="O3417" s="1418"/>
      <c r="P3417" s="1007"/>
    </row>
    <row r="3418" spans="1:16" s="73" customFormat="1" ht="18.600000000000001" customHeight="1">
      <c r="A3418" s="1303"/>
      <c r="B3418" s="543" t="s">
        <v>210</v>
      </c>
      <c r="C3418" s="689" t="s">
        <v>70</v>
      </c>
      <c r="D3418" s="1275" t="s">
        <v>214</v>
      </c>
      <c r="E3418" s="1274"/>
      <c r="F3418" s="1413" t="s">
        <v>103</v>
      </c>
      <c r="G3418" s="1414"/>
      <c r="H3418" s="1414"/>
      <c r="I3418" s="1415"/>
      <c r="J3418" s="1416"/>
      <c r="K3418" s="1417"/>
      <c r="L3418" s="1417"/>
      <c r="M3418" s="1417"/>
      <c r="N3418" s="1417"/>
      <c r="O3418" s="1418"/>
      <c r="P3418" s="1007"/>
    </row>
    <row r="3419" spans="1:16" s="73" customFormat="1" ht="18.600000000000001" customHeight="1" thickBot="1">
      <c r="A3419" s="1303"/>
      <c r="B3419" s="547" t="s">
        <v>210</v>
      </c>
      <c r="C3419" s="548" t="s">
        <v>153</v>
      </c>
      <c r="D3419" s="1281" t="s">
        <v>215</v>
      </c>
      <c r="E3419" s="1280"/>
      <c r="F3419" s="1422" t="s">
        <v>216</v>
      </c>
      <c r="G3419" s="1423"/>
      <c r="H3419" s="1423"/>
      <c r="I3419" s="1424"/>
      <c r="J3419" s="1419"/>
      <c r="K3419" s="1420"/>
      <c r="L3419" s="1420"/>
      <c r="M3419" s="1420"/>
      <c r="N3419" s="1420"/>
      <c r="O3419" s="1421"/>
      <c r="P3419" s="1007"/>
    </row>
    <row r="3420" spans="1:16" s="73" customFormat="1" ht="9.75" customHeight="1">
      <c r="A3420" s="1412"/>
      <c r="B3420" s="1412"/>
      <c r="C3420" s="1412"/>
      <c r="D3420" s="1412"/>
      <c r="E3420" s="1412"/>
      <c r="F3420" s="1412"/>
      <c r="G3420" s="1412"/>
      <c r="H3420" s="1412"/>
      <c r="I3420" s="1412"/>
      <c r="J3420" s="1412"/>
      <c r="K3420" s="1412"/>
      <c r="L3420" s="1412"/>
      <c r="M3420" s="1412"/>
      <c r="N3420" s="1412"/>
      <c r="O3420" s="1412"/>
      <c r="P3420" s="1412"/>
    </row>
    <row r="3421" spans="1:16" s="73" customFormat="1" ht="17.25" customHeight="1" thickBot="1">
      <c r="A3421" s="241">
        <f>A3385+1</f>
        <v>96</v>
      </c>
      <c r="B3421" s="1302" t="s">
        <v>53</v>
      </c>
      <c r="C3421" s="1302"/>
      <c r="D3421" s="1302"/>
      <c r="E3421" s="1302"/>
      <c r="F3421" s="1302"/>
      <c r="G3421" s="1302"/>
      <c r="H3421" s="1302"/>
      <c r="I3421" s="1302"/>
      <c r="J3421" s="1302"/>
      <c r="K3421" s="1302"/>
      <c r="L3421" s="1302"/>
      <c r="M3421" s="1302"/>
      <c r="N3421" s="1302"/>
      <c r="O3421" s="1302"/>
      <c r="P3421" s="1007"/>
    </row>
    <row r="3422" spans="1:16" s="73" customFormat="1" ht="44.25" customHeight="1">
      <c r="A3422" s="1303"/>
      <c r="B3422" s="1304" t="str">
        <f>IF(L3424&gt;0,CONCATENATE(I3424,L3424),0)</f>
        <v>Roll No.:-996</v>
      </c>
      <c r="C3422" s="1306"/>
      <c r="D3422" s="1308" t="str">
        <f>Master!$E$8</f>
        <v>Govt. Sr. Secondary School Raimalwada</v>
      </c>
      <c r="E3422" s="1309"/>
      <c r="F3422" s="1309"/>
      <c r="G3422" s="1309"/>
      <c r="H3422" s="1309"/>
      <c r="I3422" s="1309"/>
      <c r="J3422" s="1309"/>
      <c r="K3422" s="1309"/>
      <c r="L3422" s="1309"/>
      <c r="M3422" s="1309"/>
      <c r="N3422" s="1309"/>
      <c r="O3422" s="1310"/>
      <c r="P3422" s="1007"/>
    </row>
    <row r="3423" spans="1:16" s="73" customFormat="1" ht="26.25" customHeight="1" thickBot="1">
      <c r="A3423" s="1303"/>
      <c r="B3423" s="1305"/>
      <c r="C3423" s="1307"/>
      <c r="D3423" s="1311" t="str">
        <f>Master!$E$11</f>
        <v>P.S.-Bapini (Jodhpur)</v>
      </c>
      <c r="E3423" s="1311"/>
      <c r="F3423" s="1311"/>
      <c r="G3423" s="1311"/>
      <c r="H3423" s="1311"/>
      <c r="I3423" s="1311"/>
      <c r="J3423" s="1311"/>
      <c r="K3423" s="1311"/>
      <c r="L3423" s="1311"/>
      <c r="M3423" s="1311"/>
      <c r="N3423" s="1311"/>
      <c r="O3423" s="1312"/>
      <c r="P3423" s="1007"/>
    </row>
    <row r="3424" spans="1:16" s="73" customFormat="1" ht="15" customHeight="1">
      <c r="A3424" s="1303"/>
      <c r="B3424" s="1313"/>
      <c r="C3424" s="1314" t="s">
        <v>163</v>
      </c>
      <c r="D3424" s="1315"/>
      <c r="E3424" s="1315"/>
      <c r="F3424" s="1315"/>
      <c r="G3424" s="1315"/>
      <c r="H3424" s="1316"/>
      <c r="I3424" s="1320" t="s">
        <v>125</v>
      </c>
      <c r="J3424" s="1321"/>
      <c r="K3424" s="1321"/>
      <c r="L3424" s="1286">
        <f>VLOOKUP(A3421,'Marks Entry'!$B$9:$G$108,6)</f>
        <v>996</v>
      </c>
      <c r="M3424" s="1288" t="str">
        <f>CONCATENATE('Marks Entry'!$C$3,"0",'Marks Entry'!$G$3)</f>
        <v>School U-Dise Code :-08151106901</v>
      </c>
      <c r="N3424" s="1289"/>
      <c r="O3424" s="1290"/>
      <c r="P3424" s="1007"/>
    </row>
    <row r="3425" spans="1:16" s="73" customFormat="1" ht="15" customHeight="1">
      <c r="A3425" s="1303"/>
      <c r="B3425" s="1313"/>
      <c r="C3425" s="1314"/>
      <c r="D3425" s="1315"/>
      <c r="E3425" s="1315"/>
      <c r="F3425" s="1315"/>
      <c r="G3425" s="1315"/>
      <c r="H3425" s="1316"/>
      <c r="I3425" s="1320"/>
      <c r="J3425" s="1321"/>
      <c r="K3425" s="1321"/>
      <c r="L3425" s="1286"/>
      <c r="M3425" s="1291" t="str">
        <f>CONCATENATE('Marks Entry'!$I$3,'Marks Entry'!$J$3)</f>
        <v>Session :-2022-23</v>
      </c>
      <c r="N3425" s="1292"/>
      <c r="O3425" s="1293"/>
      <c r="P3425" s="1007"/>
    </row>
    <row r="3426" spans="1:16" s="73" customFormat="1" ht="15" customHeight="1" thickBot="1">
      <c r="A3426" s="1303"/>
      <c r="B3426" s="1313"/>
      <c r="C3426" s="1317"/>
      <c r="D3426" s="1318"/>
      <c r="E3426" s="1318"/>
      <c r="F3426" s="1318"/>
      <c r="G3426" s="1318"/>
      <c r="H3426" s="1319"/>
      <c r="I3426" s="1322"/>
      <c r="J3426" s="1323"/>
      <c r="K3426" s="1323"/>
      <c r="L3426" s="1287"/>
      <c r="M3426" s="1294"/>
      <c r="N3426" s="1295"/>
      <c r="O3426" s="1296"/>
      <c r="P3426" s="1007"/>
    </row>
    <row r="3427" spans="1:16" s="73" customFormat="1" ht="19.5" customHeight="1">
      <c r="A3427" s="1303"/>
      <c r="B3427" s="543" t="s">
        <v>210</v>
      </c>
      <c r="C3427" s="1297" t="s">
        <v>21</v>
      </c>
      <c r="D3427" s="1298"/>
      <c r="E3427" s="1298"/>
      <c r="F3427" s="1298"/>
      <c r="G3427" s="1299"/>
      <c r="H3427" s="13" t="s">
        <v>161</v>
      </c>
      <c r="I3427" s="1300">
        <f>VLOOKUP($A3421,'Marks Entry'!$B$9:$FN$108,4,0)</f>
        <v>0</v>
      </c>
      <c r="J3427" s="1300"/>
      <c r="K3427" s="1300"/>
      <c r="L3427" s="1300"/>
      <c r="M3427" s="1300"/>
      <c r="N3427" s="1300"/>
      <c r="O3427" s="1301"/>
      <c r="P3427" s="1007"/>
    </row>
    <row r="3428" spans="1:16" s="73" customFormat="1" ht="19.5" customHeight="1">
      <c r="A3428" s="1303"/>
      <c r="B3428" s="543" t="s">
        <v>210</v>
      </c>
      <c r="C3428" s="1283" t="s">
        <v>23</v>
      </c>
      <c r="D3428" s="1284"/>
      <c r="E3428" s="1284"/>
      <c r="F3428" s="1284"/>
      <c r="G3428" s="1285"/>
      <c r="H3428" s="25" t="s">
        <v>161</v>
      </c>
      <c r="I3428" s="1252">
        <f>VLOOKUP($A3421,'Marks Entry'!$B$9:$FN$108,7,0)</f>
        <v>0</v>
      </c>
      <c r="J3428" s="1252"/>
      <c r="K3428" s="1252"/>
      <c r="L3428" s="1252"/>
      <c r="M3428" s="1252"/>
      <c r="N3428" s="1252"/>
      <c r="O3428" s="1253"/>
      <c r="P3428" s="1007"/>
    </row>
    <row r="3429" spans="1:16" s="73" customFormat="1" ht="19.5" customHeight="1">
      <c r="A3429" s="1303"/>
      <c r="B3429" s="543" t="s">
        <v>210</v>
      </c>
      <c r="C3429" s="1283" t="s">
        <v>24</v>
      </c>
      <c r="D3429" s="1284"/>
      <c r="E3429" s="1284"/>
      <c r="F3429" s="1284"/>
      <c r="G3429" s="1285"/>
      <c r="H3429" s="25" t="s">
        <v>161</v>
      </c>
      <c r="I3429" s="1252">
        <f>VLOOKUP($A3421,'Marks Entry'!$B$9:$FN$108,8,0)</f>
        <v>0</v>
      </c>
      <c r="J3429" s="1252"/>
      <c r="K3429" s="1252"/>
      <c r="L3429" s="1252"/>
      <c r="M3429" s="1252"/>
      <c r="N3429" s="1252"/>
      <c r="O3429" s="1253"/>
      <c r="P3429" s="1007"/>
    </row>
    <row r="3430" spans="1:16" s="73" customFormat="1" ht="19.5" customHeight="1">
      <c r="A3430" s="1303"/>
      <c r="B3430" s="543" t="s">
        <v>210</v>
      </c>
      <c r="C3430" s="1283" t="s">
        <v>55</v>
      </c>
      <c r="D3430" s="1284"/>
      <c r="E3430" s="1284"/>
      <c r="F3430" s="1284"/>
      <c r="G3430" s="1285"/>
      <c r="H3430" s="25" t="s">
        <v>161</v>
      </c>
      <c r="I3430" s="1252">
        <f>VLOOKUP($A3421,'Marks Entry'!$B$9:$FN$108,9,0)</f>
        <v>0</v>
      </c>
      <c r="J3430" s="1252"/>
      <c r="K3430" s="1252"/>
      <c r="L3430" s="1252"/>
      <c r="M3430" s="1252"/>
      <c r="N3430" s="1252"/>
      <c r="O3430" s="1253"/>
      <c r="P3430" s="1007"/>
    </row>
    <row r="3431" spans="1:16" s="73" customFormat="1" ht="19.5" customHeight="1">
      <c r="A3431" s="1303"/>
      <c r="B3431" s="543" t="s">
        <v>210</v>
      </c>
      <c r="C3431" s="1283" t="s">
        <v>56</v>
      </c>
      <c r="D3431" s="1284"/>
      <c r="E3431" s="1284"/>
      <c r="F3431" s="1284"/>
      <c r="G3431" s="1285"/>
      <c r="H3431" s="25" t="s">
        <v>161</v>
      </c>
      <c r="I3431" s="1251" t="str">
        <f>CONCATENATE('Marks Entry'!$G$4,'Marks Entry'!$J$4)</f>
        <v>6(A)</v>
      </c>
      <c r="J3431" s="1252"/>
      <c r="K3431" s="1252"/>
      <c r="L3431" s="1252"/>
      <c r="M3431" s="1252"/>
      <c r="N3431" s="1252"/>
      <c r="O3431" s="1253"/>
      <c r="P3431" s="1007"/>
    </row>
    <row r="3432" spans="1:16" s="73" customFormat="1" ht="19.5" customHeight="1" thickBot="1">
      <c r="A3432" s="1303"/>
      <c r="B3432" s="543" t="s">
        <v>210</v>
      </c>
      <c r="C3432" s="1254" t="s">
        <v>26</v>
      </c>
      <c r="D3432" s="1255"/>
      <c r="E3432" s="1255"/>
      <c r="F3432" s="1255"/>
      <c r="G3432" s="1256"/>
      <c r="H3432" s="61" t="s">
        <v>161</v>
      </c>
      <c r="I3432" s="1257">
        <f>VLOOKUP($A3421,'Marks Entry'!$B$9:$FN$108,10,0)</f>
        <v>0</v>
      </c>
      <c r="J3432" s="1257"/>
      <c r="K3432" s="1257"/>
      <c r="L3432" s="1257"/>
      <c r="M3432" s="1257"/>
      <c r="N3432" s="1257"/>
      <c r="O3432" s="1258"/>
      <c r="P3432" s="1007"/>
    </row>
    <row r="3433" spans="1:16" s="73" customFormat="1" ht="34.5" customHeight="1">
      <c r="A3433" s="1303"/>
      <c r="B3433" s="543" t="s">
        <v>210</v>
      </c>
      <c r="C3433" s="1259" t="s">
        <v>57</v>
      </c>
      <c r="D3433" s="1260"/>
      <c r="E3433" s="525" t="s">
        <v>82</v>
      </c>
      <c r="F3433" s="525" t="s">
        <v>83</v>
      </c>
      <c r="G3433" s="697" t="str">
        <f>'Marks Entry'!$R$5</f>
        <v>No Bag Day Activity</v>
      </c>
      <c r="H3433" s="521" t="s">
        <v>32</v>
      </c>
      <c r="I3433" s="1261" t="s">
        <v>58</v>
      </c>
      <c r="J3433" s="1262"/>
      <c r="K3433" s="522" t="s">
        <v>203</v>
      </c>
      <c r="L3433" s="1263" t="s">
        <v>94</v>
      </c>
      <c r="M3433" s="1264"/>
      <c r="N3433" s="535" t="s">
        <v>86</v>
      </c>
      <c r="O3433" s="1265" t="s">
        <v>101</v>
      </c>
      <c r="P3433" s="1007"/>
    </row>
    <row r="3434" spans="1:16" s="73" customFormat="1" ht="25.5" customHeight="1" thickBot="1">
      <c r="A3434" s="1303"/>
      <c r="B3434" s="543" t="s">
        <v>210</v>
      </c>
      <c r="C3434" s="1267" t="s">
        <v>59</v>
      </c>
      <c r="D3434" s="1268"/>
      <c r="E3434" s="549">
        <f>'Marks Entry'!$N$7</f>
        <v>10</v>
      </c>
      <c r="F3434" s="549">
        <f>'Marks Entry'!$Q$7</f>
        <v>10</v>
      </c>
      <c r="G3434" s="549">
        <f>'Marks Entry'!$T$7</f>
        <v>10</v>
      </c>
      <c r="H3434" s="111">
        <f>SUM(E3434:G3434)</f>
        <v>30</v>
      </c>
      <c r="I3434" s="1269">
        <f>'Marks Entry'!$X$7</f>
        <v>70</v>
      </c>
      <c r="J3434" s="1270"/>
      <c r="K3434" s="531">
        <f>SUM(H3434,I3434)</f>
        <v>100</v>
      </c>
      <c r="L3434" s="1330">
        <f>'Marks Entry'!$AA$7</f>
        <v>100</v>
      </c>
      <c r="M3434" s="1331"/>
      <c r="N3434" s="536">
        <f>H3434+I3434+L3434</f>
        <v>200</v>
      </c>
      <c r="O3434" s="1266"/>
      <c r="P3434" s="1007"/>
    </row>
    <row r="3435" spans="1:16" s="73" customFormat="1" ht="18.600000000000001" customHeight="1">
      <c r="A3435" s="1303"/>
      <c r="B3435" s="543" t="s">
        <v>210</v>
      </c>
      <c r="C3435" s="1324" t="str">
        <f>'Marks Entry'!$L$3</f>
        <v>HINDI</v>
      </c>
      <c r="D3435" s="1325"/>
      <c r="E3435" s="527">
        <f>IF($L3424="TC",0,IF($L3424="Nso",0,VLOOKUP($A3421,'Marks Entry'!$B$9:$FN$108,13,0)))</f>
        <v>0</v>
      </c>
      <c r="F3435" s="527">
        <f>IF($L3424="TC",0,IF($L3424="Nso",0,VLOOKUP($A3421,'Marks Entry'!$B$9:$FN$108,16,0)))</f>
        <v>0</v>
      </c>
      <c r="G3435" s="527">
        <f>IF($L3424="TC",0,IF($L3424="Nso",0,VLOOKUP($A3421,'Marks Entry'!$B$9:$FN$108,19,0)))</f>
        <v>0</v>
      </c>
      <c r="H3435" s="528">
        <f>SUM(E3435:G3435)</f>
        <v>0</v>
      </c>
      <c r="I3435" s="1326">
        <f>IF($L3424="TC",0,IF($L3424="Nso",0,VLOOKUP($A3421,'Marks Entry'!$B$9:$FN$108,23,0)))</f>
        <v>0</v>
      </c>
      <c r="J3435" s="1327"/>
      <c r="K3435" s="532">
        <f>SUM(H3435,I3435)</f>
        <v>0</v>
      </c>
      <c r="L3435" s="1328">
        <f>IF($L3424="TC",0,IF($L3424="Nso",0,VLOOKUP($A3421,'Marks Entry'!$B$9:$FN$108,26,0)))</f>
        <v>0</v>
      </c>
      <c r="M3435" s="1329"/>
      <c r="N3435" s="537">
        <f>SUM(H3435,I3435,L3435)</f>
        <v>0</v>
      </c>
      <c r="O3435" s="544" t="str">
        <f>IF($L3424="TC",0,IF($L3424="Nso",0,VLOOKUP($A3421,'Marks Entry'!$B$9:$FN$108,30,0)))</f>
        <v>E</v>
      </c>
      <c r="P3435" s="1007"/>
    </row>
    <row r="3436" spans="1:16" s="73" customFormat="1" ht="18.600000000000001" customHeight="1">
      <c r="A3436" s="1303"/>
      <c r="B3436" s="543" t="s">
        <v>210</v>
      </c>
      <c r="C3436" s="1271" t="str">
        <f>'Marks Entry'!$AF$3</f>
        <v>ENGLISH</v>
      </c>
      <c r="D3436" s="1272"/>
      <c r="E3436" s="527">
        <f>IF($L3424="TC",0,IF($L3424="Nso",0,VLOOKUP($A3421,'Marks Entry'!$B$9:$FN$108,33,0)))</f>
        <v>0</v>
      </c>
      <c r="F3436" s="527">
        <f>IF($L3424="TC",0,IF($L3424="Nso",0,VLOOKUP($A3421,'Marks Entry'!$B$9:$FN$108,36,0)))</f>
        <v>0</v>
      </c>
      <c r="G3436" s="527">
        <f>IF($L3424="TC",0,IF($L3424="Nso",0,VLOOKUP($A3421,'Marks Entry'!$B$9:$FN$108,39,0)))</f>
        <v>0</v>
      </c>
      <c r="H3436" s="529">
        <f t="shared" ref="H3436:H3440" si="285">SUM(E3436:G3436)</f>
        <v>0</v>
      </c>
      <c r="I3436" s="1273">
        <f>IF($L3424="TC",0,IF($L3424="Nso",0,VLOOKUP($A3421,'Marks Entry'!$B$9:$FN$108,43,0)))</f>
        <v>0</v>
      </c>
      <c r="J3436" s="1274"/>
      <c r="K3436" s="533">
        <f t="shared" ref="K3436:K3440" si="286">SUM(H3436,I3436)</f>
        <v>0</v>
      </c>
      <c r="L3436" s="1275">
        <f>IF($L3424="TC",0,IF($L3424="Nso",0,VLOOKUP($A3421,'Marks Entry'!$B$9:$FN$108,46,0)))</f>
        <v>0</v>
      </c>
      <c r="M3436" s="1276"/>
      <c r="N3436" s="537">
        <f t="shared" ref="N3436:N3440" si="287">SUM(H3436,I3436,L3436)</f>
        <v>0</v>
      </c>
      <c r="O3436" s="544" t="str">
        <f>IF($L3424="TC",0,IF($L3424="Nso",0,VLOOKUP($A3421,'Marks Entry'!$B$9:$FN$108,50,0)))</f>
        <v>E</v>
      </c>
      <c r="P3436" s="1007"/>
    </row>
    <row r="3437" spans="1:16" s="73" customFormat="1" ht="18.600000000000001" customHeight="1">
      <c r="A3437" s="1303"/>
      <c r="B3437" s="543" t="s">
        <v>210</v>
      </c>
      <c r="C3437" s="1271" t="str">
        <f>'Marks Entry'!$AZ$3</f>
        <v>SANSKRIT</v>
      </c>
      <c r="D3437" s="1272"/>
      <c r="E3437" s="527">
        <f>IF($L3424="TC",0,IF($L3424="Nso",0,VLOOKUP($A3421,'Marks Entry'!$B$9:$FN$108,53,0)))</f>
        <v>0</v>
      </c>
      <c r="F3437" s="527">
        <f>IF($L3424="TC",0,IF($L3424="TC",0,IF($L3424="Nso",0,VLOOKUP($A3421,'Marks Entry'!$B$9:$FN$108,56,0))))</f>
        <v>0</v>
      </c>
      <c r="G3437" s="527">
        <f>IF($L3424="TC",0,IF($L3424="TC",0,IF($L3424="Nso",0,VLOOKUP($A3421,'Marks Entry'!$B$9:$FN$108,59,0))))</f>
        <v>0</v>
      </c>
      <c r="H3437" s="529">
        <f t="shared" si="285"/>
        <v>0</v>
      </c>
      <c r="I3437" s="1273">
        <f>IF($L3424="TC",0,IF($L3424="Nso",0,VLOOKUP($A3421,'Marks Entry'!$B$9:$FN$108,63,0)))</f>
        <v>0</v>
      </c>
      <c r="J3437" s="1274"/>
      <c r="K3437" s="533">
        <f t="shared" si="286"/>
        <v>0</v>
      </c>
      <c r="L3437" s="1275">
        <f>IF($L3424="TC",0,IF($L3424="Nso",0,VLOOKUP($A3421,'Marks Entry'!$B$9:$FN$108,66,0)))</f>
        <v>0</v>
      </c>
      <c r="M3437" s="1276"/>
      <c r="N3437" s="537">
        <f t="shared" si="287"/>
        <v>0</v>
      </c>
      <c r="O3437" s="544" t="str">
        <f>IF($L3424="TC",0,IF($L3424="Nso",0,VLOOKUP($A3421,'Marks Entry'!$B$9:$FN$108,70,0)))</f>
        <v>E</v>
      </c>
      <c r="P3437" s="1007"/>
    </row>
    <row r="3438" spans="1:16" s="73" customFormat="1" ht="18.600000000000001" customHeight="1">
      <c r="A3438" s="1303"/>
      <c r="B3438" s="543" t="s">
        <v>210</v>
      </c>
      <c r="C3438" s="1271" t="str">
        <f>'Marks Entry'!$BT$3</f>
        <v>SCIENCE</v>
      </c>
      <c r="D3438" s="1272"/>
      <c r="E3438" s="527">
        <f>IF($L3424="TC",0,IF($L3424="Nso",0,VLOOKUP($A3421,'Marks Entry'!$B$9:$FN$108,73,0)))</f>
        <v>0</v>
      </c>
      <c r="F3438" s="527">
        <f>IF($L3424="TC",0,IF($L3424="Nso",0,VLOOKUP($A3421,'Marks Entry'!$B$9:$FN$108,76,0)))</f>
        <v>0</v>
      </c>
      <c r="G3438" s="527">
        <f>IF($L3424="TC",0,IF($L3424="Nso",0,VLOOKUP($A3421,'Marks Entry'!$B$9:$FN$108,79,0)))</f>
        <v>0</v>
      </c>
      <c r="H3438" s="529">
        <f t="shared" si="285"/>
        <v>0</v>
      </c>
      <c r="I3438" s="1273">
        <f>IF($L3424="TC",0,IF($L3424="Nso",0,VLOOKUP($A3421,'Marks Entry'!$B$9:$FN$108,83,0)))</f>
        <v>0</v>
      </c>
      <c r="J3438" s="1274"/>
      <c r="K3438" s="533">
        <f t="shared" si="286"/>
        <v>0</v>
      </c>
      <c r="L3438" s="1275">
        <f>IF($L3424="TC",0,IF($L3424="Nso",0,VLOOKUP($A3421,'Marks Entry'!$B$9:$FN$108,86,0)))</f>
        <v>0</v>
      </c>
      <c r="M3438" s="1276"/>
      <c r="N3438" s="537">
        <f t="shared" si="287"/>
        <v>0</v>
      </c>
      <c r="O3438" s="544" t="str">
        <f>IF($L3424="TC",0,IF($L3424="Nso",0,VLOOKUP($A3421,'Marks Entry'!$B$9:$FN$108,90,0)))</f>
        <v>E</v>
      </c>
      <c r="P3438" s="1007"/>
    </row>
    <row r="3439" spans="1:16" s="73" customFormat="1" ht="18.600000000000001" customHeight="1">
      <c r="A3439" s="1303"/>
      <c r="B3439" s="543" t="s">
        <v>210</v>
      </c>
      <c r="C3439" s="1271" t="str">
        <f>'Marks Entry'!$CN$3</f>
        <v>MATHEMATICS</v>
      </c>
      <c r="D3439" s="1272"/>
      <c r="E3439" s="527">
        <f>IF($L3424="TC",0,IF($L3424="Nso",0,VLOOKUP($A3421,'Marks Entry'!$B$9:$FN$108,93,0)))</f>
        <v>0</v>
      </c>
      <c r="F3439" s="527">
        <f>IF($L3424="TC",0,IF($L3424="Nso",0,VLOOKUP($A3421,'Marks Entry'!$B$9:$FN$108,96,0)))</f>
        <v>0</v>
      </c>
      <c r="G3439" s="527">
        <f>IF($L3424="TC",0,IF($L3424="Nso",0,VLOOKUP($A3421,'Marks Entry'!$B$9:$FN$108,99,0)))</f>
        <v>0</v>
      </c>
      <c r="H3439" s="529">
        <f t="shared" si="285"/>
        <v>0</v>
      </c>
      <c r="I3439" s="1273">
        <f>IF($L3424="TC",0,IF($L3424="Nso",0,VLOOKUP($A3421,'Marks Entry'!$B$9:$FN$108,103,0)))</f>
        <v>0</v>
      </c>
      <c r="J3439" s="1274"/>
      <c r="K3439" s="533">
        <f t="shared" si="286"/>
        <v>0</v>
      </c>
      <c r="L3439" s="1275">
        <f>IF($L3424="TC",0,IF($L3424="Nso",0,VLOOKUP($A3421,'Marks Entry'!$B$9:$FN$108,106,0)))</f>
        <v>0</v>
      </c>
      <c r="M3439" s="1276"/>
      <c r="N3439" s="537">
        <f t="shared" si="287"/>
        <v>0</v>
      </c>
      <c r="O3439" s="544" t="str">
        <f>IF($L3424="TC",0,IF($L3424="Nso",0,VLOOKUP($A3421,'Marks Entry'!$B$9:$FN$108,110,0)))</f>
        <v>E</v>
      </c>
      <c r="P3439" s="1007"/>
    </row>
    <row r="3440" spans="1:16" s="73" customFormat="1" ht="18.600000000000001" customHeight="1" thickBot="1">
      <c r="A3440" s="1303"/>
      <c r="B3440" s="543" t="s">
        <v>210</v>
      </c>
      <c r="C3440" s="1277" t="str">
        <f>'Marks Entry'!$DH$3</f>
        <v>SOCIAL SCIENCE</v>
      </c>
      <c r="D3440" s="1278"/>
      <c r="E3440" s="527">
        <f>IF($L3424="TC",0,IF($L3424="Nso",0,VLOOKUP($A3421,'Marks Entry'!$B$9:$FN$108,113,0)))</f>
        <v>0</v>
      </c>
      <c r="F3440" s="527">
        <f>IF($L3424="TC",0,IF($L3424="Nso",0,VLOOKUP($A3421,'Marks Entry'!$B$9:$FN$108,116,0)))</f>
        <v>0</v>
      </c>
      <c r="G3440" s="527">
        <f>IF($L3424="TC",0,IF($L3424="Nso",0,VLOOKUP($A3421,'Marks Entry'!$B$9:$FN$108,119,0)))</f>
        <v>0</v>
      </c>
      <c r="H3440" s="530">
        <f t="shared" si="285"/>
        <v>0</v>
      </c>
      <c r="I3440" s="1279">
        <f>IF($L3424="TC",0,IF($L3424="Nso",0,VLOOKUP($A3421,'Marks Entry'!$B$9:$FN$108,123,0)))</f>
        <v>0</v>
      </c>
      <c r="J3440" s="1280"/>
      <c r="K3440" s="534">
        <f t="shared" si="286"/>
        <v>0</v>
      </c>
      <c r="L3440" s="1281">
        <f>IF($L3424="TC",0,IF($L3424="Nso",0,VLOOKUP($A3421,'Marks Entry'!$B$9:$FN$108,126,0)))</f>
        <v>0</v>
      </c>
      <c r="M3440" s="1282"/>
      <c r="N3440" s="537">
        <f t="shared" si="287"/>
        <v>0</v>
      </c>
      <c r="O3440" s="544" t="str">
        <f>IF($L3424="TC",0,IF($L3424="Nso",0,VLOOKUP($A3421,'Marks Entry'!$B$9:$FN$108,130,0)))</f>
        <v>E</v>
      </c>
      <c r="P3440" s="1007"/>
    </row>
    <row r="3441" spans="1:16" s="73" customFormat="1" ht="18.600000000000001" customHeight="1">
      <c r="A3441" s="1303"/>
      <c r="B3441" s="543" t="s">
        <v>210</v>
      </c>
      <c r="C3441" s="1350" t="s">
        <v>87</v>
      </c>
      <c r="D3441" s="1351"/>
      <c r="E3441" s="1352"/>
      <c r="F3441" s="1356" t="s">
        <v>88</v>
      </c>
      <c r="G3441" s="1357"/>
      <c r="H3441" s="1358" t="s">
        <v>89</v>
      </c>
      <c r="I3441" s="1358"/>
      <c r="J3441" s="1359" t="s">
        <v>44</v>
      </c>
      <c r="K3441" s="1360"/>
      <c r="L3441" s="236" t="s">
        <v>95</v>
      </c>
      <c r="M3441" s="236" t="s">
        <v>208</v>
      </c>
      <c r="N3441" s="200" t="s">
        <v>42</v>
      </c>
      <c r="O3441" s="545" t="s">
        <v>46</v>
      </c>
      <c r="P3441" s="1007"/>
    </row>
    <row r="3442" spans="1:16" s="73" customFormat="1" ht="18.600000000000001" customHeight="1" thickBot="1">
      <c r="A3442" s="1303"/>
      <c r="B3442" s="543" t="s">
        <v>210</v>
      </c>
      <c r="C3442" s="1353"/>
      <c r="D3442" s="1354"/>
      <c r="E3442" s="1355"/>
      <c r="F3442" s="1361">
        <f>IF($L3424="TC",0,IF($L3424="Nso",0,VLOOKUP($A3421,'Marks Entry'!$B$9:$FN$108,161,0)))</f>
        <v>1200</v>
      </c>
      <c r="G3442" s="1362"/>
      <c r="H3442" s="1363">
        <f>IF($L3424="TC",0,IF($L3424="Nso",0,VLOOKUP($A3421,'Marks Entry'!$B$9:$FN$108,162,0)))</f>
        <v>0</v>
      </c>
      <c r="I3442" s="1363"/>
      <c r="J3442" s="1364">
        <f>IF($L3424="TC",0,IF($L3424="Nso",0,VLOOKUP($A3421,'Marks Entry'!$B$9:$FN$108,163,0)))</f>
        <v>0</v>
      </c>
      <c r="K3442" s="1365"/>
      <c r="L3442" s="237" t="str">
        <f>IF($L3424="TC",0,IF($L3424="Nso",0,VLOOKUP($A3421,'Marks Entry'!$B$9:$FN$108,164,0)))</f>
        <v/>
      </c>
      <c r="M3442" s="237" t="str">
        <f>IF($L3424="TC",0,IF($L3424="Nso",0,VLOOKUP($A3421,'Marks Entry'!$B$9:$FN$108,165,0)))</f>
        <v/>
      </c>
      <c r="N3442" s="542" t="str">
        <f>IF($L3424="TC","TC",IF($L3424="Nso","NSO",VLOOKUP($A3421,'Marks Entry'!$B$9:$FN$108,166,0)))</f>
        <v>PROMOTED</v>
      </c>
      <c r="O3442" s="546" t="str">
        <f>IF($L3424="Nso",0,VLOOKUP($A3421,'Marks Entry'!$B$9:$FN$108,168,0))</f>
        <v/>
      </c>
      <c r="P3442" s="1007"/>
    </row>
    <row r="3443" spans="1:16" s="73" customFormat="1" ht="18.600000000000001" customHeight="1">
      <c r="A3443" s="1303"/>
      <c r="B3443" s="543" t="s">
        <v>210</v>
      </c>
      <c r="C3443" s="1332" t="s">
        <v>62</v>
      </c>
      <c r="D3443" s="1333"/>
      <c r="E3443" s="1333"/>
      <c r="F3443" s="1333"/>
      <c r="G3443" s="1333"/>
      <c r="H3443" s="1333"/>
      <c r="I3443" s="1334"/>
      <c r="J3443" s="1335" t="s">
        <v>63</v>
      </c>
      <c r="K3443" s="1335"/>
      <c r="L3443" s="1336"/>
      <c r="M3443" s="238">
        <f>IF($L3424="TC",0,IF($L3424="Nso",0,VLOOKUP($A3421,'Marks Entry'!$B$9:$FN$108,158,0)))</f>
        <v>0</v>
      </c>
      <c r="N3443" s="1337" t="s">
        <v>104</v>
      </c>
      <c r="O3443" s="1338"/>
      <c r="P3443" s="1007"/>
    </row>
    <row r="3444" spans="1:16" s="73" customFormat="1" ht="18.600000000000001" customHeight="1" thickBot="1">
      <c r="A3444" s="1303"/>
      <c r="B3444" s="543" t="s">
        <v>210</v>
      </c>
      <c r="C3444" s="1339" t="s">
        <v>57</v>
      </c>
      <c r="D3444" s="1340"/>
      <c r="E3444" s="1340"/>
      <c r="F3444" s="1341" t="s">
        <v>168</v>
      </c>
      <c r="G3444" s="1341"/>
      <c r="H3444" s="1341"/>
      <c r="I3444" s="523" t="s">
        <v>50</v>
      </c>
      <c r="J3444" s="1342" t="s">
        <v>64</v>
      </c>
      <c r="K3444" s="1342"/>
      <c r="L3444" s="1343"/>
      <c r="M3444" s="239">
        <f>IF($L3424="TC",0,IF($L3424="Nso",0,VLOOKUP($A3421,'Marks Entry'!$B$9:$FN$108,159,0)))</f>
        <v>0</v>
      </c>
      <c r="N3444" s="1344" t="str">
        <f>IF($L3424="TC",0,IF($L3424="Nso",0,VLOOKUP($A3421,'Marks Entry'!$B$9:$FN$108,160,0)))</f>
        <v/>
      </c>
      <c r="O3444" s="1345"/>
      <c r="P3444" s="1007"/>
    </row>
    <row r="3445" spans="1:16" s="73" customFormat="1" ht="18.600000000000001" customHeight="1">
      <c r="A3445" s="1303"/>
      <c r="B3445" s="543" t="s">
        <v>210</v>
      </c>
      <c r="C3445" s="1339"/>
      <c r="D3445" s="1340"/>
      <c r="E3445" s="1340"/>
      <c r="F3445" s="1341"/>
      <c r="G3445" s="1341"/>
      <c r="H3445" s="1341"/>
      <c r="I3445" s="524" t="s">
        <v>102</v>
      </c>
      <c r="J3445" s="1346" t="s">
        <v>65</v>
      </c>
      <c r="K3445" s="1346"/>
      <c r="L3445" s="1347"/>
      <c r="M3445" s="1348" t="str">
        <f>IF($L3424="TC",0,IF($L3424="Nso",0,VLOOKUP($A3421,'Marks Entry'!$B$9:$FN$108,169,0)))</f>
        <v>Need Improvement</v>
      </c>
      <c r="N3445" s="1348"/>
      <c r="O3445" s="1349"/>
      <c r="P3445" s="1007"/>
    </row>
    <row r="3446" spans="1:16" s="73" customFormat="1" ht="18.600000000000001" customHeight="1">
      <c r="A3446" s="1303"/>
      <c r="B3446" s="543" t="s">
        <v>210</v>
      </c>
      <c r="C3446" s="1397" t="str">
        <f>'Marks Entry'!$EB$3</f>
        <v>Work Exp.</v>
      </c>
      <c r="D3446" s="1398"/>
      <c r="E3446" s="1399"/>
      <c r="F3446" s="1400" t="str">
        <f>IF($L3424="TC",0,IF($L3424="Nso",0,VLOOKUP($A3421,'Marks Entry'!$B$9:$GM$108,186,0)))</f>
        <v>0/100</v>
      </c>
      <c r="G3446" s="1400"/>
      <c r="H3446" s="1400"/>
      <c r="I3446" s="59" t="str">
        <f>IF($L3424="TC",0,IF($L3424="Nso",0,VLOOKUP($A3421,'Marks Entry'!$B$9:$GM$108,139,0)))</f>
        <v>E</v>
      </c>
      <c r="J3446" s="1401" t="s">
        <v>81</v>
      </c>
      <c r="K3446" s="1401"/>
      <c r="L3446" s="1402"/>
      <c r="M3446" s="1403">
        <f>'Marks Entry'!$AA$2</f>
        <v>45041</v>
      </c>
      <c r="N3446" s="1403"/>
      <c r="O3446" s="1404"/>
      <c r="P3446" s="1007"/>
    </row>
    <row r="3447" spans="1:16" s="73" customFormat="1" ht="18.600000000000001" customHeight="1">
      <c r="A3447" s="1303"/>
      <c r="B3447" s="543" t="s">
        <v>210</v>
      </c>
      <c r="C3447" s="1405" t="str">
        <f>'Marks Entry'!$EK$3</f>
        <v>Art Edu.</v>
      </c>
      <c r="D3447" s="1400"/>
      <c r="E3447" s="1400"/>
      <c r="F3447" s="1406" t="str">
        <f>IF($L3424="TC",0,IF($L3424="Nso",0,VLOOKUP($A3421,'Marks Entry'!$B$9:$GM$108,190,0)))</f>
        <v>0/100</v>
      </c>
      <c r="G3447" s="1407"/>
      <c r="H3447" s="1408"/>
      <c r="I3447" s="59" t="str">
        <f>IF($L3424="TC",0,IF($L3424="Nso",0,VLOOKUP($A3421,'Marks Entry'!$B$9:$GM$108,148,0)))</f>
        <v>E</v>
      </c>
      <c r="J3447" s="1409"/>
      <c r="K3447" s="1409"/>
      <c r="L3447" s="1410"/>
      <c r="M3447" s="1410"/>
      <c r="N3447" s="1410"/>
      <c r="O3447" s="1411"/>
      <c r="P3447" s="1007"/>
    </row>
    <row r="3448" spans="1:16" s="73" customFormat="1" ht="18.600000000000001" customHeight="1">
      <c r="A3448" s="1303"/>
      <c r="B3448" s="543" t="s">
        <v>210</v>
      </c>
      <c r="C3448" s="1366" t="str">
        <f>'Marks Entry'!$ET$3</f>
        <v>HEALTH &amp; PHY. EDU.</v>
      </c>
      <c r="D3448" s="1367"/>
      <c r="E3448" s="1367"/>
      <c r="F3448" s="1368" t="str">
        <f>IF($L3424="TC",0,IF($L3424="Nso",0,VLOOKUP($A3421,'Marks Entry'!$B$9:$GM$108,194,0)))</f>
        <v>0/100</v>
      </c>
      <c r="G3448" s="1369"/>
      <c r="H3448" s="1370"/>
      <c r="I3448" s="59" t="str">
        <f>IF($L3424="TC",0,IF($L3424="Nso",0,VLOOKUP($A3421,'Marks Entry'!$B$9:$GM$108,157,0)))</f>
        <v>E</v>
      </c>
      <c r="J3448" s="1371" t="s">
        <v>77</v>
      </c>
      <c r="K3448" s="1372"/>
      <c r="L3448" s="1373"/>
      <c r="M3448" s="1377"/>
      <c r="N3448" s="1372"/>
      <c r="O3448" s="1378"/>
      <c r="P3448" s="1007"/>
    </row>
    <row r="3449" spans="1:16" s="73" customFormat="1" ht="18.600000000000001" customHeight="1">
      <c r="A3449" s="1303"/>
      <c r="B3449" s="543" t="s">
        <v>210</v>
      </c>
      <c r="C3449" s="1381" t="s">
        <v>66</v>
      </c>
      <c r="D3449" s="1382"/>
      <c r="E3449" s="1382"/>
      <c r="F3449" s="1382"/>
      <c r="G3449" s="1382"/>
      <c r="H3449" s="1382"/>
      <c r="I3449" s="1383"/>
      <c r="J3449" s="1374"/>
      <c r="K3449" s="1375"/>
      <c r="L3449" s="1376"/>
      <c r="M3449" s="1379"/>
      <c r="N3449" s="1375"/>
      <c r="O3449" s="1380"/>
      <c r="P3449" s="1007"/>
    </row>
    <row r="3450" spans="1:16" s="73" customFormat="1" ht="18.600000000000001" customHeight="1" thickBot="1">
      <c r="A3450" s="1303"/>
      <c r="B3450" s="543" t="s">
        <v>210</v>
      </c>
      <c r="C3450" s="60" t="s">
        <v>67</v>
      </c>
      <c r="D3450" s="1384" t="s">
        <v>72</v>
      </c>
      <c r="E3450" s="1385"/>
      <c r="F3450" s="1384" t="s">
        <v>73</v>
      </c>
      <c r="G3450" s="1386"/>
      <c r="H3450" s="1386"/>
      <c r="I3450" s="1387"/>
      <c r="J3450" s="1388" t="s">
        <v>78</v>
      </c>
      <c r="K3450" s="1389"/>
      <c r="L3450" s="1389"/>
      <c r="M3450" s="1389"/>
      <c r="N3450" s="1389"/>
      <c r="O3450" s="1390"/>
      <c r="P3450" s="1007"/>
    </row>
    <row r="3451" spans="1:16" s="73" customFormat="1" ht="18.600000000000001" customHeight="1">
      <c r="A3451" s="1303"/>
      <c r="B3451" s="543" t="s">
        <v>210</v>
      </c>
      <c r="C3451" s="690" t="s">
        <v>68</v>
      </c>
      <c r="D3451" s="1328" t="s">
        <v>211</v>
      </c>
      <c r="E3451" s="1327"/>
      <c r="F3451" s="1394" t="s">
        <v>74</v>
      </c>
      <c r="G3451" s="1395"/>
      <c r="H3451" s="1395"/>
      <c r="I3451" s="1396"/>
      <c r="J3451" s="1391"/>
      <c r="K3451" s="1392"/>
      <c r="L3451" s="1392"/>
      <c r="M3451" s="1392"/>
      <c r="N3451" s="1392"/>
      <c r="O3451" s="1393"/>
      <c r="P3451" s="1007"/>
    </row>
    <row r="3452" spans="1:16" s="73" customFormat="1" ht="18.600000000000001" customHeight="1">
      <c r="A3452" s="1303"/>
      <c r="B3452" s="543" t="s">
        <v>210</v>
      </c>
      <c r="C3452" s="689" t="s">
        <v>69</v>
      </c>
      <c r="D3452" s="1275" t="s">
        <v>212</v>
      </c>
      <c r="E3452" s="1274"/>
      <c r="F3452" s="1413" t="s">
        <v>75</v>
      </c>
      <c r="G3452" s="1414"/>
      <c r="H3452" s="1414"/>
      <c r="I3452" s="1415"/>
      <c r="J3452" s="1391"/>
      <c r="K3452" s="1392"/>
      <c r="L3452" s="1392"/>
      <c r="M3452" s="1392"/>
      <c r="N3452" s="1392"/>
      <c r="O3452" s="1393"/>
      <c r="P3452" s="1007"/>
    </row>
    <row r="3453" spans="1:16" s="73" customFormat="1" ht="18.600000000000001" customHeight="1">
      <c r="A3453" s="1303"/>
      <c r="B3453" s="543" t="s">
        <v>210</v>
      </c>
      <c r="C3453" s="689" t="s">
        <v>71</v>
      </c>
      <c r="D3453" s="1275" t="s">
        <v>213</v>
      </c>
      <c r="E3453" s="1274"/>
      <c r="F3453" s="1413" t="s">
        <v>76</v>
      </c>
      <c r="G3453" s="1414"/>
      <c r="H3453" s="1414"/>
      <c r="I3453" s="1415"/>
      <c r="J3453" s="1416" t="s">
        <v>90</v>
      </c>
      <c r="K3453" s="1417"/>
      <c r="L3453" s="1417"/>
      <c r="M3453" s="1417"/>
      <c r="N3453" s="1417"/>
      <c r="O3453" s="1418"/>
      <c r="P3453" s="1007"/>
    </row>
    <row r="3454" spans="1:16" s="73" customFormat="1" ht="18.600000000000001" customHeight="1">
      <c r="A3454" s="1303"/>
      <c r="B3454" s="543" t="s">
        <v>210</v>
      </c>
      <c r="C3454" s="689" t="s">
        <v>70</v>
      </c>
      <c r="D3454" s="1275" t="s">
        <v>214</v>
      </c>
      <c r="E3454" s="1274"/>
      <c r="F3454" s="1413" t="s">
        <v>103</v>
      </c>
      <c r="G3454" s="1414"/>
      <c r="H3454" s="1414"/>
      <c r="I3454" s="1415"/>
      <c r="J3454" s="1416"/>
      <c r="K3454" s="1417"/>
      <c r="L3454" s="1417"/>
      <c r="M3454" s="1417"/>
      <c r="N3454" s="1417"/>
      <c r="O3454" s="1418"/>
      <c r="P3454" s="1007"/>
    </row>
    <row r="3455" spans="1:16" s="73" customFormat="1" ht="18.600000000000001" customHeight="1" thickBot="1">
      <c r="A3455" s="1303"/>
      <c r="B3455" s="547" t="s">
        <v>210</v>
      </c>
      <c r="C3455" s="548" t="s">
        <v>153</v>
      </c>
      <c r="D3455" s="1281" t="s">
        <v>215</v>
      </c>
      <c r="E3455" s="1280"/>
      <c r="F3455" s="1422" t="s">
        <v>216</v>
      </c>
      <c r="G3455" s="1423"/>
      <c r="H3455" s="1423"/>
      <c r="I3455" s="1424"/>
      <c r="J3455" s="1419"/>
      <c r="K3455" s="1420"/>
      <c r="L3455" s="1420"/>
      <c r="M3455" s="1420"/>
      <c r="N3455" s="1420"/>
      <c r="O3455" s="1421"/>
      <c r="P3455" s="1007"/>
    </row>
    <row r="3456" spans="1:16" s="73" customFormat="1" ht="9.75" customHeight="1">
      <c r="A3456" s="1412"/>
      <c r="B3456" s="1412"/>
      <c r="C3456" s="1412"/>
      <c r="D3456" s="1412"/>
      <c r="E3456" s="1412"/>
      <c r="F3456" s="1412"/>
      <c r="G3456" s="1412"/>
      <c r="H3456" s="1412"/>
      <c r="I3456" s="1412"/>
      <c r="J3456" s="1412"/>
      <c r="K3456" s="1412"/>
      <c r="L3456" s="1412"/>
      <c r="M3456" s="1412"/>
      <c r="N3456" s="1412"/>
      <c r="O3456" s="1412"/>
      <c r="P3456" s="1412"/>
    </row>
    <row r="3457" spans="1:16" s="73" customFormat="1" ht="17.25" customHeight="1" thickBot="1">
      <c r="A3457" s="241">
        <f>A3421+1</f>
        <v>97</v>
      </c>
      <c r="B3457" s="1302" t="s">
        <v>53</v>
      </c>
      <c r="C3457" s="1302"/>
      <c r="D3457" s="1302"/>
      <c r="E3457" s="1302"/>
      <c r="F3457" s="1302"/>
      <c r="G3457" s="1302"/>
      <c r="H3457" s="1302"/>
      <c r="I3457" s="1302"/>
      <c r="J3457" s="1302"/>
      <c r="K3457" s="1302"/>
      <c r="L3457" s="1302"/>
      <c r="M3457" s="1302"/>
      <c r="N3457" s="1302"/>
      <c r="O3457" s="1302"/>
      <c r="P3457" s="1007"/>
    </row>
    <row r="3458" spans="1:16" s="73" customFormat="1" ht="44.25" customHeight="1">
      <c r="A3458" s="1303"/>
      <c r="B3458" s="1304" t="str">
        <f>IF(L3460&gt;0,CONCATENATE(I3460,L3460),0)</f>
        <v>Roll No.:-997</v>
      </c>
      <c r="C3458" s="1306"/>
      <c r="D3458" s="1308" t="str">
        <f>Master!$E$8</f>
        <v>Govt. Sr. Secondary School Raimalwada</v>
      </c>
      <c r="E3458" s="1309"/>
      <c r="F3458" s="1309"/>
      <c r="G3458" s="1309"/>
      <c r="H3458" s="1309"/>
      <c r="I3458" s="1309"/>
      <c r="J3458" s="1309"/>
      <c r="K3458" s="1309"/>
      <c r="L3458" s="1309"/>
      <c r="M3458" s="1309"/>
      <c r="N3458" s="1309"/>
      <c r="O3458" s="1310"/>
      <c r="P3458" s="1007"/>
    </row>
    <row r="3459" spans="1:16" s="73" customFormat="1" ht="26.25" customHeight="1" thickBot="1">
      <c r="A3459" s="1303"/>
      <c r="B3459" s="1305"/>
      <c r="C3459" s="1307"/>
      <c r="D3459" s="1311" t="str">
        <f>Master!$E$11</f>
        <v>P.S.-Bapini (Jodhpur)</v>
      </c>
      <c r="E3459" s="1311"/>
      <c r="F3459" s="1311"/>
      <c r="G3459" s="1311"/>
      <c r="H3459" s="1311"/>
      <c r="I3459" s="1311"/>
      <c r="J3459" s="1311"/>
      <c r="K3459" s="1311"/>
      <c r="L3459" s="1311"/>
      <c r="M3459" s="1311"/>
      <c r="N3459" s="1311"/>
      <c r="O3459" s="1312"/>
      <c r="P3459" s="1007"/>
    </row>
    <row r="3460" spans="1:16" s="73" customFormat="1" ht="15" customHeight="1">
      <c r="A3460" s="1303"/>
      <c r="B3460" s="1313"/>
      <c r="C3460" s="1314" t="s">
        <v>163</v>
      </c>
      <c r="D3460" s="1315"/>
      <c r="E3460" s="1315"/>
      <c r="F3460" s="1315"/>
      <c r="G3460" s="1315"/>
      <c r="H3460" s="1316"/>
      <c r="I3460" s="1320" t="s">
        <v>125</v>
      </c>
      <c r="J3460" s="1321"/>
      <c r="K3460" s="1321"/>
      <c r="L3460" s="1286">
        <f>VLOOKUP(A3457,'Marks Entry'!$B$9:$G$108,6)</f>
        <v>997</v>
      </c>
      <c r="M3460" s="1288" t="str">
        <f>CONCATENATE('Marks Entry'!$C$3,"0",'Marks Entry'!$G$3)</f>
        <v>School U-Dise Code :-08151106901</v>
      </c>
      <c r="N3460" s="1289"/>
      <c r="O3460" s="1290"/>
      <c r="P3460" s="1007"/>
    </row>
    <row r="3461" spans="1:16" s="73" customFormat="1" ht="15" customHeight="1">
      <c r="A3461" s="1303"/>
      <c r="B3461" s="1313"/>
      <c r="C3461" s="1314"/>
      <c r="D3461" s="1315"/>
      <c r="E3461" s="1315"/>
      <c r="F3461" s="1315"/>
      <c r="G3461" s="1315"/>
      <c r="H3461" s="1316"/>
      <c r="I3461" s="1320"/>
      <c r="J3461" s="1321"/>
      <c r="K3461" s="1321"/>
      <c r="L3461" s="1286"/>
      <c r="M3461" s="1291" t="str">
        <f>CONCATENATE('Marks Entry'!$I$3,'Marks Entry'!$J$3)</f>
        <v>Session :-2022-23</v>
      </c>
      <c r="N3461" s="1292"/>
      <c r="O3461" s="1293"/>
      <c r="P3461" s="1007"/>
    </row>
    <row r="3462" spans="1:16" s="73" customFormat="1" ht="15" customHeight="1" thickBot="1">
      <c r="A3462" s="1303"/>
      <c r="B3462" s="1313"/>
      <c r="C3462" s="1317"/>
      <c r="D3462" s="1318"/>
      <c r="E3462" s="1318"/>
      <c r="F3462" s="1318"/>
      <c r="G3462" s="1318"/>
      <c r="H3462" s="1319"/>
      <c r="I3462" s="1322"/>
      <c r="J3462" s="1323"/>
      <c r="K3462" s="1323"/>
      <c r="L3462" s="1287"/>
      <c r="M3462" s="1294"/>
      <c r="N3462" s="1295"/>
      <c r="O3462" s="1296"/>
      <c r="P3462" s="1007"/>
    </row>
    <row r="3463" spans="1:16" s="73" customFormat="1" ht="19.5" customHeight="1">
      <c r="A3463" s="1303"/>
      <c r="B3463" s="543" t="s">
        <v>210</v>
      </c>
      <c r="C3463" s="1297" t="s">
        <v>21</v>
      </c>
      <c r="D3463" s="1298"/>
      <c r="E3463" s="1298"/>
      <c r="F3463" s="1298"/>
      <c r="G3463" s="1299"/>
      <c r="H3463" s="13" t="s">
        <v>161</v>
      </c>
      <c r="I3463" s="1300">
        <f>VLOOKUP($A3457,'Marks Entry'!$B$9:$FN$108,4,0)</f>
        <v>0</v>
      </c>
      <c r="J3463" s="1300"/>
      <c r="K3463" s="1300"/>
      <c r="L3463" s="1300"/>
      <c r="M3463" s="1300"/>
      <c r="N3463" s="1300"/>
      <c r="O3463" s="1301"/>
      <c r="P3463" s="1007"/>
    </row>
    <row r="3464" spans="1:16" s="73" customFormat="1" ht="19.5" customHeight="1">
      <c r="A3464" s="1303"/>
      <c r="B3464" s="543" t="s">
        <v>210</v>
      </c>
      <c r="C3464" s="1283" t="s">
        <v>23</v>
      </c>
      <c r="D3464" s="1284"/>
      <c r="E3464" s="1284"/>
      <c r="F3464" s="1284"/>
      <c r="G3464" s="1285"/>
      <c r="H3464" s="25" t="s">
        <v>161</v>
      </c>
      <c r="I3464" s="1252">
        <f>VLOOKUP($A3457,'Marks Entry'!$B$9:$FN$108,7,0)</f>
        <v>0</v>
      </c>
      <c r="J3464" s="1252"/>
      <c r="K3464" s="1252"/>
      <c r="L3464" s="1252"/>
      <c r="M3464" s="1252"/>
      <c r="N3464" s="1252"/>
      <c r="O3464" s="1253"/>
      <c r="P3464" s="1007"/>
    </row>
    <row r="3465" spans="1:16" s="73" customFormat="1" ht="19.5" customHeight="1">
      <c r="A3465" s="1303"/>
      <c r="B3465" s="543" t="s">
        <v>210</v>
      </c>
      <c r="C3465" s="1283" t="s">
        <v>24</v>
      </c>
      <c r="D3465" s="1284"/>
      <c r="E3465" s="1284"/>
      <c r="F3465" s="1284"/>
      <c r="G3465" s="1285"/>
      <c r="H3465" s="25" t="s">
        <v>161</v>
      </c>
      <c r="I3465" s="1252">
        <f>VLOOKUP($A3457,'Marks Entry'!$B$9:$FN$108,8,0)</f>
        <v>0</v>
      </c>
      <c r="J3465" s="1252"/>
      <c r="K3465" s="1252"/>
      <c r="L3465" s="1252"/>
      <c r="M3465" s="1252"/>
      <c r="N3465" s="1252"/>
      <c r="O3465" s="1253"/>
      <c r="P3465" s="1007"/>
    </row>
    <row r="3466" spans="1:16" s="73" customFormat="1" ht="19.5" customHeight="1">
      <c r="A3466" s="1303"/>
      <c r="B3466" s="543" t="s">
        <v>210</v>
      </c>
      <c r="C3466" s="1283" t="s">
        <v>55</v>
      </c>
      <c r="D3466" s="1284"/>
      <c r="E3466" s="1284"/>
      <c r="F3466" s="1284"/>
      <c r="G3466" s="1285"/>
      <c r="H3466" s="25" t="s">
        <v>161</v>
      </c>
      <c r="I3466" s="1252">
        <f>VLOOKUP($A3457,'Marks Entry'!$B$9:$FN$108,9,0)</f>
        <v>0</v>
      </c>
      <c r="J3466" s="1252"/>
      <c r="K3466" s="1252"/>
      <c r="L3466" s="1252"/>
      <c r="M3466" s="1252"/>
      <c r="N3466" s="1252"/>
      <c r="O3466" s="1253"/>
      <c r="P3466" s="1007"/>
    </row>
    <row r="3467" spans="1:16" s="73" customFormat="1" ht="19.5" customHeight="1">
      <c r="A3467" s="1303"/>
      <c r="B3467" s="543" t="s">
        <v>210</v>
      </c>
      <c r="C3467" s="1283" t="s">
        <v>56</v>
      </c>
      <c r="D3467" s="1284"/>
      <c r="E3467" s="1284"/>
      <c r="F3467" s="1284"/>
      <c r="G3467" s="1285"/>
      <c r="H3467" s="25" t="s">
        <v>161</v>
      </c>
      <c r="I3467" s="1251" t="str">
        <f>CONCATENATE('Marks Entry'!$G$4,'Marks Entry'!$J$4)</f>
        <v>6(A)</v>
      </c>
      <c r="J3467" s="1252"/>
      <c r="K3467" s="1252"/>
      <c r="L3467" s="1252"/>
      <c r="M3467" s="1252"/>
      <c r="N3467" s="1252"/>
      <c r="O3467" s="1253"/>
      <c r="P3467" s="1007"/>
    </row>
    <row r="3468" spans="1:16" s="73" customFormat="1" ht="19.5" customHeight="1" thickBot="1">
      <c r="A3468" s="1303"/>
      <c r="B3468" s="543" t="s">
        <v>210</v>
      </c>
      <c r="C3468" s="1254" t="s">
        <v>26</v>
      </c>
      <c r="D3468" s="1255"/>
      <c r="E3468" s="1255"/>
      <c r="F3468" s="1255"/>
      <c r="G3468" s="1256"/>
      <c r="H3468" s="61" t="s">
        <v>161</v>
      </c>
      <c r="I3468" s="1257">
        <f>VLOOKUP($A3457,'Marks Entry'!$B$9:$FN$108,10,0)</f>
        <v>0</v>
      </c>
      <c r="J3468" s="1257"/>
      <c r="K3468" s="1257"/>
      <c r="L3468" s="1257"/>
      <c r="M3468" s="1257"/>
      <c r="N3468" s="1257"/>
      <c r="O3468" s="1258"/>
      <c r="P3468" s="1007"/>
    </row>
    <row r="3469" spans="1:16" s="73" customFormat="1" ht="34.5" customHeight="1">
      <c r="A3469" s="1303"/>
      <c r="B3469" s="543" t="s">
        <v>210</v>
      </c>
      <c r="C3469" s="1259" t="s">
        <v>57</v>
      </c>
      <c r="D3469" s="1260"/>
      <c r="E3469" s="525" t="s">
        <v>82</v>
      </c>
      <c r="F3469" s="525" t="s">
        <v>83</v>
      </c>
      <c r="G3469" s="697" t="str">
        <f>'Marks Entry'!$R$5</f>
        <v>No Bag Day Activity</v>
      </c>
      <c r="H3469" s="521" t="s">
        <v>32</v>
      </c>
      <c r="I3469" s="1261" t="s">
        <v>58</v>
      </c>
      <c r="J3469" s="1262"/>
      <c r="K3469" s="522" t="s">
        <v>203</v>
      </c>
      <c r="L3469" s="1263" t="s">
        <v>94</v>
      </c>
      <c r="M3469" s="1264"/>
      <c r="N3469" s="535" t="s">
        <v>86</v>
      </c>
      <c r="O3469" s="1265" t="s">
        <v>101</v>
      </c>
      <c r="P3469" s="1007"/>
    </row>
    <row r="3470" spans="1:16" s="73" customFormat="1" ht="25.5" customHeight="1" thickBot="1">
      <c r="A3470" s="1303"/>
      <c r="B3470" s="543" t="s">
        <v>210</v>
      </c>
      <c r="C3470" s="1267" t="s">
        <v>59</v>
      </c>
      <c r="D3470" s="1268"/>
      <c r="E3470" s="549">
        <f>'Marks Entry'!$N$7</f>
        <v>10</v>
      </c>
      <c r="F3470" s="549">
        <f>'Marks Entry'!$Q$7</f>
        <v>10</v>
      </c>
      <c r="G3470" s="549">
        <f>'Marks Entry'!$T$7</f>
        <v>10</v>
      </c>
      <c r="H3470" s="111">
        <f>SUM(E3470:G3470)</f>
        <v>30</v>
      </c>
      <c r="I3470" s="1269">
        <f>'Marks Entry'!$X$7</f>
        <v>70</v>
      </c>
      <c r="J3470" s="1270"/>
      <c r="K3470" s="531">
        <f>SUM(H3470,I3470)</f>
        <v>100</v>
      </c>
      <c r="L3470" s="1330">
        <f>'Marks Entry'!$AA$7</f>
        <v>100</v>
      </c>
      <c r="M3470" s="1331"/>
      <c r="N3470" s="536">
        <f>H3470+I3470+L3470</f>
        <v>200</v>
      </c>
      <c r="O3470" s="1266"/>
      <c r="P3470" s="1007"/>
    </row>
    <row r="3471" spans="1:16" s="73" customFormat="1" ht="18.600000000000001" customHeight="1">
      <c r="A3471" s="1303"/>
      <c r="B3471" s="543" t="s">
        <v>210</v>
      </c>
      <c r="C3471" s="1324" t="str">
        <f>'Marks Entry'!$L$3</f>
        <v>HINDI</v>
      </c>
      <c r="D3471" s="1325"/>
      <c r="E3471" s="527">
        <f>IF($L3460="TC",0,IF($L3460="Nso",0,VLOOKUP($A3457,'Marks Entry'!$B$9:$FN$108,13,0)))</f>
        <v>0</v>
      </c>
      <c r="F3471" s="527">
        <f>IF($L3460="TC",0,IF($L3460="Nso",0,VLOOKUP($A3457,'Marks Entry'!$B$9:$FN$108,16,0)))</f>
        <v>0</v>
      </c>
      <c r="G3471" s="527">
        <f>IF($L3460="TC",0,IF($L3460="Nso",0,VLOOKUP($A3457,'Marks Entry'!$B$9:$FN$108,19,0)))</f>
        <v>0</v>
      </c>
      <c r="H3471" s="528">
        <f>SUM(E3471:G3471)</f>
        <v>0</v>
      </c>
      <c r="I3471" s="1326">
        <f>IF($L3460="TC",0,IF($L3460="Nso",0,VLOOKUP($A3457,'Marks Entry'!$B$9:$FN$108,23,0)))</f>
        <v>0</v>
      </c>
      <c r="J3471" s="1327"/>
      <c r="K3471" s="532">
        <f>SUM(H3471,I3471)</f>
        <v>0</v>
      </c>
      <c r="L3471" s="1328">
        <f>IF($L3460="TC",0,IF($L3460="Nso",0,VLOOKUP($A3457,'Marks Entry'!$B$9:$FN$108,26,0)))</f>
        <v>0</v>
      </c>
      <c r="M3471" s="1329"/>
      <c r="N3471" s="537">
        <f>SUM(H3471,I3471,L3471)</f>
        <v>0</v>
      </c>
      <c r="O3471" s="544" t="str">
        <f>IF($L3460="TC",0,IF($L3460="Nso",0,VLOOKUP($A3457,'Marks Entry'!$B$9:$FN$108,30,0)))</f>
        <v>E</v>
      </c>
      <c r="P3471" s="1007"/>
    </row>
    <row r="3472" spans="1:16" s="73" customFormat="1" ht="18.600000000000001" customHeight="1">
      <c r="A3472" s="1303"/>
      <c r="B3472" s="543" t="s">
        <v>210</v>
      </c>
      <c r="C3472" s="1271" t="str">
        <f>'Marks Entry'!$AF$3</f>
        <v>ENGLISH</v>
      </c>
      <c r="D3472" s="1272"/>
      <c r="E3472" s="527">
        <f>IF($L3460="TC",0,IF($L3460="Nso",0,VLOOKUP($A3457,'Marks Entry'!$B$9:$FN$108,33,0)))</f>
        <v>0</v>
      </c>
      <c r="F3472" s="527">
        <f>IF($L3460="TC",0,IF($L3460="Nso",0,VLOOKUP($A3457,'Marks Entry'!$B$9:$FN$108,36,0)))</f>
        <v>0</v>
      </c>
      <c r="G3472" s="527">
        <f>IF($L3460="TC",0,IF($L3460="Nso",0,VLOOKUP($A3457,'Marks Entry'!$B$9:$FN$108,39,0)))</f>
        <v>0</v>
      </c>
      <c r="H3472" s="529">
        <f t="shared" ref="H3472:H3476" si="288">SUM(E3472:G3472)</f>
        <v>0</v>
      </c>
      <c r="I3472" s="1273">
        <f>IF($L3460="TC",0,IF($L3460="Nso",0,VLOOKUP($A3457,'Marks Entry'!$B$9:$FN$108,43,0)))</f>
        <v>0</v>
      </c>
      <c r="J3472" s="1274"/>
      <c r="K3472" s="533">
        <f t="shared" ref="K3472:K3476" si="289">SUM(H3472,I3472)</f>
        <v>0</v>
      </c>
      <c r="L3472" s="1275">
        <f>IF($L3460="TC",0,IF($L3460="Nso",0,VLOOKUP($A3457,'Marks Entry'!$B$9:$FN$108,46,0)))</f>
        <v>0</v>
      </c>
      <c r="M3472" s="1276"/>
      <c r="N3472" s="537">
        <f t="shared" ref="N3472:N3476" si="290">SUM(H3472,I3472,L3472)</f>
        <v>0</v>
      </c>
      <c r="O3472" s="544" t="str">
        <f>IF($L3460="TC",0,IF($L3460="Nso",0,VLOOKUP($A3457,'Marks Entry'!$B$9:$FN$108,50,0)))</f>
        <v>E</v>
      </c>
      <c r="P3472" s="1007"/>
    </row>
    <row r="3473" spans="1:16" s="73" customFormat="1" ht="18.600000000000001" customHeight="1">
      <c r="A3473" s="1303"/>
      <c r="B3473" s="543" t="s">
        <v>210</v>
      </c>
      <c r="C3473" s="1271" t="str">
        <f>'Marks Entry'!$AZ$3</f>
        <v>SANSKRIT</v>
      </c>
      <c r="D3473" s="1272"/>
      <c r="E3473" s="527">
        <f>IF($L3460="TC",0,IF($L3460="Nso",0,VLOOKUP($A3457,'Marks Entry'!$B$9:$FN$108,53,0)))</f>
        <v>0</v>
      </c>
      <c r="F3473" s="527">
        <f>IF($L3460="TC",0,IF($L3460="TC",0,IF($L3460="Nso",0,VLOOKUP($A3457,'Marks Entry'!$B$9:$FN$108,56,0))))</f>
        <v>0</v>
      </c>
      <c r="G3473" s="527">
        <f>IF($L3460="TC",0,IF($L3460="TC",0,IF($L3460="Nso",0,VLOOKUP($A3457,'Marks Entry'!$B$9:$FN$108,59,0))))</f>
        <v>0</v>
      </c>
      <c r="H3473" s="529">
        <f t="shared" si="288"/>
        <v>0</v>
      </c>
      <c r="I3473" s="1273">
        <f>IF($L3460="TC",0,IF($L3460="Nso",0,VLOOKUP($A3457,'Marks Entry'!$B$9:$FN$108,63,0)))</f>
        <v>0</v>
      </c>
      <c r="J3473" s="1274"/>
      <c r="K3473" s="533">
        <f t="shared" si="289"/>
        <v>0</v>
      </c>
      <c r="L3473" s="1275">
        <f>IF($L3460="TC",0,IF($L3460="Nso",0,VLOOKUP($A3457,'Marks Entry'!$B$9:$FN$108,66,0)))</f>
        <v>0</v>
      </c>
      <c r="M3473" s="1276"/>
      <c r="N3473" s="537">
        <f t="shared" si="290"/>
        <v>0</v>
      </c>
      <c r="O3473" s="544" t="str">
        <f>IF($L3460="TC",0,IF($L3460="Nso",0,VLOOKUP($A3457,'Marks Entry'!$B$9:$FN$108,70,0)))</f>
        <v>E</v>
      </c>
      <c r="P3473" s="1007"/>
    </row>
    <row r="3474" spans="1:16" s="73" customFormat="1" ht="18.600000000000001" customHeight="1">
      <c r="A3474" s="1303"/>
      <c r="B3474" s="543" t="s">
        <v>210</v>
      </c>
      <c r="C3474" s="1271" t="str">
        <f>'Marks Entry'!$BT$3</f>
        <v>SCIENCE</v>
      </c>
      <c r="D3474" s="1272"/>
      <c r="E3474" s="527">
        <f>IF($L3460="TC",0,IF($L3460="Nso",0,VLOOKUP($A3457,'Marks Entry'!$B$9:$FN$108,73,0)))</f>
        <v>0</v>
      </c>
      <c r="F3474" s="527">
        <f>IF($L3460="TC",0,IF($L3460="Nso",0,VLOOKUP($A3457,'Marks Entry'!$B$9:$FN$108,76,0)))</f>
        <v>0</v>
      </c>
      <c r="G3474" s="527">
        <f>IF($L3460="TC",0,IF($L3460="Nso",0,VLOOKUP($A3457,'Marks Entry'!$B$9:$FN$108,79,0)))</f>
        <v>0</v>
      </c>
      <c r="H3474" s="529">
        <f t="shared" si="288"/>
        <v>0</v>
      </c>
      <c r="I3474" s="1273">
        <f>IF($L3460="TC",0,IF($L3460="Nso",0,VLOOKUP($A3457,'Marks Entry'!$B$9:$FN$108,83,0)))</f>
        <v>0</v>
      </c>
      <c r="J3474" s="1274"/>
      <c r="K3474" s="533">
        <f t="shared" si="289"/>
        <v>0</v>
      </c>
      <c r="L3474" s="1275">
        <f>IF($L3460="TC",0,IF($L3460="Nso",0,VLOOKUP($A3457,'Marks Entry'!$B$9:$FN$108,86,0)))</f>
        <v>0</v>
      </c>
      <c r="M3474" s="1276"/>
      <c r="N3474" s="537">
        <f t="shared" si="290"/>
        <v>0</v>
      </c>
      <c r="O3474" s="544" t="str">
        <f>IF($L3460="TC",0,IF($L3460="Nso",0,VLOOKUP($A3457,'Marks Entry'!$B$9:$FN$108,90,0)))</f>
        <v>E</v>
      </c>
      <c r="P3474" s="1007"/>
    </row>
    <row r="3475" spans="1:16" s="73" customFormat="1" ht="18.600000000000001" customHeight="1">
      <c r="A3475" s="1303"/>
      <c r="B3475" s="543" t="s">
        <v>210</v>
      </c>
      <c r="C3475" s="1271" t="str">
        <f>'Marks Entry'!$CN$3</f>
        <v>MATHEMATICS</v>
      </c>
      <c r="D3475" s="1272"/>
      <c r="E3475" s="527">
        <f>IF($L3460="TC",0,IF($L3460="Nso",0,VLOOKUP($A3457,'Marks Entry'!$B$9:$FN$108,93,0)))</f>
        <v>0</v>
      </c>
      <c r="F3475" s="527">
        <f>IF($L3460="TC",0,IF($L3460="Nso",0,VLOOKUP($A3457,'Marks Entry'!$B$9:$FN$108,96,0)))</f>
        <v>0</v>
      </c>
      <c r="G3475" s="527">
        <f>IF($L3460="TC",0,IF($L3460="Nso",0,VLOOKUP($A3457,'Marks Entry'!$B$9:$FN$108,99,0)))</f>
        <v>0</v>
      </c>
      <c r="H3475" s="529">
        <f t="shared" si="288"/>
        <v>0</v>
      </c>
      <c r="I3475" s="1273">
        <f>IF($L3460="TC",0,IF($L3460="Nso",0,VLOOKUP($A3457,'Marks Entry'!$B$9:$FN$108,103,0)))</f>
        <v>0</v>
      </c>
      <c r="J3475" s="1274"/>
      <c r="K3475" s="533">
        <f t="shared" si="289"/>
        <v>0</v>
      </c>
      <c r="L3475" s="1275">
        <f>IF($L3460="TC",0,IF($L3460="Nso",0,VLOOKUP($A3457,'Marks Entry'!$B$9:$FN$108,106,0)))</f>
        <v>0</v>
      </c>
      <c r="M3475" s="1276"/>
      <c r="N3475" s="537">
        <f t="shared" si="290"/>
        <v>0</v>
      </c>
      <c r="O3475" s="544" t="str">
        <f>IF($L3460="TC",0,IF($L3460="Nso",0,VLOOKUP($A3457,'Marks Entry'!$B$9:$FN$108,110,0)))</f>
        <v>E</v>
      </c>
      <c r="P3475" s="1007"/>
    </row>
    <row r="3476" spans="1:16" s="73" customFormat="1" ht="18.600000000000001" customHeight="1" thickBot="1">
      <c r="A3476" s="1303"/>
      <c r="B3476" s="543" t="s">
        <v>210</v>
      </c>
      <c r="C3476" s="1277" t="str">
        <f>'Marks Entry'!$DH$3</f>
        <v>SOCIAL SCIENCE</v>
      </c>
      <c r="D3476" s="1278"/>
      <c r="E3476" s="527">
        <f>IF($L3460="TC",0,IF($L3460="Nso",0,VLOOKUP($A3457,'Marks Entry'!$B$9:$FN$108,113,0)))</f>
        <v>0</v>
      </c>
      <c r="F3476" s="527">
        <f>IF($L3460="TC",0,IF($L3460="Nso",0,VLOOKUP($A3457,'Marks Entry'!$B$9:$FN$108,116,0)))</f>
        <v>0</v>
      </c>
      <c r="G3476" s="527">
        <f>IF($L3460="TC",0,IF($L3460="Nso",0,VLOOKUP($A3457,'Marks Entry'!$B$9:$FN$108,119,0)))</f>
        <v>0</v>
      </c>
      <c r="H3476" s="530">
        <f t="shared" si="288"/>
        <v>0</v>
      </c>
      <c r="I3476" s="1279">
        <f>IF($L3460="TC",0,IF($L3460="Nso",0,VLOOKUP($A3457,'Marks Entry'!$B$9:$FN$108,123,0)))</f>
        <v>0</v>
      </c>
      <c r="J3476" s="1280"/>
      <c r="K3476" s="534">
        <f t="shared" si="289"/>
        <v>0</v>
      </c>
      <c r="L3476" s="1281">
        <f>IF($L3460="TC",0,IF($L3460="Nso",0,VLOOKUP($A3457,'Marks Entry'!$B$9:$FN$108,126,0)))</f>
        <v>0</v>
      </c>
      <c r="M3476" s="1282"/>
      <c r="N3476" s="537">
        <f t="shared" si="290"/>
        <v>0</v>
      </c>
      <c r="O3476" s="544" t="str">
        <f>IF($L3460="TC",0,IF($L3460="Nso",0,VLOOKUP($A3457,'Marks Entry'!$B$9:$FN$108,130,0)))</f>
        <v>E</v>
      </c>
      <c r="P3476" s="1007"/>
    </row>
    <row r="3477" spans="1:16" s="73" customFormat="1" ht="18.600000000000001" customHeight="1">
      <c r="A3477" s="1303"/>
      <c r="B3477" s="543" t="s">
        <v>210</v>
      </c>
      <c r="C3477" s="1350" t="s">
        <v>87</v>
      </c>
      <c r="D3477" s="1351"/>
      <c r="E3477" s="1352"/>
      <c r="F3477" s="1356" t="s">
        <v>88</v>
      </c>
      <c r="G3477" s="1357"/>
      <c r="H3477" s="1358" t="s">
        <v>89</v>
      </c>
      <c r="I3477" s="1358"/>
      <c r="J3477" s="1359" t="s">
        <v>44</v>
      </c>
      <c r="K3477" s="1360"/>
      <c r="L3477" s="236" t="s">
        <v>95</v>
      </c>
      <c r="M3477" s="236" t="s">
        <v>208</v>
      </c>
      <c r="N3477" s="200" t="s">
        <v>42</v>
      </c>
      <c r="O3477" s="545" t="s">
        <v>46</v>
      </c>
      <c r="P3477" s="1007"/>
    </row>
    <row r="3478" spans="1:16" s="73" customFormat="1" ht="18.600000000000001" customHeight="1" thickBot="1">
      <c r="A3478" s="1303"/>
      <c r="B3478" s="543" t="s">
        <v>210</v>
      </c>
      <c r="C3478" s="1353"/>
      <c r="D3478" s="1354"/>
      <c r="E3478" s="1355"/>
      <c r="F3478" s="1361">
        <f>IF($L3460="TC",0,IF($L3460="Nso",0,VLOOKUP($A3457,'Marks Entry'!$B$9:$FN$108,161,0)))</f>
        <v>1200</v>
      </c>
      <c r="G3478" s="1362"/>
      <c r="H3478" s="1363">
        <f>IF($L3460="TC",0,IF($L3460="Nso",0,VLOOKUP($A3457,'Marks Entry'!$B$9:$FN$108,162,0)))</f>
        <v>0</v>
      </c>
      <c r="I3478" s="1363"/>
      <c r="J3478" s="1364">
        <f>IF($L3460="TC",0,IF($L3460="Nso",0,VLOOKUP($A3457,'Marks Entry'!$B$9:$FN$108,163,0)))</f>
        <v>0</v>
      </c>
      <c r="K3478" s="1365"/>
      <c r="L3478" s="237" t="str">
        <f>IF($L3460="TC",0,IF($L3460="Nso",0,VLOOKUP($A3457,'Marks Entry'!$B$9:$FN$108,164,0)))</f>
        <v/>
      </c>
      <c r="M3478" s="237" t="str">
        <f>IF($L3460="TC",0,IF($L3460="Nso",0,VLOOKUP($A3457,'Marks Entry'!$B$9:$FN$108,165,0)))</f>
        <v/>
      </c>
      <c r="N3478" s="542" t="str">
        <f>IF($L3460="TC","TC",IF($L3460="Nso","NSO",VLOOKUP($A3457,'Marks Entry'!$B$9:$FN$108,166,0)))</f>
        <v>PROMOTED</v>
      </c>
      <c r="O3478" s="546" t="str">
        <f>IF($L3460="Nso",0,VLOOKUP($A3457,'Marks Entry'!$B$9:$FN$108,168,0))</f>
        <v/>
      </c>
      <c r="P3478" s="1007"/>
    </row>
    <row r="3479" spans="1:16" s="73" customFormat="1" ht="18.600000000000001" customHeight="1">
      <c r="A3479" s="1303"/>
      <c r="B3479" s="543" t="s">
        <v>210</v>
      </c>
      <c r="C3479" s="1332" t="s">
        <v>62</v>
      </c>
      <c r="D3479" s="1333"/>
      <c r="E3479" s="1333"/>
      <c r="F3479" s="1333"/>
      <c r="G3479" s="1333"/>
      <c r="H3479" s="1333"/>
      <c r="I3479" s="1334"/>
      <c r="J3479" s="1335" t="s">
        <v>63</v>
      </c>
      <c r="K3479" s="1335"/>
      <c r="L3479" s="1336"/>
      <c r="M3479" s="238">
        <f>IF($L3460="TC",0,IF($L3460="Nso",0,VLOOKUP($A3457,'Marks Entry'!$B$9:$FN$108,158,0)))</f>
        <v>0</v>
      </c>
      <c r="N3479" s="1337" t="s">
        <v>104</v>
      </c>
      <c r="O3479" s="1338"/>
      <c r="P3479" s="1007"/>
    </row>
    <row r="3480" spans="1:16" s="73" customFormat="1" ht="18.600000000000001" customHeight="1" thickBot="1">
      <c r="A3480" s="1303"/>
      <c r="B3480" s="543" t="s">
        <v>210</v>
      </c>
      <c r="C3480" s="1339" t="s">
        <v>57</v>
      </c>
      <c r="D3480" s="1340"/>
      <c r="E3480" s="1340"/>
      <c r="F3480" s="1341" t="s">
        <v>168</v>
      </c>
      <c r="G3480" s="1341"/>
      <c r="H3480" s="1341"/>
      <c r="I3480" s="523" t="s">
        <v>50</v>
      </c>
      <c r="J3480" s="1342" t="s">
        <v>64</v>
      </c>
      <c r="K3480" s="1342"/>
      <c r="L3480" s="1343"/>
      <c r="M3480" s="239">
        <f>IF($L3460="TC",0,IF($L3460="Nso",0,VLOOKUP($A3457,'Marks Entry'!$B$9:$FN$108,159,0)))</f>
        <v>0</v>
      </c>
      <c r="N3480" s="1344" t="str">
        <f>IF($L3460="TC",0,IF($L3460="Nso",0,VLOOKUP($A3457,'Marks Entry'!$B$9:$FN$108,160,0)))</f>
        <v/>
      </c>
      <c r="O3480" s="1345"/>
      <c r="P3480" s="1007"/>
    </row>
    <row r="3481" spans="1:16" s="73" customFormat="1" ht="18.600000000000001" customHeight="1">
      <c r="A3481" s="1303"/>
      <c r="B3481" s="543" t="s">
        <v>210</v>
      </c>
      <c r="C3481" s="1339"/>
      <c r="D3481" s="1340"/>
      <c r="E3481" s="1340"/>
      <c r="F3481" s="1341"/>
      <c r="G3481" s="1341"/>
      <c r="H3481" s="1341"/>
      <c r="I3481" s="524" t="s">
        <v>102</v>
      </c>
      <c r="J3481" s="1346" t="s">
        <v>65</v>
      </c>
      <c r="K3481" s="1346"/>
      <c r="L3481" s="1347"/>
      <c r="M3481" s="1348" t="str">
        <f>IF($L3460="TC",0,IF($L3460="Nso",0,VLOOKUP($A3457,'Marks Entry'!$B$9:$FN$108,169,0)))</f>
        <v>Need Improvement</v>
      </c>
      <c r="N3481" s="1348"/>
      <c r="O3481" s="1349"/>
      <c r="P3481" s="1007"/>
    </row>
    <row r="3482" spans="1:16" s="73" customFormat="1" ht="18.600000000000001" customHeight="1">
      <c r="A3482" s="1303"/>
      <c r="B3482" s="543" t="s">
        <v>210</v>
      </c>
      <c r="C3482" s="1397" t="str">
        <f>'Marks Entry'!$EB$3</f>
        <v>Work Exp.</v>
      </c>
      <c r="D3482" s="1398"/>
      <c r="E3482" s="1399"/>
      <c r="F3482" s="1400" t="str">
        <f>IF($L3460="TC",0,IF($L3460="Nso",0,VLOOKUP($A3457,'Marks Entry'!$B$9:$GM$108,186,0)))</f>
        <v>0/100</v>
      </c>
      <c r="G3482" s="1400"/>
      <c r="H3482" s="1400"/>
      <c r="I3482" s="59" t="str">
        <f>IF($L3460="TC",0,IF($L3460="Nso",0,VLOOKUP($A3457,'Marks Entry'!$B$9:$GM$108,139,0)))</f>
        <v>E</v>
      </c>
      <c r="J3482" s="1401" t="s">
        <v>81</v>
      </c>
      <c r="K3482" s="1401"/>
      <c r="L3482" s="1402"/>
      <c r="M3482" s="1403">
        <f>'Marks Entry'!$AA$2</f>
        <v>45041</v>
      </c>
      <c r="N3482" s="1403"/>
      <c r="O3482" s="1404"/>
      <c r="P3482" s="1007"/>
    </row>
    <row r="3483" spans="1:16" s="73" customFormat="1" ht="18.600000000000001" customHeight="1">
      <c r="A3483" s="1303"/>
      <c r="B3483" s="543" t="s">
        <v>210</v>
      </c>
      <c r="C3483" s="1405" t="str">
        <f>'Marks Entry'!$EK$3</f>
        <v>Art Edu.</v>
      </c>
      <c r="D3483" s="1400"/>
      <c r="E3483" s="1400"/>
      <c r="F3483" s="1406" t="str">
        <f>IF($L3460="TC",0,IF($L3460="Nso",0,VLOOKUP($A3457,'Marks Entry'!$B$9:$GM$108,190,0)))</f>
        <v>0/100</v>
      </c>
      <c r="G3483" s="1407"/>
      <c r="H3483" s="1408"/>
      <c r="I3483" s="59" t="str">
        <f>IF($L3460="TC",0,IF($L3460="Nso",0,VLOOKUP($A3457,'Marks Entry'!$B$9:$GM$108,148,0)))</f>
        <v>E</v>
      </c>
      <c r="J3483" s="1409"/>
      <c r="K3483" s="1409"/>
      <c r="L3483" s="1410"/>
      <c r="M3483" s="1410"/>
      <c r="N3483" s="1410"/>
      <c r="O3483" s="1411"/>
      <c r="P3483" s="1007"/>
    </row>
    <row r="3484" spans="1:16" s="73" customFormat="1" ht="18.600000000000001" customHeight="1">
      <c r="A3484" s="1303"/>
      <c r="B3484" s="543" t="s">
        <v>210</v>
      </c>
      <c r="C3484" s="1366" t="str">
        <f>'Marks Entry'!$ET$3</f>
        <v>HEALTH &amp; PHY. EDU.</v>
      </c>
      <c r="D3484" s="1367"/>
      <c r="E3484" s="1367"/>
      <c r="F3484" s="1368" t="str">
        <f>IF($L3460="TC",0,IF($L3460="Nso",0,VLOOKUP($A3457,'Marks Entry'!$B$9:$GM$108,194,0)))</f>
        <v>0/100</v>
      </c>
      <c r="G3484" s="1369"/>
      <c r="H3484" s="1370"/>
      <c r="I3484" s="59" t="str">
        <f>IF($L3460="TC",0,IF($L3460="Nso",0,VLOOKUP($A3457,'Marks Entry'!$B$9:$GM$108,157,0)))</f>
        <v>E</v>
      </c>
      <c r="J3484" s="1371" t="s">
        <v>77</v>
      </c>
      <c r="K3484" s="1372"/>
      <c r="L3484" s="1373"/>
      <c r="M3484" s="1377"/>
      <c r="N3484" s="1372"/>
      <c r="O3484" s="1378"/>
      <c r="P3484" s="1007"/>
    </row>
    <row r="3485" spans="1:16" s="73" customFormat="1" ht="18.600000000000001" customHeight="1">
      <c r="A3485" s="1303"/>
      <c r="B3485" s="543" t="s">
        <v>210</v>
      </c>
      <c r="C3485" s="1381" t="s">
        <v>66</v>
      </c>
      <c r="D3485" s="1382"/>
      <c r="E3485" s="1382"/>
      <c r="F3485" s="1382"/>
      <c r="G3485" s="1382"/>
      <c r="H3485" s="1382"/>
      <c r="I3485" s="1383"/>
      <c r="J3485" s="1374"/>
      <c r="K3485" s="1375"/>
      <c r="L3485" s="1376"/>
      <c r="M3485" s="1379"/>
      <c r="N3485" s="1375"/>
      <c r="O3485" s="1380"/>
      <c r="P3485" s="1007"/>
    </row>
    <row r="3486" spans="1:16" s="73" customFormat="1" ht="18.600000000000001" customHeight="1" thickBot="1">
      <c r="A3486" s="1303"/>
      <c r="B3486" s="543" t="s">
        <v>210</v>
      </c>
      <c r="C3486" s="60" t="s">
        <v>67</v>
      </c>
      <c r="D3486" s="1384" t="s">
        <v>72</v>
      </c>
      <c r="E3486" s="1385"/>
      <c r="F3486" s="1384" t="s">
        <v>73</v>
      </c>
      <c r="G3486" s="1386"/>
      <c r="H3486" s="1386"/>
      <c r="I3486" s="1387"/>
      <c r="J3486" s="1388" t="s">
        <v>78</v>
      </c>
      <c r="K3486" s="1389"/>
      <c r="L3486" s="1389"/>
      <c r="M3486" s="1389"/>
      <c r="N3486" s="1389"/>
      <c r="O3486" s="1390"/>
      <c r="P3486" s="1007"/>
    </row>
    <row r="3487" spans="1:16" s="73" customFormat="1" ht="18.600000000000001" customHeight="1">
      <c r="A3487" s="1303"/>
      <c r="B3487" s="543" t="s">
        <v>210</v>
      </c>
      <c r="C3487" s="690" t="s">
        <v>68</v>
      </c>
      <c r="D3487" s="1328" t="s">
        <v>211</v>
      </c>
      <c r="E3487" s="1327"/>
      <c r="F3487" s="1394" t="s">
        <v>74</v>
      </c>
      <c r="G3487" s="1395"/>
      <c r="H3487" s="1395"/>
      <c r="I3487" s="1396"/>
      <c r="J3487" s="1391"/>
      <c r="K3487" s="1392"/>
      <c r="L3487" s="1392"/>
      <c r="M3487" s="1392"/>
      <c r="N3487" s="1392"/>
      <c r="O3487" s="1393"/>
      <c r="P3487" s="1007"/>
    </row>
    <row r="3488" spans="1:16" s="73" customFormat="1" ht="18.600000000000001" customHeight="1">
      <c r="A3488" s="1303"/>
      <c r="B3488" s="543" t="s">
        <v>210</v>
      </c>
      <c r="C3488" s="689" t="s">
        <v>69</v>
      </c>
      <c r="D3488" s="1275" t="s">
        <v>212</v>
      </c>
      <c r="E3488" s="1274"/>
      <c r="F3488" s="1413" t="s">
        <v>75</v>
      </c>
      <c r="G3488" s="1414"/>
      <c r="H3488" s="1414"/>
      <c r="I3488" s="1415"/>
      <c r="J3488" s="1391"/>
      <c r="K3488" s="1392"/>
      <c r="L3488" s="1392"/>
      <c r="M3488" s="1392"/>
      <c r="N3488" s="1392"/>
      <c r="O3488" s="1393"/>
      <c r="P3488" s="1007"/>
    </row>
    <row r="3489" spans="1:16" s="73" customFormat="1" ht="18.600000000000001" customHeight="1">
      <c r="A3489" s="1303"/>
      <c r="B3489" s="543" t="s">
        <v>210</v>
      </c>
      <c r="C3489" s="689" t="s">
        <v>71</v>
      </c>
      <c r="D3489" s="1275" t="s">
        <v>213</v>
      </c>
      <c r="E3489" s="1274"/>
      <c r="F3489" s="1413" t="s">
        <v>76</v>
      </c>
      <c r="G3489" s="1414"/>
      <c r="H3489" s="1414"/>
      <c r="I3489" s="1415"/>
      <c r="J3489" s="1416" t="s">
        <v>90</v>
      </c>
      <c r="K3489" s="1417"/>
      <c r="L3489" s="1417"/>
      <c r="M3489" s="1417"/>
      <c r="N3489" s="1417"/>
      <c r="O3489" s="1418"/>
      <c r="P3489" s="1007"/>
    </row>
    <row r="3490" spans="1:16" s="73" customFormat="1" ht="18.600000000000001" customHeight="1">
      <c r="A3490" s="1303"/>
      <c r="B3490" s="543" t="s">
        <v>210</v>
      </c>
      <c r="C3490" s="689" t="s">
        <v>70</v>
      </c>
      <c r="D3490" s="1275" t="s">
        <v>214</v>
      </c>
      <c r="E3490" s="1274"/>
      <c r="F3490" s="1413" t="s">
        <v>103</v>
      </c>
      <c r="G3490" s="1414"/>
      <c r="H3490" s="1414"/>
      <c r="I3490" s="1415"/>
      <c r="J3490" s="1416"/>
      <c r="K3490" s="1417"/>
      <c r="L3490" s="1417"/>
      <c r="M3490" s="1417"/>
      <c r="N3490" s="1417"/>
      <c r="O3490" s="1418"/>
      <c r="P3490" s="1007"/>
    </row>
    <row r="3491" spans="1:16" s="73" customFormat="1" ht="18.600000000000001" customHeight="1" thickBot="1">
      <c r="A3491" s="1303"/>
      <c r="B3491" s="547" t="s">
        <v>210</v>
      </c>
      <c r="C3491" s="548" t="s">
        <v>153</v>
      </c>
      <c r="D3491" s="1281" t="s">
        <v>215</v>
      </c>
      <c r="E3491" s="1280"/>
      <c r="F3491" s="1422" t="s">
        <v>216</v>
      </c>
      <c r="G3491" s="1423"/>
      <c r="H3491" s="1423"/>
      <c r="I3491" s="1424"/>
      <c r="J3491" s="1419"/>
      <c r="K3491" s="1420"/>
      <c r="L3491" s="1420"/>
      <c r="M3491" s="1420"/>
      <c r="N3491" s="1420"/>
      <c r="O3491" s="1421"/>
      <c r="P3491" s="1007"/>
    </row>
    <row r="3492" spans="1:16" s="73" customFormat="1" ht="9.75" customHeight="1">
      <c r="A3492" s="1412"/>
      <c r="B3492" s="1412"/>
      <c r="C3492" s="1412"/>
      <c r="D3492" s="1412"/>
      <c r="E3492" s="1412"/>
      <c r="F3492" s="1412"/>
      <c r="G3492" s="1412"/>
      <c r="H3492" s="1412"/>
      <c r="I3492" s="1412"/>
      <c r="J3492" s="1412"/>
      <c r="K3492" s="1412"/>
      <c r="L3492" s="1412"/>
      <c r="M3492" s="1412"/>
      <c r="N3492" s="1412"/>
      <c r="O3492" s="1412"/>
      <c r="P3492" s="1412"/>
    </row>
    <row r="3493" spans="1:16" s="73" customFormat="1" ht="17.25" customHeight="1" thickBot="1">
      <c r="A3493" s="241">
        <f>A3457+1</f>
        <v>98</v>
      </c>
      <c r="B3493" s="1302" t="s">
        <v>53</v>
      </c>
      <c r="C3493" s="1302"/>
      <c r="D3493" s="1302"/>
      <c r="E3493" s="1302"/>
      <c r="F3493" s="1302"/>
      <c r="G3493" s="1302"/>
      <c r="H3493" s="1302"/>
      <c r="I3493" s="1302"/>
      <c r="J3493" s="1302"/>
      <c r="K3493" s="1302"/>
      <c r="L3493" s="1302"/>
      <c r="M3493" s="1302"/>
      <c r="N3493" s="1302"/>
      <c r="O3493" s="1302"/>
      <c r="P3493" s="1007"/>
    </row>
    <row r="3494" spans="1:16" s="73" customFormat="1" ht="44.25" customHeight="1">
      <c r="A3494" s="1303"/>
      <c r="B3494" s="1304" t="str">
        <f>IF(L3496&gt;0,CONCATENATE(I3496,L3496),0)</f>
        <v>Roll No.:-998</v>
      </c>
      <c r="C3494" s="1306"/>
      <c r="D3494" s="1308" t="str">
        <f>Master!$E$8</f>
        <v>Govt. Sr. Secondary School Raimalwada</v>
      </c>
      <c r="E3494" s="1309"/>
      <c r="F3494" s="1309"/>
      <c r="G3494" s="1309"/>
      <c r="H3494" s="1309"/>
      <c r="I3494" s="1309"/>
      <c r="J3494" s="1309"/>
      <c r="K3494" s="1309"/>
      <c r="L3494" s="1309"/>
      <c r="M3494" s="1309"/>
      <c r="N3494" s="1309"/>
      <c r="O3494" s="1310"/>
      <c r="P3494" s="1007"/>
    </row>
    <row r="3495" spans="1:16" s="73" customFormat="1" ht="26.25" customHeight="1" thickBot="1">
      <c r="A3495" s="1303"/>
      <c r="B3495" s="1305"/>
      <c r="C3495" s="1307"/>
      <c r="D3495" s="1311" t="str">
        <f>Master!$E$11</f>
        <v>P.S.-Bapini (Jodhpur)</v>
      </c>
      <c r="E3495" s="1311"/>
      <c r="F3495" s="1311"/>
      <c r="G3495" s="1311"/>
      <c r="H3495" s="1311"/>
      <c r="I3495" s="1311"/>
      <c r="J3495" s="1311"/>
      <c r="K3495" s="1311"/>
      <c r="L3495" s="1311"/>
      <c r="M3495" s="1311"/>
      <c r="N3495" s="1311"/>
      <c r="O3495" s="1312"/>
      <c r="P3495" s="1007"/>
    </row>
    <row r="3496" spans="1:16" s="73" customFormat="1" ht="15" customHeight="1">
      <c r="A3496" s="1303"/>
      <c r="B3496" s="1313"/>
      <c r="C3496" s="1314" t="s">
        <v>163</v>
      </c>
      <c r="D3496" s="1315"/>
      <c r="E3496" s="1315"/>
      <c r="F3496" s="1315"/>
      <c r="G3496" s="1315"/>
      <c r="H3496" s="1316"/>
      <c r="I3496" s="1320" t="s">
        <v>125</v>
      </c>
      <c r="J3496" s="1321"/>
      <c r="K3496" s="1321"/>
      <c r="L3496" s="1286">
        <f>VLOOKUP(A3493,'Marks Entry'!$B$9:$G$108,6)</f>
        <v>998</v>
      </c>
      <c r="M3496" s="1288" t="str">
        <f>CONCATENATE('Marks Entry'!$C$3,"0",'Marks Entry'!$G$3)</f>
        <v>School U-Dise Code :-08151106901</v>
      </c>
      <c r="N3496" s="1289"/>
      <c r="O3496" s="1290"/>
      <c r="P3496" s="1007"/>
    </row>
    <row r="3497" spans="1:16" s="73" customFormat="1" ht="15" customHeight="1">
      <c r="A3497" s="1303"/>
      <c r="B3497" s="1313"/>
      <c r="C3497" s="1314"/>
      <c r="D3497" s="1315"/>
      <c r="E3497" s="1315"/>
      <c r="F3497" s="1315"/>
      <c r="G3497" s="1315"/>
      <c r="H3497" s="1316"/>
      <c r="I3497" s="1320"/>
      <c r="J3497" s="1321"/>
      <c r="K3497" s="1321"/>
      <c r="L3497" s="1286"/>
      <c r="M3497" s="1291" t="str">
        <f>CONCATENATE('Marks Entry'!$I$3,'Marks Entry'!$J$3)</f>
        <v>Session :-2022-23</v>
      </c>
      <c r="N3497" s="1292"/>
      <c r="O3497" s="1293"/>
      <c r="P3497" s="1007"/>
    </row>
    <row r="3498" spans="1:16" s="73" customFormat="1" ht="15" customHeight="1" thickBot="1">
      <c r="A3498" s="1303"/>
      <c r="B3498" s="1313"/>
      <c r="C3498" s="1317"/>
      <c r="D3498" s="1318"/>
      <c r="E3498" s="1318"/>
      <c r="F3498" s="1318"/>
      <c r="G3498" s="1318"/>
      <c r="H3498" s="1319"/>
      <c r="I3498" s="1322"/>
      <c r="J3498" s="1323"/>
      <c r="K3498" s="1323"/>
      <c r="L3498" s="1287"/>
      <c r="M3498" s="1294"/>
      <c r="N3498" s="1295"/>
      <c r="O3498" s="1296"/>
      <c r="P3498" s="1007"/>
    </row>
    <row r="3499" spans="1:16" s="73" customFormat="1" ht="19.5" customHeight="1">
      <c r="A3499" s="1303"/>
      <c r="B3499" s="543" t="s">
        <v>210</v>
      </c>
      <c r="C3499" s="1297" t="s">
        <v>21</v>
      </c>
      <c r="D3499" s="1298"/>
      <c r="E3499" s="1298"/>
      <c r="F3499" s="1298"/>
      <c r="G3499" s="1299"/>
      <c r="H3499" s="13" t="s">
        <v>161</v>
      </c>
      <c r="I3499" s="1300">
        <f>VLOOKUP($A3493,'Marks Entry'!$B$9:$FN$108,4,0)</f>
        <v>0</v>
      </c>
      <c r="J3499" s="1300"/>
      <c r="K3499" s="1300"/>
      <c r="L3499" s="1300"/>
      <c r="M3499" s="1300"/>
      <c r="N3499" s="1300"/>
      <c r="O3499" s="1301"/>
      <c r="P3499" s="1007"/>
    </row>
    <row r="3500" spans="1:16" s="73" customFormat="1" ht="19.5" customHeight="1">
      <c r="A3500" s="1303"/>
      <c r="B3500" s="543" t="s">
        <v>210</v>
      </c>
      <c r="C3500" s="1283" t="s">
        <v>23</v>
      </c>
      <c r="D3500" s="1284"/>
      <c r="E3500" s="1284"/>
      <c r="F3500" s="1284"/>
      <c r="G3500" s="1285"/>
      <c r="H3500" s="25" t="s">
        <v>161</v>
      </c>
      <c r="I3500" s="1252">
        <f>VLOOKUP($A3493,'Marks Entry'!$B$9:$FN$108,7,0)</f>
        <v>0</v>
      </c>
      <c r="J3500" s="1252"/>
      <c r="K3500" s="1252"/>
      <c r="L3500" s="1252"/>
      <c r="M3500" s="1252"/>
      <c r="N3500" s="1252"/>
      <c r="O3500" s="1253"/>
      <c r="P3500" s="1007"/>
    </row>
    <row r="3501" spans="1:16" s="73" customFormat="1" ht="19.5" customHeight="1">
      <c r="A3501" s="1303"/>
      <c r="B3501" s="543" t="s">
        <v>210</v>
      </c>
      <c r="C3501" s="1283" t="s">
        <v>24</v>
      </c>
      <c r="D3501" s="1284"/>
      <c r="E3501" s="1284"/>
      <c r="F3501" s="1284"/>
      <c r="G3501" s="1285"/>
      <c r="H3501" s="25" t="s">
        <v>161</v>
      </c>
      <c r="I3501" s="1252">
        <f>VLOOKUP($A3493,'Marks Entry'!$B$9:$FN$108,8,0)</f>
        <v>0</v>
      </c>
      <c r="J3501" s="1252"/>
      <c r="K3501" s="1252"/>
      <c r="L3501" s="1252"/>
      <c r="M3501" s="1252"/>
      <c r="N3501" s="1252"/>
      <c r="O3501" s="1253"/>
      <c r="P3501" s="1007"/>
    </row>
    <row r="3502" spans="1:16" s="73" customFormat="1" ht="19.5" customHeight="1">
      <c r="A3502" s="1303"/>
      <c r="B3502" s="543" t="s">
        <v>210</v>
      </c>
      <c r="C3502" s="1283" t="s">
        <v>55</v>
      </c>
      <c r="D3502" s="1284"/>
      <c r="E3502" s="1284"/>
      <c r="F3502" s="1284"/>
      <c r="G3502" s="1285"/>
      <c r="H3502" s="25" t="s">
        <v>161</v>
      </c>
      <c r="I3502" s="1252">
        <f>VLOOKUP($A3493,'Marks Entry'!$B$9:$FN$108,9,0)</f>
        <v>0</v>
      </c>
      <c r="J3502" s="1252"/>
      <c r="K3502" s="1252"/>
      <c r="L3502" s="1252"/>
      <c r="M3502" s="1252"/>
      <c r="N3502" s="1252"/>
      <c r="O3502" s="1253"/>
      <c r="P3502" s="1007"/>
    </row>
    <row r="3503" spans="1:16" s="73" customFormat="1" ht="19.5" customHeight="1">
      <c r="A3503" s="1303"/>
      <c r="B3503" s="543" t="s">
        <v>210</v>
      </c>
      <c r="C3503" s="1283" t="s">
        <v>56</v>
      </c>
      <c r="D3503" s="1284"/>
      <c r="E3503" s="1284"/>
      <c r="F3503" s="1284"/>
      <c r="G3503" s="1285"/>
      <c r="H3503" s="25" t="s">
        <v>161</v>
      </c>
      <c r="I3503" s="1251" t="str">
        <f>CONCATENATE('Marks Entry'!$G$4,'Marks Entry'!$J$4)</f>
        <v>6(A)</v>
      </c>
      <c r="J3503" s="1252"/>
      <c r="K3503" s="1252"/>
      <c r="L3503" s="1252"/>
      <c r="M3503" s="1252"/>
      <c r="N3503" s="1252"/>
      <c r="O3503" s="1253"/>
      <c r="P3503" s="1007"/>
    </row>
    <row r="3504" spans="1:16" s="73" customFormat="1" ht="19.5" customHeight="1" thickBot="1">
      <c r="A3504" s="1303"/>
      <c r="B3504" s="543" t="s">
        <v>210</v>
      </c>
      <c r="C3504" s="1254" t="s">
        <v>26</v>
      </c>
      <c r="D3504" s="1255"/>
      <c r="E3504" s="1255"/>
      <c r="F3504" s="1255"/>
      <c r="G3504" s="1256"/>
      <c r="H3504" s="61" t="s">
        <v>161</v>
      </c>
      <c r="I3504" s="1257">
        <f>VLOOKUP($A3493,'Marks Entry'!$B$9:$FN$108,10,0)</f>
        <v>0</v>
      </c>
      <c r="J3504" s="1257"/>
      <c r="K3504" s="1257"/>
      <c r="L3504" s="1257"/>
      <c r="M3504" s="1257"/>
      <c r="N3504" s="1257"/>
      <c r="O3504" s="1258"/>
      <c r="P3504" s="1007"/>
    </row>
    <row r="3505" spans="1:16" s="73" customFormat="1" ht="34.5" customHeight="1">
      <c r="A3505" s="1303"/>
      <c r="B3505" s="543" t="s">
        <v>210</v>
      </c>
      <c r="C3505" s="1259" t="s">
        <v>57</v>
      </c>
      <c r="D3505" s="1260"/>
      <c r="E3505" s="525" t="s">
        <v>82</v>
      </c>
      <c r="F3505" s="525" t="s">
        <v>83</v>
      </c>
      <c r="G3505" s="697" t="str">
        <f>'Marks Entry'!$R$5</f>
        <v>No Bag Day Activity</v>
      </c>
      <c r="H3505" s="521" t="s">
        <v>32</v>
      </c>
      <c r="I3505" s="1261" t="s">
        <v>58</v>
      </c>
      <c r="J3505" s="1262"/>
      <c r="K3505" s="522" t="s">
        <v>203</v>
      </c>
      <c r="L3505" s="1263" t="s">
        <v>94</v>
      </c>
      <c r="M3505" s="1264"/>
      <c r="N3505" s="535" t="s">
        <v>86</v>
      </c>
      <c r="O3505" s="1265" t="s">
        <v>101</v>
      </c>
      <c r="P3505" s="1007"/>
    </row>
    <row r="3506" spans="1:16" s="73" customFormat="1" ht="25.5" customHeight="1" thickBot="1">
      <c r="A3506" s="1303"/>
      <c r="B3506" s="543" t="s">
        <v>210</v>
      </c>
      <c r="C3506" s="1267" t="s">
        <v>59</v>
      </c>
      <c r="D3506" s="1268"/>
      <c r="E3506" s="549">
        <f>'Marks Entry'!$N$7</f>
        <v>10</v>
      </c>
      <c r="F3506" s="549">
        <f>'Marks Entry'!$Q$7</f>
        <v>10</v>
      </c>
      <c r="G3506" s="549">
        <f>'Marks Entry'!$T$7</f>
        <v>10</v>
      </c>
      <c r="H3506" s="111">
        <f>SUM(E3506:G3506)</f>
        <v>30</v>
      </c>
      <c r="I3506" s="1269">
        <f>'Marks Entry'!$X$7</f>
        <v>70</v>
      </c>
      <c r="J3506" s="1270"/>
      <c r="K3506" s="531">
        <f>SUM(H3506,I3506)</f>
        <v>100</v>
      </c>
      <c r="L3506" s="1330">
        <f>'Marks Entry'!$AA$7</f>
        <v>100</v>
      </c>
      <c r="M3506" s="1331"/>
      <c r="N3506" s="536">
        <f>H3506+I3506+L3506</f>
        <v>200</v>
      </c>
      <c r="O3506" s="1266"/>
      <c r="P3506" s="1007"/>
    </row>
    <row r="3507" spans="1:16" s="73" customFormat="1" ht="18.600000000000001" customHeight="1">
      <c r="A3507" s="1303"/>
      <c r="B3507" s="543" t="s">
        <v>210</v>
      </c>
      <c r="C3507" s="1324" t="str">
        <f>'Marks Entry'!$L$3</f>
        <v>HINDI</v>
      </c>
      <c r="D3507" s="1325"/>
      <c r="E3507" s="527">
        <f>IF($L3496="TC",0,IF($L3496="Nso",0,VLOOKUP($A3493,'Marks Entry'!$B$9:$FN$108,13,0)))</f>
        <v>0</v>
      </c>
      <c r="F3507" s="527">
        <f>IF($L3496="TC",0,IF($L3496="Nso",0,VLOOKUP($A3493,'Marks Entry'!$B$9:$FN$108,16,0)))</f>
        <v>0</v>
      </c>
      <c r="G3507" s="527">
        <f>IF($L3496="TC",0,IF($L3496="Nso",0,VLOOKUP($A3493,'Marks Entry'!$B$9:$FN$108,19,0)))</f>
        <v>0</v>
      </c>
      <c r="H3507" s="528">
        <f>SUM(E3507:G3507)</f>
        <v>0</v>
      </c>
      <c r="I3507" s="1326">
        <f>IF($L3496="TC",0,IF($L3496="Nso",0,VLOOKUP($A3493,'Marks Entry'!$B$9:$FN$108,23,0)))</f>
        <v>0</v>
      </c>
      <c r="J3507" s="1327"/>
      <c r="K3507" s="532">
        <f>SUM(H3507,I3507)</f>
        <v>0</v>
      </c>
      <c r="L3507" s="1328">
        <f>IF($L3496="TC",0,IF($L3496="Nso",0,VLOOKUP($A3493,'Marks Entry'!$B$9:$FN$108,26,0)))</f>
        <v>0</v>
      </c>
      <c r="M3507" s="1329"/>
      <c r="N3507" s="537">
        <f>SUM(H3507,I3507,L3507)</f>
        <v>0</v>
      </c>
      <c r="O3507" s="544" t="str">
        <f>IF($L3496="TC",0,IF($L3496="Nso",0,VLOOKUP($A3493,'Marks Entry'!$B$9:$FN$108,30,0)))</f>
        <v>E</v>
      </c>
      <c r="P3507" s="1007"/>
    </row>
    <row r="3508" spans="1:16" s="73" customFormat="1" ht="18.600000000000001" customHeight="1">
      <c r="A3508" s="1303"/>
      <c r="B3508" s="543" t="s">
        <v>210</v>
      </c>
      <c r="C3508" s="1271" t="str">
        <f>'Marks Entry'!$AF$3</f>
        <v>ENGLISH</v>
      </c>
      <c r="D3508" s="1272"/>
      <c r="E3508" s="527">
        <f>IF($L3496="TC",0,IF($L3496="Nso",0,VLOOKUP($A3493,'Marks Entry'!$B$9:$FN$108,33,0)))</f>
        <v>0</v>
      </c>
      <c r="F3508" s="527">
        <f>IF($L3496="TC",0,IF($L3496="Nso",0,VLOOKUP($A3493,'Marks Entry'!$B$9:$FN$108,36,0)))</f>
        <v>0</v>
      </c>
      <c r="G3508" s="527">
        <f>IF($L3496="TC",0,IF($L3496="Nso",0,VLOOKUP($A3493,'Marks Entry'!$B$9:$FN$108,39,0)))</f>
        <v>0</v>
      </c>
      <c r="H3508" s="529">
        <f t="shared" ref="H3508:H3512" si="291">SUM(E3508:G3508)</f>
        <v>0</v>
      </c>
      <c r="I3508" s="1273">
        <f>IF($L3496="TC",0,IF($L3496="Nso",0,VLOOKUP($A3493,'Marks Entry'!$B$9:$FN$108,43,0)))</f>
        <v>0</v>
      </c>
      <c r="J3508" s="1274"/>
      <c r="K3508" s="533">
        <f t="shared" ref="K3508:K3512" si="292">SUM(H3508,I3508)</f>
        <v>0</v>
      </c>
      <c r="L3508" s="1275">
        <f>IF($L3496="TC",0,IF($L3496="Nso",0,VLOOKUP($A3493,'Marks Entry'!$B$9:$FN$108,46,0)))</f>
        <v>0</v>
      </c>
      <c r="M3508" s="1276"/>
      <c r="N3508" s="537">
        <f t="shared" ref="N3508:N3512" si="293">SUM(H3508,I3508,L3508)</f>
        <v>0</v>
      </c>
      <c r="O3508" s="544" t="str">
        <f>IF($L3496="TC",0,IF($L3496="Nso",0,VLOOKUP($A3493,'Marks Entry'!$B$9:$FN$108,50,0)))</f>
        <v>E</v>
      </c>
      <c r="P3508" s="1007"/>
    </row>
    <row r="3509" spans="1:16" s="73" customFormat="1" ht="18.600000000000001" customHeight="1">
      <c r="A3509" s="1303"/>
      <c r="B3509" s="543" t="s">
        <v>210</v>
      </c>
      <c r="C3509" s="1271" t="str">
        <f>'Marks Entry'!$AZ$3</f>
        <v>SANSKRIT</v>
      </c>
      <c r="D3509" s="1272"/>
      <c r="E3509" s="527">
        <f>IF($L3496="TC",0,IF($L3496="Nso",0,VLOOKUP($A3493,'Marks Entry'!$B$9:$FN$108,53,0)))</f>
        <v>0</v>
      </c>
      <c r="F3509" s="527">
        <f>IF($L3496="TC",0,IF($L3496="TC",0,IF($L3496="Nso",0,VLOOKUP($A3493,'Marks Entry'!$B$9:$FN$108,56,0))))</f>
        <v>0</v>
      </c>
      <c r="G3509" s="527">
        <f>IF($L3496="TC",0,IF($L3496="TC",0,IF($L3496="Nso",0,VLOOKUP($A3493,'Marks Entry'!$B$9:$FN$108,59,0))))</f>
        <v>0</v>
      </c>
      <c r="H3509" s="529">
        <f t="shared" si="291"/>
        <v>0</v>
      </c>
      <c r="I3509" s="1273">
        <f>IF($L3496="TC",0,IF($L3496="Nso",0,VLOOKUP($A3493,'Marks Entry'!$B$9:$FN$108,63,0)))</f>
        <v>0</v>
      </c>
      <c r="J3509" s="1274"/>
      <c r="K3509" s="533">
        <f t="shared" si="292"/>
        <v>0</v>
      </c>
      <c r="L3509" s="1275">
        <f>IF($L3496="TC",0,IF($L3496="Nso",0,VLOOKUP($A3493,'Marks Entry'!$B$9:$FN$108,66,0)))</f>
        <v>0</v>
      </c>
      <c r="M3509" s="1276"/>
      <c r="N3509" s="537">
        <f t="shared" si="293"/>
        <v>0</v>
      </c>
      <c r="O3509" s="544" t="str">
        <f>IF($L3496="TC",0,IF($L3496="Nso",0,VLOOKUP($A3493,'Marks Entry'!$B$9:$FN$108,70,0)))</f>
        <v>E</v>
      </c>
      <c r="P3509" s="1007"/>
    </row>
    <row r="3510" spans="1:16" s="73" customFormat="1" ht="18.600000000000001" customHeight="1">
      <c r="A3510" s="1303"/>
      <c r="B3510" s="543" t="s">
        <v>210</v>
      </c>
      <c r="C3510" s="1271" t="str">
        <f>'Marks Entry'!$BT$3</f>
        <v>SCIENCE</v>
      </c>
      <c r="D3510" s="1272"/>
      <c r="E3510" s="527">
        <f>IF($L3496="TC",0,IF($L3496="Nso",0,VLOOKUP($A3493,'Marks Entry'!$B$9:$FN$108,73,0)))</f>
        <v>0</v>
      </c>
      <c r="F3510" s="527">
        <f>IF($L3496="TC",0,IF($L3496="Nso",0,VLOOKUP($A3493,'Marks Entry'!$B$9:$FN$108,76,0)))</f>
        <v>0</v>
      </c>
      <c r="G3510" s="527">
        <f>IF($L3496="TC",0,IF($L3496="Nso",0,VLOOKUP($A3493,'Marks Entry'!$B$9:$FN$108,79,0)))</f>
        <v>0</v>
      </c>
      <c r="H3510" s="529">
        <f t="shared" si="291"/>
        <v>0</v>
      </c>
      <c r="I3510" s="1273">
        <f>IF($L3496="TC",0,IF($L3496="Nso",0,VLOOKUP($A3493,'Marks Entry'!$B$9:$FN$108,83,0)))</f>
        <v>0</v>
      </c>
      <c r="J3510" s="1274"/>
      <c r="K3510" s="533">
        <f t="shared" si="292"/>
        <v>0</v>
      </c>
      <c r="L3510" s="1275">
        <f>IF($L3496="TC",0,IF($L3496="Nso",0,VLOOKUP($A3493,'Marks Entry'!$B$9:$FN$108,86,0)))</f>
        <v>0</v>
      </c>
      <c r="M3510" s="1276"/>
      <c r="N3510" s="537">
        <f t="shared" si="293"/>
        <v>0</v>
      </c>
      <c r="O3510" s="544" t="str">
        <f>IF($L3496="TC",0,IF($L3496="Nso",0,VLOOKUP($A3493,'Marks Entry'!$B$9:$FN$108,90,0)))</f>
        <v>E</v>
      </c>
      <c r="P3510" s="1007"/>
    </row>
    <row r="3511" spans="1:16" s="73" customFormat="1" ht="18.600000000000001" customHeight="1">
      <c r="A3511" s="1303"/>
      <c r="B3511" s="543" t="s">
        <v>210</v>
      </c>
      <c r="C3511" s="1271" t="str">
        <f>'Marks Entry'!$CN$3</f>
        <v>MATHEMATICS</v>
      </c>
      <c r="D3511" s="1272"/>
      <c r="E3511" s="527">
        <f>IF($L3496="TC",0,IF($L3496="Nso",0,VLOOKUP($A3493,'Marks Entry'!$B$9:$FN$108,93,0)))</f>
        <v>0</v>
      </c>
      <c r="F3511" s="527">
        <f>IF($L3496="TC",0,IF($L3496="Nso",0,VLOOKUP($A3493,'Marks Entry'!$B$9:$FN$108,96,0)))</f>
        <v>0</v>
      </c>
      <c r="G3511" s="527">
        <f>IF($L3496="TC",0,IF($L3496="Nso",0,VLOOKUP($A3493,'Marks Entry'!$B$9:$FN$108,99,0)))</f>
        <v>0</v>
      </c>
      <c r="H3511" s="529">
        <f t="shared" si="291"/>
        <v>0</v>
      </c>
      <c r="I3511" s="1273">
        <f>IF($L3496="TC",0,IF($L3496="Nso",0,VLOOKUP($A3493,'Marks Entry'!$B$9:$FN$108,103,0)))</f>
        <v>0</v>
      </c>
      <c r="J3511" s="1274"/>
      <c r="K3511" s="533">
        <f t="shared" si="292"/>
        <v>0</v>
      </c>
      <c r="L3511" s="1275">
        <f>IF($L3496="TC",0,IF($L3496="Nso",0,VLOOKUP($A3493,'Marks Entry'!$B$9:$FN$108,106,0)))</f>
        <v>0</v>
      </c>
      <c r="M3511" s="1276"/>
      <c r="N3511" s="537">
        <f t="shared" si="293"/>
        <v>0</v>
      </c>
      <c r="O3511" s="544" t="str">
        <f>IF($L3496="TC",0,IF($L3496="Nso",0,VLOOKUP($A3493,'Marks Entry'!$B$9:$FN$108,110,0)))</f>
        <v>E</v>
      </c>
      <c r="P3511" s="1007"/>
    </row>
    <row r="3512" spans="1:16" s="73" customFormat="1" ht="18.600000000000001" customHeight="1" thickBot="1">
      <c r="A3512" s="1303"/>
      <c r="B3512" s="543" t="s">
        <v>210</v>
      </c>
      <c r="C3512" s="1277" t="str">
        <f>'Marks Entry'!$DH$3</f>
        <v>SOCIAL SCIENCE</v>
      </c>
      <c r="D3512" s="1278"/>
      <c r="E3512" s="527">
        <f>IF($L3496="TC",0,IF($L3496="Nso",0,VLOOKUP($A3493,'Marks Entry'!$B$9:$FN$108,113,0)))</f>
        <v>0</v>
      </c>
      <c r="F3512" s="527">
        <f>IF($L3496="TC",0,IF($L3496="Nso",0,VLOOKUP($A3493,'Marks Entry'!$B$9:$FN$108,116,0)))</f>
        <v>0</v>
      </c>
      <c r="G3512" s="527">
        <f>IF($L3496="TC",0,IF($L3496="Nso",0,VLOOKUP($A3493,'Marks Entry'!$B$9:$FN$108,119,0)))</f>
        <v>0</v>
      </c>
      <c r="H3512" s="530">
        <f t="shared" si="291"/>
        <v>0</v>
      </c>
      <c r="I3512" s="1279">
        <f>IF($L3496="TC",0,IF($L3496="Nso",0,VLOOKUP($A3493,'Marks Entry'!$B$9:$FN$108,123,0)))</f>
        <v>0</v>
      </c>
      <c r="J3512" s="1280"/>
      <c r="K3512" s="534">
        <f t="shared" si="292"/>
        <v>0</v>
      </c>
      <c r="L3512" s="1281">
        <f>IF($L3496="TC",0,IF($L3496="Nso",0,VLOOKUP($A3493,'Marks Entry'!$B$9:$FN$108,126,0)))</f>
        <v>0</v>
      </c>
      <c r="M3512" s="1282"/>
      <c r="N3512" s="537">
        <f t="shared" si="293"/>
        <v>0</v>
      </c>
      <c r="O3512" s="544" t="str">
        <f>IF($L3496="TC",0,IF($L3496="Nso",0,VLOOKUP($A3493,'Marks Entry'!$B$9:$FN$108,130,0)))</f>
        <v>E</v>
      </c>
      <c r="P3512" s="1007"/>
    </row>
    <row r="3513" spans="1:16" s="73" customFormat="1" ht="18.600000000000001" customHeight="1">
      <c r="A3513" s="1303"/>
      <c r="B3513" s="543" t="s">
        <v>210</v>
      </c>
      <c r="C3513" s="1350" t="s">
        <v>87</v>
      </c>
      <c r="D3513" s="1351"/>
      <c r="E3513" s="1352"/>
      <c r="F3513" s="1356" t="s">
        <v>88</v>
      </c>
      <c r="G3513" s="1357"/>
      <c r="H3513" s="1358" t="s">
        <v>89</v>
      </c>
      <c r="I3513" s="1358"/>
      <c r="J3513" s="1359" t="s">
        <v>44</v>
      </c>
      <c r="K3513" s="1360"/>
      <c r="L3513" s="236" t="s">
        <v>95</v>
      </c>
      <c r="M3513" s="236" t="s">
        <v>208</v>
      </c>
      <c r="N3513" s="200" t="s">
        <v>42</v>
      </c>
      <c r="O3513" s="545" t="s">
        <v>46</v>
      </c>
      <c r="P3513" s="1007"/>
    </row>
    <row r="3514" spans="1:16" s="73" customFormat="1" ht="18.600000000000001" customHeight="1" thickBot="1">
      <c r="A3514" s="1303"/>
      <c r="B3514" s="543" t="s">
        <v>210</v>
      </c>
      <c r="C3514" s="1353"/>
      <c r="D3514" s="1354"/>
      <c r="E3514" s="1355"/>
      <c r="F3514" s="1361">
        <f>IF($L3496="TC",0,IF($L3496="Nso",0,VLOOKUP($A3493,'Marks Entry'!$B$9:$FN$108,161,0)))</f>
        <v>1200</v>
      </c>
      <c r="G3514" s="1362"/>
      <c r="H3514" s="1363">
        <f>IF($L3496="TC",0,IF($L3496="Nso",0,VLOOKUP($A3493,'Marks Entry'!$B$9:$FN$108,162,0)))</f>
        <v>0</v>
      </c>
      <c r="I3514" s="1363"/>
      <c r="J3514" s="1364">
        <f>IF($L3496="TC",0,IF($L3496="Nso",0,VLOOKUP($A3493,'Marks Entry'!$B$9:$FN$108,163,0)))</f>
        <v>0</v>
      </c>
      <c r="K3514" s="1365"/>
      <c r="L3514" s="237" t="str">
        <f>IF($L3496="TC",0,IF($L3496="Nso",0,VLOOKUP($A3493,'Marks Entry'!$B$9:$FN$108,164,0)))</f>
        <v/>
      </c>
      <c r="M3514" s="237" t="str">
        <f>IF($L3496="TC",0,IF($L3496="Nso",0,VLOOKUP($A3493,'Marks Entry'!$B$9:$FN$108,165,0)))</f>
        <v/>
      </c>
      <c r="N3514" s="542" t="str">
        <f>IF($L3496="TC","TC",IF($L3496="Nso","NSO",VLOOKUP($A3493,'Marks Entry'!$B$9:$FN$108,166,0)))</f>
        <v>PROMOTED</v>
      </c>
      <c r="O3514" s="546" t="str">
        <f>IF($L3496="Nso",0,VLOOKUP($A3493,'Marks Entry'!$B$9:$FN$108,168,0))</f>
        <v/>
      </c>
      <c r="P3514" s="1007"/>
    </row>
    <row r="3515" spans="1:16" s="73" customFormat="1" ht="18.600000000000001" customHeight="1">
      <c r="A3515" s="1303"/>
      <c r="B3515" s="543" t="s">
        <v>210</v>
      </c>
      <c r="C3515" s="1332" t="s">
        <v>62</v>
      </c>
      <c r="D3515" s="1333"/>
      <c r="E3515" s="1333"/>
      <c r="F3515" s="1333"/>
      <c r="G3515" s="1333"/>
      <c r="H3515" s="1333"/>
      <c r="I3515" s="1334"/>
      <c r="J3515" s="1335" t="s">
        <v>63</v>
      </c>
      <c r="K3515" s="1335"/>
      <c r="L3515" s="1336"/>
      <c r="M3515" s="238">
        <f>IF($L3496="TC",0,IF($L3496="Nso",0,VLOOKUP($A3493,'Marks Entry'!$B$9:$FN$108,158,0)))</f>
        <v>0</v>
      </c>
      <c r="N3515" s="1337" t="s">
        <v>104</v>
      </c>
      <c r="O3515" s="1338"/>
      <c r="P3515" s="1007"/>
    </row>
    <row r="3516" spans="1:16" s="73" customFormat="1" ht="18.600000000000001" customHeight="1" thickBot="1">
      <c r="A3516" s="1303"/>
      <c r="B3516" s="543" t="s">
        <v>210</v>
      </c>
      <c r="C3516" s="1339" t="s">
        <v>57</v>
      </c>
      <c r="D3516" s="1340"/>
      <c r="E3516" s="1340"/>
      <c r="F3516" s="1341" t="s">
        <v>168</v>
      </c>
      <c r="G3516" s="1341"/>
      <c r="H3516" s="1341"/>
      <c r="I3516" s="523" t="s">
        <v>50</v>
      </c>
      <c r="J3516" s="1342" t="s">
        <v>64</v>
      </c>
      <c r="K3516" s="1342"/>
      <c r="L3516" s="1343"/>
      <c r="M3516" s="239">
        <f>IF($L3496="TC",0,IF($L3496="Nso",0,VLOOKUP($A3493,'Marks Entry'!$B$9:$FN$108,159,0)))</f>
        <v>0</v>
      </c>
      <c r="N3516" s="1344" t="str">
        <f>IF($L3496="TC",0,IF($L3496="Nso",0,VLOOKUP($A3493,'Marks Entry'!$B$9:$FN$108,160,0)))</f>
        <v/>
      </c>
      <c r="O3516" s="1345"/>
      <c r="P3516" s="1007"/>
    </row>
    <row r="3517" spans="1:16" s="73" customFormat="1" ht="18.600000000000001" customHeight="1">
      <c r="A3517" s="1303"/>
      <c r="B3517" s="543" t="s">
        <v>210</v>
      </c>
      <c r="C3517" s="1339"/>
      <c r="D3517" s="1340"/>
      <c r="E3517" s="1340"/>
      <c r="F3517" s="1341"/>
      <c r="G3517" s="1341"/>
      <c r="H3517" s="1341"/>
      <c r="I3517" s="524" t="s">
        <v>102</v>
      </c>
      <c r="J3517" s="1346" t="s">
        <v>65</v>
      </c>
      <c r="K3517" s="1346"/>
      <c r="L3517" s="1347"/>
      <c r="M3517" s="1348" t="str">
        <f>IF($L3496="TC",0,IF($L3496="Nso",0,VLOOKUP($A3493,'Marks Entry'!$B$9:$FN$108,169,0)))</f>
        <v>Need Improvement</v>
      </c>
      <c r="N3517" s="1348"/>
      <c r="O3517" s="1349"/>
      <c r="P3517" s="1007"/>
    </row>
    <row r="3518" spans="1:16" s="73" customFormat="1" ht="18.600000000000001" customHeight="1">
      <c r="A3518" s="1303"/>
      <c r="B3518" s="543" t="s">
        <v>210</v>
      </c>
      <c r="C3518" s="1397" t="str">
        <f>'Marks Entry'!$EB$3</f>
        <v>Work Exp.</v>
      </c>
      <c r="D3518" s="1398"/>
      <c r="E3518" s="1399"/>
      <c r="F3518" s="1400" t="str">
        <f>IF($L3496="TC",0,IF($L3496="Nso",0,VLOOKUP($A3493,'Marks Entry'!$B$9:$GM$108,186,0)))</f>
        <v>0/100</v>
      </c>
      <c r="G3518" s="1400"/>
      <c r="H3518" s="1400"/>
      <c r="I3518" s="59" t="str">
        <f>IF($L3496="TC",0,IF($L3496="Nso",0,VLOOKUP($A3493,'Marks Entry'!$B$9:$GM$108,139,0)))</f>
        <v>E</v>
      </c>
      <c r="J3518" s="1401" t="s">
        <v>81</v>
      </c>
      <c r="K3518" s="1401"/>
      <c r="L3518" s="1402"/>
      <c r="M3518" s="1403">
        <f>'Marks Entry'!$AA$2</f>
        <v>45041</v>
      </c>
      <c r="N3518" s="1403"/>
      <c r="O3518" s="1404"/>
      <c r="P3518" s="1007"/>
    </row>
    <row r="3519" spans="1:16" s="73" customFormat="1" ht="18.600000000000001" customHeight="1">
      <c r="A3519" s="1303"/>
      <c r="B3519" s="543" t="s">
        <v>210</v>
      </c>
      <c r="C3519" s="1405" t="str">
        <f>'Marks Entry'!$EK$3</f>
        <v>Art Edu.</v>
      </c>
      <c r="D3519" s="1400"/>
      <c r="E3519" s="1400"/>
      <c r="F3519" s="1406" t="str">
        <f>IF($L3496="TC",0,IF($L3496="Nso",0,VLOOKUP($A3493,'Marks Entry'!$B$9:$GM$108,190,0)))</f>
        <v>0/100</v>
      </c>
      <c r="G3519" s="1407"/>
      <c r="H3519" s="1408"/>
      <c r="I3519" s="59" t="str">
        <f>IF($L3496="TC",0,IF($L3496="Nso",0,VLOOKUP($A3493,'Marks Entry'!$B$9:$GM$108,148,0)))</f>
        <v>E</v>
      </c>
      <c r="J3519" s="1409"/>
      <c r="K3519" s="1409"/>
      <c r="L3519" s="1410"/>
      <c r="M3519" s="1410"/>
      <c r="N3519" s="1410"/>
      <c r="O3519" s="1411"/>
      <c r="P3519" s="1007"/>
    </row>
    <row r="3520" spans="1:16" s="73" customFormat="1" ht="18.600000000000001" customHeight="1">
      <c r="A3520" s="1303"/>
      <c r="B3520" s="543" t="s">
        <v>210</v>
      </c>
      <c r="C3520" s="1366" t="str">
        <f>'Marks Entry'!$ET$3</f>
        <v>HEALTH &amp; PHY. EDU.</v>
      </c>
      <c r="D3520" s="1367"/>
      <c r="E3520" s="1367"/>
      <c r="F3520" s="1368" t="str">
        <f>IF($L3496="TC",0,IF($L3496="Nso",0,VLOOKUP($A3493,'Marks Entry'!$B$9:$GM$108,194,0)))</f>
        <v>0/100</v>
      </c>
      <c r="G3520" s="1369"/>
      <c r="H3520" s="1370"/>
      <c r="I3520" s="59" t="str">
        <f>IF($L3496="TC",0,IF($L3496="Nso",0,VLOOKUP($A3493,'Marks Entry'!$B$9:$GM$108,157,0)))</f>
        <v>E</v>
      </c>
      <c r="J3520" s="1371" t="s">
        <v>77</v>
      </c>
      <c r="K3520" s="1372"/>
      <c r="L3520" s="1373"/>
      <c r="M3520" s="1377"/>
      <c r="N3520" s="1372"/>
      <c r="O3520" s="1378"/>
      <c r="P3520" s="1007"/>
    </row>
    <row r="3521" spans="1:16" s="73" customFormat="1" ht="18.600000000000001" customHeight="1">
      <c r="A3521" s="1303"/>
      <c r="B3521" s="543" t="s">
        <v>210</v>
      </c>
      <c r="C3521" s="1381" t="s">
        <v>66</v>
      </c>
      <c r="D3521" s="1382"/>
      <c r="E3521" s="1382"/>
      <c r="F3521" s="1382"/>
      <c r="G3521" s="1382"/>
      <c r="H3521" s="1382"/>
      <c r="I3521" s="1383"/>
      <c r="J3521" s="1374"/>
      <c r="K3521" s="1375"/>
      <c r="L3521" s="1376"/>
      <c r="M3521" s="1379"/>
      <c r="N3521" s="1375"/>
      <c r="O3521" s="1380"/>
      <c r="P3521" s="1007"/>
    </row>
    <row r="3522" spans="1:16" s="73" customFormat="1" ht="18.600000000000001" customHeight="1" thickBot="1">
      <c r="A3522" s="1303"/>
      <c r="B3522" s="543" t="s">
        <v>210</v>
      </c>
      <c r="C3522" s="60" t="s">
        <v>67</v>
      </c>
      <c r="D3522" s="1384" t="s">
        <v>72</v>
      </c>
      <c r="E3522" s="1385"/>
      <c r="F3522" s="1384" t="s">
        <v>73</v>
      </c>
      <c r="G3522" s="1386"/>
      <c r="H3522" s="1386"/>
      <c r="I3522" s="1387"/>
      <c r="J3522" s="1388" t="s">
        <v>78</v>
      </c>
      <c r="K3522" s="1389"/>
      <c r="L3522" s="1389"/>
      <c r="M3522" s="1389"/>
      <c r="N3522" s="1389"/>
      <c r="O3522" s="1390"/>
      <c r="P3522" s="1007"/>
    </row>
    <row r="3523" spans="1:16" s="73" customFormat="1" ht="18.600000000000001" customHeight="1">
      <c r="A3523" s="1303"/>
      <c r="B3523" s="543" t="s">
        <v>210</v>
      </c>
      <c r="C3523" s="690" t="s">
        <v>68</v>
      </c>
      <c r="D3523" s="1328" t="s">
        <v>211</v>
      </c>
      <c r="E3523" s="1327"/>
      <c r="F3523" s="1394" t="s">
        <v>74</v>
      </c>
      <c r="G3523" s="1395"/>
      <c r="H3523" s="1395"/>
      <c r="I3523" s="1396"/>
      <c r="J3523" s="1391"/>
      <c r="K3523" s="1392"/>
      <c r="L3523" s="1392"/>
      <c r="M3523" s="1392"/>
      <c r="N3523" s="1392"/>
      <c r="O3523" s="1393"/>
      <c r="P3523" s="1007"/>
    </row>
    <row r="3524" spans="1:16" s="73" customFormat="1" ht="18.600000000000001" customHeight="1">
      <c r="A3524" s="1303"/>
      <c r="B3524" s="543" t="s">
        <v>210</v>
      </c>
      <c r="C3524" s="689" t="s">
        <v>69</v>
      </c>
      <c r="D3524" s="1275" t="s">
        <v>212</v>
      </c>
      <c r="E3524" s="1274"/>
      <c r="F3524" s="1413" t="s">
        <v>75</v>
      </c>
      <c r="G3524" s="1414"/>
      <c r="H3524" s="1414"/>
      <c r="I3524" s="1415"/>
      <c r="J3524" s="1391"/>
      <c r="K3524" s="1392"/>
      <c r="L3524" s="1392"/>
      <c r="M3524" s="1392"/>
      <c r="N3524" s="1392"/>
      <c r="O3524" s="1393"/>
      <c r="P3524" s="1007"/>
    </row>
    <row r="3525" spans="1:16" s="73" customFormat="1" ht="18.600000000000001" customHeight="1">
      <c r="A3525" s="1303"/>
      <c r="B3525" s="543" t="s">
        <v>210</v>
      </c>
      <c r="C3525" s="689" t="s">
        <v>71</v>
      </c>
      <c r="D3525" s="1275" t="s">
        <v>213</v>
      </c>
      <c r="E3525" s="1274"/>
      <c r="F3525" s="1413" t="s">
        <v>76</v>
      </c>
      <c r="G3525" s="1414"/>
      <c r="H3525" s="1414"/>
      <c r="I3525" s="1415"/>
      <c r="J3525" s="1416" t="s">
        <v>90</v>
      </c>
      <c r="K3525" s="1417"/>
      <c r="L3525" s="1417"/>
      <c r="M3525" s="1417"/>
      <c r="N3525" s="1417"/>
      <c r="O3525" s="1418"/>
      <c r="P3525" s="1007"/>
    </row>
    <row r="3526" spans="1:16" s="73" customFormat="1" ht="18.600000000000001" customHeight="1">
      <c r="A3526" s="1303"/>
      <c r="B3526" s="543" t="s">
        <v>210</v>
      </c>
      <c r="C3526" s="689" t="s">
        <v>70</v>
      </c>
      <c r="D3526" s="1275" t="s">
        <v>214</v>
      </c>
      <c r="E3526" s="1274"/>
      <c r="F3526" s="1413" t="s">
        <v>103</v>
      </c>
      <c r="G3526" s="1414"/>
      <c r="H3526" s="1414"/>
      <c r="I3526" s="1415"/>
      <c r="J3526" s="1416"/>
      <c r="K3526" s="1417"/>
      <c r="L3526" s="1417"/>
      <c r="M3526" s="1417"/>
      <c r="N3526" s="1417"/>
      <c r="O3526" s="1418"/>
      <c r="P3526" s="1007"/>
    </row>
    <row r="3527" spans="1:16" s="73" customFormat="1" ht="18.600000000000001" customHeight="1" thickBot="1">
      <c r="A3527" s="1303"/>
      <c r="B3527" s="547" t="s">
        <v>210</v>
      </c>
      <c r="C3527" s="548" t="s">
        <v>153</v>
      </c>
      <c r="D3527" s="1281" t="s">
        <v>215</v>
      </c>
      <c r="E3527" s="1280"/>
      <c r="F3527" s="1422" t="s">
        <v>216</v>
      </c>
      <c r="G3527" s="1423"/>
      <c r="H3527" s="1423"/>
      <c r="I3527" s="1424"/>
      <c r="J3527" s="1419"/>
      <c r="K3527" s="1420"/>
      <c r="L3527" s="1420"/>
      <c r="M3527" s="1420"/>
      <c r="N3527" s="1420"/>
      <c r="O3527" s="1421"/>
      <c r="P3527" s="1007"/>
    </row>
    <row r="3528" spans="1:16" s="73" customFormat="1" ht="9.75" customHeight="1">
      <c r="A3528" s="1412"/>
      <c r="B3528" s="1412"/>
      <c r="C3528" s="1412"/>
      <c r="D3528" s="1412"/>
      <c r="E3528" s="1412"/>
      <c r="F3528" s="1412"/>
      <c r="G3528" s="1412"/>
      <c r="H3528" s="1412"/>
      <c r="I3528" s="1412"/>
      <c r="J3528" s="1412"/>
      <c r="K3528" s="1412"/>
      <c r="L3528" s="1412"/>
      <c r="M3528" s="1412"/>
      <c r="N3528" s="1412"/>
      <c r="O3528" s="1412"/>
      <c r="P3528" s="1412"/>
    </row>
    <row r="3529" spans="1:16" s="73" customFormat="1" ht="17.25" customHeight="1" thickBot="1">
      <c r="A3529" s="241">
        <f>A3493+1</f>
        <v>99</v>
      </c>
      <c r="B3529" s="1302" t="s">
        <v>53</v>
      </c>
      <c r="C3529" s="1302"/>
      <c r="D3529" s="1302"/>
      <c r="E3529" s="1302"/>
      <c r="F3529" s="1302"/>
      <c r="G3529" s="1302"/>
      <c r="H3529" s="1302"/>
      <c r="I3529" s="1302"/>
      <c r="J3529" s="1302"/>
      <c r="K3529" s="1302"/>
      <c r="L3529" s="1302"/>
      <c r="M3529" s="1302"/>
      <c r="N3529" s="1302"/>
      <c r="O3529" s="1302"/>
      <c r="P3529" s="1007"/>
    </row>
    <row r="3530" spans="1:16" s="73" customFormat="1" ht="44.25" customHeight="1">
      <c r="A3530" s="1303"/>
      <c r="B3530" s="1304" t="str">
        <f>IF(L3532&gt;0,CONCATENATE(I3532,L3532),0)</f>
        <v>Roll No.:-999</v>
      </c>
      <c r="C3530" s="1306"/>
      <c r="D3530" s="1308" t="str">
        <f>Master!$E$8</f>
        <v>Govt. Sr. Secondary School Raimalwada</v>
      </c>
      <c r="E3530" s="1309"/>
      <c r="F3530" s="1309"/>
      <c r="G3530" s="1309"/>
      <c r="H3530" s="1309"/>
      <c r="I3530" s="1309"/>
      <c r="J3530" s="1309"/>
      <c r="K3530" s="1309"/>
      <c r="L3530" s="1309"/>
      <c r="M3530" s="1309"/>
      <c r="N3530" s="1309"/>
      <c r="O3530" s="1310"/>
      <c r="P3530" s="1007"/>
    </row>
    <row r="3531" spans="1:16" s="73" customFormat="1" ht="26.25" customHeight="1" thickBot="1">
      <c r="A3531" s="1303"/>
      <c r="B3531" s="1305"/>
      <c r="C3531" s="1307"/>
      <c r="D3531" s="1311" t="str">
        <f>Master!$E$11</f>
        <v>P.S.-Bapini (Jodhpur)</v>
      </c>
      <c r="E3531" s="1311"/>
      <c r="F3531" s="1311"/>
      <c r="G3531" s="1311"/>
      <c r="H3531" s="1311"/>
      <c r="I3531" s="1311"/>
      <c r="J3531" s="1311"/>
      <c r="K3531" s="1311"/>
      <c r="L3531" s="1311"/>
      <c r="M3531" s="1311"/>
      <c r="N3531" s="1311"/>
      <c r="O3531" s="1312"/>
      <c r="P3531" s="1007"/>
    </row>
    <row r="3532" spans="1:16" s="73" customFormat="1" ht="15" customHeight="1">
      <c r="A3532" s="1303"/>
      <c r="B3532" s="1313"/>
      <c r="C3532" s="1314" t="s">
        <v>163</v>
      </c>
      <c r="D3532" s="1315"/>
      <c r="E3532" s="1315"/>
      <c r="F3532" s="1315"/>
      <c r="G3532" s="1315"/>
      <c r="H3532" s="1316"/>
      <c r="I3532" s="1320" t="s">
        <v>125</v>
      </c>
      <c r="J3532" s="1321"/>
      <c r="K3532" s="1321"/>
      <c r="L3532" s="1286">
        <f>VLOOKUP(A3529,'Marks Entry'!$B$9:$G$108,6)</f>
        <v>999</v>
      </c>
      <c r="M3532" s="1288" t="str">
        <f>CONCATENATE('Marks Entry'!$C$3,"0",'Marks Entry'!$G$3)</f>
        <v>School U-Dise Code :-08151106901</v>
      </c>
      <c r="N3532" s="1289"/>
      <c r="O3532" s="1290"/>
      <c r="P3532" s="1007"/>
    </row>
    <row r="3533" spans="1:16" s="73" customFormat="1" ht="15" customHeight="1">
      <c r="A3533" s="1303"/>
      <c r="B3533" s="1313"/>
      <c r="C3533" s="1314"/>
      <c r="D3533" s="1315"/>
      <c r="E3533" s="1315"/>
      <c r="F3533" s="1315"/>
      <c r="G3533" s="1315"/>
      <c r="H3533" s="1316"/>
      <c r="I3533" s="1320"/>
      <c r="J3533" s="1321"/>
      <c r="K3533" s="1321"/>
      <c r="L3533" s="1286"/>
      <c r="M3533" s="1291" t="str">
        <f>CONCATENATE('Marks Entry'!$I$3,'Marks Entry'!$J$3)</f>
        <v>Session :-2022-23</v>
      </c>
      <c r="N3533" s="1292"/>
      <c r="O3533" s="1293"/>
      <c r="P3533" s="1007"/>
    </row>
    <row r="3534" spans="1:16" s="73" customFormat="1" ht="15" customHeight="1" thickBot="1">
      <c r="A3534" s="1303"/>
      <c r="B3534" s="1313"/>
      <c r="C3534" s="1317"/>
      <c r="D3534" s="1318"/>
      <c r="E3534" s="1318"/>
      <c r="F3534" s="1318"/>
      <c r="G3534" s="1318"/>
      <c r="H3534" s="1319"/>
      <c r="I3534" s="1322"/>
      <c r="J3534" s="1323"/>
      <c r="K3534" s="1323"/>
      <c r="L3534" s="1287"/>
      <c r="M3534" s="1294"/>
      <c r="N3534" s="1295"/>
      <c r="O3534" s="1296"/>
      <c r="P3534" s="1007"/>
    </row>
    <row r="3535" spans="1:16" s="73" customFormat="1" ht="19.5" customHeight="1">
      <c r="A3535" s="1303"/>
      <c r="B3535" s="543" t="s">
        <v>210</v>
      </c>
      <c r="C3535" s="1297" t="s">
        <v>21</v>
      </c>
      <c r="D3535" s="1298"/>
      <c r="E3535" s="1298"/>
      <c r="F3535" s="1298"/>
      <c r="G3535" s="1299"/>
      <c r="H3535" s="13" t="s">
        <v>161</v>
      </c>
      <c r="I3535" s="1300">
        <f>VLOOKUP($A3529,'Marks Entry'!$B$9:$FN$108,4,0)</f>
        <v>0</v>
      </c>
      <c r="J3535" s="1300"/>
      <c r="K3535" s="1300"/>
      <c r="L3535" s="1300"/>
      <c r="M3535" s="1300"/>
      <c r="N3535" s="1300"/>
      <c r="O3535" s="1301"/>
      <c r="P3535" s="1007"/>
    </row>
    <row r="3536" spans="1:16" s="73" customFormat="1" ht="19.5" customHeight="1">
      <c r="A3536" s="1303"/>
      <c r="B3536" s="543" t="s">
        <v>210</v>
      </c>
      <c r="C3536" s="1283" t="s">
        <v>23</v>
      </c>
      <c r="D3536" s="1284"/>
      <c r="E3536" s="1284"/>
      <c r="F3536" s="1284"/>
      <c r="G3536" s="1285"/>
      <c r="H3536" s="25" t="s">
        <v>161</v>
      </c>
      <c r="I3536" s="1252">
        <f>VLOOKUP($A3529,'Marks Entry'!$B$9:$FN$108,7,0)</f>
        <v>0</v>
      </c>
      <c r="J3536" s="1252"/>
      <c r="K3536" s="1252"/>
      <c r="L3536" s="1252"/>
      <c r="M3536" s="1252"/>
      <c r="N3536" s="1252"/>
      <c r="O3536" s="1253"/>
      <c r="P3536" s="1007"/>
    </row>
    <row r="3537" spans="1:16" s="73" customFormat="1" ht="19.5" customHeight="1">
      <c r="A3537" s="1303"/>
      <c r="B3537" s="543" t="s">
        <v>210</v>
      </c>
      <c r="C3537" s="1283" t="s">
        <v>24</v>
      </c>
      <c r="D3537" s="1284"/>
      <c r="E3537" s="1284"/>
      <c r="F3537" s="1284"/>
      <c r="G3537" s="1285"/>
      <c r="H3537" s="25" t="s">
        <v>161</v>
      </c>
      <c r="I3537" s="1252">
        <f>VLOOKUP($A3529,'Marks Entry'!$B$9:$FN$108,8,0)</f>
        <v>0</v>
      </c>
      <c r="J3537" s="1252"/>
      <c r="K3537" s="1252"/>
      <c r="L3537" s="1252"/>
      <c r="M3537" s="1252"/>
      <c r="N3537" s="1252"/>
      <c r="O3537" s="1253"/>
      <c r="P3537" s="1007"/>
    </row>
    <row r="3538" spans="1:16" s="73" customFormat="1" ht="19.5" customHeight="1">
      <c r="A3538" s="1303"/>
      <c r="B3538" s="543" t="s">
        <v>210</v>
      </c>
      <c r="C3538" s="1283" t="s">
        <v>55</v>
      </c>
      <c r="D3538" s="1284"/>
      <c r="E3538" s="1284"/>
      <c r="F3538" s="1284"/>
      <c r="G3538" s="1285"/>
      <c r="H3538" s="25" t="s">
        <v>161</v>
      </c>
      <c r="I3538" s="1252">
        <f>VLOOKUP($A3529,'Marks Entry'!$B$9:$FN$108,9,0)</f>
        <v>0</v>
      </c>
      <c r="J3538" s="1252"/>
      <c r="K3538" s="1252"/>
      <c r="L3538" s="1252"/>
      <c r="M3538" s="1252"/>
      <c r="N3538" s="1252"/>
      <c r="O3538" s="1253"/>
      <c r="P3538" s="1007"/>
    </row>
    <row r="3539" spans="1:16" s="73" customFormat="1" ht="19.5" customHeight="1">
      <c r="A3539" s="1303"/>
      <c r="B3539" s="543" t="s">
        <v>210</v>
      </c>
      <c r="C3539" s="1283" t="s">
        <v>56</v>
      </c>
      <c r="D3539" s="1284"/>
      <c r="E3539" s="1284"/>
      <c r="F3539" s="1284"/>
      <c r="G3539" s="1285"/>
      <c r="H3539" s="25" t="s">
        <v>161</v>
      </c>
      <c r="I3539" s="1251" t="str">
        <f>CONCATENATE('Marks Entry'!$G$4,'Marks Entry'!$J$4)</f>
        <v>6(A)</v>
      </c>
      <c r="J3539" s="1252"/>
      <c r="K3539" s="1252"/>
      <c r="L3539" s="1252"/>
      <c r="M3539" s="1252"/>
      <c r="N3539" s="1252"/>
      <c r="O3539" s="1253"/>
      <c r="P3539" s="1007"/>
    </row>
    <row r="3540" spans="1:16" s="73" customFormat="1" ht="19.5" customHeight="1" thickBot="1">
      <c r="A3540" s="1303"/>
      <c r="B3540" s="543" t="s">
        <v>210</v>
      </c>
      <c r="C3540" s="1254" t="s">
        <v>26</v>
      </c>
      <c r="D3540" s="1255"/>
      <c r="E3540" s="1255"/>
      <c r="F3540" s="1255"/>
      <c r="G3540" s="1256"/>
      <c r="H3540" s="61" t="s">
        <v>161</v>
      </c>
      <c r="I3540" s="1257">
        <f>VLOOKUP($A3529,'Marks Entry'!$B$9:$FN$108,10,0)</f>
        <v>0</v>
      </c>
      <c r="J3540" s="1257"/>
      <c r="K3540" s="1257"/>
      <c r="L3540" s="1257"/>
      <c r="M3540" s="1257"/>
      <c r="N3540" s="1257"/>
      <c r="O3540" s="1258"/>
      <c r="P3540" s="1007"/>
    </row>
    <row r="3541" spans="1:16" s="73" customFormat="1" ht="34.5" customHeight="1">
      <c r="A3541" s="1303"/>
      <c r="B3541" s="543" t="s">
        <v>210</v>
      </c>
      <c r="C3541" s="1259" t="s">
        <v>57</v>
      </c>
      <c r="D3541" s="1260"/>
      <c r="E3541" s="525" t="s">
        <v>82</v>
      </c>
      <c r="F3541" s="525" t="s">
        <v>83</v>
      </c>
      <c r="G3541" s="697" t="str">
        <f>'Marks Entry'!$R$5</f>
        <v>No Bag Day Activity</v>
      </c>
      <c r="H3541" s="521" t="s">
        <v>32</v>
      </c>
      <c r="I3541" s="1261" t="s">
        <v>58</v>
      </c>
      <c r="J3541" s="1262"/>
      <c r="K3541" s="522" t="s">
        <v>203</v>
      </c>
      <c r="L3541" s="1263" t="s">
        <v>94</v>
      </c>
      <c r="M3541" s="1264"/>
      <c r="N3541" s="535" t="s">
        <v>86</v>
      </c>
      <c r="O3541" s="1265" t="s">
        <v>101</v>
      </c>
      <c r="P3541" s="1007"/>
    </row>
    <row r="3542" spans="1:16" s="73" customFormat="1" ht="25.5" customHeight="1" thickBot="1">
      <c r="A3542" s="1303"/>
      <c r="B3542" s="543" t="s">
        <v>210</v>
      </c>
      <c r="C3542" s="1267" t="s">
        <v>59</v>
      </c>
      <c r="D3542" s="1268"/>
      <c r="E3542" s="549">
        <f>'Marks Entry'!$N$7</f>
        <v>10</v>
      </c>
      <c r="F3542" s="549">
        <f>'Marks Entry'!$Q$7</f>
        <v>10</v>
      </c>
      <c r="G3542" s="549">
        <f>'Marks Entry'!$T$7</f>
        <v>10</v>
      </c>
      <c r="H3542" s="111">
        <f>SUM(E3542:G3542)</f>
        <v>30</v>
      </c>
      <c r="I3542" s="1269">
        <f>'Marks Entry'!$X$7</f>
        <v>70</v>
      </c>
      <c r="J3542" s="1270"/>
      <c r="K3542" s="531">
        <f>SUM(H3542,I3542)</f>
        <v>100</v>
      </c>
      <c r="L3542" s="1330">
        <f>'Marks Entry'!$AA$7</f>
        <v>100</v>
      </c>
      <c r="M3542" s="1331"/>
      <c r="N3542" s="536">
        <f>H3542+I3542+L3542</f>
        <v>200</v>
      </c>
      <c r="O3542" s="1266"/>
      <c r="P3542" s="1007"/>
    </row>
    <row r="3543" spans="1:16" s="73" customFormat="1" ht="18.600000000000001" customHeight="1">
      <c r="A3543" s="1303"/>
      <c r="B3543" s="543" t="s">
        <v>210</v>
      </c>
      <c r="C3543" s="1324" t="str">
        <f>'Marks Entry'!$L$3</f>
        <v>HINDI</v>
      </c>
      <c r="D3543" s="1325"/>
      <c r="E3543" s="527">
        <f>IF($L3532="TC",0,IF($L3532="Nso",0,VLOOKUP($A3529,'Marks Entry'!$B$9:$FN$108,13,0)))</f>
        <v>0</v>
      </c>
      <c r="F3543" s="527">
        <f>IF($L3532="TC",0,IF($L3532="Nso",0,VLOOKUP($A3529,'Marks Entry'!$B$9:$FN$108,16,0)))</f>
        <v>0</v>
      </c>
      <c r="G3543" s="527">
        <f>IF($L3532="TC",0,IF($L3532="Nso",0,VLOOKUP($A3529,'Marks Entry'!$B$9:$FN$108,19,0)))</f>
        <v>0</v>
      </c>
      <c r="H3543" s="528">
        <f>SUM(E3543:G3543)</f>
        <v>0</v>
      </c>
      <c r="I3543" s="1326">
        <f>IF($L3532="TC",0,IF($L3532="Nso",0,VLOOKUP($A3529,'Marks Entry'!$B$9:$FN$108,23,0)))</f>
        <v>0</v>
      </c>
      <c r="J3543" s="1327"/>
      <c r="K3543" s="532">
        <f>SUM(H3543,I3543)</f>
        <v>0</v>
      </c>
      <c r="L3543" s="1328">
        <f>IF($L3532="TC",0,IF($L3532="Nso",0,VLOOKUP($A3529,'Marks Entry'!$B$9:$FN$108,26,0)))</f>
        <v>0</v>
      </c>
      <c r="M3543" s="1329"/>
      <c r="N3543" s="537">
        <f>SUM(H3543,I3543,L3543)</f>
        <v>0</v>
      </c>
      <c r="O3543" s="544" t="str">
        <f>IF($L3532="TC",0,IF($L3532="Nso",0,VLOOKUP($A3529,'Marks Entry'!$B$9:$FN$108,30,0)))</f>
        <v>E</v>
      </c>
      <c r="P3543" s="1007"/>
    </row>
    <row r="3544" spans="1:16" s="73" customFormat="1" ht="18.600000000000001" customHeight="1">
      <c r="A3544" s="1303"/>
      <c r="B3544" s="543" t="s">
        <v>210</v>
      </c>
      <c r="C3544" s="1271" t="str">
        <f>'Marks Entry'!$AF$3</f>
        <v>ENGLISH</v>
      </c>
      <c r="D3544" s="1272"/>
      <c r="E3544" s="527">
        <f>IF($L3532="TC",0,IF($L3532="Nso",0,VLOOKUP($A3529,'Marks Entry'!$B$9:$FN$108,33,0)))</f>
        <v>0</v>
      </c>
      <c r="F3544" s="527">
        <f>IF($L3532="TC",0,IF($L3532="Nso",0,VLOOKUP($A3529,'Marks Entry'!$B$9:$FN$108,36,0)))</f>
        <v>0</v>
      </c>
      <c r="G3544" s="527">
        <f>IF($L3532="TC",0,IF($L3532="Nso",0,VLOOKUP($A3529,'Marks Entry'!$B$9:$FN$108,39,0)))</f>
        <v>0</v>
      </c>
      <c r="H3544" s="529">
        <f t="shared" ref="H3544:H3548" si="294">SUM(E3544:G3544)</f>
        <v>0</v>
      </c>
      <c r="I3544" s="1273">
        <f>IF($L3532="TC",0,IF($L3532="Nso",0,VLOOKUP($A3529,'Marks Entry'!$B$9:$FN$108,43,0)))</f>
        <v>0</v>
      </c>
      <c r="J3544" s="1274"/>
      <c r="K3544" s="533">
        <f t="shared" ref="K3544:K3548" si="295">SUM(H3544,I3544)</f>
        <v>0</v>
      </c>
      <c r="L3544" s="1275">
        <f>IF($L3532="TC",0,IF($L3532="Nso",0,VLOOKUP($A3529,'Marks Entry'!$B$9:$FN$108,46,0)))</f>
        <v>0</v>
      </c>
      <c r="M3544" s="1276"/>
      <c r="N3544" s="537">
        <f t="shared" ref="N3544:N3548" si="296">SUM(H3544,I3544,L3544)</f>
        <v>0</v>
      </c>
      <c r="O3544" s="544" t="str">
        <f>IF($L3532="TC",0,IF($L3532="Nso",0,VLOOKUP($A3529,'Marks Entry'!$B$9:$FN$108,50,0)))</f>
        <v>E</v>
      </c>
      <c r="P3544" s="1007"/>
    </row>
    <row r="3545" spans="1:16" s="73" customFormat="1" ht="18.600000000000001" customHeight="1">
      <c r="A3545" s="1303"/>
      <c r="B3545" s="543" t="s">
        <v>210</v>
      </c>
      <c r="C3545" s="1271" t="str">
        <f>'Marks Entry'!$AZ$3</f>
        <v>SANSKRIT</v>
      </c>
      <c r="D3545" s="1272"/>
      <c r="E3545" s="527">
        <f>IF($L3532="TC",0,IF($L3532="Nso",0,VLOOKUP($A3529,'Marks Entry'!$B$9:$FN$108,53,0)))</f>
        <v>0</v>
      </c>
      <c r="F3545" s="527">
        <f>IF($L3532="TC",0,IF($L3532="TC",0,IF($L3532="Nso",0,VLOOKUP($A3529,'Marks Entry'!$B$9:$FN$108,56,0))))</f>
        <v>0</v>
      </c>
      <c r="G3545" s="527">
        <f>IF($L3532="TC",0,IF($L3532="TC",0,IF($L3532="Nso",0,VLOOKUP($A3529,'Marks Entry'!$B$9:$FN$108,59,0))))</f>
        <v>0</v>
      </c>
      <c r="H3545" s="529">
        <f t="shared" si="294"/>
        <v>0</v>
      </c>
      <c r="I3545" s="1273">
        <f>IF($L3532="TC",0,IF($L3532="Nso",0,VLOOKUP($A3529,'Marks Entry'!$B$9:$FN$108,63,0)))</f>
        <v>0</v>
      </c>
      <c r="J3545" s="1274"/>
      <c r="K3545" s="533">
        <f t="shared" si="295"/>
        <v>0</v>
      </c>
      <c r="L3545" s="1275">
        <f>IF($L3532="TC",0,IF($L3532="Nso",0,VLOOKUP($A3529,'Marks Entry'!$B$9:$FN$108,66,0)))</f>
        <v>0</v>
      </c>
      <c r="M3545" s="1276"/>
      <c r="N3545" s="537">
        <f t="shared" si="296"/>
        <v>0</v>
      </c>
      <c r="O3545" s="544" t="str">
        <f>IF($L3532="TC",0,IF($L3532="Nso",0,VLOOKUP($A3529,'Marks Entry'!$B$9:$FN$108,70,0)))</f>
        <v>E</v>
      </c>
      <c r="P3545" s="1007"/>
    </row>
    <row r="3546" spans="1:16" s="73" customFormat="1" ht="18.600000000000001" customHeight="1">
      <c r="A3546" s="1303"/>
      <c r="B3546" s="543" t="s">
        <v>210</v>
      </c>
      <c r="C3546" s="1271" t="str">
        <f>'Marks Entry'!$BT$3</f>
        <v>SCIENCE</v>
      </c>
      <c r="D3546" s="1272"/>
      <c r="E3546" s="527">
        <f>IF($L3532="TC",0,IF($L3532="Nso",0,VLOOKUP($A3529,'Marks Entry'!$B$9:$FN$108,73,0)))</f>
        <v>0</v>
      </c>
      <c r="F3546" s="527">
        <f>IF($L3532="TC",0,IF($L3532="Nso",0,VLOOKUP($A3529,'Marks Entry'!$B$9:$FN$108,76,0)))</f>
        <v>0</v>
      </c>
      <c r="G3546" s="527">
        <f>IF($L3532="TC",0,IF($L3532="Nso",0,VLOOKUP($A3529,'Marks Entry'!$B$9:$FN$108,79,0)))</f>
        <v>0</v>
      </c>
      <c r="H3546" s="529">
        <f t="shared" si="294"/>
        <v>0</v>
      </c>
      <c r="I3546" s="1273">
        <f>IF($L3532="TC",0,IF($L3532="Nso",0,VLOOKUP($A3529,'Marks Entry'!$B$9:$FN$108,83,0)))</f>
        <v>0</v>
      </c>
      <c r="J3546" s="1274"/>
      <c r="K3546" s="533">
        <f t="shared" si="295"/>
        <v>0</v>
      </c>
      <c r="L3546" s="1275">
        <f>IF($L3532="TC",0,IF($L3532="Nso",0,VLOOKUP($A3529,'Marks Entry'!$B$9:$FN$108,86,0)))</f>
        <v>0</v>
      </c>
      <c r="M3546" s="1276"/>
      <c r="N3546" s="537">
        <f t="shared" si="296"/>
        <v>0</v>
      </c>
      <c r="O3546" s="544" t="str">
        <f>IF($L3532="TC",0,IF($L3532="Nso",0,VLOOKUP($A3529,'Marks Entry'!$B$9:$FN$108,90,0)))</f>
        <v>E</v>
      </c>
      <c r="P3546" s="1007"/>
    </row>
    <row r="3547" spans="1:16" s="73" customFormat="1" ht="18.600000000000001" customHeight="1">
      <c r="A3547" s="1303"/>
      <c r="B3547" s="543" t="s">
        <v>210</v>
      </c>
      <c r="C3547" s="1271" t="str">
        <f>'Marks Entry'!$CN$3</f>
        <v>MATHEMATICS</v>
      </c>
      <c r="D3547" s="1272"/>
      <c r="E3547" s="527">
        <f>IF($L3532="TC",0,IF($L3532="Nso",0,VLOOKUP($A3529,'Marks Entry'!$B$9:$FN$108,93,0)))</f>
        <v>0</v>
      </c>
      <c r="F3547" s="527">
        <f>IF($L3532="TC",0,IF($L3532="Nso",0,VLOOKUP($A3529,'Marks Entry'!$B$9:$FN$108,96,0)))</f>
        <v>0</v>
      </c>
      <c r="G3547" s="527">
        <f>IF($L3532="TC",0,IF($L3532="Nso",0,VLOOKUP($A3529,'Marks Entry'!$B$9:$FN$108,99,0)))</f>
        <v>0</v>
      </c>
      <c r="H3547" s="529">
        <f t="shared" si="294"/>
        <v>0</v>
      </c>
      <c r="I3547" s="1273">
        <f>IF($L3532="TC",0,IF($L3532="Nso",0,VLOOKUP($A3529,'Marks Entry'!$B$9:$FN$108,103,0)))</f>
        <v>0</v>
      </c>
      <c r="J3547" s="1274"/>
      <c r="K3547" s="533">
        <f t="shared" si="295"/>
        <v>0</v>
      </c>
      <c r="L3547" s="1275">
        <f>IF($L3532="TC",0,IF($L3532="Nso",0,VLOOKUP($A3529,'Marks Entry'!$B$9:$FN$108,106,0)))</f>
        <v>0</v>
      </c>
      <c r="M3547" s="1276"/>
      <c r="N3547" s="537">
        <f t="shared" si="296"/>
        <v>0</v>
      </c>
      <c r="O3547" s="544" t="str">
        <f>IF($L3532="TC",0,IF($L3532="Nso",0,VLOOKUP($A3529,'Marks Entry'!$B$9:$FN$108,110,0)))</f>
        <v>E</v>
      </c>
      <c r="P3547" s="1007"/>
    </row>
    <row r="3548" spans="1:16" s="73" customFormat="1" ht="18.600000000000001" customHeight="1" thickBot="1">
      <c r="A3548" s="1303"/>
      <c r="B3548" s="543" t="s">
        <v>210</v>
      </c>
      <c r="C3548" s="1277" t="str">
        <f>'Marks Entry'!$DH$3</f>
        <v>SOCIAL SCIENCE</v>
      </c>
      <c r="D3548" s="1278"/>
      <c r="E3548" s="527">
        <f>IF($L3532="TC",0,IF($L3532="Nso",0,VLOOKUP($A3529,'Marks Entry'!$B$9:$FN$108,113,0)))</f>
        <v>0</v>
      </c>
      <c r="F3548" s="527">
        <f>IF($L3532="TC",0,IF($L3532="Nso",0,VLOOKUP($A3529,'Marks Entry'!$B$9:$FN$108,116,0)))</f>
        <v>0</v>
      </c>
      <c r="G3548" s="527">
        <f>IF($L3532="TC",0,IF($L3532="Nso",0,VLOOKUP($A3529,'Marks Entry'!$B$9:$FN$108,119,0)))</f>
        <v>0</v>
      </c>
      <c r="H3548" s="530">
        <f t="shared" si="294"/>
        <v>0</v>
      </c>
      <c r="I3548" s="1279">
        <f>IF($L3532="TC",0,IF($L3532="Nso",0,VLOOKUP($A3529,'Marks Entry'!$B$9:$FN$108,123,0)))</f>
        <v>0</v>
      </c>
      <c r="J3548" s="1280"/>
      <c r="K3548" s="534">
        <f t="shared" si="295"/>
        <v>0</v>
      </c>
      <c r="L3548" s="1281">
        <f>IF($L3532="TC",0,IF($L3532="Nso",0,VLOOKUP($A3529,'Marks Entry'!$B$9:$FN$108,126,0)))</f>
        <v>0</v>
      </c>
      <c r="M3548" s="1282"/>
      <c r="N3548" s="537">
        <f t="shared" si="296"/>
        <v>0</v>
      </c>
      <c r="O3548" s="544" t="str">
        <f>IF($L3532="TC",0,IF($L3532="Nso",0,VLOOKUP($A3529,'Marks Entry'!$B$9:$FN$108,130,0)))</f>
        <v>E</v>
      </c>
      <c r="P3548" s="1007"/>
    </row>
    <row r="3549" spans="1:16" s="73" customFormat="1" ht="18.600000000000001" customHeight="1">
      <c r="A3549" s="1303"/>
      <c r="B3549" s="543" t="s">
        <v>210</v>
      </c>
      <c r="C3549" s="1350" t="s">
        <v>87</v>
      </c>
      <c r="D3549" s="1351"/>
      <c r="E3549" s="1352"/>
      <c r="F3549" s="1356" t="s">
        <v>88</v>
      </c>
      <c r="G3549" s="1357"/>
      <c r="H3549" s="1358" t="s">
        <v>89</v>
      </c>
      <c r="I3549" s="1358"/>
      <c r="J3549" s="1359" t="s">
        <v>44</v>
      </c>
      <c r="K3549" s="1360"/>
      <c r="L3549" s="236" t="s">
        <v>95</v>
      </c>
      <c r="M3549" s="236" t="s">
        <v>208</v>
      </c>
      <c r="N3549" s="200" t="s">
        <v>42</v>
      </c>
      <c r="O3549" s="545" t="s">
        <v>46</v>
      </c>
      <c r="P3549" s="1007"/>
    </row>
    <row r="3550" spans="1:16" s="73" customFormat="1" ht="18.600000000000001" customHeight="1" thickBot="1">
      <c r="A3550" s="1303"/>
      <c r="B3550" s="543" t="s">
        <v>210</v>
      </c>
      <c r="C3550" s="1353"/>
      <c r="D3550" s="1354"/>
      <c r="E3550" s="1355"/>
      <c r="F3550" s="1361">
        <f>IF($L3532="TC",0,IF($L3532="Nso",0,VLOOKUP($A3529,'Marks Entry'!$B$9:$FN$108,161,0)))</f>
        <v>1200</v>
      </c>
      <c r="G3550" s="1362"/>
      <c r="H3550" s="1363">
        <f>IF($L3532="TC",0,IF($L3532="Nso",0,VLOOKUP($A3529,'Marks Entry'!$B$9:$FN$108,162,0)))</f>
        <v>0</v>
      </c>
      <c r="I3550" s="1363"/>
      <c r="J3550" s="1364">
        <f>IF($L3532="TC",0,IF($L3532="Nso",0,VLOOKUP($A3529,'Marks Entry'!$B$9:$FN$108,163,0)))</f>
        <v>0</v>
      </c>
      <c r="K3550" s="1365"/>
      <c r="L3550" s="237" t="str">
        <f>IF($L3532="TC",0,IF($L3532="Nso",0,VLOOKUP($A3529,'Marks Entry'!$B$9:$FN$108,164,0)))</f>
        <v/>
      </c>
      <c r="M3550" s="237" t="str">
        <f>IF($L3532="TC",0,IF($L3532="Nso",0,VLOOKUP($A3529,'Marks Entry'!$B$9:$FN$108,165,0)))</f>
        <v/>
      </c>
      <c r="N3550" s="542" t="str">
        <f>IF($L3532="TC","TC",IF($L3532="Nso","NSO",VLOOKUP($A3529,'Marks Entry'!$B$9:$FN$108,166,0)))</f>
        <v>PROMOTED</v>
      </c>
      <c r="O3550" s="546" t="str">
        <f>IF($L3532="Nso",0,VLOOKUP($A3529,'Marks Entry'!$B$9:$FN$108,168,0))</f>
        <v/>
      </c>
      <c r="P3550" s="1007"/>
    </row>
    <row r="3551" spans="1:16" s="73" customFormat="1" ht="18.600000000000001" customHeight="1">
      <c r="A3551" s="1303"/>
      <c r="B3551" s="543" t="s">
        <v>210</v>
      </c>
      <c r="C3551" s="1332" t="s">
        <v>62</v>
      </c>
      <c r="D3551" s="1333"/>
      <c r="E3551" s="1333"/>
      <c r="F3551" s="1333"/>
      <c r="G3551" s="1333"/>
      <c r="H3551" s="1333"/>
      <c r="I3551" s="1334"/>
      <c r="J3551" s="1335" t="s">
        <v>63</v>
      </c>
      <c r="K3551" s="1335"/>
      <c r="L3551" s="1336"/>
      <c r="M3551" s="238">
        <f>IF($L3532="TC",0,IF($L3532="Nso",0,VLOOKUP($A3529,'Marks Entry'!$B$9:$FN$108,158,0)))</f>
        <v>0</v>
      </c>
      <c r="N3551" s="1337" t="s">
        <v>104</v>
      </c>
      <c r="O3551" s="1338"/>
      <c r="P3551" s="1007"/>
    </row>
    <row r="3552" spans="1:16" s="73" customFormat="1" ht="18.600000000000001" customHeight="1" thickBot="1">
      <c r="A3552" s="1303"/>
      <c r="B3552" s="543" t="s">
        <v>210</v>
      </c>
      <c r="C3552" s="1339" t="s">
        <v>57</v>
      </c>
      <c r="D3552" s="1340"/>
      <c r="E3552" s="1340"/>
      <c r="F3552" s="1341" t="s">
        <v>168</v>
      </c>
      <c r="G3552" s="1341"/>
      <c r="H3552" s="1341"/>
      <c r="I3552" s="523" t="s">
        <v>50</v>
      </c>
      <c r="J3552" s="1342" t="s">
        <v>64</v>
      </c>
      <c r="K3552" s="1342"/>
      <c r="L3552" s="1343"/>
      <c r="M3552" s="239">
        <f>IF($L3532="TC",0,IF($L3532="Nso",0,VLOOKUP($A3529,'Marks Entry'!$B$9:$FN$108,159,0)))</f>
        <v>0</v>
      </c>
      <c r="N3552" s="1344" t="str">
        <f>IF($L3532="TC",0,IF($L3532="Nso",0,VLOOKUP($A3529,'Marks Entry'!$B$9:$FN$108,160,0)))</f>
        <v/>
      </c>
      <c r="O3552" s="1345"/>
      <c r="P3552" s="1007"/>
    </row>
    <row r="3553" spans="1:16" s="73" customFormat="1" ht="18.600000000000001" customHeight="1">
      <c r="A3553" s="1303"/>
      <c r="B3553" s="543" t="s">
        <v>210</v>
      </c>
      <c r="C3553" s="1339"/>
      <c r="D3553" s="1340"/>
      <c r="E3553" s="1340"/>
      <c r="F3553" s="1341"/>
      <c r="G3553" s="1341"/>
      <c r="H3553" s="1341"/>
      <c r="I3553" s="524" t="s">
        <v>102</v>
      </c>
      <c r="J3553" s="1346" t="s">
        <v>65</v>
      </c>
      <c r="K3553" s="1346"/>
      <c r="L3553" s="1347"/>
      <c r="M3553" s="1348" t="str">
        <f>IF($L3532="TC",0,IF($L3532="Nso",0,VLOOKUP($A3529,'Marks Entry'!$B$9:$FN$108,169,0)))</f>
        <v>Need Improvement</v>
      </c>
      <c r="N3553" s="1348"/>
      <c r="O3553" s="1349"/>
      <c r="P3553" s="1007"/>
    </row>
    <row r="3554" spans="1:16" s="73" customFormat="1" ht="18.600000000000001" customHeight="1">
      <c r="A3554" s="1303"/>
      <c r="B3554" s="543" t="s">
        <v>210</v>
      </c>
      <c r="C3554" s="1397" t="str">
        <f>'Marks Entry'!$EB$3</f>
        <v>Work Exp.</v>
      </c>
      <c r="D3554" s="1398"/>
      <c r="E3554" s="1399"/>
      <c r="F3554" s="1400" t="str">
        <f>IF($L3532="TC",0,IF($L3532="Nso",0,VLOOKUP($A3529,'Marks Entry'!$B$9:$GM$108,186,0)))</f>
        <v>0/100</v>
      </c>
      <c r="G3554" s="1400"/>
      <c r="H3554" s="1400"/>
      <c r="I3554" s="59" t="str">
        <f>IF($L3532="TC",0,IF($L3532="Nso",0,VLOOKUP($A3529,'Marks Entry'!$B$9:$GM$108,139,0)))</f>
        <v>E</v>
      </c>
      <c r="J3554" s="1401" t="s">
        <v>81</v>
      </c>
      <c r="K3554" s="1401"/>
      <c r="L3554" s="1402"/>
      <c r="M3554" s="1403">
        <f>'Marks Entry'!$AA$2</f>
        <v>45041</v>
      </c>
      <c r="N3554" s="1403"/>
      <c r="O3554" s="1404"/>
      <c r="P3554" s="1007"/>
    </row>
    <row r="3555" spans="1:16" s="73" customFormat="1" ht="18.600000000000001" customHeight="1">
      <c r="A3555" s="1303"/>
      <c r="B3555" s="543" t="s">
        <v>210</v>
      </c>
      <c r="C3555" s="1405" t="str">
        <f>'Marks Entry'!$EK$3</f>
        <v>Art Edu.</v>
      </c>
      <c r="D3555" s="1400"/>
      <c r="E3555" s="1400"/>
      <c r="F3555" s="1406" t="str">
        <f>IF($L3532="TC",0,IF($L3532="Nso",0,VLOOKUP($A3529,'Marks Entry'!$B$9:$GM$108,190,0)))</f>
        <v>0/100</v>
      </c>
      <c r="G3555" s="1407"/>
      <c r="H3555" s="1408"/>
      <c r="I3555" s="59" t="str">
        <f>IF($L3532="TC",0,IF($L3532="Nso",0,VLOOKUP($A3529,'Marks Entry'!$B$9:$GM$108,148,0)))</f>
        <v>E</v>
      </c>
      <c r="J3555" s="1409"/>
      <c r="K3555" s="1409"/>
      <c r="L3555" s="1410"/>
      <c r="M3555" s="1410"/>
      <c r="N3555" s="1410"/>
      <c r="O3555" s="1411"/>
      <c r="P3555" s="1007"/>
    </row>
    <row r="3556" spans="1:16" s="73" customFormat="1" ht="18.600000000000001" customHeight="1">
      <c r="A3556" s="1303"/>
      <c r="B3556" s="543" t="s">
        <v>210</v>
      </c>
      <c r="C3556" s="1366" t="str">
        <f>'Marks Entry'!$ET$3</f>
        <v>HEALTH &amp; PHY. EDU.</v>
      </c>
      <c r="D3556" s="1367"/>
      <c r="E3556" s="1367"/>
      <c r="F3556" s="1368" t="str">
        <f>IF($L3532="TC",0,IF($L3532="Nso",0,VLOOKUP($A3529,'Marks Entry'!$B$9:$GM$108,194,0)))</f>
        <v>0/100</v>
      </c>
      <c r="G3556" s="1369"/>
      <c r="H3556" s="1370"/>
      <c r="I3556" s="59" t="str">
        <f>IF($L3532="TC",0,IF($L3532="Nso",0,VLOOKUP($A3529,'Marks Entry'!$B$9:$GM$108,157,0)))</f>
        <v>E</v>
      </c>
      <c r="J3556" s="1371" t="s">
        <v>77</v>
      </c>
      <c r="K3556" s="1372"/>
      <c r="L3556" s="1373"/>
      <c r="M3556" s="1377"/>
      <c r="N3556" s="1372"/>
      <c r="O3556" s="1378"/>
      <c r="P3556" s="1007"/>
    </row>
    <row r="3557" spans="1:16" s="73" customFormat="1" ht="18.600000000000001" customHeight="1">
      <c r="A3557" s="1303"/>
      <c r="B3557" s="543" t="s">
        <v>210</v>
      </c>
      <c r="C3557" s="1381" t="s">
        <v>66</v>
      </c>
      <c r="D3557" s="1382"/>
      <c r="E3557" s="1382"/>
      <c r="F3557" s="1382"/>
      <c r="G3557" s="1382"/>
      <c r="H3557" s="1382"/>
      <c r="I3557" s="1383"/>
      <c r="J3557" s="1374"/>
      <c r="K3557" s="1375"/>
      <c r="L3557" s="1376"/>
      <c r="M3557" s="1379"/>
      <c r="N3557" s="1375"/>
      <c r="O3557" s="1380"/>
      <c r="P3557" s="1007"/>
    </row>
    <row r="3558" spans="1:16" s="73" customFormat="1" ht="18.600000000000001" customHeight="1" thickBot="1">
      <c r="A3558" s="1303"/>
      <c r="B3558" s="543" t="s">
        <v>210</v>
      </c>
      <c r="C3558" s="60" t="s">
        <v>67</v>
      </c>
      <c r="D3558" s="1384" t="s">
        <v>72</v>
      </c>
      <c r="E3558" s="1385"/>
      <c r="F3558" s="1384" t="s">
        <v>73</v>
      </c>
      <c r="G3558" s="1386"/>
      <c r="H3558" s="1386"/>
      <c r="I3558" s="1387"/>
      <c r="J3558" s="1388" t="s">
        <v>78</v>
      </c>
      <c r="K3558" s="1389"/>
      <c r="L3558" s="1389"/>
      <c r="M3558" s="1389"/>
      <c r="N3558" s="1389"/>
      <c r="O3558" s="1390"/>
      <c r="P3558" s="1007"/>
    </row>
    <row r="3559" spans="1:16" s="73" customFormat="1" ht="18.600000000000001" customHeight="1">
      <c r="A3559" s="1303"/>
      <c r="B3559" s="543" t="s">
        <v>210</v>
      </c>
      <c r="C3559" s="690" t="s">
        <v>68</v>
      </c>
      <c r="D3559" s="1328" t="s">
        <v>211</v>
      </c>
      <c r="E3559" s="1327"/>
      <c r="F3559" s="1394" t="s">
        <v>74</v>
      </c>
      <c r="G3559" s="1395"/>
      <c r="H3559" s="1395"/>
      <c r="I3559" s="1396"/>
      <c r="J3559" s="1391"/>
      <c r="K3559" s="1392"/>
      <c r="L3559" s="1392"/>
      <c r="M3559" s="1392"/>
      <c r="N3559" s="1392"/>
      <c r="O3559" s="1393"/>
      <c r="P3559" s="1007"/>
    </row>
    <row r="3560" spans="1:16" s="73" customFormat="1" ht="18.600000000000001" customHeight="1">
      <c r="A3560" s="1303"/>
      <c r="B3560" s="543" t="s">
        <v>210</v>
      </c>
      <c r="C3560" s="689" t="s">
        <v>69</v>
      </c>
      <c r="D3560" s="1275" t="s">
        <v>212</v>
      </c>
      <c r="E3560" s="1274"/>
      <c r="F3560" s="1413" t="s">
        <v>75</v>
      </c>
      <c r="G3560" s="1414"/>
      <c r="H3560" s="1414"/>
      <c r="I3560" s="1415"/>
      <c r="J3560" s="1391"/>
      <c r="K3560" s="1392"/>
      <c r="L3560" s="1392"/>
      <c r="M3560" s="1392"/>
      <c r="N3560" s="1392"/>
      <c r="O3560" s="1393"/>
      <c r="P3560" s="1007"/>
    </row>
    <row r="3561" spans="1:16" s="73" customFormat="1" ht="18.600000000000001" customHeight="1">
      <c r="A3561" s="1303"/>
      <c r="B3561" s="543" t="s">
        <v>210</v>
      </c>
      <c r="C3561" s="689" t="s">
        <v>71</v>
      </c>
      <c r="D3561" s="1275" t="s">
        <v>213</v>
      </c>
      <c r="E3561" s="1274"/>
      <c r="F3561" s="1413" t="s">
        <v>76</v>
      </c>
      <c r="G3561" s="1414"/>
      <c r="H3561" s="1414"/>
      <c r="I3561" s="1415"/>
      <c r="J3561" s="1416" t="s">
        <v>90</v>
      </c>
      <c r="K3561" s="1417"/>
      <c r="L3561" s="1417"/>
      <c r="M3561" s="1417"/>
      <c r="N3561" s="1417"/>
      <c r="O3561" s="1418"/>
      <c r="P3561" s="1007"/>
    </row>
    <row r="3562" spans="1:16" s="73" customFormat="1" ht="18.600000000000001" customHeight="1">
      <c r="A3562" s="1303"/>
      <c r="B3562" s="543" t="s">
        <v>210</v>
      </c>
      <c r="C3562" s="689" t="s">
        <v>70</v>
      </c>
      <c r="D3562" s="1275" t="s">
        <v>214</v>
      </c>
      <c r="E3562" s="1274"/>
      <c r="F3562" s="1413" t="s">
        <v>103</v>
      </c>
      <c r="G3562" s="1414"/>
      <c r="H3562" s="1414"/>
      <c r="I3562" s="1415"/>
      <c r="J3562" s="1416"/>
      <c r="K3562" s="1417"/>
      <c r="L3562" s="1417"/>
      <c r="M3562" s="1417"/>
      <c r="N3562" s="1417"/>
      <c r="O3562" s="1418"/>
      <c r="P3562" s="1007"/>
    </row>
    <row r="3563" spans="1:16" s="73" customFormat="1" ht="18.600000000000001" customHeight="1" thickBot="1">
      <c r="A3563" s="1303"/>
      <c r="B3563" s="547" t="s">
        <v>210</v>
      </c>
      <c r="C3563" s="548" t="s">
        <v>153</v>
      </c>
      <c r="D3563" s="1281" t="s">
        <v>215</v>
      </c>
      <c r="E3563" s="1280"/>
      <c r="F3563" s="1422" t="s">
        <v>216</v>
      </c>
      <c r="G3563" s="1423"/>
      <c r="H3563" s="1423"/>
      <c r="I3563" s="1424"/>
      <c r="J3563" s="1419"/>
      <c r="K3563" s="1420"/>
      <c r="L3563" s="1420"/>
      <c r="M3563" s="1420"/>
      <c r="N3563" s="1420"/>
      <c r="O3563" s="1421"/>
      <c r="P3563" s="1007"/>
    </row>
    <row r="3564" spans="1:16" s="73" customFormat="1" ht="9.75" customHeight="1">
      <c r="A3564" s="1412"/>
      <c r="B3564" s="1412"/>
      <c r="C3564" s="1412"/>
      <c r="D3564" s="1412"/>
      <c r="E3564" s="1412"/>
      <c r="F3564" s="1412"/>
      <c r="G3564" s="1412"/>
      <c r="H3564" s="1412"/>
      <c r="I3564" s="1412"/>
      <c r="J3564" s="1412"/>
      <c r="K3564" s="1412"/>
      <c r="L3564" s="1412"/>
      <c r="M3564" s="1412"/>
      <c r="N3564" s="1412"/>
      <c r="O3564" s="1412"/>
      <c r="P3564" s="1412"/>
    </row>
    <row r="3565" spans="1:16" s="73" customFormat="1" ht="17.25" customHeight="1" thickBot="1">
      <c r="A3565" s="241">
        <f>A3529+1</f>
        <v>100</v>
      </c>
      <c r="B3565" s="1302" t="s">
        <v>53</v>
      </c>
      <c r="C3565" s="1302"/>
      <c r="D3565" s="1302"/>
      <c r="E3565" s="1302"/>
      <c r="F3565" s="1302"/>
      <c r="G3565" s="1302"/>
      <c r="H3565" s="1302"/>
      <c r="I3565" s="1302"/>
      <c r="J3565" s="1302"/>
      <c r="K3565" s="1302"/>
      <c r="L3565" s="1302"/>
      <c r="M3565" s="1302"/>
      <c r="N3565" s="1302"/>
      <c r="O3565" s="1302"/>
      <c r="P3565" s="1007"/>
    </row>
    <row r="3566" spans="1:16" s="73" customFormat="1" ht="44.25" customHeight="1">
      <c r="A3566" s="1303"/>
      <c r="B3566" s="1304" t="str">
        <f>IF(L3568&gt;0,CONCATENATE(I3568,L3568),0)</f>
        <v>Roll No.:-1000</v>
      </c>
      <c r="C3566" s="1306"/>
      <c r="D3566" s="1308" t="str">
        <f>Master!$E$8</f>
        <v>Govt. Sr. Secondary School Raimalwada</v>
      </c>
      <c r="E3566" s="1309"/>
      <c r="F3566" s="1309"/>
      <c r="G3566" s="1309"/>
      <c r="H3566" s="1309"/>
      <c r="I3566" s="1309"/>
      <c r="J3566" s="1309"/>
      <c r="K3566" s="1309"/>
      <c r="L3566" s="1309"/>
      <c r="M3566" s="1309"/>
      <c r="N3566" s="1309"/>
      <c r="O3566" s="1310"/>
      <c r="P3566" s="1007"/>
    </row>
    <row r="3567" spans="1:16" s="73" customFormat="1" ht="26.25" customHeight="1" thickBot="1">
      <c r="A3567" s="1303"/>
      <c r="B3567" s="1305"/>
      <c r="C3567" s="1307"/>
      <c r="D3567" s="1311" t="str">
        <f>Master!$E$11</f>
        <v>P.S.-Bapini (Jodhpur)</v>
      </c>
      <c r="E3567" s="1311"/>
      <c r="F3567" s="1311"/>
      <c r="G3567" s="1311"/>
      <c r="H3567" s="1311"/>
      <c r="I3567" s="1311"/>
      <c r="J3567" s="1311"/>
      <c r="K3567" s="1311"/>
      <c r="L3567" s="1311"/>
      <c r="M3567" s="1311"/>
      <c r="N3567" s="1311"/>
      <c r="O3567" s="1312"/>
      <c r="P3567" s="1007"/>
    </row>
    <row r="3568" spans="1:16" s="73" customFormat="1" ht="15" customHeight="1">
      <c r="A3568" s="1303"/>
      <c r="B3568" s="1313"/>
      <c r="C3568" s="1314" t="s">
        <v>163</v>
      </c>
      <c r="D3568" s="1315"/>
      <c r="E3568" s="1315"/>
      <c r="F3568" s="1315"/>
      <c r="G3568" s="1315"/>
      <c r="H3568" s="1316"/>
      <c r="I3568" s="1320" t="s">
        <v>125</v>
      </c>
      <c r="J3568" s="1321"/>
      <c r="K3568" s="1321"/>
      <c r="L3568" s="1286">
        <f>VLOOKUP(A3565,'Marks Entry'!$B$9:$G$108,6)</f>
        <v>1000</v>
      </c>
      <c r="M3568" s="1288" t="str">
        <f>CONCATENATE('Marks Entry'!$C$3,"0",'Marks Entry'!$G$3)</f>
        <v>School U-Dise Code :-08151106901</v>
      </c>
      <c r="N3568" s="1289"/>
      <c r="O3568" s="1290"/>
      <c r="P3568" s="1007"/>
    </row>
    <row r="3569" spans="1:16" s="73" customFormat="1" ht="15" customHeight="1">
      <c r="A3569" s="1303"/>
      <c r="B3569" s="1313"/>
      <c r="C3569" s="1314"/>
      <c r="D3569" s="1315"/>
      <c r="E3569" s="1315"/>
      <c r="F3569" s="1315"/>
      <c r="G3569" s="1315"/>
      <c r="H3569" s="1316"/>
      <c r="I3569" s="1320"/>
      <c r="J3569" s="1321"/>
      <c r="K3569" s="1321"/>
      <c r="L3569" s="1286"/>
      <c r="M3569" s="1291" t="str">
        <f>CONCATENATE('Marks Entry'!$I$3,'Marks Entry'!$J$3)</f>
        <v>Session :-2022-23</v>
      </c>
      <c r="N3569" s="1292"/>
      <c r="O3569" s="1293"/>
      <c r="P3569" s="1007"/>
    </row>
    <row r="3570" spans="1:16" s="73" customFormat="1" ht="15" customHeight="1" thickBot="1">
      <c r="A3570" s="1303"/>
      <c r="B3570" s="1313"/>
      <c r="C3570" s="1317"/>
      <c r="D3570" s="1318"/>
      <c r="E3570" s="1318"/>
      <c r="F3570" s="1318"/>
      <c r="G3570" s="1318"/>
      <c r="H3570" s="1319"/>
      <c r="I3570" s="1322"/>
      <c r="J3570" s="1323"/>
      <c r="K3570" s="1323"/>
      <c r="L3570" s="1287"/>
      <c r="M3570" s="1294"/>
      <c r="N3570" s="1295"/>
      <c r="O3570" s="1296"/>
      <c r="P3570" s="1007"/>
    </row>
    <row r="3571" spans="1:16" s="73" customFormat="1" ht="19.5" customHeight="1">
      <c r="A3571" s="1303"/>
      <c r="B3571" s="543" t="s">
        <v>210</v>
      </c>
      <c r="C3571" s="1297" t="s">
        <v>21</v>
      </c>
      <c r="D3571" s="1298"/>
      <c r="E3571" s="1298"/>
      <c r="F3571" s="1298"/>
      <c r="G3571" s="1299"/>
      <c r="H3571" s="13" t="s">
        <v>161</v>
      </c>
      <c r="I3571" s="1300">
        <f>VLOOKUP($A3565,'Marks Entry'!$B$9:$FN$108,4,0)</f>
        <v>0</v>
      </c>
      <c r="J3571" s="1300"/>
      <c r="K3571" s="1300"/>
      <c r="L3571" s="1300"/>
      <c r="M3571" s="1300"/>
      <c r="N3571" s="1300"/>
      <c r="O3571" s="1301"/>
      <c r="P3571" s="1007"/>
    </row>
    <row r="3572" spans="1:16" s="73" customFormat="1" ht="19.5" customHeight="1">
      <c r="A3572" s="1303"/>
      <c r="B3572" s="543" t="s">
        <v>210</v>
      </c>
      <c r="C3572" s="1283" t="s">
        <v>23</v>
      </c>
      <c r="D3572" s="1284"/>
      <c r="E3572" s="1284"/>
      <c r="F3572" s="1284"/>
      <c r="G3572" s="1285"/>
      <c r="H3572" s="25" t="s">
        <v>161</v>
      </c>
      <c r="I3572" s="1252">
        <f>VLOOKUP($A3565,'Marks Entry'!$B$9:$FN$108,7,0)</f>
        <v>0</v>
      </c>
      <c r="J3572" s="1252"/>
      <c r="K3572" s="1252"/>
      <c r="L3572" s="1252"/>
      <c r="M3572" s="1252"/>
      <c r="N3572" s="1252"/>
      <c r="O3572" s="1253"/>
      <c r="P3572" s="1007"/>
    </row>
    <row r="3573" spans="1:16" s="73" customFormat="1" ht="19.5" customHeight="1">
      <c r="A3573" s="1303"/>
      <c r="B3573" s="543" t="s">
        <v>210</v>
      </c>
      <c r="C3573" s="1283" t="s">
        <v>24</v>
      </c>
      <c r="D3573" s="1284"/>
      <c r="E3573" s="1284"/>
      <c r="F3573" s="1284"/>
      <c r="G3573" s="1285"/>
      <c r="H3573" s="25" t="s">
        <v>161</v>
      </c>
      <c r="I3573" s="1252">
        <f>VLOOKUP($A3565,'Marks Entry'!$B$9:$FN$108,8,0)</f>
        <v>0</v>
      </c>
      <c r="J3573" s="1252"/>
      <c r="K3573" s="1252"/>
      <c r="L3573" s="1252"/>
      <c r="M3573" s="1252"/>
      <c r="N3573" s="1252"/>
      <c r="O3573" s="1253"/>
      <c r="P3573" s="1007"/>
    </row>
    <row r="3574" spans="1:16" s="73" customFormat="1" ht="19.5" customHeight="1">
      <c r="A3574" s="1303"/>
      <c r="B3574" s="543" t="s">
        <v>210</v>
      </c>
      <c r="C3574" s="1283" t="s">
        <v>55</v>
      </c>
      <c r="D3574" s="1284"/>
      <c r="E3574" s="1284"/>
      <c r="F3574" s="1284"/>
      <c r="G3574" s="1285"/>
      <c r="H3574" s="25" t="s">
        <v>161</v>
      </c>
      <c r="I3574" s="1252">
        <f>VLOOKUP($A3565,'Marks Entry'!$B$9:$FN$108,9,0)</f>
        <v>0</v>
      </c>
      <c r="J3574" s="1252"/>
      <c r="K3574" s="1252"/>
      <c r="L3574" s="1252"/>
      <c r="M3574" s="1252"/>
      <c r="N3574" s="1252"/>
      <c r="O3574" s="1253"/>
      <c r="P3574" s="1007"/>
    </row>
    <row r="3575" spans="1:16" s="73" customFormat="1" ht="19.5" customHeight="1">
      <c r="A3575" s="1303"/>
      <c r="B3575" s="543" t="s">
        <v>210</v>
      </c>
      <c r="C3575" s="1283" t="s">
        <v>56</v>
      </c>
      <c r="D3575" s="1284"/>
      <c r="E3575" s="1284"/>
      <c r="F3575" s="1284"/>
      <c r="G3575" s="1285"/>
      <c r="H3575" s="25" t="s">
        <v>161</v>
      </c>
      <c r="I3575" s="1251" t="str">
        <f>CONCATENATE('Marks Entry'!$G$4,'Marks Entry'!$J$4)</f>
        <v>6(A)</v>
      </c>
      <c r="J3575" s="1252"/>
      <c r="K3575" s="1252"/>
      <c r="L3575" s="1252"/>
      <c r="M3575" s="1252"/>
      <c r="N3575" s="1252"/>
      <c r="O3575" s="1253"/>
      <c r="P3575" s="1007"/>
    </row>
    <row r="3576" spans="1:16" s="73" customFormat="1" ht="19.5" customHeight="1" thickBot="1">
      <c r="A3576" s="1303"/>
      <c r="B3576" s="543" t="s">
        <v>210</v>
      </c>
      <c r="C3576" s="1254" t="s">
        <v>26</v>
      </c>
      <c r="D3576" s="1255"/>
      <c r="E3576" s="1255"/>
      <c r="F3576" s="1255"/>
      <c r="G3576" s="1256"/>
      <c r="H3576" s="61" t="s">
        <v>161</v>
      </c>
      <c r="I3576" s="1257">
        <f>VLOOKUP($A3565,'Marks Entry'!$B$9:$FN$108,10,0)</f>
        <v>0</v>
      </c>
      <c r="J3576" s="1257"/>
      <c r="K3576" s="1257"/>
      <c r="L3576" s="1257"/>
      <c r="M3576" s="1257"/>
      <c r="N3576" s="1257"/>
      <c r="O3576" s="1258"/>
      <c r="P3576" s="1007"/>
    </row>
    <row r="3577" spans="1:16" s="73" customFormat="1" ht="34.5" customHeight="1">
      <c r="A3577" s="1303"/>
      <c r="B3577" s="543" t="s">
        <v>210</v>
      </c>
      <c r="C3577" s="1259" t="s">
        <v>57</v>
      </c>
      <c r="D3577" s="1260"/>
      <c r="E3577" s="525" t="s">
        <v>82</v>
      </c>
      <c r="F3577" s="525" t="s">
        <v>83</v>
      </c>
      <c r="G3577" s="697" t="str">
        <f>'Marks Entry'!$R$5</f>
        <v>No Bag Day Activity</v>
      </c>
      <c r="H3577" s="521" t="s">
        <v>32</v>
      </c>
      <c r="I3577" s="1261" t="s">
        <v>58</v>
      </c>
      <c r="J3577" s="1262"/>
      <c r="K3577" s="522" t="s">
        <v>203</v>
      </c>
      <c r="L3577" s="1263" t="s">
        <v>94</v>
      </c>
      <c r="M3577" s="1264"/>
      <c r="N3577" s="535" t="s">
        <v>86</v>
      </c>
      <c r="O3577" s="1265" t="s">
        <v>101</v>
      </c>
      <c r="P3577" s="1007"/>
    </row>
    <row r="3578" spans="1:16" s="73" customFormat="1" ht="25.5" customHeight="1" thickBot="1">
      <c r="A3578" s="1303"/>
      <c r="B3578" s="543" t="s">
        <v>210</v>
      </c>
      <c r="C3578" s="1267" t="s">
        <v>59</v>
      </c>
      <c r="D3578" s="1268"/>
      <c r="E3578" s="549">
        <f>'Marks Entry'!$N$7</f>
        <v>10</v>
      </c>
      <c r="F3578" s="549">
        <f>'Marks Entry'!$Q$7</f>
        <v>10</v>
      </c>
      <c r="G3578" s="549">
        <f>'Marks Entry'!$T$7</f>
        <v>10</v>
      </c>
      <c r="H3578" s="111">
        <f>SUM(E3578:G3578)</f>
        <v>30</v>
      </c>
      <c r="I3578" s="1269">
        <f>'Marks Entry'!$X$7</f>
        <v>70</v>
      </c>
      <c r="J3578" s="1270"/>
      <c r="K3578" s="531">
        <f>SUM(H3578,I3578)</f>
        <v>100</v>
      </c>
      <c r="L3578" s="1330">
        <f>'Marks Entry'!$AA$7</f>
        <v>100</v>
      </c>
      <c r="M3578" s="1331"/>
      <c r="N3578" s="536">
        <f>H3578+I3578+L3578</f>
        <v>200</v>
      </c>
      <c r="O3578" s="1266"/>
      <c r="P3578" s="1007"/>
    </row>
    <row r="3579" spans="1:16" s="73" customFormat="1" ht="18.600000000000001" customHeight="1">
      <c r="A3579" s="1303"/>
      <c r="B3579" s="543" t="s">
        <v>210</v>
      </c>
      <c r="C3579" s="1324" t="str">
        <f>'Marks Entry'!$L$3</f>
        <v>HINDI</v>
      </c>
      <c r="D3579" s="1325"/>
      <c r="E3579" s="527">
        <f>IF($L3568="TC",0,IF($L3568="Nso",0,VLOOKUP($A3565,'Marks Entry'!$B$9:$FN$108,13,0)))</f>
        <v>0</v>
      </c>
      <c r="F3579" s="527">
        <f>IF($L3568="TC",0,IF($L3568="Nso",0,VLOOKUP($A3565,'Marks Entry'!$B$9:$FN$108,16,0)))</f>
        <v>0</v>
      </c>
      <c r="G3579" s="527">
        <f>IF($L3568="TC",0,IF($L3568="Nso",0,VLOOKUP($A3565,'Marks Entry'!$B$9:$FN$108,19,0)))</f>
        <v>0</v>
      </c>
      <c r="H3579" s="528">
        <f>SUM(E3579:G3579)</f>
        <v>0</v>
      </c>
      <c r="I3579" s="1326">
        <f>IF($L3568="TC",0,IF($L3568="Nso",0,VLOOKUP($A3565,'Marks Entry'!$B$9:$FN$108,23,0)))</f>
        <v>0</v>
      </c>
      <c r="J3579" s="1327"/>
      <c r="K3579" s="532">
        <f>SUM(H3579,I3579)</f>
        <v>0</v>
      </c>
      <c r="L3579" s="1328">
        <f>IF($L3568="TC",0,IF($L3568="Nso",0,VLOOKUP($A3565,'Marks Entry'!$B$9:$FN$108,26,0)))</f>
        <v>0</v>
      </c>
      <c r="M3579" s="1329"/>
      <c r="N3579" s="537">
        <f>SUM(H3579,I3579,L3579)</f>
        <v>0</v>
      </c>
      <c r="O3579" s="544" t="str">
        <f>IF($L3568="TC",0,IF($L3568="Nso",0,VLOOKUP($A3565,'Marks Entry'!$B$9:$FN$108,30,0)))</f>
        <v>E</v>
      </c>
      <c r="P3579" s="1007"/>
    </row>
    <row r="3580" spans="1:16" s="73" customFormat="1" ht="18.600000000000001" customHeight="1">
      <c r="A3580" s="1303"/>
      <c r="B3580" s="543" t="s">
        <v>210</v>
      </c>
      <c r="C3580" s="1271" t="str">
        <f>'Marks Entry'!$AF$3</f>
        <v>ENGLISH</v>
      </c>
      <c r="D3580" s="1272"/>
      <c r="E3580" s="527">
        <f>IF($L3568="TC",0,IF($L3568="Nso",0,VLOOKUP($A3565,'Marks Entry'!$B$9:$FN$108,33,0)))</f>
        <v>0</v>
      </c>
      <c r="F3580" s="527">
        <f>IF($L3568="TC",0,IF($L3568="Nso",0,VLOOKUP($A3565,'Marks Entry'!$B$9:$FN$108,36,0)))</f>
        <v>0</v>
      </c>
      <c r="G3580" s="527">
        <f>IF($L3568="TC",0,IF($L3568="Nso",0,VLOOKUP($A3565,'Marks Entry'!$B$9:$FN$108,39,0)))</f>
        <v>0</v>
      </c>
      <c r="H3580" s="529">
        <f t="shared" ref="H3580:H3584" si="297">SUM(E3580:G3580)</f>
        <v>0</v>
      </c>
      <c r="I3580" s="1273">
        <f>IF($L3568="TC",0,IF($L3568="Nso",0,VLOOKUP($A3565,'Marks Entry'!$B$9:$FN$108,43,0)))</f>
        <v>0</v>
      </c>
      <c r="J3580" s="1274"/>
      <c r="K3580" s="533">
        <f t="shared" ref="K3580:K3584" si="298">SUM(H3580,I3580)</f>
        <v>0</v>
      </c>
      <c r="L3580" s="1275">
        <f>IF($L3568="TC",0,IF($L3568="Nso",0,VLOOKUP($A3565,'Marks Entry'!$B$9:$FN$108,46,0)))</f>
        <v>0</v>
      </c>
      <c r="M3580" s="1276"/>
      <c r="N3580" s="537">
        <f t="shared" ref="N3580:N3584" si="299">SUM(H3580,I3580,L3580)</f>
        <v>0</v>
      </c>
      <c r="O3580" s="544" t="str">
        <f>IF($L3568="TC",0,IF($L3568="Nso",0,VLOOKUP($A3565,'Marks Entry'!$B$9:$FN$108,50,0)))</f>
        <v>E</v>
      </c>
      <c r="P3580" s="1007"/>
    </row>
    <row r="3581" spans="1:16" s="73" customFormat="1" ht="18.600000000000001" customHeight="1">
      <c r="A3581" s="1303"/>
      <c r="B3581" s="543" t="s">
        <v>210</v>
      </c>
      <c r="C3581" s="1271" t="str">
        <f>'Marks Entry'!$AZ$3</f>
        <v>SANSKRIT</v>
      </c>
      <c r="D3581" s="1272"/>
      <c r="E3581" s="527">
        <f>IF($L3568="TC",0,IF($L3568="Nso",0,VLOOKUP($A3565,'Marks Entry'!$B$9:$FN$108,53,0)))</f>
        <v>0</v>
      </c>
      <c r="F3581" s="527">
        <f>IF($L3568="TC",0,IF($L3568="TC",0,IF($L3568="Nso",0,VLOOKUP($A3565,'Marks Entry'!$B$9:$FN$108,56,0))))</f>
        <v>0</v>
      </c>
      <c r="G3581" s="527">
        <f>IF($L3568="TC",0,IF($L3568="TC",0,IF($L3568="Nso",0,VLOOKUP($A3565,'Marks Entry'!$B$9:$FN$108,59,0))))</f>
        <v>0</v>
      </c>
      <c r="H3581" s="529">
        <f t="shared" si="297"/>
        <v>0</v>
      </c>
      <c r="I3581" s="1273">
        <f>IF($L3568="TC",0,IF($L3568="Nso",0,VLOOKUP($A3565,'Marks Entry'!$B$9:$FN$108,63,0)))</f>
        <v>0</v>
      </c>
      <c r="J3581" s="1274"/>
      <c r="K3581" s="533">
        <f t="shared" si="298"/>
        <v>0</v>
      </c>
      <c r="L3581" s="1275">
        <f>IF($L3568="TC",0,IF($L3568="Nso",0,VLOOKUP($A3565,'Marks Entry'!$B$9:$FN$108,66,0)))</f>
        <v>0</v>
      </c>
      <c r="M3581" s="1276"/>
      <c r="N3581" s="537">
        <f t="shared" si="299"/>
        <v>0</v>
      </c>
      <c r="O3581" s="544" t="str">
        <f>IF($L3568="TC",0,IF($L3568="Nso",0,VLOOKUP($A3565,'Marks Entry'!$B$9:$FN$108,70,0)))</f>
        <v>E</v>
      </c>
      <c r="P3581" s="1007"/>
    </row>
    <row r="3582" spans="1:16" s="73" customFormat="1" ht="18.600000000000001" customHeight="1">
      <c r="A3582" s="1303"/>
      <c r="B3582" s="543" t="s">
        <v>210</v>
      </c>
      <c r="C3582" s="1271" t="str">
        <f>'Marks Entry'!$BT$3</f>
        <v>SCIENCE</v>
      </c>
      <c r="D3582" s="1272"/>
      <c r="E3582" s="527">
        <f>IF($L3568="TC",0,IF($L3568="Nso",0,VLOOKUP($A3565,'Marks Entry'!$B$9:$FN$108,73,0)))</f>
        <v>0</v>
      </c>
      <c r="F3582" s="527">
        <f>IF($L3568="TC",0,IF($L3568="Nso",0,VLOOKUP($A3565,'Marks Entry'!$B$9:$FN$108,76,0)))</f>
        <v>0</v>
      </c>
      <c r="G3582" s="527">
        <f>IF($L3568="TC",0,IF($L3568="Nso",0,VLOOKUP($A3565,'Marks Entry'!$B$9:$FN$108,79,0)))</f>
        <v>0</v>
      </c>
      <c r="H3582" s="529">
        <f t="shared" si="297"/>
        <v>0</v>
      </c>
      <c r="I3582" s="1273">
        <f>IF($L3568="TC",0,IF($L3568="Nso",0,VLOOKUP($A3565,'Marks Entry'!$B$9:$FN$108,83,0)))</f>
        <v>0</v>
      </c>
      <c r="J3582" s="1274"/>
      <c r="K3582" s="533">
        <f t="shared" si="298"/>
        <v>0</v>
      </c>
      <c r="L3582" s="1275">
        <f>IF($L3568="TC",0,IF($L3568="Nso",0,VLOOKUP($A3565,'Marks Entry'!$B$9:$FN$108,86,0)))</f>
        <v>0</v>
      </c>
      <c r="M3582" s="1276"/>
      <c r="N3582" s="537">
        <f t="shared" si="299"/>
        <v>0</v>
      </c>
      <c r="O3582" s="544" t="str">
        <f>IF($L3568="TC",0,IF($L3568="Nso",0,VLOOKUP($A3565,'Marks Entry'!$B$9:$FN$108,90,0)))</f>
        <v>E</v>
      </c>
      <c r="P3582" s="1007"/>
    </row>
    <row r="3583" spans="1:16" s="73" customFormat="1" ht="18.600000000000001" customHeight="1">
      <c r="A3583" s="1303"/>
      <c r="B3583" s="543" t="s">
        <v>210</v>
      </c>
      <c r="C3583" s="1271" t="str">
        <f>'Marks Entry'!$CN$3</f>
        <v>MATHEMATICS</v>
      </c>
      <c r="D3583" s="1272"/>
      <c r="E3583" s="527">
        <f>IF($L3568="TC",0,IF($L3568="Nso",0,VLOOKUP($A3565,'Marks Entry'!$B$9:$FN$108,93,0)))</f>
        <v>0</v>
      </c>
      <c r="F3583" s="527">
        <f>IF($L3568="TC",0,IF($L3568="Nso",0,VLOOKUP($A3565,'Marks Entry'!$B$9:$FN$108,96,0)))</f>
        <v>0</v>
      </c>
      <c r="G3583" s="527">
        <f>IF($L3568="TC",0,IF($L3568="Nso",0,VLOOKUP($A3565,'Marks Entry'!$B$9:$FN$108,99,0)))</f>
        <v>0</v>
      </c>
      <c r="H3583" s="529">
        <f t="shared" si="297"/>
        <v>0</v>
      </c>
      <c r="I3583" s="1273">
        <f>IF($L3568="TC",0,IF($L3568="Nso",0,VLOOKUP($A3565,'Marks Entry'!$B$9:$FN$108,103,0)))</f>
        <v>0</v>
      </c>
      <c r="J3583" s="1274"/>
      <c r="K3583" s="533">
        <f t="shared" si="298"/>
        <v>0</v>
      </c>
      <c r="L3583" s="1275">
        <f>IF($L3568="TC",0,IF($L3568="Nso",0,VLOOKUP($A3565,'Marks Entry'!$B$9:$FN$108,106,0)))</f>
        <v>0</v>
      </c>
      <c r="M3583" s="1276"/>
      <c r="N3583" s="537">
        <f t="shared" si="299"/>
        <v>0</v>
      </c>
      <c r="O3583" s="544" t="str">
        <f>IF($L3568="TC",0,IF($L3568="Nso",0,VLOOKUP($A3565,'Marks Entry'!$B$9:$FN$108,110,0)))</f>
        <v>E</v>
      </c>
      <c r="P3583" s="1007"/>
    </row>
    <row r="3584" spans="1:16" s="73" customFormat="1" ht="18.600000000000001" customHeight="1" thickBot="1">
      <c r="A3584" s="1303"/>
      <c r="B3584" s="543" t="s">
        <v>210</v>
      </c>
      <c r="C3584" s="1277" t="str">
        <f>'Marks Entry'!$DH$3</f>
        <v>SOCIAL SCIENCE</v>
      </c>
      <c r="D3584" s="1278"/>
      <c r="E3584" s="527">
        <f>IF($L3568="TC",0,IF($L3568="Nso",0,VLOOKUP($A3565,'Marks Entry'!$B$9:$FN$108,113,0)))</f>
        <v>0</v>
      </c>
      <c r="F3584" s="527">
        <f>IF($L3568="TC",0,IF($L3568="Nso",0,VLOOKUP($A3565,'Marks Entry'!$B$9:$FN$108,116,0)))</f>
        <v>0</v>
      </c>
      <c r="G3584" s="527">
        <f>IF($L3568="TC",0,IF($L3568="Nso",0,VLOOKUP($A3565,'Marks Entry'!$B$9:$FN$108,119,0)))</f>
        <v>0</v>
      </c>
      <c r="H3584" s="530">
        <f t="shared" si="297"/>
        <v>0</v>
      </c>
      <c r="I3584" s="1279">
        <f>IF($L3568="TC",0,IF($L3568="Nso",0,VLOOKUP($A3565,'Marks Entry'!$B$9:$FN$108,123,0)))</f>
        <v>0</v>
      </c>
      <c r="J3584" s="1280"/>
      <c r="K3584" s="534">
        <f t="shared" si="298"/>
        <v>0</v>
      </c>
      <c r="L3584" s="1281">
        <f>IF($L3568="TC",0,IF($L3568="Nso",0,VLOOKUP($A3565,'Marks Entry'!$B$9:$FN$108,126,0)))</f>
        <v>0</v>
      </c>
      <c r="M3584" s="1282"/>
      <c r="N3584" s="537">
        <f t="shared" si="299"/>
        <v>0</v>
      </c>
      <c r="O3584" s="544" t="str">
        <f>IF($L3568="TC",0,IF($L3568="Nso",0,VLOOKUP($A3565,'Marks Entry'!$B$9:$FN$108,130,0)))</f>
        <v>E</v>
      </c>
      <c r="P3584" s="1007"/>
    </row>
    <row r="3585" spans="1:16" s="73" customFormat="1" ht="18.600000000000001" customHeight="1">
      <c r="A3585" s="1303"/>
      <c r="B3585" s="543" t="s">
        <v>210</v>
      </c>
      <c r="C3585" s="1350" t="s">
        <v>87</v>
      </c>
      <c r="D3585" s="1351"/>
      <c r="E3585" s="1352"/>
      <c r="F3585" s="1356" t="s">
        <v>88</v>
      </c>
      <c r="G3585" s="1357"/>
      <c r="H3585" s="1358" t="s">
        <v>89</v>
      </c>
      <c r="I3585" s="1358"/>
      <c r="J3585" s="1359" t="s">
        <v>44</v>
      </c>
      <c r="K3585" s="1360"/>
      <c r="L3585" s="236" t="s">
        <v>95</v>
      </c>
      <c r="M3585" s="236" t="s">
        <v>208</v>
      </c>
      <c r="N3585" s="200" t="s">
        <v>42</v>
      </c>
      <c r="O3585" s="545" t="s">
        <v>46</v>
      </c>
      <c r="P3585" s="1007"/>
    </row>
    <row r="3586" spans="1:16" s="73" customFormat="1" ht="18.600000000000001" customHeight="1" thickBot="1">
      <c r="A3586" s="1303"/>
      <c r="B3586" s="543" t="s">
        <v>210</v>
      </c>
      <c r="C3586" s="1353"/>
      <c r="D3586" s="1354"/>
      <c r="E3586" s="1355"/>
      <c r="F3586" s="1361">
        <f>IF($L3568="TC",0,IF($L3568="Nso",0,VLOOKUP($A3565,'Marks Entry'!$B$9:$FN$108,161,0)))</f>
        <v>1200</v>
      </c>
      <c r="G3586" s="1362"/>
      <c r="H3586" s="1363">
        <f>IF($L3568="TC",0,IF($L3568="Nso",0,VLOOKUP($A3565,'Marks Entry'!$B$9:$FN$108,162,0)))</f>
        <v>0</v>
      </c>
      <c r="I3586" s="1363"/>
      <c r="J3586" s="1364">
        <f>IF($L3568="TC",0,IF($L3568="Nso",0,VLOOKUP($A3565,'Marks Entry'!$B$9:$FN$108,163,0)))</f>
        <v>0</v>
      </c>
      <c r="K3586" s="1365"/>
      <c r="L3586" s="237" t="str">
        <f>IF($L3568="TC",0,IF($L3568="Nso",0,VLOOKUP($A3565,'Marks Entry'!$B$9:$FN$108,164,0)))</f>
        <v/>
      </c>
      <c r="M3586" s="237" t="str">
        <f>IF($L3568="TC",0,IF($L3568="Nso",0,VLOOKUP($A3565,'Marks Entry'!$B$9:$FN$108,165,0)))</f>
        <v/>
      </c>
      <c r="N3586" s="542" t="str">
        <f>IF($L3568="TC","TC",IF($L3568="Nso","NSO",VLOOKUP($A3565,'Marks Entry'!$B$9:$FN$108,166,0)))</f>
        <v>PROMOTED</v>
      </c>
      <c r="O3586" s="546" t="str">
        <f>IF($L3568="Nso",0,VLOOKUP($A3565,'Marks Entry'!$B$9:$FN$108,168,0))</f>
        <v/>
      </c>
      <c r="P3586" s="1007"/>
    </row>
    <row r="3587" spans="1:16" s="73" customFormat="1" ht="18.600000000000001" customHeight="1">
      <c r="A3587" s="1303"/>
      <c r="B3587" s="543" t="s">
        <v>210</v>
      </c>
      <c r="C3587" s="1332" t="s">
        <v>62</v>
      </c>
      <c r="D3587" s="1333"/>
      <c r="E3587" s="1333"/>
      <c r="F3587" s="1333"/>
      <c r="G3587" s="1333"/>
      <c r="H3587" s="1333"/>
      <c r="I3587" s="1334"/>
      <c r="J3587" s="1335" t="s">
        <v>63</v>
      </c>
      <c r="K3587" s="1335"/>
      <c r="L3587" s="1336"/>
      <c r="M3587" s="238">
        <f>IF($L3568="TC",0,IF($L3568="Nso",0,VLOOKUP($A3565,'Marks Entry'!$B$9:$FN$108,158,0)))</f>
        <v>0</v>
      </c>
      <c r="N3587" s="1337" t="s">
        <v>104</v>
      </c>
      <c r="O3587" s="1338"/>
      <c r="P3587" s="1007"/>
    </row>
    <row r="3588" spans="1:16" s="73" customFormat="1" ht="18.600000000000001" customHeight="1" thickBot="1">
      <c r="A3588" s="1303"/>
      <c r="B3588" s="543" t="s">
        <v>210</v>
      </c>
      <c r="C3588" s="1339" t="s">
        <v>57</v>
      </c>
      <c r="D3588" s="1340"/>
      <c r="E3588" s="1340"/>
      <c r="F3588" s="1341" t="s">
        <v>168</v>
      </c>
      <c r="G3588" s="1341"/>
      <c r="H3588" s="1341"/>
      <c r="I3588" s="523" t="s">
        <v>50</v>
      </c>
      <c r="J3588" s="1342" t="s">
        <v>64</v>
      </c>
      <c r="K3588" s="1342"/>
      <c r="L3588" s="1343"/>
      <c r="M3588" s="239">
        <f>IF($L3568="TC",0,IF($L3568="Nso",0,VLOOKUP($A3565,'Marks Entry'!$B$9:$FN$108,159,0)))</f>
        <v>0</v>
      </c>
      <c r="N3588" s="1344" t="str">
        <f>IF($L3568="TC",0,IF($L3568="Nso",0,VLOOKUP($A3565,'Marks Entry'!$B$9:$FN$108,160,0)))</f>
        <v/>
      </c>
      <c r="O3588" s="1345"/>
      <c r="P3588" s="1007"/>
    </row>
    <row r="3589" spans="1:16" s="73" customFormat="1" ht="18.600000000000001" customHeight="1">
      <c r="A3589" s="1303"/>
      <c r="B3589" s="543" t="s">
        <v>210</v>
      </c>
      <c r="C3589" s="1339"/>
      <c r="D3589" s="1340"/>
      <c r="E3589" s="1340"/>
      <c r="F3589" s="1341"/>
      <c r="G3589" s="1341"/>
      <c r="H3589" s="1341"/>
      <c r="I3589" s="524" t="s">
        <v>102</v>
      </c>
      <c r="J3589" s="1346" t="s">
        <v>65</v>
      </c>
      <c r="K3589" s="1346"/>
      <c r="L3589" s="1347"/>
      <c r="M3589" s="1348" t="str">
        <f>IF($L3568="TC",0,IF($L3568="Nso",0,VLOOKUP($A3565,'Marks Entry'!$B$9:$FN$108,169,0)))</f>
        <v>Need Improvement</v>
      </c>
      <c r="N3589" s="1348"/>
      <c r="O3589" s="1349"/>
      <c r="P3589" s="1007"/>
    </row>
    <row r="3590" spans="1:16" s="73" customFormat="1" ht="18.600000000000001" customHeight="1">
      <c r="A3590" s="1303"/>
      <c r="B3590" s="543" t="s">
        <v>210</v>
      </c>
      <c r="C3590" s="1397" t="str">
        <f>'Marks Entry'!$EB$3</f>
        <v>Work Exp.</v>
      </c>
      <c r="D3590" s="1398"/>
      <c r="E3590" s="1399"/>
      <c r="F3590" s="1400" t="str">
        <f>IF($L3568="TC",0,IF($L3568="Nso",0,VLOOKUP($A3565,'Marks Entry'!$B$9:$GM$108,186,0)))</f>
        <v>0/100</v>
      </c>
      <c r="G3590" s="1400"/>
      <c r="H3590" s="1400"/>
      <c r="I3590" s="59" t="str">
        <f>IF($L3568="TC",0,IF($L3568="Nso",0,VLOOKUP($A3565,'Marks Entry'!$B$9:$GM$108,139,0)))</f>
        <v>E</v>
      </c>
      <c r="J3590" s="1401" t="s">
        <v>81</v>
      </c>
      <c r="K3590" s="1401"/>
      <c r="L3590" s="1402"/>
      <c r="M3590" s="1403">
        <f>'Marks Entry'!$AA$2</f>
        <v>45041</v>
      </c>
      <c r="N3590" s="1403"/>
      <c r="O3590" s="1404"/>
      <c r="P3590" s="1007"/>
    </row>
    <row r="3591" spans="1:16" s="73" customFormat="1" ht="18.600000000000001" customHeight="1">
      <c r="A3591" s="1303"/>
      <c r="B3591" s="543" t="s">
        <v>210</v>
      </c>
      <c r="C3591" s="1405" t="str">
        <f>'Marks Entry'!$EK$3</f>
        <v>Art Edu.</v>
      </c>
      <c r="D3591" s="1400"/>
      <c r="E3591" s="1400"/>
      <c r="F3591" s="1406" t="str">
        <f>IF($L3568="TC",0,IF($L3568="Nso",0,VLOOKUP($A3565,'Marks Entry'!$B$9:$GM$108,190,0)))</f>
        <v>0/100</v>
      </c>
      <c r="G3591" s="1407"/>
      <c r="H3591" s="1408"/>
      <c r="I3591" s="59" t="str">
        <f>IF($L3568="TC",0,IF($L3568="Nso",0,VLOOKUP($A3565,'Marks Entry'!$B$9:$GM$108,148,0)))</f>
        <v>E</v>
      </c>
      <c r="J3591" s="1409"/>
      <c r="K3591" s="1409"/>
      <c r="L3591" s="1410"/>
      <c r="M3591" s="1410"/>
      <c r="N3591" s="1410"/>
      <c r="O3591" s="1411"/>
      <c r="P3591" s="1007"/>
    </row>
    <row r="3592" spans="1:16" s="73" customFormat="1" ht="18.600000000000001" customHeight="1">
      <c r="A3592" s="1303"/>
      <c r="B3592" s="543" t="s">
        <v>210</v>
      </c>
      <c r="C3592" s="1366" t="str">
        <f>'Marks Entry'!$ET$3</f>
        <v>HEALTH &amp; PHY. EDU.</v>
      </c>
      <c r="D3592" s="1367"/>
      <c r="E3592" s="1367"/>
      <c r="F3592" s="1368" t="str">
        <f>IF($L3568="TC",0,IF($L3568="Nso",0,VLOOKUP($A3565,'Marks Entry'!$B$9:$GM$108,194,0)))</f>
        <v>0/100</v>
      </c>
      <c r="G3592" s="1369"/>
      <c r="H3592" s="1370"/>
      <c r="I3592" s="59" t="str">
        <f>IF($L3568="TC",0,IF($L3568="Nso",0,VLOOKUP($A3565,'Marks Entry'!$B$9:$GM$108,157,0)))</f>
        <v>E</v>
      </c>
      <c r="J3592" s="1371" t="s">
        <v>77</v>
      </c>
      <c r="K3592" s="1372"/>
      <c r="L3592" s="1373"/>
      <c r="M3592" s="1377"/>
      <c r="N3592" s="1372"/>
      <c r="O3592" s="1378"/>
      <c r="P3592" s="1007"/>
    </row>
    <row r="3593" spans="1:16" s="73" customFormat="1" ht="18.600000000000001" customHeight="1">
      <c r="A3593" s="1303"/>
      <c r="B3593" s="543" t="s">
        <v>210</v>
      </c>
      <c r="C3593" s="1381" t="s">
        <v>66</v>
      </c>
      <c r="D3593" s="1382"/>
      <c r="E3593" s="1382"/>
      <c r="F3593" s="1382"/>
      <c r="G3593" s="1382"/>
      <c r="H3593" s="1382"/>
      <c r="I3593" s="1383"/>
      <c r="J3593" s="1374"/>
      <c r="K3593" s="1375"/>
      <c r="L3593" s="1376"/>
      <c r="M3593" s="1379"/>
      <c r="N3593" s="1375"/>
      <c r="O3593" s="1380"/>
      <c r="P3593" s="1007"/>
    </row>
    <row r="3594" spans="1:16" s="73" customFormat="1" ht="18.600000000000001" customHeight="1" thickBot="1">
      <c r="A3594" s="1303"/>
      <c r="B3594" s="543" t="s">
        <v>210</v>
      </c>
      <c r="C3594" s="60" t="s">
        <v>67</v>
      </c>
      <c r="D3594" s="1384" t="s">
        <v>72</v>
      </c>
      <c r="E3594" s="1385"/>
      <c r="F3594" s="1384" t="s">
        <v>73</v>
      </c>
      <c r="G3594" s="1386"/>
      <c r="H3594" s="1386"/>
      <c r="I3594" s="1387"/>
      <c r="J3594" s="1388" t="s">
        <v>78</v>
      </c>
      <c r="K3594" s="1389"/>
      <c r="L3594" s="1389"/>
      <c r="M3594" s="1389"/>
      <c r="N3594" s="1389"/>
      <c r="O3594" s="1390"/>
      <c r="P3594" s="1007"/>
    </row>
    <row r="3595" spans="1:16" s="73" customFormat="1" ht="18.600000000000001" customHeight="1">
      <c r="A3595" s="1303"/>
      <c r="B3595" s="543" t="s">
        <v>210</v>
      </c>
      <c r="C3595" s="690" t="s">
        <v>68</v>
      </c>
      <c r="D3595" s="1328" t="s">
        <v>211</v>
      </c>
      <c r="E3595" s="1327"/>
      <c r="F3595" s="1394" t="s">
        <v>74</v>
      </c>
      <c r="G3595" s="1395"/>
      <c r="H3595" s="1395"/>
      <c r="I3595" s="1396"/>
      <c r="J3595" s="1391"/>
      <c r="K3595" s="1392"/>
      <c r="L3595" s="1392"/>
      <c r="M3595" s="1392"/>
      <c r="N3595" s="1392"/>
      <c r="O3595" s="1393"/>
      <c r="P3595" s="1007"/>
    </row>
    <row r="3596" spans="1:16" s="73" customFormat="1" ht="18.600000000000001" customHeight="1">
      <c r="A3596" s="1303"/>
      <c r="B3596" s="543" t="s">
        <v>210</v>
      </c>
      <c r="C3596" s="689" t="s">
        <v>69</v>
      </c>
      <c r="D3596" s="1275" t="s">
        <v>212</v>
      </c>
      <c r="E3596" s="1274"/>
      <c r="F3596" s="1413" t="s">
        <v>75</v>
      </c>
      <c r="G3596" s="1414"/>
      <c r="H3596" s="1414"/>
      <c r="I3596" s="1415"/>
      <c r="J3596" s="1391"/>
      <c r="K3596" s="1392"/>
      <c r="L3596" s="1392"/>
      <c r="M3596" s="1392"/>
      <c r="N3596" s="1392"/>
      <c r="O3596" s="1393"/>
      <c r="P3596" s="1007"/>
    </row>
    <row r="3597" spans="1:16" s="73" customFormat="1" ht="18.600000000000001" customHeight="1">
      <c r="A3597" s="1303"/>
      <c r="B3597" s="543" t="s">
        <v>210</v>
      </c>
      <c r="C3597" s="689" t="s">
        <v>71</v>
      </c>
      <c r="D3597" s="1275" t="s">
        <v>213</v>
      </c>
      <c r="E3597" s="1274"/>
      <c r="F3597" s="1413" t="s">
        <v>76</v>
      </c>
      <c r="G3597" s="1414"/>
      <c r="H3597" s="1414"/>
      <c r="I3597" s="1415"/>
      <c r="J3597" s="1416" t="s">
        <v>90</v>
      </c>
      <c r="K3597" s="1417"/>
      <c r="L3597" s="1417"/>
      <c r="M3597" s="1417"/>
      <c r="N3597" s="1417"/>
      <c r="O3597" s="1418"/>
      <c r="P3597" s="1007"/>
    </row>
    <row r="3598" spans="1:16" s="73" customFormat="1" ht="18.600000000000001" customHeight="1">
      <c r="A3598" s="1303"/>
      <c r="B3598" s="543" t="s">
        <v>210</v>
      </c>
      <c r="C3598" s="689" t="s">
        <v>70</v>
      </c>
      <c r="D3598" s="1275" t="s">
        <v>214</v>
      </c>
      <c r="E3598" s="1274"/>
      <c r="F3598" s="1413" t="s">
        <v>103</v>
      </c>
      <c r="G3598" s="1414"/>
      <c r="H3598" s="1414"/>
      <c r="I3598" s="1415"/>
      <c r="J3598" s="1416"/>
      <c r="K3598" s="1417"/>
      <c r="L3598" s="1417"/>
      <c r="M3598" s="1417"/>
      <c r="N3598" s="1417"/>
      <c r="O3598" s="1418"/>
      <c r="P3598" s="1007"/>
    </row>
    <row r="3599" spans="1:16" s="73" customFormat="1" ht="18.600000000000001" customHeight="1" thickBot="1">
      <c r="A3599" s="1303"/>
      <c r="B3599" s="547" t="s">
        <v>210</v>
      </c>
      <c r="C3599" s="548" t="s">
        <v>153</v>
      </c>
      <c r="D3599" s="1281" t="s">
        <v>215</v>
      </c>
      <c r="E3599" s="1280"/>
      <c r="F3599" s="1422" t="s">
        <v>216</v>
      </c>
      <c r="G3599" s="1423"/>
      <c r="H3599" s="1423"/>
      <c r="I3599" s="1424"/>
      <c r="J3599" s="1419"/>
      <c r="K3599" s="1420"/>
      <c r="L3599" s="1420"/>
      <c r="M3599" s="1420"/>
      <c r="N3599" s="1420"/>
      <c r="O3599" s="1421"/>
      <c r="P3599" s="1007"/>
    </row>
    <row r="3600" spans="1:16" s="73" customFormat="1" ht="9.75" customHeight="1">
      <c r="A3600" s="1412"/>
      <c r="B3600" s="1412"/>
      <c r="C3600" s="1412"/>
      <c r="D3600" s="1412"/>
      <c r="E3600" s="1412"/>
      <c r="F3600" s="1412"/>
      <c r="G3600" s="1412"/>
      <c r="H3600" s="1412"/>
      <c r="I3600" s="1412"/>
      <c r="J3600" s="1412"/>
      <c r="K3600" s="1412"/>
      <c r="L3600" s="1412"/>
      <c r="M3600" s="1412"/>
      <c r="N3600" s="1412"/>
      <c r="O3600" s="1412"/>
      <c r="P3600" s="1412"/>
    </row>
    <row r="3601" hidden="1"/>
    <row r="3602" hidden="1"/>
    <row r="3603" hidden="1"/>
    <row r="3604" hidden="1"/>
    <row r="3605" hidden="1"/>
    <row r="3606" hidden="1"/>
    <row r="3607" hidden="1"/>
    <row r="3608" hidden="1"/>
    <row r="3609" hidden="1"/>
    <row r="3610" hidden="1"/>
    <row r="3611" hidden="1"/>
    <row r="3612" hidden="1"/>
    <row r="3613" hidden="1"/>
    <row r="3614" hidden="1"/>
    <row r="3615" hidden="1"/>
    <row r="3616" hidden="1"/>
    <row r="3617" hidden="1"/>
    <row r="3618" hidden="1"/>
    <row r="3619" hidden="1"/>
    <row r="3620" hidden="1"/>
    <row r="3621" hidden="1"/>
    <row r="3622" hidden="1"/>
    <row r="3623" hidden="1"/>
    <row r="3624" hidden="1"/>
    <row r="3625" hidden="1"/>
    <row r="3626" hidden="1"/>
    <row r="3627" hidden="1"/>
    <row r="3628" hidden="1"/>
    <row r="3629" hidden="1"/>
    <row r="3630" hidden="1"/>
    <row r="3631" hidden="1"/>
    <row r="3632" hidden="1"/>
    <row r="3633" hidden="1"/>
    <row r="3634" hidden="1"/>
    <row r="3635" hidden="1"/>
    <row r="3636" hidden="1"/>
    <row r="3637" hidden="1"/>
    <row r="3638" hidden="1"/>
    <row r="3639" hidden="1"/>
    <row r="3640" hidden="1"/>
    <row r="3641" hidden="1"/>
    <row r="3642" hidden="1"/>
    <row r="3643" hidden="1"/>
    <row r="3644" hidden="1"/>
    <row r="3645" hidden="1"/>
    <row r="3646" hidden="1"/>
    <row r="3647" hidden="1"/>
    <row r="3648" hidden="1"/>
    <row r="3649" hidden="1"/>
    <row r="3650" hidden="1"/>
    <row r="3651" hidden="1"/>
    <row r="3652" hidden="1"/>
    <row r="3653" hidden="1"/>
    <row r="3654" hidden="1"/>
    <row r="3655" hidden="1"/>
    <row r="3656" hidden="1"/>
    <row r="3657" hidden="1"/>
    <row r="3658" hidden="1"/>
    <row r="3659" hidden="1"/>
    <row r="3660" hidden="1"/>
    <row r="3661" hidden="1"/>
    <row r="3662" hidden="1"/>
    <row r="3663" hidden="1"/>
    <row r="3664" hidden="1"/>
    <row r="3665" hidden="1"/>
    <row r="3666" hidden="1"/>
    <row r="3667" hidden="1"/>
    <row r="3668" hidden="1"/>
    <row r="3669" hidden="1"/>
    <row r="3670" hidden="1"/>
    <row r="3671" hidden="1"/>
    <row r="3672" hidden="1"/>
    <row r="3673" hidden="1"/>
    <row r="3674" hidden="1"/>
    <row r="3675" hidden="1"/>
    <row r="3676" hidden="1"/>
    <row r="3677" hidden="1"/>
    <row r="3678" hidden="1"/>
    <row r="3679" hidden="1"/>
    <row r="3680" hidden="1"/>
    <row r="3681" hidden="1"/>
    <row r="3682" hidden="1"/>
    <row r="3683" hidden="1"/>
    <row r="3684" hidden="1"/>
    <row r="3685" hidden="1"/>
    <row r="3686" hidden="1"/>
    <row r="3687" hidden="1"/>
    <row r="3688" hidden="1"/>
    <row r="3689" hidden="1"/>
    <row r="3690" hidden="1"/>
    <row r="3691" hidden="1"/>
    <row r="3692" hidden="1"/>
    <row r="3693" hidden="1"/>
    <row r="3694" hidden="1"/>
    <row r="3695" hidden="1"/>
    <row r="3696" hidden="1"/>
    <row r="3697" hidden="1"/>
    <row r="3698" hidden="1"/>
    <row r="3699" hidden="1"/>
    <row r="3700" hidden="1"/>
    <row r="3701" hidden="1"/>
    <row r="3702" hidden="1"/>
    <row r="3703" hidden="1"/>
    <row r="3704" hidden="1"/>
    <row r="3705" hidden="1"/>
    <row r="3706" hidden="1"/>
    <row r="3707" hidden="1"/>
    <row r="3708" hidden="1"/>
    <row r="3709" hidden="1"/>
    <row r="3710" hidden="1"/>
    <row r="3711" hidden="1"/>
    <row r="3712" hidden="1"/>
    <row r="3713" hidden="1"/>
    <row r="3714" hidden="1"/>
    <row r="3715" hidden="1"/>
    <row r="3716" hidden="1"/>
    <row r="3717" hidden="1"/>
    <row r="3718" hidden="1"/>
    <row r="3719" hidden="1"/>
    <row r="3720" hidden="1"/>
    <row r="3721" hidden="1"/>
    <row r="3722" hidden="1"/>
    <row r="3723" hidden="1"/>
    <row r="3724" hidden="1"/>
    <row r="3725" hidden="1"/>
    <row r="3726" hidden="1"/>
    <row r="3727" hidden="1"/>
    <row r="3728" hidden="1"/>
    <row r="3729" hidden="1"/>
    <row r="3730" hidden="1"/>
    <row r="3731" hidden="1"/>
    <row r="3732" hidden="1"/>
    <row r="3733" hidden="1"/>
    <row r="3734" hidden="1"/>
    <row r="3735" hidden="1"/>
    <row r="3736" hidden="1"/>
    <row r="3737" hidden="1"/>
    <row r="3738" hidden="1"/>
    <row r="3739" hidden="1"/>
    <row r="3740" hidden="1"/>
    <row r="3741" hidden="1"/>
    <row r="3742" hidden="1"/>
    <row r="3743" hidden="1"/>
    <row r="3744" hidden="1"/>
    <row r="3745" hidden="1"/>
    <row r="3746" hidden="1"/>
    <row r="3747" hidden="1"/>
    <row r="3748" hidden="1"/>
    <row r="3749" hidden="1"/>
    <row r="3750" hidden="1"/>
    <row r="3751" hidden="1"/>
    <row r="3752" hidden="1"/>
    <row r="3753" hidden="1"/>
    <row r="3754" hidden="1"/>
    <row r="3755" hidden="1"/>
    <row r="3756" hidden="1"/>
    <row r="3757" hidden="1"/>
    <row r="3758" hidden="1"/>
    <row r="3759" hidden="1"/>
    <row r="3760" hidden="1"/>
    <row r="3761" hidden="1"/>
    <row r="3762" hidden="1"/>
    <row r="3763" hidden="1"/>
    <row r="3764" hidden="1"/>
    <row r="3765" hidden="1"/>
    <row r="3766" hidden="1"/>
    <row r="3767" hidden="1"/>
    <row r="3768" hidden="1"/>
    <row r="3769" hidden="1"/>
    <row r="3770" hidden="1"/>
    <row r="3771" hidden="1"/>
    <row r="3772" hidden="1"/>
    <row r="3773" hidden="1"/>
    <row r="3774" hidden="1"/>
    <row r="3775" hidden="1"/>
    <row r="3776" hidden="1"/>
    <row r="3777" hidden="1"/>
    <row r="3778" hidden="1"/>
    <row r="3779" hidden="1"/>
    <row r="3780" hidden="1"/>
    <row r="3781" hidden="1"/>
    <row r="3782" hidden="1"/>
    <row r="3783" hidden="1"/>
    <row r="3784" hidden="1"/>
    <row r="3785" hidden="1"/>
    <row r="3786" hidden="1"/>
    <row r="3787" hidden="1"/>
    <row r="3788" hidden="1"/>
    <row r="3789" hidden="1"/>
    <row r="3790" hidden="1"/>
    <row r="3791" hidden="1"/>
    <row r="3792" hidden="1"/>
    <row r="3793" hidden="1"/>
    <row r="3794" hidden="1"/>
    <row r="3795" hidden="1"/>
    <row r="3796" hidden="1"/>
    <row r="3797" hidden="1"/>
    <row r="3798" hidden="1"/>
    <row r="3799" hidden="1"/>
    <row r="3800" hidden="1"/>
    <row r="3801" hidden="1"/>
    <row r="3802" hidden="1"/>
    <row r="3803" hidden="1"/>
    <row r="3804" hidden="1"/>
    <row r="3805" hidden="1"/>
    <row r="3806" hidden="1"/>
    <row r="3807" hidden="1"/>
    <row r="3808" hidden="1"/>
    <row r="3809" hidden="1"/>
    <row r="3810" hidden="1"/>
    <row r="3811" hidden="1"/>
    <row r="3812" hidden="1"/>
    <row r="3813" hidden="1"/>
    <row r="3814" hidden="1"/>
    <row r="3815" hidden="1"/>
    <row r="3816" hidden="1"/>
    <row r="3817" hidden="1"/>
    <row r="3818" hidden="1"/>
    <row r="3819" hidden="1"/>
    <row r="3820" hidden="1"/>
    <row r="3821" hidden="1"/>
    <row r="3822" hidden="1"/>
    <row r="3823" hidden="1"/>
    <row r="3824" hidden="1"/>
    <row r="3825" hidden="1"/>
    <row r="3826" hidden="1"/>
    <row r="3827" hidden="1"/>
    <row r="3828" hidden="1"/>
    <row r="3829" hidden="1"/>
    <row r="3830" hidden="1"/>
    <row r="3831" hidden="1"/>
    <row r="3832" hidden="1"/>
    <row r="3833" hidden="1"/>
    <row r="3834" hidden="1"/>
    <row r="3835" hidden="1"/>
    <row r="3836" hidden="1"/>
    <row r="3837" hidden="1"/>
    <row r="3838" hidden="1"/>
    <row r="3839" hidden="1"/>
    <row r="3840" hidden="1"/>
    <row r="3841" hidden="1"/>
    <row r="3842" hidden="1"/>
    <row r="3843" hidden="1"/>
    <row r="3844" hidden="1"/>
    <row r="3845" hidden="1"/>
    <row r="3846" hidden="1"/>
    <row r="3847" hidden="1"/>
    <row r="3848" hidden="1"/>
    <row r="3849" hidden="1"/>
    <row r="3850" hidden="1"/>
    <row r="3851" hidden="1"/>
    <row r="3852" hidden="1"/>
    <row r="3853" hidden="1"/>
    <row r="3854" hidden="1"/>
    <row r="3855" hidden="1"/>
    <row r="3856" hidden="1"/>
    <row r="3857" hidden="1"/>
    <row r="3858" hidden="1"/>
    <row r="3859" hidden="1"/>
    <row r="3860" hidden="1"/>
    <row r="3861" hidden="1"/>
    <row r="3862" hidden="1"/>
    <row r="3863" hidden="1"/>
    <row r="3864" hidden="1"/>
    <row r="3865" hidden="1"/>
    <row r="3866" hidden="1"/>
    <row r="3867" hidden="1"/>
    <row r="3868" hidden="1"/>
    <row r="3869" hidden="1"/>
    <row r="3870" hidden="1"/>
    <row r="3871" hidden="1"/>
    <row r="3872" hidden="1"/>
    <row r="3873" hidden="1"/>
    <row r="3874" hidden="1"/>
    <row r="3875" hidden="1"/>
    <row r="3876" hidden="1"/>
    <row r="3877" hidden="1"/>
    <row r="3878" hidden="1"/>
    <row r="3879" hidden="1"/>
    <row r="3880" hidden="1"/>
    <row r="3881" hidden="1"/>
    <row r="3882" hidden="1"/>
    <row r="3883" hidden="1"/>
    <row r="3884" hidden="1"/>
    <row r="3885" hidden="1"/>
    <row r="3886" hidden="1"/>
    <row r="3887" hidden="1"/>
    <row r="3888" hidden="1"/>
    <row r="3889" hidden="1"/>
    <row r="3890" hidden="1"/>
    <row r="3891" hidden="1"/>
    <row r="3892" hidden="1"/>
    <row r="3893" hidden="1"/>
    <row r="3894" hidden="1"/>
    <row r="3895" hidden="1"/>
    <row r="3896" hidden="1"/>
    <row r="3897" hidden="1"/>
    <row r="3898" hidden="1"/>
    <row r="3899" hidden="1"/>
    <row r="3900" hidden="1"/>
    <row r="3901" hidden="1"/>
    <row r="3902" hidden="1"/>
    <row r="3903" hidden="1"/>
    <row r="3904" hidden="1"/>
    <row r="3905" hidden="1"/>
    <row r="3906" hidden="1"/>
    <row r="3907" hidden="1"/>
    <row r="3908" hidden="1"/>
    <row r="3909" hidden="1"/>
    <row r="3910" hidden="1"/>
    <row r="3911" hidden="1"/>
    <row r="3912" hidden="1"/>
    <row r="3913" hidden="1"/>
    <row r="3914" hidden="1"/>
    <row r="3915" hidden="1"/>
    <row r="3916" hidden="1"/>
    <row r="3917" hidden="1"/>
    <row r="3918" hidden="1"/>
    <row r="3919" hidden="1"/>
    <row r="3920" hidden="1"/>
    <row r="3921" hidden="1"/>
    <row r="3922" hidden="1"/>
    <row r="3923" hidden="1"/>
    <row r="3924" hidden="1"/>
    <row r="3925" hidden="1"/>
    <row r="3926" hidden="1"/>
    <row r="3927" hidden="1"/>
    <row r="3928" hidden="1"/>
    <row r="3929" hidden="1"/>
    <row r="3930" hidden="1"/>
    <row r="3931" hidden="1"/>
    <row r="3932" hidden="1"/>
    <row r="3933" hidden="1"/>
    <row r="3934" hidden="1"/>
    <row r="3935" hidden="1"/>
    <row r="3936" hidden="1"/>
    <row r="3937" hidden="1"/>
    <row r="3938" hidden="1"/>
    <row r="3939" hidden="1"/>
    <row r="3940" hidden="1"/>
    <row r="3941" hidden="1"/>
    <row r="3942" hidden="1"/>
    <row r="3943" hidden="1"/>
    <row r="3944" hidden="1"/>
    <row r="3945" hidden="1"/>
    <row r="3946" hidden="1"/>
    <row r="3947" hidden="1"/>
    <row r="3948" hidden="1"/>
    <row r="3949" hidden="1"/>
    <row r="3950" hidden="1"/>
    <row r="3951" hidden="1"/>
    <row r="3952" hidden="1"/>
    <row r="3953" hidden="1"/>
    <row r="3954" hidden="1"/>
    <row r="3955" hidden="1"/>
    <row r="3956" hidden="1"/>
    <row r="3957" hidden="1"/>
    <row r="3958" hidden="1"/>
    <row r="3959" hidden="1"/>
    <row r="3960" hidden="1"/>
    <row r="3961" hidden="1"/>
    <row r="3962" hidden="1"/>
    <row r="3963" hidden="1"/>
    <row r="3964" hidden="1"/>
    <row r="3965" hidden="1"/>
    <row r="3966" hidden="1"/>
    <row r="3967" hidden="1"/>
    <row r="3968" hidden="1"/>
    <row r="3969" hidden="1"/>
    <row r="3970" hidden="1"/>
    <row r="3971" hidden="1"/>
    <row r="3972" hidden="1"/>
    <row r="3973" hidden="1"/>
    <row r="3974" hidden="1"/>
    <row r="3975" hidden="1"/>
    <row r="3976" hidden="1"/>
    <row r="3977" hidden="1"/>
    <row r="3978" hidden="1"/>
    <row r="3979" hidden="1"/>
    <row r="3980" hidden="1"/>
    <row r="3981" hidden="1"/>
    <row r="3982" hidden="1"/>
    <row r="3983" hidden="1"/>
    <row r="3984" hidden="1"/>
    <row r="3985" hidden="1"/>
    <row r="3986" hidden="1"/>
    <row r="3987" hidden="1"/>
    <row r="3988" hidden="1"/>
    <row r="3989" hidden="1"/>
    <row r="3990" hidden="1"/>
    <row r="3991" hidden="1"/>
    <row r="3992" hidden="1"/>
    <row r="3993" hidden="1"/>
    <row r="3994" hidden="1"/>
    <row r="3995" hidden="1"/>
    <row r="3996" hidden="1"/>
    <row r="3997" hidden="1"/>
    <row r="3998" hidden="1"/>
    <row r="3999" hidden="1"/>
    <row r="4000" hidden="1"/>
    <row r="4001" hidden="1"/>
    <row r="4002" hidden="1"/>
    <row r="4003" hidden="1"/>
    <row r="4004" hidden="1"/>
    <row r="4005" hidden="1"/>
    <row r="4006" hidden="1"/>
    <row r="4007" hidden="1"/>
    <row r="4008" hidden="1"/>
    <row r="4009" hidden="1"/>
    <row r="4010" hidden="1"/>
    <row r="4011" hidden="1"/>
    <row r="4012" hidden="1"/>
    <row r="4013" hidden="1"/>
    <row r="4014" hidden="1"/>
    <row r="4015" hidden="1"/>
    <row r="4016" hidden="1"/>
    <row r="4017" hidden="1"/>
    <row r="4018" hidden="1"/>
    <row r="4019" hidden="1"/>
    <row r="4020" hidden="1"/>
    <row r="4021" hidden="1"/>
    <row r="4022" hidden="1"/>
    <row r="4023" hidden="1"/>
    <row r="4024" hidden="1"/>
    <row r="4025" hidden="1"/>
    <row r="4026" hidden="1"/>
    <row r="4027" hidden="1"/>
    <row r="4028" hidden="1"/>
    <row r="4029" hidden="1"/>
    <row r="4030" hidden="1"/>
    <row r="4031" hidden="1"/>
    <row r="4032" hidden="1"/>
    <row r="4033" hidden="1"/>
    <row r="4034" hidden="1"/>
    <row r="4035" hidden="1"/>
    <row r="4036" hidden="1"/>
    <row r="4037" hidden="1"/>
    <row r="4038" hidden="1"/>
    <row r="4039" hidden="1"/>
    <row r="4040" hidden="1"/>
    <row r="4041" hidden="1"/>
    <row r="4042" hidden="1"/>
    <row r="4043" hidden="1"/>
    <row r="4044" hidden="1"/>
    <row r="4045" hidden="1"/>
    <row r="4046" hidden="1"/>
    <row r="4047" hidden="1"/>
    <row r="4048" hidden="1"/>
    <row r="4049" hidden="1"/>
    <row r="4050" hidden="1"/>
    <row r="4051" hidden="1"/>
    <row r="4052" hidden="1"/>
    <row r="4053" hidden="1"/>
    <row r="4054" hidden="1"/>
    <row r="4055" hidden="1"/>
    <row r="4056" hidden="1"/>
    <row r="4057" hidden="1"/>
    <row r="4058" hidden="1"/>
    <row r="4059" hidden="1"/>
    <row r="4060" hidden="1"/>
    <row r="4061" hidden="1"/>
    <row r="4062" hidden="1"/>
    <row r="4063" hidden="1"/>
    <row r="4064" hidden="1"/>
    <row r="4065" hidden="1"/>
    <row r="4066" hidden="1"/>
    <row r="4067" hidden="1"/>
    <row r="4068" hidden="1"/>
    <row r="4069" hidden="1"/>
    <row r="4070" hidden="1"/>
    <row r="4071" hidden="1"/>
    <row r="4072" hidden="1"/>
    <row r="4073" hidden="1"/>
    <row r="4074" hidden="1"/>
    <row r="4075" hidden="1"/>
    <row r="4076" hidden="1"/>
    <row r="4077" hidden="1"/>
    <row r="4078" hidden="1"/>
    <row r="4079" hidden="1"/>
    <row r="4080" hidden="1"/>
    <row r="4081" hidden="1"/>
    <row r="4082" hidden="1"/>
    <row r="4083" hidden="1"/>
    <row r="4084" hidden="1"/>
    <row r="4085" hidden="1"/>
    <row r="4086" hidden="1"/>
    <row r="4087" hidden="1"/>
    <row r="4088" hidden="1"/>
    <row r="4089" hidden="1"/>
    <row r="4090" hidden="1"/>
    <row r="4091" hidden="1"/>
    <row r="4092" hidden="1"/>
    <row r="4093" hidden="1"/>
    <row r="4094" hidden="1"/>
    <row r="4095" hidden="1"/>
    <row r="4096" hidden="1"/>
    <row r="4097" hidden="1"/>
    <row r="4098" hidden="1"/>
    <row r="4099" hidden="1"/>
    <row r="4100" hidden="1"/>
    <row r="4101" hidden="1"/>
    <row r="4102" hidden="1"/>
    <row r="4103" hidden="1"/>
    <row r="4104" hidden="1"/>
    <row r="4105" hidden="1"/>
    <row r="4106" hidden="1"/>
    <row r="4107" hidden="1"/>
    <row r="4108" hidden="1"/>
    <row r="4109" hidden="1"/>
    <row r="4110" hidden="1"/>
    <row r="4111" hidden="1"/>
    <row r="4112" hidden="1"/>
    <row r="4113" hidden="1"/>
    <row r="4114" hidden="1"/>
    <row r="4115" hidden="1"/>
    <row r="4116" hidden="1"/>
    <row r="4117" hidden="1"/>
    <row r="4118" hidden="1"/>
    <row r="4119" hidden="1"/>
    <row r="4120" hidden="1"/>
    <row r="4121" hidden="1"/>
    <row r="4122" hidden="1"/>
    <row r="4123" hidden="1"/>
    <row r="4124" hidden="1"/>
    <row r="4125" hidden="1"/>
    <row r="4126" hidden="1"/>
    <row r="4127" hidden="1"/>
    <row r="4128" hidden="1"/>
    <row r="4129" hidden="1"/>
    <row r="4130" hidden="1"/>
    <row r="4131" hidden="1"/>
    <row r="4132" hidden="1"/>
    <row r="4133" hidden="1"/>
    <row r="4134" hidden="1"/>
    <row r="4135" hidden="1"/>
    <row r="4136" hidden="1"/>
    <row r="4137" hidden="1"/>
    <row r="4138" hidden="1"/>
    <row r="4139" hidden="1"/>
    <row r="4140" hidden="1"/>
    <row r="4141" hidden="1"/>
    <row r="4142" hidden="1"/>
    <row r="4143" hidden="1"/>
    <row r="4144" hidden="1"/>
    <row r="4145" hidden="1"/>
    <row r="4146" hidden="1"/>
    <row r="4147" hidden="1"/>
    <row r="4148" hidden="1"/>
    <row r="4149" hidden="1"/>
    <row r="4150" hidden="1"/>
    <row r="4151" hidden="1"/>
    <row r="4152" hidden="1"/>
    <row r="4153" hidden="1"/>
    <row r="4154" hidden="1"/>
    <row r="4155" hidden="1"/>
    <row r="4156" hidden="1"/>
    <row r="4157" hidden="1"/>
    <row r="4158" hidden="1"/>
    <row r="4159" hidden="1"/>
    <row r="4160" hidden="1"/>
    <row r="4161" hidden="1"/>
    <row r="4162" hidden="1"/>
    <row r="4163" hidden="1"/>
    <row r="4164" hidden="1"/>
    <row r="4165" hidden="1"/>
    <row r="4166" hidden="1"/>
    <row r="4167" hidden="1"/>
    <row r="4168" hidden="1"/>
    <row r="4169" hidden="1"/>
    <row r="4170" hidden="1"/>
    <row r="4171" hidden="1"/>
    <row r="4172" hidden="1"/>
    <row r="4173" hidden="1"/>
    <row r="4174" hidden="1"/>
    <row r="4175" hidden="1"/>
    <row r="4176" hidden="1"/>
    <row r="4177" hidden="1"/>
    <row r="4178" hidden="1"/>
    <row r="4179" hidden="1"/>
    <row r="4180" hidden="1"/>
    <row r="4181" hidden="1"/>
    <row r="4182" hidden="1"/>
    <row r="4183" hidden="1"/>
    <row r="4184" hidden="1"/>
    <row r="4185" hidden="1"/>
    <row r="4186" hidden="1"/>
    <row r="4187" hidden="1"/>
    <row r="4188" hidden="1"/>
    <row r="4189" hidden="1"/>
    <row r="4190" hidden="1"/>
    <row r="4191" hidden="1"/>
    <row r="4192" hidden="1"/>
    <row r="4193" hidden="1"/>
    <row r="4194" hidden="1"/>
    <row r="4195" hidden="1"/>
    <row r="4196" hidden="1"/>
    <row r="4197" hidden="1"/>
    <row r="4198" hidden="1"/>
    <row r="4199" hidden="1"/>
    <row r="4200" hidden="1"/>
    <row r="4201" hidden="1"/>
    <row r="4202" hidden="1"/>
    <row r="4203" hidden="1"/>
    <row r="4204" hidden="1"/>
    <row r="4205" hidden="1"/>
    <row r="4206" hidden="1"/>
    <row r="4207" hidden="1"/>
    <row r="4208" hidden="1"/>
    <row r="4209" hidden="1"/>
    <row r="4210" hidden="1"/>
    <row r="4211" hidden="1"/>
    <row r="4212" hidden="1"/>
    <row r="4213" hidden="1"/>
    <row r="4214" hidden="1"/>
    <row r="4215" hidden="1"/>
    <row r="4216" hidden="1"/>
    <row r="4217" hidden="1"/>
    <row r="4218" hidden="1"/>
    <row r="4219" hidden="1"/>
    <row r="4220" hidden="1"/>
    <row r="4221" hidden="1"/>
    <row r="4222" hidden="1"/>
    <row r="4223" hidden="1"/>
    <row r="4224" hidden="1"/>
    <row r="4225" hidden="1"/>
    <row r="4226" hidden="1"/>
    <row r="4227" hidden="1"/>
    <row r="4228" hidden="1"/>
    <row r="4229" hidden="1"/>
    <row r="4230" hidden="1"/>
    <row r="4231" hidden="1"/>
    <row r="4232" hidden="1"/>
    <row r="4233" hidden="1"/>
    <row r="4234" hidden="1"/>
    <row r="4235" hidden="1"/>
    <row r="4236" hidden="1"/>
    <row r="4237" hidden="1"/>
    <row r="4238" hidden="1"/>
    <row r="4239" hidden="1"/>
    <row r="4240" hidden="1"/>
    <row r="4241" hidden="1"/>
    <row r="4242" hidden="1"/>
    <row r="4243" hidden="1"/>
    <row r="4244" hidden="1"/>
    <row r="4245" hidden="1"/>
    <row r="4246" hidden="1"/>
    <row r="4247" hidden="1"/>
    <row r="4248" hidden="1"/>
    <row r="4249" hidden="1"/>
    <row r="4250" hidden="1"/>
    <row r="4251" hidden="1"/>
    <row r="4252" hidden="1"/>
    <row r="4253" hidden="1"/>
    <row r="4254" hidden="1"/>
    <row r="4255" hidden="1"/>
    <row r="4256" hidden="1"/>
    <row r="4257" hidden="1"/>
    <row r="4258" hidden="1"/>
    <row r="4259" hidden="1"/>
    <row r="4260" hidden="1"/>
    <row r="4261" hidden="1"/>
    <row r="4262" hidden="1"/>
    <row r="4263" hidden="1"/>
    <row r="4264" hidden="1"/>
    <row r="4265" hidden="1"/>
    <row r="4266" hidden="1"/>
    <row r="4267" hidden="1"/>
    <row r="4268" hidden="1"/>
    <row r="4269" hidden="1"/>
    <row r="4270" hidden="1"/>
    <row r="4271" hidden="1"/>
    <row r="4272" hidden="1"/>
    <row r="4273" hidden="1"/>
    <row r="4274" hidden="1"/>
    <row r="4275" hidden="1"/>
    <row r="4276" hidden="1"/>
    <row r="4277" hidden="1"/>
    <row r="4278" hidden="1"/>
    <row r="4279" hidden="1"/>
    <row r="4280" hidden="1"/>
    <row r="4281" hidden="1"/>
    <row r="4282" hidden="1"/>
    <row r="4283" hidden="1"/>
    <row r="4284" hidden="1"/>
    <row r="4285" hidden="1"/>
    <row r="4286" hidden="1"/>
    <row r="4287" hidden="1"/>
    <row r="4288" hidden="1"/>
    <row r="4289" hidden="1"/>
    <row r="4290" hidden="1"/>
    <row r="4291" hidden="1"/>
    <row r="4292" hidden="1"/>
    <row r="4293" hidden="1"/>
    <row r="4294" hidden="1"/>
    <row r="4295" hidden="1"/>
    <row r="4296" hidden="1"/>
    <row r="4297" hidden="1"/>
    <row r="4298" hidden="1"/>
    <row r="4299" hidden="1"/>
    <row r="4300" hidden="1"/>
    <row r="4301" hidden="1"/>
    <row r="4302" hidden="1"/>
    <row r="4303" hidden="1"/>
    <row r="4304" hidden="1"/>
    <row r="4305" hidden="1"/>
    <row r="4306" hidden="1"/>
    <row r="4307" hidden="1"/>
    <row r="4308" hidden="1"/>
    <row r="4309" hidden="1"/>
    <row r="4310" hidden="1"/>
    <row r="4311" hidden="1"/>
    <row r="4312" hidden="1"/>
    <row r="4313" hidden="1"/>
    <row r="4314" hidden="1"/>
    <row r="4315" hidden="1"/>
    <row r="4316" hidden="1"/>
    <row r="4317" hidden="1"/>
    <row r="4318" hidden="1"/>
    <row r="4319" hidden="1"/>
    <row r="4320" hidden="1"/>
    <row r="4321" hidden="1"/>
    <row r="4322" hidden="1"/>
    <row r="4323" hidden="1"/>
    <row r="4324" hidden="1"/>
    <row r="4325" hidden="1"/>
    <row r="4326" hidden="1"/>
    <row r="4327" hidden="1"/>
    <row r="4328" hidden="1"/>
    <row r="4329" hidden="1"/>
    <row r="4330" hidden="1"/>
    <row r="4331" hidden="1"/>
    <row r="4332" hidden="1"/>
    <row r="4333" hidden="1"/>
    <row r="4334" hidden="1"/>
    <row r="4335" hidden="1"/>
    <row r="4336" hidden="1"/>
    <row r="4337" hidden="1"/>
    <row r="4338" hidden="1"/>
    <row r="4339" hidden="1"/>
    <row r="4340" hidden="1"/>
    <row r="4341" hidden="1"/>
    <row r="4342" hidden="1"/>
    <row r="4343" hidden="1"/>
    <row r="4344" hidden="1"/>
    <row r="4345" hidden="1"/>
    <row r="4346" hidden="1"/>
    <row r="4347" hidden="1"/>
    <row r="4348" hidden="1"/>
    <row r="4349" hidden="1"/>
    <row r="4350" hidden="1"/>
    <row r="4351" hidden="1"/>
    <row r="4352" hidden="1"/>
    <row r="4353" hidden="1"/>
    <row r="4354" hidden="1"/>
    <row r="4355" hidden="1"/>
    <row r="4356" hidden="1"/>
    <row r="4357" hidden="1"/>
    <row r="4358" hidden="1"/>
    <row r="4359" hidden="1"/>
    <row r="4360" hidden="1"/>
    <row r="4361" hidden="1"/>
    <row r="4362" hidden="1"/>
    <row r="4363" hidden="1"/>
    <row r="4364" hidden="1"/>
    <row r="4365" hidden="1"/>
    <row r="4366" hidden="1"/>
    <row r="4367" hidden="1"/>
    <row r="4368" hidden="1"/>
    <row r="4369" hidden="1"/>
    <row r="4370" hidden="1"/>
    <row r="4371" hidden="1"/>
    <row r="4372" hidden="1"/>
    <row r="4373" hidden="1"/>
    <row r="4374" hidden="1"/>
    <row r="4375" hidden="1"/>
    <row r="4376" hidden="1"/>
    <row r="4377" hidden="1"/>
    <row r="4378" hidden="1"/>
    <row r="4379" hidden="1"/>
    <row r="4380" hidden="1"/>
    <row r="4381" hidden="1"/>
    <row r="4382" hidden="1"/>
    <row r="4383" hidden="1"/>
    <row r="4384" hidden="1"/>
    <row r="4385" hidden="1"/>
    <row r="4386" hidden="1"/>
    <row r="4387" hidden="1"/>
    <row r="4388" hidden="1"/>
    <row r="4389" hidden="1"/>
    <row r="4390" hidden="1"/>
    <row r="4391" hidden="1"/>
    <row r="4392" hidden="1"/>
    <row r="4393" hidden="1"/>
    <row r="4394" hidden="1"/>
    <row r="4395" hidden="1"/>
    <row r="4396" hidden="1"/>
    <row r="4397" hidden="1"/>
    <row r="4398" hidden="1"/>
    <row r="4399" hidden="1"/>
    <row r="4400" hidden="1"/>
    <row r="4401" hidden="1"/>
    <row r="4402" hidden="1"/>
    <row r="4403" hidden="1"/>
    <row r="4404" hidden="1"/>
    <row r="4405" hidden="1"/>
    <row r="4406" hidden="1"/>
    <row r="4407" hidden="1"/>
    <row r="4408" hidden="1"/>
    <row r="4409" hidden="1"/>
    <row r="4410" hidden="1"/>
    <row r="4411" hidden="1"/>
    <row r="4412" hidden="1"/>
    <row r="4413" hidden="1"/>
    <row r="4414" hidden="1"/>
    <row r="4415" hidden="1"/>
    <row r="4416" hidden="1"/>
    <row r="4417" hidden="1"/>
    <row r="4418" hidden="1"/>
    <row r="4419" hidden="1"/>
    <row r="4420" hidden="1"/>
    <row r="4421" hidden="1"/>
    <row r="4422" hidden="1"/>
    <row r="4423" hidden="1"/>
    <row r="4424" hidden="1"/>
    <row r="4425" hidden="1"/>
    <row r="4426" hidden="1"/>
    <row r="4427" hidden="1"/>
    <row r="4428" hidden="1"/>
    <row r="4429" hidden="1"/>
    <row r="4430" hidden="1"/>
    <row r="4431" hidden="1"/>
    <row r="4432" hidden="1"/>
    <row r="4433" hidden="1"/>
    <row r="4434" hidden="1"/>
    <row r="4435" hidden="1"/>
    <row r="4436" hidden="1"/>
    <row r="4437" hidden="1"/>
    <row r="4438" hidden="1"/>
    <row r="4439" hidden="1"/>
    <row r="4440" hidden="1"/>
    <row r="4441" hidden="1"/>
    <row r="4442" hidden="1"/>
    <row r="4443" hidden="1"/>
    <row r="4444" hidden="1"/>
    <row r="4445" hidden="1"/>
    <row r="4446" hidden="1"/>
    <row r="4447" hidden="1"/>
    <row r="4448" hidden="1"/>
    <row r="4449" hidden="1"/>
    <row r="4450" hidden="1"/>
    <row r="4451" hidden="1"/>
    <row r="4452" hidden="1"/>
    <row r="4453" hidden="1"/>
    <row r="4454" hidden="1"/>
    <row r="4455" hidden="1"/>
    <row r="4456" hidden="1"/>
    <row r="4457" hidden="1"/>
    <row r="4458" hidden="1"/>
    <row r="4459" hidden="1"/>
    <row r="4460" hidden="1"/>
    <row r="4461" hidden="1"/>
    <row r="4462" hidden="1"/>
    <row r="4463" hidden="1"/>
    <row r="4464" hidden="1"/>
    <row r="4465" hidden="1"/>
    <row r="4466" hidden="1"/>
    <row r="4467" hidden="1"/>
    <row r="4468" hidden="1"/>
    <row r="4469" hidden="1"/>
    <row r="4470" hidden="1"/>
    <row r="4471" hidden="1"/>
    <row r="4472" hidden="1"/>
    <row r="4473" hidden="1"/>
    <row r="4474" hidden="1"/>
    <row r="4475" hidden="1"/>
    <row r="4476" hidden="1"/>
    <row r="4477" hidden="1"/>
    <row r="4478" hidden="1"/>
    <row r="4479" hidden="1"/>
    <row r="4480" hidden="1"/>
    <row r="4481" hidden="1"/>
    <row r="4482" hidden="1"/>
    <row r="4483" hidden="1"/>
    <row r="4484" hidden="1"/>
    <row r="4485" hidden="1"/>
    <row r="4486" hidden="1"/>
    <row r="4487" hidden="1"/>
    <row r="4488" hidden="1"/>
    <row r="4489" hidden="1"/>
    <row r="4490" hidden="1"/>
    <row r="4491" hidden="1"/>
    <row r="4492" hidden="1"/>
    <row r="4493" hidden="1"/>
    <row r="4494" hidden="1"/>
    <row r="4495" hidden="1"/>
    <row r="4496" hidden="1"/>
    <row r="4497" hidden="1"/>
    <row r="4498" hidden="1"/>
    <row r="4499" hidden="1"/>
    <row r="4500" hidden="1"/>
    <row r="4501" hidden="1"/>
    <row r="4502" hidden="1"/>
    <row r="4503" hidden="1"/>
    <row r="4504" hidden="1"/>
    <row r="4505" hidden="1"/>
    <row r="4506" hidden="1"/>
    <row r="4507" hidden="1"/>
    <row r="4508" hidden="1"/>
    <row r="4509" hidden="1"/>
    <row r="4510" hidden="1"/>
    <row r="4511" hidden="1"/>
    <row r="4512" hidden="1"/>
    <row r="4513" hidden="1"/>
    <row r="4514" hidden="1"/>
    <row r="4515" hidden="1"/>
    <row r="4516" hidden="1"/>
    <row r="4517" hidden="1"/>
    <row r="4518" hidden="1"/>
    <row r="4519" hidden="1"/>
    <row r="4520" hidden="1"/>
    <row r="4521" hidden="1"/>
    <row r="4522" hidden="1"/>
    <row r="4523" hidden="1"/>
    <row r="4524" hidden="1"/>
    <row r="4525" hidden="1"/>
    <row r="4526" hidden="1"/>
    <row r="4527" hidden="1"/>
    <row r="4528" hidden="1"/>
    <row r="4529" hidden="1"/>
    <row r="4530" hidden="1"/>
    <row r="4531" hidden="1"/>
    <row r="4532" hidden="1"/>
    <row r="4533" hidden="1"/>
    <row r="4534" hidden="1"/>
    <row r="4535" hidden="1"/>
    <row r="4536" hidden="1"/>
    <row r="4537" hidden="1"/>
    <row r="4538" hidden="1"/>
    <row r="4539" hidden="1"/>
    <row r="4540" hidden="1"/>
    <row r="4541" hidden="1"/>
    <row r="4542" hidden="1"/>
    <row r="4543" hidden="1"/>
    <row r="4544" hidden="1"/>
    <row r="4545" hidden="1"/>
    <row r="4546" hidden="1"/>
    <row r="4547" hidden="1"/>
    <row r="4548" hidden="1"/>
    <row r="4549" hidden="1"/>
    <row r="4550" hidden="1"/>
    <row r="4551" hidden="1"/>
    <row r="4552" hidden="1"/>
    <row r="4553" hidden="1"/>
    <row r="4554" hidden="1"/>
    <row r="4555" hidden="1"/>
    <row r="4556" hidden="1"/>
    <row r="4557" hidden="1"/>
    <row r="4558" hidden="1"/>
    <row r="4559" hidden="1"/>
    <row r="4560" hidden="1"/>
    <row r="4561" hidden="1"/>
    <row r="4562" hidden="1"/>
    <row r="4563" hidden="1"/>
    <row r="4564" hidden="1"/>
    <row r="4565" hidden="1"/>
    <row r="4566" hidden="1"/>
    <row r="4567" hidden="1"/>
    <row r="4568" hidden="1"/>
    <row r="4569" hidden="1"/>
    <row r="4570" hidden="1"/>
    <row r="4571" hidden="1"/>
    <row r="4572" hidden="1"/>
    <row r="4573" hidden="1"/>
    <row r="4574" hidden="1"/>
    <row r="4575" hidden="1"/>
    <row r="4576" hidden="1"/>
    <row r="4577" hidden="1"/>
    <row r="4578" hidden="1"/>
    <row r="4579" hidden="1"/>
    <row r="4580" hidden="1"/>
    <row r="4581" hidden="1"/>
    <row r="4582" hidden="1"/>
    <row r="4583" hidden="1"/>
    <row r="4584" hidden="1"/>
    <row r="4585" hidden="1"/>
    <row r="4586" hidden="1"/>
    <row r="4587" hidden="1"/>
    <row r="4588" hidden="1"/>
    <row r="4589" hidden="1"/>
    <row r="4590" hidden="1"/>
    <row r="4591" hidden="1"/>
    <row r="4592" hidden="1"/>
    <row r="4593" hidden="1"/>
    <row r="4594" hidden="1"/>
    <row r="4595" hidden="1"/>
    <row r="4596" hidden="1"/>
    <row r="4597" hidden="1"/>
    <row r="4598" hidden="1"/>
    <row r="4599" hidden="1"/>
    <row r="4600" hidden="1"/>
    <row r="4601" hidden="1"/>
    <row r="4602" hidden="1"/>
    <row r="4603" hidden="1"/>
    <row r="4604" hidden="1"/>
    <row r="4605" hidden="1"/>
    <row r="4606" hidden="1"/>
    <row r="4607" hidden="1"/>
    <row r="4608" hidden="1"/>
    <row r="4609" hidden="1"/>
    <row r="4610" hidden="1"/>
    <row r="4611" hidden="1"/>
    <row r="4612" hidden="1"/>
    <row r="4613" hidden="1"/>
    <row r="4614" hidden="1"/>
    <row r="4615" hidden="1"/>
    <row r="4616" hidden="1"/>
    <row r="4617" hidden="1"/>
    <row r="4618" hidden="1"/>
    <row r="4619" hidden="1"/>
    <row r="4620" hidden="1"/>
    <row r="4621" hidden="1"/>
    <row r="4622" hidden="1"/>
    <row r="4623" hidden="1"/>
    <row r="4624" hidden="1"/>
    <row r="4625" hidden="1"/>
    <row r="4626" hidden="1"/>
    <row r="4627" hidden="1"/>
    <row r="4628" hidden="1"/>
    <row r="4629" hidden="1"/>
    <row r="4630" hidden="1"/>
    <row r="4631" hidden="1"/>
    <row r="4632" hidden="1"/>
    <row r="4633" hidden="1"/>
    <row r="4634" hidden="1"/>
    <row r="4635" hidden="1"/>
    <row r="4636" hidden="1"/>
    <row r="4637" hidden="1"/>
    <row r="4638" hidden="1"/>
    <row r="4639" hidden="1"/>
    <row r="4640" hidden="1"/>
    <row r="4641" hidden="1"/>
    <row r="4642" hidden="1"/>
    <row r="4643" hidden="1"/>
    <row r="4644" hidden="1"/>
    <row r="4645" hidden="1"/>
    <row r="4646" hidden="1"/>
    <row r="4647" hidden="1"/>
    <row r="4648" hidden="1"/>
    <row r="4649" hidden="1"/>
    <row r="4650" hidden="1"/>
    <row r="4651" hidden="1"/>
    <row r="4652" hidden="1"/>
    <row r="4653" hidden="1"/>
    <row r="4654" hidden="1"/>
    <row r="4655" hidden="1"/>
    <row r="4656" hidden="1"/>
    <row r="4657" hidden="1"/>
    <row r="4658" hidden="1"/>
    <row r="4659" hidden="1"/>
    <row r="4660" hidden="1"/>
    <row r="4661" hidden="1"/>
    <row r="4662" hidden="1"/>
    <row r="4663" hidden="1"/>
    <row r="4664" hidden="1"/>
    <row r="4665" hidden="1"/>
    <row r="4666" hidden="1"/>
    <row r="4667" hidden="1"/>
    <row r="4668" hidden="1"/>
    <row r="4669" hidden="1"/>
    <row r="4670" hidden="1"/>
    <row r="4671" hidden="1"/>
    <row r="4672" hidden="1"/>
    <row r="4673" hidden="1"/>
    <row r="4674" hidden="1"/>
    <row r="4675" hidden="1"/>
    <row r="4676" hidden="1"/>
    <row r="4677" hidden="1"/>
    <row r="4678" hidden="1"/>
    <row r="4679" hidden="1"/>
    <row r="4680" hidden="1"/>
    <row r="4681" hidden="1"/>
    <row r="4682" hidden="1"/>
    <row r="4683" hidden="1"/>
    <row r="4684" hidden="1"/>
    <row r="4685" hidden="1"/>
    <row r="4686" hidden="1"/>
    <row r="4687" hidden="1"/>
    <row r="4688" hidden="1"/>
    <row r="4689" hidden="1"/>
    <row r="4690" hidden="1"/>
    <row r="4691" hidden="1"/>
    <row r="4692" hidden="1"/>
    <row r="4693" hidden="1"/>
    <row r="4694" hidden="1"/>
    <row r="4695" hidden="1"/>
    <row r="4696" hidden="1"/>
    <row r="4697" hidden="1"/>
    <row r="4698" hidden="1"/>
    <row r="4699" hidden="1"/>
    <row r="4700" hidden="1"/>
    <row r="4701" hidden="1"/>
    <row r="4702" hidden="1"/>
    <row r="4703" hidden="1"/>
    <row r="4704" hidden="1"/>
    <row r="4705" hidden="1"/>
    <row r="4706" hidden="1"/>
    <row r="4707" hidden="1"/>
    <row r="4708" hidden="1"/>
    <row r="4709" hidden="1"/>
    <row r="4710" hidden="1"/>
    <row r="4711" hidden="1"/>
    <row r="4712" hidden="1"/>
    <row r="4713" hidden="1"/>
    <row r="4714" hidden="1"/>
    <row r="4715" hidden="1"/>
    <row r="4716" hidden="1"/>
    <row r="4717" hidden="1"/>
    <row r="4718" hidden="1"/>
    <row r="4719" hidden="1"/>
    <row r="4720" hidden="1"/>
    <row r="4721" hidden="1"/>
    <row r="4722" hidden="1"/>
    <row r="4723" hidden="1"/>
    <row r="4724" hidden="1"/>
    <row r="4725" hidden="1"/>
    <row r="4726" hidden="1"/>
    <row r="4727" hidden="1"/>
    <row r="4728" hidden="1"/>
    <row r="4729" hidden="1"/>
    <row r="4730" hidden="1"/>
    <row r="4731" hidden="1"/>
    <row r="4732" hidden="1"/>
    <row r="4733" hidden="1"/>
    <row r="4734" hidden="1"/>
    <row r="4735" hidden="1"/>
    <row r="4736" hidden="1"/>
    <row r="4737" hidden="1"/>
    <row r="4738" hidden="1"/>
    <row r="4739" hidden="1"/>
    <row r="4740" hidden="1"/>
    <row r="4741" hidden="1"/>
    <row r="4742" hidden="1"/>
    <row r="4743" hidden="1"/>
    <row r="4744" hidden="1"/>
    <row r="4745" hidden="1"/>
    <row r="4746" hidden="1"/>
    <row r="4747" hidden="1"/>
    <row r="4748" hidden="1"/>
    <row r="4749" hidden="1"/>
    <row r="4750" hidden="1"/>
    <row r="4751" hidden="1"/>
    <row r="4752" hidden="1"/>
    <row r="4753" hidden="1"/>
    <row r="4754" hidden="1"/>
    <row r="4755" hidden="1"/>
    <row r="4756" hidden="1"/>
    <row r="4757" hidden="1"/>
    <row r="4758" hidden="1"/>
    <row r="4759" hidden="1"/>
    <row r="4760" hidden="1"/>
    <row r="4761" hidden="1"/>
    <row r="4762" hidden="1"/>
    <row r="4763" hidden="1"/>
    <row r="4764" hidden="1"/>
    <row r="4765" hidden="1"/>
    <row r="4766" hidden="1"/>
    <row r="4767" hidden="1"/>
    <row r="4768" hidden="1"/>
    <row r="4769" hidden="1"/>
    <row r="4770" hidden="1"/>
    <row r="4771" hidden="1"/>
    <row r="4772" hidden="1"/>
    <row r="4773" hidden="1"/>
    <row r="4774" hidden="1"/>
    <row r="4775" hidden="1"/>
    <row r="4776" hidden="1"/>
    <row r="4777" hidden="1"/>
    <row r="4778" hidden="1"/>
    <row r="4779" hidden="1"/>
    <row r="4780" hidden="1"/>
    <row r="4781" hidden="1"/>
    <row r="4782" hidden="1"/>
    <row r="4783" hidden="1"/>
    <row r="4784" hidden="1"/>
    <row r="4785" hidden="1"/>
    <row r="4786" hidden="1"/>
    <row r="4787" hidden="1"/>
    <row r="4788" hidden="1"/>
    <row r="4789" hidden="1"/>
    <row r="4790" hidden="1"/>
    <row r="4791" hidden="1"/>
    <row r="4792" hidden="1"/>
    <row r="4793" hidden="1"/>
    <row r="4794" hidden="1"/>
    <row r="4795" hidden="1"/>
    <row r="4796" hidden="1"/>
    <row r="4797" hidden="1"/>
    <row r="4798" hidden="1"/>
    <row r="4799" hidden="1"/>
    <row r="4800" hidden="1"/>
    <row r="4801" hidden="1"/>
    <row r="4802" hidden="1"/>
    <row r="4803" hidden="1"/>
    <row r="4804" hidden="1"/>
    <row r="4805" hidden="1"/>
    <row r="4806" hidden="1"/>
    <row r="4807" hidden="1"/>
    <row r="4808" hidden="1"/>
    <row r="4809" hidden="1"/>
    <row r="4810" hidden="1"/>
    <row r="4811" hidden="1"/>
    <row r="4812" hidden="1"/>
    <row r="4813" hidden="1"/>
    <row r="4814" hidden="1"/>
    <row r="4815" hidden="1"/>
    <row r="4816" hidden="1"/>
    <row r="4817" hidden="1"/>
    <row r="4818" hidden="1"/>
    <row r="4819" hidden="1"/>
    <row r="4820" hidden="1"/>
    <row r="4821" hidden="1"/>
    <row r="4822" hidden="1"/>
    <row r="4823" hidden="1"/>
    <row r="4824" hidden="1"/>
    <row r="4825" hidden="1"/>
    <row r="4826" hidden="1"/>
    <row r="4827" hidden="1"/>
    <row r="4828" hidden="1"/>
    <row r="4829" hidden="1"/>
    <row r="4830" hidden="1"/>
    <row r="4831" hidden="1"/>
    <row r="4832" hidden="1"/>
    <row r="4833" hidden="1"/>
    <row r="4834" hidden="1"/>
    <row r="4835" hidden="1"/>
    <row r="4836" hidden="1"/>
    <row r="4837" hidden="1"/>
    <row r="4838" hidden="1"/>
    <row r="4839" hidden="1"/>
    <row r="4840" hidden="1"/>
    <row r="4841" hidden="1"/>
    <row r="4842" hidden="1"/>
    <row r="4843" hidden="1"/>
    <row r="4844" hidden="1"/>
    <row r="4845" hidden="1"/>
    <row r="4846" hidden="1"/>
    <row r="4847" hidden="1"/>
    <row r="4848" hidden="1"/>
    <row r="4849" hidden="1"/>
    <row r="4850" hidden="1"/>
    <row r="4851" hidden="1"/>
    <row r="4852" hidden="1"/>
    <row r="4853" hidden="1"/>
    <row r="4854" hidden="1"/>
    <row r="4855" hidden="1"/>
    <row r="4856" hidden="1"/>
    <row r="4857" hidden="1"/>
    <row r="4858" hidden="1"/>
    <row r="4859" hidden="1"/>
    <row r="4860" hidden="1"/>
    <row r="4861" hidden="1"/>
    <row r="4862" hidden="1"/>
    <row r="4863" hidden="1"/>
    <row r="4864" hidden="1"/>
    <row r="4865" hidden="1"/>
    <row r="4866" hidden="1"/>
    <row r="4867" hidden="1"/>
    <row r="4868" hidden="1"/>
    <row r="4869" hidden="1"/>
    <row r="4870" hidden="1"/>
    <row r="4871" hidden="1"/>
    <row r="4872" hidden="1"/>
    <row r="4873" hidden="1"/>
    <row r="4874" hidden="1"/>
    <row r="4875" hidden="1"/>
    <row r="4876" hidden="1"/>
    <row r="4877" hidden="1"/>
    <row r="4878" hidden="1"/>
    <row r="4879" hidden="1"/>
    <row r="4880" hidden="1"/>
    <row r="4881" hidden="1"/>
    <row r="4882" hidden="1"/>
    <row r="4883" hidden="1"/>
    <row r="4884" hidden="1"/>
    <row r="4885" hidden="1"/>
    <row r="4886" hidden="1"/>
    <row r="4887" hidden="1"/>
    <row r="4888" hidden="1"/>
    <row r="4889" hidden="1"/>
    <row r="4890" hidden="1"/>
    <row r="4891" hidden="1"/>
    <row r="4892" hidden="1"/>
    <row r="4893" hidden="1"/>
    <row r="4894" hidden="1"/>
    <row r="4895" hidden="1"/>
    <row r="4896" hidden="1"/>
    <row r="4897" hidden="1"/>
    <row r="4898" hidden="1"/>
    <row r="4899" hidden="1"/>
    <row r="4900" hidden="1"/>
    <row r="4901" hidden="1"/>
    <row r="4902" hidden="1"/>
    <row r="4903" hidden="1"/>
    <row r="4904" hidden="1"/>
    <row r="4905" hidden="1"/>
    <row r="4906" hidden="1"/>
    <row r="4907" hidden="1"/>
    <row r="4908" hidden="1"/>
    <row r="4909" hidden="1"/>
    <row r="4910" hidden="1"/>
    <row r="4911" hidden="1"/>
    <row r="4912" hidden="1"/>
    <row r="4913" hidden="1"/>
    <row r="4914" hidden="1"/>
    <row r="4915" hidden="1"/>
    <row r="4916" hidden="1"/>
    <row r="4917" hidden="1"/>
    <row r="4918" hidden="1"/>
    <row r="4919" hidden="1"/>
    <row r="4920" hidden="1"/>
    <row r="4921" hidden="1"/>
    <row r="4922" hidden="1"/>
    <row r="4923" hidden="1"/>
    <row r="4924" hidden="1"/>
    <row r="4925" hidden="1"/>
    <row r="4926" hidden="1"/>
    <row r="4927" hidden="1"/>
    <row r="4928" hidden="1"/>
    <row r="4929" hidden="1"/>
    <row r="4930" hidden="1"/>
    <row r="4931" hidden="1"/>
    <row r="4932" hidden="1"/>
    <row r="4933" hidden="1"/>
    <row r="4934" hidden="1"/>
    <row r="4935" hidden="1"/>
    <row r="4936" hidden="1"/>
    <row r="4937" hidden="1"/>
    <row r="4938" hidden="1"/>
    <row r="4939" hidden="1"/>
    <row r="4940" hidden="1"/>
    <row r="4941" hidden="1"/>
    <row r="4942" hidden="1"/>
    <row r="4943" hidden="1"/>
    <row r="4944" hidden="1"/>
    <row r="4945" hidden="1"/>
    <row r="4946" hidden="1"/>
    <row r="4947" hidden="1"/>
    <row r="4948" hidden="1"/>
    <row r="4949" hidden="1"/>
    <row r="4950" hidden="1"/>
    <row r="4951" hidden="1"/>
    <row r="4952" hidden="1"/>
    <row r="4953" hidden="1"/>
    <row r="4954" hidden="1"/>
    <row r="4955" hidden="1"/>
    <row r="4956" hidden="1"/>
    <row r="4957" hidden="1"/>
    <row r="4958" hidden="1"/>
    <row r="4959" hidden="1"/>
    <row r="4960" hidden="1"/>
    <row r="4961" hidden="1"/>
    <row r="4962" hidden="1"/>
    <row r="4963" hidden="1"/>
    <row r="4964" hidden="1"/>
    <row r="4965" hidden="1"/>
    <row r="4966" hidden="1"/>
    <row r="4967" hidden="1"/>
    <row r="4968" hidden="1"/>
    <row r="4969" hidden="1"/>
    <row r="4970" hidden="1"/>
    <row r="4971" hidden="1"/>
    <row r="4972" hidden="1"/>
    <row r="4973" hidden="1"/>
    <row r="4974" hidden="1"/>
    <row r="4975" hidden="1"/>
    <row r="4976" hidden="1"/>
    <row r="4977" hidden="1"/>
    <row r="4978" hidden="1"/>
    <row r="4979" hidden="1"/>
    <row r="4980" hidden="1"/>
    <row r="4981" hidden="1"/>
    <row r="4982" hidden="1"/>
    <row r="4983" hidden="1"/>
    <row r="4984" hidden="1"/>
    <row r="4985" hidden="1"/>
    <row r="4986" hidden="1"/>
    <row r="4987" hidden="1"/>
    <row r="4988" hidden="1"/>
    <row r="4989" hidden="1"/>
    <row r="4990" hidden="1"/>
    <row r="4991" hidden="1"/>
    <row r="4992" hidden="1"/>
    <row r="4993" hidden="1"/>
    <row r="4994" hidden="1"/>
    <row r="4995" hidden="1"/>
    <row r="4996" hidden="1"/>
    <row r="4997" hidden="1"/>
    <row r="4998" hidden="1"/>
    <row r="4999" hidden="1"/>
    <row r="5000" hidden="1"/>
    <row r="5001" hidden="1"/>
    <row r="5002" hidden="1"/>
    <row r="5003" hidden="1"/>
    <row r="5004" hidden="1"/>
    <row r="5005" hidden="1"/>
    <row r="5006" hidden="1"/>
    <row r="5007" hidden="1"/>
    <row r="5008" hidden="1"/>
    <row r="5009" hidden="1"/>
    <row r="5010" hidden="1"/>
    <row r="5011" hidden="1"/>
    <row r="5012" hidden="1"/>
    <row r="5013" hidden="1"/>
    <row r="5014" hidden="1"/>
    <row r="5015" hidden="1"/>
    <row r="5016" hidden="1"/>
    <row r="5017" hidden="1"/>
    <row r="5018" hidden="1"/>
    <row r="5019" hidden="1"/>
    <row r="5020" hidden="1"/>
    <row r="5021" hidden="1"/>
    <row r="5022" hidden="1"/>
    <row r="5023" hidden="1"/>
    <row r="5024" hidden="1"/>
    <row r="5025" hidden="1"/>
    <row r="5026" hidden="1"/>
    <row r="5027" hidden="1"/>
    <row r="5028" hidden="1"/>
    <row r="5029" hidden="1"/>
    <row r="5030" hidden="1"/>
    <row r="5031" hidden="1"/>
    <row r="5032" hidden="1"/>
    <row r="5033" hidden="1"/>
    <row r="5034" hidden="1"/>
    <row r="5035" hidden="1"/>
    <row r="5036" hidden="1"/>
    <row r="5037" hidden="1"/>
    <row r="5038" hidden="1"/>
    <row r="5039" hidden="1"/>
    <row r="5040" hidden="1"/>
    <row r="5041" hidden="1"/>
    <row r="5042" hidden="1"/>
    <row r="5043" hidden="1"/>
    <row r="5044" hidden="1"/>
    <row r="5045" hidden="1"/>
    <row r="5046" hidden="1"/>
    <row r="5047" hidden="1"/>
    <row r="5048" hidden="1"/>
    <row r="5049" hidden="1"/>
    <row r="5050" hidden="1"/>
    <row r="5051" hidden="1"/>
    <row r="5052" hidden="1"/>
    <row r="5053" hidden="1"/>
    <row r="5054" hidden="1"/>
    <row r="5055" hidden="1"/>
    <row r="5056" hidden="1"/>
    <row r="5057" hidden="1"/>
    <row r="5058" hidden="1"/>
    <row r="5059" hidden="1"/>
    <row r="5060" hidden="1"/>
    <row r="5061" hidden="1"/>
    <row r="5062" hidden="1"/>
    <row r="5063" hidden="1"/>
    <row r="5064" hidden="1"/>
    <row r="5065" hidden="1"/>
    <row r="5066" hidden="1"/>
    <row r="5067" hidden="1"/>
    <row r="5068" hidden="1"/>
    <row r="5069" hidden="1"/>
    <row r="5070" hidden="1"/>
    <row r="5071" hidden="1"/>
    <row r="5072" hidden="1"/>
    <row r="5073" hidden="1"/>
    <row r="5074" hidden="1"/>
    <row r="5075" hidden="1"/>
    <row r="5076" hidden="1"/>
    <row r="5077" hidden="1"/>
    <row r="5078" hidden="1"/>
    <row r="5079" hidden="1"/>
    <row r="5080" hidden="1"/>
    <row r="5081" hidden="1"/>
    <row r="5082" hidden="1"/>
    <row r="5083" hidden="1"/>
    <row r="5084" hidden="1"/>
    <row r="5085" hidden="1"/>
    <row r="5086" hidden="1"/>
    <row r="5087" hidden="1"/>
    <row r="5088" hidden="1"/>
    <row r="5089" hidden="1"/>
    <row r="5090" hidden="1"/>
    <row r="5091" hidden="1"/>
    <row r="5092" hidden="1"/>
    <row r="5093" hidden="1"/>
    <row r="5094" hidden="1"/>
    <row r="5095" hidden="1"/>
    <row r="5096" hidden="1"/>
    <row r="5097" hidden="1"/>
    <row r="5098" hidden="1"/>
    <row r="5099" hidden="1"/>
    <row r="5100" hidden="1"/>
    <row r="5101" hidden="1"/>
    <row r="5102" hidden="1"/>
    <row r="5103" hidden="1"/>
    <row r="5104" hidden="1"/>
    <row r="5105" hidden="1"/>
    <row r="5106" hidden="1"/>
    <row r="5107" hidden="1"/>
    <row r="5108" hidden="1"/>
    <row r="5109" hidden="1"/>
    <row r="5110" hidden="1"/>
    <row r="5111" hidden="1"/>
    <row r="5112" hidden="1"/>
    <row r="5113" hidden="1"/>
    <row r="5114" hidden="1"/>
    <row r="5115" hidden="1"/>
    <row r="5116" hidden="1"/>
    <row r="5117" hidden="1"/>
    <row r="5118" hidden="1"/>
    <row r="5119" hidden="1"/>
    <row r="5120" hidden="1"/>
    <row r="5121" hidden="1"/>
    <row r="5122" hidden="1"/>
    <row r="5123" hidden="1"/>
    <row r="5124" hidden="1"/>
    <row r="5125" hidden="1"/>
    <row r="5126" hidden="1"/>
    <row r="5127" hidden="1"/>
    <row r="5128" hidden="1"/>
    <row r="5129" hidden="1"/>
    <row r="5130" hidden="1"/>
    <row r="5131" hidden="1"/>
    <row r="5132" hidden="1"/>
    <row r="5133" hidden="1"/>
    <row r="5134" hidden="1"/>
    <row r="5135" hidden="1"/>
    <row r="5136" hidden="1"/>
    <row r="5137" hidden="1"/>
    <row r="5138" hidden="1"/>
    <row r="5139" hidden="1"/>
    <row r="5140" hidden="1"/>
    <row r="5141" hidden="1"/>
    <row r="5142" hidden="1"/>
    <row r="5143" hidden="1"/>
    <row r="5144" hidden="1"/>
    <row r="5145" hidden="1"/>
    <row r="5146" hidden="1"/>
    <row r="5147" hidden="1"/>
    <row r="5148" hidden="1"/>
    <row r="5149" hidden="1"/>
    <row r="5150" hidden="1"/>
    <row r="5151" hidden="1"/>
    <row r="5152" hidden="1"/>
    <row r="5153" hidden="1"/>
    <row r="5154" hidden="1"/>
    <row r="5155" hidden="1"/>
    <row r="5156" hidden="1"/>
    <row r="5157" hidden="1"/>
    <row r="5158" hidden="1"/>
    <row r="5159" hidden="1"/>
    <row r="5160" hidden="1"/>
    <row r="5161" hidden="1"/>
    <row r="5162" hidden="1"/>
    <row r="5163" hidden="1"/>
    <row r="5164" hidden="1"/>
    <row r="5165" hidden="1"/>
    <row r="5166" hidden="1"/>
    <row r="5167" hidden="1"/>
    <row r="5168" hidden="1"/>
    <row r="5169" hidden="1"/>
    <row r="5170" hidden="1"/>
    <row r="5171" hidden="1"/>
    <row r="5172" hidden="1"/>
    <row r="5173" hidden="1"/>
    <row r="5174" hidden="1"/>
    <row r="5175" hidden="1"/>
    <row r="5176" hidden="1"/>
    <row r="5177" hidden="1"/>
    <row r="5178" hidden="1"/>
    <row r="5179" hidden="1"/>
    <row r="5180" hidden="1"/>
    <row r="5181" hidden="1"/>
    <row r="5182" hidden="1"/>
    <row r="5183" hidden="1"/>
    <row r="5184" hidden="1"/>
    <row r="5185" hidden="1"/>
    <row r="5186" hidden="1"/>
    <row r="5187" hidden="1"/>
    <row r="5188" hidden="1"/>
    <row r="5189" hidden="1"/>
    <row r="5190" hidden="1"/>
    <row r="5191" hidden="1"/>
    <row r="5192" hidden="1"/>
    <row r="5193" hidden="1"/>
    <row r="5194" hidden="1"/>
    <row r="5195" hidden="1"/>
    <row r="5196" hidden="1"/>
    <row r="5197" hidden="1"/>
    <row r="5198" hidden="1"/>
    <row r="5199" hidden="1"/>
    <row r="5200" hidden="1"/>
    <row r="5201" hidden="1"/>
    <row r="5202" hidden="1"/>
    <row r="5203" hidden="1"/>
    <row r="5204" hidden="1"/>
    <row r="5205" hidden="1"/>
    <row r="5206" hidden="1"/>
    <row r="5207" hidden="1"/>
    <row r="5208" hidden="1"/>
    <row r="5209" hidden="1"/>
    <row r="5210" hidden="1"/>
    <row r="5211" hidden="1"/>
    <row r="5212" hidden="1"/>
    <row r="5213" hidden="1"/>
    <row r="5214" hidden="1"/>
    <row r="5215" hidden="1"/>
    <row r="5216" hidden="1"/>
    <row r="5217" hidden="1"/>
    <row r="5218" hidden="1"/>
    <row r="5219" hidden="1"/>
    <row r="5220" hidden="1"/>
    <row r="5221" hidden="1"/>
    <row r="5222" hidden="1"/>
    <row r="5223" hidden="1"/>
    <row r="5224" hidden="1"/>
    <row r="5225" hidden="1"/>
    <row r="5226" hidden="1"/>
    <row r="5227" hidden="1"/>
    <row r="5228" hidden="1"/>
    <row r="5229" hidden="1"/>
    <row r="5230" hidden="1"/>
    <row r="5231" hidden="1"/>
    <row r="5232" hidden="1"/>
    <row r="5233" hidden="1"/>
    <row r="5234" hidden="1"/>
    <row r="5235" hidden="1"/>
    <row r="5236" hidden="1"/>
    <row r="5237" hidden="1"/>
    <row r="5238" hidden="1"/>
    <row r="5239" hidden="1"/>
    <row r="5240" hidden="1"/>
    <row r="5241" hidden="1"/>
    <row r="5242" hidden="1"/>
    <row r="5243" hidden="1"/>
    <row r="5244" hidden="1"/>
    <row r="5245" hidden="1"/>
    <row r="5246" hidden="1"/>
    <row r="5247" hidden="1"/>
    <row r="5248" hidden="1"/>
    <row r="5249" hidden="1"/>
    <row r="5250" hidden="1"/>
    <row r="5251" hidden="1"/>
    <row r="5252" hidden="1"/>
    <row r="5253" hidden="1"/>
    <row r="5254" hidden="1"/>
    <row r="5255" hidden="1"/>
    <row r="5256" hidden="1"/>
    <row r="5257" hidden="1"/>
    <row r="5258" hidden="1"/>
    <row r="5259" hidden="1"/>
    <row r="5260" hidden="1"/>
    <row r="5261" hidden="1"/>
    <row r="5262" hidden="1"/>
    <row r="5263" hidden="1"/>
    <row r="5264" hidden="1"/>
    <row r="5265" hidden="1"/>
    <row r="5266" hidden="1"/>
    <row r="5267" hidden="1"/>
    <row r="5268" hidden="1"/>
    <row r="5269" hidden="1"/>
    <row r="5270" hidden="1"/>
    <row r="5271" hidden="1"/>
    <row r="5272" hidden="1"/>
    <row r="5273" hidden="1"/>
    <row r="5274" hidden="1"/>
    <row r="5275" hidden="1"/>
    <row r="5276" hidden="1"/>
    <row r="5277" hidden="1"/>
    <row r="5278" hidden="1"/>
    <row r="5279" hidden="1"/>
    <row r="5280" hidden="1"/>
    <row r="5281" hidden="1"/>
    <row r="5282" hidden="1"/>
    <row r="5283" hidden="1"/>
    <row r="5284" hidden="1"/>
    <row r="5285" hidden="1"/>
    <row r="5286" hidden="1"/>
    <row r="5287" hidden="1"/>
    <row r="5288" hidden="1"/>
    <row r="5289" hidden="1"/>
    <row r="5290" hidden="1"/>
    <row r="5291" hidden="1"/>
    <row r="5292" hidden="1"/>
    <row r="5293" hidden="1"/>
    <row r="5294" hidden="1"/>
    <row r="5295" hidden="1"/>
    <row r="5296" hidden="1"/>
    <row r="5297" hidden="1"/>
    <row r="5298" hidden="1"/>
    <row r="5299" hidden="1"/>
    <row r="5300" hidden="1"/>
    <row r="5301" hidden="1"/>
    <row r="5302" hidden="1"/>
    <row r="5303" hidden="1"/>
    <row r="5304" hidden="1"/>
    <row r="5305" hidden="1"/>
    <row r="5306" hidden="1"/>
    <row r="5307" hidden="1"/>
    <row r="5308" hidden="1"/>
    <row r="5309" hidden="1"/>
    <row r="5310" hidden="1"/>
    <row r="5311" hidden="1"/>
    <row r="5312" hidden="1"/>
    <row r="5313" hidden="1"/>
    <row r="5314" hidden="1"/>
    <row r="5315" hidden="1"/>
    <row r="5316" hidden="1"/>
    <row r="5317" hidden="1"/>
    <row r="5318" hidden="1"/>
    <row r="5319" hidden="1"/>
    <row r="5320" hidden="1"/>
    <row r="5321" hidden="1"/>
    <row r="5322" hidden="1"/>
    <row r="5323" hidden="1"/>
    <row r="5324" hidden="1"/>
    <row r="5325" hidden="1"/>
    <row r="5326" hidden="1"/>
    <row r="5327" hidden="1"/>
    <row r="5328" hidden="1"/>
    <row r="5329" hidden="1"/>
    <row r="5330" hidden="1"/>
    <row r="5331" hidden="1"/>
    <row r="5332" hidden="1"/>
    <row r="5333" hidden="1"/>
    <row r="5334" hidden="1"/>
    <row r="5335" hidden="1"/>
    <row r="5336" hidden="1"/>
    <row r="5337" hidden="1"/>
    <row r="5338" hidden="1"/>
    <row r="5339" hidden="1"/>
    <row r="5340" hidden="1"/>
    <row r="5341" hidden="1"/>
    <row r="5342" hidden="1"/>
    <row r="5343" hidden="1"/>
    <row r="5344" hidden="1"/>
    <row r="5345" hidden="1"/>
    <row r="5346" hidden="1"/>
    <row r="5347" hidden="1"/>
    <row r="5348" hidden="1"/>
    <row r="5349" hidden="1"/>
    <row r="5350" hidden="1"/>
    <row r="5351" hidden="1"/>
    <row r="5352" hidden="1"/>
    <row r="5353" hidden="1"/>
    <row r="5354" hidden="1"/>
    <row r="5355" hidden="1"/>
    <row r="5356" hidden="1"/>
    <row r="5357" hidden="1"/>
    <row r="5358" hidden="1"/>
    <row r="5359" hidden="1"/>
    <row r="5360" hidden="1"/>
    <row r="5361" hidden="1"/>
    <row r="5362" hidden="1"/>
    <row r="5363" hidden="1"/>
    <row r="5364" hidden="1"/>
    <row r="5365" hidden="1"/>
    <row r="5366" hidden="1"/>
    <row r="5367" hidden="1"/>
    <row r="5368" hidden="1"/>
    <row r="5369" hidden="1"/>
    <row r="5370" hidden="1"/>
    <row r="5371" hidden="1"/>
    <row r="5372" hidden="1"/>
    <row r="5373" hidden="1"/>
    <row r="5374" hidden="1"/>
    <row r="5375" hidden="1"/>
    <row r="5376" hidden="1"/>
    <row r="5377" hidden="1"/>
    <row r="5378" hidden="1"/>
    <row r="5379" hidden="1"/>
    <row r="5380" hidden="1"/>
    <row r="5381" hidden="1"/>
    <row r="5382" hidden="1"/>
    <row r="5383" hidden="1"/>
    <row r="5384" hidden="1"/>
    <row r="5385" hidden="1"/>
    <row r="5386" hidden="1"/>
    <row r="5387" hidden="1"/>
    <row r="5388" hidden="1"/>
    <row r="5389" hidden="1"/>
    <row r="5390" hidden="1"/>
    <row r="5391" hidden="1"/>
    <row r="5392" hidden="1"/>
    <row r="5393" hidden="1"/>
    <row r="5394" hidden="1"/>
    <row r="5395" hidden="1"/>
    <row r="5396" hidden="1"/>
    <row r="5397" hidden="1"/>
    <row r="5398" hidden="1"/>
    <row r="5399" hidden="1"/>
    <row r="5400" hidden="1"/>
    <row r="5401" hidden="1"/>
    <row r="5402" hidden="1"/>
    <row r="5403" hidden="1"/>
    <row r="5404" hidden="1"/>
    <row r="5405" hidden="1"/>
    <row r="5406" hidden="1"/>
    <row r="5407" hidden="1"/>
    <row r="5408" hidden="1"/>
    <row r="5409" hidden="1"/>
    <row r="5410" hidden="1"/>
    <row r="5411" hidden="1"/>
    <row r="5412" hidden="1"/>
    <row r="5413" hidden="1"/>
    <row r="5414" hidden="1"/>
    <row r="5415" hidden="1"/>
    <row r="5416" hidden="1"/>
    <row r="5417" hidden="1"/>
    <row r="5418" hidden="1"/>
    <row r="5419" hidden="1"/>
    <row r="5420" hidden="1"/>
    <row r="5421" hidden="1"/>
    <row r="5422" hidden="1"/>
    <row r="5423" hidden="1"/>
    <row r="5424" hidden="1"/>
    <row r="5425" hidden="1"/>
    <row r="5426" hidden="1"/>
    <row r="5427" hidden="1"/>
    <row r="5428" hidden="1"/>
    <row r="5429" hidden="1"/>
    <row r="5430" hidden="1"/>
    <row r="5431" hidden="1"/>
    <row r="5432" hidden="1"/>
    <row r="5433" hidden="1"/>
    <row r="5434" hidden="1"/>
    <row r="5435" hidden="1"/>
    <row r="5436" hidden="1"/>
    <row r="5437" hidden="1"/>
    <row r="5438" hidden="1"/>
    <row r="5439" hidden="1"/>
    <row r="5440" hidden="1"/>
    <row r="5441" hidden="1"/>
    <row r="5442" hidden="1"/>
    <row r="5443" hidden="1"/>
    <row r="5444" hidden="1"/>
    <row r="5445" hidden="1"/>
    <row r="5446" hidden="1"/>
    <row r="5447" hidden="1"/>
    <row r="5448" hidden="1"/>
    <row r="5449" hidden="1"/>
    <row r="5450" hidden="1"/>
    <row r="5451" hidden="1"/>
    <row r="5452" hidden="1"/>
    <row r="5453" hidden="1"/>
    <row r="5454" hidden="1"/>
    <row r="5455" hidden="1"/>
    <row r="5456" hidden="1"/>
    <row r="5457" hidden="1"/>
    <row r="5458" hidden="1"/>
    <row r="5459" hidden="1"/>
    <row r="5460" hidden="1"/>
    <row r="5461" hidden="1"/>
    <row r="5462" hidden="1"/>
    <row r="5463" hidden="1"/>
    <row r="5464" hidden="1"/>
    <row r="5465" hidden="1"/>
    <row r="5466" hidden="1"/>
    <row r="5467" hidden="1"/>
    <row r="5468" hidden="1"/>
    <row r="5469" hidden="1"/>
    <row r="5470" hidden="1"/>
    <row r="5471" hidden="1"/>
    <row r="5472" hidden="1"/>
    <row r="5473" hidden="1"/>
    <row r="5474" hidden="1"/>
    <row r="5475" hidden="1"/>
    <row r="5476" hidden="1"/>
    <row r="5477" hidden="1"/>
    <row r="5478" hidden="1"/>
    <row r="5479" hidden="1"/>
    <row r="5480" hidden="1"/>
    <row r="5481" hidden="1"/>
    <row r="5482" hidden="1"/>
    <row r="5483" hidden="1"/>
    <row r="5484" hidden="1"/>
    <row r="5485" hidden="1"/>
    <row r="5486" hidden="1"/>
    <row r="5487" hidden="1"/>
    <row r="5488" hidden="1"/>
    <row r="5489" hidden="1"/>
    <row r="5490" hidden="1"/>
    <row r="5491" hidden="1"/>
    <row r="5492" hidden="1"/>
    <row r="5493" hidden="1"/>
    <row r="5494" hidden="1"/>
    <row r="5495" hidden="1"/>
    <row r="5496" hidden="1"/>
    <row r="5497" hidden="1"/>
    <row r="5498" hidden="1"/>
    <row r="5499" hidden="1"/>
    <row r="5500" hidden="1"/>
    <row r="5501" hidden="1"/>
    <row r="5502" hidden="1"/>
    <row r="5503" hidden="1"/>
    <row r="5504" hidden="1"/>
    <row r="5505" hidden="1"/>
    <row r="5506" hidden="1"/>
    <row r="5507" hidden="1"/>
    <row r="5508" hidden="1"/>
    <row r="5509" hidden="1"/>
    <row r="5510" hidden="1"/>
    <row r="5511" hidden="1"/>
    <row r="5512" hidden="1"/>
    <row r="5513" hidden="1"/>
    <row r="5514" hidden="1"/>
    <row r="5515" hidden="1"/>
    <row r="5516" hidden="1"/>
    <row r="5517" hidden="1"/>
    <row r="5518" hidden="1"/>
    <row r="5519" hidden="1"/>
    <row r="5520" hidden="1"/>
    <row r="5521" hidden="1"/>
    <row r="5522" hidden="1"/>
    <row r="5523" hidden="1"/>
    <row r="5524" hidden="1"/>
    <row r="5525" hidden="1"/>
    <row r="5526" hidden="1"/>
    <row r="5527" hidden="1"/>
    <row r="5528" hidden="1"/>
    <row r="5529" hidden="1"/>
    <row r="5530" hidden="1"/>
    <row r="5531" hidden="1"/>
    <row r="5532" hidden="1"/>
    <row r="5533" hidden="1"/>
    <row r="5534" hidden="1"/>
    <row r="5535" hidden="1"/>
    <row r="5536" hidden="1"/>
    <row r="5537" hidden="1"/>
    <row r="5538" hidden="1"/>
    <row r="5539" hidden="1"/>
    <row r="5540" hidden="1"/>
    <row r="5541" hidden="1"/>
    <row r="5542" hidden="1"/>
    <row r="5543" hidden="1"/>
    <row r="5544" hidden="1"/>
    <row r="5545" hidden="1"/>
    <row r="5546" hidden="1"/>
    <row r="5547" hidden="1"/>
    <row r="5548" hidden="1"/>
    <row r="5549" hidden="1"/>
    <row r="5550" hidden="1"/>
    <row r="5551" hidden="1"/>
    <row r="5552" hidden="1"/>
    <row r="5553" hidden="1"/>
    <row r="5554" hidden="1"/>
    <row r="5555" hidden="1"/>
    <row r="5556" hidden="1"/>
    <row r="5557" hidden="1"/>
    <row r="5558" hidden="1"/>
    <row r="5559" hidden="1"/>
    <row r="5560" hidden="1"/>
    <row r="5561" hidden="1"/>
    <row r="5562" hidden="1"/>
    <row r="5563" hidden="1"/>
    <row r="5564" hidden="1"/>
    <row r="5565" hidden="1"/>
    <row r="5566" hidden="1"/>
    <row r="5567" hidden="1"/>
    <row r="5568" hidden="1"/>
    <row r="5569" hidden="1"/>
    <row r="5570" hidden="1"/>
    <row r="5571" hidden="1"/>
    <row r="5572" hidden="1"/>
    <row r="5573" hidden="1"/>
    <row r="5574" hidden="1"/>
    <row r="5575" hidden="1"/>
    <row r="5576" hidden="1"/>
    <row r="5577" hidden="1"/>
    <row r="5578" hidden="1"/>
    <row r="5579" hidden="1"/>
    <row r="5580" hidden="1"/>
    <row r="5581" hidden="1"/>
    <row r="5582" hidden="1"/>
    <row r="5583" hidden="1"/>
    <row r="5584" hidden="1"/>
    <row r="5585" hidden="1"/>
    <row r="5586" hidden="1"/>
    <row r="5587" hidden="1"/>
    <row r="5588" hidden="1"/>
    <row r="5589" hidden="1"/>
    <row r="5590" hidden="1"/>
    <row r="5591" hidden="1"/>
    <row r="5592" hidden="1"/>
    <row r="5593" hidden="1"/>
    <row r="5594" hidden="1"/>
    <row r="5595" hidden="1"/>
    <row r="5596" hidden="1"/>
    <row r="5597" hidden="1"/>
    <row r="5598" hidden="1"/>
    <row r="5599" hidden="1"/>
    <row r="5600" hidden="1"/>
    <row r="5601" hidden="1"/>
    <row r="5602" hidden="1"/>
    <row r="5603" hidden="1"/>
    <row r="5604" hidden="1"/>
    <row r="5605" hidden="1"/>
    <row r="5606" hidden="1"/>
    <row r="5607" hidden="1"/>
    <row r="5608" hidden="1"/>
    <row r="5609" hidden="1"/>
    <row r="5610" hidden="1"/>
    <row r="5611" hidden="1"/>
    <row r="5612" hidden="1"/>
    <row r="5613" hidden="1"/>
    <row r="5614" hidden="1"/>
    <row r="5615" hidden="1"/>
    <row r="5616" hidden="1"/>
    <row r="5617" hidden="1"/>
    <row r="5618" hidden="1"/>
    <row r="5619" hidden="1"/>
    <row r="5620" hidden="1"/>
    <row r="5621" hidden="1"/>
    <row r="5622" hidden="1"/>
    <row r="5623" hidden="1"/>
    <row r="5624" hidden="1"/>
    <row r="5625" hidden="1"/>
    <row r="5626" hidden="1"/>
    <row r="5627" hidden="1"/>
    <row r="5628" hidden="1"/>
    <row r="5629" hidden="1"/>
    <row r="5630" hidden="1"/>
    <row r="5631" hidden="1"/>
    <row r="5632" hidden="1"/>
    <row r="5633" hidden="1"/>
    <row r="5634" hidden="1"/>
    <row r="5635" hidden="1"/>
    <row r="5636" hidden="1"/>
    <row r="5637" hidden="1"/>
    <row r="5638" hidden="1"/>
    <row r="5639" hidden="1"/>
    <row r="5640" hidden="1"/>
    <row r="5641" hidden="1"/>
    <row r="5642" hidden="1"/>
    <row r="5643" hidden="1"/>
    <row r="5644" hidden="1"/>
    <row r="5645" hidden="1"/>
    <row r="5646" hidden="1"/>
    <row r="5647" hidden="1"/>
    <row r="5648" hidden="1"/>
    <row r="5649" hidden="1"/>
    <row r="5650" hidden="1"/>
    <row r="5651" hidden="1"/>
    <row r="5652" hidden="1"/>
    <row r="5653" hidden="1"/>
    <row r="5654" hidden="1"/>
    <row r="5655" hidden="1"/>
    <row r="5656" hidden="1"/>
    <row r="5657" hidden="1"/>
    <row r="5658" hidden="1"/>
    <row r="5659" hidden="1"/>
    <row r="5660" hidden="1"/>
    <row r="5661" hidden="1"/>
    <row r="5662" hidden="1"/>
    <row r="5663" hidden="1"/>
    <row r="5664" hidden="1"/>
    <row r="5665" hidden="1"/>
    <row r="5666" hidden="1"/>
    <row r="5667" hidden="1"/>
    <row r="5668" hidden="1"/>
    <row r="5669" hidden="1"/>
    <row r="5670" hidden="1"/>
    <row r="5671" hidden="1"/>
    <row r="5672" hidden="1"/>
    <row r="5673" hidden="1"/>
    <row r="5674" hidden="1"/>
    <row r="5675" hidden="1"/>
    <row r="5676" hidden="1"/>
    <row r="5677" hidden="1"/>
    <row r="5678" hidden="1"/>
    <row r="5679" hidden="1"/>
    <row r="5680" hidden="1"/>
    <row r="5681" hidden="1"/>
    <row r="5682" hidden="1"/>
    <row r="5683" hidden="1"/>
    <row r="5684" hidden="1"/>
    <row r="5685" hidden="1"/>
    <row r="5686" hidden="1"/>
    <row r="5687" hidden="1"/>
    <row r="5688" hidden="1"/>
    <row r="5689" hidden="1"/>
    <row r="5690" hidden="1"/>
    <row r="5691" hidden="1"/>
    <row r="5692" hidden="1"/>
    <row r="5693" hidden="1"/>
    <row r="5694" hidden="1"/>
    <row r="5695" hidden="1"/>
    <row r="5696" hidden="1"/>
    <row r="5697" hidden="1"/>
    <row r="5698" hidden="1"/>
    <row r="5699" hidden="1"/>
    <row r="5700" hidden="1"/>
    <row r="5701" hidden="1"/>
    <row r="5702" hidden="1"/>
    <row r="5703" hidden="1"/>
    <row r="5704" hidden="1"/>
    <row r="5705" hidden="1"/>
    <row r="5706" hidden="1"/>
    <row r="5707" hidden="1"/>
    <row r="5708" hidden="1"/>
    <row r="5709" hidden="1"/>
    <row r="5710" hidden="1"/>
    <row r="5711" hidden="1"/>
    <row r="5712" hidden="1"/>
    <row r="5713" hidden="1"/>
    <row r="5714" hidden="1"/>
    <row r="5715" hidden="1"/>
    <row r="5716" hidden="1"/>
    <row r="5717" hidden="1"/>
    <row r="5718" hidden="1"/>
    <row r="5719" hidden="1"/>
    <row r="5720" hidden="1"/>
    <row r="5721" hidden="1"/>
    <row r="5722" hidden="1"/>
    <row r="5723" hidden="1"/>
    <row r="5724" hidden="1"/>
    <row r="5725" hidden="1"/>
    <row r="5726" hidden="1"/>
    <row r="5727" hidden="1"/>
    <row r="5728" hidden="1"/>
    <row r="5729" hidden="1"/>
    <row r="5730" hidden="1"/>
    <row r="5731" hidden="1"/>
    <row r="5732" hidden="1"/>
    <row r="5733" hidden="1"/>
    <row r="5734" hidden="1"/>
    <row r="5735" hidden="1"/>
    <row r="5736" hidden="1"/>
    <row r="5737" hidden="1"/>
    <row r="5738" hidden="1"/>
    <row r="5739" hidden="1"/>
    <row r="5740" hidden="1"/>
    <row r="5741" hidden="1"/>
    <row r="5742" hidden="1"/>
    <row r="5743" hidden="1"/>
    <row r="5744" hidden="1"/>
    <row r="5745" hidden="1"/>
    <row r="5746" hidden="1"/>
    <row r="5747" hidden="1"/>
    <row r="5748" hidden="1"/>
    <row r="5749" hidden="1"/>
    <row r="5750" hidden="1"/>
    <row r="5751" hidden="1"/>
    <row r="5752" hidden="1"/>
    <row r="5753" hidden="1"/>
    <row r="5754" hidden="1"/>
    <row r="5755" hidden="1"/>
    <row r="5756" hidden="1"/>
    <row r="5757" hidden="1"/>
    <row r="5758" hidden="1"/>
    <row r="5759" hidden="1"/>
    <row r="5760" hidden="1"/>
    <row r="5761" hidden="1"/>
    <row r="5762" hidden="1"/>
    <row r="5763" hidden="1"/>
    <row r="5764" hidden="1"/>
    <row r="5765" hidden="1"/>
    <row r="5766" hidden="1"/>
    <row r="5767" hidden="1"/>
    <row r="5768" hidden="1"/>
    <row r="5769" hidden="1"/>
    <row r="5770" hidden="1"/>
    <row r="5771" hidden="1"/>
    <row r="5772" hidden="1"/>
    <row r="5773" hidden="1"/>
    <row r="5774" hidden="1"/>
    <row r="5775" hidden="1"/>
    <row r="5776" hidden="1"/>
    <row r="5777" hidden="1"/>
    <row r="5778" hidden="1"/>
    <row r="5779" hidden="1"/>
    <row r="5780" hidden="1"/>
    <row r="5781" hidden="1"/>
    <row r="5782" hidden="1"/>
    <row r="5783" hidden="1"/>
    <row r="5784" hidden="1"/>
    <row r="5785" hidden="1"/>
    <row r="5786" hidden="1"/>
    <row r="5787" hidden="1"/>
    <row r="5788" hidden="1"/>
    <row r="5789" hidden="1"/>
    <row r="5790" hidden="1"/>
    <row r="5791" hidden="1"/>
    <row r="5792" hidden="1"/>
    <row r="5793" hidden="1"/>
    <row r="5794" hidden="1"/>
    <row r="5795" hidden="1"/>
    <row r="5796" hidden="1"/>
    <row r="5797" hidden="1"/>
    <row r="5798" hidden="1"/>
    <row r="5799" hidden="1"/>
    <row r="5800" hidden="1"/>
    <row r="5801" hidden="1"/>
    <row r="5802" hidden="1"/>
    <row r="5803" hidden="1"/>
    <row r="5804" hidden="1"/>
    <row r="5805" hidden="1"/>
    <row r="5806" hidden="1"/>
    <row r="5807" hidden="1"/>
    <row r="5808" hidden="1"/>
    <row r="5809" hidden="1"/>
    <row r="5810" hidden="1"/>
    <row r="5811" hidden="1"/>
    <row r="5812" hidden="1"/>
    <row r="5813" hidden="1"/>
    <row r="5814" hidden="1"/>
    <row r="5815" hidden="1"/>
    <row r="5816" hidden="1"/>
    <row r="5817" hidden="1"/>
    <row r="5818" hidden="1"/>
    <row r="5819" hidden="1"/>
    <row r="5820" hidden="1"/>
    <row r="5821" hidden="1"/>
    <row r="5822" hidden="1"/>
    <row r="5823" hidden="1"/>
    <row r="5824" hidden="1"/>
    <row r="5825" hidden="1"/>
    <row r="5826" hidden="1"/>
    <row r="5827" hidden="1"/>
    <row r="5828" hidden="1"/>
    <row r="5829" hidden="1"/>
    <row r="5830" hidden="1"/>
    <row r="5831" hidden="1"/>
    <row r="5832" hidden="1"/>
    <row r="5833" hidden="1"/>
    <row r="5834" hidden="1"/>
    <row r="5835" hidden="1"/>
    <row r="5836" hidden="1"/>
    <row r="5837" hidden="1"/>
    <row r="5838" hidden="1"/>
    <row r="5839" hidden="1"/>
    <row r="5840" hidden="1"/>
    <row r="5841" hidden="1"/>
    <row r="5842" hidden="1"/>
    <row r="5843" hidden="1"/>
    <row r="5844" hidden="1"/>
    <row r="5845" hidden="1"/>
    <row r="5846" hidden="1"/>
    <row r="5847" hidden="1"/>
    <row r="5848" hidden="1"/>
    <row r="5849" hidden="1"/>
    <row r="5850" hidden="1"/>
    <row r="5851" hidden="1"/>
    <row r="5852" hidden="1"/>
    <row r="5853" hidden="1"/>
    <row r="5854" hidden="1"/>
    <row r="5855" hidden="1"/>
    <row r="5856" hidden="1"/>
    <row r="5857" hidden="1"/>
    <row r="5858" hidden="1"/>
    <row r="5859" hidden="1"/>
    <row r="5860" hidden="1"/>
    <row r="5861" hidden="1"/>
    <row r="5862" hidden="1"/>
    <row r="5863" hidden="1"/>
    <row r="5864" hidden="1"/>
    <row r="5865" hidden="1"/>
    <row r="5866" hidden="1"/>
    <row r="5867" hidden="1"/>
    <row r="5868" hidden="1"/>
    <row r="5869" hidden="1"/>
    <row r="5870" hidden="1"/>
    <row r="5871" hidden="1"/>
    <row r="5872" hidden="1"/>
    <row r="5873" hidden="1"/>
    <row r="5874" hidden="1"/>
    <row r="5875" hidden="1"/>
    <row r="5876" hidden="1"/>
    <row r="5877" hidden="1"/>
    <row r="5878" hidden="1"/>
    <row r="5879" hidden="1"/>
    <row r="5880" hidden="1"/>
    <row r="5881" hidden="1"/>
    <row r="5882" hidden="1"/>
    <row r="5883" hidden="1"/>
    <row r="5884" hidden="1"/>
    <row r="5885" hidden="1"/>
    <row r="5886" hidden="1"/>
    <row r="5887" hidden="1"/>
    <row r="5888" hidden="1"/>
    <row r="5889" hidden="1"/>
    <row r="5890" hidden="1"/>
    <row r="5891" hidden="1"/>
    <row r="5892" hidden="1"/>
    <row r="5893" hidden="1"/>
    <row r="5894" hidden="1"/>
    <row r="5895" hidden="1"/>
    <row r="5896" hidden="1"/>
    <row r="5897" hidden="1"/>
    <row r="5898" hidden="1"/>
    <row r="5899" hidden="1"/>
    <row r="5900" hidden="1"/>
    <row r="5901" hidden="1"/>
    <row r="5902" hidden="1"/>
    <row r="5903" hidden="1"/>
    <row r="5904" hidden="1"/>
    <row r="5905" hidden="1"/>
    <row r="5906" hidden="1"/>
    <row r="5907" hidden="1"/>
    <row r="5908" hidden="1"/>
    <row r="5909" hidden="1"/>
    <row r="5910" hidden="1"/>
    <row r="5911" hidden="1"/>
    <row r="5912" hidden="1"/>
    <row r="5913" hidden="1"/>
    <row r="5914" hidden="1"/>
    <row r="5915" hidden="1"/>
    <row r="5916" hidden="1"/>
    <row r="5917" hidden="1"/>
    <row r="5918" hidden="1"/>
    <row r="5919" hidden="1"/>
    <row r="5920" hidden="1"/>
    <row r="5921" hidden="1"/>
    <row r="5922" hidden="1"/>
    <row r="5923" hidden="1"/>
    <row r="5924" hidden="1"/>
    <row r="5925" hidden="1"/>
    <row r="5926" hidden="1"/>
    <row r="5927" hidden="1"/>
    <row r="5928" hidden="1"/>
    <row r="5929" hidden="1"/>
    <row r="5930" hidden="1"/>
    <row r="5931" hidden="1"/>
    <row r="5932" hidden="1"/>
    <row r="5933" hidden="1"/>
    <row r="5934" hidden="1"/>
    <row r="5935" hidden="1"/>
    <row r="5936" hidden="1"/>
    <row r="5937" hidden="1"/>
    <row r="5938" hidden="1"/>
    <row r="5939" hidden="1"/>
    <row r="5940" hidden="1"/>
    <row r="5941" hidden="1"/>
    <row r="5942" hidden="1"/>
    <row r="5943" hidden="1"/>
    <row r="5944" hidden="1"/>
    <row r="5945" hidden="1"/>
    <row r="5946" hidden="1"/>
    <row r="5947" hidden="1"/>
    <row r="5948" hidden="1"/>
    <row r="5949" hidden="1"/>
    <row r="5950" hidden="1"/>
    <row r="5951" hidden="1"/>
    <row r="5952" hidden="1"/>
    <row r="5953" hidden="1"/>
    <row r="5954" hidden="1"/>
    <row r="5955" hidden="1"/>
    <row r="5956" hidden="1"/>
    <row r="5957" hidden="1"/>
    <row r="5958" hidden="1"/>
    <row r="5959" hidden="1"/>
    <row r="5960" hidden="1"/>
    <row r="5961" hidden="1"/>
    <row r="5962" hidden="1"/>
    <row r="5963" hidden="1"/>
    <row r="5964" hidden="1"/>
    <row r="5965" hidden="1"/>
    <row r="5966" hidden="1"/>
    <row r="5967" hidden="1"/>
    <row r="5968" hidden="1"/>
    <row r="5969" hidden="1"/>
    <row r="5970" hidden="1"/>
    <row r="5971" hidden="1"/>
    <row r="5972" hidden="1"/>
    <row r="5973" hidden="1"/>
    <row r="5974" hidden="1"/>
    <row r="5975" hidden="1"/>
    <row r="5976" hidden="1"/>
    <row r="5977" hidden="1"/>
    <row r="5978" hidden="1"/>
    <row r="5979" hidden="1"/>
    <row r="5980" hidden="1"/>
    <row r="5981" hidden="1"/>
    <row r="5982" hidden="1"/>
    <row r="5983" hidden="1"/>
    <row r="5984" hidden="1"/>
    <row r="5985" hidden="1"/>
    <row r="5986" hidden="1"/>
    <row r="5987" hidden="1"/>
    <row r="5988" hidden="1"/>
    <row r="5989" hidden="1"/>
    <row r="5990" hidden="1"/>
    <row r="5991" hidden="1"/>
    <row r="5992" hidden="1"/>
    <row r="5993" hidden="1"/>
    <row r="5994" hidden="1"/>
    <row r="5995" hidden="1"/>
    <row r="5996" hidden="1"/>
    <row r="5997" hidden="1"/>
    <row r="5998" hidden="1"/>
    <row r="5999" hidden="1"/>
    <row r="6000" hidden="1"/>
    <row r="6001" hidden="1"/>
    <row r="6002" hidden="1"/>
    <row r="6003" hidden="1"/>
    <row r="6004" hidden="1"/>
    <row r="6005" hidden="1"/>
    <row r="6006" hidden="1"/>
    <row r="6007" hidden="1"/>
    <row r="6008" hidden="1"/>
    <row r="6009" hidden="1"/>
    <row r="6010" hidden="1"/>
    <row r="6011" hidden="1"/>
    <row r="6012" hidden="1"/>
    <row r="6013" hidden="1"/>
    <row r="6014" hidden="1"/>
    <row r="6015" hidden="1"/>
    <row r="6016" hidden="1"/>
    <row r="6017" hidden="1"/>
    <row r="6018" hidden="1"/>
    <row r="6019" hidden="1"/>
    <row r="6020" hidden="1"/>
    <row r="6021" hidden="1"/>
    <row r="6022" hidden="1"/>
    <row r="6023" hidden="1"/>
    <row r="6024" hidden="1"/>
    <row r="6025" hidden="1"/>
    <row r="6026" hidden="1"/>
    <row r="6027" hidden="1"/>
    <row r="6028" hidden="1"/>
    <row r="6029" hidden="1"/>
    <row r="6030" hidden="1"/>
    <row r="6031" hidden="1"/>
    <row r="6032" hidden="1"/>
    <row r="6033" hidden="1"/>
    <row r="6034" hidden="1"/>
    <row r="6035" hidden="1"/>
    <row r="6036" hidden="1"/>
    <row r="6037" hidden="1"/>
    <row r="6038" hidden="1"/>
    <row r="6039" hidden="1"/>
    <row r="6040" hidden="1"/>
    <row r="6041" hidden="1"/>
    <row r="6042" hidden="1"/>
    <row r="6043" hidden="1"/>
    <row r="6044" hidden="1"/>
    <row r="6045" hidden="1"/>
    <row r="6046" hidden="1"/>
    <row r="6047" hidden="1"/>
    <row r="6048" hidden="1"/>
    <row r="6049" hidden="1"/>
    <row r="6050" hidden="1"/>
    <row r="6051" hidden="1"/>
    <row r="6052" hidden="1"/>
    <row r="6053" hidden="1"/>
    <row r="6054" hidden="1"/>
    <row r="6055" hidden="1"/>
    <row r="6056" hidden="1"/>
    <row r="6057" hidden="1"/>
    <row r="6058" hidden="1"/>
    <row r="6059" hidden="1"/>
    <row r="6060" hidden="1"/>
    <row r="6061" hidden="1"/>
    <row r="6062" hidden="1"/>
    <row r="6063" hidden="1"/>
    <row r="6064" hidden="1"/>
    <row r="6065" hidden="1"/>
    <row r="6066" hidden="1"/>
    <row r="6067" hidden="1"/>
    <row r="6068" hidden="1"/>
    <row r="6069" hidden="1"/>
    <row r="6070" hidden="1"/>
    <row r="6071" hidden="1"/>
    <row r="6072" hidden="1"/>
    <row r="6073" hidden="1"/>
    <row r="6074" hidden="1"/>
    <row r="6075" hidden="1"/>
    <row r="6076" hidden="1"/>
    <row r="6077" hidden="1"/>
    <row r="6078" hidden="1"/>
    <row r="6079" hidden="1"/>
    <row r="6080" hidden="1"/>
    <row r="6081" hidden="1"/>
    <row r="6082" hidden="1"/>
    <row r="6083" hidden="1"/>
    <row r="6084" hidden="1"/>
    <row r="6085" hidden="1"/>
    <row r="6086" hidden="1"/>
    <row r="6087" hidden="1"/>
    <row r="6088" hidden="1"/>
    <row r="6089" hidden="1"/>
    <row r="6090" hidden="1"/>
    <row r="6091" hidden="1"/>
    <row r="6092" hidden="1"/>
    <row r="6093" hidden="1"/>
    <row r="6094" hidden="1"/>
    <row r="6095" hidden="1"/>
    <row r="6096" hidden="1"/>
    <row r="6097" hidden="1"/>
    <row r="6098" hidden="1"/>
    <row r="6099" hidden="1"/>
    <row r="6100" hidden="1"/>
    <row r="6101" hidden="1"/>
    <row r="6102" hidden="1"/>
    <row r="6103" hidden="1"/>
    <row r="6104" hidden="1"/>
    <row r="6105" hidden="1"/>
    <row r="6106" hidden="1"/>
    <row r="6107" hidden="1"/>
    <row r="6108" hidden="1"/>
    <row r="6109" hidden="1"/>
    <row r="6110" hidden="1"/>
    <row r="6111" hidden="1"/>
    <row r="6112" hidden="1"/>
    <row r="6113" hidden="1"/>
    <row r="6114" hidden="1"/>
    <row r="6115" hidden="1"/>
    <row r="6116" hidden="1"/>
    <row r="6117" hidden="1"/>
    <row r="6118" hidden="1"/>
    <row r="6119" hidden="1"/>
    <row r="6120" hidden="1"/>
    <row r="6121" hidden="1"/>
    <row r="6122" hidden="1"/>
    <row r="6123" hidden="1"/>
    <row r="6124" hidden="1"/>
    <row r="6125" hidden="1"/>
    <row r="6126" hidden="1"/>
    <row r="6127" hidden="1"/>
    <row r="6128" hidden="1"/>
    <row r="6129" hidden="1"/>
    <row r="6130" hidden="1"/>
    <row r="6131" hidden="1"/>
    <row r="6132" hidden="1"/>
    <row r="6133" hidden="1"/>
    <row r="6134" hidden="1"/>
    <row r="6135" hidden="1"/>
    <row r="6136" hidden="1"/>
    <row r="6137" hidden="1"/>
    <row r="6138" hidden="1"/>
    <row r="6139" hidden="1"/>
    <row r="6140" hidden="1"/>
    <row r="6141" hidden="1"/>
    <row r="6142" hidden="1"/>
    <row r="6143" hidden="1"/>
    <row r="6144" hidden="1"/>
    <row r="6145" hidden="1"/>
    <row r="6146" hidden="1"/>
    <row r="6147" hidden="1"/>
    <row r="6148" hidden="1"/>
    <row r="6149" hidden="1"/>
    <row r="6150" hidden="1"/>
    <row r="6151" hidden="1"/>
    <row r="6152" hidden="1"/>
    <row r="6153" hidden="1"/>
    <row r="6154" hidden="1"/>
    <row r="6155" hidden="1"/>
    <row r="6156" hidden="1"/>
    <row r="6157" hidden="1"/>
    <row r="6158" hidden="1"/>
    <row r="6159" hidden="1"/>
    <row r="6160" hidden="1"/>
    <row r="6161" hidden="1"/>
    <row r="6162" hidden="1"/>
    <row r="6163" hidden="1"/>
    <row r="6164" hidden="1"/>
    <row r="6165" hidden="1"/>
    <row r="6166" hidden="1"/>
    <row r="6167" hidden="1"/>
    <row r="6168" hidden="1"/>
    <row r="6169" hidden="1"/>
    <row r="6170" hidden="1"/>
    <row r="6171" hidden="1"/>
    <row r="6172" hidden="1"/>
    <row r="6173" hidden="1"/>
    <row r="6174" hidden="1"/>
    <row r="6175" hidden="1"/>
    <row r="6176" hidden="1"/>
    <row r="6177" hidden="1"/>
    <row r="6178" hidden="1"/>
    <row r="6179" hidden="1"/>
    <row r="6180" hidden="1"/>
    <row r="6181" hidden="1"/>
    <row r="6182" hidden="1"/>
    <row r="6183" hidden="1"/>
    <row r="6184" hidden="1"/>
    <row r="6185" hidden="1"/>
    <row r="6186" hidden="1"/>
    <row r="6187" hidden="1"/>
    <row r="6188" hidden="1"/>
    <row r="6189" hidden="1"/>
    <row r="6190" hidden="1"/>
    <row r="6191" hidden="1"/>
    <row r="6192" hidden="1"/>
    <row r="6193" hidden="1"/>
    <row r="6194" hidden="1"/>
    <row r="6195" hidden="1"/>
    <row r="6196" hidden="1"/>
    <row r="6197" hidden="1"/>
    <row r="6198" hidden="1"/>
    <row r="6199" hidden="1"/>
    <row r="6200" hidden="1"/>
    <row r="6201" hidden="1"/>
    <row r="6202" hidden="1"/>
    <row r="6203" hidden="1"/>
    <row r="6204" hidden="1"/>
    <row r="6205" hidden="1"/>
    <row r="6206" hidden="1"/>
    <row r="6207" hidden="1"/>
    <row r="6208" hidden="1"/>
    <row r="6209" hidden="1"/>
    <row r="6210" hidden="1"/>
    <row r="6211" hidden="1"/>
    <row r="6212" hidden="1"/>
    <row r="6213" hidden="1"/>
    <row r="6214" hidden="1"/>
    <row r="6215" hidden="1"/>
    <row r="6216" hidden="1"/>
    <row r="6217" hidden="1"/>
    <row r="6218" hidden="1"/>
    <row r="6219" hidden="1"/>
    <row r="6220" hidden="1"/>
    <row r="6221" hidden="1"/>
    <row r="6222" hidden="1"/>
    <row r="6223" hidden="1"/>
    <row r="6224" hidden="1"/>
    <row r="6225" hidden="1"/>
    <row r="6226" hidden="1"/>
    <row r="6227" hidden="1"/>
    <row r="6228" hidden="1"/>
    <row r="6229" hidden="1"/>
    <row r="6230" hidden="1"/>
    <row r="6231" hidden="1"/>
    <row r="6232" hidden="1"/>
    <row r="6233" hidden="1"/>
    <row r="6234" hidden="1"/>
    <row r="6235" hidden="1"/>
    <row r="6236" hidden="1"/>
    <row r="6237" hidden="1"/>
    <row r="6238" hidden="1"/>
    <row r="6239" hidden="1"/>
    <row r="6240" hidden="1"/>
    <row r="6241" hidden="1"/>
    <row r="6242" hidden="1"/>
    <row r="6243" hidden="1"/>
    <row r="6244" hidden="1"/>
    <row r="6245" hidden="1"/>
    <row r="6246" hidden="1"/>
    <row r="6247" hidden="1"/>
    <row r="6248" hidden="1"/>
    <row r="6249" hidden="1"/>
    <row r="6250" hidden="1"/>
    <row r="6251" hidden="1"/>
    <row r="6252" hidden="1"/>
    <row r="6253" hidden="1"/>
    <row r="6254" hidden="1"/>
    <row r="6255" hidden="1"/>
    <row r="6256" hidden="1"/>
    <row r="6257" hidden="1"/>
    <row r="6258" hidden="1"/>
    <row r="6259" hidden="1"/>
    <row r="6260" hidden="1"/>
    <row r="6261" hidden="1"/>
    <row r="6262" hidden="1"/>
    <row r="6263" hidden="1"/>
    <row r="6264" hidden="1"/>
    <row r="6265" hidden="1"/>
    <row r="6266" hidden="1"/>
    <row r="6267" hidden="1"/>
    <row r="6268" hidden="1"/>
    <row r="6269" hidden="1"/>
    <row r="6270" hidden="1"/>
    <row r="6271" hidden="1"/>
    <row r="6272" hidden="1"/>
    <row r="6273" hidden="1"/>
    <row r="6274" hidden="1"/>
    <row r="6275" hidden="1"/>
    <row r="6276" hidden="1"/>
    <row r="6277" hidden="1"/>
    <row r="6278" hidden="1"/>
    <row r="6279" hidden="1"/>
    <row r="6280" hidden="1"/>
    <row r="6281" hidden="1"/>
    <row r="6282" hidden="1"/>
    <row r="6283" hidden="1"/>
    <row r="6284" hidden="1"/>
    <row r="6285" hidden="1"/>
    <row r="6286" hidden="1"/>
    <row r="6287" hidden="1"/>
    <row r="6288" hidden="1"/>
    <row r="6289" hidden="1"/>
    <row r="6290" hidden="1"/>
    <row r="6291" hidden="1"/>
    <row r="6292" hidden="1"/>
    <row r="6293" hidden="1"/>
    <row r="6294" hidden="1"/>
    <row r="6295" hidden="1"/>
    <row r="6296" hidden="1"/>
    <row r="6297" hidden="1"/>
    <row r="6298" hidden="1"/>
    <row r="6299" hidden="1"/>
    <row r="6300" hidden="1"/>
    <row r="6301" hidden="1"/>
    <row r="6302" hidden="1"/>
    <row r="6303" hidden="1"/>
    <row r="6304" hidden="1"/>
    <row r="6305" hidden="1"/>
    <row r="6306" hidden="1"/>
    <row r="6307" hidden="1"/>
    <row r="6308" hidden="1"/>
    <row r="6309" hidden="1"/>
    <row r="6310" hidden="1"/>
    <row r="6311" hidden="1"/>
    <row r="6312" hidden="1"/>
    <row r="6313" hidden="1"/>
    <row r="6314" hidden="1"/>
    <row r="6315" hidden="1"/>
    <row r="6316" hidden="1"/>
    <row r="6317" hidden="1"/>
    <row r="6318" hidden="1"/>
    <row r="6319" hidden="1"/>
    <row r="6320" hidden="1"/>
    <row r="6321" hidden="1"/>
    <row r="6322" hidden="1"/>
    <row r="6323" hidden="1"/>
    <row r="6324" hidden="1"/>
    <row r="6325" hidden="1"/>
    <row r="6326" hidden="1"/>
    <row r="6327" hidden="1"/>
    <row r="6328" hidden="1"/>
    <row r="6329" hidden="1"/>
    <row r="6330" hidden="1"/>
    <row r="6331" hidden="1"/>
    <row r="6332" hidden="1"/>
    <row r="6333" hidden="1"/>
    <row r="6334" hidden="1"/>
    <row r="6335" hidden="1"/>
    <row r="6336" hidden="1"/>
    <row r="6337" hidden="1"/>
    <row r="6338" hidden="1"/>
    <row r="6339" hidden="1"/>
    <row r="6340" hidden="1"/>
    <row r="6341" hidden="1"/>
    <row r="6342" hidden="1"/>
    <row r="6343" hidden="1"/>
    <row r="6344" hidden="1"/>
    <row r="6345" hidden="1"/>
    <row r="6346" hidden="1"/>
    <row r="6347" hidden="1"/>
    <row r="6348" hidden="1"/>
    <row r="6349" hidden="1"/>
    <row r="6350" hidden="1"/>
    <row r="6351" hidden="1"/>
    <row r="6352" hidden="1"/>
    <row r="6353" hidden="1"/>
    <row r="6354" hidden="1"/>
    <row r="6355" hidden="1"/>
    <row r="6356" hidden="1"/>
    <row r="6357" hidden="1"/>
    <row r="6358" hidden="1"/>
    <row r="6359" hidden="1"/>
    <row r="6360" hidden="1"/>
    <row r="6361" hidden="1"/>
    <row r="6362" hidden="1"/>
    <row r="6363" hidden="1"/>
    <row r="6364" hidden="1"/>
    <row r="6365" hidden="1"/>
    <row r="6366" hidden="1"/>
    <row r="6367" hidden="1"/>
    <row r="6368" hidden="1"/>
    <row r="6369" hidden="1"/>
    <row r="6370" hidden="1"/>
    <row r="6371" hidden="1"/>
    <row r="6372" hidden="1"/>
    <row r="6373" hidden="1"/>
    <row r="6374" hidden="1"/>
    <row r="6375" hidden="1"/>
    <row r="6376" hidden="1"/>
    <row r="6377" hidden="1"/>
    <row r="6378" hidden="1"/>
    <row r="6379" hidden="1"/>
    <row r="6380" hidden="1"/>
    <row r="6381" hidden="1"/>
    <row r="6382" hidden="1"/>
    <row r="6383" hidden="1"/>
    <row r="6384" hidden="1"/>
    <row r="6385" hidden="1"/>
    <row r="6386" hidden="1"/>
    <row r="6387" hidden="1"/>
    <row r="6388" hidden="1"/>
    <row r="6389" hidden="1"/>
    <row r="6390" hidden="1"/>
    <row r="6391" hidden="1"/>
    <row r="6392" hidden="1"/>
    <row r="6393" hidden="1"/>
    <row r="6394" hidden="1"/>
    <row r="6395" hidden="1"/>
    <row r="6396" hidden="1"/>
    <row r="6397" hidden="1"/>
    <row r="6398" hidden="1"/>
    <row r="6399" hidden="1"/>
    <row r="6400" hidden="1"/>
    <row r="6401" hidden="1"/>
    <row r="6402" hidden="1"/>
    <row r="6403" hidden="1"/>
    <row r="6404" hidden="1"/>
    <row r="6405" hidden="1"/>
    <row r="6406" hidden="1"/>
    <row r="6407" hidden="1"/>
    <row r="6408" hidden="1"/>
    <row r="6409" hidden="1"/>
    <row r="6410" hidden="1"/>
    <row r="6411" hidden="1"/>
    <row r="6412" hidden="1"/>
    <row r="6413" hidden="1"/>
    <row r="6414" hidden="1"/>
    <row r="6415" hidden="1"/>
    <row r="6416" hidden="1"/>
    <row r="6417" hidden="1"/>
    <row r="6418" hidden="1"/>
    <row r="6419" hidden="1"/>
    <row r="6420" hidden="1"/>
    <row r="6421" hidden="1"/>
    <row r="6422" hidden="1"/>
    <row r="6423" hidden="1"/>
    <row r="6424" hidden="1"/>
    <row r="6425" hidden="1"/>
    <row r="6426" hidden="1"/>
    <row r="6427" hidden="1"/>
    <row r="6428" hidden="1"/>
    <row r="6429" hidden="1"/>
    <row r="6430" hidden="1"/>
    <row r="6431" hidden="1"/>
    <row r="6432" hidden="1"/>
    <row r="6433" hidden="1"/>
    <row r="6434" hidden="1"/>
    <row r="6435" hidden="1"/>
    <row r="6436" hidden="1"/>
    <row r="6437" hidden="1"/>
    <row r="6438" hidden="1"/>
    <row r="6439" hidden="1"/>
    <row r="6440" hidden="1"/>
    <row r="6441" hidden="1"/>
    <row r="6442" hidden="1"/>
    <row r="6443" hidden="1"/>
    <row r="6444" hidden="1"/>
    <row r="6445" hidden="1"/>
    <row r="6446" hidden="1"/>
    <row r="6447" hidden="1"/>
    <row r="6448" hidden="1"/>
    <row r="6449" hidden="1"/>
    <row r="6450" hidden="1"/>
    <row r="6451" hidden="1"/>
    <row r="6452" hidden="1"/>
    <row r="6453" hidden="1"/>
    <row r="6454" hidden="1"/>
    <row r="6455" hidden="1"/>
    <row r="6456" hidden="1"/>
    <row r="6457" hidden="1"/>
    <row r="6458" hidden="1"/>
    <row r="6459" hidden="1"/>
    <row r="6460" hidden="1"/>
    <row r="6461" hidden="1"/>
    <row r="6462" hidden="1"/>
    <row r="6463" hidden="1"/>
    <row r="6464" hidden="1"/>
    <row r="6465" hidden="1"/>
    <row r="6466" hidden="1"/>
    <row r="6467" hidden="1"/>
    <row r="6468" hidden="1"/>
    <row r="6469" hidden="1"/>
    <row r="6470" hidden="1"/>
    <row r="6471" hidden="1"/>
    <row r="6472" hidden="1"/>
    <row r="6473" hidden="1"/>
    <row r="6474" hidden="1"/>
    <row r="6475" hidden="1"/>
    <row r="6476" hidden="1"/>
    <row r="6477" hidden="1"/>
    <row r="6478" hidden="1"/>
    <row r="6479" hidden="1"/>
    <row r="6480" hidden="1"/>
    <row r="6481" hidden="1"/>
    <row r="6482" hidden="1"/>
    <row r="6483" hidden="1"/>
    <row r="6484" hidden="1"/>
    <row r="6485" hidden="1"/>
    <row r="6486" hidden="1"/>
    <row r="6487" hidden="1"/>
    <row r="6488" hidden="1"/>
    <row r="6489" hidden="1"/>
    <row r="6490" hidden="1"/>
    <row r="6491" hidden="1"/>
    <row r="6492" hidden="1"/>
    <row r="6493" hidden="1"/>
    <row r="6494" hidden="1"/>
    <row r="6495" hidden="1"/>
    <row r="6496" hidden="1"/>
    <row r="6497" hidden="1"/>
    <row r="6498" hidden="1"/>
    <row r="6499" hidden="1"/>
    <row r="6500" hidden="1"/>
    <row r="6501" hidden="1"/>
    <row r="6502" hidden="1"/>
    <row r="6503" hidden="1"/>
    <row r="6504" hidden="1"/>
    <row r="6505" hidden="1"/>
    <row r="6506" hidden="1"/>
    <row r="6507" hidden="1"/>
    <row r="6508" hidden="1"/>
    <row r="6509" hidden="1"/>
    <row r="6510" hidden="1"/>
    <row r="6511" hidden="1"/>
    <row r="6512" hidden="1"/>
    <row r="6513" hidden="1"/>
    <row r="6514" hidden="1"/>
    <row r="6515" hidden="1"/>
    <row r="6516" hidden="1"/>
    <row r="6517" hidden="1"/>
    <row r="6518" hidden="1"/>
    <row r="6519" hidden="1"/>
    <row r="6520" hidden="1"/>
    <row r="6521" hidden="1"/>
    <row r="6522" hidden="1"/>
    <row r="6523" hidden="1"/>
    <row r="6524" hidden="1"/>
    <row r="6525" hidden="1"/>
    <row r="6526" hidden="1"/>
    <row r="6527" hidden="1"/>
    <row r="6528" hidden="1"/>
    <row r="6529" hidden="1"/>
    <row r="6530" hidden="1"/>
    <row r="6531" hidden="1"/>
    <row r="6532" hidden="1"/>
    <row r="6533" hidden="1"/>
    <row r="6534" hidden="1"/>
    <row r="6535" hidden="1"/>
    <row r="6536" hidden="1"/>
    <row r="6537" hidden="1"/>
    <row r="6538" hidden="1"/>
    <row r="6539" hidden="1"/>
    <row r="6540" hidden="1"/>
    <row r="6541" hidden="1"/>
    <row r="6542" hidden="1"/>
    <row r="6543" hidden="1"/>
    <row r="6544" hidden="1"/>
    <row r="6545" hidden="1"/>
    <row r="6546" hidden="1"/>
    <row r="6547" hidden="1"/>
    <row r="6548" hidden="1"/>
    <row r="6549" hidden="1"/>
    <row r="6550" hidden="1"/>
    <row r="6551" hidden="1"/>
    <row r="6552" hidden="1"/>
    <row r="6553" hidden="1"/>
    <row r="6554" hidden="1"/>
    <row r="6555" hidden="1"/>
    <row r="6556" hidden="1"/>
    <row r="6557" hidden="1"/>
    <row r="6558" hidden="1"/>
    <row r="6559" hidden="1"/>
    <row r="6560" hidden="1"/>
    <row r="6561" hidden="1"/>
    <row r="6562" hidden="1"/>
    <row r="6563" hidden="1"/>
    <row r="6564" hidden="1"/>
    <row r="6565" hidden="1"/>
    <row r="6566" hidden="1"/>
    <row r="6567" hidden="1"/>
    <row r="6568" hidden="1"/>
    <row r="6569" hidden="1"/>
    <row r="6570" hidden="1"/>
    <row r="6571" hidden="1"/>
    <row r="6572" hidden="1"/>
    <row r="6573" hidden="1"/>
    <row r="6574" hidden="1"/>
    <row r="6575" hidden="1"/>
    <row r="6576" hidden="1"/>
    <row r="6577" hidden="1"/>
    <row r="6578" hidden="1"/>
    <row r="6579" hidden="1"/>
    <row r="6580" hidden="1"/>
    <row r="6581" hidden="1"/>
    <row r="6582" hidden="1"/>
    <row r="6583" hidden="1"/>
    <row r="6584" hidden="1"/>
    <row r="6585" hidden="1"/>
    <row r="6586" hidden="1"/>
    <row r="6587" hidden="1"/>
    <row r="6588" hidden="1"/>
    <row r="6589" hidden="1"/>
    <row r="6590" hidden="1"/>
    <row r="6591" hidden="1"/>
    <row r="6592" hidden="1"/>
    <row r="6593" hidden="1"/>
    <row r="6594" hidden="1"/>
    <row r="6595" hidden="1"/>
    <row r="6596" hidden="1"/>
    <row r="6597" hidden="1"/>
    <row r="6598" hidden="1"/>
    <row r="6599" hidden="1"/>
    <row r="6600" hidden="1"/>
    <row r="6601" hidden="1"/>
    <row r="6602" hidden="1"/>
    <row r="6603" hidden="1"/>
    <row r="6604" hidden="1"/>
    <row r="6605" hidden="1"/>
    <row r="6606" hidden="1"/>
    <row r="6607" hidden="1"/>
    <row r="6608" hidden="1"/>
    <row r="6609" hidden="1"/>
    <row r="6610" hidden="1"/>
    <row r="6611" hidden="1"/>
    <row r="6612" hidden="1"/>
    <row r="6613" hidden="1"/>
    <row r="6614" hidden="1"/>
    <row r="6615" hidden="1"/>
    <row r="6616" hidden="1"/>
    <row r="6617" hidden="1"/>
    <row r="6618" hidden="1"/>
    <row r="6619" hidden="1"/>
    <row r="6620" hidden="1"/>
    <row r="6621" hidden="1"/>
    <row r="6622" hidden="1"/>
    <row r="6623" hidden="1"/>
    <row r="6624" hidden="1"/>
    <row r="6625" hidden="1"/>
    <row r="6626" hidden="1"/>
    <row r="6627" hidden="1"/>
    <row r="6628" hidden="1"/>
    <row r="6629" hidden="1"/>
    <row r="6630" hidden="1"/>
    <row r="6631" hidden="1"/>
    <row r="6632" hidden="1"/>
    <row r="6633" hidden="1"/>
    <row r="6634" hidden="1"/>
    <row r="6635" hidden="1"/>
    <row r="6636" hidden="1"/>
    <row r="6637" hidden="1"/>
    <row r="6638" hidden="1"/>
    <row r="6639" hidden="1"/>
    <row r="6640" hidden="1"/>
    <row r="6641" hidden="1"/>
    <row r="6642" hidden="1"/>
    <row r="6643" hidden="1"/>
    <row r="6644" hidden="1"/>
    <row r="6645" hidden="1"/>
    <row r="6646" hidden="1"/>
    <row r="6647" hidden="1"/>
    <row r="6648" hidden="1"/>
    <row r="6649" hidden="1"/>
    <row r="6650" hidden="1"/>
    <row r="6651" hidden="1"/>
    <row r="6652" hidden="1"/>
    <row r="6653" hidden="1"/>
    <row r="6654" hidden="1"/>
    <row r="6655" hidden="1"/>
    <row r="6656" hidden="1"/>
    <row r="6657" hidden="1"/>
    <row r="6658" hidden="1"/>
    <row r="6659" hidden="1"/>
    <row r="6660" hidden="1"/>
    <row r="6661" hidden="1"/>
    <row r="6662" hidden="1"/>
    <row r="6663" hidden="1"/>
    <row r="6664" hidden="1"/>
    <row r="6665" hidden="1"/>
    <row r="6666" hidden="1"/>
    <row r="6667" hidden="1"/>
    <row r="6668" hidden="1"/>
    <row r="6669" hidden="1"/>
    <row r="6670" hidden="1"/>
    <row r="6671" hidden="1"/>
    <row r="6672" hidden="1"/>
    <row r="6673" hidden="1"/>
    <row r="6674" hidden="1"/>
    <row r="6675" hidden="1"/>
    <row r="6676" hidden="1"/>
    <row r="6677" hidden="1"/>
    <row r="6678" hidden="1"/>
    <row r="6679" hidden="1"/>
    <row r="6680" hidden="1"/>
    <row r="6681" hidden="1"/>
    <row r="6682" hidden="1"/>
    <row r="6683" hidden="1"/>
    <row r="6684" hidden="1"/>
    <row r="6685" hidden="1"/>
    <row r="6686" hidden="1"/>
    <row r="6687" hidden="1"/>
    <row r="6688" hidden="1"/>
    <row r="6689" hidden="1"/>
    <row r="6690" hidden="1"/>
    <row r="6691" hidden="1"/>
    <row r="6692" hidden="1"/>
    <row r="6693" hidden="1"/>
    <row r="6694" hidden="1"/>
    <row r="6695" hidden="1"/>
    <row r="6696" hidden="1"/>
    <row r="6697" hidden="1"/>
    <row r="6698" hidden="1"/>
    <row r="6699" hidden="1"/>
    <row r="6700" hidden="1"/>
    <row r="6701" hidden="1"/>
    <row r="6702" hidden="1"/>
    <row r="6703" hidden="1"/>
    <row r="6704" hidden="1"/>
    <row r="6705" hidden="1"/>
    <row r="6706" hidden="1"/>
    <row r="6707" hidden="1"/>
    <row r="6708" hidden="1"/>
    <row r="6709" hidden="1"/>
    <row r="6710" hidden="1"/>
    <row r="6711" hidden="1"/>
    <row r="6712" hidden="1"/>
    <row r="6713" hidden="1"/>
    <row r="6714" hidden="1"/>
    <row r="6715" hidden="1"/>
    <row r="6716" hidden="1"/>
    <row r="6717" hidden="1"/>
    <row r="6718" hidden="1"/>
    <row r="6719" hidden="1"/>
    <row r="6720" hidden="1"/>
    <row r="6721" hidden="1"/>
    <row r="6722" hidden="1"/>
    <row r="6723" hidden="1"/>
    <row r="6724" hidden="1"/>
    <row r="6725" hidden="1"/>
    <row r="6726" hidden="1"/>
    <row r="6727" hidden="1"/>
    <row r="6728" hidden="1"/>
    <row r="6729" hidden="1"/>
    <row r="6730" hidden="1"/>
    <row r="6731" hidden="1"/>
    <row r="6732" hidden="1"/>
    <row r="6733" hidden="1"/>
    <row r="6734" hidden="1"/>
    <row r="6735" hidden="1"/>
    <row r="6736" hidden="1"/>
    <row r="6737" hidden="1"/>
    <row r="6738" hidden="1"/>
    <row r="6739" hidden="1"/>
    <row r="6740" hidden="1"/>
    <row r="6741" hidden="1"/>
    <row r="6742" hidden="1"/>
    <row r="6743" hidden="1"/>
    <row r="6744" hidden="1"/>
    <row r="6745" hidden="1"/>
    <row r="6746" hidden="1"/>
    <row r="6747" hidden="1"/>
    <row r="6748" hidden="1"/>
    <row r="6749" hidden="1"/>
    <row r="6750" hidden="1"/>
    <row r="6751" hidden="1"/>
    <row r="6752" hidden="1"/>
    <row r="6753" hidden="1"/>
    <row r="6754" hidden="1"/>
    <row r="6755" hidden="1"/>
    <row r="6756" hidden="1"/>
    <row r="6757" hidden="1"/>
    <row r="6758" hidden="1"/>
    <row r="6759" hidden="1"/>
    <row r="6760" hidden="1"/>
    <row r="6761" hidden="1"/>
    <row r="6762" hidden="1"/>
    <row r="6763" hidden="1"/>
    <row r="6764" hidden="1"/>
    <row r="6765" hidden="1"/>
    <row r="6766" hidden="1"/>
    <row r="6767" hidden="1"/>
    <row r="6768" hidden="1"/>
    <row r="6769" hidden="1"/>
    <row r="6770" hidden="1"/>
    <row r="6771" hidden="1"/>
    <row r="6772" hidden="1"/>
    <row r="6773" hidden="1"/>
    <row r="6774" hidden="1"/>
    <row r="6775" hidden="1"/>
    <row r="6776" hidden="1"/>
    <row r="6777" hidden="1"/>
    <row r="6778" hidden="1"/>
    <row r="6779" hidden="1"/>
    <row r="6780" hidden="1"/>
    <row r="6781" hidden="1"/>
    <row r="6782" hidden="1"/>
    <row r="6783" hidden="1"/>
    <row r="6784" hidden="1"/>
    <row r="6785" hidden="1"/>
    <row r="6786" hidden="1"/>
    <row r="6787" hidden="1"/>
    <row r="6788" hidden="1"/>
    <row r="6789" hidden="1"/>
    <row r="6790" hidden="1"/>
    <row r="6791" hidden="1"/>
    <row r="6792" hidden="1"/>
    <row r="6793" hidden="1"/>
    <row r="6794" hidden="1"/>
    <row r="6795" hidden="1"/>
    <row r="6796" hidden="1"/>
    <row r="6797" hidden="1"/>
    <row r="6798" hidden="1"/>
    <row r="6799" hidden="1"/>
    <row r="6800" hidden="1"/>
    <row r="6801" hidden="1"/>
    <row r="6802" hidden="1"/>
    <row r="6803" hidden="1"/>
    <row r="6804" hidden="1"/>
    <row r="6805" hidden="1"/>
    <row r="6806" hidden="1"/>
    <row r="6807" hidden="1"/>
    <row r="6808" hidden="1"/>
    <row r="6809" hidden="1"/>
    <row r="6810" hidden="1"/>
    <row r="6811" hidden="1"/>
    <row r="6812" hidden="1"/>
    <row r="6813" hidden="1"/>
    <row r="6814" hidden="1"/>
    <row r="6815" hidden="1"/>
    <row r="6816" hidden="1"/>
    <row r="6817" hidden="1"/>
    <row r="6818" hidden="1"/>
    <row r="6819" hidden="1"/>
    <row r="6820" hidden="1"/>
    <row r="6821" hidden="1"/>
    <row r="6822" hidden="1"/>
    <row r="6823" hidden="1"/>
    <row r="6824" hidden="1"/>
    <row r="6825" hidden="1"/>
    <row r="6826" hidden="1"/>
    <row r="6827" hidden="1"/>
    <row r="6828" hidden="1"/>
    <row r="6829" hidden="1"/>
    <row r="6830" hidden="1"/>
    <row r="6831" hidden="1"/>
    <row r="6832" hidden="1"/>
    <row r="6833" hidden="1"/>
    <row r="6834" hidden="1"/>
    <row r="6835" hidden="1"/>
    <row r="6836" hidden="1"/>
    <row r="6837" hidden="1"/>
    <row r="6838" hidden="1"/>
    <row r="6839" hidden="1"/>
    <row r="6840" hidden="1"/>
    <row r="6841" hidden="1"/>
    <row r="6842" hidden="1"/>
    <row r="6843" hidden="1"/>
    <row r="6844" hidden="1"/>
    <row r="6845" hidden="1"/>
    <row r="6846" hidden="1"/>
    <row r="6847" hidden="1"/>
    <row r="6848" hidden="1"/>
    <row r="6849" hidden="1"/>
    <row r="6850" hidden="1"/>
    <row r="6851" hidden="1"/>
    <row r="6852" hidden="1"/>
    <row r="6853" hidden="1"/>
    <row r="6854" hidden="1"/>
    <row r="6855" hidden="1"/>
    <row r="6856" hidden="1"/>
    <row r="6857" hidden="1"/>
    <row r="6858" hidden="1"/>
    <row r="6859" hidden="1"/>
    <row r="6860" hidden="1"/>
    <row r="6861" hidden="1"/>
    <row r="6862" hidden="1"/>
    <row r="6863" hidden="1"/>
    <row r="6864" hidden="1"/>
    <row r="6865" hidden="1"/>
    <row r="6866" hidden="1"/>
    <row r="6867" hidden="1"/>
    <row r="6868" hidden="1"/>
    <row r="6869" hidden="1"/>
    <row r="6870" hidden="1"/>
    <row r="6871" hidden="1"/>
    <row r="6872" hidden="1"/>
    <row r="6873" hidden="1"/>
    <row r="6874" hidden="1"/>
    <row r="6875" hidden="1"/>
    <row r="6876" hidden="1"/>
    <row r="6877" hidden="1"/>
    <row r="6878" hidden="1"/>
    <row r="6879" hidden="1"/>
    <row r="6880" hidden="1"/>
    <row r="6881" hidden="1"/>
    <row r="6882" hidden="1"/>
    <row r="6883" hidden="1"/>
    <row r="6884" hidden="1"/>
    <row r="6885" hidden="1"/>
    <row r="6886" hidden="1"/>
    <row r="6887" hidden="1"/>
    <row r="6888" hidden="1"/>
    <row r="6889" hidden="1"/>
    <row r="6890" hidden="1"/>
    <row r="6891" hidden="1"/>
    <row r="6892" hidden="1"/>
    <row r="6893" hidden="1"/>
    <row r="6894" hidden="1"/>
    <row r="6895" hidden="1"/>
    <row r="6896" hidden="1"/>
    <row r="6897" hidden="1"/>
    <row r="6898" hidden="1"/>
    <row r="6899" hidden="1"/>
    <row r="6900" hidden="1"/>
    <row r="6901" hidden="1"/>
    <row r="6902" hidden="1"/>
    <row r="6903" hidden="1"/>
    <row r="6904" hidden="1"/>
    <row r="6905" hidden="1"/>
    <row r="6906" hidden="1"/>
    <row r="6907" hidden="1"/>
    <row r="6908" hidden="1"/>
    <row r="6909" hidden="1"/>
    <row r="6910" hidden="1"/>
    <row r="6911" hidden="1"/>
    <row r="6912" hidden="1"/>
    <row r="6913" hidden="1"/>
    <row r="6914" hidden="1"/>
    <row r="6915" hidden="1"/>
    <row r="6916" hidden="1"/>
    <row r="6917" hidden="1"/>
    <row r="6918" hidden="1"/>
    <row r="6919" hidden="1"/>
    <row r="6920" hidden="1"/>
    <row r="6921" hidden="1"/>
    <row r="6922" hidden="1"/>
    <row r="6923" hidden="1"/>
    <row r="6924" hidden="1"/>
    <row r="6925" hidden="1"/>
    <row r="6926" hidden="1"/>
    <row r="6927" hidden="1"/>
    <row r="6928" hidden="1"/>
    <row r="6929" hidden="1"/>
    <row r="6930" hidden="1"/>
    <row r="6931" hidden="1"/>
    <row r="6932" hidden="1"/>
    <row r="6933" hidden="1"/>
    <row r="6934" hidden="1"/>
    <row r="6935" hidden="1"/>
    <row r="6936" hidden="1"/>
    <row r="6937" hidden="1"/>
    <row r="6938" hidden="1"/>
    <row r="6939" hidden="1"/>
    <row r="6940" hidden="1"/>
    <row r="6941" hidden="1"/>
    <row r="6942" hidden="1"/>
    <row r="6943" hidden="1"/>
    <row r="6944" hidden="1"/>
    <row r="6945" hidden="1"/>
    <row r="6946" hidden="1"/>
    <row r="6947" hidden="1"/>
    <row r="6948" hidden="1"/>
    <row r="6949" hidden="1"/>
    <row r="6950" hidden="1"/>
    <row r="6951" hidden="1"/>
    <row r="6952" hidden="1"/>
    <row r="6953" hidden="1"/>
    <row r="6954" hidden="1"/>
    <row r="6955" hidden="1"/>
    <row r="6956" hidden="1"/>
    <row r="6957" hidden="1"/>
    <row r="6958" hidden="1"/>
    <row r="6959" hidden="1"/>
    <row r="6960" hidden="1"/>
    <row r="6961" hidden="1"/>
    <row r="6962" hidden="1"/>
    <row r="6963" hidden="1"/>
    <row r="6964" hidden="1"/>
    <row r="6965" hidden="1"/>
    <row r="6966" hidden="1"/>
    <row r="6967" hidden="1"/>
    <row r="6968" hidden="1"/>
    <row r="6969" hidden="1"/>
    <row r="6970" hidden="1"/>
    <row r="6971" hidden="1"/>
    <row r="6972" hidden="1"/>
    <row r="6973" hidden="1"/>
    <row r="6974" hidden="1"/>
    <row r="6975" hidden="1"/>
    <row r="6976" hidden="1"/>
    <row r="6977" hidden="1"/>
    <row r="6978" hidden="1"/>
    <row r="6979" hidden="1"/>
    <row r="6980" hidden="1"/>
    <row r="6981" hidden="1"/>
    <row r="6982" hidden="1"/>
    <row r="6983" hidden="1"/>
    <row r="6984" hidden="1"/>
    <row r="6985" hidden="1"/>
    <row r="6986" hidden="1"/>
    <row r="6987" hidden="1"/>
    <row r="6988" hidden="1"/>
    <row r="6989" hidden="1"/>
    <row r="6990" hidden="1"/>
    <row r="6991" hidden="1"/>
    <row r="6992" hidden="1"/>
    <row r="6993" hidden="1"/>
    <row r="6994" hidden="1"/>
    <row r="6995" hidden="1"/>
    <row r="6996" hidden="1"/>
    <row r="6997" hidden="1"/>
    <row r="6998" hidden="1"/>
    <row r="6999" hidden="1"/>
    <row r="7000" hidden="1"/>
    <row r="7001" hidden="1"/>
    <row r="7002" hidden="1"/>
    <row r="7003" hidden="1"/>
    <row r="7004" hidden="1"/>
    <row r="7005" hidden="1"/>
    <row r="7006" hidden="1"/>
    <row r="7007" hidden="1"/>
    <row r="7008" hidden="1"/>
    <row r="7009" hidden="1"/>
    <row r="7010" hidden="1"/>
    <row r="7011" hidden="1"/>
    <row r="7012" hidden="1"/>
    <row r="7013" hidden="1"/>
    <row r="7014" hidden="1"/>
    <row r="7015" hidden="1"/>
    <row r="7016" hidden="1"/>
    <row r="7017" hidden="1"/>
    <row r="7018" hidden="1"/>
    <row r="7019" hidden="1"/>
    <row r="7020" hidden="1"/>
    <row r="7021" hidden="1"/>
    <row r="7022" hidden="1"/>
    <row r="7023" hidden="1"/>
    <row r="7024" hidden="1"/>
    <row r="7025" hidden="1"/>
    <row r="7026" hidden="1"/>
    <row r="7027" hidden="1"/>
    <row r="7028" hidden="1"/>
    <row r="7029" hidden="1"/>
    <row r="7030" hidden="1"/>
    <row r="7031" hidden="1"/>
    <row r="7032" hidden="1"/>
    <row r="7033" hidden="1"/>
    <row r="7034" hidden="1"/>
    <row r="7035" hidden="1"/>
    <row r="7036" hidden="1"/>
    <row r="7037" hidden="1"/>
    <row r="7038" hidden="1"/>
    <row r="7039" hidden="1"/>
    <row r="7040" hidden="1"/>
    <row r="7041" hidden="1"/>
    <row r="7042" hidden="1"/>
    <row r="7043" hidden="1"/>
    <row r="7044" hidden="1"/>
    <row r="7045" hidden="1"/>
    <row r="7046" hidden="1"/>
    <row r="7047" hidden="1"/>
    <row r="7048" hidden="1"/>
    <row r="7049" hidden="1"/>
    <row r="7050" hidden="1"/>
    <row r="7051" hidden="1"/>
    <row r="7052" hidden="1"/>
    <row r="7053" hidden="1"/>
    <row r="7054" hidden="1"/>
    <row r="7055" hidden="1"/>
    <row r="7056" hidden="1"/>
    <row r="7057" hidden="1"/>
    <row r="7058" hidden="1"/>
    <row r="7059" hidden="1"/>
    <row r="7060" hidden="1"/>
    <row r="7061" hidden="1"/>
    <row r="7062" hidden="1"/>
    <row r="7063" hidden="1"/>
    <row r="7064" hidden="1"/>
    <row r="7065" hidden="1"/>
    <row r="7066" hidden="1"/>
    <row r="7067" hidden="1"/>
    <row r="7068" hidden="1"/>
    <row r="7069" hidden="1"/>
    <row r="7070" hidden="1"/>
    <row r="7071" hidden="1"/>
    <row r="7072" hidden="1"/>
    <row r="7073" hidden="1"/>
    <row r="7074" hidden="1"/>
    <row r="7075" hidden="1"/>
    <row r="7076" hidden="1"/>
    <row r="7077" hidden="1"/>
    <row r="7078" hidden="1"/>
    <row r="7079" hidden="1"/>
    <row r="7080" hidden="1"/>
    <row r="7081" hidden="1"/>
    <row r="7082" hidden="1"/>
    <row r="7083" hidden="1"/>
    <row r="7084" hidden="1"/>
    <row r="7085" hidden="1"/>
    <row r="7086" hidden="1"/>
    <row r="7087" hidden="1"/>
    <row r="7088" hidden="1"/>
    <row r="7089" hidden="1"/>
    <row r="7090" hidden="1"/>
    <row r="7091" hidden="1"/>
    <row r="7092" hidden="1"/>
    <row r="7093" hidden="1"/>
    <row r="7094" hidden="1"/>
    <row r="7095" hidden="1"/>
    <row r="7096" hidden="1"/>
    <row r="7097" hidden="1"/>
    <row r="7098" hidden="1"/>
    <row r="7099" hidden="1"/>
    <row r="7100" hidden="1"/>
    <row r="7101" hidden="1"/>
    <row r="7102" hidden="1"/>
    <row r="7103" hidden="1"/>
    <row r="7104" hidden="1"/>
    <row r="7105" hidden="1"/>
    <row r="7106" hidden="1"/>
    <row r="7107" hidden="1"/>
    <row r="7108" hidden="1"/>
    <row r="7109" hidden="1"/>
    <row r="7110" hidden="1"/>
    <row r="7111" hidden="1"/>
    <row r="7112" hidden="1"/>
    <row r="7113" hidden="1"/>
    <row r="7114" hidden="1"/>
    <row r="7115" hidden="1"/>
    <row r="7116" hidden="1"/>
    <row r="7117" hidden="1"/>
    <row r="7118" hidden="1"/>
    <row r="7119" hidden="1"/>
    <row r="7120" hidden="1"/>
    <row r="7121" hidden="1"/>
    <row r="7122" hidden="1"/>
    <row r="7123" hidden="1"/>
    <row r="7124" hidden="1"/>
    <row r="7125" hidden="1"/>
    <row r="7126" hidden="1"/>
    <row r="7127" hidden="1"/>
    <row r="7128" hidden="1"/>
    <row r="7129" hidden="1"/>
    <row r="7130" hidden="1"/>
    <row r="7131" hidden="1"/>
    <row r="7132" hidden="1"/>
    <row r="7133" hidden="1"/>
    <row r="7134" hidden="1"/>
    <row r="7135" hidden="1"/>
    <row r="7136" hidden="1"/>
    <row r="7137" hidden="1"/>
    <row r="7138" hidden="1"/>
    <row r="7139" hidden="1"/>
    <row r="7140" hidden="1"/>
    <row r="7141" hidden="1"/>
    <row r="7142" hidden="1"/>
    <row r="7143" hidden="1"/>
    <row r="7144" hidden="1"/>
    <row r="7145" hidden="1"/>
    <row r="7146" hidden="1"/>
    <row r="7147" hidden="1"/>
    <row r="7148" hidden="1"/>
    <row r="7149" hidden="1"/>
    <row r="7150" hidden="1"/>
    <row r="7151" hidden="1"/>
    <row r="7152" hidden="1"/>
    <row r="7153" hidden="1"/>
    <row r="7154" hidden="1"/>
    <row r="7155" hidden="1"/>
    <row r="7156" hidden="1"/>
    <row r="7157" hidden="1"/>
    <row r="7158" hidden="1"/>
    <row r="7159" hidden="1"/>
    <row r="7160" hidden="1"/>
    <row r="7161" hidden="1"/>
    <row r="7162" hidden="1"/>
    <row r="7163" hidden="1"/>
    <row r="7164" hidden="1"/>
    <row r="7165" hidden="1"/>
    <row r="7166" hidden="1"/>
    <row r="7167" hidden="1"/>
    <row r="7168" hidden="1"/>
    <row r="7169" hidden="1"/>
    <row r="7170" hidden="1"/>
    <row r="7171" hidden="1"/>
    <row r="7172" hidden="1"/>
    <row r="7173" hidden="1"/>
    <row r="7174" hidden="1"/>
    <row r="7175" hidden="1"/>
    <row r="7176" hidden="1"/>
    <row r="7177" hidden="1"/>
    <row r="7178" hidden="1"/>
    <row r="7179" hidden="1"/>
    <row r="7180" hidden="1"/>
    <row r="7181" hidden="1"/>
    <row r="7182" hidden="1"/>
    <row r="7183" hidden="1"/>
    <row r="7184" hidden="1"/>
    <row r="7185" hidden="1"/>
    <row r="7186" hidden="1"/>
    <row r="7187" hidden="1"/>
    <row r="7188" hidden="1"/>
    <row r="7189" hidden="1"/>
    <row r="7190" hidden="1"/>
    <row r="7191" hidden="1"/>
    <row r="7192" hidden="1"/>
    <row r="7193" hidden="1"/>
    <row r="7194" hidden="1"/>
    <row r="7195" hidden="1"/>
    <row r="7196" hidden="1"/>
    <row r="7197" hidden="1"/>
    <row r="7198" hidden="1"/>
    <row r="7199" hidden="1"/>
    <row r="7200" hidden="1"/>
  </sheetData>
  <sheetProtection password="E8FA" sheet="1" objects="1" scenarios="1" formatColumns="0" formatRows="0"/>
  <mergeCells count="9300">
    <mergeCell ref="A3600:P3600"/>
    <mergeCell ref="D3596:E3596"/>
    <mergeCell ref="F3596:I3596"/>
    <mergeCell ref="D3597:E3597"/>
    <mergeCell ref="F3597:I3597"/>
    <mergeCell ref="J3597:O3599"/>
    <mergeCell ref="D3598:E3598"/>
    <mergeCell ref="F3598:I3598"/>
    <mergeCell ref="D3599:E3599"/>
    <mergeCell ref="F3599:I3599"/>
    <mergeCell ref="C3592:E3592"/>
    <mergeCell ref="F3592:H3592"/>
    <mergeCell ref="J3592:L3593"/>
    <mergeCell ref="M3592:O3593"/>
    <mergeCell ref="C3593:I3593"/>
    <mergeCell ref="D3594:E3594"/>
    <mergeCell ref="F3594:I3594"/>
    <mergeCell ref="J3594:O3596"/>
    <mergeCell ref="D3595:E3595"/>
    <mergeCell ref="F3595:I3595"/>
    <mergeCell ref="C3590:E3590"/>
    <mergeCell ref="F3590:H3590"/>
    <mergeCell ref="J3590:L3590"/>
    <mergeCell ref="M3590:O3590"/>
    <mergeCell ref="C3591:E3591"/>
    <mergeCell ref="F3591:H3591"/>
    <mergeCell ref="J3591:O3591"/>
    <mergeCell ref="C3587:I3587"/>
    <mergeCell ref="J3587:L3587"/>
    <mergeCell ref="N3587:O3587"/>
    <mergeCell ref="C3588:E3589"/>
    <mergeCell ref="F3588:H3589"/>
    <mergeCell ref="J3588:L3588"/>
    <mergeCell ref="N3588:O3588"/>
    <mergeCell ref="J3589:L3589"/>
    <mergeCell ref="M3589:O3589"/>
    <mergeCell ref="C3585:E3586"/>
    <mergeCell ref="F3585:G3585"/>
    <mergeCell ref="H3585:I3585"/>
    <mergeCell ref="J3585:K3585"/>
    <mergeCell ref="F3586:G3586"/>
    <mergeCell ref="H3586:I3586"/>
    <mergeCell ref="J3586:K3586"/>
    <mergeCell ref="I3573:O3573"/>
    <mergeCell ref="C3574:G3574"/>
    <mergeCell ref="I3574:O3574"/>
    <mergeCell ref="I3568:K3570"/>
    <mergeCell ref="L3568:L3570"/>
    <mergeCell ref="M3568:O3568"/>
    <mergeCell ref="M3569:O3570"/>
    <mergeCell ref="C3571:G3571"/>
    <mergeCell ref="I3571:O3571"/>
    <mergeCell ref="C3583:D3583"/>
    <mergeCell ref="I3583:J3583"/>
    <mergeCell ref="L3583:M3583"/>
    <mergeCell ref="C3584:D3584"/>
    <mergeCell ref="I3584:J3584"/>
    <mergeCell ref="L3584:M3584"/>
    <mergeCell ref="C3581:D3581"/>
    <mergeCell ref="I3581:J3581"/>
    <mergeCell ref="L3581:M3581"/>
    <mergeCell ref="C3582:D3582"/>
    <mergeCell ref="I3582:J3582"/>
    <mergeCell ref="L3582:M3582"/>
    <mergeCell ref="L3578:M3578"/>
    <mergeCell ref="C3579:D3579"/>
    <mergeCell ref="I3579:J3579"/>
    <mergeCell ref="L3579:M3579"/>
    <mergeCell ref="C3580:D3580"/>
    <mergeCell ref="I3580:J3580"/>
    <mergeCell ref="L3580:M3580"/>
    <mergeCell ref="A3564:P3564"/>
    <mergeCell ref="B3565:O3565"/>
    <mergeCell ref="P3565:P3599"/>
    <mergeCell ref="A3566:A3599"/>
    <mergeCell ref="B3566:B3567"/>
    <mergeCell ref="C3566:C3567"/>
    <mergeCell ref="D3566:O3566"/>
    <mergeCell ref="D3567:O3567"/>
    <mergeCell ref="B3568:B3570"/>
    <mergeCell ref="C3568:H3570"/>
    <mergeCell ref="D3560:E3560"/>
    <mergeCell ref="F3560:I3560"/>
    <mergeCell ref="D3561:E3561"/>
    <mergeCell ref="F3561:I3561"/>
    <mergeCell ref="J3561:O3563"/>
    <mergeCell ref="D3562:E3562"/>
    <mergeCell ref="F3562:I3562"/>
    <mergeCell ref="D3563:E3563"/>
    <mergeCell ref="F3563:I3563"/>
    <mergeCell ref="C3575:G3575"/>
    <mergeCell ref="I3575:O3575"/>
    <mergeCell ref="C3576:G3576"/>
    <mergeCell ref="I3576:O3576"/>
    <mergeCell ref="C3577:D3577"/>
    <mergeCell ref="I3577:J3577"/>
    <mergeCell ref="L3577:M3577"/>
    <mergeCell ref="O3577:O3578"/>
    <mergeCell ref="C3578:D3578"/>
    <mergeCell ref="I3578:J3578"/>
    <mergeCell ref="C3572:G3572"/>
    <mergeCell ref="I3572:O3572"/>
    <mergeCell ref="C3573:G3573"/>
    <mergeCell ref="C3548:D3548"/>
    <mergeCell ref="I3548:J3548"/>
    <mergeCell ref="L3548:M3548"/>
    <mergeCell ref="C3556:E3556"/>
    <mergeCell ref="F3556:H3556"/>
    <mergeCell ref="J3556:L3557"/>
    <mergeCell ref="M3556:O3557"/>
    <mergeCell ref="C3557:I3557"/>
    <mergeCell ref="D3558:E3558"/>
    <mergeCell ref="F3558:I3558"/>
    <mergeCell ref="J3558:O3560"/>
    <mergeCell ref="D3559:E3559"/>
    <mergeCell ref="F3559:I3559"/>
    <mergeCell ref="C3554:E3554"/>
    <mergeCell ref="F3554:H3554"/>
    <mergeCell ref="J3554:L3554"/>
    <mergeCell ref="M3554:O3554"/>
    <mergeCell ref="C3555:E3555"/>
    <mergeCell ref="F3555:H3555"/>
    <mergeCell ref="J3555:O3555"/>
    <mergeCell ref="C3544:D3544"/>
    <mergeCell ref="I3544:J3544"/>
    <mergeCell ref="L3544:M3544"/>
    <mergeCell ref="C3539:G3539"/>
    <mergeCell ref="I3539:O3539"/>
    <mergeCell ref="C3540:G3540"/>
    <mergeCell ref="I3540:O3540"/>
    <mergeCell ref="C3541:D3541"/>
    <mergeCell ref="I3541:J3541"/>
    <mergeCell ref="L3541:M3541"/>
    <mergeCell ref="O3541:O3542"/>
    <mergeCell ref="C3542:D3542"/>
    <mergeCell ref="I3542:J3542"/>
    <mergeCell ref="C3551:I3551"/>
    <mergeCell ref="J3551:L3551"/>
    <mergeCell ref="N3551:O3551"/>
    <mergeCell ref="C3552:E3553"/>
    <mergeCell ref="F3552:H3553"/>
    <mergeCell ref="J3552:L3552"/>
    <mergeCell ref="N3552:O3552"/>
    <mergeCell ref="J3553:L3553"/>
    <mergeCell ref="M3553:O3553"/>
    <mergeCell ref="C3549:E3550"/>
    <mergeCell ref="F3549:G3549"/>
    <mergeCell ref="H3549:I3549"/>
    <mergeCell ref="J3549:K3549"/>
    <mergeCell ref="F3550:G3550"/>
    <mergeCell ref="H3550:I3550"/>
    <mergeCell ref="J3550:K3550"/>
    <mergeCell ref="C3547:D3547"/>
    <mergeCell ref="I3547:J3547"/>
    <mergeCell ref="L3547:M3547"/>
    <mergeCell ref="C3536:G3536"/>
    <mergeCell ref="I3536:O3536"/>
    <mergeCell ref="C3537:G3537"/>
    <mergeCell ref="I3537:O3537"/>
    <mergeCell ref="C3538:G3538"/>
    <mergeCell ref="I3538:O3538"/>
    <mergeCell ref="I3532:K3534"/>
    <mergeCell ref="L3532:L3534"/>
    <mergeCell ref="M3532:O3532"/>
    <mergeCell ref="M3533:O3534"/>
    <mergeCell ref="C3535:G3535"/>
    <mergeCell ref="I3535:O3535"/>
    <mergeCell ref="A3528:P3528"/>
    <mergeCell ref="B3529:O3529"/>
    <mergeCell ref="P3529:P3563"/>
    <mergeCell ref="A3530:A3563"/>
    <mergeCell ref="B3530:B3531"/>
    <mergeCell ref="C3530:C3531"/>
    <mergeCell ref="D3530:O3530"/>
    <mergeCell ref="D3531:O3531"/>
    <mergeCell ref="B3532:B3534"/>
    <mergeCell ref="C3532:H3534"/>
    <mergeCell ref="C3545:D3545"/>
    <mergeCell ref="I3545:J3545"/>
    <mergeCell ref="L3545:M3545"/>
    <mergeCell ref="C3546:D3546"/>
    <mergeCell ref="I3546:J3546"/>
    <mergeCell ref="L3546:M3546"/>
    <mergeCell ref="L3542:M3542"/>
    <mergeCell ref="C3543:D3543"/>
    <mergeCell ref="I3543:J3543"/>
    <mergeCell ref="L3543:M3543"/>
    <mergeCell ref="D3524:E3524"/>
    <mergeCell ref="F3524:I3524"/>
    <mergeCell ref="D3525:E3525"/>
    <mergeCell ref="F3525:I3525"/>
    <mergeCell ref="J3525:O3527"/>
    <mergeCell ref="D3526:E3526"/>
    <mergeCell ref="F3526:I3526"/>
    <mergeCell ref="D3527:E3527"/>
    <mergeCell ref="F3527:I3527"/>
    <mergeCell ref="C3520:E3520"/>
    <mergeCell ref="F3520:H3520"/>
    <mergeCell ref="J3520:L3521"/>
    <mergeCell ref="M3520:O3521"/>
    <mergeCell ref="C3521:I3521"/>
    <mergeCell ref="D3522:E3522"/>
    <mergeCell ref="F3522:I3522"/>
    <mergeCell ref="J3522:O3524"/>
    <mergeCell ref="D3523:E3523"/>
    <mergeCell ref="F3523:I3523"/>
    <mergeCell ref="C3518:E3518"/>
    <mergeCell ref="F3518:H3518"/>
    <mergeCell ref="J3518:L3518"/>
    <mergeCell ref="M3518:O3518"/>
    <mergeCell ref="C3519:E3519"/>
    <mergeCell ref="F3519:H3519"/>
    <mergeCell ref="J3519:O3519"/>
    <mergeCell ref="C3515:I3515"/>
    <mergeCell ref="J3515:L3515"/>
    <mergeCell ref="N3515:O3515"/>
    <mergeCell ref="C3516:E3517"/>
    <mergeCell ref="F3516:H3517"/>
    <mergeCell ref="J3516:L3516"/>
    <mergeCell ref="N3516:O3516"/>
    <mergeCell ref="J3517:L3517"/>
    <mergeCell ref="M3517:O3517"/>
    <mergeCell ref="C3513:E3514"/>
    <mergeCell ref="F3513:G3513"/>
    <mergeCell ref="H3513:I3513"/>
    <mergeCell ref="J3513:K3513"/>
    <mergeCell ref="F3514:G3514"/>
    <mergeCell ref="H3514:I3514"/>
    <mergeCell ref="J3514:K3514"/>
    <mergeCell ref="I3501:O3501"/>
    <mergeCell ref="C3502:G3502"/>
    <mergeCell ref="I3502:O3502"/>
    <mergeCell ref="I3496:K3498"/>
    <mergeCell ref="L3496:L3498"/>
    <mergeCell ref="M3496:O3496"/>
    <mergeCell ref="M3497:O3498"/>
    <mergeCell ref="C3499:G3499"/>
    <mergeCell ref="I3499:O3499"/>
    <mergeCell ref="C3511:D3511"/>
    <mergeCell ref="I3511:J3511"/>
    <mergeCell ref="L3511:M3511"/>
    <mergeCell ref="C3512:D3512"/>
    <mergeCell ref="I3512:J3512"/>
    <mergeCell ref="L3512:M3512"/>
    <mergeCell ref="C3509:D3509"/>
    <mergeCell ref="I3509:J3509"/>
    <mergeCell ref="L3509:M3509"/>
    <mergeCell ref="C3510:D3510"/>
    <mergeCell ref="I3510:J3510"/>
    <mergeCell ref="L3510:M3510"/>
    <mergeCell ref="L3506:M3506"/>
    <mergeCell ref="C3507:D3507"/>
    <mergeCell ref="I3507:J3507"/>
    <mergeCell ref="L3507:M3507"/>
    <mergeCell ref="C3508:D3508"/>
    <mergeCell ref="I3508:J3508"/>
    <mergeCell ref="L3508:M3508"/>
    <mergeCell ref="A3492:P3492"/>
    <mergeCell ref="B3493:O3493"/>
    <mergeCell ref="P3493:P3527"/>
    <mergeCell ref="A3494:A3527"/>
    <mergeCell ref="B3494:B3495"/>
    <mergeCell ref="C3494:C3495"/>
    <mergeCell ref="D3494:O3494"/>
    <mergeCell ref="D3495:O3495"/>
    <mergeCell ref="B3496:B3498"/>
    <mergeCell ref="C3496:H3498"/>
    <mergeCell ref="D3488:E3488"/>
    <mergeCell ref="F3488:I3488"/>
    <mergeCell ref="D3489:E3489"/>
    <mergeCell ref="F3489:I3489"/>
    <mergeCell ref="J3489:O3491"/>
    <mergeCell ref="D3490:E3490"/>
    <mergeCell ref="F3490:I3490"/>
    <mergeCell ref="D3491:E3491"/>
    <mergeCell ref="F3491:I3491"/>
    <mergeCell ref="C3503:G3503"/>
    <mergeCell ref="I3503:O3503"/>
    <mergeCell ref="C3504:G3504"/>
    <mergeCell ref="I3504:O3504"/>
    <mergeCell ref="C3505:D3505"/>
    <mergeCell ref="I3505:J3505"/>
    <mergeCell ref="L3505:M3505"/>
    <mergeCell ref="O3505:O3506"/>
    <mergeCell ref="C3506:D3506"/>
    <mergeCell ref="I3506:J3506"/>
    <mergeCell ref="C3500:G3500"/>
    <mergeCell ref="I3500:O3500"/>
    <mergeCell ref="C3501:G3501"/>
    <mergeCell ref="C3476:D3476"/>
    <mergeCell ref="I3476:J3476"/>
    <mergeCell ref="L3476:M3476"/>
    <mergeCell ref="C3484:E3484"/>
    <mergeCell ref="F3484:H3484"/>
    <mergeCell ref="J3484:L3485"/>
    <mergeCell ref="M3484:O3485"/>
    <mergeCell ref="C3485:I3485"/>
    <mergeCell ref="D3486:E3486"/>
    <mergeCell ref="F3486:I3486"/>
    <mergeCell ref="J3486:O3488"/>
    <mergeCell ref="D3487:E3487"/>
    <mergeCell ref="F3487:I3487"/>
    <mergeCell ref="C3482:E3482"/>
    <mergeCell ref="F3482:H3482"/>
    <mergeCell ref="J3482:L3482"/>
    <mergeCell ref="M3482:O3482"/>
    <mergeCell ref="C3483:E3483"/>
    <mergeCell ref="F3483:H3483"/>
    <mergeCell ref="J3483:O3483"/>
    <mergeCell ref="C3472:D3472"/>
    <mergeCell ref="I3472:J3472"/>
    <mergeCell ref="L3472:M3472"/>
    <mergeCell ref="C3467:G3467"/>
    <mergeCell ref="I3467:O3467"/>
    <mergeCell ref="C3468:G3468"/>
    <mergeCell ref="I3468:O3468"/>
    <mergeCell ref="C3469:D3469"/>
    <mergeCell ref="I3469:J3469"/>
    <mergeCell ref="L3469:M3469"/>
    <mergeCell ref="O3469:O3470"/>
    <mergeCell ref="C3470:D3470"/>
    <mergeCell ref="I3470:J3470"/>
    <mergeCell ref="C3479:I3479"/>
    <mergeCell ref="J3479:L3479"/>
    <mergeCell ref="N3479:O3479"/>
    <mergeCell ref="C3480:E3481"/>
    <mergeCell ref="F3480:H3481"/>
    <mergeCell ref="J3480:L3480"/>
    <mergeCell ref="N3480:O3480"/>
    <mergeCell ref="J3481:L3481"/>
    <mergeCell ref="M3481:O3481"/>
    <mergeCell ref="C3477:E3478"/>
    <mergeCell ref="F3477:G3477"/>
    <mergeCell ref="H3477:I3477"/>
    <mergeCell ref="J3477:K3477"/>
    <mergeCell ref="F3478:G3478"/>
    <mergeCell ref="H3478:I3478"/>
    <mergeCell ref="J3478:K3478"/>
    <mergeCell ref="C3475:D3475"/>
    <mergeCell ref="I3475:J3475"/>
    <mergeCell ref="L3475:M3475"/>
    <mergeCell ref="C3464:G3464"/>
    <mergeCell ref="I3464:O3464"/>
    <mergeCell ref="C3465:G3465"/>
    <mergeCell ref="I3465:O3465"/>
    <mergeCell ref="C3466:G3466"/>
    <mergeCell ref="I3466:O3466"/>
    <mergeCell ref="I3460:K3462"/>
    <mergeCell ref="L3460:L3462"/>
    <mergeCell ref="M3460:O3460"/>
    <mergeCell ref="M3461:O3462"/>
    <mergeCell ref="C3463:G3463"/>
    <mergeCell ref="I3463:O3463"/>
    <mergeCell ref="A3456:P3456"/>
    <mergeCell ref="B3457:O3457"/>
    <mergeCell ref="P3457:P3491"/>
    <mergeCell ref="A3458:A3491"/>
    <mergeCell ref="B3458:B3459"/>
    <mergeCell ref="C3458:C3459"/>
    <mergeCell ref="D3458:O3458"/>
    <mergeCell ref="D3459:O3459"/>
    <mergeCell ref="B3460:B3462"/>
    <mergeCell ref="C3460:H3462"/>
    <mergeCell ref="C3473:D3473"/>
    <mergeCell ref="I3473:J3473"/>
    <mergeCell ref="L3473:M3473"/>
    <mergeCell ref="C3474:D3474"/>
    <mergeCell ref="I3474:J3474"/>
    <mergeCell ref="L3474:M3474"/>
    <mergeCell ref="L3470:M3470"/>
    <mergeCell ref="C3471:D3471"/>
    <mergeCell ref="I3471:J3471"/>
    <mergeCell ref="L3471:M3471"/>
    <mergeCell ref="D3452:E3452"/>
    <mergeCell ref="F3452:I3452"/>
    <mergeCell ref="D3453:E3453"/>
    <mergeCell ref="F3453:I3453"/>
    <mergeCell ref="J3453:O3455"/>
    <mergeCell ref="D3454:E3454"/>
    <mergeCell ref="F3454:I3454"/>
    <mergeCell ref="D3455:E3455"/>
    <mergeCell ref="F3455:I3455"/>
    <mergeCell ref="C3448:E3448"/>
    <mergeCell ref="F3448:H3448"/>
    <mergeCell ref="J3448:L3449"/>
    <mergeCell ref="M3448:O3449"/>
    <mergeCell ref="C3449:I3449"/>
    <mergeCell ref="D3450:E3450"/>
    <mergeCell ref="F3450:I3450"/>
    <mergeCell ref="J3450:O3452"/>
    <mergeCell ref="D3451:E3451"/>
    <mergeCell ref="F3451:I3451"/>
    <mergeCell ref="C3446:E3446"/>
    <mergeCell ref="F3446:H3446"/>
    <mergeCell ref="J3446:L3446"/>
    <mergeCell ref="M3446:O3446"/>
    <mergeCell ref="C3447:E3447"/>
    <mergeCell ref="F3447:H3447"/>
    <mergeCell ref="J3447:O3447"/>
    <mergeCell ref="C3443:I3443"/>
    <mergeCell ref="J3443:L3443"/>
    <mergeCell ref="N3443:O3443"/>
    <mergeCell ref="C3444:E3445"/>
    <mergeCell ref="F3444:H3445"/>
    <mergeCell ref="J3444:L3444"/>
    <mergeCell ref="N3444:O3444"/>
    <mergeCell ref="J3445:L3445"/>
    <mergeCell ref="M3445:O3445"/>
    <mergeCell ref="C3441:E3442"/>
    <mergeCell ref="F3441:G3441"/>
    <mergeCell ref="H3441:I3441"/>
    <mergeCell ref="J3441:K3441"/>
    <mergeCell ref="F3442:G3442"/>
    <mergeCell ref="H3442:I3442"/>
    <mergeCell ref="J3442:K3442"/>
    <mergeCell ref="I3429:O3429"/>
    <mergeCell ref="C3430:G3430"/>
    <mergeCell ref="I3430:O3430"/>
    <mergeCell ref="I3424:K3426"/>
    <mergeCell ref="L3424:L3426"/>
    <mergeCell ref="M3424:O3424"/>
    <mergeCell ref="M3425:O3426"/>
    <mergeCell ref="C3427:G3427"/>
    <mergeCell ref="I3427:O3427"/>
    <mergeCell ref="C3439:D3439"/>
    <mergeCell ref="I3439:J3439"/>
    <mergeCell ref="L3439:M3439"/>
    <mergeCell ref="C3440:D3440"/>
    <mergeCell ref="I3440:J3440"/>
    <mergeCell ref="L3440:M3440"/>
    <mergeCell ref="C3437:D3437"/>
    <mergeCell ref="I3437:J3437"/>
    <mergeCell ref="L3437:M3437"/>
    <mergeCell ref="C3438:D3438"/>
    <mergeCell ref="I3438:J3438"/>
    <mergeCell ref="L3438:M3438"/>
    <mergeCell ref="L3434:M3434"/>
    <mergeCell ref="C3435:D3435"/>
    <mergeCell ref="I3435:J3435"/>
    <mergeCell ref="L3435:M3435"/>
    <mergeCell ref="C3436:D3436"/>
    <mergeCell ref="I3436:J3436"/>
    <mergeCell ref="L3436:M3436"/>
    <mergeCell ref="A3420:P3420"/>
    <mergeCell ref="B3421:O3421"/>
    <mergeCell ref="P3421:P3455"/>
    <mergeCell ref="A3422:A3455"/>
    <mergeCell ref="B3422:B3423"/>
    <mergeCell ref="C3422:C3423"/>
    <mergeCell ref="D3422:O3422"/>
    <mergeCell ref="D3423:O3423"/>
    <mergeCell ref="B3424:B3426"/>
    <mergeCell ref="C3424:H3426"/>
    <mergeCell ref="D3416:E3416"/>
    <mergeCell ref="F3416:I3416"/>
    <mergeCell ref="D3417:E3417"/>
    <mergeCell ref="F3417:I3417"/>
    <mergeCell ref="J3417:O3419"/>
    <mergeCell ref="D3418:E3418"/>
    <mergeCell ref="F3418:I3418"/>
    <mergeCell ref="D3419:E3419"/>
    <mergeCell ref="F3419:I3419"/>
    <mergeCell ref="C3431:G3431"/>
    <mergeCell ref="I3431:O3431"/>
    <mergeCell ref="C3432:G3432"/>
    <mergeCell ref="I3432:O3432"/>
    <mergeCell ref="C3433:D3433"/>
    <mergeCell ref="I3433:J3433"/>
    <mergeCell ref="L3433:M3433"/>
    <mergeCell ref="O3433:O3434"/>
    <mergeCell ref="C3434:D3434"/>
    <mergeCell ref="I3434:J3434"/>
    <mergeCell ref="C3428:G3428"/>
    <mergeCell ref="I3428:O3428"/>
    <mergeCell ref="C3429:G3429"/>
    <mergeCell ref="C3404:D3404"/>
    <mergeCell ref="I3404:J3404"/>
    <mergeCell ref="L3404:M3404"/>
    <mergeCell ref="C3412:E3412"/>
    <mergeCell ref="F3412:H3412"/>
    <mergeCell ref="J3412:L3413"/>
    <mergeCell ref="M3412:O3413"/>
    <mergeCell ref="C3413:I3413"/>
    <mergeCell ref="D3414:E3414"/>
    <mergeCell ref="F3414:I3414"/>
    <mergeCell ref="J3414:O3416"/>
    <mergeCell ref="D3415:E3415"/>
    <mergeCell ref="F3415:I3415"/>
    <mergeCell ref="C3410:E3410"/>
    <mergeCell ref="F3410:H3410"/>
    <mergeCell ref="J3410:L3410"/>
    <mergeCell ref="M3410:O3410"/>
    <mergeCell ref="C3411:E3411"/>
    <mergeCell ref="F3411:H3411"/>
    <mergeCell ref="J3411:O3411"/>
    <mergeCell ref="C3400:D3400"/>
    <mergeCell ref="I3400:J3400"/>
    <mergeCell ref="L3400:M3400"/>
    <mergeCell ref="C3395:G3395"/>
    <mergeCell ref="I3395:O3395"/>
    <mergeCell ref="C3396:G3396"/>
    <mergeCell ref="I3396:O3396"/>
    <mergeCell ref="C3397:D3397"/>
    <mergeCell ref="I3397:J3397"/>
    <mergeCell ref="L3397:M3397"/>
    <mergeCell ref="O3397:O3398"/>
    <mergeCell ref="C3398:D3398"/>
    <mergeCell ref="I3398:J3398"/>
    <mergeCell ref="C3407:I3407"/>
    <mergeCell ref="J3407:L3407"/>
    <mergeCell ref="N3407:O3407"/>
    <mergeCell ref="C3408:E3409"/>
    <mergeCell ref="F3408:H3409"/>
    <mergeCell ref="J3408:L3408"/>
    <mergeCell ref="N3408:O3408"/>
    <mergeCell ref="J3409:L3409"/>
    <mergeCell ref="M3409:O3409"/>
    <mergeCell ref="C3405:E3406"/>
    <mergeCell ref="F3405:G3405"/>
    <mergeCell ref="H3405:I3405"/>
    <mergeCell ref="J3405:K3405"/>
    <mergeCell ref="F3406:G3406"/>
    <mergeCell ref="H3406:I3406"/>
    <mergeCell ref="J3406:K3406"/>
    <mergeCell ref="C3403:D3403"/>
    <mergeCell ref="I3403:J3403"/>
    <mergeCell ref="L3403:M3403"/>
    <mergeCell ref="C3392:G3392"/>
    <mergeCell ref="I3392:O3392"/>
    <mergeCell ref="C3393:G3393"/>
    <mergeCell ref="I3393:O3393"/>
    <mergeCell ref="C3394:G3394"/>
    <mergeCell ref="I3394:O3394"/>
    <mergeCell ref="I3388:K3390"/>
    <mergeCell ref="L3388:L3390"/>
    <mergeCell ref="M3388:O3388"/>
    <mergeCell ref="M3389:O3390"/>
    <mergeCell ref="C3391:G3391"/>
    <mergeCell ref="I3391:O3391"/>
    <mergeCell ref="A3384:P3384"/>
    <mergeCell ref="B3385:O3385"/>
    <mergeCell ref="P3385:P3419"/>
    <mergeCell ref="A3386:A3419"/>
    <mergeCell ref="B3386:B3387"/>
    <mergeCell ref="C3386:C3387"/>
    <mergeCell ref="D3386:O3386"/>
    <mergeCell ref="D3387:O3387"/>
    <mergeCell ref="B3388:B3390"/>
    <mergeCell ref="C3388:H3390"/>
    <mergeCell ref="C3401:D3401"/>
    <mergeCell ref="I3401:J3401"/>
    <mergeCell ref="L3401:M3401"/>
    <mergeCell ref="C3402:D3402"/>
    <mergeCell ref="I3402:J3402"/>
    <mergeCell ref="L3402:M3402"/>
    <mergeCell ref="L3398:M3398"/>
    <mergeCell ref="C3399:D3399"/>
    <mergeCell ref="I3399:J3399"/>
    <mergeCell ref="L3399:M3399"/>
    <mergeCell ref="D3380:E3380"/>
    <mergeCell ref="F3380:I3380"/>
    <mergeCell ref="D3381:E3381"/>
    <mergeCell ref="F3381:I3381"/>
    <mergeCell ref="J3381:O3383"/>
    <mergeCell ref="D3382:E3382"/>
    <mergeCell ref="F3382:I3382"/>
    <mergeCell ref="D3383:E3383"/>
    <mergeCell ref="F3383:I3383"/>
    <mergeCell ref="C3376:E3376"/>
    <mergeCell ref="F3376:H3376"/>
    <mergeCell ref="J3376:L3377"/>
    <mergeCell ref="M3376:O3377"/>
    <mergeCell ref="C3377:I3377"/>
    <mergeCell ref="D3378:E3378"/>
    <mergeCell ref="F3378:I3378"/>
    <mergeCell ref="J3378:O3380"/>
    <mergeCell ref="D3379:E3379"/>
    <mergeCell ref="F3379:I3379"/>
    <mergeCell ref="C3374:E3374"/>
    <mergeCell ref="F3374:H3374"/>
    <mergeCell ref="J3374:L3374"/>
    <mergeCell ref="M3374:O3374"/>
    <mergeCell ref="C3375:E3375"/>
    <mergeCell ref="F3375:H3375"/>
    <mergeCell ref="J3375:O3375"/>
    <mergeCell ref="C3371:I3371"/>
    <mergeCell ref="J3371:L3371"/>
    <mergeCell ref="N3371:O3371"/>
    <mergeCell ref="C3372:E3373"/>
    <mergeCell ref="F3372:H3373"/>
    <mergeCell ref="J3372:L3372"/>
    <mergeCell ref="N3372:O3372"/>
    <mergeCell ref="J3373:L3373"/>
    <mergeCell ref="M3373:O3373"/>
    <mergeCell ref="C3369:E3370"/>
    <mergeCell ref="F3369:G3369"/>
    <mergeCell ref="H3369:I3369"/>
    <mergeCell ref="J3369:K3369"/>
    <mergeCell ref="F3370:G3370"/>
    <mergeCell ref="H3370:I3370"/>
    <mergeCell ref="J3370:K3370"/>
    <mergeCell ref="I3357:O3357"/>
    <mergeCell ref="C3358:G3358"/>
    <mergeCell ref="I3358:O3358"/>
    <mergeCell ref="I3352:K3354"/>
    <mergeCell ref="L3352:L3354"/>
    <mergeCell ref="M3352:O3352"/>
    <mergeCell ref="M3353:O3354"/>
    <mergeCell ref="C3355:G3355"/>
    <mergeCell ref="I3355:O3355"/>
    <mergeCell ref="C3367:D3367"/>
    <mergeCell ref="I3367:J3367"/>
    <mergeCell ref="L3367:M3367"/>
    <mergeCell ref="C3368:D3368"/>
    <mergeCell ref="I3368:J3368"/>
    <mergeCell ref="L3368:M3368"/>
    <mergeCell ref="C3365:D3365"/>
    <mergeCell ref="I3365:J3365"/>
    <mergeCell ref="L3365:M3365"/>
    <mergeCell ref="C3366:D3366"/>
    <mergeCell ref="I3366:J3366"/>
    <mergeCell ref="L3366:M3366"/>
    <mergeCell ref="L3362:M3362"/>
    <mergeCell ref="C3363:D3363"/>
    <mergeCell ref="I3363:J3363"/>
    <mergeCell ref="L3363:M3363"/>
    <mergeCell ref="C3364:D3364"/>
    <mergeCell ref="I3364:J3364"/>
    <mergeCell ref="L3364:M3364"/>
    <mergeCell ref="A3348:P3348"/>
    <mergeCell ref="B3349:O3349"/>
    <mergeCell ref="P3349:P3383"/>
    <mergeCell ref="A3350:A3383"/>
    <mergeCell ref="B3350:B3351"/>
    <mergeCell ref="C3350:C3351"/>
    <mergeCell ref="D3350:O3350"/>
    <mergeCell ref="D3351:O3351"/>
    <mergeCell ref="B3352:B3354"/>
    <mergeCell ref="C3352:H3354"/>
    <mergeCell ref="D3344:E3344"/>
    <mergeCell ref="F3344:I3344"/>
    <mergeCell ref="D3345:E3345"/>
    <mergeCell ref="F3345:I3345"/>
    <mergeCell ref="J3345:O3347"/>
    <mergeCell ref="D3346:E3346"/>
    <mergeCell ref="F3346:I3346"/>
    <mergeCell ref="D3347:E3347"/>
    <mergeCell ref="F3347:I3347"/>
    <mergeCell ref="C3359:G3359"/>
    <mergeCell ref="I3359:O3359"/>
    <mergeCell ref="C3360:G3360"/>
    <mergeCell ref="I3360:O3360"/>
    <mergeCell ref="C3361:D3361"/>
    <mergeCell ref="I3361:J3361"/>
    <mergeCell ref="L3361:M3361"/>
    <mergeCell ref="O3361:O3362"/>
    <mergeCell ref="C3362:D3362"/>
    <mergeCell ref="I3362:J3362"/>
    <mergeCell ref="C3356:G3356"/>
    <mergeCell ref="I3356:O3356"/>
    <mergeCell ref="C3357:G3357"/>
    <mergeCell ref="C3332:D3332"/>
    <mergeCell ref="I3332:J3332"/>
    <mergeCell ref="L3332:M3332"/>
    <mergeCell ref="C3340:E3340"/>
    <mergeCell ref="F3340:H3340"/>
    <mergeCell ref="J3340:L3341"/>
    <mergeCell ref="M3340:O3341"/>
    <mergeCell ref="C3341:I3341"/>
    <mergeCell ref="D3342:E3342"/>
    <mergeCell ref="F3342:I3342"/>
    <mergeCell ref="J3342:O3344"/>
    <mergeCell ref="D3343:E3343"/>
    <mergeCell ref="F3343:I3343"/>
    <mergeCell ref="C3338:E3338"/>
    <mergeCell ref="F3338:H3338"/>
    <mergeCell ref="J3338:L3338"/>
    <mergeCell ref="M3338:O3338"/>
    <mergeCell ref="C3339:E3339"/>
    <mergeCell ref="F3339:H3339"/>
    <mergeCell ref="J3339:O3339"/>
    <mergeCell ref="C3328:D3328"/>
    <mergeCell ref="I3328:J3328"/>
    <mergeCell ref="L3328:M3328"/>
    <mergeCell ref="C3323:G3323"/>
    <mergeCell ref="I3323:O3323"/>
    <mergeCell ref="C3324:G3324"/>
    <mergeCell ref="I3324:O3324"/>
    <mergeCell ref="C3325:D3325"/>
    <mergeCell ref="I3325:J3325"/>
    <mergeCell ref="L3325:M3325"/>
    <mergeCell ref="O3325:O3326"/>
    <mergeCell ref="C3326:D3326"/>
    <mergeCell ref="I3326:J3326"/>
    <mergeCell ref="C3335:I3335"/>
    <mergeCell ref="J3335:L3335"/>
    <mergeCell ref="N3335:O3335"/>
    <mergeCell ref="C3336:E3337"/>
    <mergeCell ref="F3336:H3337"/>
    <mergeCell ref="J3336:L3336"/>
    <mergeCell ref="N3336:O3336"/>
    <mergeCell ref="J3337:L3337"/>
    <mergeCell ref="M3337:O3337"/>
    <mergeCell ref="C3333:E3334"/>
    <mergeCell ref="F3333:G3333"/>
    <mergeCell ref="H3333:I3333"/>
    <mergeCell ref="J3333:K3333"/>
    <mergeCell ref="F3334:G3334"/>
    <mergeCell ref="H3334:I3334"/>
    <mergeCell ref="J3334:K3334"/>
    <mergeCell ref="C3331:D3331"/>
    <mergeCell ref="I3331:J3331"/>
    <mergeCell ref="L3331:M3331"/>
    <mergeCell ref="C3320:G3320"/>
    <mergeCell ref="I3320:O3320"/>
    <mergeCell ref="C3321:G3321"/>
    <mergeCell ref="I3321:O3321"/>
    <mergeCell ref="C3322:G3322"/>
    <mergeCell ref="I3322:O3322"/>
    <mergeCell ref="I3316:K3318"/>
    <mergeCell ref="L3316:L3318"/>
    <mergeCell ref="M3316:O3316"/>
    <mergeCell ref="M3317:O3318"/>
    <mergeCell ref="C3319:G3319"/>
    <mergeCell ref="I3319:O3319"/>
    <mergeCell ref="A3312:P3312"/>
    <mergeCell ref="B3313:O3313"/>
    <mergeCell ref="P3313:P3347"/>
    <mergeCell ref="A3314:A3347"/>
    <mergeCell ref="B3314:B3315"/>
    <mergeCell ref="C3314:C3315"/>
    <mergeCell ref="D3314:O3314"/>
    <mergeCell ref="D3315:O3315"/>
    <mergeCell ref="B3316:B3318"/>
    <mergeCell ref="C3316:H3318"/>
    <mergeCell ref="C3329:D3329"/>
    <mergeCell ref="I3329:J3329"/>
    <mergeCell ref="L3329:M3329"/>
    <mergeCell ref="C3330:D3330"/>
    <mergeCell ref="I3330:J3330"/>
    <mergeCell ref="L3330:M3330"/>
    <mergeCell ref="L3326:M3326"/>
    <mergeCell ref="C3327:D3327"/>
    <mergeCell ref="I3327:J3327"/>
    <mergeCell ref="L3327:M3327"/>
    <mergeCell ref="D3308:E3308"/>
    <mergeCell ref="F3308:I3308"/>
    <mergeCell ref="D3309:E3309"/>
    <mergeCell ref="F3309:I3309"/>
    <mergeCell ref="J3309:O3311"/>
    <mergeCell ref="D3310:E3310"/>
    <mergeCell ref="F3310:I3310"/>
    <mergeCell ref="D3311:E3311"/>
    <mergeCell ref="F3311:I3311"/>
    <mergeCell ref="C3304:E3304"/>
    <mergeCell ref="F3304:H3304"/>
    <mergeCell ref="J3304:L3305"/>
    <mergeCell ref="M3304:O3305"/>
    <mergeCell ref="C3305:I3305"/>
    <mergeCell ref="D3306:E3306"/>
    <mergeCell ref="F3306:I3306"/>
    <mergeCell ref="J3306:O3308"/>
    <mergeCell ref="D3307:E3307"/>
    <mergeCell ref="F3307:I3307"/>
    <mergeCell ref="C3302:E3302"/>
    <mergeCell ref="F3302:H3302"/>
    <mergeCell ref="J3302:L3302"/>
    <mergeCell ref="M3302:O3302"/>
    <mergeCell ref="C3303:E3303"/>
    <mergeCell ref="F3303:H3303"/>
    <mergeCell ref="J3303:O3303"/>
    <mergeCell ref="C3299:I3299"/>
    <mergeCell ref="J3299:L3299"/>
    <mergeCell ref="N3299:O3299"/>
    <mergeCell ref="C3300:E3301"/>
    <mergeCell ref="F3300:H3301"/>
    <mergeCell ref="J3300:L3300"/>
    <mergeCell ref="N3300:O3300"/>
    <mergeCell ref="J3301:L3301"/>
    <mergeCell ref="M3301:O3301"/>
    <mergeCell ref="C3297:E3298"/>
    <mergeCell ref="F3297:G3297"/>
    <mergeCell ref="H3297:I3297"/>
    <mergeCell ref="J3297:K3297"/>
    <mergeCell ref="F3298:G3298"/>
    <mergeCell ref="H3298:I3298"/>
    <mergeCell ref="J3298:K3298"/>
    <mergeCell ref="I3285:O3285"/>
    <mergeCell ref="C3286:G3286"/>
    <mergeCell ref="I3286:O3286"/>
    <mergeCell ref="I3280:K3282"/>
    <mergeCell ref="L3280:L3282"/>
    <mergeCell ref="M3280:O3280"/>
    <mergeCell ref="M3281:O3282"/>
    <mergeCell ref="C3283:G3283"/>
    <mergeCell ref="I3283:O3283"/>
    <mergeCell ref="C3295:D3295"/>
    <mergeCell ref="I3295:J3295"/>
    <mergeCell ref="L3295:M3295"/>
    <mergeCell ref="C3296:D3296"/>
    <mergeCell ref="I3296:J3296"/>
    <mergeCell ref="L3296:M3296"/>
    <mergeCell ref="C3293:D3293"/>
    <mergeCell ref="I3293:J3293"/>
    <mergeCell ref="L3293:M3293"/>
    <mergeCell ref="C3294:D3294"/>
    <mergeCell ref="I3294:J3294"/>
    <mergeCell ref="L3294:M3294"/>
    <mergeCell ref="L3290:M3290"/>
    <mergeCell ref="C3291:D3291"/>
    <mergeCell ref="I3291:J3291"/>
    <mergeCell ref="L3291:M3291"/>
    <mergeCell ref="C3292:D3292"/>
    <mergeCell ref="I3292:J3292"/>
    <mergeCell ref="L3292:M3292"/>
    <mergeCell ref="A3276:P3276"/>
    <mergeCell ref="B3277:O3277"/>
    <mergeCell ref="P3277:P3311"/>
    <mergeCell ref="A3278:A3311"/>
    <mergeCell ref="B3278:B3279"/>
    <mergeCell ref="C3278:C3279"/>
    <mergeCell ref="D3278:O3278"/>
    <mergeCell ref="D3279:O3279"/>
    <mergeCell ref="B3280:B3282"/>
    <mergeCell ref="C3280:H3282"/>
    <mergeCell ref="D3272:E3272"/>
    <mergeCell ref="F3272:I3272"/>
    <mergeCell ref="D3273:E3273"/>
    <mergeCell ref="F3273:I3273"/>
    <mergeCell ref="J3273:O3275"/>
    <mergeCell ref="D3274:E3274"/>
    <mergeCell ref="F3274:I3274"/>
    <mergeCell ref="D3275:E3275"/>
    <mergeCell ref="F3275:I3275"/>
    <mergeCell ref="C3287:G3287"/>
    <mergeCell ref="I3287:O3287"/>
    <mergeCell ref="C3288:G3288"/>
    <mergeCell ref="I3288:O3288"/>
    <mergeCell ref="C3289:D3289"/>
    <mergeCell ref="I3289:J3289"/>
    <mergeCell ref="L3289:M3289"/>
    <mergeCell ref="O3289:O3290"/>
    <mergeCell ref="C3290:D3290"/>
    <mergeCell ref="I3290:J3290"/>
    <mergeCell ref="C3284:G3284"/>
    <mergeCell ref="I3284:O3284"/>
    <mergeCell ref="C3285:G3285"/>
    <mergeCell ref="C3260:D3260"/>
    <mergeCell ref="I3260:J3260"/>
    <mergeCell ref="L3260:M3260"/>
    <mergeCell ref="C3268:E3268"/>
    <mergeCell ref="F3268:H3268"/>
    <mergeCell ref="J3268:L3269"/>
    <mergeCell ref="M3268:O3269"/>
    <mergeCell ref="C3269:I3269"/>
    <mergeCell ref="D3270:E3270"/>
    <mergeCell ref="F3270:I3270"/>
    <mergeCell ref="J3270:O3272"/>
    <mergeCell ref="D3271:E3271"/>
    <mergeCell ref="F3271:I3271"/>
    <mergeCell ref="C3266:E3266"/>
    <mergeCell ref="F3266:H3266"/>
    <mergeCell ref="J3266:L3266"/>
    <mergeCell ref="M3266:O3266"/>
    <mergeCell ref="C3267:E3267"/>
    <mergeCell ref="F3267:H3267"/>
    <mergeCell ref="J3267:O3267"/>
    <mergeCell ref="C3256:D3256"/>
    <mergeCell ref="I3256:J3256"/>
    <mergeCell ref="L3256:M3256"/>
    <mergeCell ref="C3251:G3251"/>
    <mergeCell ref="I3251:O3251"/>
    <mergeCell ref="C3252:G3252"/>
    <mergeCell ref="I3252:O3252"/>
    <mergeCell ref="C3253:D3253"/>
    <mergeCell ref="I3253:J3253"/>
    <mergeCell ref="L3253:M3253"/>
    <mergeCell ref="O3253:O3254"/>
    <mergeCell ref="C3254:D3254"/>
    <mergeCell ref="I3254:J3254"/>
    <mergeCell ref="C3263:I3263"/>
    <mergeCell ref="J3263:L3263"/>
    <mergeCell ref="N3263:O3263"/>
    <mergeCell ref="C3264:E3265"/>
    <mergeCell ref="F3264:H3265"/>
    <mergeCell ref="J3264:L3264"/>
    <mergeCell ref="N3264:O3264"/>
    <mergeCell ref="J3265:L3265"/>
    <mergeCell ref="M3265:O3265"/>
    <mergeCell ref="C3261:E3262"/>
    <mergeCell ref="F3261:G3261"/>
    <mergeCell ref="H3261:I3261"/>
    <mergeCell ref="J3261:K3261"/>
    <mergeCell ref="F3262:G3262"/>
    <mergeCell ref="H3262:I3262"/>
    <mergeCell ref="J3262:K3262"/>
    <mergeCell ref="C3259:D3259"/>
    <mergeCell ref="I3259:J3259"/>
    <mergeCell ref="L3259:M3259"/>
    <mergeCell ref="C3248:G3248"/>
    <mergeCell ref="I3248:O3248"/>
    <mergeCell ref="C3249:G3249"/>
    <mergeCell ref="I3249:O3249"/>
    <mergeCell ref="C3250:G3250"/>
    <mergeCell ref="I3250:O3250"/>
    <mergeCell ref="I3244:K3246"/>
    <mergeCell ref="L3244:L3246"/>
    <mergeCell ref="M3244:O3244"/>
    <mergeCell ref="M3245:O3246"/>
    <mergeCell ref="C3247:G3247"/>
    <mergeCell ref="I3247:O3247"/>
    <mergeCell ref="A3240:P3240"/>
    <mergeCell ref="B3241:O3241"/>
    <mergeCell ref="P3241:P3275"/>
    <mergeCell ref="A3242:A3275"/>
    <mergeCell ref="B3242:B3243"/>
    <mergeCell ref="C3242:C3243"/>
    <mergeCell ref="D3242:O3242"/>
    <mergeCell ref="D3243:O3243"/>
    <mergeCell ref="B3244:B3246"/>
    <mergeCell ref="C3244:H3246"/>
    <mergeCell ref="C3257:D3257"/>
    <mergeCell ref="I3257:J3257"/>
    <mergeCell ref="L3257:M3257"/>
    <mergeCell ref="C3258:D3258"/>
    <mergeCell ref="I3258:J3258"/>
    <mergeCell ref="L3258:M3258"/>
    <mergeCell ref="L3254:M3254"/>
    <mergeCell ref="C3255:D3255"/>
    <mergeCell ref="I3255:J3255"/>
    <mergeCell ref="L3255:M3255"/>
    <mergeCell ref="D3236:E3236"/>
    <mergeCell ref="F3236:I3236"/>
    <mergeCell ref="D3237:E3237"/>
    <mergeCell ref="F3237:I3237"/>
    <mergeCell ref="J3237:O3239"/>
    <mergeCell ref="D3238:E3238"/>
    <mergeCell ref="F3238:I3238"/>
    <mergeCell ref="D3239:E3239"/>
    <mergeCell ref="F3239:I3239"/>
    <mergeCell ref="C3232:E3232"/>
    <mergeCell ref="F3232:H3232"/>
    <mergeCell ref="J3232:L3233"/>
    <mergeCell ref="M3232:O3233"/>
    <mergeCell ref="C3233:I3233"/>
    <mergeCell ref="D3234:E3234"/>
    <mergeCell ref="F3234:I3234"/>
    <mergeCell ref="J3234:O3236"/>
    <mergeCell ref="D3235:E3235"/>
    <mergeCell ref="F3235:I3235"/>
    <mergeCell ref="C3230:E3230"/>
    <mergeCell ref="F3230:H3230"/>
    <mergeCell ref="J3230:L3230"/>
    <mergeCell ref="M3230:O3230"/>
    <mergeCell ref="C3231:E3231"/>
    <mergeCell ref="F3231:H3231"/>
    <mergeCell ref="J3231:O3231"/>
    <mergeCell ref="C3227:I3227"/>
    <mergeCell ref="J3227:L3227"/>
    <mergeCell ref="N3227:O3227"/>
    <mergeCell ref="C3228:E3229"/>
    <mergeCell ref="F3228:H3229"/>
    <mergeCell ref="J3228:L3228"/>
    <mergeCell ref="N3228:O3228"/>
    <mergeCell ref="J3229:L3229"/>
    <mergeCell ref="M3229:O3229"/>
    <mergeCell ref="C3225:E3226"/>
    <mergeCell ref="F3225:G3225"/>
    <mergeCell ref="H3225:I3225"/>
    <mergeCell ref="J3225:K3225"/>
    <mergeCell ref="F3226:G3226"/>
    <mergeCell ref="H3226:I3226"/>
    <mergeCell ref="J3226:K3226"/>
    <mergeCell ref="I3213:O3213"/>
    <mergeCell ref="C3214:G3214"/>
    <mergeCell ref="I3214:O3214"/>
    <mergeCell ref="I3208:K3210"/>
    <mergeCell ref="L3208:L3210"/>
    <mergeCell ref="M3208:O3208"/>
    <mergeCell ref="M3209:O3210"/>
    <mergeCell ref="C3211:G3211"/>
    <mergeCell ref="I3211:O3211"/>
    <mergeCell ref="C3223:D3223"/>
    <mergeCell ref="I3223:J3223"/>
    <mergeCell ref="L3223:M3223"/>
    <mergeCell ref="C3224:D3224"/>
    <mergeCell ref="I3224:J3224"/>
    <mergeCell ref="L3224:M3224"/>
    <mergeCell ref="C3221:D3221"/>
    <mergeCell ref="I3221:J3221"/>
    <mergeCell ref="L3221:M3221"/>
    <mergeCell ref="C3222:D3222"/>
    <mergeCell ref="I3222:J3222"/>
    <mergeCell ref="L3222:M3222"/>
    <mergeCell ref="L3218:M3218"/>
    <mergeCell ref="C3219:D3219"/>
    <mergeCell ref="I3219:J3219"/>
    <mergeCell ref="L3219:M3219"/>
    <mergeCell ref="C3220:D3220"/>
    <mergeCell ref="I3220:J3220"/>
    <mergeCell ref="L3220:M3220"/>
    <mergeCell ref="A3204:P3204"/>
    <mergeCell ref="B3205:O3205"/>
    <mergeCell ref="P3205:P3239"/>
    <mergeCell ref="A3206:A3239"/>
    <mergeCell ref="B3206:B3207"/>
    <mergeCell ref="C3206:C3207"/>
    <mergeCell ref="D3206:O3206"/>
    <mergeCell ref="D3207:O3207"/>
    <mergeCell ref="B3208:B3210"/>
    <mergeCell ref="C3208:H3210"/>
    <mergeCell ref="D3200:E3200"/>
    <mergeCell ref="F3200:I3200"/>
    <mergeCell ref="D3201:E3201"/>
    <mergeCell ref="F3201:I3201"/>
    <mergeCell ref="J3201:O3203"/>
    <mergeCell ref="D3202:E3202"/>
    <mergeCell ref="F3202:I3202"/>
    <mergeCell ref="D3203:E3203"/>
    <mergeCell ref="F3203:I3203"/>
    <mergeCell ref="C3215:G3215"/>
    <mergeCell ref="I3215:O3215"/>
    <mergeCell ref="C3216:G3216"/>
    <mergeCell ref="I3216:O3216"/>
    <mergeCell ref="C3217:D3217"/>
    <mergeCell ref="I3217:J3217"/>
    <mergeCell ref="L3217:M3217"/>
    <mergeCell ref="O3217:O3218"/>
    <mergeCell ref="C3218:D3218"/>
    <mergeCell ref="I3218:J3218"/>
    <mergeCell ref="C3212:G3212"/>
    <mergeCell ref="I3212:O3212"/>
    <mergeCell ref="C3213:G3213"/>
    <mergeCell ref="C3188:D3188"/>
    <mergeCell ref="I3188:J3188"/>
    <mergeCell ref="L3188:M3188"/>
    <mergeCell ref="C3196:E3196"/>
    <mergeCell ref="F3196:H3196"/>
    <mergeCell ref="J3196:L3197"/>
    <mergeCell ref="M3196:O3197"/>
    <mergeCell ref="C3197:I3197"/>
    <mergeCell ref="D3198:E3198"/>
    <mergeCell ref="F3198:I3198"/>
    <mergeCell ref="J3198:O3200"/>
    <mergeCell ref="D3199:E3199"/>
    <mergeCell ref="F3199:I3199"/>
    <mergeCell ref="C3194:E3194"/>
    <mergeCell ref="F3194:H3194"/>
    <mergeCell ref="J3194:L3194"/>
    <mergeCell ref="M3194:O3194"/>
    <mergeCell ref="C3195:E3195"/>
    <mergeCell ref="F3195:H3195"/>
    <mergeCell ref="J3195:O3195"/>
    <mergeCell ref="C3184:D3184"/>
    <mergeCell ref="I3184:J3184"/>
    <mergeCell ref="L3184:M3184"/>
    <mergeCell ref="C3179:G3179"/>
    <mergeCell ref="I3179:O3179"/>
    <mergeCell ref="C3180:G3180"/>
    <mergeCell ref="I3180:O3180"/>
    <mergeCell ref="C3181:D3181"/>
    <mergeCell ref="I3181:J3181"/>
    <mergeCell ref="L3181:M3181"/>
    <mergeCell ref="O3181:O3182"/>
    <mergeCell ref="C3182:D3182"/>
    <mergeCell ref="I3182:J3182"/>
    <mergeCell ref="C3191:I3191"/>
    <mergeCell ref="J3191:L3191"/>
    <mergeCell ref="N3191:O3191"/>
    <mergeCell ref="C3192:E3193"/>
    <mergeCell ref="F3192:H3193"/>
    <mergeCell ref="J3192:L3192"/>
    <mergeCell ref="N3192:O3192"/>
    <mergeCell ref="J3193:L3193"/>
    <mergeCell ref="M3193:O3193"/>
    <mergeCell ref="C3189:E3190"/>
    <mergeCell ref="F3189:G3189"/>
    <mergeCell ref="H3189:I3189"/>
    <mergeCell ref="J3189:K3189"/>
    <mergeCell ref="F3190:G3190"/>
    <mergeCell ref="H3190:I3190"/>
    <mergeCell ref="J3190:K3190"/>
    <mergeCell ref="C3187:D3187"/>
    <mergeCell ref="I3187:J3187"/>
    <mergeCell ref="L3187:M3187"/>
    <mergeCell ref="C3176:G3176"/>
    <mergeCell ref="I3176:O3176"/>
    <mergeCell ref="C3177:G3177"/>
    <mergeCell ref="I3177:O3177"/>
    <mergeCell ref="C3178:G3178"/>
    <mergeCell ref="I3178:O3178"/>
    <mergeCell ref="I3172:K3174"/>
    <mergeCell ref="L3172:L3174"/>
    <mergeCell ref="M3172:O3172"/>
    <mergeCell ref="M3173:O3174"/>
    <mergeCell ref="C3175:G3175"/>
    <mergeCell ref="I3175:O3175"/>
    <mergeCell ref="A3168:P3168"/>
    <mergeCell ref="B3169:O3169"/>
    <mergeCell ref="P3169:P3203"/>
    <mergeCell ref="A3170:A3203"/>
    <mergeCell ref="B3170:B3171"/>
    <mergeCell ref="C3170:C3171"/>
    <mergeCell ref="D3170:O3170"/>
    <mergeCell ref="D3171:O3171"/>
    <mergeCell ref="B3172:B3174"/>
    <mergeCell ref="C3172:H3174"/>
    <mergeCell ref="C3185:D3185"/>
    <mergeCell ref="I3185:J3185"/>
    <mergeCell ref="L3185:M3185"/>
    <mergeCell ref="C3186:D3186"/>
    <mergeCell ref="I3186:J3186"/>
    <mergeCell ref="L3186:M3186"/>
    <mergeCell ref="L3182:M3182"/>
    <mergeCell ref="C3183:D3183"/>
    <mergeCell ref="I3183:J3183"/>
    <mergeCell ref="L3183:M3183"/>
    <mergeCell ref="D3164:E3164"/>
    <mergeCell ref="F3164:I3164"/>
    <mergeCell ref="D3165:E3165"/>
    <mergeCell ref="F3165:I3165"/>
    <mergeCell ref="J3165:O3167"/>
    <mergeCell ref="D3166:E3166"/>
    <mergeCell ref="F3166:I3166"/>
    <mergeCell ref="D3167:E3167"/>
    <mergeCell ref="F3167:I3167"/>
    <mergeCell ref="C3160:E3160"/>
    <mergeCell ref="F3160:H3160"/>
    <mergeCell ref="J3160:L3161"/>
    <mergeCell ref="M3160:O3161"/>
    <mergeCell ref="C3161:I3161"/>
    <mergeCell ref="D3162:E3162"/>
    <mergeCell ref="F3162:I3162"/>
    <mergeCell ref="J3162:O3164"/>
    <mergeCell ref="D3163:E3163"/>
    <mergeCell ref="F3163:I3163"/>
    <mergeCell ref="C3158:E3158"/>
    <mergeCell ref="F3158:H3158"/>
    <mergeCell ref="J3158:L3158"/>
    <mergeCell ref="M3158:O3158"/>
    <mergeCell ref="C3159:E3159"/>
    <mergeCell ref="F3159:H3159"/>
    <mergeCell ref="J3159:O3159"/>
    <mergeCell ref="C3155:I3155"/>
    <mergeCell ref="J3155:L3155"/>
    <mergeCell ref="N3155:O3155"/>
    <mergeCell ref="C3156:E3157"/>
    <mergeCell ref="F3156:H3157"/>
    <mergeCell ref="J3156:L3156"/>
    <mergeCell ref="N3156:O3156"/>
    <mergeCell ref="J3157:L3157"/>
    <mergeCell ref="M3157:O3157"/>
    <mergeCell ref="C3153:E3154"/>
    <mergeCell ref="F3153:G3153"/>
    <mergeCell ref="H3153:I3153"/>
    <mergeCell ref="J3153:K3153"/>
    <mergeCell ref="F3154:G3154"/>
    <mergeCell ref="H3154:I3154"/>
    <mergeCell ref="J3154:K3154"/>
    <mergeCell ref="I3141:O3141"/>
    <mergeCell ref="C3142:G3142"/>
    <mergeCell ref="I3142:O3142"/>
    <mergeCell ref="I3136:K3138"/>
    <mergeCell ref="L3136:L3138"/>
    <mergeCell ref="M3136:O3136"/>
    <mergeCell ref="M3137:O3138"/>
    <mergeCell ref="C3139:G3139"/>
    <mergeCell ref="I3139:O3139"/>
    <mergeCell ref="C3151:D3151"/>
    <mergeCell ref="I3151:J3151"/>
    <mergeCell ref="L3151:M3151"/>
    <mergeCell ref="C3152:D3152"/>
    <mergeCell ref="I3152:J3152"/>
    <mergeCell ref="L3152:M3152"/>
    <mergeCell ref="C3149:D3149"/>
    <mergeCell ref="I3149:J3149"/>
    <mergeCell ref="L3149:M3149"/>
    <mergeCell ref="C3150:D3150"/>
    <mergeCell ref="I3150:J3150"/>
    <mergeCell ref="L3150:M3150"/>
    <mergeCell ref="L3146:M3146"/>
    <mergeCell ref="C3147:D3147"/>
    <mergeCell ref="I3147:J3147"/>
    <mergeCell ref="L3147:M3147"/>
    <mergeCell ref="C3148:D3148"/>
    <mergeCell ref="I3148:J3148"/>
    <mergeCell ref="L3148:M3148"/>
    <mergeCell ref="A3132:P3132"/>
    <mergeCell ref="B3133:O3133"/>
    <mergeCell ref="P3133:P3167"/>
    <mergeCell ref="A3134:A3167"/>
    <mergeCell ref="B3134:B3135"/>
    <mergeCell ref="C3134:C3135"/>
    <mergeCell ref="D3134:O3134"/>
    <mergeCell ref="D3135:O3135"/>
    <mergeCell ref="B3136:B3138"/>
    <mergeCell ref="C3136:H3138"/>
    <mergeCell ref="D3128:E3128"/>
    <mergeCell ref="F3128:I3128"/>
    <mergeCell ref="D3129:E3129"/>
    <mergeCell ref="F3129:I3129"/>
    <mergeCell ref="J3129:O3131"/>
    <mergeCell ref="D3130:E3130"/>
    <mergeCell ref="F3130:I3130"/>
    <mergeCell ref="D3131:E3131"/>
    <mergeCell ref="F3131:I3131"/>
    <mergeCell ref="C3143:G3143"/>
    <mergeCell ref="I3143:O3143"/>
    <mergeCell ref="C3144:G3144"/>
    <mergeCell ref="I3144:O3144"/>
    <mergeCell ref="C3145:D3145"/>
    <mergeCell ref="I3145:J3145"/>
    <mergeCell ref="L3145:M3145"/>
    <mergeCell ref="O3145:O3146"/>
    <mergeCell ref="C3146:D3146"/>
    <mergeCell ref="I3146:J3146"/>
    <mergeCell ref="C3140:G3140"/>
    <mergeCell ref="I3140:O3140"/>
    <mergeCell ref="C3141:G3141"/>
    <mergeCell ref="C3116:D3116"/>
    <mergeCell ref="I3116:J3116"/>
    <mergeCell ref="L3116:M3116"/>
    <mergeCell ref="C3124:E3124"/>
    <mergeCell ref="F3124:H3124"/>
    <mergeCell ref="J3124:L3125"/>
    <mergeCell ref="M3124:O3125"/>
    <mergeCell ref="C3125:I3125"/>
    <mergeCell ref="D3126:E3126"/>
    <mergeCell ref="F3126:I3126"/>
    <mergeCell ref="J3126:O3128"/>
    <mergeCell ref="D3127:E3127"/>
    <mergeCell ref="F3127:I3127"/>
    <mergeCell ref="C3122:E3122"/>
    <mergeCell ref="F3122:H3122"/>
    <mergeCell ref="J3122:L3122"/>
    <mergeCell ref="M3122:O3122"/>
    <mergeCell ref="C3123:E3123"/>
    <mergeCell ref="F3123:H3123"/>
    <mergeCell ref="J3123:O3123"/>
    <mergeCell ref="C3112:D3112"/>
    <mergeCell ref="I3112:J3112"/>
    <mergeCell ref="L3112:M3112"/>
    <mergeCell ref="C3107:G3107"/>
    <mergeCell ref="I3107:O3107"/>
    <mergeCell ref="C3108:G3108"/>
    <mergeCell ref="I3108:O3108"/>
    <mergeCell ref="C3109:D3109"/>
    <mergeCell ref="I3109:J3109"/>
    <mergeCell ref="L3109:M3109"/>
    <mergeCell ref="O3109:O3110"/>
    <mergeCell ref="C3110:D3110"/>
    <mergeCell ref="I3110:J3110"/>
    <mergeCell ref="C3119:I3119"/>
    <mergeCell ref="J3119:L3119"/>
    <mergeCell ref="N3119:O3119"/>
    <mergeCell ref="C3120:E3121"/>
    <mergeCell ref="F3120:H3121"/>
    <mergeCell ref="J3120:L3120"/>
    <mergeCell ref="N3120:O3120"/>
    <mergeCell ref="J3121:L3121"/>
    <mergeCell ref="M3121:O3121"/>
    <mergeCell ref="C3117:E3118"/>
    <mergeCell ref="F3117:G3117"/>
    <mergeCell ref="H3117:I3117"/>
    <mergeCell ref="J3117:K3117"/>
    <mergeCell ref="F3118:G3118"/>
    <mergeCell ref="H3118:I3118"/>
    <mergeCell ref="J3118:K3118"/>
    <mergeCell ref="C3115:D3115"/>
    <mergeCell ref="I3115:J3115"/>
    <mergeCell ref="L3115:M3115"/>
    <mergeCell ref="C3104:G3104"/>
    <mergeCell ref="I3104:O3104"/>
    <mergeCell ref="C3105:G3105"/>
    <mergeCell ref="I3105:O3105"/>
    <mergeCell ref="C3106:G3106"/>
    <mergeCell ref="I3106:O3106"/>
    <mergeCell ref="I3100:K3102"/>
    <mergeCell ref="L3100:L3102"/>
    <mergeCell ref="M3100:O3100"/>
    <mergeCell ref="M3101:O3102"/>
    <mergeCell ref="C3103:G3103"/>
    <mergeCell ref="I3103:O3103"/>
    <mergeCell ref="A3096:P3096"/>
    <mergeCell ref="B3097:O3097"/>
    <mergeCell ref="P3097:P3131"/>
    <mergeCell ref="A3098:A3131"/>
    <mergeCell ref="B3098:B3099"/>
    <mergeCell ref="C3098:C3099"/>
    <mergeCell ref="D3098:O3098"/>
    <mergeCell ref="D3099:O3099"/>
    <mergeCell ref="B3100:B3102"/>
    <mergeCell ref="C3100:H3102"/>
    <mergeCell ref="C3113:D3113"/>
    <mergeCell ref="I3113:J3113"/>
    <mergeCell ref="L3113:M3113"/>
    <mergeCell ref="C3114:D3114"/>
    <mergeCell ref="I3114:J3114"/>
    <mergeCell ref="L3114:M3114"/>
    <mergeCell ref="L3110:M3110"/>
    <mergeCell ref="C3111:D3111"/>
    <mergeCell ref="I3111:J3111"/>
    <mergeCell ref="L3111:M3111"/>
    <mergeCell ref="D3092:E3092"/>
    <mergeCell ref="F3092:I3092"/>
    <mergeCell ref="D3093:E3093"/>
    <mergeCell ref="F3093:I3093"/>
    <mergeCell ref="J3093:O3095"/>
    <mergeCell ref="D3094:E3094"/>
    <mergeCell ref="F3094:I3094"/>
    <mergeCell ref="D3095:E3095"/>
    <mergeCell ref="F3095:I3095"/>
    <mergeCell ref="C3088:E3088"/>
    <mergeCell ref="F3088:H3088"/>
    <mergeCell ref="J3088:L3089"/>
    <mergeCell ref="M3088:O3089"/>
    <mergeCell ref="C3089:I3089"/>
    <mergeCell ref="D3090:E3090"/>
    <mergeCell ref="F3090:I3090"/>
    <mergeCell ref="J3090:O3092"/>
    <mergeCell ref="D3091:E3091"/>
    <mergeCell ref="F3091:I3091"/>
    <mergeCell ref="C3086:E3086"/>
    <mergeCell ref="F3086:H3086"/>
    <mergeCell ref="J3086:L3086"/>
    <mergeCell ref="M3086:O3086"/>
    <mergeCell ref="C3087:E3087"/>
    <mergeCell ref="F3087:H3087"/>
    <mergeCell ref="J3087:O3087"/>
    <mergeCell ref="C3083:I3083"/>
    <mergeCell ref="J3083:L3083"/>
    <mergeCell ref="N3083:O3083"/>
    <mergeCell ref="C3084:E3085"/>
    <mergeCell ref="F3084:H3085"/>
    <mergeCell ref="J3084:L3084"/>
    <mergeCell ref="N3084:O3084"/>
    <mergeCell ref="J3085:L3085"/>
    <mergeCell ref="M3085:O3085"/>
    <mergeCell ref="C3081:E3082"/>
    <mergeCell ref="F3081:G3081"/>
    <mergeCell ref="H3081:I3081"/>
    <mergeCell ref="J3081:K3081"/>
    <mergeCell ref="F3082:G3082"/>
    <mergeCell ref="H3082:I3082"/>
    <mergeCell ref="J3082:K3082"/>
    <mergeCell ref="I3069:O3069"/>
    <mergeCell ref="C3070:G3070"/>
    <mergeCell ref="I3070:O3070"/>
    <mergeCell ref="I3064:K3066"/>
    <mergeCell ref="L3064:L3066"/>
    <mergeCell ref="M3064:O3064"/>
    <mergeCell ref="M3065:O3066"/>
    <mergeCell ref="C3067:G3067"/>
    <mergeCell ref="I3067:O3067"/>
    <mergeCell ref="C3079:D3079"/>
    <mergeCell ref="I3079:J3079"/>
    <mergeCell ref="L3079:M3079"/>
    <mergeCell ref="C3080:D3080"/>
    <mergeCell ref="I3080:J3080"/>
    <mergeCell ref="L3080:M3080"/>
    <mergeCell ref="C3077:D3077"/>
    <mergeCell ref="I3077:J3077"/>
    <mergeCell ref="L3077:M3077"/>
    <mergeCell ref="C3078:D3078"/>
    <mergeCell ref="I3078:J3078"/>
    <mergeCell ref="L3078:M3078"/>
    <mergeCell ref="L3074:M3074"/>
    <mergeCell ref="C3075:D3075"/>
    <mergeCell ref="I3075:J3075"/>
    <mergeCell ref="L3075:M3075"/>
    <mergeCell ref="C3076:D3076"/>
    <mergeCell ref="I3076:J3076"/>
    <mergeCell ref="L3076:M3076"/>
    <mergeCell ref="A3060:P3060"/>
    <mergeCell ref="B3061:O3061"/>
    <mergeCell ref="P3061:P3095"/>
    <mergeCell ref="A3062:A3095"/>
    <mergeCell ref="B3062:B3063"/>
    <mergeCell ref="C3062:C3063"/>
    <mergeCell ref="D3062:O3062"/>
    <mergeCell ref="D3063:O3063"/>
    <mergeCell ref="B3064:B3066"/>
    <mergeCell ref="C3064:H3066"/>
    <mergeCell ref="D3056:E3056"/>
    <mergeCell ref="F3056:I3056"/>
    <mergeCell ref="D3057:E3057"/>
    <mergeCell ref="F3057:I3057"/>
    <mergeCell ref="J3057:O3059"/>
    <mergeCell ref="D3058:E3058"/>
    <mergeCell ref="F3058:I3058"/>
    <mergeCell ref="D3059:E3059"/>
    <mergeCell ref="F3059:I3059"/>
    <mergeCell ref="C3071:G3071"/>
    <mergeCell ref="I3071:O3071"/>
    <mergeCell ref="C3072:G3072"/>
    <mergeCell ref="I3072:O3072"/>
    <mergeCell ref="C3073:D3073"/>
    <mergeCell ref="I3073:J3073"/>
    <mergeCell ref="L3073:M3073"/>
    <mergeCell ref="O3073:O3074"/>
    <mergeCell ref="C3074:D3074"/>
    <mergeCell ref="I3074:J3074"/>
    <mergeCell ref="C3068:G3068"/>
    <mergeCell ref="I3068:O3068"/>
    <mergeCell ref="C3069:G3069"/>
    <mergeCell ref="C3044:D3044"/>
    <mergeCell ref="I3044:J3044"/>
    <mergeCell ref="L3044:M3044"/>
    <mergeCell ref="C3052:E3052"/>
    <mergeCell ref="F3052:H3052"/>
    <mergeCell ref="J3052:L3053"/>
    <mergeCell ref="M3052:O3053"/>
    <mergeCell ref="C3053:I3053"/>
    <mergeCell ref="D3054:E3054"/>
    <mergeCell ref="F3054:I3054"/>
    <mergeCell ref="J3054:O3056"/>
    <mergeCell ref="D3055:E3055"/>
    <mergeCell ref="F3055:I3055"/>
    <mergeCell ref="C3050:E3050"/>
    <mergeCell ref="F3050:H3050"/>
    <mergeCell ref="J3050:L3050"/>
    <mergeCell ref="M3050:O3050"/>
    <mergeCell ref="C3051:E3051"/>
    <mergeCell ref="F3051:H3051"/>
    <mergeCell ref="J3051:O3051"/>
    <mergeCell ref="C3040:D3040"/>
    <mergeCell ref="I3040:J3040"/>
    <mergeCell ref="L3040:M3040"/>
    <mergeCell ref="C3035:G3035"/>
    <mergeCell ref="I3035:O3035"/>
    <mergeCell ref="C3036:G3036"/>
    <mergeCell ref="I3036:O3036"/>
    <mergeCell ref="C3037:D3037"/>
    <mergeCell ref="I3037:J3037"/>
    <mergeCell ref="L3037:M3037"/>
    <mergeCell ref="O3037:O3038"/>
    <mergeCell ref="C3038:D3038"/>
    <mergeCell ref="I3038:J3038"/>
    <mergeCell ref="C3047:I3047"/>
    <mergeCell ref="J3047:L3047"/>
    <mergeCell ref="N3047:O3047"/>
    <mergeCell ref="C3048:E3049"/>
    <mergeCell ref="F3048:H3049"/>
    <mergeCell ref="J3048:L3048"/>
    <mergeCell ref="N3048:O3048"/>
    <mergeCell ref="J3049:L3049"/>
    <mergeCell ref="M3049:O3049"/>
    <mergeCell ref="C3045:E3046"/>
    <mergeCell ref="F3045:G3045"/>
    <mergeCell ref="H3045:I3045"/>
    <mergeCell ref="J3045:K3045"/>
    <mergeCell ref="F3046:G3046"/>
    <mergeCell ref="H3046:I3046"/>
    <mergeCell ref="J3046:K3046"/>
    <mergeCell ref="C3043:D3043"/>
    <mergeCell ref="I3043:J3043"/>
    <mergeCell ref="L3043:M3043"/>
    <mergeCell ref="C3032:G3032"/>
    <mergeCell ref="I3032:O3032"/>
    <mergeCell ref="C3033:G3033"/>
    <mergeCell ref="I3033:O3033"/>
    <mergeCell ref="C3034:G3034"/>
    <mergeCell ref="I3034:O3034"/>
    <mergeCell ref="I3028:K3030"/>
    <mergeCell ref="L3028:L3030"/>
    <mergeCell ref="M3028:O3028"/>
    <mergeCell ref="M3029:O3030"/>
    <mergeCell ref="C3031:G3031"/>
    <mergeCell ref="I3031:O3031"/>
    <mergeCell ref="A3024:P3024"/>
    <mergeCell ref="B3025:O3025"/>
    <mergeCell ref="P3025:P3059"/>
    <mergeCell ref="A3026:A3059"/>
    <mergeCell ref="B3026:B3027"/>
    <mergeCell ref="C3026:C3027"/>
    <mergeCell ref="D3026:O3026"/>
    <mergeCell ref="D3027:O3027"/>
    <mergeCell ref="B3028:B3030"/>
    <mergeCell ref="C3028:H3030"/>
    <mergeCell ref="C3041:D3041"/>
    <mergeCell ref="I3041:J3041"/>
    <mergeCell ref="L3041:M3041"/>
    <mergeCell ref="C3042:D3042"/>
    <mergeCell ref="I3042:J3042"/>
    <mergeCell ref="L3042:M3042"/>
    <mergeCell ref="L3038:M3038"/>
    <mergeCell ref="C3039:D3039"/>
    <mergeCell ref="I3039:J3039"/>
    <mergeCell ref="L3039:M3039"/>
    <mergeCell ref="D3020:E3020"/>
    <mergeCell ref="F3020:I3020"/>
    <mergeCell ref="D3021:E3021"/>
    <mergeCell ref="F3021:I3021"/>
    <mergeCell ref="J3021:O3023"/>
    <mergeCell ref="D3022:E3022"/>
    <mergeCell ref="F3022:I3022"/>
    <mergeCell ref="D3023:E3023"/>
    <mergeCell ref="F3023:I3023"/>
    <mergeCell ref="C3016:E3016"/>
    <mergeCell ref="F3016:H3016"/>
    <mergeCell ref="J3016:L3017"/>
    <mergeCell ref="M3016:O3017"/>
    <mergeCell ref="C3017:I3017"/>
    <mergeCell ref="D3018:E3018"/>
    <mergeCell ref="F3018:I3018"/>
    <mergeCell ref="J3018:O3020"/>
    <mergeCell ref="D3019:E3019"/>
    <mergeCell ref="F3019:I3019"/>
    <mergeCell ref="C3014:E3014"/>
    <mergeCell ref="F3014:H3014"/>
    <mergeCell ref="J3014:L3014"/>
    <mergeCell ref="M3014:O3014"/>
    <mergeCell ref="C3015:E3015"/>
    <mergeCell ref="F3015:H3015"/>
    <mergeCell ref="J3015:O3015"/>
    <mergeCell ref="C3011:I3011"/>
    <mergeCell ref="J3011:L3011"/>
    <mergeCell ref="N3011:O3011"/>
    <mergeCell ref="C3012:E3013"/>
    <mergeCell ref="F3012:H3013"/>
    <mergeCell ref="J3012:L3012"/>
    <mergeCell ref="N3012:O3012"/>
    <mergeCell ref="J3013:L3013"/>
    <mergeCell ref="M3013:O3013"/>
    <mergeCell ref="C3009:E3010"/>
    <mergeCell ref="F3009:G3009"/>
    <mergeCell ref="H3009:I3009"/>
    <mergeCell ref="J3009:K3009"/>
    <mergeCell ref="F3010:G3010"/>
    <mergeCell ref="H3010:I3010"/>
    <mergeCell ref="J3010:K3010"/>
    <mergeCell ref="I2997:O2997"/>
    <mergeCell ref="C2998:G2998"/>
    <mergeCell ref="I2998:O2998"/>
    <mergeCell ref="I2992:K2994"/>
    <mergeCell ref="L2992:L2994"/>
    <mergeCell ref="M2992:O2992"/>
    <mergeCell ref="M2993:O2994"/>
    <mergeCell ref="C2995:G2995"/>
    <mergeCell ref="I2995:O2995"/>
    <mergeCell ref="C3007:D3007"/>
    <mergeCell ref="I3007:J3007"/>
    <mergeCell ref="L3007:M3007"/>
    <mergeCell ref="C3008:D3008"/>
    <mergeCell ref="I3008:J3008"/>
    <mergeCell ref="L3008:M3008"/>
    <mergeCell ref="C3005:D3005"/>
    <mergeCell ref="I3005:J3005"/>
    <mergeCell ref="L3005:M3005"/>
    <mergeCell ref="C3006:D3006"/>
    <mergeCell ref="I3006:J3006"/>
    <mergeCell ref="L3006:M3006"/>
    <mergeCell ref="L3002:M3002"/>
    <mergeCell ref="C3003:D3003"/>
    <mergeCell ref="I3003:J3003"/>
    <mergeCell ref="L3003:M3003"/>
    <mergeCell ref="C3004:D3004"/>
    <mergeCell ref="I3004:J3004"/>
    <mergeCell ref="L3004:M3004"/>
    <mergeCell ref="A2988:P2988"/>
    <mergeCell ref="B2989:O2989"/>
    <mergeCell ref="P2989:P3023"/>
    <mergeCell ref="A2990:A3023"/>
    <mergeCell ref="B2990:B2991"/>
    <mergeCell ref="C2990:C2991"/>
    <mergeCell ref="D2990:O2990"/>
    <mergeCell ref="D2991:O2991"/>
    <mergeCell ref="B2992:B2994"/>
    <mergeCell ref="C2992:H2994"/>
    <mergeCell ref="D2984:E2984"/>
    <mergeCell ref="F2984:I2984"/>
    <mergeCell ref="D2985:E2985"/>
    <mergeCell ref="F2985:I2985"/>
    <mergeCell ref="J2985:O2987"/>
    <mergeCell ref="D2986:E2986"/>
    <mergeCell ref="F2986:I2986"/>
    <mergeCell ref="D2987:E2987"/>
    <mergeCell ref="F2987:I2987"/>
    <mergeCell ref="C2999:G2999"/>
    <mergeCell ref="I2999:O2999"/>
    <mergeCell ref="C3000:G3000"/>
    <mergeCell ref="I3000:O3000"/>
    <mergeCell ref="C3001:D3001"/>
    <mergeCell ref="I3001:J3001"/>
    <mergeCell ref="L3001:M3001"/>
    <mergeCell ref="O3001:O3002"/>
    <mergeCell ref="C3002:D3002"/>
    <mergeCell ref="I3002:J3002"/>
    <mergeCell ref="C2996:G2996"/>
    <mergeCell ref="I2996:O2996"/>
    <mergeCell ref="C2997:G2997"/>
    <mergeCell ref="C2972:D2972"/>
    <mergeCell ref="I2972:J2972"/>
    <mergeCell ref="L2972:M2972"/>
    <mergeCell ref="C2980:E2980"/>
    <mergeCell ref="F2980:H2980"/>
    <mergeCell ref="J2980:L2981"/>
    <mergeCell ref="M2980:O2981"/>
    <mergeCell ref="C2981:I2981"/>
    <mergeCell ref="D2982:E2982"/>
    <mergeCell ref="F2982:I2982"/>
    <mergeCell ref="J2982:O2984"/>
    <mergeCell ref="D2983:E2983"/>
    <mergeCell ref="F2983:I2983"/>
    <mergeCell ref="C2978:E2978"/>
    <mergeCell ref="F2978:H2978"/>
    <mergeCell ref="J2978:L2978"/>
    <mergeCell ref="M2978:O2978"/>
    <mergeCell ref="C2979:E2979"/>
    <mergeCell ref="F2979:H2979"/>
    <mergeCell ref="J2979:O2979"/>
    <mergeCell ref="C2968:D2968"/>
    <mergeCell ref="I2968:J2968"/>
    <mergeCell ref="L2968:M2968"/>
    <mergeCell ref="C2963:G2963"/>
    <mergeCell ref="I2963:O2963"/>
    <mergeCell ref="C2964:G2964"/>
    <mergeCell ref="I2964:O2964"/>
    <mergeCell ref="C2965:D2965"/>
    <mergeCell ref="I2965:J2965"/>
    <mergeCell ref="L2965:M2965"/>
    <mergeCell ref="O2965:O2966"/>
    <mergeCell ref="C2966:D2966"/>
    <mergeCell ref="I2966:J2966"/>
    <mergeCell ref="C2975:I2975"/>
    <mergeCell ref="J2975:L2975"/>
    <mergeCell ref="N2975:O2975"/>
    <mergeCell ref="C2976:E2977"/>
    <mergeCell ref="F2976:H2977"/>
    <mergeCell ref="J2976:L2976"/>
    <mergeCell ref="N2976:O2976"/>
    <mergeCell ref="J2977:L2977"/>
    <mergeCell ref="M2977:O2977"/>
    <mergeCell ref="C2973:E2974"/>
    <mergeCell ref="F2973:G2973"/>
    <mergeCell ref="H2973:I2973"/>
    <mergeCell ref="J2973:K2973"/>
    <mergeCell ref="F2974:G2974"/>
    <mergeCell ref="H2974:I2974"/>
    <mergeCell ref="J2974:K2974"/>
    <mergeCell ref="C2971:D2971"/>
    <mergeCell ref="I2971:J2971"/>
    <mergeCell ref="L2971:M2971"/>
    <mergeCell ref="C2960:G2960"/>
    <mergeCell ref="I2960:O2960"/>
    <mergeCell ref="C2961:G2961"/>
    <mergeCell ref="I2961:O2961"/>
    <mergeCell ref="C2962:G2962"/>
    <mergeCell ref="I2962:O2962"/>
    <mergeCell ref="I2956:K2958"/>
    <mergeCell ref="L2956:L2958"/>
    <mergeCell ref="M2956:O2956"/>
    <mergeCell ref="M2957:O2958"/>
    <mergeCell ref="C2959:G2959"/>
    <mergeCell ref="I2959:O2959"/>
    <mergeCell ref="A2952:P2952"/>
    <mergeCell ref="B2953:O2953"/>
    <mergeCell ref="P2953:P2987"/>
    <mergeCell ref="A2954:A2987"/>
    <mergeCell ref="B2954:B2955"/>
    <mergeCell ref="C2954:C2955"/>
    <mergeCell ref="D2954:O2954"/>
    <mergeCell ref="D2955:O2955"/>
    <mergeCell ref="B2956:B2958"/>
    <mergeCell ref="C2956:H2958"/>
    <mergeCell ref="C2969:D2969"/>
    <mergeCell ref="I2969:J2969"/>
    <mergeCell ref="L2969:M2969"/>
    <mergeCell ref="C2970:D2970"/>
    <mergeCell ref="I2970:J2970"/>
    <mergeCell ref="L2970:M2970"/>
    <mergeCell ref="L2966:M2966"/>
    <mergeCell ref="C2967:D2967"/>
    <mergeCell ref="I2967:J2967"/>
    <mergeCell ref="L2967:M2967"/>
    <mergeCell ref="D2948:E2948"/>
    <mergeCell ref="F2948:I2948"/>
    <mergeCell ref="D2949:E2949"/>
    <mergeCell ref="F2949:I2949"/>
    <mergeCell ref="J2949:O2951"/>
    <mergeCell ref="D2950:E2950"/>
    <mergeCell ref="F2950:I2950"/>
    <mergeCell ref="D2951:E2951"/>
    <mergeCell ref="F2951:I2951"/>
    <mergeCell ref="C2944:E2944"/>
    <mergeCell ref="F2944:H2944"/>
    <mergeCell ref="J2944:L2945"/>
    <mergeCell ref="M2944:O2945"/>
    <mergeCell ref="C2945:I2945"/>
    <mergeCell ref="D2946:E2946"/>
    <mergeCell ref="F2946:I2946"/>
    <mergeCell ref="J2946:O2948"/>
    <mergeCell ref="D2947:E2947"/>
    <mergeCell ref="F2947:I2947"/>
    <mergeCell ref="C2942:E2942"/>
    <mergeCell ref="F2942:H2942"/>
    <mergeCell ref="J2942:L2942"/>
    <mergeCell ref="M2942:O2942"/>
    <mergeCell ref="C2943:E2943"/>
    <mergeCell ref="F2943:H2943"/>
    <mergeCell ref="J2943:O2943"/>
    <mergeCell ref="C2939:I2939"/>
    <mergeCell ref="J2939:L2939"/>
    <mergeCell ref="N2939:O2939"/>
    <mergeCell ref="C2940:E2941"/>
    <mergeCell ref="F2940:H2941"/>
    <mergeCell ref="J2940:L2940"/>
    <mergeCell ref="N2940:O2940"/>
    <mergeCell ref="J2941:L2941"/>
    <mergeCell ref="M2941:O2941"/>
    <mergeCell ref="C2937:E2938"/>
    <mergeCell ref="F2937:G2937"/>
    <mergeCell ref="H2937:I2937"/>
    <mergeCell ref="J2937:K2937"/>
    <mergeCell ref="F2938:G2938"/>
    <mergeCell ref="H2938:I2938"/>
    <mergeCell ref="J2938:K2938"/>
    <mergeCell ref="I2925:O2925"/>
    <mergeCell ref="C2926:G2926"/>
    <mergeCell ref="I2926:O2926"/>
    <mergeCell ref="I2920:K2922"/>
    <mergeCell ref="L2920:L2922"/>
    <mergeCell ref="M2920:O2920"/>
    <mergeCell ref="M2921:O2922"/>
    <mergeCell ref="C2923:G2923"/>
    <mergeCell ref="I2923:O2923"/>
    <mergeCell ref="C2935:D2935"/>
    <mergeCell ref="I2935:J2935"/>
    <mergeCell ref="L2935:M2935"/>
    <mergeCell ref="C2936:D2936"/>
    <mergeCell ref="I2936:J2936"/>
    <mergeCell ref="L2936:M2936"/>
    <mergeCell ref="C2933:D2933"/>
    <mergeCell ref="I2933:J2933"/>
    <mergeCell ref="L2933:M2933"/>
    <mergeCell ref="C2934:D2934"/>
    <mergeCell ref="I2934:J2934"/>
    <mergeCell ref="L2934:M2934"/>
    <mergeCell ref="L2930:M2930"/>
    <mergeCell ref="C2931:D2931"/>
    <mergeCell ref="I2931:J2931"/>
    <mergeCell ref="L2931:M2931"/>
    <mergeCell ref="C2932:D2932"/>
    <mergeCell ref="I2932:J2932"/>
    <mergeCell ref="L2932:M2932"/>
    <mergeCell ref="A2916:P2916"/>
    <mergeCell ref="B2917:O2917"/>
    <mergeCell ref="P2917:P2951"/>
    <mergeCell ref="A2918:A2951"/>
    <mergeCell ref="B2918:B2919"/>
    <mergeCell ref="C2918:C2919"/>
    <mergeCell ref="D2918:O2918"/>
    <mergeCell ref="D2919:O2919"/>
    <mergeCell ref="B2920:B2922"/>
    <mergeCell ref="C2920:H2922"/>
    <mergeCell ref="D2912:E2912"/>
    <mergeCell ref="F2912:I2912"/>
    <mergeCell ref="D2913:E2913"/>
    <mergeCell ref="F2913:I2913"/>
    <mergeCell ref="J2913:O2915"/>
    <mergeCell ref="D2914:E2914"/>
    <mergeCell ref="F2914:I2914"/>
    <mergeCell ref="D2915:E2915"/>
    <mergeCell ref="F2915:I2915"/>
    <mergeCell ref="C2927:G2927"/>
    <mergeCell ref="I2927:O2927"/>
    <mergeCell ref="C2928:G2928"/>
    <mergeCell ref="I2928:O2928"/>
    <mergeCell ref="C2929:D2929"/>
    <mergeCell ref="I2929:J2929"/>
    <mergeCell ref="L2929:M2929"/>
    <mergeCell ref="O2929:O2930"/>
    <mergeCell ref="C2930:D2930"/>
    <mergeCell ref="I2930:J2930"/>
    <mergeCell ref="C2924:G2924"/>
    <mergeCell ref="I2924:O2924"/>
    <mergeCell ref="C2925:G2925"/>
    <mergeCell ref="C2900:D2900"/>
    <mergeCell ref="I2900:J2900"/>
    <mergeCell ref="L2900:M2900"/>
    <mergeCell ref="C2908:E2908"/>
    <mergeCell ref="F2908:H2908"/>
    <mergeCell ref="J2908:L2909"/>
    <mergeCell ref="M2908:O2909"/>
    <mergeCell ref="C2909:I2909"/>
    <mergeCell ref="D2910:E2910"/>
    <mergeCell ref="F2910:I2910"/>
    <mergeCell ref="J2910:O2912"/>
    <mergeCell ref="D2911:E2911"/>
    <mergeCell ref="F2911:I2911"/>
    <mergeCell ref="C2906:E2906"/>
    <mergeCell ref="F2906:H2906"/>
    <mergeCell ref="J2906:L2906"/>
    <mergeCell ref="M2906:O2906"/>
    <mergeCell ref="C2907:E2907"/>
    <mergeCell ref="F2907:H2907"/>
    <mergeCell ref="J2907:O2907"/>
    <mergeCell ref="C2896:D2896"/>
    <mergeCell ref="I2896:J2896"/>
    <mergeCell ref="L2896:M2896"/>
    <mergeCell ref="C2891:G2891"/>
    <mergeCell ref="I2891:O2891"/>
    <mergeCell ref="C2892:G2892"/>
    <mergeCell ref="I2892:O2892"/>
    <mergeCell ref="C2893:D2893"/>
    <mergeCell ref="I2893:J2893"/>
    <mergeCell ref="L2893:M2893"/>
    <mergeCell ref="O2893:O2894"/>
    <mergeCell ref="C2894:D2894"/>
    <mergeCell ref="I2894:J2894"/>
    <mergeCell ref="C2903:I2903"/>
    <mergeCell ref="J2903:L2903"/>
    <mergeCell ref="N2903:O2903"/>
    <mergeCell ref="C2904:E2905"/>
    <mergeCell ref="F2904:H2905"/>
    <mergeCell ref="J2904:L2904"/>
    <mergeCell ref="N2904:O2904"/>
    <mergeCell ref="J2905:L2905"/>
    <mergeCell ref="M2905:O2905"/>
    <mergeCell ref="C2901:E2902"/>
    <mergeCell ref="F2901:G2901"/>
    <mergeCell ref="H2901:I2901"/>
    <mergeCell ref="J2901:K2901"/>
    <mergeCell ref="F2902:G2902"/>
    <mergeCell ref="H2902:I2902"/>
    <mergeCell ref="J2902:K2902"/>
    <mergeCell ref="C2899:D2899"/>
    <mergeCell ref="I2899:J2899"/>
    <mergeCell ref="L2899:M2899"/>
    <mergeCell ref="C2888:G2888"/>
    <mergeCell ref="I2888:O2888"/>
    <mergeCell ref="C2889:G2889"/>
    <mergeCell ref="I2889:O2889"/>
    <mergeCell ref="C2890:G2890"/>
    <mergeCell ref="I2890:O2890"/>
    <mergeCell ref="I2884:K2886"/>
    <mergeCell ref="L2884:L2886"/>
    <mergeCell ref="M2884:O2884"/>
    <mergeCell ref="M2885:O2886"/>
    <mergeCell ref="C2887:G2887"/>
    <mergeCell ref="I2887:O2887"/>
    <mergeCell ref="A2880:P2880"/>
    <mergeCell ref="B2881:O2881"/>
    <mergeCell ref="P2881:P2915"/>
    <mergeCell ref="A2882:A2915"/>
    <mergeCell ref="B2882:B2883"/>
    <mergeCell ref="C2882:C2883"/>
    <mergeCell ref="D2882:O2882"/>
    <mergeCell ref="D2883:O2883"/>
    <mergeCell ref="B2884:B2886"/>
    <mergeCell ref="C2884:H2886"/>
    <mergeCell ref="C2897:D2897"/>
    <mergeCell ref="I2897:J2897"/>
    <mergeCell ref="L2897:M2897"/>
    <mergeCell ref="C2898:D2898"/>
    <mergeCell ref="I2898:J2898"/>
    <mergeCell ref="L2898:M2898"/>
    <mergeCell ref="L2894:M2894"/>
    <mergeCell ref="C2895:D2895"/>
    <mergeCell ref="I2895:J2895"/>
    <mergeCell ref="L2895:M2895"/>
    <mergeCell ref="D2876:E2876"/>
    <mergeCell ref="F2876:I2876"/>
    <mergeCell ref="D2877:E2877"/>
    <mergeCell ref="F2877:I2877"/>
    <mergeCell ref="J2877:O2879"/>
    <mergeCell ref="D2878:E2878"/>
    <mergeCell ref="F2878:I2878"/>
    <mergeCell ref="D2879:E2879"/>
    <mergeCell ref="F2879:I2879"/>
    <mergeCell ref="C2872:E2872"/>
    <mergeCell ref="F2872:H2872"/>
    <mergeCell ref="J2872:L2873"/>
    <mergeCell ref="M2872:O2873"/>
    <mergeCell ref="C2873:I2873"/>
    <mergeCell ref="D2874:E2874"/>
    <mergeCell ref="F2874:I2874"/>
    <mergeCell ref="J2874:O2876"/>
    <mergeCell ref="D2875:E2875"/>
    <mergeCell ref="F2875:I2875"/>
    <mergeCell ref="C2870:E2870"/>
    <mergeCell ref="F2870:H2870"/>
    <mergeCell ref="J2870:L2870"/>
    <mergeCell ref="M2870:O2870"/>
    <mergeCell ref="C2871:E2871"/>
    <mergeCell ref="F2871:H2871"/>
    <mergeCell ref="J2871:O2871"/>
    <mergeCell ref="C2867:I2867"/>
    <mergeCell ref="J2867:L2867"/>
    <mergeCell ref="N2867:O2867"/>
    <mergeCell ref="C2868:E2869"/>
    <mergeCell ref="F2868:H2869"/>
    <mergeCell ref="J2868:L2868"/>
    <mergeCell ref="N2868:O2868"/>
    <mergeCell ref="J2869:L2869"/>
    <mergeCell ref="M2869:O2869"/>
    <mergeCell ref="C2865:E2866"/>
    <mergeCell ref="F2865:G2865"/>
    <mergeCell ref="H2865:I2865"/>
    <mergeCell ref="J2865:K2865"/>
    <mergeCell ref="F2866:G2866"/>
    <mergeCell ref="H2866:I2866"/>
    <mergeCell ref="J2866:K2866"/>
    <mergeCell ref="I2853:O2853"/>
    <mergeCell ref="C2854:G2854"/>
    <mergeCell ref="I2854:O2854"/>
    <mergeCell ref="I2848:K2850"/>
    <mergeCell ref="L2848:L2850"/>
    <mergeCell ref="M2848:O2848"/>
    <mergeCell ref="M2849:O2850"/>
    <mergeCell ref="C2851:G2851"/>
    <mergeCell ref="I2851:O2851"/>
    <mergeCell ref="C2863:D2863"/>
    <mergeCell ref="I2863:J2863"/>
    <mergeCell ref="L2863:M2863"/>
    <mergeCell ref="C2864:D2864"/>
    <mergeCell ref="I2864:J2864"/>
    <mergeCell ref="L2864:M2864"/>
    <mergeCell ref="C2861:D2861"/>
    <mergeCell ref="I2861:J2861"/>
    <mergeCell ref="L2861:M2861"/>
    <mergeCell ref="C2862:D2862"/>
    <mergeCell ref="I2862:J2862"/>
    <mergeCell ref="L2862:M2862"/>
    <mergeCell ref="L2858:M2858"/>
    <mergeCell ref="C2859:D2859"/>
    <mergeCell ref="I2859:J2859"/>
    <mergeCell ref="L2859:M2859"/>
    <mergeCell ref="C2860:D2860"/>
    <mergeCell ref="I2860:J2860"/>
    <mergeCell ref="L2860:M2860"/>
    <mergeCell ref="A2844:P2844"/>
    <mergeCell ref="B2845:O2845"/>
    <mergeCell ref="P2845:P2879"/>
    <mergeCell ref="A2846:A2879"/>
    <mergeCell ref="B2846:B2847"/>
    <mergeCell ref="C2846:C2847"/>
    <mergeCell ref="D2846:O2846"/>
    <mergeCell ref="D2847:O2847"/>
    <mergeCell ref="B2848:B2850"/>
    <mergeCell ref="C2848:H2850"/>
    <mergeCell ref="D2840:E2840"/>
    <mergeCell ref="F2840:I2840"/>
    <mergeCell ref="D2841:E2841"/>
    <mergeCell ref="F2841:I2841"/>
    <mergeCell ref="J2841:O2843"/>
    <mergeCell ref="D2842:E2842"/>
    <mergeCell ref="F2842:I2842"/>
    <mergeCell ref="D2843:E2843"/>
    <mergeCell ref="F2843:I2843"/>
    <mergeCell ref="C2855:G2855"/>
    <mergeCell ref="I2855:O2855"/>
    <mergeCell ref="C2856:G2856"/>
    <mergeCell ref="I2856:O2856"/>
    <mergeCell ref="C2857:D2857"/>
    <mergeCell ref="I2857:J2857"/>
    <mergeCell ref="L2857:M2857"/>
    <mergeCell ref="O2857:O2858"/>
    <mergeCell ref="C2858:D2858"/>
    <mergeCell ref="I2858:J2858"/>
    <mergeCell ref="C2852:G2852"/>
    <mergeCell ref="I2852:O2852"/>
    <mergeCell ref="C2853:G2853"/>
    <mergeCell ref="C2828:D2828"/>
    <mergeCell ref="I2828:J2828"/>
    <mergeCell ref="L2828:M2828"/>
    <mergeCell ref="C2836:E2836"/>
    <mergeCell ref="F2836:H2836"/>
    <mergeCell ref="J2836:L2837"/>
    <mergeCell ref="M2836:O2837"/>
    <mergeCell ref="C2837:I2837"/>
    <mergeCell ref="D2838:E2838"/>
    <mergeCell ref="F2838:I2838"/>
    <mergeCell ref="J2838:O2840"/>
    <mergeCell ref="D2839:E2839"/>
    <mergeCell ref="F2839:I2839"/>
    <mergeCell ref="C2834:E2834"/>
    <mergeCell ref="F2834:H2834"/>
    <mergeCell ref="J2834:L2834"/>
    <mergeCell ref="M2834:O2834"/>
    <mergeCell ref="C2835:E2835"/>
    <mergeCell ref="F2835:H2835"/>
    <mergeCell ref="J2835:O2835"/>
    <mergeCell ref="C2824:D2824"/>
    <mergeCell ref="I2824:J2824"/>
    <mergeCell ref="L2824:M2824"/>
    <mergeCell ref="C2819:G2819"/>
    <mergeCell ref="I2819:O2819"/>
    <mergeCell ref="C2820:G2820"/>
    <mergeCell ref="I2820:O2820"/>
    <mergeCell ref="C2821:D2821"/>
    <mergeCell ref="I2821:J2821"/>
    <mergeCell ref="L2821:M2821"/>
    <mergeCell ref="O2821:O2822"/>
    <mergeCell ref="C2822:D2822"/>
    <mergeCell ref="I2822:J2822"/>
    <mergeCell ref="C2831:I2831"/>
    <mergeCell ref="J2831:L2831"/>
    <mergeCell ref="N2831:O2831"/>
    <mergeCell ref="C2832:E2833"/>
    <mergeCell ref="F2832:H2833"/>
    <mergeCell ref="J2832:L2832"/>
    <mergeCell ref="N2832:O2832"/>
    <mergeCell ref="J2833:L2833"/>
    <mergeCell ref="M2833:O2833"/>
    <mergeCell ref="C2829:E2830"/>
    <mergeCell ref="F2829:G2829"/>
    <mergeCell ref="H2829:I2829"/>
    <mergeCell ref="J2829:K2829"/>
    <mergeCell ref="F2830:G2830"/>
    <mergeCell ref="H2830:I2830"/>
    <mergeCell ref="J2830:K2830"/>
    <mergeCell ref="C2827:D2827"/>
    <mergeCell ref="I2827:J2827"/>
    <mergeCell ref="L2827:M2827"/>
    <mergeCell ref="C2816:G2816"/>
    <mergeCell ref="I2816:O2816"/>
    <mergeCell ref="C2817:G2817"/>
    <mergeCell ref="I2817:O2817"/>
    <mergeCell ref="C2818:G2818"/>
    <mergeCell ref="I2818:O2818"/>
    <mergeCell ref="I2812:K2814"/>
    <mergeCell ref="L2812:L2814"/>
    <mergeCell ref="M2812:O2812"/>
    <mergeCell ref="M2813:O2814"/>
    <mergeCell ref="C2815:G2815"/>
    <mergeCell ref="I2815:O2815"/>
    <mergeCell ref="A2808:P2808"/>
    <mergeCell ref="B2809:O2809"/>
    <mergeCell ref="P2809:P2843"/>
    <mergeCell ref="A2810:A2843"/>
    <mergeCell ref="B2810:B2811"/>
    <mergeCell ref="C2810:C2811"/>
    <mergeCell ref="D2810:O2810"/>
    <mergeCell ref="D2811:O2811"/>
    <mergeCell ref="B2812:B2814"/>
    <mergeCell ref="C2812:H2814"/>
    <mergeCell ref="C2825:D2825"/>
    <mergeCell ref="I2825:J2825"/>
    <mergeCell ref="L2825:M2825"/>
    <mergeCell ref="C2826:D2826"/>
    <mergeCell ref="I2826:J2826"/>
    <mergeCell ref="L2826:M2826"/>
    <mergeCell ref="L2822:M2822"/>
    <mergeCell ref="C2823:D2823"/>
    <mergeCell ref="I2823:J2823"/>
    <mergeCell ref="L2823:M2823"/>
    <mergeCell ref="D2804:E2804"/>
    <mergeCell ref="F2804:I2804"/>
    <mergeCell ref="D2805:E2805"/>
    <mergeCell ref="F2805:I2805"/>
    <mergeCell ref="J2805:O2807"/>
    <mergeCell ref="D2806:E2806"/>
    <mergeCell ref="F2806:I2806"/>
    <mergeCell ref="D2807:E2807"/>
    <mergeCell ref="F2807:I2807"/>
    <mergeCell ref="C2800:E2800"/>
    <mergeCell ref="F2800:H2800"/>
    <mergeCell ref="J2800:L2801"/>
    <mergeCell ref="M2800:O2801"/>
    <mergeCell ref="C2801:I2801"/>
    <mergeCell ref="D2802:E2802"/>
    <mergeCell ref="F2802:I2802"/>
    <mergeCell ref="J2802:O2804"/>
    <mergeCell ref="D2803:E2803"/>
    <mergeCell ref="F2803:I2803"/>
    <mergeCell ref="C2798:E2798"/>
    <mergeCell ref="F2798:H2798"/>
    <mergeCell ref="J2798:L2798"/>
    <mergeCell ref="M2798:O2798"/>
    <mergeCell ref="C2799:E2799"/>
    <mergeCell ref="F2799:H2799"/>
    <mergeCell ref="J2799:O2799"/>
    <mergeCell ref="C2795:I2795"/>
    <mergeCell ref="J2795:L2795"/>
    <mergeCell ref="N2795:O2795"/>
    <mergeCell ref="C2796:E2797"/>
    <mergeCell ref="F2796:H2797"/>
    <mergeCell ref="J2796:L2796"/>
    <mergeCell ref="N2796:O2796"/>
    <mergeCell ref="J2797:L2797"/>
    <mergeCell ref="M2797:O2797"/>
    <mergeCell ref="C2793:E2794"/>
    <mergeCell ref="F2793:G2793"/>
    <mergeCell ref="H2793:I2793"/>
    <mergeCell ref="J2793:K2793"/>
    <mergeCell ref="F2794:G2794"/>
    <mergeCell ref="H2794:I2794"/>
    <mergeCell ref="J2794:K2794"/>
    <mergeCell ref="I2781:O2781"/>
    <mergeCell ref="C2782:G2782"/>
    <mergeCell ref="I2782:O2782"/>
    <mergeCell ref="I2776:K2778"/>
    <mergeCell ref="L2776:L2778"/>
    <mergeCell ref="M2776:O2776"/>
    <mergeCell ref="M2777:O2778"/>
    <mergeCell ref="C2779:G2779"/>
    <mergeCell ref="I2779:O2779"/>
    <mergeCell ref="C2791:D2791"/>
    <mergeCell ref="I2791:J2791"/>
    <mergeCell ref="L2791:M2791"/>
    <mergeCell ref="C2792:D2792"/>
    <mergeCell ref="I2792:J2792"/>
    <mergeCell ref="L2792:M2792"/>
    <mergeCell ref="C2789:D2789"/>
    <mergeCell ref="I2789:J2789"/>
    <mergeCell ref="L2789:M2789"/>
    <mergeCell ref="C2790:D2790"/>
    <mergeCell ref="I2790:J2790"/>
    <mergeCell ref="L2790:M2790"/>
    <mergeCell ref="L2786:M2786"/>
    <mergeCell ref="C2787:D2787"/>
    <mergeCell ref="I2787:J2787"/>
    <mergeCell ref="L2787:M2787"/>
    <mergeCell ref="C2788:D2788"/>
    <mergeCell ref="I2788:J2788"/>
    <mergeCell ref="L2788:M2788"/>
    <mergeCell ref="A2772:P2772"/>
    <mergeCell ref="B2773:O2773"/>
    <mergeCell ref="P2773:P2807"/>
    <mergeCell ref="A2774:A2807"/>
    <mergeCell ref="B2774:B2775"/>
    <mergeCell ref="C2774:C2775"/>
    <mergeCell ref="D2774:O2774"/>
    <mergeCell ref="D2775:O2775"/>
    <mergeCell ref="B2776:B2778"/>
    <mergeCell ref="C2776:H2778"/>
    <mergeCell ref="D2768:E2768"/>
    <mergeCell ref="F2768:I2768"/>
    <mergeCell ref="D2769:E2769"/>
    <mergeCell ref="F2769:I2769"/>
    <mergeCell ref="J2769:O2771"/>
    <mergeCell ref="D2770:E2770"/>
    <mergeCell ref="F2770:I2770"/>
    <mergeCell ref="D2771:E2771"/>
    <mergeCell ref="F2771:I2771"/>
    <mergeCell ref="C2783:G2783"/>
    <mergeCell ref="I2783:O2783"/>
    <mergeCell ref="C2784:G2784"/>
    <mergeCell ref="I2784:O2784"/>
    <mergeCell ref="C2785:D2785"/>
    <mergeCell ref="I2785:J2785"/>
    <mergeCell ref="L2785:M2785"/>
    <mergeCell ref="O2785:O2786"/>
    <mergeCell ref="C2786:D2786"/>
    <mergeCell ref="I2786:J2786"/>
    <mergeCell ref="C2780:G2780"/>
    <mergeCell ref="I2780:O2780"/>
    <mergeCell ref="C2781:G2781"/>
    <mergeCell ref="C2756:D2756"/>
    <mergeCell ref="I2756:J2756"/>
    <mergeCell ref="L2756:M2756"/>
    <mergeCell ref="C2764:E2764"/>
    <mergeCell ref="F2764:H2764"/>
    <mergeCell ref="J2764:L2765"/>
    <mergeCell ref="M2764:O2765"/>
    <mergeCell ref="C2765:I2765"/>
    <mergeCell ref="D2766:E2766"/>
    <mergeCell ref="F2766:I2766"/>
    <mergeCell ref="J2766:O2768"/>
    <mergeCell ref="D2767:E2767"/>
    <mergeCell ref="F2767:I2767"/>
    <mergeCell ref="C2762:E2762"/>
    <mergeCell ref="F2762:H2762"/>
    <mergeCell ref="J2762:L2762"/>
    <mergeCell ref="M2762:O2762"/>
    <mergeCell ref="C2763:E2763"/>
    <mergeCell ref="F2763:H2763"/>
    <mergeCell ref="J2763:O2763"/>
    <mergeCell ref="C2752:D2752"/>
    <mergeCell ref="I2752:J2752"/>
    <mergeCell ref="L2752:M2752"/>
    <mergeCell ref="C2747:G2747"/>
    <mergeCell ref="I2747:O2747"/>
    <mergeCell ref="C2748:G2748"/>
    <mergeCell ref="I2748:O2748"/>
    <mergeCell ref="C2749:D2749"/>
    <mergeCell ref="I2749:J2749"/>
    <mergeCell ref="L2749:M2749"/>
    <mergeCell ref="O2749:O2750"/>
    <mergeCell ref="C2750:D2750"/>
    <mergeCell ref="I2750:J2750"/>
    <mergeCell ref="C2759:I2759"/>
    <mergeCell ref="J2759:L2759"/>
    <mergeCell ref="N2759:O2759"/>
    <mergeCell ref="C2760:E2761"/>
    <mergeCell ref="F2760:H2761"/>
    <mergeCell ref="J2760:L2760"/>
    <mergeCell ref="N2760:O2760"/>
    <mergeCell ref="J2761:L2761"/>
    <mergeCell ref="M2761:O2761"/>
    <mergeCell ref="C2757:E2758"/>
    <mergeCell ref="F2757:G2757"/>
    <mergeCell ref="H2757:I2757"/>
    <mergeCell ref="J2757:K2757"/>
    <mergeCell ref="F2758:G2758"/>
    <mergeCell ref="H2758:I2758"/>
    <mergeCell ref="J2758:K2758"/>
    <mergeCell ref="C2755:D2755"/>
    <mergeCell ref="I2755:J2755"/>
    <mergeCell ref="L2755:M2755"/>
    <mergeCell ref="C2744:G2744"/>
    <mergeCell ref="I2744:O2744"/>
    <mergeCell ref="C2745:G2745"/>
    <mergeCell ref="I2745:O2745"/>
    <mergeCell ref="C2746:G2746"/>
    <mergeCell ref="I2746:O2746"/>
    <mergeCell ref="I2740:K2742"/>
    <mergeCell ref="L2740:L2742"/>
    <mergeCell ref="M2740:O2740"/>
    <mergeCell ref="M2741:O2742"/>
    <mergeCell ref="C2743:G2743"/>
    <mergeCell ref="I2743:O2743"/>
    <mergeCell ref="A2736:P2736"/>
    <mergeCell ref="B2737:O2737"/>
    <mergeCell ref="P2737:P2771"/>
    <mergeCell ref="A2738:A2771"/>
    <mergeCell ref="B2738:B2739"/>
    <mergeCell ref="C2738:C2739"/>
    <mergeCell ref="D2738:O2738"/>
    <mergeCell ref="D2739:O2739"/>
    <mergeCell ref="B2740:B2742"/>
    <mergeCell ref="C2740:H2742"/>
    <mergeCell ref="C2753:D2753"/>
    <mergeCell ref="I2753:J2753"/>
    <mergeCell ref="L2753:M2753"/>
    <mergeCell ref="C2754:D2754"/>
    <mergeCell ref="I2754:J2754"/>
    <mergeCell ref="L2754:M2754"/>
    <mergeCell ref="L2750:M2750"/>
    <mergeCell ref="C2751:D2751"/>
    <mergeCell ref="I2751:J2751"/>
    <mergeCell ref="L2751:M2751"/>
    <mergeCell ref="D2732:E2732"/>
    <mergeCell ref="F2732:I2732"/>
    <mergeCell ref="D2733:E2733"/>
    <mergeCell ref="F2733:I2733"/>
    <mergeCell ref="J2733:O2735"/>
    <mergeCell ref="D2734:E2734"/>
    <mergeCell ref="F2734:I2734"/>
    <mergeCell ref="D2735:E2735"/>
    <mergeCell ref="F2735:I2735"/>
    <mergeCell ref="C2728:E2728"/>
    <mergeCell ref="F2728:H2728"/>
    <mergeCell ref="J2728:L2729"/>
    <mergeCell ref="M2728:O2729"/>
    <mergeCell ref="C2729:I2729"/>
    <mergeCell ref="D2730:E2730"/>
    <mergeCell ref="F2730:I2730"/>
    <mergeCell ref="J2730:O2732"/>
    <mergeCell ref="D2731:E2731"/>
    <mergeCell ref="F2731:I2731"/>
    <mergeCell ref="C2726:E2726"/>
    <mergeCell ref="F2726:H2726"/>
    <mergeCell ref="J2726:L2726"/>
    <mergeCell ref="M2726:O2726"/>
    <mergeCell ref="C2727:E2727"/>
    <mergeCell ref="F2727:H2727"/>
    <mergeCell ref="J2727:O2727"/>
    <mergeCell ref="C2723:I2723"/>
    <mergeCell ref="J2723:L2723"/>
    <mergeCell ref="N2723:O2723"/>
    <mergeCell ref="C2724:E2725"/>
    <mergeCell ref="F2724:H2725"/>
    <mergeCell ref="J2724:L2724"/>
    <mergeCell ref="N2724:O2724"/>
    <mergeCell ref="J2725:L2725"/>
    <mergeCell ref="M2725:O2725"/>
    <mergeCell ref="C2721:E2722"/>
    <mergeCell ref="F2721:G2721"/>
    <mergeCell ref="H2721:I2721"/>
    <mergeCell ref="J2721:K2721"/>
    <mergeCell ref="F2722:G2722"/>
    <mergeCell ref="H2722:I2722"/>
    <mergeCell ref="J2722:K2722"/>
    <mergeCell ref="I2709:O2709"/>
    <mergeCell ref="C2710:G2710"/>
    <mergeCell ref="I2710:O2710"/>
    <mergeCell ref="I2704:K2706"/>
    <mergeCell ref="L2704:L2706"/>
    <mergeCell ref="M2704:O2704"/>
    <mergeCell ref="M2705:O2706"/>
    <mergeCell ref="C2707:G2707"/>
    <mergeCell ref="I2707:O2707"/>
    <mergeCell ref="C2719:D2719"/>
    <mergeCell ref="I2719:J2719"/>
    <mergeCell ref="L2719:M2719"/>
    <mergeCell ref="C2720:D2720"/>
    <mergeCell ref="I2720:J2720"/>
    <mergeCell ref="L2720:M2720"/>
    <mergeCell ref="C2717:D2717"/>
    <mergeCell ref="I2717:J2717"/>
    <mergeCell ref="L2717:M2717"/>
    <mergeCell ref="C2718:D2718"/>
    <mergeCell ref="I2718:J2718"/>
    <mergeCell ref="L2718:M2718"/>
    <mergeCell ref="L2714:M2714"/>
    <mergeCell ref="C2715:D2715"/>
    <mergeCell ref="I2715:J2715"/>
    <mergeCell ref="L2715:M2715"/>
    <mergeCell ref="C2716:D2716"/>
    <mergeCell ref="I2716:J2716"/>
    <mergeCell ref="L2716:M2716"/>
    <mergeCell ref="A2700:P2700"/>
    <mergeCell ref="B2701:O2701"/>
    <mergeCell ref="P2701:P2735"/>
    <mergeCell ref="A2702:A2735"/>
    <mergeCell ref="B2702:B2703"/>
    <mergeCell ref="C2702:C2703"/>
    <mergeCell ref="D2702:O2702"/>
    <mergeCell ref="D2703:O2703"/>
    <mergeCell ref="B2704:B2706"/>
    <mergeCell ref="C2704:H2706"/>
    <mergeCell ref="D2696:E2696"/>
    <mergeCell ref="F2696:I2696"/>
    <mergeCell ref="D2697:E2697"/>
    <mergeCell ref="F2697:I2697"/>
    <mergeCell ref="J2697:O2699"/>
    <mergeCell ref="D2698:E2698"/>
    <mergeCell ref="F2698:I2698"/>
    <mergeCell ref="D2699:E2699"/>
    <mergeCell ref="F2699:I2699"/>
    <mergeCell ref="C2711:G2711"/>
    <mergeCell ref="I2711:O2711"/>
    <mergeCell ref="C2712:G2712"/>
    <mergeCell ref="I2712:O2712"/>
    <mergeCell ref="C2713:D2713"/>
    <mergeCell ref="I2713:J2713"/>
    <mergeCell ref="L2713:M2713"/>
    <mergeCell ref="O2713:O2714"/>
    <mergeCell ref="C2714:D2714"/>
    <mergeCell ref="I2714:J2714"/>
    <mergeCell ref="C2708:G2708"/>
    <mergeCell ref="I2708:O2708"/>
    <mergeCell ref="C2709:G2709"/>
    <mergeCell ref="C2684:D2684"/>
    <mergeCell ref="I2684:J2684"/>
    <mergeCell ref="L2684:M2684"/>
    <mergeCell ref="C2692:E2692"/>
    <mergeCell ref="F2692:H2692"/>
    <mergeCell ref="J2692:L2693"/>
    <mergeCell ref="M2692:O2693"/>
    <mergeCell ref="C2693:I2693"/>
    <mergeCell ref="D2694:E2694"/>
    <mergeCell ref="F2694:I2694"/>
    <mergeCell ref="J2694:O2696"/>
    <mergeCell ref="D2695:E2695"/>
    <mergeCell ref="F2695:I2695"/>
    <mergeCell ref="C2690:E2690"/>
    <mergeCell ref="F2690:H2690"/>
    <mergeCell ref="J2690:L2690"/>
    <mergeCell ref="M2690:O2690"/>
    <mergeCell ref="C2691:E2691"/>
    <mergeCell ref="F2691:H2691"/>
    <mergeCell ref="J2691:O2691"/>
    <mergeCell ref="C2680:D2680"/>
    <mergeCell ref="I2680:J2680"/>
    <mergeCell ref="L2680:M2680"/>
    <mergeCell ref="C2675:G2675"/>
    <mergeCell ref="I2675:O2675"/>
    <mergeCell ref="C2676:G2676"/>
    <mergeCell ref="I2676:O2676"/>
    <mergeCell ref="C2677:D2677"/>
    <mergeCell ref="I2677:J2677"/>
    <mergeCell ref="L2677:M2677"/>
    <mergeCell ref="O2677:O2678"/>
    <mergeCell ref="C2678:D2678"/>
    <mergeCell ref="I2678:J2678"/>
    <mergeCell ref="C2687:I2687"/>
    <mergeCell ref="J2687:L2687"/>
    <mergeCell ref="N2687:O2687"/>
    <mergeCell ref="C2688:E2689"/>
    <mergeCell ref="F2688:H2689"/>
    <mergeCell ref="J2688:L2688"/>
    <mergeCell ref="N2688:O2688"/>
    <mergeCell ref="J2689:L2689"/>
    <mergeCell ref="M2689:O2689"/>
    <mergeCell ref="C2685:E2686"/>
    <mergeCell ref="F2685:G2685"/>
    <mergeCell ref="H2685:I2685"/>
    <mergeCell ref="J2685:K2685"/>
    <mergeCell ref="F2686:G2686"/>
    <mergeCell ref="H2686:I2686"/>
    <mergeCell ref="J2686:K2686"/>
    <mergeCell ref="C2683:D2683"/>
    <mergeCell ref="I2683:J2683"/>
    <mergeCell ref="L2683:M2683"/>
    <mergeCell ref="C2672:G2672"/>
    <mergeCell ref="I2672:O2672"/>
    <mergeCell ref="C2673:G2673"/>
    <mergeCell ref="I2673:O2673"/>
    <mergeCell ref="C2674:G2674"/>
    <mergeCell ref="I2674:O2674"/>
    <mergeCell ref="I2668:K2670"/>
    <mergeCell ref="L2668:L2670"/>
    <mergeCell ref="M2668:O2668"/>
    <mergeCell ref="M2669:O2670"/>
    <mergeCell ref="C2671:G2671"/>
    <mergeCell ref="I2671:O2671"/>
    <mergeCell ref="A2664:P2664"/>
    <mergeCell ref="B2665:O2665"/>
    <mergeCell ref="P2665:P2699"/>
    <mergeCell ref="A2666:A2699"/>
    <mergeCell ref="B2666:B2667"/>
    <mergeCell ref="C2666:C2667"/>
    <mergeCell ref="D2666:O2666"/>
    <mergeCell ref="D2667:O2667"/>
    <mergeCell ref="B2668:B2670"/>
    <mergeCell ref="C2668:H2670"/>
    <mergeCell ref="C2681:D2681"/>
    <mergeCell ref="I2681:J2681"/>
    <mergeCell ref="L2681:M2681"/>
    <mergeCell ref="C2682:D2682"/>
    <mergeCell ref="I2682:J2682"/>
    <mergeCell ref="L2682:M2682"/>
    <mergeCell ref="L2678:M2678"/>
    <mergeCell ref="C2679:D2679"/>
    <mergeCell ref="I2679:J2679"/>
    <mergeCell ref="L2679:M2679"/>
    <mergeCell ref="D2660:E2660"/>
    <mergeCell ref="F2660:I2660"/>
    <mergeCell ref="D2661:E2661"/>
    <mergeCell ref="F2661:I2661"/>
    <mergeCell ref="J2661:O2663"/>
    <mergeCell ref="D2662:E2662"/>
    <mergeCell ref="F2662:I2662"/>
    <mergeCell ref="D2663:E2663"/>
    <mergeCell ref="F2663:I2663"/>
    <mergeCell ref="C2656:E2656"/>
    <mergeCell ref="F2656:H2656"/>
    <mergeCell ref="J2656:L2657"/>
    <mergeCell ref="M2656:O2657"/>
    <mergeCell ref="C2657:I2657"/>
    <mergeCell ref="D2658:E2658"/>
    <mergeCell ref="F2658:I2658"/>
    <mergeCell ref="J2658:O2660"/>
    <mergeCell ref="D2659:E2659"/>
    <mergeCell ref="F2659:I2659"/>
    <mergeCell ref="C2654:E2654"/>
    <mergeCell ref="F2654:H2654"/>
    <mergeCell ref="J2654:L2654"/>
    <mergeCell ref="M2654:O2654"/>
    <mergeCell ref="C2655:E2655"/>
    <mergeCell ref="F2655:H2655"/>
    <mergeCell ref="J2655:O2655"/>
    <mergeCell ref="C2651:I2651"/>
    <mergeCell ref="J2651:L2651"/>
    <mergeCell ref="N2651:O2651"/>
    <mergeCell ref="C2652:E2653"/>
    <mergeCell ref="F2652:H2653"/>
    <mergeCell ref="J2652:L2652"/>
    <mergeCell ref="N2652:O2652"/>
    <mergeCell ref="J2653:L2653"/>
    <mergeCell ref="M2653:O2653"/>
    <mergeCell ref="C2649:E2650"/>
    <mergeCell ref="F2649:G2649"/>
    <mergeCell ref="H2649:I2649"/>
    <mergeCell ref="J2649:K2649"/>
    <mergeCell ref="F2650:G2650"/>
    <mergeCell ref="H2650:I2650"/>
    <mergeCell ref="J2650:K2650"/>
    <mergeCell ref="I2637:O2637"/>
    <mergeCell ref="C2638:G2638"/>
    <mergeCell ref="I2638:O2638"/>
    <mergeCell ref="I2632:K2634"/>
    <mergeCell ref="L2632:L2634"/>
    <mergeCell ref="M2632:O2632"/>
    <mergeCell ref="M2633:O2634"/>
    <mergeCell ref="C2635:G2635"/>
    <mergeCell ref="I2635:O2635"/>
    <mergeCell ref="C2647:D2647"/>
    <mergeCell ref="I2647:J2647"/>
    <mergeCell ref="L2647:M2647"/>
    <mergeCell ref="C2648:D2648"/>
    <mergeCell ref="I2648:J2648"/>
    <mergeCell ref="L2648:M2648"/>
    <mergeCell ref="C2645:D2645"/>
    <mergeCell ref="I2645:J2645"/>
    <mergeCell ref="L2645:M2645"/>
    <mergeCell ref="C2646:D2646"/>
    <mergeCell ref="I2646:J2646"/>
    <mergeCell ref="L2646:M2646"/>
    <mergeCell ref="L2642:M2642"/>
    <mergeCell ref="C2643:D2643"/>
    <mergeCell ref="I2643:J2643"/>
    <mergeCell ref="L2643:M2643"/>
    <mergeCell ref="C2644:D2644"/>
    <mergeCell ref="I2644:J2644"/>
    <mergeCell ref="L2644:M2644"/>
    <mergeCell ref="A2628:P2628"/>
    <mergeCell ref="B2629:O2629"/>
    <mergeCell ref="P2629:P2663"/>
    <mergeCell ref="A2630:A2663"/>
    <mergeCell ref="B2630:B2631"/>
    <mergeCell ref="C2630:C2631"/>
    <mergeCell ref="D2630:O2630"/>
    <mergeCell ref="D2631:O2631"/>
    <mergeCell ref="B2632:B2634"/>
    <mergeCell ref="C2632:H2634"/>
    <mergeCell ref="D2624:E2624"/>
    <mergeCell ref="F2624:I2624"/>
    <mergeCell ref="D2625:E2625"/>
    <mergeCell ref="F2625:I2625"/>
    <mergeCell ref="J2625:O2627"/>
    <mergeCell ref="D2626:E2626"/>
    <mergeCell ref="F2626:I2626"/>
    <mergeCell ref="D2627:E2627"/>
    <mergeCell ref="F2627:I2627"/>
    <mergeCell ref="C2639:G2639"/>
    <mergeCell ref="I2639:O2639"/>
    <mergeCell ref="C2640:G2640"/>
    <mergeCell ref="I2640:O2640"/>
    <mergeCell ref="C2641:D2641"/>
    <mergeCell ref="I2641:J2641"/>
    <mergeCell ref="L2641:M2641"/>
    <mergeCell ref="O2641:O2642"/>
    <mergeCell ref="C2642:D2642"/>
    <mergeCell ref="I2642:J2642"/>
    <mergeCell ref="C2636:G2636"/>
    <mergeCell ref="I2636:O2636"/>
    <mergeCell ref="C2637:G2637"/>
    <mergeCell ref="C2612:D2612"/>
    <mergeCell ref="I2612:J2612"/>
    <mergeCell ref="L2612:M2612"/>
    <mergeCell ref="C2620:E2620"/>
    <mergeCell ref="F2620:H2620"/>
    <mergeCell ref="J2620:L2621"/>
    <mergeCell ref="M2620:O2621"/>
    <mergeCell ref="C2621:I2621"/>
    <mergeCell ref="D2622:E2622"/>
    <mergeCell ref="F2622:I2622"/>
    <mergeCell ref="J2622:O2624"/>
    <mergeCell ref="D2623:E2623"/>
    <mergeCell ref="F2623:I2623"/>
    <mergeCell ref="C2618:E2618"/>
    <mergeCell ref="F2618:H2618"/>
    <mergeCell ref="J2618:L2618"/>
    <mergeCell ref="M2618:O2618"/>
    <mergeCell ref="C2619:E2619"/>
    <mergeCell ref="F2619:H2619"/>
    <mergeCell ref="J2619:O2619"/>
    <mergeCell ref="C2608:D2608"/>
    <mergeCell ref="I2608:J2608"/>
    <mergeCell ref="L2608:M2608"/>
    <mergeCell ref="C2603:G2603"/>
    <mergeCell ref="I2603:O2603"/>
    <mergeCell ref="C2604:G2604"/>
    <mergeCell ref="I2604:O2604"/>
    <mergeCell ref="C2605:D2605"/>
    <mergeCell ref="I2605:J2605"/>
    <mergeCell ref="L2605:M2605"/>
    <mergeCell ref="O2605:O2606"/>
    <mergeCell ref="C2606:D2606"/>
    <mergeCell ref="I2606:J2606"/>
    <mergeCell ref="C2615:I2615"/>
    <mergeCell ref="J2615:L2615"/>
    <mergeCell ref="N2615:O2615"/>
    <mergeCell ref="C2616:E2617"/>
    <mergeCell ref="F2616:H2617"/>
    <mergeCell ref="J2616:L2616"/>
    <mergeCell ref="N2616:O2616"/>
    <mergeCell ref="J2617:L2617"/>
    <mergeCell ref="M2617:O2617"/>
    <mergeCell ref="C2613:E2614"/>
    <mergeCell ref="F2613:G2613"/>
    <mergeCell ref="H2613:I2613"/>
    <mergeCell ref="J2613:K2613"/>
    <mergeCell ref="F2614:G2614"/>
    <mergeCell ref="H2614:I2614"/>
    <mergeCell ref="J2614:K2614"/>
    <mergeCell ref="C2611:D2611"/>
    <mergeCell ref="I2611:J2611"/>
    <mergeCell ref="L2611:M2611"/>
    <mergeCell ref="C2600:G2600"/>
    <mergeCell ref="I2600:O2600"/>
    <mergeCell ref="C2601:G2601"/>
    <mergeCell ref="I2601:O2601"/>
    <mergeCell ref="C2602:G2602"/>
    <mergeCell ref="I2602:O2602"/>
    <mergeCell ref="I2596:K2598"/>
    <mergeCell ref="L2596:L2598"/>
    <mergeCell ref="M2596:O2596"/>
    <mergeCell ref="M2597:O2598"/>
    <mergeCell ref="C2599:G2599"/>
    <mergeCell ref="I2599:O2599"/>
    <mergeCell ref="A2592:P2592"/>
    <mergeCell ref="B2593:O2593"/>
    <mergeCell ref="P2593:P2627"/>
    <mergeCell ref="A2594:A2627"/>
    <mergeCell ref="B2594:B2595"/>
    <mergeCell ref="C2594:C2595"/>
    <mergeCell ref="D2594:O2594"/>
    <mergeCell ref="D2595:O2595"/>
    <mergeCell ref="B2596:B2598"/>
    <mergeCell ref="C2596:H2598"/>
    <mergeCell ref="C2609:D2609"/>
    <mergeCell ref="I2609:J2609"/>
    <mergeCell ref="L2609:M2609"/>
    <mergeCell ref="C2610:D2610"/>
    <mergeCell ref="I2610:J2610"/>
    <mergeCell ref="L2610:M2610"/>
    <mergeCell ref="L2606:M2606"/>
    <mergeCell ref="C2607:D2607"/>
    <mergeCell ref="I2607:J2607"/>
    <mergeCell ref="L2607:M2607"/>
    <mergeCell ref="D2588:E2588"/>
    <mergeCell ref="F2588:I2588"/>
    <mergeCell ref="D2589:E2589"/>
    <mergeCell ref="F2589:I2589"/>
    <mergeCell ref="J2589:O2591"/>
    <mergeCell ref="D2590:E2590"/>
    <mergeCell ref="F2590:I2590"/>
    <mergeCell ref="D2591:E2591"/>
    <mergeCell ref="F2591:I2591"/>
    <mergeCell ref="C2584:E2584"/>
    <mergeCell ref="F2584:H2584"/>
    <mergeCell ref="J2584:L2585"/>
    <mergeCell ref="M2584:O2585"/>
    <mergeCell ref="C2585:I2585"/>
    <mergeCell ref="D2586:E2586"/>
    <mergeCell ref="F2586:I2586"/>
    <mergeCell ref="J2586:O2588"/>
    <mergeCell ref="D2587:E2587"/>
    <mergeCell ref="F2587:I2587"/>
    <mergeCell ref="C2582:E2582"/>
    <mergeCell ref="F2582:H2582"/>
    <mergeCell ref="J2582:L2582"/>
    <mergeCell ref="M2582:O2582"/>
    <mergeCell ref="C2583:E2583"/>
    <mergeCell ref="F2583:H2583"/>
    <mergeCell ref="J2583:O2583"/>
    <mergeCell ref="C2579:I2579"/>
    <mergeCell ref="J2579:L2579"/>
    <mergeCell ref="N2579:O2579"/>
    <mergeCell ref="C2580:E2581"/>
    <mergeCell ref="F2580:H2581"/>
    <mergeCell ref="J2580:L2580"/>
    <mergeCell ref="N2580:O2580"/>
    <mergeCell ref="J2581:L2581"/>
    <mergeCell ref="M2581:O2581"/>
    <mergeCell ref="C2577:E2578"/>
    <mergeCell ref="F2577:G2577"/>
    <mergeCell ref="H2577:I2577"/>
    <mergeCell ref="J2577:K2577"/>
    <mergeCell ref="F2578:G2578"/>
    <mergeCell ref="H2578:I2578"/>
    <mergeCell ref="J2578:K2578"/>
    <mergeCell ref="I2565:O2565"/>
    <mergeCell ref="C2566:G2566"/>
    <mergeCell ref="I2566:O2566"/>
    <mergeCell ref="I2560:K2562"/>
    <mergeCell ref="L2560:L2562"/>
    <mergeCell ref="M2560:O2560"/>
    <mergeCell ref="M2561:O2562"/>
    <mergeCell ref="C2563:G2563"/>
    <mergeCell ref="I2563:O2563"/>
    <mergeCell ref="C2575:D2575"/>
    <mergeCell ref="I2575:J2575"/>
    <mergeCell ref="L2575:M2575"/>
    <mergeCell ref="C2576:D2576"/>
    <mergeCell ref="I2576:J2576"/>
    <mergeCell ref="L2576:M2576"/>
    <mergeCell ref="C2573:D2573"/>
    <mergeCell ref="I2573:J2573"/>
    <mergeCell ref="L2573:M2573"/>
    <mergeCell ref="C2574:D2574"/>
    <mergeCell ref="I2574:J2574"/>
    <mergeCell ref="L2574:M2574"/>
    <mergeCell ref="L2570:M2570"/>
    <mergeCell ref="C2571:D2571"/>
    <mergeCell ref="I2571:J2571"/>
    <mergeCell ref="L2571:M2571"/>
    <mergeCell ref="C2572:D2572"/>
    <mergeCell ref="I2572:J2572"/>
    <mergeCell ref="L2572:M2572"/>
    <mergeCell ref="A2556:P2556"/>
    <mergeCell ref="B2557:O2557"/>
    <mergeCell ref="P2557:P2591"/>
    <mergeCell ref="A2558:A2591"/>
    <mergeCell ref="B2558:B2559"/>
    <mergeCell ref="C2558:C2559"/>
    <mergeCell ref="D2558:O2558"/>
    <mergeCell ref="D2559:O2559"/>
    <mergeCell ref="B2560:B2562"/>
    <mergeCell ref="C2560:H2562"/>
    <mergeCell ref="D2552:E2552"/>
    <mergeCell ref="F2552:I2552"/>
    <mergeCell ref="D2553:E2553"/>
    <mergeCell ref="F2553:I2553"/>
    <mergeCell ref="J2553:O2555"/>
    <mergeCell ref="D2554:E2554"/>
    <mergeCell ref="F2554:I2554"/>
    <mergeCell ref="D2555:E2555"/>
    <mergeCell ref="F2555:I2555"/>
    <mergeCell ref="C2567:G2567"/>
    <mergeCell ref="I2567:O2567"/>
    <mergeCell ref="C2568:G2568"/>
    <mergeCell ref="I2568:O2568"/>
    <mergeCell ref="C2569:D2569"/>
    <mergeCell ref="I2569:J2569"/>
    <mergeCell ref="L2569:M2569"/>
    <mergeCell ref="O2569:O2570"/>
    <mergeCell ref="C2570:D2570"/>
    <mergeCell ref="I2570:J2570"/>
    <mergeCell ref="C2564:G2564"/>
    <mergeCell ref="I2564:O2564"/>
    <mergeCell ref="C2565:G2565"/>
    <mergeCell ref="C2540:D2540"/>
    <mergeCell ref="I2540:J2540"/>
    <mergeCell ref="L2540:M2540"/>
    <mergeCell ref="C2548:E2548"/>
    <mergeCell ref="F2548:H2548"/>
    <mergeCell ref="J2548:L2549"/>
    <mergeCell ref="M2548:O2549"/>
    <mergeCell ref="C2549:I2549"/>
    <mergeCell ref="D2550:E2550"/>
    <mergeCell ref="F2550:I2550"/>
    <mergeCell ref="J2550:O2552"/>
    <mergeCell ref="D2551:E2551"/>
    <mergeCell ref="F2551:I2551"/>
    <mergeCell ref="C2546:E2546"/>
    <mergeCell ref="F2546:H2546"/>
    <mergeCell ref="J2546:L2546"/>
    <mergeCell ref="M2546:O2546"/>
    <mergeCell ref="C2547:E2547"/>
    <mergeCell ref="F2547:H2547"/>
    <mergeCell ref="J2547:O2547"/>
    <mergeCell ref="C2536:D2536"/>
    <mergeCell ref="I2536:J2536"/>
    <mergeCell ref="L2536:M2536"/>
    <mergeCell ref="C2531:G2531"/>
    <mergeCell ref="I2531:O2531"/>
    <mergeCell ref="C2532:G2532"/>
    <mergeCell ref="I2532:O2532"/>
    <mergeCell ref="C2533:D2533"/>
    <mergeCell ref="I2533:J2533"/>
    <mergeCell ref="L2533:M2533"/>
    <mergeCell ref="O2533:O2534"/>
    <mergeCell ref="C2534:D2534"/>
    <mergeCell ref="I2534:J2534"/>
    <mergeCell ref="C2543:I2543"/>
    <mergeCell ref="J2543:L2543"/>
    <mergeCell ref="N2543:O2543"/>
    <mergeCell ref="C2544:E2545"/>
    <mergeCell ref="F2544:H2545"/>
    <mergeCell ref="J2544:L2544"/>
    <mergeCell ref="N2544:O2544"/>
    <mergeCell ref="J2545:L2545"/>
    <mergeCell ref="M2545:O2545"/>
    <mergeCell ref="C2541:E2542"/>
    <mergeCell ref="F2541:G2541"/>
    <mergeCell ref="H2541:I2541"/>
    <mergeCell ref="J2541:K2541"/>
    <mergeCell ref="F2542:G2542"/>
    <mergeCell ref="H2542:I2542"/>
    <mergeCell ref="J2542:K2542"/>
    <mergeCell ref="C2539:D2539"/>
    <mergeCell ref="I2539:J2539"/>
    <mergeCell ref="L2539:M2539"/>
    <mergeCell ref="C2528:G2528"/>
    <mergeCell ref="I2528:O2528"/>
    <mergeCell ref="C2529:G2529"/>
    <mergeCell ref="I2529:O2529"/>
    <mergeCell ref="C2530:G2530"/>
    <mergeCell ref="I2530:O2530"/>
    <mergeCell ref="I2524:K2526"/>
    <mergeCell ref="L2524:L2526"/>
    <mergeCell ref="M2524:O2524"/>
    <mergeCell ref="M2525:O2526"/>
    <mergeCell ref="C2527:G2527"/>
    <mergeCell ref="I2527:O2527"/>
    <mergeCell ref="A2520:P2520"/>
    <mergeCell ref="B2521:O2521"/>
    <mergeCell ref="P2521:P2555"/>
    <mergeCell ref="A2522:A2555"/>
    <mergeCell ref="B2522:B2523"/>
    <mergeCell ref="C2522:C2523"/>
    <mergeCell ref="D2522:O2522"/>
    <mergeCell ref="D2523:O2523"/>
    <mergeCell ref="B2524:B2526"/>
    <mergeCell ref="C2524:H2526"/>
    <mergeCell ref="C2537:D2537"/>
    <mergeCell ref="I2537:J2537"/>
    <mergeCell ref="L2537:M2537"/>
    <mergeCell ref="C2538:D2538"/>
    <mergeCell ref="I2538:J2538"/>
    <mergeCell ref="L2538:M2538"/>
    <mergeCell ref="L2534:M2534"/>
    <mergeCell ref="C2535:D2535"/>
    <mergeCell ref="I2535:J2535"/>
    <mergeCell ref="L2535:M2535"/>
    <mergeCell ref="D2516:E2516"/>
    <mergeCell ref="F2516:I2516"/>
    <mergeCell ref="D2517:E2517"/>
    <mergeCell ref="F2517:I2517"/>
    <mergeCell ref="J2517:O2519"/>
    <mergeCell ref="D2518:E2518"/>
    <mergeCell ref="F2518:I2518"/>
    <mergeCell ref="D2519:E2519"/>
    <mergeCell ref="F2519:I2519"/>
    <mergeCell ref="C2512:E2512"/>
    <mergeCell ref="F2512:H2512"/>
    <mergeCell ref="J2512:L2513"/>
    <mergeCell ref="M2512:O2513"/>
    <mergeCell ref="C2513:I2513"/>
    <mergeCell ref="D2514:E2514"/>
    <mergeCell ref="F2514:I2514"/>
    <mergeCell ref="J2514:O2516"/>
    <mergeCell ref="D2515:E2515"/>
    <mergeCell ref="F2515:I2515"/>
    <mergeCell ref="C2510:E2510"/>
    <mergeCell ref="F2510:H2510"/>
    <mergeCell ref="J2510:L2510"/>
    <mergeCell ref="M2510:O2510"/>
    <mergeCell ref="C2511:E2511"/>
    <mergeCell ref="F2511:H2511"/>
    <mergeCell ref="J2511:O2511"/>
    <mergeCell ref="C2507:I2507"/>
    <mergeCell ref="J2507:L2507"/>
    <mergeCell ref="N2507:O2507"/>
    <mergeCell ref="C2508:E2509"/>
    <mergeCell ref="F2508:H2509"/>
    <mergeCell ref="J2508:L2508"/>
    <mergeCell ref="N2508:O2508"/>
    <mergeCell ref="J2509:L2509"/>
    <mergeCell ref="M2509:O2509"/>
    <mergeCell ref="C2505:E2506"/>
    <mergeCell ref="F2505:G2505"/>
    <mergeCell ref="H2505:I2505"/>
    <mergeCell ref="J2505:K2505"/>
    <mergeCell ref="F2506:G2506"/>
    <mergeCell ref="H2506:I2506"/>
    <mergeCell ref="J2506:K2506"/>
    <mergeCell ref="I2493:O2493"/>
    <mergeCell ref="C2494:G2494"/>
    <mergeCell ref="I2494:O2494"/>
    <mergeCell ref="I2488:K2490"/>
    <mergeCell ref="L2488:L2490"/>
    <mergeCell ref="M2488:O2488"/>
    <mergeCell ref="M2489:O2490"/>
    <mergeCell ref="C2491:G2491"/>
    <mergeCell ref="I2491:O2491"/>
    <mergeCell ref="C2503:D2503"/>
    <mergeCell ref="I2503:J2503"/>
    <mergeCell ref="L2503:M2503"/>
    <mergeCell ref="C2504:D2504"/>
    <mergeCell ref="I2504:J2504"/>
    <mergeCell ref="L2504:M2504"/>
    <mergeCell ref="C2501:D2501"/>
    <mergeCell ref="I2501:J2501"/>
    <mergeCell ref="L2501:M2501"/>
    <mergeCell ref="C2502:D2502"/>
    <mergeCell ref="I2502:J2502"/>
    <mergeCell ref="L2502:M2502"/>
    <mergeCell ref="L2498:M2498"/>
    <mergeCell ref="C2499:D2499"/>
    <mergeCell ref="I2499:J2499"/>
    <mergeCell ref="L2499:M2499"/>
    <mergeCell ref="C2500:D2500"/>
    <mergeCell ref="I2500:J2500"/>
    <mergeCell ref="L2500:M2500"/>
    <mergeCell ref="A2484:P2484"/>
    <mergeCell ref="B2485:O2485"/>
    <mergeCell ref="P2485:P2519"/>
    <mergeCell ref="A2486:A2519"/>
    <mergeCell ref="B2486:B2487"/>
    <mergeCell ref="C2486:C2487"/>
    <mergeCell ref="D2486:O2486"/>
    <mergeCell ref="D2487:O2487"/>
    <mergeCell ref="B2488:B2490"/>
    <mergeCell ref="C2488:H2490"/>
    <mergeCell ref="D2480:E2480"/>
    <mergeCell ref="F2480:I2480"/>
    <mergeCell ref="D2481:E2481"/>
    <mergeCell ref="F2481:I2481"/>
    <mergeCell ref="J2481:O2483"/>
    <mergeCell ref="D2482:E2482"/>
    <mergeCell ref="F2482:I2482"/>
    <mergeCell ref="D2483:E2483"/>
    <mergeCell ref="F2483:I2483"/>
    <mergeCell ref="C2495:G2495"/>
    <mergeCell ref="I2495:O2495"/>
    <mergeCell ref="C2496:G2496"/>
    <mergeCell ref="I2496:O2496"/>
    <mergeCell ref="C2497:D2497"/>
    <mergeCell ref="I2497:J2497"/>
    <mergeCell ref="L2497:M2497"/>
    <mergeCell ref="O2497:O2498"/>
    <mergeCell ref="C2498:D2498"/>
    <mergeCell ref="I2498:J2498"/>
    <mergeCell ref="C2492:G2492"/>
    <mergeCell ref="I2492:O2492"/>
    <mergeCell ref="C2493:G2493"/>
    <mergeCell ref="C2468:D2468"/>
    <mergeCell ref="I2468:J2468"/>
    <mergeCell ref="L2468:M2468"/>
    <mergeCell ref="C2476:E2476"/>
    <mergeCell ref="F2476:H2476"/>
    <mergeCell ref="J2476:L2477"/>
    <mergeCell ref="M2476:O2477"/>
    <mergeCell ref="C2477:I2477"/>
    <mergeCell ref="D2478:E2478"/>
    <mergeCell ref="F2478:I2478"/>
    <mergeCell ref="J2478:O2480"/>
    <mergeCell ref="D2479:E2479"/>
    <mergeCell ref="F2479:I2479"/>
    <mergeCell ref="C2474:E2474"/>
    <mergeCell ref="F2474:H2474"/>
    <mergeCell ref="J2474:L2474"/>
    <mergeCell ref="M2474:O2474"/>
    <mergeCell ref="C2475:E2475"/>
    <mergeCell ref="F2475:H2475"/>
    <mergeCell ref="J2475:O2475"/>
    <mergeCell ref="C2464:D2464"/>
    <mergeCell ref="I2464:J2464"/>
    <mergeCell ref="L2464:M2464"/>
    <mergeCell ref="C2459:G2459"/>
    <mergeCell ref="I2459:O2459"/>
    <mergeCell ref="C2460:G2460"/>
    <mergeCell ref="I2460:O2460"/>
    <mergeCell ref="C2461:D2461"/>
    <mergeCell ref="I2461:J2461"/>
    <mergeCell ref="L2461:M2461"/>
    <mergeCell ref="O2461:O2462"/>
    <mergeCell ref="C2462:D2462"/>
    <mergeCell ref="I2462:J2462"/>
    <mergeCell ref="C2471:I2471"/>
    <mergeCell ref="J2471:L2471"/>
    <mergeCell ref="N2471:O2471"/>
    <mergeCell ref="C2472:E2473"/>
    <mergeCell ref="F2472:H2473"/>
    <mergeCell ref="J2472:L2472"/>
    <mergeCell ref="N2472:O2472"/>
    <mergeCell ref="J2473:L2473"/>
    <mergeCell ref="M2473:O2473"/>
    <mergeCell ref="C2469:E2470"/>
    <mergeCell ref="F2469:G2469"/>
    <mergeCell ref="H2469:I2469"/>
    <mergeCell ref="J2469:K2469"/>
    <mergeCell ref="F2470:G2470"/>
    <mergeCell ref="H2470:I2470"/>
    <mergeCell ref="J2470:K2470"/>
    <mergeCell ref="C2467:D2467"/>
    <mergeCell ref="I2467:J2467"/>
    <mergeCell ref="L2467:M2467"/>
    <mergeCell ref="C2456:G2456"/>
    <mergeCell ref="I2456:O2456"/>
    <mergeCell ref="C2457:G2457"/>
    <mergeCell ref="I2457:O2457"/>
    <mergeCell ref="C2458:G2458"/>
    <mergeCell ref="I2458:O2458"/>
    <mergeCell ref="I2452:K2454"/>
    <mergeCell ref="L2452:L2454"/>
    <mergeCell ref="M2452:O2452"/>
    <mergeCell ref="M2453:O2454"/>
    <mergeCell ref="C2455:G2455"/>
    <mergeCell ref="I2455:O2455"/>
    <mergeCell ref="A2448:P2448"/>
    <mergeCell ref="B2449:O2449"/>
    <mergeCell ref="P2449:P2483"/>
    <mergeCell ref="A2450:A2483"/>
    <mergeCell ref="B2450:B2451"/>
    <mergeCell ref="C2450:C2451"/>
    <mergeCell ref="D2450:O2450"/>
    <mergeCell ref="D2451:O2451"/>
    <mergeCell ref="B2452:B2454"/>
    <mergeCell ref="C2452:H2454"/>
    <mergeCell ref="C2465:D2465"/>
    <mergeCell ref="I2465:J2465"/>
    <mergeCell ref="L2465:M2465"/>
    <mergeCell ref="C2466:D2466"/>
    <mergeCell ref="I2466:J2466"/>
    <mergeCell ref="L2466:M2466"/>
    <mergeCell ref="L2462:M2462"/>
    <mergeCell ref="C2463:D2463"/>
    <mergeCell ref="I2463:J2463"/>
    <mergeCell ref="L2463:M2463"/>
    <mergeCell ref="D2444:E2444"/>
    <mergeCell ref="F2444:I2444"/>
    <mergeCell ref="D2445:E2445"/>
    <mergeCell ref="F2445:I2445"/>
    <mergeCell ref="J2445:O2447"/>
    <mergeCell ref="D2446:E2446"/>
    <mergeCell ref="F2446:I2446"/>
    <mergeCell ref="D2447:E2447"/>
    <mergeCell ref="F2447:I2447"/>
    <mergeCell ref="C2440:E2440"/>
    <mergeCell ref="F2440:H2440"/>
    <mergeCell ref="J2440:L2441"/>
    <mergeCell ref="M2440:O2441"/>
    <mergeCell ref="C2441:I2441"/>
    <mergeCell ref="D2442:E2442"/>
    <mergeCell ref="F2442:I2442"/>
    <mergeCell ref="J2442:O2444"/>
    <mergeCell ref="D2443:E2443"/>
    <mergeCell ref="F2443:I2443"/>
    <mergeCell ref="C2438:E2438"/>
    <mergeCell ref="F2438:H2438"/>
    <mergeCell ref="J2438:L2438"/>
    <mergeCell ref="M2438:O2438"/>
    <mergeCell ref="C2439:E2439"/>
    <mergeCell ref="F2439:H2439"/>
    <mergeCell ref="J2439:O2439"/>
    <mergeCell ref="C2435:I2435"/>
    <mergeCell ref="J2435:L2435"/>
    <mergeCell ref="N2435:O2435"/>
    <mergeCell ref="C2436:E2437"/>
    <mergeCell ref="F2436:H2437"/>
    <mergeCell ref="J2436:L2436"/>
    <mergeCell ref="N2436:O2436"/>
    <mergeCell ref="J2437:L2437"/>
    <mergeCell ref="M2437:O2437"/>
    <mergeCell ref="C2433:E2434"/>
    <mergeCell ref="F2433:G2433"/>
    <mergeCell ref="H2433:I2433"/>
    <mergeCell ref="J2433:K2433"/>
    <mergeCell ref="F2434:G2434"/>
    <mergeCell ref="H2434:I2434"/>
    <mergeCell ref="J2434:K2434"/>
    <mergeCell ref="I2421:O2421"/>
    <mergeCell ref="C2422:G2422"/>
    <mergeCell ref="I2422:O2422"/>
    <mergeCell ref="I2416:K2418"/>
    <mergeCell ref="L2416:L2418"/>
    <mergeCell ref="M2416:O2416"/>
    <mergeCell ref="M2417:O2418"/>
    <mergeCell ref="C2419:G2419"/>
    <mergeCell ref="I2419:O2419"/>
    <mergeCell ref="C2431:D2431"/>
    <mergeCell ref="I2431:J2431"/>
    <mergeCell ref="L2431:M2431"/>
    <mergeCell ref="C2432:D2432"/>
    <mergeCell ref="I2432:J2432"/>
    <mergeCell ref="L2432:M2432"/>
    <mergeCell ref="C2429:D2429"/>
    <mergeCell ref="I2429:J2429"/>
    <mergeCell ref="L2429:M2429"/>
    <mergeCell ref="C2430:D2430"/>
    <mergeCell ref="I2430:J2430"/>
    <mergeCell ref="L2430:M2430"/>
    <mergeCell ref="L2426:M2426"/>
    <mergeCell ref="C2427:D2427"/>
    <mergeCell ref="I2427:J2427"/>
    <mergeCell ref="L2427:M2427"/>
    <mergeCell ref="C2428:D2428"/>
    <mergeCell ref="I2428:J2428"/>
    <mergeCell ref="L2428:M2428"/>
    <mergeCell ref="A2412:P2412"/>
    <mergeCell ref="B2413:O2413"/>
    <mergeCell ref="P2413:P2447"/>
    <mergeCell ref="A2414:A2447"/>
    <mergeCell ref="B2414:B2415"/>
    <mergeCell ref="C2414:C2415"/>
    <mergeCell ref="D2414:O2414"/>
    <mergeCell ref="D2415:O2415"/>
    <mergeCell ref="B2416:B2418"/>
    <mergeCell ref="C2416:H2418"/>
    <mergeCell ref="D2408:E2408"/>
    <mergeCell ref="F2408:I2408"/>
    <mergeCell ref="D2409:E2409"/>
    <mergeCell ref="F2409:I2409"/>
    <mergeCell ref="J2409:O2411"/>
    <mergeCell ref="D2410:E2410"/>
    <mergeCell ref="F2410:I2410"/>
    <mergeCell ref="D2411:E2411"/>
    <mergeCell ref="F2411:I2411"/>
    <mergeCell ref="C2423:G2423"/>
    <mergeCell ref="I2423:O2423"/>
    <mergeCell ref="C2424:G2424"/>
    <mergeCell ref="I2424:O2424"/>
    <mergeCell ref="C2425:D2425"/>
    <mergeCell ref="I2425:J2425"/>
    <mergeCell ref="L2425:M2425"/>
    <mergeCell ref="O2425:O2426"/>
    <mergeCell ref="C2426:D2426"/>
    <mergeCell ref="I2426:J2426"/>
    <mergeCell ref="C2420:G2420"/>
    <mergeCell ref="I2420:O2420"/>
    <mergeCell ref="C2421:G2421"/>
    <mergeCell ref="C2396:D2396"/>
    <mergeCell ref="I2396:J2396"/>
    <mergeCell ref="L2396:M2396"/>
    <mergeCell ref="C2404:E2404"/>
    <mergeCell ref="F2404:H2404"/>
    <mergeCell ref="J2404:L2405"/>
    <mergeCell ref="M2404:O2405"/>
    <mergeCell ref="C2405:I2405"/>
    <mergeCell ref="D2406:E2406"/>
    <mergeCell ref="F2406:I2406"/>
    <mergeCell ref="J2406:O2408"/>
    <mergeCell ref="D2407:E2407"/>
    <mergeCell ref="F2407:I2407"/>
    <mergeCell ref="C2402:E2402"/>
    <mergeCell ref="F2402:H2402"/>
    <mergeCell ref="J2402:L2402"/>
    <mergeCell ref="M2402:O2402"/>
    <mergeCell ref="C2403:E2403"/>
    <mergeCell ref="F2403:H2403"/>
    <mergeCell ref="J2403:O2403"/>
    <mergeCell ref="C2392:D2392"/>
    <mergeCell ref="I2392:J2392"/>
    <mergeCell ref="L2392:M2392"/>
    <mergeCell ref="C2387:G2387"/>
    <mergeCell ref="I2387:O2387"/>
    <mergeCell ref="C2388:G2388"/>
    <mergeCell ref="I2388:O2388"/>
    <mergeCell ref="C2389:D2389"/>
    <mergeCell ref="I2389:J2389"/>
    <mergeCell ref="L2389:M2389"/>
    <mergeCell ref="O2389:O2390"/>
    <mergeCell ref="C2390:D2390"/>
    <mergeCell ref="I2390:J2390"/>
    <mergeCell ref="C2399:I2399"/>
    <mergeCell ref="J2399:L2399"/>
    <mergeCell ref="N2399:O2399"/>
    <mergeCell ref="C2400:E2401"/>
    <mergeCell ref="F2400:H2401"/>
    <mergeCell ref="J2400:L2400"/>
    <mergeCell ref="N2400:O2400"/>
    <mergeCell ref="J2401:L2401"/>
    <mergeCell ref="M2401:O2401"/>
    <mergeCell ref="C2397:E2398"/>
    <mergeCell ref="F2397:G2397"/>
    <mergeCell ref="H2397:I2397"/>
    <mergeCell ref="J2397:K2397"/>
    <mergeCell ref="F2398:G2398"/>
    <mergeCell ref="H2398:I2398"/>
    <mergeCell ref="J2398:K2398"/>
    <mergeCell ref="C2395:D2395"/>
    <mergeCell ref="I2395:J2395"/>
    <mergeCell ref="L2395:M2395"/>
    <mergeCell ref="C2384:G2384"/>
    <mergeCell ref="I2384:O2384"/>
    <mergeCell ref="C2385:G2385"/>
    <mergeCell ref="I2385:O2385"/>
    <mergeCell ref="C2386:G2386"/>
    <mergeCell ref="I2386:O2386"/>
    <mergeCell ref="I2380:K2382"/>
    <mergeCell ref="L2380:L2382"/>
    <mergeCell ref="M2380:O2380"/>
    <mergeCell ref="M2381:O2382"/>
    <mergeCell ref="C2383:G2383"/>
    <mergeCell ref="I2383:O2383"/>
    <mergeCell ref="A2376:P2376"/>
    <mergeCell ref="B2377:O2377"/>
    <mergeCell ref="P2377:P2411"/>
    <mergeCell ref="A2378:A2411"/>
    <mergeCell ref="B2378:B2379"/>
    <mergeCell ref="C2378:C2379"/>
    <mergeCell ref="D2378:O2378"/>
    <mergeCell ref="D2379:O2379"/>
    <mergeCell ref="B2380:B2382"/>
    <mergeCell ref="C2380:H2382"/>
    <mergeCell ref="C2393:D2393"/>
    <mergeCell ref="I2393:J2393"/>
    <mergeCell ref="L2393:M2393"/>
    <mergeCell ref="C2394:D2394"/>
    <mergeCell ref="I2394:J2394"/>
    <mergeCell ref="L2394:M2394"/>
    <mergeCell ref="L2390:M2390"/>
    <mergeCell ref="C2391:D2391"/>
    <mergeCell ref="I2391:J2391"/>
    <mergeCell ref="L2391:M2391"/>
    <mergeCell ref="D2372:E2372"/>
    <mergeCell ref="F2372:I2372"/>
    <mergeCell ref="D2373:E2373"/>
    <mergeCell ref="F2373:I2373"/>
    <mergeCell ref="J2373:O2375"/>
    <mergeCell ref="D2374:E2374"/>
    <mergeCell ref="F2374:I2374"/>
    <mergeCell ref="D2375:E2375"/>
    <mergeCell ref="F2375:I2375"/>
    <mergeCell ref="C2368:E2368"/>
    <mergeCell ref="F2368:H2368"/>
    <mergeCell ref="J2368:L2369"/>
    <mergeCell ref="M2368:O2369"/>
    <mergeCell ref="C2369:I2369"/>
    <mergeCell ref="D2370:E2370"/>
    <mergeCell ref="F2370:I2370"/>
    <mergeCell ref="J2370:O2372"/>
    <mergeCell ref="D2371:E2371"/>
    <mergeCell ref="F2371:I2371"/>
    <mergeCell ref="C2366:E2366"/>
    <mergeCell ref="F2366:H2366"/>
    <mergeCell ref="J2366:L2366"/>
    <mergeCell ref="M2366:O2366"/>
    <mergeCell ref="C2367:E2367"/>
    <mergeCell ref="F2367:H2367"/>
    <mergeCell ref="J2367:O2367"/>
    <mergeCell ref="C2363:I2363"/>
    <mergeCell ref="J2363:L2363"/>
    <mergeCell ref="N2363:O2363"/>
    <mergeCell ref="C2364:E2365"/>
    <mergeCell ref="F2364:H2365"/>
    <mergeCell ref="J2364:L2364"/>
    <mergeCell ref="N2364:O2364"/>
    <mergeCell ref="J2365:L2365"/>
    <mergeCell ref="M2365:O2365"/>
    <mergeCell ref="C2361:E2362"/>
    <mergeCell ref="F2361:G2361"/>
    <mergeCell ref="H2361:I2361"/>
    <mergeCell ref="J2361:K2361"/>
    <mergeCell ref="F2362:G2362"/>
    <mergeCell ref="H2362:I2362"/>
    <mergeCell ref="J2362:K2362"/>
    <mergeCell ref="A2340:P2340"/>
    <mergeCell ref="D2336:E2336"/>
    <mergeCell ref="F2336:I2336"/>
    <mergeCell ref="D2337:E2337"/>
    <mergeCell ref="F2337:I2337"/>
    <mergeCell ref="J2337:O2339"/>
    <mergeCell ref="D2338:E2338"/>
    <mergeCell ref="F2338:I2338"/>
    <mergeCell ref="D2339:E2339"/>
    <mergeCell ref="F2339:I2339"/>
    <mergeCell ref="I2349:O2349"/>
    <mergeCell ref="C2350:G2350"/>
    <mergeCell ref="I2350:O2350"/>
    <mergeCell ref="I2344:K2346"/>
    <mergeCell ref="L2344:L2346"/>
    <mergeCell ref="M2344:O2344"/>
    <mergeCell ref="M2345:O2346"/>
    <mergeCell ref="C2347:G2347"/>
    <mergeCell ref="I2347:O2347"/>
    <mergeCell ref="B2341:O2341"/>
    <mergeCell ref="P2341:P2375"/>
    <mergeCell ref="A2342:A2375"/>
    <mergeCell ref="B2342:B2343"/>
    <mergeCell ref="C2342:C2343"/>
    <mergeCell ref="D2342:O2342"/>
    <mergeCell ref="D2343:O2343"/>
    <mergeCell ref="B2344:B2346"/>
    <mergeCell ref="C2344:H2346"/>
    <mergeCell ref="C2348:G2348"/>
    <mergeCell ref="I2348:O2348"/>
    <mergeCell ref="C2349:G2349"/>
    <mergeCell ref="C2351:G2351"/>
    <mergeCell ref="C2324:D2324"/>
    <mergeCell ref="I2324:J2324"/>
    <mergeCell ref="L2324:M2324"/>
    <mergeCell ref="C2332:E2332"/>
    <mergeCell ref="F2332:H2332"/>
    <mergeCell ref="J2332:L2333"/>
    <mergeCell ref="M2332:O2333"/>
    <mergeCell ref="C2333:I2333"/>
    <mergeCell ref="D2334:E2334"/>
    <mergeCell ref="F2334:I2334"/>
    <mergeCell ref="J2334:O2336"/>
    <mergeCell ref="D2335:E2335"/>
    <mergeCell ref="F2335:I2335"/>
    <mergeCell ref="C2330:E2330"/>
    <mergeCell ref="F2330:H2330"/>
    <mergeCell ref="J2330:L2330"/>
    <mergeCell ref="M2330:O2330"/>
    <mergeCell ref="C2331:E2331"/>
    <mergeCell ref="F2331:H2331"/>
    <mergeCell ref="J2331:O2331"/>
    <mergeCell ref="C2320:D2320"/>
    <mergeCell ref="I2320:J2320"/>
    <mergeCell ref="L2320:M2320"/>
    <mergeCell ref="C2315:G2315"/>
    <mergeCell ref="I2315:O2315"/>
    <mergeCell ref="C2316:G2316"/>
    <mergeCell ref="I2316:O2316"/>
    <mergeCell ref="C2317:D2317"/>
    <mergeCell ref="I2317:J2317"/>
    <mergeCell ref="L2317:M2317"/>
    <mergeCell ref="O2317:O2318"/>
    <mergeCell ref="C2318:D2318"/>
    <mergeCell ref="I2318:J2318"/>
    <mergeCell ref="C2327:I2327"/>
    <mergeCell ref="J2327:L2327"/>
    <mergeCell ref="N2327:O2327"/>
    <mergeCell ref="C2328:E2329"/>
    <mergeCell ref="F2328:H2329"/>
    <mergeCell ref="J2328:L2328"/>
    <mergeCell ref="N2328:O2328"/>
    <mergeCell ref="J2329:L2329"/>
    <mergeCell ref="M2329:O2329"/>
    <mergeCell ref="C2325:E2326"/>
    <mergeCell ref="F2325:G2325"/>
    <mergeCell ref="H2325:I2325"/>
    <mergeCell ref="J2325:K2325"/>
    <mergeCell ref="F2326:G2326"/>
    <mergeCell ref="H2326:I2326"/>
    <mergeCell ref="J2326:K2326"/>
    <mergeCell ref="C2323:D2323"/>
    <mergeCell ref="I2323:J2323"/>
    <mergeCell ref="L2323:M2323"/>
    <mergeCell ref="C2312:G2312"/>
    <mergeCell ref="I2312:O2312"/>
    <mergeCell ref="C2313:G2313"/>
    <mergeCell ref="I2313:O2313"/>
    <mergeCell ref="C2314:G2314"/>
    <mergeCell ref="I2314:O2314"/>
    <mergeCell ref="I2308:K2310"/>
    <mergeCell ref="L2308:L2310"/>
    <mergeCell ref="M2308:O2308"/>
    <mergeCell ref="M2309:O2310"/>
    <mergeCell ref="C2311:G2311"/>
    <mergeCell ref="I2311:O2311"/>
    <mergeCell ref="A2304:P2304"/>
    <mergeCell ref="B2305:O2305"/>
    <mergeCell ref="P2305:P2339"/>
    <mergeCell ref="A2306:A2339"/>
    <mergeCell ref="B2306:B2307"/>
    <mergeCell ref="C2306:C2307"/>
    <mergeCell ref="D2306:O2306"/>
    <mergeCell ref="D2307:O2307"/>
    <mergeCell ref="B2308:B2310"/>
    <mergeCell ref="C2308:H2310"/>
    <mergeCell ref="C2321:D2321"/>
    <mergeCell ref="I2321:J2321"/>
    <mergeCell ref="L2321:M2321"/>
    <mergeCell ref="C2322:D2322"/>
    <mergeCell ref="I2322:J2322"/>
    <mergeCell ref="L2322:M2322"/>
    <mergeCell ref="L2318:M2318"/>
    <mergeCell ref="C2319:D2319"/>
    <mergeCell ref="I2319:J2319"/>
    <mergeCell ref="L2319:M2319"/>
    <mergeCell ref="D2300:E2300"/>
    <mergeCell ref="F2300:I2300"/>
    <mergeCell ref="D2301:E2301"/>
    <mergeCell ref="F2301:I2301"/>
    <mergeCell ref="J2301:O2303"/>
    <mergeCell ref="D2302:E2302"/>
    <mergeCell ref="F2302:I2302"/>
    <mergeCell ref="D2303:E2303"/>
    <mergeCell ref="F2303:I2303"/>
    <mergeCell ref="C2296:E2296"/>
    <mergeCell ref="F2296:H2296"/>
    <mergeCell ref="J2296:L2297"/>
    <mergeCell ref="M2296:O2297"/>
    <mergeCell ref="C2297:I2297"/>
    <mergeCell ref="D2298:E2298"/>
    <mergeCell ref="F2298:I2298"/>
    <mergeCell ref="J2298:O2300"/>
    <mergeCell ref="D2299:E2299"/>
    <mergeCell ref="F2299:I2299"/>
    <mergeCell ref="C2294:E2294"/>
    <mergeCell ref="F2294:H2294"/>
    <mergeCell ref="J2294:L2294"/>
    <mergeCell ref="M2294:O2294"/>
    <mergeCell ref="C2295:E2295"/>
    <mergeCell ref="F2295:H2295"/>
    <mergeCell ref="J2295:O2295"/>
    <mergeCell ref="C2291:I2291"/>
    <mergeCell ref="J2291:L2291"/>
    <mergeCell ref="N2291:O2291"/>
    <mergeCell ref="C2292:E2293"/>
    <mergeCell ref="F2292:H2293"/>
    <mergeCell ref="J2292:L2292"/>
    <mergeCell ref="N2292:O2292"/>
    <mergeCell ref="J2293:L2293"/>
    <mergeCell ref="M2293:O2293"/>
    <mergeCell ref="C2289:E2290"/>
    <mergeCell ref="F2289:G2289"/>
    <mergeCell ref="H2289:I2289"/>
    <mergeCell ref="J2289:K2289"/>
    <mergeCell ref="F2290:G2290"/>
    <mergeCell ref="H2290:I2290"/>
    <mergeCell ref="J2290:K2290"/>
    <mergeCell ref="I2277:O2277"/>
    <mergeCell ref="C2278:G2278"/>
    <mergeCell ref="I2278:O2278"/>
    <mergeCell ref="I2272:K2274"/>
    <mergeCell ref="L2272:L2274"/>
    <mergeCell ref="M2272:O2272"/>
    <mergeCell ref="M2273:O2274"/>
    <mergeCell ref="C2275:G2275"/>
    <mergeCell ref="I2275:O2275"/>
    <mergeCell ref="C2287:D2287"/>
    <mergeCell ref="I2287:J2287"/>
    <mergeCell ref="L2287:M2287"/>
    <mergeCell ref="C2288:D2288"/>
    <mergeCell ref="I2288:J2288"/>
    <mergeCell ref="L2288:M2288"/>
    <mergeCell ref="C2285:D2285"/>
    <mergeCell ref="I2285:J2285"/>
    <mergeCell ref="L2285:M2285"/>
    <mergeCell ref="C2286:D2286"/>
    <mergeCell ref="I2286:J2286"/>
    <mergeCell ref="L2286:M2286"/>
    <mergeCell ref="L2282:M2282"/>
    <mergeCell ref="C2283:D2283"/>
    <mergeCell ref="I2283:J2283"/>
    <mergeCell ref="L2283:M2283"/>
    <mergeCell ref="C2284:D2284"/>
    <mergeCell ref="I2284:J2284"/>
    <mergeCell ref="L2284:M2284"/>
    <mergeCell ref="A2268:P2268"/>
    <mergeCell ref="B2269:O2269"/>
    <mergeCell ref="P2269:P2303"/>
    <mergeCell ref="A2270:A2303"/>
    <mergeCell ref="B2270:B2271"/>
    <mergeCell ref="C2270:C2271"/>
    <mergeCell ref="D2270:O2270"/>
    <mergeCell ref="D2271:O2271"/>
    <mergeCell ref="B2272:B2274"/>
    <mergeCell ref="C2272:H2274"/>
    <mergeCell ref="D2264:E2264"/>
    <mergeCell ref="F2264:I2264"/>
    <mergeCell ref="D2265:E2265"/>
    <mergeCell ref="F2265:I2265"/>
    <mergeCell ref="J2265:O2267"/>
    <mergeCell ref="D2266:E2266"/>
    <mergeCell ref="F2266:I2266"/>
    <mergeCell ref="D2267:E2267"/>
    <mergeCell ref="F2267:I2267"/>
    <mergeCell ref="C2279:G2279"/>
    <mergeCell ref="I2279:O2279"/>
    <mergeCell ref="C2280:G2280"/>
    <mergeCell ref="I2280:O2280"/>
    <mergeCell ref="C2281:D2281"/>
    <mergeCell ref="I2281:J2281"/>
    <mergeCell ref="L2281:M2281"/>
    <mergeCell ref="O2281:O2282"/>
    <mergeCell ref="C2282:D2282"/>
    <mergeCell ref="I2282:J2282"/>
    <mergeCell ref="C2276:G2276"/>
    <mergeCell ref="I2276:O2276"/>
    <mergeCell ref="C2277:G2277"/>
    <mergeCell ref="C2252:D2252"/>
    <mergeCell ref="I2252:J2252"/>
    <mergeCell ref="L2252:M2252"/>
    <mergeCell ref="C2260:E2260"/>
    <mergeCell ref="F2260:H2260"/>
    <mergeCell ref="J2260:L2261"/>
    <mergeCell ref="M2260:O2261"/>
    <mergeCell ref="C2261:I2261"/>
    <mergeCell ref="D2262:E2262"/>
    <mergeCell ref="F2262:I2262"/>
    <mergeCell ref="J2262:O2264"/>
    <mergeCell ref="D2263:E2263"/>
    <mergeCell ref="F2263:I2263"/>
    <mergeCell ref="C2258:E2258"/>
    <mergeCell ref="F2258:H2258"/>
    <mergeCell ref="J2258:L2258"/>
    <mergeCell ref="M2258:O2258"/>
    <mergeCell ref="C2259:E2259"/>
    <mergeCell ref="F2259:H2259"/>
    <mergeCell ref="J2259:O2259"/>
    <mergeCell ref="C2248:D2248"/>
    <mergeCell ref="I2248:J2248"/>
    <mergeCell ref="L2248:M2248"/>
    <mergeCell ref="C2243:G2243"/>
    <mergeCell ref="I2243:O2243"/>
    <mergeCell ref="C2244:G2244"/>
    <mergeCell ref="I2244:O2244"/>
    <mergeCell ref="C2245:D2245"/>
    <mergeCell ref="I2245:J2245"/>
    <mergeCell ref="L2245:M2245"/>
    <mergeCell ref="O2245:O2246"/>
    <mergeCell ref="C2246:D2246"/>
    <mergeCell ref="I2246:J2246"/>
    <mergeCell ref="C2255:I2255"/>
    <mergeCell ref="J2255:L2255"/>
    <mergeCell ref="N2255:O2255"/>
    <mergeCell ref="C2256:E2257"/>
    <mergeCell ref="F2256:H2257"/>
    <mergeCell ref="J2256:L2256"/>
    <mergeCell ref="N2256:O2256"/>
    <mergeCell ref="J2257:L2257"/>
    <mergeCell ref="M2257:O2257"/>
    <mergeCell ref="C2253:E2254"/>
    <mergeCell ref="F2253:G2253"/>
    <mergeCell ref="H2253:I2253"/>
    <mergeCell ref="J2253:K2253"/>
    <mergeCell ref="F2254:G2254"/>
    <mergeCell ref="H2254:I2254"/>
    <mergeCell ref="J2254:K2254"/>
    <mergeCell ref="C2251:D2251"/>
    <mergeCell ref="I2251:J2251"/>
    <mergeCell ref="L2251:M2251"/>
    <mergeCell ref="C2240:G2240"/>
    <mergeCell ref="I2240:O2240"/>
    <mergeCell ref="C2241:G2241"/>
    <mergeCell ref="I2241:O2241"/>
    <mergeCell ref="C2242:G2242"/>
    <mergeCell ref="I2242:O2242"/>
    <mergeCell ref="I2236:K2238"/>
    <mergeCell ref="L2236:L2238"/>
    <mergeCell ref="M2236:O2236"/>
    <mergeCell ref="M2237:O2238"/>
    <mergeCell ref="C2239:G2239"/>
    <mergeCell ref="I2239:O2239"/>
    <mergeCell ref="A2232:P2232"/>
    <mergeCell ref="B2233:O2233"/>
    <mergeCell ref="P2233:P2267"/>
    <mergeCell ref="A2234:A2267"/>
    <mergeCell ref="B2234:B2235"/>
    <mergeCell ref="C2234:C2235"/>
    <mergeCell ref="D2234:O2234"/>
    <mergeCell ref="D2235:O2235"/>
    <mergeCell ref="B2236:B2238"/>
    <mergeCell ref="C2236:H2238"/>
    <mergeCell ref="C2249:D2249"/>
    <mergeCell ref="I2249:J2249"/>
    <mergeCell ref="L2249:M2249"/>
    <mergeCell ref="C2250:D2250"/>
    <mergeCell ref="I2250:J2250"/>
    <mergeCell ref="L2250:M2250"/>
    <mergeCell ref="L2246:M2246"/>
    <mergeCell ref="C2247:D2247"/>
    <mergeCell ref="I2247:J2247"/>
    <mergeCell ref="L2247:M2247"/>
    <mergeCell ref="D2228:E2228"/>
    <mergeCell ref="F2228:I2228"/>
    <mergeCell ref="D2229:E2229"/>
    <mergeCell ref="F2229:I2229"/>
    <mergeCell ref="J2229:O2231"/>
    <mergeCell ref="D2230:E2230"/>
    <mergeCell ref="F2230:I2230"/>
    <mergeCell ref="D2231:E2231"/>
    <mergeCell ref="F2231:I2231"/>
    <mergeCell ref="C2224:E2224"/>
    <mergeCell ref="F2224:H2224"/>
    <mergeCell ref="J2224:L2225"/>
    <mergeCell ref="M2224:O2225"/>
    <mergeCell ref="C2225:I2225"/>
    <mergeCell ref="D2226:E2226"/>
    <mergeCell ref="F2226:I2226"/>
    <mergeCell ref="J2226:O2228"/>
    <mergeCell ref="D2227:E2227"/>
    <mergeCell ref="F2227:I2227"/>
    <mergeCell ref="C2222:E2222"/>
    <mergeCell ref="F2222:H2222"/>
    <mergeCell ref="J2222:L2222"/>
    <mergeCell ref="M2222:O2222"/>
    <mergeCell ref="C2223:E2223"/>
    <mergeCell ref="F2223:H2223"/>
    <mergeCell ref="J2223:O2223"/>
    <mergeCell ref="C2219:I2219"/>
    <mergeCell ref="J2219:L2219"/>
    <mergeCell ref="N2219:O2219"/>
    <mergeCell ref="C2220:E2221"/>
    <mergeCell ref="F2220:H2221"/>
    <mergeCell ref="J2220:L2220"/>
    <mergeCell ref="N2220:O2220"/>
    <mergeCell ref="J2221:L2221"/>
    <mergeCell ref="M2221:O2221"/>
    <mergeCell ref="C2217:E2218"/>
    <mergeCell ref="F2217:G2217"/>
    <mergeCell ref="H2217:I2217"/>
    <mergeCell ref="J2217:K2217"/>
    <mergeCell ref="F2218:G2218"/>
    <mergeCell ref="H2218:I2218"/>
    <mergeCell ref="J2218:K2218"/>
    <mergeCell ref="I2205:O2205"/>
    <mergeCell ref="C2206:G2206"/>
    <mergeCell ref="I2206:O2206"/>
    <mergeCell ref="I2200:K2202"/>
    <mergeCell ref="L2200:L2202"/>
    <mergeCell ref="M2200:O2200"/>
    <mergeCell ref="M2201:O2202"/>
    <mergeCell ref="C2203:G2203"/>
    <mergeCell ref="I2203:O2203"/>
    <mergeCell ref="C2215:D2215"/>
    <mergeCell ref="I2215:J2215"/>
    <mergeCell ref="L2215:M2215"/>
    <mergeCell ref="C2216:D2216"/>
    <mergeCell ref="I2216:J2216"/>
    <mergeCell ref="L2216:M2216"/>
    <mergeCell ref="C2213:D2213"/>
    <mergeCell ref="I2213:J2213"/>
    <mergeCell ref="L2213:M2213"/>
    <mergeCell ref="C2214:D2214"/>
    <mergeCell ref="I2214:J2214"/>
    <mergeCell ref="L2214:M2214"/>
    <mergeCell ref="L2210:M2210"/>
    <mergeCell ref="C2211:D2211"/>
    <mergeCell ref="I2211:J2211"/>
    <mergeCell ref="L2211:M2211"/>
    <mergeCell ref="C2212:D2212"/>
    <mergeCell ref="I2212:J2212"/>
    <mergeCell ref="L2212:M2212"/>
    <mergeCell ref="A2196:P2196"/>
    <mergeCell ref="B2197:O2197"/>
    <mergeCell ref="P2197:P2231"/>
    <mergeCell ref="A2198:A2231"/>
    <mergeCell ref="B2198:B2199"/>
    <mergeCell ref="C2198:C2199"/>
    <mergeCell ref="D2198:O2198"/>
    <mergeCell ref="D2199:O2199"/>
    <mergeCell ref="B2200:B2202"/>
    <mergeCell ref="C2200:H2202"/>
    <mergeCell ref="D2192:E2192"/>
    <mergeCell ref="F2192:I2192"/>
    <mergeCell ref="D2193:E2193"/>
    <mergeCell ref="F2193:I2193"/>
    <mergeCell ref="J2193:O2195"/>
    <mergeCell ref="D2194:E2194"/>
    <mergeCell ref="F2194:I2194"/>
    <mergeCell ref="D2195:E2195"/>
    <mergeCell ref="F2195:I2195"/>
    <mergeCell ref="C2207:G2207"/>
    <mergeCell ref="I2207:O2207"/>
    <mergeCell ref="C2208:G2208"/>
    <mergeCell ref="I2208:O2208"/>
    <mergeCell ref="C2209:D2209"/>
    <mergeCell ref="I2209:J2209"/>
    <mergeCell ref="L2209:M2209"/>
    <mergeCell ref="O2209:O2210"/>
    <mergeCell ref="C2210:D2210"/>
    <mergeCell ref="I2210:J2210"/>
    <mergeCell ref="C2204:G2204"/>
    <mergeCell ref="I2204:O2204"/>
    <mergeCell ref="C2205:G2205"/>
    <mergeCell ref="C2180:D2180"/>
    <mergeCell ref="I2180:J2180"/>
    <mergeCell ref="L2180:M2180"/>
    <mergeCell ref="C2188:E2188"/>
    <mergeCell ref="F2188:H2188"/>
    <mergeCell ref="J2188:L2189"/>
    <mergeCell ref="M2188:O2189"/>
    <mergeCell ref="C2189:I2189"/>
    <mergeCell ref="D2190:E2190"/>
    <mergeCell ref="F2190:I2190"/>
    <mergeCell ref="J2190:O2192"/>
    <mergeCell ref="D2191:E2191"/>
    <mergeCell ref="F2191:I2191"/>
    <mergeCell ref="C2186:E2186"/>
    <mergeCell ref="F2186:H2186"/>
    <mergeCell ref="J2186:L2186"/>
    <mergeCell ref="M2186:O2186"/>
    <mergeCell ref="C2187:E2187"/>
    <mergeCell ref="F2187:H2187"/>
    <mergeCell ref="J2187:O2187"/>
    <mergeCell ref="C2176:D2176"/>
    <mergeCell ref="I2176:J2176"/>
    <mergeCell ref="L2176:M2176"/>
    <mergeCell ref="C2171:G2171"/>
    <mergeCell ref="I2171:O2171"/>
    <mergeCell ref="C2172:G2172"/>
    <mergeCell ref="I2172:O2172"/>
    <mergeCell ref="C2173:D2173"/>
    <mergeCell ref="I2173:J2173"/>
    <mergeCell ref="L2173:M2173"/>
    <mergeCell ref="O2173:O2174"/>
    <mergeCell ref="C2174:D2174"/>
    <mergeCell ref="I2174:J2174"/>
    <mergeCell ref="C2183:I2183"/>
    <mergeCell ref="J2183:L2183"/>
    <mergeCell ref="N2183:O2183"/>
    <mergeCell ref="C2184:E2185"/>
    <mergeCell ref="F2184:H2185"/>
    <mergeCell ref="J2184:L2184"/>
    <mergeCell ref="N2184:O2184"/>
    <mergeCell ref="J2185:L2185"/>
    <mergeCell ref="M2185:O2185"/>
    <mergeCell ref="C2181:E2182"/>
    <mergeCell ref="F2181:G2181"/>
    <mergeCell ref="H2181:I2181"/>
    <mergeCell ref="J2181:K2181"/>
    <mergeCell ref="F2182:G2182"/>
    <mergeCell ref="H2182:I2182"/>
    <mergeCell ref="J2182:K2182"/>
    <mergeCell ref="C2179:D2179"/>
    <mergeCell ref="I2179:J2179"/>
    <mergeCell ref="L2179:M2179"/>
    <mergeCell ref="C2168:G2168"/>
    <mergeCell ref="I2168:O2168"/>
    <mergeCell ref="C2169:G2169"/>
    <mergeCell ref="I2169:O2169"/>
    <mergeCell ref="C2170:G2170"/>
    <mergeCell ref="I2170:O2170"/>
    <mergeCell ref="I2164:K2166"/>
    <mergeCell ref="L2164:L2166"/>
    <mergeCell ref="M2164:O2164"/>
    <mergeCell ref="M2165:O2166"/>
    <mergeCell ref="C2167:G2167"/>
    <mergeCell ref="I2167:O2167"/>
    <mergeCell ref="A2160:P2160"/>
    <mergeCell ref="B2161:O2161"/>
    <mergeCell ref="P2161:P2195"/>
    <mergeCell ref="A2162:A2195"/>
    <mergeCell ref="B2162:B2163"/>
    <mergeCell ref="C2162:C2163"/>
    <mergeCell ref="D2162:O2162"/>
    <mergeCell ref="D2163:O2163"/>
    <mergeCell ref="B2164:B2166"/>
    <mergeCell ref="C2164:H2166"/>
    <mergeCell ref="C2177:D2177"/>
    <mergeCell ref="I2177:J2177"/>
    <mergeCell ref="L2177:M2177"/>
    <mergeCell ref="C2178:D2178"/>
    <mergeCell ref="I2178:J2178"/>
    <mergeCell ref="L2178:M2178"/>
    <mergeCell ref="L2174:M2174"/>
    <mergeCell ref="C2175:D2175"/>
    <mergeCell ref="I2175:J2175"/>
    <mergeCell ref="L2175:M2175"/>
    <mergeCell ref="D2156:E2156"/>
    <mergeCell ref="F2156:I2156"/>
    <mergeCell ref="D2157:E2157"/>
    <mergeCell ref="F2157:I2157"/>
    <mergeCell ref="J2157:O2159"/>
    <mergeCell ref="D2158:E2158"/>
    <mergeCell ref="F2158:I2158"/>
    <mergeCell ref="D2159:E2159"/>
    <mergeCell ref="F2159:I2159"/>
    <mergeCell ref="C2152:E2152"/>
    <mergeCell ref="F2152:H2152"/>
    <mergeCell ref="J2152:L2153"/>
    <mergeCell ref="M2152:O2153"/>
    <mergeCell ref="C2153:I2153"/>
    <mergeCell ref="D2154:E2154"/>
    <mergeCell ref="F2154:I2154"/>
    <mergeCell ref="J2154:O2156"/>
    <mergeCell ref="D2155:E2155"/>
    <mergeCell ref="F2155:I2155"/>
    <mergeCell ref="C2150:E2150"/>
    <mergeCell ref="F2150:H2150"/>
    <mergeCell ref="J2150:L2150"/>
    <mergeCell ref="M2150:O2150"/>
    <mergeCell ref="C2151:E2151"/>
    <mergeCell ref="F2151:H2151"/>
    <mergeCell ref="J2151:O2151"/>
    <mergeCell ref="C2147:I2147"/>
    <mergeCell ref="J2147:L2147"/>
    <mergeCell ref="N2147:O2147"/>
    <mergeCell ref="C2148:E2149"/>
    <mergeCell ref="F2148:H2149"/>
    <mergeCell ref="J2148:L2148"/>
    <mergeCell ref="N2148:O2148"/>
    <mergeCell ref="J2149:L2149"/>
    <mergeCell ref="M2149:O2149"/>
    <mergeCell ref="C2145:E2146"/>
    <mergeCell ref="F2145:G2145"/>
    <mergeCell ref="H2145:I2145"/>
    <mergeCell ref="J2145:K2145"/>
    <mergeCell ref="F2146:G2146"/>
    <mergeCell ref="H2146:I2146"/>
    <mergeCell ref="J2146:K2146"/>
    <mergeCell ref="I2133:O2133"/>
    <mergeCell ref="C2134:G2134"/>
    <mergeCell ref="I2134:O2134"/>
    <mergeCell ref="I2128:K2130"/>
    <mergeCell ref="L2128:L2130"/>
    <mergeCell ref="M2128:O2128"/>
    <mergeCell ref="M2129:O2130"/>
    <mergeCell ref="C2131:G2131"/>
    <mergeCell ref="I2131:O2131"/>
    <mergeCell ref="C2143:D2143"/>
    <mergeCell ref="I2143:J2143"/>
    <mergeCell ref="L2143:M2143"/>
    <mergeCell ref="C2144:D2144"/>
    <mergeCell ref="I2144:J2144"/>
    <mergeCell ref="L2144:M2144"/>
    <mergeCell ref="C2141:D2141"/>
    <mergeCell ref="I2141:J2141"/>
    <mergeCell ref="L2141:M2141"/>
    <mergeCell ref="C2142:D2142"/>
    <mergeCell ref="I2142:J2142"/>
    <mergeCell ref="L2142:M2142"/>
    <mergeCell ref="L2138:M2138"/>
    <mergeCell ref="C2139:D2139"/>
    <mergeCell ref="I2139:J2139"/>
    <mergeCell ref="L2139:M2139"/>
    <mergeCell ref="C2140:D2140"/>
    <mergeCell ref="I2140:J2140"/>
    <mergeCell ref="L2140:M2140"/>
    <mergeCell ref="A2124:P2124"/>
    <mergeCell ref="B2125:O2125"/>
    <mergeCell ref="P2125:P2159"/>
    <mergeCell ref="A2126:A2159"/>
    <mergeCell ref="B2126:B2127"/>
    <mergeCell ref="C2126:C2127"/>
    <mergeCell ref="D2126:O2126"/>
    <mergeCell ref="D2127:O2127"/>
    <mergeCell ref="B2128:B2130"/>
    <mergeCell ref="C2128:H2130"/>
    <mergeCell ref="D2120:E2120"/>
    <mergeCell ref="F2120:I2120"/>
    <mergeCell ref="D2121:E2121"/>
    <mergeCell ref="F2121:I2121"/>
    <mergeCell ref="J2121:O2123"/>
    <mergeCell ref="D2122:E2122"/>
    <mergeCell ref="F2122:I2122"/>
    <mergeCell ref="D2123:E2123"/>
    <mergeCell ref="F2123:I2123"/>
    <mergeCell ref="C2135:G2135"/>
    <mergeCell ref="I2135:O2135"/>
    <mergeCell ref="C2136:G2136"/>
    <mergeCell ref="I2136:O2136"/>
    <mergeCell ref="C2137:D2137"/>
    <mergeCell ref="I2137:J2137"/>
    <mergeCell ref="L2137:M2137"/>
    <mergeCell ref="O2137:O2138"/>
    <mergeCell ref="C2138:D2138"/>
    <mergeCell ref="I2138:J2138"/>
    <mergeCell ref="C2132:G2132"/>
    <mergeCell ref="I2132:O2132"/>
    <mergeCell ref="C2133:G2133"/>
    <mergeCell ref="C2108:D2108"/>
    <mergeCell ref="I2108:J2108"/>
    <mergeCell ref="L2108:M2108"/>
    <mergeCell ref="C2116:E2116"/>
    <mergeCell ref="F2116:H2116"/>
    <mergeCell ref="J2116:L2117"/>
    <mergeCell ref="M2116:O2117"/>
    <mergeCell ref="C2117:I2117"/>
    <mergeCell ref="D2118:E2118"/>
    <mergeCell ref="F2118:I2118"/>
    <mergeCell ref="J2118:O2120"/>
    <mergeCell ref="D2119:E2119"/>
    <mergeCell ref="F2119:I2119"/>
    <mergeCell ref="C2114:E2114"/>
    <mergeCell ref="F2114:H2114"/>
    <mergeCell ref="J2114:L2114"/>
    <mergeCell ref="M2114:O2114"/>
    <mergeCell ref="C2115:E2115"/>
    <mergeCell ref="F2115:H2115"/>
    <mergeCell ref="J2115:O2115"/>
    <mergeCell ref="C2104:D2104"/>
    <mergeCell ref="I2104:J2104"/>
    <mergeCell ref="L2104:M2104"/>
    <mergeCell ref="C2099:G2099"/>
    <mergeCell ref="I2099:O2099"/>
    <mergeCell ref="C2100:G2100"/>
    <mergeCell ref="I2100:O2100"/>
    <mergeCell ref="C2101:D2101"/>
    <mergeCell ref="I2101:J2101"/>
    <mergeCell ref="L2101:M2101"/>
    <mergeCell ref="O2101:O2102"/>
    <mergeCell ref="C2102:D2102"/>
    <mergeCell ref="I2102:J2102"/>
    <mergeCell ref="C2111:I2111"/>
    <mergeCell ref="J2111:L2111"/>
    <mergeCell ref="N2111:O2111"/>
    <mergeCell ref="C2112:E2113"/>
    <mergeCell ref="F2112:H2113"/>
    <mergeCell ref="J2112:L2112"/>
    <mergeCell ref="N2112:O2112"/>
    <mergeCell ref="J2113:L2113"/>
    <mergeCell ref="M2113:O2113"/>
    <mergeCell ref="C2109:E2110"/>
    <mergeCell ref="F2109:G2109"/>
    <mergeCell ref="H2109:I2109"/>
    <mergeCell ref="J2109:K2109"/>
    <mergeCell ref="F2110:G2110"/>
    <mergeCell ref="H2110:I2110"/>
    <mergeCell ref="J2110:K2110"/>
    <mergeCell ref="C2107:D2107"/>
    <mergeCell ref="I2107:J2107"/>
    <mergeCell ref="L2107:M2107"/>
    <mergeCell ref="C2096:G2096"/>
    <mergeCell ref="I2096:O2096"/>
    <mergeCell ref="C2097:G2097"/>
    <mergeCell ref="I2097:O2097"/>
    <mergeCell ref="C2098:G2098"/>
    <mergeCell ref="I2098:O2098"/>
    <mergeCell ref="I2092:K2094"/>
    <mergeCell ref="L2092:L2094"/>
    <mergeCell ref="M2092:O2092"/>
    <mergeCell ref="M2093:O2094"/>
    <mergeCell ref="C2095:G2095"/>
    <mergeCell ref="I2095:O2095"/>
    <mergeCell ref="A2088:P2088"/>
    <mergeCell ref="B2089:O2089"/>
    <mergeCell ref="P2089:P2123"/>
    <mergeCell ref="A2090:A2123"/>
    <mergeCell ref="B2090:B2091"/>
    <mergeCell ref="C2090:C2091"/>
    <mergeCell ref="D2090:O2090"/>
    <mergeCell ref="D2091:O2091"/>
    <mergeCell ref="B2092:B2094"/>
    <mergeCell ref="C2092:H2094"/>
    <mergeCell ref="C2105:D2105"/>
    <mergeCell ref="I2105:J2105"/>
    <mergeCell ref="L2105:M2105"/>
    <mergeCell ref="C2106:D2106"/>
    <mergeCell ref="I2106:J2106"/>
    <mergeCell ref="L2106:M2106"/>
    <mergeCell ref="L2102:M2102"/>
    <mergeCell ref="C2103:D2103"/>
    <mergeCell ref="I2103:J2103"/>
    <mergeCell ref="L2103:M2103"/>
    <mergeCell ref="D2084:E2084"/>
    <mergeCell ref="F2084:I2084"/>
    <mergeCell ref="D2085:E2085"/>
    <mergeCell ref="F2085:I2085"/>
    <mergeCell ref="J2085:O2087"/>
    <mergeCell ref="D2086:E2086"/>
    <mergeCell ref="F2086:I2086"/>
    <mergeCell ref="D2087:E2087"/>
    <mergeCell ref="F2087:I2087"/>
    <mergeCell ref="C2080:E2080"/>
    <mergeCell ref="F2080:H2080"/>
    <mergeCell ref="J2080:L2081"/>
    <mergeCell ref="M2080:O2081"/>
    <mergeCell ref="C2081:I2081"/>
    <mergeCell ref="D2082:E2082"/>
    <mergeCell ref="F2082:I2082"/>
    <mergeCell ref="J2082:O2084"/>
    <mergeCell ref="D2083:E2083"/>
    <mergeCell ref="F2083:I2083"/>
    <mergeCell ref="C2078:E2078"/>
    <mergeCell ref="F2078:H2078"/>
    <mergeCell ref="J2078:L2078"/>
    <mergeCell ref="M2078:O2078"/>
    <mergeCell ref="C2079:E2079"/>
    <mergeCell ref="F2079:H2079"/>
    <mergeCell ref="J2079:O2079"/>
    <mergeCell ref="C2075:I2075"/>
    <mergeCell ref="J2075:L2075"/>
    <mergeCell ref="N2075:O2075"/>
    <mergeCell ref="C2076:E2077"/>
    <mergeCell ref="F2076:H2077"/>
    <mergeCell ref="J2076:L2076"/>
    <mergeCell ref="N2076:O2076"/>
    <mergeCell ref="J2077:L2077"/>
    <mergeCell ref="M2077:O2077"/>
    <mergeCell ref="C2073:E2074"/>
    <mergeCell ref="F2073:G2073"/>
    <mergeCell ref="H2073:I2073"/>
    <mergeCell ref="J2073:K2073"/>
    <mergeCell ref="F2074:G2074"/>
    <mergeCell ref="H2074:I2074"/>
    <mergeCell ref="J2074:K2074"/>
    <mergeCell ref="I2061:O2061"/>
    <mergeCell ref="C2062:G2062"/>
    <mergeCell ref="I2062:O2062"/>
    <mergeCell ref="I2056:K2058"/>
    <mergeCell ref="L2056:L2058"/>
    <mergeCell ref="M2056:O2056"/>
    <mergeCell ref="M2057:O2058"/>
    <mergeCell ref="C2059:G2059"/>
    <mergeCell ref="I2059:O2059"/>
    <mergeCell ref="C2071:D2071"/>
    <mergeCell ref="I2071:J2071"/>
    <mergeCell ref="L2071:M2071"/>
    <mergeCell ref="C2072:D2072"/>
    <mergeCell ref="I2072:J2072"/>
    <mergeCell ref="L2072:M2072"/>
    <mergeCell ref="C2069:D2069"/>
    <mergeCell ref="I2069:J2069"/>
    <mergeCell ref="L2069:M2069"/>
    <mergeCell ref="C2070:D2070"/>
    <mergeCell ref="I2070:J2070"/>
    <mergeCell ref="L2070:M2070"/>
    <mergeCell ref="L2066:M2066"/>
    <mergeCell ref="C2067:D2067"/>
    <mergeCell ref="I2067:J2067"/>
    <mergeCell ref="L2067:M2067"/>
    <mergeCell ref="C2068:D2068"/>
    <mergeCell ref="I2068:J2068"/>
    <mergeCell ref="L2068:M2068"/>
    <mergeCell ref="A2052:P2052"/>
    <mergeCell ref="B2053:O2053"/>
    <mergeCell ref="P2053:P2087"/>
    <mergeCell ref="A2054:A2087"/>
    <mergeCell ref="B2054:B2055"/>
    <mergeCell ref="C2054:C2055"/>
    <mergeCell ref="D2054:O2054"/>
    <mergeCell ref="D2055:O2055"/>
    <mergeCell ref="B2056:B2058"/>
    <mergeCell ref="C2056:H2058"/>
    <mergeCell ref="D2048:E2048"/>
    <mergeCell ref="F2048:I2048"/>
    <mergeCell ref="D2049:E2049"/>
    <mergeCell ref="F2049:I2049"/>
    <mergeCell ref="J2049:O2051"/>
    <mergeCell ref="D2050:E2050"/>
    <mergeCell ref="F2050:I2050"/>
    <mergeCell ref="D2051:E2051"/>
    <mergeCell ref="F2051:I2051"/>
    <mergeCell ref="C2063:G2063"/>
    <mergeCell ref="I2063:O2063"/>
    <mergeCell ref="C2064:G2064"/>
    <mergeCell ref="I2064:O2064"/>
    <mergeCell ref="C2065:D2065"/>
    <mergeCell ref="I2065:J2065"/>
    <mergeCell ref="L2065:M2065"/>
    <mergeCell ref="O2065:O2066"/>
    <mergeCell ref="C2066:D2066"/>
    <mergeCell ref="I2066:J2066"/>
    <mergeCell ref="C2060:G2060"/>
    <mergeCell ref="I2060:O2060"/>
    <mergeCell ref="C2061:G2061"/>
    <mergeCell ref="C2036:D2036"/>
    <mergeCell ref="I2036:J2036"/>
    <mergeCell ref="L2036:M2036"/>
    <mergeCell ref="C2044:E2044"/>
    <mergeCell ref="F2044:H2044"/>
    <mergeCell ref="J2044:L2045"/>
    <mergeCell ref="M2044:O2045"/>
    <mergeCell ref="C2045:I2045"/>
    <mergeCell ref="D2046:E2046"/>
    <mergeCell ref="F2046:I2046"/>
    <mergeCell ref="J2046:O2048"/>
    <mergeCell ref="D2047:E2047"/>
    <mergeCell ref="F2047:I2047"/>
    <mergeCell ref="C2042:E2042"/>
    <mergeCell ref="F2042:H2042"/>
    <mergeCell ref="J2042:L2042"/>
    <mergeCell ref="M2042:O2042"/>
    <mergeCell ref="C2043:E2043"/>
    <mergeCell ref="F2043:H2043"/>
    <mergeCell ref="J2043:O2043"/>
    <mergeCell ref="C2032:D2032"/>
    <mergeCell ref="I2032:J2032"/>
    <mergeCell ref="L2032:M2032"/>
    <mergeCell ref="C2027:G2027"/>
    <mergeCell ref="I2027:O2027"/>
    <mergeCell ref="C2028:G2028"/>
    <mergeCell ref="I2028:O2028"/>
    <mergeCell ref="C2029:D2029"/>
    <mergeCell ref="I2029:J2029"/>
    <mergeCell ref="L2029:M2029"/>
    <mergeCell ref="O2029:O2030"/>
    <mergeCell ref="C2030:D2030"/>
    <mergeCell ref="I2030:J2030"/>
    <mergeCell ref="C2039:I2039"/>
    <mergeCell ref="J2039:L2039"/>
    <mergeCell ref="N2039:O2039"/>
    <mergeCell ref="C2040:E2041"/>
    <mergeCell ref="F2040:H2041"/>
    <mergeCell ref="J2040:L2040"/>
    <mergeCell ref="N2040:O2040"/>
    <mergeCell ref="J2041:L2041"/>
    <mergeCell ref="M2041:O2041"/>
    <mergeCell ref="C2037:E2038"/>
    <mergeCell ref="F2037:G2037"/>
    <mergeCell ref="H2037:I2037"/>
    <mergeCell ref="J2037:K2037"/>
    <mergeCell ref="F2038:G2038"/>
    <mergeCell ref="H2038:I2038"/>
    <mergeCell ref="J2038:K2038"/>
    <mergeCell ref="C2035:D2035"/>
    <mergeCell ref="I2035:J2035"/>
    <mergeCell ref="L2035:M2035"/>
    <mergeCell ref="C2024:G2024"/>
    <mergeCell ref="I2024:O2024"/>
    <mergeCell ref="C2025:G2025"/>
    <mergeCell ref="I2025:O2025"/>
    <mergeCell ref="C2026:G2026"/>
    <mergeCell ref="I2026:O2026"/>
    <mergeCell ref="I2020:K2022"/>
    <mergeCell ref="L2020:L2022"/>
    <mergeCell ref="M2020:O2020"/>
    <mergeCell ref="M2021:O2022"/>
    <mergeCell ref="C2023:G2023"/>
    <mergeCell ref="I2023:O2023"/>
    <mergeCell ref="A2016:P2016"/>
    <mergeCell ref="B2017:O2017"/>
    <mergeCell ref="P2017:P2051"/>
    <mergeCell ref="A2018:A2051"/>
    <mergeCell ref="B2018:B2019"/>
    <mergeCell ref="C2018:C2019"/>
    <mergeCell ref="D2018:O2018"/>
    <mergeCell ref="D2019:O2019"/>
    <mergeCell ref="B2020:B2022"/>
    <mergeCell ref="C2020:H2022"/>
    <mergeCell ref="C2033:D2033"/>
    <mergeCell ref="I2033:J2033"/>
    <mergeCell ref="L2033:M2033"/>
    <mergeCell ref="C2034:D2034"/>
    <mergeCell ref="I2034:J2034"/>
    <mergeCell ref="L2034:M2034"/>
    <mergeCell ref="L2030:M2030"/>
    <mergeCell ref="C2031:D2031"/>
    <mergeCell ref="I2031:J2031"/>
    <mergeCell ref="L2031:M2031"/>
    <mergeCell ref="D2012:E2012"/>
    <mergeCell ref="F2012:I2012"/>
    <mergeCell ref="D2013:E2013"/>
    <mergeCell ref="F2013:I2013"/>
    <mergeCell ref="J2013:O2015"/>
    <mergeCell ref="D2014:E2014"/>
    <mergeCell ref="F2014:I2014"/>
    <mergeCell ref="D2015:E2015"/>
    <mergeCell ref="F2015:I2015"/>
    <mergeCell ref="C2008:E2008"/>
    <mergeCell ref="F2008:H2008"/>
    <mergeCell ref="J2008:L2009"/>
    <mergeCell ref="M2008:O2009"/>
    <mergeCell ref="C2009:I2009"/>
    <mergeCell ref="D2010:E2010"/>
    <mergeCell ref="F2010:I2010"/>
    <mergeCell ref="J2010:O2012"/>
    <mergeCell ref="D2011:E2011"/>
    <mergeCell ref="F2011:I2011"/>
    <mergeCell ref="C2006:E2006"/>
    <mergeCell ref="F2006:H2006"/>
    <mergeCell ref="J2006:L2006"/>
    <mergeCell ref="M2006:O2006"/>
    <mergeCell ref="C2007:E2007"/>
    <mergeCell ref="F2007:H2007"/>
    <mergeCell ref="J2007:O2007"/>
    <mergeCell ref="C2003:I2003"/>
    <mergeCell ref="J2003:L2003"/>
    <mergeCell ref="N2003:O2003"/>
    <mergeCell ref="C2004:E2005"/>
    <mergeCell ref="F2004:H2005"/>
    <mergeCell ref="J2004:L2004"/>
    <mergeCell ref="N2004:O2004"/>
    <mergeCell ref="J2005:L2005"/>
    <mergeCell ref="M2005:O2005"/>
    <mergeCell ref="C2001:E2002"/>
    <mergeCell ref="F2001:G2001"/>
    <mergeCell ref="H2001:I2001"/>
    <mergeCell ref="J2001:K2001"/>
    <mergeCell ref="F2002:G2002"/>
    <mergeCell ref="H2002:I2002"/>
    <mergeCell ref="J2002:K2002"/>
    <mergeCell ref="I1989:O1989"/>
    <mergeCell ref="C1990:G1990"/>
    <mergeCell ref="I1990:O1990"/>
    <mergeCell ref="I1984:K1986"/>
    <mergeCell ref="L1984:L1986"/>
    <mergeCell ref="M1984:O1984"/>
    <mergeCell ref="M1985:O1986"/>
    <mergeCell ref="C1987:G1987"/>
    <mergeCell ref="I1987:O1987"/>
    <mergeCell ref="C1999:D1999"/>
    <mergeCell ref="I1999:J1999"/>
    <mergeCell ref="L1999:M1999"/>
    <mergeCell ref="C2000:D2000"/>
    <mergeCell ref="I2000:J2000"/>
    <mergeCell ref="L2000:M2000"/>
    <mergeCell ref="C1997:D1997"/>
    <mergeCell ref="I1997:J1997"/>
    <mergeCell ref="L1997:M1997"/>
    <mergeCell ref="C1998:D1998"/>
    <mergeCell ref="I1998:J1998"/>
    <mergeCell ref="L1998:M1998"/>
    <mergeCell ref="L1994:M1994"/>
    <mergeCell ref="C1995:D1995"/>
    <mergeCell ref="I1995:J1995"/>
    <mergeCell ref="L1995:M1995"/>
    <mergeCell ref="C1996:D1996"/>
    <mergeCell ref="I1996:J1996"/>
    <mergeCell ref="L1996:M1996"/>
    <mergeCell ref="A1980:P1980"/>
    <mergeCell ref="B1981:O1981"/>
    <mergeCell ref="P1981:P2015"/>
    <mergeCell ref="A1982:A2015"/>
    <mergeCell ref="B1982:B1983"/>
    <mergeCell ref="C1982:C1983"/>
    <mergeCell ref="D1982:O1982"/>
    <mergeCell ref="D1983:O1983"/>
    <mergeCell ref="B1984:B1986"/>
    <mergeCell ref="C1984:H1986"/>
    <mergeCell ref="D1976:E1976"/>
    <mergeCell ref="F1976:I1976"/>
    <mergeCell ref="D1977:E1977"/>
    <mergeCell ref="F1977:I1977"/>
    <mergeCell ref="J1977:O1979"/>
    <mergeCell ref="D1978:E1978"/>
    <mergeCell ref="F1978:I1978"/>
    <mergeCell ref="D1979:E1979"/>
    <mergeCell ref="F1979:I1979"/>
    <mergeCell ref="C1991:G1991"/>
    <mergeCell ref="I1991:O1991"/>
    <mergeCell ref="C1992:G1992"/>
    <mergeCell ref="I1992:O1992"/>
    <mergeCell ref="C1993:D1993"/>
    <mergeCell ref="I1993:J1993"/>
    <mergeCell ref="L1993:M1993"/>
    <mergeCell ref="O1993:O1994"/>
    <mergeCell ref="C1994:D1994"/>
    <mergeCell ref="I1994:J1994"/>
    <mergeCell ref="C1988:G1988"/>
    <mergeCell ref="I1988:O1988"/>
    <mergeCell ref="C1989:G1989"/>
    <mergeCell ref="C1964:D1964"/>
    <mergeCell ref="I1964:J1964"/>
    <mergeCell ref="L1964:M1964"/>
    <mergeCell ref="C1972:E1972"/>
    <mergeCell ref="F1972:H1972"/>
    <mergeCell ref="J1972:L1973"/>
    <mergeCell ref="M1972:O1973"/>
    <mergeCell ref="C1973:I1973"/>
    <mergeCell ref="D1974:E1974"/>
    <mergeCell ref="F1974:I1974"/>
    <mergeCell ref="J1974:O1976"/>
    <mergeCell ref="D1975:E1975"/>
    <mergeCell ref="F1975:I1975"/>
    <mergeCell ref="C1970:E1970"/>
    <mergeCell ref="F1970:H1970"/>
    <mergeCell ref="J1970:L1970"/>
    <mergeCell ref="M1970:O1970"/>
    <mergeCell ref="C1971:E1971"/>
    <mergeCell ref="F1971:H1971"/>
    <mergeCell ref="J1971:O1971"/>
    <mergeCell ref="C1960:D1960"/>
    <mergeCell ref="I1960:J1960"/>
    <mergeCell ref="L1960:M1960"/>
    <mergeCell ref="C1955:G1955"/>
    <mergeCell ref="I1955:O1955"/>
    <mergeCell ref="C1956:G1956"/>
    <mergeCell ref="I1956:O1956"/>
    <mergeCell ref="C1957:D1957"/>
    <mergeCell ref="I1957:J1957"/>
    <mergeCell ref="L1957:M1957"/>
    <mergeCell ref="O1957:O1958"/>
    <mergeCell ref="C1958:D1958"/>
    <mergeCell ref="I1958:J1958"/>
    <mergeCell ref="C1967:I1967"/>
    <mergeCell ref="J1967:L1967"/>
    <mergeCell ref="N1967:O1967"/>
    <mergeCell ref="C1968:E1969"/>
    <mergeCell ref="F1968:H1969"/>
    <mergeCell ref="J1968:L1968"/>
    <mergeCell ref="N1968:O1968"/>
    <mergeCell ref="J1969:L1969"/>
    <mergeCell ref="M1969:O1969"/>
    <mergeCell ref="C1965:E1966"/>
    <mergeCell ref="F1965:G1965"/>
    <mergeCell ref="H1965:I1965"/>
    <mergeCell ref="J1965:K1965"/>
    <mergeCell ref="F1966:G1966"/>
    <mergeCell ref="H1966:I1966"/>
    <mergeCell ref="J1966:K1966"/>
    <mergeCell ref="C1963:D1963"/>
    <mergeCell ref="I1963:J1963"/>
    <mergeCell ref="L1963:M1963"/>
    <mergeCell ref="C1952:G1952"/>
    <mergeCell ref="I1952:O1952"/>
    <mergeCell ref="C1953:G1953"/>
    <mergeCell ref="I1953:O1953"/>
    <mergeCell ref="C1954:G1954"/>
    <mergeCell ref="I1954:O1954"/>
    <mergeCell ref="I1948:K1950"/>
    <mergeCell ref="L1948:L1950"/>
    <mergeCell ref="M1948:O1948"/>
    <mergeCell ref="M1949:O1950"/>
    <mergeCell ref="C1951:G1951"/>
    <mergeCell ref="I1951:O1951"/>
    <mergeCell ref="A1944:P1944"/>
    <mergeCell ref="B1945:O1945"/>
    <mergeCell ref="P1945:P1979"/>
    <mergeCell ref="A1946:A1979"/>
    <mergeCell ref="B1946:B1947"/>
    <mergeCell ref="C1946:C1947"/>
    <mergeCell ref="D1946:O1946"/>
    <mergeCell ref="D1947:O1947"/>
    <mergeCell ref="B1948:B1950"/>
    <mergeCell ref="C1948:H1950"/>
    <mergeCell ref="C1961:D1961"/>
    <mergeCell ref="I1961:J1961"/>
    <mergeCell ref="L1961:M1961"/>
    <mergeCell ref="C1962:D1962"/>
    <mergeCell ref="I1962:J1962"/>
    <mergeCell ref="L1962:M1962"/>
    <mergeCell ref="L1958:M1958"/>
    <mergeCell ref="C1959:D1959"/>
    <mergeCell ref="I1959:J1959"/>
    <mergeCell ref="L1959:M1959"/>
    <mergeCell ref="D1940:E1940"/>
    <mergeCell ref="F1940:I1940"/>
    <mergeCell ref="D1941:E1941"/>
    <mergeCell ref="F1941:I1941"/>
    <mergeCell ref="J1941:O1943"/>
    <mergeCell ref="D1942:E1942"/>
    <mergeCell ref="F1942:I1942"/>
    <mergeCell ref="D1943:E1943"/>
    <mergeCell ref="F1943:I1943"/>
    <mergeCell ref="C1936:E1936"/>
    <mergeCell ref="F1936:H1936"/>
    <mergeCell ref="J1936:L1937"/>
    <mergeCell ref="M1936:O1937"/>
    <mergeCell ref="C1937:I1937"/>
    <mergeCell ref="D1938:E1938"/>
    <mergeCell ref="F1938:I1938"/>
    <mergeCell ref="J1938:O1940"/>
    <mergeCell ref="D1939:E1939"/>
    <mergeCell ref="F1939:I1939"/>
    <mergeCell ref="C1934:E1934"/>
    <mergeCell ref="F1934:H1934"/>
    <mergeCell ref="J1934:L1934"/>
    <mergeCell ref="M1934:O1934"/>
    <mergeCell ref="C1935:E1935"/>
    <mergeCell ref="F1935:H1935"/>
    <mergeCell ref="J1935:O1935"/>
    <mergeCell ref="C1931:I1931"/>
    <mergeCell ref="J1931:L1931"/>
    <mergeCell ref="N1931:O1931"/>
    <mergeCell ref="C1932:E1933"/>
    <mergeCell ref="F1932:H1933"/>
    <mergeCell ref="J1932:L1932"/>
    <mergeCell ref="N1932:O1932"/>
    <mergeCell ref="J1933:L1933"/>
    <mergeCell ref="M1933:O1933"/>
    <mergeCell ref="C1929:E1930"/>
    <mergeCell ref="F1929:G1929"/>
    <mergeCell ref="H1929:I1929"/>
    <mergeCell ref="J1929:K1929"/>
    <mergeCell ref="F1930:G1930"/>
    <mergeCell ref="H1930:I1930"/>
    <mergeCell ref="J1930:K1930"/>
    <mergeCell ref="I1917:O1917"/>
    <mergeCell ref="C1918:G1918"/>
    <mergeCell ref="I1918:O1918"/>
    <mergeCell ref="I1912:K1914"/>
    <mergeCell ref="L1912:L1914"/>
    <mergeCell ref="M1912:O1912"/>
    <mergeCell ref="M1913:O1914"/>
    <mergeCell ref="C1915:G1915"/>
    <mergeCell ref="I1915:O1915"/>
    <mergeCell ref="C1927:D1927"/>
    <mergeCell ref="I1927:J1927"/>
    <mergeCell ref="L1927:M1927"/>
    <mergeCell ref="C1928:D1928"/>
    <mergeCell ref="I1928:J1928"/>
    <mergeCell ref="L1928:M1928"/>
    <mergeCell ref="C1925:D1925"/>
    <mergeCell ref="I1925:J1925"/>
    <mergeCell ref="L1925:M1925"/>
    <mergeCell ref="C1926:D1926"/>
    <mergeCell ref="I1926:J1926"/>
    <mergeCell ref="L1926:M1926"/>
    <mergeCell ref="L1922:M1922"/>
    <mergeCell ref="C1923:D1923"/>
    <mergeCell ref="I1923:J1923"/>
    <mergeCell ref="L1923:M1923"/>
    <mergeCell ref="C1924:D1924"/>
    <mergeCell ref="I1924:J1924"/>
    <mergeCell ref="L1924:M1924"/>
    <mergeCell ref="A1908:P1908"/>
    <mergeCell ref="B1909:O1909"/>
    <mergeCell ref="P1909:P1943"/>
    <mergeCell ref="A1910:A1943"/>
    <mergeCell ref="B1910:B1911"/>
    <mergeCell ref="C1910:C1911"/>
    <mergeCell ref="D1910:O1910"/>
    <mergeCell ref="D1911:O1911"/>
    <mergeCell ref="B1912:B1914"/>
    <mergeCell ref="C1912:H1914"/>
    <mergeCell ref="D1904:E1904"/>
    <mergeCell ref="F1904:I1904"/>
    <mergeCell ref="D1905:E1905"/>
    <mergeCell ref="F1905:I1905"/>
    <mergeCell ref="J1905:O1907"/>
    <mergeCell ref="D1906:E1906"/>
    <mergeCell ref="F1906:I1906"/>
    <mergeCell ref="D1907:E1907"/>
    <mergeCell ref="F1907:I1907"/>
    <mergeCell ref="C1919:G1919"/>
    <mergeCell ref="I1919:O1919"/>
    <mergeCell ref="C1920:G1920"/>
    <mergeCell ref="I1920:O1920"/>
    <mergeCell ref="C1921:D1921"/>
    <mergeCell ref="I1921:J1921"/>
    <mergeCell ref="L1921:M1921"/>
    <mergeCell ref="O1921:O1922"/>
    <mergeCell ref="C1922:D1922"/>
    <mergeCell ref="I1922:J1922"/>
    <mergeCell ref="C1916:G1916"/>
    <mergeCell ref="I1916:O1916"/>
    <mergeCell ref="C1917:G1917"/>
    <mergeCell ref="C1892:D1892"/>
    <mergeCell ref="I1892:J1892"/>
    <mergeCell ref="L1892:M1892"/>
    <mergeCell ref="C1900:E1900"/>
    <mergeCell ref="F1900:H1900"/>
    <mergeCell ref="J1900:L1901"/>
    <mergeCell ref="M1900:O1901"/>
    <mergeCell ref="C1901:I1901"/>
    <mergeCell ref="D1902:E1902"/>
    <mergeCell ref="F1902:I1902"/>
    <mergeCell ref="J1902:O1904"/>
    <mergeCell ref="D1903:E1903"/>
    <mergeCell ref="F1903:I1903"/>
    <mergeCell ref="C1898:E1898"/>
    <mergeCell ref="F1898:H1898"/>
    <mergeCell ref="J1898:L1898"/>
    <mergeCell ref="M1898:O1898"/>
    <mergeCell ref="C1899:E1899"/>
    <mergeCell ref="F1899:H1899"/>
    <mergeCell ref="J1899:O1899"/>
    <mergeCell ref="C1888:D1888"/>
    <mergeCell ref="I1888:J1888"/>
    <mergeCell ref="L1888:M1888"/>
    <mergeCell ref="C1883:G1883"/>
    <mergeCell ref="I1883:O1883"/>
    <mergeCell ref="C1884:G1884"/>
    <mergeCell ref="I1884:O1884"/>
    <mergeCell ref="C1885:D1885"/>
    <mergeCell ref="I1885:J1885"/>
    <mergeCell ref="L1885:M1885"/>
    <mergeCell ref="O1885:O1886"/>
    <mergeCell ref="C1886:D1886"/>
    <mergeCell ref="I1886:J1886"/>
    <mergeCell ref="C1895:I1895"/>
    <mergeCell ref="J1895:L1895"/>
    <mergeCell ref="N1895:O1895"/>
    <mergeCell ref="C1896:E1897"/>
    <mergeCell ref="F1896:H1897"/>
    <mergeCell ref="J1896:L1896"/>
    <mergeCell ref="N1896:O1896"/>
    <mergeCell ref="J1897:L1897"/>
    <mergeCell ref="M1897:O1897"/>
    <mergeCell ref="C1893:E1894"/>
    <mergeCell ref="F1893:G1893"/>
    <mergeCell ref="H1893:I1893"/>
    <mergeCell ref="J1893:K1893"/>
    <mergeCell ref="F1894:G1894"/>
    <mergeCell ref="H1894:I1894"/>
    <mergeCell ref="J1894:K1894"/>
    <mergeCell ref="C1891:D1891"/>
    <mergeCell ref="I1891:J1891"/>
    <mergeCell ref="L1891:M1891"/>
    <mergeCell ref="C1880:G1880"/>
    <mergeCell ref="I1880:O1880"/>
    <mergeCell ref="C1881:G1881"/>
    <mergeCell ref="I1881:O1881"/>
    <mergeCell ref="C1882:G1882"/>
    <mergeCell ref="I1882:O1882"/>
    <mergeCell ref="I1876:K1878"/>
    <mergeCell ref="L1876:L1878"/>
    <mergeCell ref="M1876:O1876"/>
    <mergeCell ref="M1877:O1878"/>
    <mergeCell ref="C1879:G1879"/>
    <mergeCell ref="I1879:O1879"/>
    <mergeCell ref="A1872:P1872"/>
    <mergeCell ref="B1873:O1873"/>
    <mergeCell ref="P1873:P1907"/>
    <mergeCell ref="A1874:A1907"/>
    <mergeCell ref="B1874:B1875"/>
    <mergeCell ref="C1874:C1875"/>
    <mergeCell ref="D1874:O1874"/>
    <mergeCell ref="D1875:O1875"/>
    <mergeCell ref="B1876:B1878"/>
    <mergeCell ref="C1876:H1878"/>
    <mergeCell ref="C1889:D1889"/>
    <mergeCell ref="I1889:J1889"/>
    <mergeCell ref="L1889:M1889"/>
    <mergeCell ref="C1890:D1890"/>
    <mergeCell ref="I1890:J1890"/>
    <mergeCell ref="L1890:M1890"/>
    <mergeCell ref="L1886:M1886"/>
    <mergeCell ref="C1887:D1887"/>
    <mergeCell ref="I1887:J1887"/>
    <mergeCell ref="L1887:M1887"/>
    <mergeCell ref="D1868:E1868"/>
    <mergeCell ref="F1868:I1868"/>
    <mergeCell ref="D1869:E1869"/>
    <mergeCell ref="F1869:I1869"/>
    <mergeCell ref="J1869:O1871"/>
    <mergeCell ref="D1870:E1870"/>
    <mergeCell ref="F1870:I1870"/>
    <mergeCell ref="D1871:E1871"/>
    <mergeCell ref="F1871:I1871"/>
    <mergeCell ref="C1864:E1864"/>
    <mergeCell ref="F1864:H1864"/>
    <mergeCell ref="J1864:L1865"/>
    <mergeCell ref="M1864:O1865"/>
    <mergeCell ref="C1865:I1865"/>
    <mergeCell ref="D1866:E1866"/>
    <mergeCell ref="F1866:I1866"/>
    <mergeCell ref="J1866:O1868"/>
    <mergeCell ref="D1867:E1867"/>
    <mergeCell ref="F1867:I1867"/>
    <mergeCell ref="C1862:E1862"/>
    <mergeCell ref="F1862:H1862"/>
    <mergeCell ref="J1862:L1862"/>
    <mergeCell ref="M1862:O1862"/>
    <mergeCell ref="C1863:E1863"/>
    <mergeCell ref="F1863:H1863"/>
    <mergeCell ref="J1863:O1863"/>
    <mergeCell ref="C1859:I1859"/>
    <mergeCell ref="J1859:L1859"/>
    <mergeCell ref="N1859:O1859"/>
    <mergeCell ref="C1860:E1861"/>
    <mergeCell ref="F1860:H1861"/>
    <mergeCell ref="J1860:L1860"/>
    <mergeCell ref="N1860:O1860"/>
    <mergeCell ref="J1861:L1861"/>
    <mergeCell ref="M1861:O1861"/>
    <mergeCell ref="C1857:E1858"/>
    <mergeCell ref="F1857:G1857"/>
    <mergeCell ref="H1857:I1857"/>
    <mergeCell ref="J1857:K1857"/>
    <mergeCell ref="F1858:G1858"/>
    <mergeCell ref="H1858:I1858"/>
    <mergeCell ref="J1858:K1858"/>
    <mergeCell ref="I1845:O1845"/>
    <mergeCell ref="C1846:G1846"/>
    <mergeCell ref="I1846:O1846"/>
    <mergeCell ref="I1840:K1842"/>
    <mergeCell ref="L1840:L1842"/>
    <mergeCell ref="M1840:O1840"/>
    <mergeCell ref="M1841:O1842"/>
    <mergeCell ref="C1843:G1843"/>
    <mergeCell ref="I1843:O1843"/>
    <mergeCell ref="C1855:D1855"/>
    <mergeCell ref="I1855:J1855"/>
    <mergeCell ref="L1855:M1855"/>
    <mergeCell ref="C1856:D1856"/>
    <mergeCell ref="I1856:J1856"/>
    <mergeCell ref="L1856:M1856"/>
    <mergeCell ref="C1853:D1853"/>
    <mergeCell ref="I1853:J1853"/>
    <mergeCell ref="L1853:M1853"/>
    <mergeCell ref="C1854:D1854"/>
    <mergeCell ref="I1854:J1854"/>
    <mergeCell ref="L1854:M1854"/>
    <mergeCell ref="L1850:M1850"/>
    <mergeCell ref="C1851:D1851"/>
    <mergeCell ref="I1851:J1851"/>
    <mergeCell ref="L1851:M1851"/>
    <mergeCell ref="C1852:D1852"/>
    <mergeCell ref="I1852:J1852"/>
    <mergeCell ref="L1852:M1852"/>
    <mergeCell ref="A1836:P1836"/>
    <mergeCell ref="B1837:O1837"/>
    <mergeCell ref="P1837:P1871"/>
    <mergeCell ref="A1838:A1871"/>
    <mergeCell ref="B1838:B1839"/>
    <mergeCell ref="C1838:C1839"/>
    <mergeCell ref="D1838:O1838"/>
    <mergeCell ref="D1839:O1839"/>
    <mergeCell ref="B1840:B1842"/>
    <mergeCell ref="C1840:H1842"/>
    <mergeCell ref="D1832:E1832"/>
    <mergeCell ref="F1832:I1832"/>
    <mergeCell ref="D1833:E1833"/>
    <mergeCell ref="F1833:I1833"/>
    <mergeCell ref="J1833:O1835"/>
    <mergeCell ref="D1834:E1834"/>
    <mergeCell ref="F1834:I1834"/>
    <mergeCell ref="D1835:E1835"/>
    <mergeCell ref="F1835:I1835"/>
    <mergeCell ref="C1847:G1847"/>
    <mergeCell ref="I1847:O1847"/>
    <mergeCell ref="C1848:G1848"/>
    <mergeCell ref="I1848:O1848"/>
    <mergeCell ref="C1849:D1849"/>
    <mergeCell ref="I1849:J1849"/>
    <mergeCell ref="L1849:M1849"/>
    <mergeCell ref="O1849:O1850"/>
    <mergeCell ref="C1850:D1850"/>
    <mergeCell ref="I1850:J1850"/>
    <mergeCell ref="C1844:G1844"/>
    <mergeCell ref="I1844:O1844"/>
    <mergeCell ref="C1845:G1845"/>
    <mergeCell ref="C1820:D1820"/>
    <mergeCell ref="I1820:J1820"/>
    <mergeCell ref="L1820:M1820"/>
    <mergeCell ref="C1828:E1828"/>
    <mergeCell ref="F1828:H1828"/>
    <mergeCell ref="J1828:L1829"/>
    <mergeCell ref="M1828:O1829"/>
    <mergeCell ref="C1829:I1829"/>
    <mergeCell ref="D1830:E1830"/>
    <mergeCell ref="F1830:I1830"/>
    <mergeCell ref="J1830:O1832"/>
    <mergeCell ref="D1831:E1831"/>
    <mergeCell ref="F1831:I1831"/>
    <mergeCell ref="C1826:E1826"/>
    <mergeCell ref="F1826:H1826"/>
    <mergeCell ref="J1826:L1826"/>
    <mergeCell ref="M1826:O1826"/>
    <mergeCell ref="C1827:E1827"/>
    <mergeCell ref="F1827:H1827"/>
    <mergeCell ref="J1827:O1827"/>
    <mergeCell ref="C1816:D1816"/>
    <mergeCell ref="I1816:J1816"/>
    <mergeCell ref="L1816:M1816"/>
    <mergeCell ref="C1811:G1811"/>
    <mergeCell ref="I1811:O1811"/>
    <mergeCell ref="C1812:G1812"/>
    <mergeCell ref="I1812:O1812"/>
    <mergeCell ref="C1813:D1813"/>
    <mergeCell ref="I1813:J1813"/>
    <mergeCell ref="L1813:M1813"/>
    <mergeCell ref="O1813:O1814"/>
    <mergeCell ref="C1814:D1814"/>
    <mergeCell ref="I1814:J1814"/>
    <mergeCell ref="C1823:I1823"/>
    <mergeCell ref="J1823:L1823"/>
    <mergeCell ref="N1823:O1823"/>
    <mergeCell ref="C1824:E1825"/>
    <mergeCell ref="F1824:H1825"/>
    <mergeCell ref="J1824:L1824"/>
    <mergeCell ref="N1824:O1824"/>
    <mergeCell ref="J1825:L1825"/>
    <mergeCell ref="M1825:O1825"/>
    <mergeCell ref="C1821:E1822"/>
    <mergeCell ref="F1821:G1821"/>
    <mergeCell ref="H1821:I1821"/>
    <mergeCell ref="J1821:K1821"/>
    <mergeCell ref="F1822:G1822"/>
    <mergeCell ref="H1822:I1822"/>
    <mergeCell ref="J1822:K1822"/>
    <mergeCell ref="C1819:D1819"/>
    <mergeCell ref="I1819:J1819"/>
    <mergeCell ref="L1819:M1819"/>
    <mergeCell ref="C1808:G1808"/>
    <mergeCell ref="I1808:O1808"/>
    <mergeCell ref="C1809:G1809"/>
    <mergeCell ref="I1809:O1809"/>
    <mergeCell ref="C1810:G1810"/>
    <mergeCell ref="I1810:O1810"/>
    <mergeCell ref="I1804:K1806"/>
    <mergeCell ref="L1804:L1806"/>
    <mergeCell ref="M1804:O1804"/>
    <mergeCell ref="M1805:O1806"/>
    <mergeCell ref="C1807:G1807"/>
    <mergeCell ref="I1807:O1807"/>
    <mergeCell ref="A1800:P1800"/>
    <mergeCell ref="B1801:O1801"/>
    <mergeCell ref="P1801:P1835"/>
    <mergeCell ref="A1802:A1835"/>
    <mergeCell ref="B1802:B1803"/>
    <mergeCell ref="C1802:C1803"/>
    <mergeCell ref="D1802:O1802"/>
    <mergeCell ref="D1803:O1803"/>
    <mergeCell ref="B1804:B1806"/>
    <mergeCell ref="C1804:H1806"/>
    <mergeCell ref="C1817:D1817"/>
    <mergeCell ref="I1817:J1817"/>
    <mergeCell ref="L1817:M1817"/>
    <mergeCell ref="C1818:D1818"/>
    <mergeCell ref="I1818:J1818"/>
    <mergeCell ref="L1818:M1818"/>
    <mergeCell ref="L1814:M1814"/>
    <mergeCell ref="C1815:D1815"/>
    <mergeCell ref="I1815:J1815"/>
    <mergeCell ref="L1815:M1815"/>
    <mergeCell ref="D1796:E1796"/>
    <mergeCell ref="F1796:I1796"/>
    <mergeCell ref="D1797:E1797"/>
    <mergeCell ref="F1797:I1797"/>
    <mergeCell ref="J1797:O1799"/>
    <mergeCell ref="D1798:E1798"/>
    <mergeCell ref="F1798:I1798"/>
    <mergeCell ref="D1799:E1799"/>
    <mergeCell ref="F1799:I1799"/>
    <mergeCell ref="C1792:E1792"/>
    <mergeCell ref="F1792:H1792"/>
    <mergeCell ref="J1792:L1793"/>
    <mergeCell ref="M1792:O1793"/>
    <mergeCell ref="C1793:I1793"/>
    <mergeCell ref="D1794:E1794"/>
    <mergeCell ref="F1794:I1794"/>
    <mergeCell ref="J1794:O1796"/>
    <mergeCell ref="D1795:E1795"/>
    <mergeCell ref="F1795:I1795"/>
    <mergeCell ref="C1790:E1790"/>
    <mergeCell ref="F1790:H1790"/>
    <mergeCell ref="J1790:L1790"/>
    <mergeCell ref="M1790:O1790"/>
    <mergeCell ref="C1791:E1791"/>
    <mergeCell ref="F1791:H1791"/>
    <mergeCell ref="J1791:O1791"/>
    <mergeCell ref="C1787:I1787"/>
    <mergeCell ref="J1787:L1787"/>
    <mergeCell ref="N1787:O1787"/>
    <mergeCell ref="C1788:E1789"/>
    <mergeCell ref="F1788:H1789"/>
    <mergeCell ref="J1788:L1788"/>
    <mergeCell ref="N1788:O1788"/>
    <mergeCell ref="J1789:L1789"/>
    <mergeCell ref="M1789:O1789"/>
    <mergeCell ref="C1785:E1786"/>
    <mergeCell ref="F1785:G1785"/>
    <mergeCell ref="H1785:I1785"/>
    <mergeCell ref="J1785:K1785"/>
    <mergeCell ref="F1786:G1786"/>
    <mergeCell ref="H1786:I1786"/>
    <mergeCell ref="J1786:K1786"/>
    <mergeCell ref="I1773:O1773"/>
    <mergeCell ref="C1774:G1774"/>
    <mergeCell ref="I1774:O1774"/>
    <mergeCell ref="I1768:K1770"/>
    <mergeCell ref="L1768:L1770"/>
    <mergeCell ref="M1768:O1768"/>
    <mergeCell ref="M1769:O1770"/>
    <mergeCell ref="C1771:G1771"/>
    <mergeCell ref="I1771:O1771"/>
    <mergeCell ref="C1783:D1783"/>
    <mergeCell ref="I1783:J1783"/>
    <mergeCell ref="L1783:M1783"/>
    <mergeCell ref="C1784:D1784"/>
    <mergeCell ref="I1784:J1784"/>
    <mergeCell ref="L1784:M1784"/>
    <mergeCell ref="C1781:D1781"/>
    <mergeCell ref="I1781:J1781"/>
    <mergeCell ref="L1781:M1781"/>
    <mergeCell ref="C1782:D1782"/>
    <mergeCell ref="I1782:J1782"/>
    <mergeCell ref="L1782:M1782"/>
    <mergeCell ref="L1778:M1778"/>
    <mergeCell ref="C1779:D1779"/>
    <mergeCell ref="I1779:J1779"/>
    <mergeCell ref="L1779:M1779"/>
    <mergeCell ref="C1780:D1780"/>
    <mergeCell ref="I1780:J1780"/>
    <mergeCell ref="L1780:M1780"/>
    <mergeCell ref="A1764:P1764"/>
    <mergeCell ref="B1765:O1765"/>
    <mergeCell ref="P1765:P1799"/>
    <mergeCell ref="A1766:A1799"/>
    <mergeCell ref="B1766:B1767"/>
    <mergeCell ref="C1766:C1767"/>
    <mergeCell ref="D1766:O1766"/>
    <mergeCell ref="D1767:O1767"/>
    <mergeCell ref="B1768:B1770"/>
    <mergeCell ref="C1768:H1770"/>
    <mergeCell ref="D1760:E1760"/>
    <mergeCell ref="F1760:I1760"/>
    <mergeCell ref="D1761:E1761"/>
    <mergeCell ref="F1761:I1761"/>
    <mergeCell ref="J1761:O1763"/>
    <mergeCell ref="D1762:E1762"/>
    <mergeCell ref="F1762:I1762"/>
    <mergeCell ref="D1763:E1763"/>
    <mergeCell ref="F1763:I1763"/>
    <mergeCell ref="C1775:G1775"/>
    <mergeCell ref="I1775:O1775"/>
    <mergeCell ref="C1776:G1776"/>
    <mergeCell ref="I1776:O1776"/>
    <mergeCell ref="C1777:D1777"/>
    <mergeCell ref="I1777:J1777"/>
    <mergeCell ref="L1777:M1777"/>
    <mergeCell ref="O1777:O1778"/>
    <mergeCell ref="C1778:D1778"/>
    <mergeCell ref="I1778:J1778"/>
    <mergeCell ref="C1772:G1772"/>
    <mergeCell ref="I1772:O1772"/>
    <mergeCell ref="C1773:G1773"/>
    <mergeCell ref="C1748:D1748"/>
    <mergeCell ref="I1748:J1748"/>
    <mergeCell ref="L1748:M1748"/>
    <mergeCell ref="C1756:E1756"/>
    <mergeCell ref="F1756:H1756"/>
    <mergeCell ref="J1756:L1757"/>
    <mergeCell ref="M1756:O1757"/>
    <mergeCell ref="C1757:I1757"/>
    <mergeCell ref="D1758:E1758"/>
    <mergeCell ref="F1758:I1758"/>
    <mergeCell ref="J1758:O1760"/>
    <mergeCell ref="D1759:E1759"/>
    <mergeCell ref="F1759:I1759"/>
    <mergeCell ref="C1754:E1754"/>
    <mergeCell ref="F1754:H1754"/>
    <mergeCell ref="J1754:L1754"/>
    <mergeCell ref="M1754:O1754"/>
    <mergeCell ref="C1755:E1755"/>
    <mergeCell ref="F1755:H1755"/>
    <mergeCell ref="J1755:O1755"/>
    <mergeCell ref="C1744:D1744"/>
    <mergeCell ref="I1744:J1744"/>
    <mergeCell ref="L1744:M1744"/>
    <mergeCell ref="C1739:G1739"/>
    <mergeCell ref="I1739:O1739"/>
    <mergeCell ref="C1740:G1740"/>
    <mergeCell ref="I1740:O1740"/>
    <mergeCell ref="C1741:D1741"/>
    <mergeCell ref="I1741:J1741"/>
    <mergeCell ref="L1741:M1741"/>
    <mergeCell ref="O1741:O1742"/>
    <mergeCell ref="C1742:D1742"/>
    <mergeCell ref="I1742:J1742"/>
    <mergeCell ref="C1751:I1751"/>
    <mergeCell ref="J1751:L1751"/>
    <mergeCell ref="N1751:O1751"/>
    <mergeCell ref="C1752:E1753"/>
    <mergeCell ref="F1752:H1753"/>
    <mergeCell ref="J1752:L1752"/>
    <mergeCell ref="N1752:O1752"/>
    <mergeCell ref="J1753:L1753"/>
    <mergeCell ref="M1753:O1753"/>
    <mergeCell ref="C1749:E1750"/>
    <mergeCell ref="F1749:G1749"/>
    <mergeCell ref="H1749:I1749"/>
    <mergeCell ref="J1749:K1749"/>
    <mergeCell ref="F1750:G1750"/>
    <mergeCell ref="H1750:I1750"/>
    <mergeCell ref="J1750:K1750"/>
    <mergeCell ref="C1747:D1747"/>
    <mergeCell ref="I1747:J1747"/>
    <mergeCell ref="L1747:M1747"/>
    <mergeCell ref="C1736:G1736"/>
    <mergeCell ref="I1736:O1736"/>
    <mergeCell ref="C1737:G1737"/>
    <mergeCell ref="I1737:O1737"/>
    <mergeCell ref="C1738:G1738"/>
    <mergeCell ref="I1738:O1738"/>
    <mergeCell ref="I1732:K1734"/>
    <mergeCell ref="L1732:L1734"/>
    <mergeCell ref="M1732:O1732"/>
    <mergeCell ref="M1733:O1734"/>
    <mergeCell ref="C1735:G1735"/>
    <mergeCell ref="I1735:O1735"/>
    <mergeCell ref="A1728:P1728"/>
    <mergeCell ref="B1729:O1729"/>
    <mergeCell ref="P1729:P1763"/>
    <mergeCell ref="A1730:A1763"/>
    <mergeCell ref="B1730:B1731"/>
    <mergeCell ref="C1730:C1731"/>
    <mergeCell ref="D1730:O1730"/>
    <mergeCell ref="D1731:O1731"/>
    <mergeCell ref="B1732:B1734"/>
    <mergeCell ref="C1732:H1734"/>
    <mergeCell ref="C1745:D1745"/>
    <mergeCell ref="I1745:J1745"/>
    <mergeCell ref="L1745:M1745"/>
    <mergeCell ref="C1746:D1746"/>
    <mergeCell ref="I1746:J1746"/>
    <mergeCell ref="L1746:M1746"/>
    <mergeCell ref="L1742:M1742"/>
    <mergeCell ref="C1743:D1743"/>
    <mergeCell ref="I1743:J1743"/>
    <mergeCell ref="L1743:M1743"/>
    <mergeCell ref="D1724:E1724"/>
    <mergeCell ref="F1724:I1724"/>
    <mergeCell ref="D1725:E1725"/>
    <mergeCell ref="F1725:I1725"/>
    <mergeCell ref="J1725:O1727"/>
    <mergeCell ref="D1726:E1726"/>
    <mergeCell ref="F1726:I1726"/>
    <mergeCell ref="D1727:E1727"/>
    <mergeCell ref="F1727:I1727"/>
    <mergeCell ref="C1720:E1720"/>
    <mergeCell ref="F1720:H1720"/>
    <mergeCell ref="J1720:L1721"/>
    <mergeCell ref="M1720:O1721"/>
    <mergeCell ref="C1721:I1721"/>
    <mergeCell ref="D1722:E1722"/>
    <mergeCell ref="F1722:I1722"/>
    <mergeCell ref="J1722:O1724"/>
    <mergeCell ref="D1723:E1723"/>
    <mergeCell ref="F1723:I1723"/>
    <mergeCell ref="C1718:E1718"/>
    <mergeCell ref="F1718:H1718"/>
    <mergeCell ref="J1718:L1718"/>
    <mergeCell ref="M1718:O1718"/>
    <mergeCell ref="C1719:E1719"/>
    <mergeCell ref="F1719:H1719"/>
    <mergeCell ref="J1719:O1719"/>
    <mergeCell ref="C1715:I1715"/>
    <mergeCell ref="J1715:L1715"/>
    <mergeCell ref="N1715:O1715"/>
    <mergeCell ref="C1716:E1717"/>
    <mergeCell ref="F1716:H1717"/>
    <mergeCell ref="J1716:L1716"/>
    <mergeCell ref="N1716:O1716"/>
    <mergeCell ref="J1717:L1717"/>
    <mergeCell ref="M1717:O1717"/>
    <mergeCell ref="C1713:E1714"/>
    <mergeCell ref="F1713:G1713"/>
    <mergeCell ref="H1713:I1713"/>
    <mergeCell ref="J1713:K1713"/>
    <mergeCell ref="F1714:G1714"/>
    <mergeCell ref="H1714:I1714"/>
    <mergeCell ref="J1714:K1714"/>
    <mergeCell ref="I1701:O1701"/>
    <mergeCell ref="C1702:G1702"/>
    <mergeCell ref="I1702:O1702"/>
    <mergeCell ref="I1696:K1698"/>
    <mergeCell ref="L1696:L1698"/>
    <mergeCell ref="M1696:O1696"/>
    <mergeCell ref="M1697:O1698"/>
    <mergeCell ref="C1699:G1699"/>
    <mergeCell ref="I1699:O1699"/>
    <mergeCell ref="C1711:D1711"/>
    <mergeCell ref="I1711:J1711"/>
    <mergeCell ref="L1711:M1711"/>
    <mergeCell ref="C1712:D1712"/>
    <mergeCell ref="I1712:J1712"/>
    <mergeCell ref="L1712:M1712"/>
    <mergeCell ref="C1709:D1709"/>
    <mergeCell ref="I1709:J1709"/>
    <mergeCell ref="L1709:M1709"/>
    <mergeCell ref="C1710:D1710"/>
    <mergeCell ref="I1710:J1710"/>
    <mergeCell ref="L1710:M1710"/>
    <mergeCell ref="L1706:M1706"/>
    <mergeCell ref="C1707:D1707"/>
    <mergeCell ref="I1707:J1707"/>
    <mergeCell ref="L1707:M1707"/>
    <mergeCell ref="C1708:D1708"/>
    <mergeCell ref="I1708:J1708"/>
    <mergeCell ref="L1708:M1708"/>
    <mergeCell ref="A1692:P1692"/>
    <mergeCell ref="B1693:O1693"/>
    <mergeCell ref="P1693:P1727"/>
    <mergeCell ref="A1694:A1727"/>
    <mergeCell ref="B1694:B1695"/>
    <mergeCell ref="C1694:C1695"/>
    <mergeCell ref="D1694:O1694"/>
    <mergeCell ref="D1695:O1695"/>
    <mergeCell ref="B1696:B1698"/>
    <mergeCell ref="C1696:H1698"/>
    <mergeCell ref="D1688:E1688"/>
    <mergeCell ref="F1688:I1688"/>
    <mergeCell ref="D1689:E1689"/>
    <mergeCell ref="F1689:I1689"/>
    <mergeCell ref="J1689:O1691"/>
    <mergeCell ref="D1690:E1690"/>
    <mergeCell ref="F1690:I1690"/>
    <mergeCell ref="D1691:E1691"/>
    <mergeCell ref="F1691:I1691"/>
    <mergeCell ref="C1703:G1703"/>
    <mergeCell ref="I1703:O1703"/>
    <mergeCell ref="C1704:G1704"/>
    <mergeCell ref="I1704:O1704"/>
    <mergeCell ref="C1705:D1705"/>
    <mergeCell ref="I1705:J1705"/>
    <mergeCell ref="L1705:M1705"/>
    <mergeCell ref="O1705:O1706"/>
    <mergeCell ref="C1706:D1706"/>
    <mergeCell ref="I1706:J1706"/>
    <mergeCell ref="C1700:G1700"/>
    <mergeCell ref="I1700:O1700"/>
    <mergeCell ref="C1701:G1701"/>
    <mergeCell ref="C1676:D1676"/>
    <mergeCell ref="I1676:J1676"/>
    <mergeCell ref="L1676:M1676"/>
    <mergeCell ref="C1684:E1684"/>
    <mergeCell ref="F1684:H1684"/>
    <mergeCell ref="J1684:L1685"/>
    <mergeCell ref="M1684:O1685"/>
    <mergeCell ref="C1685:I1685"/>
    <mergeCell ref="D1686:E1686"/>
    <mergeCell ref="F1686:I1686"/>
    <mergeCell ref="J1686:O1688"/>
    <mergeCell ref="D1687:E1687"/>
    <mergeCell ref="F1687:I1687"/>
    <mergeCell ref="C1682:E1682"/>
    <mergeCell ref="F1682:H1682"/>
    <mergeCell ref="J1682:L1682"/>
    <mergeCell ref="M1682:O1682"/>
    <mergeCell ref="C1683:E1683"/>
    <mergeCell ref="F1683:H1683"/>
    <mergeCell ref="J1683:O1683"/>
    <mergeCell ref="C1672:D1672"/>
    <mergeCell ref="I1672:J1672"/>
    <mergeCell ref="L1672:M1672"/>
    <mergeCell ref="C1667:G1667"/>
    <mergeCell ref="I1667:O1667"/>
    <mergeCell ref="C1668:G1668"/>
    <mergeCell ref="I1668:O1668"/>
    <mergeCell ref="C1669:D1669"/>
    <mergeCell ref="I1669:J1669"/>
    <mergeCell ref="L1669:M1669"/>
    <mergeCell ref="O1669:O1670"/>
    <mergeCell ref="C1670:D1670"/>
    <mergeCell ref="I1670:J1670"/>
    <mergeCell ref="C1679:I1679"/>
    <mergeCell ref="J1679:L1679"/>
    <mergeCell ref="N1679:O1679"/>
    <mergeCell ref="C1680:E1681"/>
    <mergeCell ref="F1680:H1681"/>
    <mergeCell ref="J1680:L1680"/>
    <mergeCell ref="N1680:O1680"/>
    <mergeCell ref="J1681:L1681"/>
    <mergeCell ref="M1681:O1681"/>
    <mergeCell ref="C1677:E1678"/>
    <mergeCell ref="F1677:G1677"/>
    <mergeCell ref="H1677:I1677"/>
    <mergeCell ref="J1677:K1677"/>
    <mergeCell ref="F1678:G1678"/>
    <mergeCell ref="H1678:I1678"/>
    <mergeCell ref="J1678:K1678"/>
    <mergeCell ref="C1675:D1675"/>
    <mergeCell ref="I1675:J1675"/>
    <mergeCell ref="L1675:M1675"/>
    <mergeCell ref="C1664:G1664"/>
    <mergeCell ref="I1664:O1664"/>
    <mergeCell ref="C1665:G1665"/>
    <mergeCell ref="I1665:O1665"/>
    <mergeCell ref="C1666:G1666"/>
    <mergeCell ref="I1666:O1666"/>
    <mergeCell ref="I1660:K1662"/>
    <mergeCell ref="L1660:L1662"/>
    <mergeCell ref="M1660:O1660"/>
    <mergeCell ref="M1661:O1662"/>
    <mergeCell ref="C1663:G1663"/>
    <mergeCell ref="I1663:O1663"/>
    <mergeCell ref="A1656:P1656"/>
    <mergeCell ref="B1657:O1657"/>
    <mergeCell ref="P1657:P1691"/>
    <mergeCell ref="A1658:A1691"/>
    <mergeCell ref="B1658:B1659"/>
    <mergeCell ref="C1658:C1659"/>
    <mergeCell ref="D1658:O1658"/>
    <mergeCell ref="D1659:O1659"/>
    <mergeCell ref="B1660:B1662"/>
    <mergeCell ref="C1660:H1662"/>
    <mergeCell ref="C1673:D1673"/>
    <mergeCell ref="I1673:J1673"/>
    <mergeCell ref="L1673:M1673"/>
    <mergeCell ref="C1674:D1674"/>
    <mergeCell ref="I1674:J1674"/>
    <mergeCell ref="L1674:M1674"/>
    <mergeCell ref="L1670:M1670"/>
    <mergeCell ref="C1671:D1671"/>
    <mergeCell ref="I1671:J1671"/>
    <mergeCell ref="L1671:M1671"/>
    <mergeCell ref="D1652:E1652"/>
    <mergeCell ref="F1652:I1652"/>
    <mergeCell ref="D1653:E1653"/>
    <mergeCell ref="F1653:I1653"/>
    <mergeCell ref="J1653:O1655"/>
    <mergeCell ref="D1654:E1654"/>
    <mergeCell ref="F1654:I1654"/>
    <mergeCell ref="D1655:E1655"/>
    <mergeCell ref="F1655:I1655"/>
    <mergeCell ref="C1648:E1648"/>
    <mergeCell ref="F1648:H1648"/>
    <mergeCell ref="J1648:L1649"/>
    <mergeCell ref="M1648:O1649"/>
    <mergeCell ref="C1649:I1649"/>
    <mergeCell ref="D1650:E1650"/>
    <mergeCell ref="F1650:I1650"/>
    <mergeCell ref="J1650:O1652"/>
    <mergeCell ref="D1651:E1651"/>
    <mergeCell ref="F1651:I1651"/>
    <mergeCell ref="C1646:E1646"/>
    <mergeCell ref="F1646:H1646"/>
    <mergeCell ref="J1646:L1646"/>
    <mergeCell ref="M1646:O1646"/>
    <mergeCell ref="C1647:E1647"/>
    <mergeCell ref="F1647:H1647"/>
    <mergeCell ref="J1647:O1647"/>
    <mergeCell ref="C1643:I1643"/>
    <mergeCell ref="J1643:L1643"/>
    <mergeCell ref="N1643:O1643"/>
    <mergeCell ref="C1644:E1645"/>
    <mergeCell ref="F1644:H1645"/>
    <mergeCell ref="J1644:L1644"/>
    <mergeCell ref="N1644:O1644"/>
    <mergeCell ref="J1645:L1645"/>
    <mergeCell ref="M1645:O1645"/>
    <mergeCell ref="C1641:E1642"/>
    <mergeCell ref="F1641:G1641"/>
    <mergeCell ref="H1641:I1641"/>
    <mergeCell ref="J1641:K1641"/>
    <mergeCell ref="F1642:G1642"/>
    <mergeCell ref="H1642:I1642"/>
    <mergeCell ref="J1642:K1642"/>
    <mergeCell ref="I1629:O1629"/>
    <mergeCell ref="C1630:G1630"/>
    <mergeCell ref="I1630:O1630"/>
    <mergeCell ref="I1624:K1626"/>
    <mergeCell ref="L1624:L1626"/>
    <mergeCell ref="M1624:O1624"/>
    <mergeCell ref="M1625:O1626"/>
    <mergeCell ref="C1627:G1627"/>
    <mergeCell ref="I1627:O1627"/>
    <mergeCell ref="C1639:D1639"/>
    <mergeCell ref="I1639:J1639"/>
    <mergeCell ref="L1639:M1639"/>
    <mergeCell ref="C1640:D1640"/>
    <mergeCell ref="I1640:J1640"/>
    <mergeCell ref="L1640:M1640"/>
    <mergeCell ref="C1637:D1637"/>
    <mergeCell ref="I1637:J1637"/>
    <mergeCell ref="L1637:M1637"/>
    <mergeCell ref="C1638:D1638"/>
    <mergeCell ref="I1638:J1638"/>
    <mergeCell ref="L1638:M1638"/>
    <mergeCell ref="L1634:M1634"/>
    <mergeCell ref="C1635:D1635"/>
    <mergeCell ref="I1635:J1635"/>
    <mergeCell ref="L1635:M1635"/>
    <mergeCell ref="C1636:D1636"/>
    <mergeCell ref="I1636:J1636"/>
    <mergeCell ref="L1636:M1636"/>
    <mergeCell ref="A1620:P1620"/>
    <mergeCell ref="B1621:O1621"/>
    <mergeCell ref="P1621:P1655"/>
    <mergeCell ref="A1622:A1655"/>
    <mergeCell ref="B1622:B1623"/>
    <mergeCell ref="C1622:C1623"/>
    <mergeCell ref="D1622:O1622"/>
    <mergeCell ref="D1623:O1623"/>
    <mergeCell ref="B1624:B1626"/>
    <mergeCell ref="C1624:H1626"/>
    <mergeCell ref="D1616:E1616"/>
    <mergeCell ref="F1616:I1616"/>
    <mergeCell ref="D1617:E1617"/>
    <mergeCell ref="F1617:I1617"/>
    <mergeCell ref="J1617:O1619"/>
    <mergeCell ref="D1618:E1618"/>
    <mergeCell ref="F1618:I1618"/>
    <mergeCell ref="D1619:E1619"/>
    <mergeCell ref="F1619:I1619"/>
    <mergeCell ref="C1631:G1631"/>
    <mergeCell ref="I1631:O1631"/>
    <mergeCell ref="C1632:G1632"/>
    <mergeCell ref="I1632:O1632"/>
    <mergeCell ref="C1633:D1633"/>
    <mergeCell ref="I1633:J1633"/>
    <mergeCell ref="L1633:M1633"/>
    <mergeCell ref="O1633:O1634"/>
    <mergeCell ref="C1634:D1634"/>
    <mergeCell ref="I1634:J1634"/>
    <mergeCell ref="C1628:G1628"/>
    <mergeCell ref="I1628:O1628"/>
    <mergeCell ref="C1629:G1629"/>
    <mergeCell ref="C1604:D1604"/>
    <mergeCell ref="I1604:J1604"/>
    <mergeCell ref="L1604:M1604"/>
    <mergeCell ref="C1612:E1612"/>
    <mergeCell ref="F1612:H1612"/>
    <mergeCell ref="J1612:L1613"/>
    <mergeCell ref="M1612:O1613"/>
    <mergeCell ref="C1613:I1613"/>
    <mergeCell ref="D1614:E1614"/>
    <mergeCell ref="F1614:I1614"/>
    <mergeCell ref="J1614:O1616"/>
    <mergeCell ref="D1615:E1615"/>
    <mergeCell ref="F1615:I1615"/>
    <mergeCell ref="C1610:E1610"/>
    <mergeCell ref="F1610:H1610"/>
    <mergeCell ref="J1610:L1610"/>
    <mergeCell ref="M1610:O1610"/>
    <mergeCell ref="C1611:E1611"/>
    <mergeCell ref="F1611:H1611"/>
    <mergeCell ref="J1611:O1611"/>
    <mergeCell ref="C1600:D1600"/>
    <mergeCell ref="I1600:J1600"/>
    <mergeCell ref="L1600:M1600"/>
    <mergeCell ref="C1595:G1595"/>
    <mergeCell ref="I1595:O1595"/>
    <mergeCell ref="C1596:G1596"/>
    <mergeCell ref="I1596:O1596"/>
    <mergeCell ref="C1597:D1597"/>
    <mergeCell ref="I1597:J1597"/>
    <mergeCell ref="L1597:M1597"/>
    <mergeCell ref="O1597:O1598"/>
    <mergeCell ref="C1598:D1598"/>
    <mergeCell ref="I1598:J1598"/>
    <mergeCell ref="C1607:I1607"/>
    <mergeCell ref="J1607:L1607"/>
    <mergeCell ref="N1607:O1607"/>
    <mergeCell ref="C1608:E1609"/>
    <mergeCell ref="F1608:H1609"/>
    <mergeCell ref="J1608:L1608"/>
    <mergeCell ref="N1608:O1608"/>
    <mergeCell ref="J1609:L1609"/>
    <mergeCell ref="M1609:O1609"/>
    <mergeCell ref="C1605:E1606"/>
    <mergeCell ref="F1605:G1605"/>
    <mergeCell ref="H1605:I1605"/>
    <mergeCell ref="J1605:K1605"/>
    <mergeCell ref="F1606:G1606"/>
    <mergeCell ref="H1606:I1606"/>
    <mergeCell ref="J1606:K1606"/>
    <mergeCell ref="C1603:D1603"/>
    <mergeCell ref="I1603:J1603"/>
    <mergeCell ref="L1603:M1603"/>
    <mergeCell ref="C1592:G1592"/>
    <mergeCell ref="I1592:O1592"/>
    <mergeCell ref="C1593:G1593"/>
    <mergeCell ref="I1593:O1593"/>
    <mergeCell ref="C1594:G1594"/>
    <mergeCell ref="I1594:O1594"/>
    <mergeCell ref="I1588:K1590"/>
    <mergeCell ref="L1588:L1590"/>
    <mergeCell ref="M1588:O1588"/>
    <mergeCell ref="M1589:O1590"/>
    <mergeCell ref="C1591:G1591"/>
    <mergeCell ref="I1591:O1591"/>
    <mergeCell ref="A1584:P1584"/>
    <mergeCell ref="B1585:O1585"/>
    <mergeCell ref="P1585:P1619"/>
    <mergeCell ref="A1586:A1619"/>
    <mergeCell ref="B1586:B1587"/>
    <mergeCell ref="C1586:C1587"/>
    <mergeCell ref="D1586:O1586"/>
    <mergeCell ref="D1587:O1587"/>
    <mergeCell ref="B1588:B1590"/>
    <mergeCell ref="C1588:H1590"/>
    <mergeCell ref="C1601:D1601"/>
    <mergeCell ref="I1601:J1601"/>
    <mergeCell ref="L1601:M1601"/>
    <mergeCell ref="C1602:D1602"/>
    <mergeCell ref="I1602:J1602"/>
    <mergeCell ref="L1602:M1602"/>
    <mergeCell ref="L1598:M1598"/>
    <mergeCell ref="C1599:D1599"/>
    <mergeCell ref="I1599:J1599"/>
    <mergeCell ref="L1599:M1599"/>
    <mergeCell ref="D1580:E1580"/>
    <mergeCell ref="F1580:I1580"/>
    <mergeCell ref="D1581:E1581"/>
    <mergeCell ref="F1581:I1581"/>
    <mergeCell ref="J1581:O1583"/>
    <mergeCell ref="D1582:E1582"/>
    <mergeCell ref="F1582:I1582"/>
    <mergeCell ref="D1583:E1583"/>
    <mergeCell ref="F1583:I1583"/>
    <mergeCell ref="C1576:E1576"/>
    <mergeCell ref="F1576:H1576"/>
    <mergeCell ref="J1576:L1577"/>
    <mergeCell ref="M1576:O1577"/>
    <mergeCell ref="C1577:I1577"/>
    <mergeCell ref="D1578:E1578"/>
    <mergeCell ref="F1578:I1578"/>
    <mergeCell ref="J1578:O1580"/>
    <mergeCell ref="D1579:E1579"/>
    <mergeCell ref="F1579:I1579"/>
    <mergeCell ref="C1574:E1574"/>
    <mergeCell ref="F1574:H1574"/>
    <mergeCell ref="J1574:L1574"/>
    <mergeCell ref="M1574:O1574"/>
    <mergeCell ref="C1575:E1575"/>
    <mergeCell ref="F1575:H1575"/>
    <mergeCell ref="J1575:O1575"/>
    <mergeCell ref="C1571:I1571"/>
    <mergeCell ref="J1571:L1571"/>
    <mergeCell ref="N1571:O1571"/>
    <mergeCell ref="C1572:E1573"/>
    <mergeCell ref="F1572:H1573"/>
    <mergeCell ref="J1572:L1572"/>
    <mergeCell ref="N1572:O1572"/>
    <mergeCell ref="J1573:L1573"/>
    <mergeCell ref="M1573:O1573"/>
    <mergeCell ref="C1569:E1570"/>
    <mergeCell ref="F1569:G1569"/>
    <mergeCell ref="H1569:I1569"/>
    <mergeCell ref="J1569:K1569"/>
    <mergeCell ref="F1570:G1570"/>
    <mergeCell ref="H1570:I1570"/>
    <mergeCell ref="J1570:K1570"/>
    <mergeCell ref="I1557:O1557"/>
    <mergeCell ref="C1558:G1558"/>
    <mergeCell ref="I1558:O1558"/>
    <mergeCell ref="I1552:K1554"/>
    <mergeCell ref="L1552:L1554"/>
    <mergeCell ref="M1552:O1552"/>
    <mergeCell ref="M1553:O1554"/>
    <mergeCell ref="C1555:G1555"/>
    <mergeCell ref="I1555:O1555"/>
    <mergeCell ref="C1567:D1567"/>
    <mergeCell ref="I1567:J1567"/>
    <mergeCell ref="L1567:M1567"/>
    <mergeCell ref="C1568:D1568"/>
    <mergeCell ref="I1568:J1568"/>
    <mergeCell ref="L1568:M1568"/>
    <mergeCell ref="C1565:D1565"/>
    <mergeCell ref="I1565:J1565"/>
    <mergeCell ref="L1565:M1565"/>
    <mergeCell ref="C1566:D1566"/>
    <mergeCell ref="I1566:J1566"/>
    <mergeCell ref="L1566:M1566"/>
    <mergeCell ref="L1562:M1562"/>
    <mergeCell ref="C1563:D1563"/>
    <mergeCell ref="I1563:J1563"/>
    <mergeCell ref="L1563:M1563"/>
    <mergeCell ref="C1564:D1564"/>
    <mergeCell ref="I1564:J1564"/>
    <mergeCell ref="L1564:M1564"/>
    <mergeCell ref="A1548:P1548"/>
    <mergeCell ref="B1549:O1549"/>
    <mergeCell ref="P1549:P1583"/>
    <mergeCell ref="A1550:A1583"/>
    <mergeCell ref="B1550:B1551"/>
    <mergeCell ref="C1550:C1551"/>
    <mergeCell ref="D1550:O1550"/>
    <mergeCell ref="D1551:O1551"/>
    <mergeCell ref="B1552:B1554"/>
    <mergeCell ref="C1552:H1554"/>
    <mergeCell ref="D1544:E1544"/>
    <mergeCell ref="F1544:I1544"/>
    <mergeCell ref="D1545:E1545"/>
    <mergeCell ref="F1545:I1545"/>
    <mergeCell ref="J1545:O1547"/>
    <mergeCell ref="D1546:E1546"/>
    <mergeCell ref="F1546:I1546"/>
    <mergeCell ref="D1547:E1547"/>
    <mergeCell ref="F1547:I1547"/>
    <mergeCell ref="C1559:G1559"/>
    <mergeCell ref="I1559:O1559"/>
    <mergeCell ref="C1560:G1560"/>
    <mergeCell ref="I1560:O1560"/>
    <mergeCell ref="C1561:D1561"/>
    <mergeCell ref="I1561:J1561"/>
    <mergeCell ref="L1561:M1561"/>
    <mergeCell ref="O1561:O1562"/>
    <mergeCell ref="C1562:D1562"/>
    <mergeCell ref="I1562:J1562"/>
    <mergeCell ref="C1556:G1556"/>
    <mergeCell ref="I1556:O1556"/>
    <mergeCell ref="C1557:G1557"/>
    <mergeCell ref="C1532:D1532"/>
    <mergeCell ref="I1532:J1532"/>
    <mergeCell ref="L1532:M1532"/>
    <mergeCell ref="C1540:E1540"/>
    <mergeCell ref="F1540:H1540"/>
    <mergeCell ref="J1540:L1541"/>
    <mergeCell ref="M1540:O1541"/>
    <mergeCell ref="C1541:I1541"/>
    <mergeCell ref="D1542:E1542"/>
    <mergeCell ref="F1542:I1542"/>
    <mergeCell ref="J1542:O1544"/>
    <mergeCell ref="D1543:E1543"/>
    <mergeCell ref="F1543:I1543"/>
    <mergeCell ref="C1538:E1538"/>
    <mergeCell ref="F1538:H1538"/>
    <mergeCell ref="J1538:L1538"/>
    <mergeCell ref="M1538:O1538"/>
    <mergeCell ref="C1539:E1539"/>
    <mergeCell ref="F1539:H1539"/>
    <mergeCell ref="J1539:O1539"/>
    <mergeCell ref="C1528:D1528"/>
    <mergeCell ref="I1528:J1528"/>
    <mergeCell ref="L1528:M1528"/>
    <mergeCell ref="C1523:G1523"/>
    <mergeCell ref="I1523:O1523"/>
    <mergeCell ref="C1524:G1524"/>
    <mergeCell ref="I1524:O1524"/>
    <mergeCell ref="C1525:D1525"/>
    <mergeCell ref="I1525:J1525"/>
    <mergeCell ref="L1525:M1525"/>
    <mergeCell ref="O1525:O1526"/>
    <mergeCell ref="C1526:D1526"/>
    <mergeCell ref="I1526:J1526"/>
    <mergeCell ref="C1535:I1535"/>
    <mergeCell ref="J1535:L1535"/>
    <mergeCell ref="N1535:O1535"/>
    <mergeCell ref="C1536:E1537"/>
    <mergeCell ref="F1536:H1537"/>
    <mergeCell ref="J1536:L1536"/>
    <mergeCell ref="N1536:O1536"/>
    <mergeCell ref="J1537:L1537"/>
    <mergeCell ref="M1537:O1537"/>
    <mergeCell ref="C1533:E1534"/>
    <mergeCell ref="F1533:G1533"/>
    <mergeCell ref="H1533:I1533"/>
    <mergeCell ref="J1533:K1533"/>
    <mergeCell ref="F1534:G1534"/>
    <mergeCell ref="H1534:I1534"/>
    <mergeCell ref="J1534:K1534"/>
    <mergeCell ref="C1531:D1531"/>
    <mergeCell ref="I1531:J1531"/>
    <mergeCell ref="L1531:M1531"/>
    <mergeCell ref="C1520:G1520"/>
    <mergeCell ref="I1520:O1520"/>
    <mergeCell ref="C1521:G1521"/>
    <mergeCell ref="I1521:O1521"/>
    <mergeCell ref="C1522:G1522"/>
    <mergeCell ref="I1522:O1522"/>
    <mergeCell ref="I1516:K1518"/>
    <mergeCell ref="L1516:L1518"/>
    <mergeCell ref="M1516:O1516"/>
    <mergeCell ref="M1517:O1518"/>
    <mergeCell ref="C1519:G1519"/>
    <mergeCell ref="I1519:O1519"/>
    <mergeCell ref="A1512:P1512"/>
    <mergeCell ref="B1513:O1513"/>
    <mergeCell ref="P1513:P1547"/>
    <mergeCell ref="A1514:A1547"/>
    <mergeCell ref="B1514:B1515"/>
    <mergeCell ref="C1514:C1515"/>
    <mergeCell ref="D1514:O1514"/>
    <mergeCell ref="D1515:O1515"/>
    <mergeCell ref="B1516:B1518"/>
    <mergeCell ref="C1516:H1518"/>
    <mergeCell ref="C1529:D1529"/>
    <mergeCell ref="I1529:J1529"/>
    <mergeCell ref="L1529:M1529"/>
    <mergeCell ref="C1530:D1530"/>
    <mergeCell ref="I1530:J1530"/>
    <mergeCell ref="L1530:M1530"/>
    <mergeCell ref="L1526:M1526"/>
    <mergeCell ref="C1527:D1527"/>
    <mergeCell ref="I1527:J1527"/>
    <mergeCell ref="L1527:M1527"/>
    <mergeCell ref="D1508:E1508"/>
    <mergeCell ref="F1508:I1508"/>
    <mergeCell ref="D1509:E1509"/>
    <mergeCell ref="F1509:I1509"/>
    <mergeCell ref="J1509:O1511"/>
    <mergeCell ref="D1510:E1510"/>
    <mergeCell ref="F1510:I1510"/>
    <mergeCell ref="D1511:E1511"/>
    <mergeCell ref="F1511:I1511"/>
    <mergeCell ref="C1504:E1504"/>
    <mergeCell ref="F1504:H1504"/>
    <mergeCell ref="J1504:L1505"/>
    <mergeCell ref="M1504:O1505"/>
    <mergeCell ref="C1505:I1505"/>
    <mergeCell ref="D1506:E1506"/>
    <mergeCell ref="F1506:I1506"/>
    <mergeCell ref="J1506:O1508"/>
    <mergeCell ref="D1507:E1507"/>
    <mergeCell ref="F1507:I1507"/>
    <mergeCell ref="C1502:E1502"/>
    <mergeCell ref="F1502:H1502"/>
    <mergeCell ref="J1502:L1502"/>
    <mergeCell ref="M1502:O1502"/>
    <mergeCell ref="C1503:E1503"/>
    <mergeCell ref="F1503:H1503"/>
    <mergeCell ref="J1503:O1503"/>
    <mergeCell ref="C1499:I1499"/>
    <mergeCell ref="J1499:L1499"/>
    <mergeCell ref="N1499:O1499"/>
    <mergeCell ref="C1500:E1501"/>
    <mergeCell ref="F1500:H1501"/>
    <mergeCell ref="J1500:L1500"/>
    <mergeCell ref="N1500:O1500"/>
    <mergeCell ref="J1501:L1501"/>
    <mergeCell ref="M1501:O1501"/>
    <mergeCell ref="C1497:E1498"/>
    <mergeCell ref="F1497:G1497"/>
    <mergeCell ref="H1497:I1497"/>
    <mergeCell ref="J1497:K1497"/>
    <mergeCell ref="F1498:G1498"/>
    <mergeCell ref="H1498:I1498"/>
    <mergeCell ref="J1498:K1498"/>
    <mergeCell ref="I1485:O1485"/>
    <mergeCell ref="C1486:G1486"/>
    <mergeCell ref="I1486:O1486"/>
    <mergeCell ref="I1480:K1482"/>
    <mergeCell ref="L1480:L1482"/>
    <mergeCell ref="M1480:O1480"/>
    <mergeCell ref="M1481:O1482"/>
    <mergeCell ref="C1483:G1483"/>
    <mergeCell ref="I1483:O1483"/>
    <mergeCell ref="C1495:D1495"/>
    <mergeCell ref="I1495:J1495"/>
    <mergeCell ref="L1495:M1495"/>
    <mergeCell ref="C1496:D1496"/>
    <mergeCell ref="I1496:J1496"/>
    <mergeCell ref="L1496:M1496"/>
    <mergeCell ref="C1493:D1493"/>
    <mergeCell ref="I1493:J1493"/>
    <mergeCell ref="L1493:M1493"/>
    <mergeCell ref="C1494:D1494"/>
    <mergeCell ref="I1494:J1494"/>
    <mergeCell ref="L1494:M1494"/>
    <mergeCell ref="L1490:M1490"/>
    <mergeCell ref="C1491:D1491"/>
    <mergeCell ref="I1491:J1491"/>
    <mergeCell ref="L1491:M1491"/>
    <mergeCell ref="C1492:D1492"/>
    <mergeCell ref="I1492:J1492"/>
    <mergeCell ref="L1492:M1492"/>
    <mergeCell ref="A1476:P1476"/>
    <mergeCell ref="B1477:O1477"/>
    <mergeCell ref="P1477:P1511"/>
    <mergeCell ref="A1478:A1511"/>
    <mergeCell ref="B1478:B1479"/>
    <mergeCell ref="C1478:C1479"/>
    <mergeCell ref="D1478:O1478"/>
    <mergeCell ref="D1479:O1479"/>
    <mergeCell ref="B1480:B1482"/>
    <mergeCell ref="C1480:H1482"/>
    <mergeCell ref="D1472:E1472"/>
    <mergeCell ref="F1472:I1472"/>
    <mergeCell ref="D1473:E1473"/>
    <mergeCell ref="F1473:I1473"/>
    <mergeCell ref="J1473:O1475"/>
    <mergeCell ref="D1474:E1474"/>
    <mergeCell ref="F1474:I1474"/>
    <mergeCell ref="D1475:E1475"/>
    <mergeCell ref="F1475:I1475"/>
    <mergeCell ref="C1487:G1487"/>
    <mergeCell ref="I1487:O1487"/>
    <mergeCell ref="C1488:G1488"/>
    <mergeCell ref="I1488:O1488"/>
    <mergeCell ref="C1489:D1489"/>
    <mergeCell ref="I1489:J1489"/>
    <mergeCell ref="L1489:M1489"/>
    <mergeCell ref="O1489:O1490"/>
    <mergeCell ref="C1490:D1490"/>
    <mergeCell ref="I1490:J1490"/>
    <mergeCell ref="C1484:G1484"/>
    <mergeCell ref="I1484:O1484"/>
    <mergeCell ref="C1485:G1485"/>
    <mergeCell ref="C1460:D1460"/>
    <mergeCell ref="I1460:J1460"/>
    <mergeCell ref="L1460:M1460"/>
    <mergeCell ref="C1468:E1468"/>
    <mergeCell ref="F1468:H1468"/>
    <mergeCell ref="J1468:L1469"/>
    <mergeCell ref="M1468:O1469"/>
    <mergeCell ref="C1469:I1469"/>
    <mergeCell ref="D1470:E1470"/>
    <mergeCell ref="F1470:I1470"/>
    <mergeCell ref="J1470:O1472"/>
    <mergeCell ref="D1471:E1471"/>
    <mergeCell ref="F1471:I1471"/>
    <mergeCell ref="C1466:E1466"/>
    <mergeCell ref="F1466:H1466"/>
    <mergeCell ref="J1466:L1466"/>
    <mergeCell ref="M1466:O1466"/>
    <mergeCell ref="C1467:E1467"/>
    <mergeCell ref="F1467:H1467"/>
    <mergeCell ref="J1467:O1467"/>
    <mergeCell ref="C1456:D1456"/>
    <mergeCell ref="I1456:J1456"/>
    <mergeCell ref="L1456:M1456"/>
    <mergeCell ref="C1451:G1451"/>
    <mergeCell ref="I1451:O1451"/>
    <mergeCell ref="C1452:G1452"/>
    <mergeCell ref="I1452:O1452"/>
    <mergeCell ref="C1453:D1453"/>
    <mergeCell ref="I1453:J1453"/>
    <mergeCell ref="L1453:M1453"/>
    <mergeCell ref="O1453:O1454"/>
    <mergeCell ref="C1454:D1454"/>
    <mergeCell ref="I1454:J1454"/>
    <mergeCell ref="C1463:I1463"/>
    <mergeCell ref="J1463:L1463"/>
    <mergeCell ref="N1463:O1463"/>
    <mergeCell ref="C1464:E1465"/>
    <mergeCell ref="F1464:H1465"/>
    <mergeCell ref="J1464:L1464"/>
    <mergeCell ref="N1464:O1464"/>
    <mergeCell ref="J1465:L1465"/>
    <mergeCell ref="M1465:O1465"/>
    <mergeCell ref="C1461:E1462"/>
    <mergeCell ref="F1461:G1461"/>
    <mergeCell ref="H1461:I1461"/>
    <mergeCell ref="J1461:K1461"/>
    <mergeCell ref="F1462:G1462"/>
    <mergeCell ref="H1462:I1462"/>
    <mergeCell ref="J1462:K1462"/>
    <mergeCell ref="C1459:D1459"/>
    <mergeCell ref="I1459:J1459"/>
    <mergeCell ref="L1459:M1459"/>
    <mergeCell ref="C1448:G1448"/>
    <mergeCell ref="I1448:O1448"/>
    <mergeCell ref="C1449:G1449"/>
    <mergeCell ref="I1449:O1449"/>
    <mergeCell ref="C1450:G1450"/>
    <mergeCell ref="I1450:O1450"/>
    <mergeCell ref="I1444:K1446"/>
    <mergeCell ref="L1444:L1446"/>
    <mergeCell ref="M1444:O1444"/>
    <mergeCell ref="M1445:O1446"/>
    <mergeCell ref="C1447:G1447"/>
    <mergeCell ref="I1447:O1447"/>
    <mergeCell ref="A1440:P1440"/>
    <mergeCell ref="B1441:O1441"/>
    <mergeCell ref="P1441:P1475"/>
    <mergeCell ref="A1442:A1475"/>
    <mergeCell ref="B1442:B1443"/>
    <mergeCell ref="C1442:C1443"/>
    <mergeCell ref="D1442:O1442"/>
    <mergeCell ref="D1443:O1443"/>
    <mergeCell ref="B1444:B1446"/>
    <mergeCell ref="C1444:H1446"/>
    <mergeCell ref="C1457:D1457"/>
    <mergeCell ref="I1457:J1457"/>
    <mergeCell ref="L1457:M1457"/>
    <mergeCell ref="C1458:D1458"/>
    <mergeCell ref="I1458:J1458"/>
    <mergeCell ref="L1458:M1458"/>
    <mergeCell ref="L1454:M1454"/>
    <mergeCell ref="C1455:D1455"/>
    <mergeCell ref="I1455:J1455"/>
    <mergeCell ref="L1455:M1455"/>
    <mergeCell ref="D1436:E1436"/>
    <mergeCell ref="F1436:I1436"/>
    <mergeCell ref="D1437:E1437"/>
    <mergeCell ref="F1437:I1437"/>
    <mergeCell ref="J1437:O1439"/>
    <mergeCell ref="D1438:E1438"/>
    <mergeCell ref="F1438:I1438"/>
    <mergeCell ref="D1439:E1439"/>
    <mergeCell ref="F1439:I1439"/>
    <mergeCell ref="C1432:E1432"/>
    <mergeCell ref="F1432:H1432"/>
    <mergeCell ref="J1432:L1433"/>
    <mergeCell ref="M1432:O1433"/>
    <mergeCell ref="C1433:I1433"/>
    <mergeCell ref="D1434:E1434"/>
    <mergeCell ref="F1434:I1434"/>
    <mergeCell ref="J1434:O1436"/>
    <mergeCell ref="D1435:E1435"/>
    <mergeCell ref="F1435:I1435"/>
    <mergeCell ref="C1430:E1430"/>
    <mergeCell ref="F1430:H1430"/>
    <mergeCell ref="J1430:L1430"/>
    <mergeCell ref="M1430:O1430"/>
    <mergeCell ref="C1431:E1431"/>
    <mergeCell ref="F1431:H1431"/>
    <mergeCell ref="J1431:O1431"/>
    <mergeCell ref="C1427:I1427"/>
    <mergeCell ref="J1427:L1427"/>
    <mergeCell ref="N1427:O1427"/>
    <mergeCell ref="C1428:E1429"/>
    <mergeCell ref="F1428:H1429"/>
    <mergeCell ref="J1428:L1428"/>
    <mergeCell ref="N1428:O1428"/>
    <mergeCell ref="J1429:L1429"/>
    <mergeCell ref="M1429:O1429"/>
    <mergeCell ref="C1425:E1426"/>
    <mergeCell ref="F1425:G1425"/>
    <mergeCell ref="H1425:I1425"/>
    <mergeCell ref="J1425:K1425"/>
    <mergeCell ref="F1426:G1426"/>
    <mergeCell ref="H1426:I1426"/>
    <mergeCell ref="J1426:K1426"/>
    <mergeCell ref="I1413:O1413"/>
    <mergeCell ref="C1414:G1414"/>
    <mergeCell ref="I1414:O1414"/>
    <mergeCell ref="I1408:K1410"/>
    <mergeCell ref="L1408:L1410"/>
    <mergeCell ref="M1408:O1408"/>
    <mergeCell ref="M1409:O1410"/>
    <mergeCell ref="C1411:G1411"/>
    <mergeCell ref="I1411:O1411"/>
    <mergeCell ref="C1423:D1423"/>
    <mergeCell ref="I1423:J1423"/>
    <mergeCell ref="L1423:M1423"/>
    <mergeCell ref="C1424:D1424"/>
    <mergeCell ref="I1424:J1424"/>
    <mergeCell ref="L1424:M1424"/>
    <mergeCell ref="C1421:D1421"/>
    <mergeCell ref="I1421:J1421"/>
    <mergeCell ref="L1421:M1421"/>
    <mergeCell ref="C1422:D1422"/>
    <mergeCell ref="I1422:J1422"/>
    <mergeCell ref="L1422:M1422"/>
    <mergeCell ref="L1418:M1418"/>
    <mergeCell ref="C1419:D1419"/>
    <mergeCell ref="I1419:J1419"/>
    <mergeCell ref="L1419:M1419"/>
    <mergeCell ref="C1420:D1420"/>
    <mergeCell ref="I1420:J1420"/>
    <mergeCell ref="L1420:M1420"/>
    <mergeCell ref="A1404:P1404"/>
    <mergeCell ref="B1405:O1405"/>
    <mergeCell ref="P1405:P1439"/>
    <mergeCell ref="A1406:A1439"/>
    <mergeCell ref="B1406:B1407"/>
    <mergeCell ref="C1406:C1407"/>
    <mergeCell ref="D1406:O1406"/>
    <mergeCell ref="D1407:O1407"/>
    <mergeCell ref="B1408:B1410"/>
    <mergeCell ref="C1408:H1410"/>
    <mergeCell ref="D1400:E1400"/>
    <mergeCell ref="F1400:I1400"/>
    <mergeCell ref="D1401:E1401"/>
    <mergeCell ref="F1401:I1401"/>
    <mergeCell ref="J1401:O1403"/>
    <mergeCell ref="D1402:E1402"/>
    <mergeCell ref="F1402:I1402"/>
    <mergeCell ref="D1403:E1403"/>
    <mergeCell ref="F1403:I1403"/>
    <mergeCell ref="C1415:G1415"/>
    <mergeCell ref="I1415:O1415"/>
    <mergeCell ref="C1416:G1416"/>
    <mergeCell ref="I1416:O1416"/>
    <mergeCell ref="C1417:D1417"/>
    <mergeCell ref="I1417:J1417"/>
    <mergeCell ref="L1417:M1417"/>
    <mergeCell ref="O1417:O1418"/>
    <mergeCell ref="C1418:D1418"/>
    <mergeCell ref="I1418:J1418"/>
    <mergeCell ref="C1412:G1412"/>
    <mergeCell ref="I1412:O1412"/>
    <mergeCell ref="C1413:G1413"/>
    <mergeCell ref="C1388:D1388"/>
    <mergeCell ref="I1388:J1388"/>
    <mergeCell ref="L1388:M1388"/>
    <mergeCell ref="C1396:E1396"/>
    <mergeCell ref="F1396:H1396"/>
    <mergeCell ref="J1396:L1397"/>
    <mergeCell ref="M1396:O1397"/>
    <mergeCell ref="C1397:I1397"/>
    <mergeCell ref="D1398:E1398"/>
    <mergeCell ref="F1398:I1398"/>
    <mergeCell ref="J1398:O1400"/>
    <mergeCell ref="D1399:E1399"/>
    <mergeCell ref="F1399:I1399"/>
    <mergeCell ref="C1394:E1394"/>
    <mergeCell ref="F1394:H1394"/>
    <mergeCell ref="J1394:L1394"/>
    <mergeCell ref="M1394:O1394"/>
    <mergeCell ref="C1395:E1395"/>
    <mergeCell ref="F1395:H1395"/>
    <mergeCell ref="J1395:O1395"/>
    <mergeCell ref="C1384:D1384"/>
    <mergeCell ref="I1384:J1384"/>
    <mergeCell ref="L1384:M1384"/>
    <mergeCell ref="C1379:G1379"/>
    <mergeCell ref="I1379:O1379"/>
    <mergeCell ref="C1380:G1380"/>
    <mergeCell ref="I1380:O1380"/>
    <mergeCell ref="C1381:D1381"/>
    <mergeCell ref="I1381:J1381"/>
    <mergeCell ref="L1381:M1381"/>
    <mergeCell ref="O1381:O1382"/>
    <mergeCell ref="C1382:D1382"/>
    <mergeCell ref="I1382:J1382"/>
    <mergeCell ref="C1391:I1391"/>
    <mergeCell ref="J1391:L1391"/>
    <mergeCell ref="N1391:O1391"/>
    <mergeCell ref="C1392:E1393"/>
    <mergeCell ref="F1392:H1393"/>
    <mergeCell ref="J1392:L1392"/>
    <mergeCell ref="N1392:O1392"/>
    <mergeCell ref="J1393:L1393"/>
    <mergeCell ref="M1393:O1393"/>
    <mergeCell ref="C1389:E1390"/>
    <mergeCell ref="F1389:G1389"/>
    <mergeCell ref="H1389:I1389"/>
    <mergeCell ref="J1389:K1389"/>
    <mergeCell ref="F1390:G1390"/>
    <mergeCell ref="H1390:I1390"/>
    <mergeCell ref="J1390:K1390"/>
    <mergeCell ref="C1387:D1387"/>
    <mergeCell ref="I1387:J1387"/>
    <mergeCell ref="L1387:M1387"/>
    <mergeCell ref="C1376:G1376"/>
    <mergeCell ref="I1376:O1376"/>
    <mergeCell ref="C1377:G1377"/>
    <mergeCell ref="I1377:O1377"/>
    <mergeCell ref="C1378:G1378"/>
    <mergeCell ref="I1378:O1378"/>
    <mergeCell ref="I1372:K1374"/>
    <mergeCell ref="L1372:L1374"/>
    <mergeCell ref="M1372:O1372"/>
    <mergeCell ref="M1373:O1374"/>
    <mergeCell ref="C1375:G1375"/>
    <mergeCell ref="I1375:O1375"/>
    <mergeCell ref="A1368:P1368"/>
    <mergeCell ref="B1369:O1369"/>
    <mergeCell ref="P1369:P1403"/>
    <mergeCell ref="A1370:A1403"/>
    <mergeCell ref="B1370:B1371"/>
    <mergeCell ref="C1370:C1371"/>
    <mergeCell ref="D1370:O1370"/>
    <mergeCell ref="D1371:O1371"/>
    <mergeCell ref="B1372:B1374"/>
    <mergeCell ref="C1372:H1374"/>
    <mergeCell ref="C1385:D1385"/>
    <mergeCell ref="I1385:J1385"/>
    <mergeCell ref="L1385:M1385"/>
    <mergeCell ref="C1386:D1386"/>
    <mergeCell ref="I1386:J1386"/>
    <mergeCell ref="L1386:M1386"/>
    <mergeCell ref="L1382:M1382"/>
    <mergeCell ref="C1383:D1383"/>
    <mergeCell ref="I1383:J1383"/>
    <mergeCell ref="L1383:M1383"/>
    <mergeCell ref="D1364:E1364"/>
    <mergeCell ref="F1364:I1364"/>
    <mergeCell ref="D1365:E1365"/>
    <mergeCell ref="F1365:I1365"/>
    <mergeCell ref="J1365:O1367"/>
    <mergeCell ref="D1366:E1366"/>
    <mergeCell ref="F1366:I1366"/>
    <mergeCell ref="D1367:E1367"/>
    <mergeCell ref="F1367:I1367"/>
    <mergeCell ref="C1360:E1360"/>
    <mergeCell ref="F1360:H1360"/>
    <mergeCell ref="J1360:L1361"/>
    <mergeCell ref="M1360:O1361"/>
    <mergeCell ref="C1361:I1361"/>
    <mergeCell ref="D1362:E1362"/>
    <mergeCell ref="F1362:I1362"/>
    <mergeCell ref="J1362:O1364"/>
    <mergeCell ref="D1363:E1363"/>
    <mergeCell ref="F1363:I1363"/>
    <mergeCell ref="C1358:E1358"/>
    <mergeCell ref="F1358:H1358"/>
    <mergeCell ref="J1358:L1358"/>
    <mergeCell ref="M1358:O1358"/>
    <mergeCell ref="C1359:E1359"/>
    <mergeCell ref="F1359:H1359"/>
    <mergeCell ref="J1359:O1359"/>
    <mergeCell ref="C1355:I1355"/>
    <mergeCell ref="J1355:L1355"/>
    <mergeCell ref="N1355:O1355"/>
    <mergeCell ref="C1356:E1357"/>
    <mergeCell ref="F1356:H1357"/>
    <mergeCell ref="J1356:L1356"/>
    <mergeCell ref="N1356:O1356"/>
    <mergeCell ref="J1357:L1357"/>
    <mergeCell ref="M1357:O1357"/>
    <mergeCell ref="C1353:E1354"/>
    <mergeCell ref="F1353:G1353"/>
    <mergeCell ref="H1353:I1353"/>
    <mergeCell ref="J1353:K1353"/>
    <mergeCell ref="F1354:G1354"/>
    <mergeCell ref="H1354:I1354"/>
    <mergeCell ref="J1354:K1354"/>
    <mergeCell ref="I1341:O1341"/>
    <mergeCell ref="C1342:G1342"/>
    <mergeCell ref="I1342:O1342"/>
    <mergeCell ref="I1336:K1338"/>
    <mergeCell ref="L1336:L1338"/>
    <mergeCell ref="M1336:O1336"/>
    <mergeCell ref="M1337:O1338"/>
    <mergeCell ref="C1339:G1339"/>
    <mergeCell ref="I1339:O1339"/>
    <mergeCell ref="C1351:D1351"/>
    <mergeCell ref="I1351:J1351"/>
    <mergeCell ref="L1351:M1351"/>
    <mergeCell ref="C1352:D1352"/>
    <mergeCell ref="I1352:J1352"/>
    <mergeCell ref="L1352:M1352"/>
    <mergeCell ref="C1349:D1349"/>
    <mergeCell ref="I1349:J1349"/>
    <mergeCell ref="L1349:M1349"/>
    <mergeCell ref="C1350:D1350"/>
    <mergeCell ref="I1350:J1350"/>
    <mergeCell ref="L1350:M1350"/>
    <mergeCell ref="L1346:M1346"/>
    <mergeCell ref="C1347:D1347"/>
    <mergeCell ref="I1347:J1347"/>
    <mergeCell ref="L1347:M1347"/>
    <mergeCell ref="C1348:D1348"/>
    <mergeCell ref="I1348:J1348"/>
    <mergeCell ref="L1348:M1348"/>
    <mergeCell ref="A1332:P1332"/>
    <mergeCell ref="B1333:O1333"/>
    <mergeCell ref="P1333:P1367"/>
    <mergeCell ref="A1334:A1367"/>
    <mergeCell ref="B1334:B1335"/>
    <mergeCell ref="C1334:C1335"/>
    <mergeCell ref="D1334:O1334"/>
    <mergeCell ref="D1335:O1335"/>
    <mergeCell ref="B1336:B1338"/>
    <mergeCell ref="C1336:H1338"/>
    <mergeCell ref="D1328:E1328"/>
    <mergeCell ref="F1328:I1328"/>
    <mergeCell ref="D1329:E1329"/>
    <mergeCell ref="F1329:I1329"/>
    <mergeCell ref="J1329:O1331"/>
    <mergeCell ref="D1330:E1330"/>
    <mergeCell ref="F1330:I1330"/>
    <mergeCell ref="D1331:E1331"/>
    <mergeCell ref="F1331:I1331"/>
    <mergeCell ref="C1343:G1343"/>
    <mergeCell ref="I1343:O1343"/>
    <mergeCell ref="C1344:G1344"/>
    <mergeCell ref="I1344:O1344"/>
    <mergeCell ref="C1345:D1345"/>
    <mergeCell ref="I1345:J1345"/>
    <mergeCell ref="L1345:M1345"/>
    <mergeCell ref="O1345:O1346"/>
    <mergeCell ref="C1346:D1346"/>
    <mergeCell ref="I1346:J1346"/>
    <mergeCell ref="C1340:G1340"/>
    <mergeCell ref="I1340:O1340"/>
    <mergeCell ref="C1341:G1341"/>
    <mergeCell ref="C1316:D1316"/>
    <mergeCell ref="I1316:J1316"/>
    <mergeCell ref="L1316:M1316"/>
    <mergeCell ref="C1324:E1324"/>
    <mergeCell ref="F1324:H1324"/>
    <mergeCell ref="J1324:L1325"/>
    <mergeCell ref="M1324:O1325"/>
    <mergeCell ref="C1325:I1325"/>
    <mergeCell ref="D1326:E1326"/>
    <mergeCell ref="F1326:I1326"/>
    <mergeCell ref="J1326:O1328"/>
    <mergeCell ref="D1327:E1327"/>
    <mergeCell ref="F1327:I1327"/>
    <mergeCell ref="C1322:E1322"/>
    <mergeCell ref="F1322:H1322"/>
    <mergeCell ref="J1322:L1322"/>
    <mergeCell ref="M1322:O1322"/>
    <mergeCell ref="C1323:E1323"/>
    <mergeCell ref="F1323:H1323"/>
    <mergeCell ref="J1323:O1323"/>
    <mergeCell ref="C1312:D1312"/>
    <mergeCell ref="I1312:J1312"/>
    <mergeCell ref="L1312:M1312"/>
    <mergeCell ref="C1307:G1307"/>
    <mergeCell ref="I1307:O1307"/>
    <mergeCell ref="C1308:G1308"/>
    <mergeCell ref="I1308:O1308"/>
    <mergeCell ref="C1309:D1309"/>
    <mergeCell ref="I1309:J1309"/>
    <mergeCell ref="L1309:M1309"/>
    <mergeCell ref="O1309:O1310"/>
    <mergeCell ref="C1310:D1310"/>
    <mergeCell ref="I1310:J1310"/>
    <mergeCell ref="C1319:I1319"/>
    <mergeCell ref="J1319:L1319"/>
    <mergeCell ref="N1319:O1319"/>
    <mergeCell ref="C1320:E1321"/>
    <mergeCell ref="F1320:H1321"/>
    <mergeCell ref="J1320:L1320"/>
    <mergeCell ref="N1320:O1320"/>
    <mergeCell ref="J1321:L1321"/>
    <mergeCell ref="M1321:O1321"/>
    <mergeCell ref="C1317:E1318"/>
    <mergeCell ref="F1317:G1317"/>
    <mergeCell ref="H1317:I1317"/>
    <mergeCell ref="J1317:K1317"/>
    <mergeCell ref="F1318:G1318"/>
    <mergeCell ref="H1318:I1318"/>
    <mergeCell ref="J1318:K1318"/>
    <mergeCell ref="C1315:D1315"/>
    <mergeCell ref="I1315:J1315"/>
    <mergeCell ref="L1315:M1315"/>
    <mergeCell ref="C1304:G1304"/>
    <mergeCell ref="I1304:O1304"/>
    <mergeCell ref="C1305:G1305"/>
    <mergeCell ref="I1305:O1305"/>
    <mergeCell ref="C1306:G1306"/>
    <mergeCell ref="I1306:O1306"/>
    <mergeCell ref="I1300:K1302"/>
    <mergeCell ref="L1300:L1302"/>
    <mergeCell ref="M1300:O1300"/>
    <mergeCell ref="M1301:O1302"/>
    <mergeCell ref="C1303:G1303"/>
    <mergeCell ref="I1303:O1303"/>
    <mergeCell ref="A1296:P1296"/>
    <mergeCell ref="B1297:O1297"/>
    <mergeCell ref="P1297:P1331"/>
    <mergeCell ref="A1298:A1331"/>
    <mergeCell ref="B1298:B1299"/>
    <mergeCell ref="C1298:C1299"/>
    <mergeCell ref="D1298:O1298"/>
    <mergeCell ref="D1299:O1299"/>
    <mergeCell ref="B1300:B1302"/>
    <mergeCell ref="C1300:H1302"/>
    <mergeCell ref="C1313:D1313"/>
    <mergeCell ref="I1313:J1313"/>
    <mergeCell ref="L1313:M1313"/>
    <mergeCell ref="C1314:D1314"/>
    <mergeCell ref="I1314:J1314"/>
    <mergeCell ref="L1314:M1314"/>
    <mergeCell ref="L1310:M1310"/>
    <mergeCell ref="C1311:D1311"/>
    <mergeCell ref="I1311:J1311"/>
    <mergeCell ref="L1311:M1311"/>
    <mergeCell ref="D1292:E1292"/>
    <mergeCell ref="F1292:I1292"/>
    <mergeCell ref="D1293:E1293"/>
    <mergeCell ref="F1293:I1293"/>
    <mergeCell ref="J1293:O1295"/>
    <mergeCell ref="D1294:E1294"/>
    <mergeCell ref="F1294:I1294"/>
    <mergeCell ref="D1295:E1295"/>
    <mergeCell ref="F1295:I1295"/>
    <mergeCell ref="C1288:E1288"/>
    <mergeCell ref="F1288:H1288"/>
    <mergeCell ref="J1288:L1289"/>
    <mergeCell ref="M1288:O1289"/>
    <mergeCell ref="C1289:I1289"/>
    <mergeCell ref="D1290:E1290"/>
    <mergeCell ref="F1290:I1290"/>
    <mergeCell ref="J1290:O1292"/>
    <mergeCell ref="D1291:E1291"/>
    <mergeCell ref="F1291:I1291"/>
    <mergeCell ref="C1286:E1286"/>
    <mergeCell ref="F1286:H1286"/>
    <mergeCell ref="J1286:L1286"/>
    <mergeCell ref="M1286:O1286"/>
    <mergeCell ref="C1287:E1287"/>
    <mergeCell ref="F1287:H1287"/>
    <mergeCell ref="J1287:O1287"/>
    <mergeCell ref="C1283:I1283"/>
    <mergeCell ref="J1283:L1283"/>
    <mergeCell ref="N1283:O1283"/>
    <mergeCell ref="C1284:E1285"/>
    <mergeCell ref="F1284:H1285"/>
    <mergeCell ref="J1284:L1284"/>
    <mergeCell ref="N1284:O1284"/>
    <mergeCell ref="J1285:L1285"/>
    <mergeCell ref="M1285:O1285"/>
    <mergeCell ref="C1281:E1282"/>
    <mergeCell ref="F1281:G1281"/>
    <mergeCell ref="H1281:I1281"/>
    <mergeCell ref="J1281:K1281"/>
    <mergeCell ref="F1282:G1282"/>
    <mergeCell ref="H1282:I1282"/>
    <mergeCell ref="J1282:K1282"/>
    <mergeCell ref="I1269:O1269"/>
    <mergeCell ref="C1270:G1270"/>
    <mergeCell ref="I1270:O1270"/>
    <mergeCell ref="I1264:K1266"/>
    <mergeCell ref="L1264:L1266"/>
    <mergeCell ref="M1264:O1264"/>
    <mergeCell ref="M1265:O1266"/>
    <mergeCell ref="C1267:G1267"/>
    <mergeCell ref="I1267:O1267"/>
    <mergeCell ref="C1279:D1279"/>
    <mergeCell ref="I1279:J1279"/>
    <mergeCell ref="L1279:M1279"/>
    <mergeCell ref="C1280:D1280"/>
    <mergeCell ref="I1280:J1280"/>
    <mergeCell ref="L1280:M1280"/>
    <mergeCell ref="C1277:D1277"/>
    <mergeCell ref="I1277:J1277"/>
    <mergeCell ref="L1277:M1277"/>
    <mergeCell ref="C1278:D1278"/>
    <mergeCell ref="I1278:J1278"/>
    <mergeCell ref="L1278:M1278"/>
    <mergeCell ref="L1274:M1274"/>
    <mergeCell ref="C1275:D1275"/>
    <mergeCell ref="I1275:J1275"/>
    <mergeCell ref="L1275:M1275"/>
    <mergeCell ref="C1276:D1276"/>
    <mergeCell ref="I1276:J1276"/>
    <mergeCell ref="L1276:M1276"/>
    <mergeCell ref="A1260:P1260"/>
    <mergeCell ref="B1261:O1261"/>
    <mergeCell ref="P1261:P1295"/>
    <mergeCell ref="A1262:A1295"/>
    <mergeCell ref="B1262:B1263"/>
    <mergeCell ref="C1262:C1263"/>
    <mergeCell ref="D1262:O1262"/>
    <mergeCell ref="D1263:O1263"/>
    <mergeCell ref="B1264:B1266"/>
    <mergeCell ref="C1264:H1266"/>
    <mergeCell ref="D1256:E1256"/>
    <mergeCell ref="F1256:I1256"/>
    <mergeCell ref="D1257:E1257"/>
    <mergeCell ref="F1257:I1257"/>
    <mergeCell ref="J1257:O1259"/>
    <mergeCell ref="D1258:E1258"/>
    <mergeCell ref="F1258:I1258"/>
    <mergeCell ref="D1259:E1259"/>
    <mergeCell ref="F1259:I1259"/>
    <mergeCell ref="C1271:G1271"/>
    <mergeCell ref="I1271:O1271"/>
    <mergeCell ref="C1272:G1272"/>
    <mergeCell ref="I1272:O1272"/>
    <mergeCell ref="C1273:D1273"/>
    <mergeCell ref="I1273:J1273"/>
    <mergeCell ref="L1273:M1273"/>
    <mergeCell ref="O1273:O1274"/>
    <mergeCell ref="C1274:D1274"/>
    <mergeCell ref="I1274:J1274"/>
    <mergeCell ref="C1268:G1268"/>
    <mergeCell ref="I1268:O1268"/>
    <mergeCell ref="C1269:G1269"/>
    <mergeCell ref="C1244:D1244"/>
    <mergeCell ref="I1244:J1244"/>
    <mergeCell ref="L1244:M1244"/>
    <mergeCell ref="C1252:E1252"/>
    <mergeCell ref="F1252:H1252"/>
    <mergeCell ref="J1252:L1253"/>
    <mergeCell ref="M1252:O1253"/>
    <mergeCell ref="C1253:I1253"/>
    <mergeCell ref="D1254:E1254"/>
    <mergeCell ref="F1254:I1254"/>
    <mergeCell ref="J1254:O1256"/>
    <mergeCell ref="D1255:E1255"/>
    <mergeCell ref="F1255:I1255"/>
    <mergeCell ref="C1250:E1250"/>
    <mergeCell ref="F1250:H1250"/>
    <mergeCell ref="J1250:L1250"/>
    <mergeCell ref="M1250:O1250"/>
    <mergeCell ref="C1251:E1251"/>
    <mergeCell ref="F1251:H1251"/>
    <mergeCell ref="J1251:O1251"/>
    <mergeCell ref="C1240:D1240"/>
    <mergeCell ref="I1240:J1240"/>
    <mergeCell ref="L1240:M1240"/>
    <mergeCell ref="C1235:G1235"/>
    <mergeCell ref="I1235:O1235"/>
    <mergeCell ref="C1236:G1236"/>
    <mergeCell ref="I1236:O1236"/>
    <mergeCell ref="C1237:D1237"/>
    <mergeCell ref="I1237:J1237"/>
    <mergeCell ref="L1237:M1237"/>
    <mergeCell ref="O1237:O1238"/>
    <mergeCell ref="C1238:D1238"/>
    <mergeCell ref="I1238:J1238"/>
    <mergeCell ref="C1247:I1247"/>
    <mergeCell ref="J1247:L1247"/>
    <mergeCell ref="N1247:O1247"/>
    <mergeCell ref="C1248:E1249"/>
    <mergeCell ref="F1248:H1249"/>
    <mergeCell ref="J1248:L1248"/>
    <mergeCell ref="N1248:O1248"/>
    <mergeCell ref="J1249:L1249"/>
    <mergeCell ref="M1249:O1249"/>
    <mergeCell ref="C1245:E1246"/>
    <mergeCell ref="F1245:G1245"/>
    <mergeCell ref="H1245:I1245"/>
    <mergeCell ref="J1245:K1245"/>
    <mergeCell ref="F1246:G1246"/>
    <mergeCell ref="H1246:I1246"/>
    <mergeCell ref="J1246:K1246"/>
    <mergeCell ref="C1243:D1243"/>
    <mergeCell ref="I1243:J1243"/>
    <mergeCell ref="L1243:M1243"/>
    <mergeCell ref="C1232:G1232"/>
    <mergeCell ref="I1232:O1232"/>
    <mergeCell ref="C1233:G1233"/>
    <mergeCell ref="I1233:O1233"/>
    <mergeCell ref="C1234:G1234"/>
    <mergeCell ref="I1234:O1234"/>
    <mergeCell ref="I1228:K1230"/>
    <mergeCell ref="L1228:L1230"/>
    <mergeCell ref="M1228:O1228"/>
    <mergeCell ref="M1229:O1230"/>
    <mergeCell ref="C1231:G1231"/>
    <mergeCell ref="I1231:O1231"/>
    <mergeCell ref="A1224:P1224"/>
    <mergeCell ref="B1225:O1225"/>
    <mergeCell ref="P1225:P1259"/>
    <mergeCell ref="A1226:A1259"/>
    <mergeCell ref="B1226:B1227"/>
    <mergeCell ref="C1226:C1227"/>
    <mergeCell ref="D1226:O1226"/>
    <mergeCell ref="D1227:O1227"/>
    <mergeCell ref="B1228:B1230"/>
    <mergeCell ref="C1228:H1230"/>
    <mergeCell ref="C1241:D1241"/>
    <mergeCell ref="I1241:J1241"/>
    <mergeCell ref="L1241:M1241"/>
    <mergeCell ref="C1242:D1242"/>
    <mergeCell ref="I1242:J1242"/>
    <mergeCell ref="L1242:M1242"/>
    <mergeCell ref="L1238:M1238"/>
    <mergeCell ref="C1239:D1239"/>
    <mergeCell ref="I1239:J1239"/>
    <mergeCell ref="L1239:M1239"/>
    <mergeCell ref="D1220:E1220"/>
    <mergeCell ref="F1220:I1220"/>
    <mergeCell ref="D1221:E1221"/>
    <mergeCell ref="F1221:I1221"/>
    <mergeCell ref="J1221:O1223"/>
    <mergeCell ref="D1222:E1222"/>
    <mergeCell ref="F1222:I1222"/>
    <mergeCell ref="D1223:E1223"/>
    <mergeCell ref="F1223:I1223"/>
    <mergeCell ref="C1216:E1216"/>
    <mergeCell ref="F1216:H1216"/>
    <mergeCell ref="J1216:L1217"/>
    <mergeCell ref="M1216:O1217"/>
    <mergeCell ref="C1217:I1217"/>
    <mergeCell ref="D1218:E1218"/>
    <mergeCell ref="F1218:I1218"/>
    <mergeCell ref="J1218:O1220"/>
    <mergeCell ref="D1219:E1219"/>
    <mergeCell ref="F1219:I1219"/>
    <mergeCell ref="C1214:E1214"/>
    <mergeCell ref="F1214:H1214"/>
    <mergeCell ref="J1214:L1214"/>
    <mergeCell ref="M1214:O1214"/>
    <mergeCell ref="C1215:E1215"/>
    <mergeCell ref="F1215:H1215"/>
    <mergeCell ref="J1215:O1215"/>
    <mergeCell ref="C1211:I1211"/>
    <mergeCell ref="J1211:L1211"/>
    <mergeCell ref="N1211:O1211"/>
    <mergeCell ref="C1212:E1213"/>
    <mergeCell ref="F1212:H1213"/>
    <mergeCell ref="J1212:L1212"/>
    <mergeCell ref="N1212:O1212"/>
    <mergeCell ref="J1213:L1213"/>
    <mergeCell ref="M1213:O1213"/>
    <mergeCell ref="C1209:E1210"/>
    <mergeCell ref="F1209:G1209"/>
    <mergeCell ref="H1209:I1209"/>
    <mergeCell ref="J1209:K1209"/>
    <mergeCell ref="F1210:G1210"/>
    <mergeCell ref="H1210:I1210"/>
    <mergeCell ref="J1210:K1210"/>
    <mergeCell ref="A1188:P1188"/>
    <mergeCell ref="D1184:E1184"/>
    <mergeCell ref="F1184:I1184"/>
    <mergeCell ref="D1185:E1185"/>
    <mergeCell ref="F1185:I1185"/>
    <mergeCell ref="J1185:O1187"/>
    <mergeCell ref="D1186:E1186"/>
    <mergeCell ref="F1186:I1186"/>
    <mergeCell ref="D1187:E1187"/>
    <mergeCell ref="F1187:I1187"/>
    <mergeCell ref="I1197:O1197"/>
    <mergeCell ref="C1198:G1198"/>
    <mergeCell ref="I1198:O1198"/>
    <mergeCell ref="I1192:K1194"/>
    <mergeCell ref="L1192:L1194"/>
    <mergeCell ref="M1192:O1192"/>
    <mergeCell ref="M1193:O1194"/>
    <mergeCell ref="C1195:G1195"/>
    <mergeCell ref="I1195:O1195"/>
    <mergeCell ref="B1189:O1189"/>
    <mergeCell ref="P1189:P1223"/>
    <mergeCell ref="A1190:A1223"/>
    <mergeCell ref="B1190:B1191"/>
    <mergeCell ref="C1190:C1191"/>
    <mergeCell ref="D1190:O1190"/>
    <mergeCell ref="D1191:O1191"/>
    <mergeCell ref="B1192:B1194"/>
    <mergeCell ref="C1192:H1194"/>
    <mergeCell ref="C1196:G1196"/>
    <mergeCell ref="I1196:O1196"/>
    <mergeCell ref="C1197:G1197"/>
    <mergeCell ref="C1199:G1199"/>
    <mergeCell ref="C1172:D1172"/>
    <mergeCell ref="I1172:J1172"/>
    <mergeCell ref="L1172:M1172"/>
    <mergeCell ref="C1180:E1180"/>
    <mergeCell ref="F1180:H1180"/>
    <mergeCell ref="J1180:L1181"/>
    <mergeCell ref="M1180:O1181"/>
    <mergeCell ref="C1181:I1181"/>
    <mergeCell ref="D1182:E1182"/>
    <mergeCell ref="F1182:I1182"/>
    <mergeCell ref="J1182:O1184"/>
    <mergeCell ref="D1183:E1183"/>
    <mergeCell ref="F1183:I1183"/>
    <mergeCell ref="C1178:E1178"/>
    <mergeCell ref="F1178:H1178"/>
    <mergeCell ref="J1178:L1178"/>
    <mergeCell ref="M1178:O1178"/>
    <mergeCell ref="C1179:E1179"/>
    <mergeCell ref="F1179:H1179"/>
    <mergeCell ref="J1179:O1179"/>
    <mergeCell ref="C1168:D1168"/>
    <mergeCell ref="I1168:J1168"/>
    <mergeCell ref="L1168:M1168"/>
    <mergeCell ref="C1163:G1163"/>
    <mergeCell ref="I1163:O1163"/>
    <mergeCell ref="C1164:G1164"/>
    <mergeCell ref="I1164:O1164"/>
    <mergeCell ref="C1165:D1165"/>
    <mergeCell ref="I1165:J1165"/>
    <mergeCell ref="L1165:M1165"/>
    <mergeCell ref="O1165:O1166"/>
    <mergeCell ref="C1166:D1166"/>
    <mergeCell ref="I1166:J1166"/>
    <mergeCell ref="C1175:I1175"/>
    <mergeCell ref="J1175:L1175"/>
    <mergeCell ref="N1175:O1175"/>
    <mergeCell ref="C1176:E1177"/>
    <mergeCell ref="F1176:H1177"/>
    <mergeCell ref="J1176:L1176"/>
    <mergeCell ref="N1176:O1176"/>
    <mergeCell ref="J1177:L1177"/>
    <mergeCell ref="M1177:O1177"/>
    <mergeCell ref="C1173:E1174"/>
    <mergeCell ref="F1173:G1173"/>
    <mergeCell ref="H1173:I1173"/>
    <mergeCell ref="J1173:K1173"/>
    <mergeCell ref="F1174:G1174"/>
    <mergeCell ref="H1174:I1174"/>
    <mergeCell ref="J1174:K1174"/>
    <mergeCell ref="C1171:D1171"/>
    <mergeCell ref="I1171:J1171"/>
    <mergeCell ref="L1171:M1171"/>
    <mergeCell ref="C1160:G1160"/>
    <mergeCell ref="I1160:O1160"/>
    <mergeCell ref="C1161:G1161"/>
    <mergeCell ref="I1161:O1161"/>
    <mergeCell ref="C1162:G1162"/>
    <mergeCell ref="I1162:O1162"/>
    <mergeCell ref="I1156:K1158"/>
    <mergeCell ref="L1156:L1158"/>
    <mergeCell ref="M1156:O1156"/>
    <mergeCell ref="M1157:O1158"/>
    <mergeCell ref="C1159:G1159"/>
    <mergeCell ref="I1159:O1159"/>
    <mergeCell ref="A1152:P1152"/>
    <mergeCell ref="B1153:O1153"/>
    <mergeCell ref="P1153:P1187"/>
    <mergeCell ref="A1154:A1187"/>
    <mergeCell ref="B1154:B1155"/>
    <mergeCell ref="C1154:C1155"/>
    <mergeCell ref="D1154:O1154"/>
    <mergeCell ref="D1155:O1155"/>
    <mergeCell ref="B1156:B1158"/>
    <mergeCell ref="C1156:H1158"/>
    <mergeCell ref="C1169:D1169"/>
    <mergeCell ref="I1169:J1169"/>
    <mergeCell ref="L1169:M1169"/>
    <mergeCell ref="C1170:D1170"/>
    <mergeCell ref="I1170:J1170"/>
    <mergeCell ref="L1170:M1170"/>
    <mergeCell ref="L1166:M1166"/>
    <mergeCell ref="C1167:D1167"/>
    <mergeCell ref="I1167:J1167"/>
    <mergeCell ref="L1167:M1167"/>
    <mergeCell ref="D1148:E1148"/>
    <mergeCell ref="F1148:I1148"/>
    <mergeCell ref="D1149:E1149"/>
    <mergeCell ref="F1149:I1149"/>
    <mergeCell ref="J1149:O1151"/>
    <mergeCell ref="D1150:E1150"/>
    <mergeCell ref="F1150:I1150"/>
    <mergeCell ref="D1151:E1151"/>
    <mergeCell ref="F1151:I1151"/>
    <mergeCell ref="C1144:E1144"/>
    <mergeCell ref="F1144:H1144"/>
    <mergeCell ref="J1144:L1145"/>
    <mergeCell ref="M1144:O1145"/>
    <mergeCell ref="C1145:I1145"/>
    <mergeCell ref="D1146:E1146"/>
    <mergeCell ref="F1146:I1146"/>
    <mergeCell ref="J1146:O1148"/>
    <mergeCell ref="D1147:E1147"/>
    <mergeCell ref="F1147:I1147"/>
    <mergeCell ref="C1142:E1142"/>
    <mergeCell ref="F1142:H1142"/>
    <mergeCell ref="J1142:L1142"/>
    <mergeCell ref="M1142:O1142"/>
    <mergeCell ref="C1143:E1143"/>
    <mergeCell ref="F1143:H1143"/>
    <mergeCell ref="J1143:O1143"/>
    <mergeCell ref="C1139:I1139"/>
    <mergeCell ref="J1139:L1139"/>
    <mergeCell ref="N1139:O1139"/>
    <mergeCell ref="C1140:E1141"/>
    <mergeCell ref="F1140:H1141"/>
    <mergeCell ref="J1140:L1140"/>
    <mergeCell ref="N1140:O1140"/>
    <mergeCell ref="J1141:L1141"/>
    <mergeCell ref="M1141:O1141"/>
    <mergeCell ref="C1137:E1138"/>
    <mergeCell ref="F1137:G1137"/>
    <mergeCell ref="H1137:I1137"/>
    <mergeCell ref="J1137:K1137"/>
    <mergeCell ref="F1138:G1138"/>
    <mergeCell ref="H1138:I1138"/>
    <mergeCell ref="J1138:K1138"/>
    <mergeCell ref="I1125:O1125"/>
    <mergeCell ref="C1126:G1126"/>
    <mergeCell ref="I1126:O1126"/>
    <mergeCell ref="I1120:K1122"/>
    <mergeCell ref="L1120:L1122"/>
    <mergeCell ref="M1120:O1120"/>
    <mergeCell ref="M1121:O1122"/>
    <mergeCell ref="C1123:G1123"/>
    <mergeCell ref="I1123:O1123"/>
    <mergeCell ref="C1135:D1135"/>
    <mergeCell ref="I1135:J1135"/>
    <mergeCell ref="L1135:M1135"/>
    <mergeCell ref="C1136:D1136"/>
    <mergeCell ref="I1136:J1136"/>
    <mergeCell ref="L1136:M1136"/>
    <mergeCell ref="C1133:D1133"/>
    <mergeCell ref="I1133:J1133"/>
    <mergeCell ref="L1133:M1133"/>
    <mergeCell ref="C1134:D1134"/>
    <mergeCell ref="I1134:J1134"/>
    <mergeCell ref="L1134:M1134"/>
    <mergeCell ref="L1130:M1130"/>
    <mergeCell ref="C1131:D1131"/>
    <mergeCell ref="I1131:J1131"/>
    <mergeCell ref="L1131:M1131"/>
    <mergeCell ref="C1132:D1132"/>
    <mergeCell ref="I1132:J1132"/>
    <mergeCell ref="L1132:M1132"/>
    <mergeCell ref="A1116:P1116"/>
    <mergeCell ref="B1117:O1117"/>
    <mergeCell ref="P1117:P1151"/>
    <mergeCell ref="A1118:A1151"/>
    <mergeCell ref="B1118:B1119"/>
    <mergeCell ref="C1118:C1119"/>
    <mergeCell ref="D1118:O1118"/>
    <mergeCell ref="D1119:O1119"/>
    <mergeCell ref="B1120:B1122"/>
    <mergeCell ref="C1120:H1122"/>
    <mergeCell ref="D1112:E1112"/>
    <mergeCell ref="F1112:I1112"/>
    <mergeCell ref="D1113:E1113"/>
    <mergeCell ref="F1113:I1113"/>
    <mergeCell ref="J1113:O1115"/>
    <mergeCell ref="D1114:E1114"/>
    <mergeCell ref="F1114:I1114"/>
    <mergeCell ref="D1115:E1115"/>
    <mergeCell ref="F1115:I1115"/>
    <mergeCell ref="C1127:G1127"/>
    <mergeCell ref="I1127:O1127"/>
    <mergeCell ref="C1128:G1128"/>
    <mergeCell ref="I1128:O1128"/>
    <mergeCell ref="C1129:D1129"/>
    <mergeCell ref="I1129:J1129"/>
    <mergeCell ref="L1129:M1129"/>
    <mergeCell ref="O1129:O1130"/>
    <mergeCell ref="C1130:D1130"/>
    <mergeCell ref="I1130:J1130"/>
    <mergeCell ref="C1124:G1124"/>
    <mergeCell ref="I1124:O1124"/>
    <mergeCell ref="C1125:G1125"/>
    <mergeCell ref="C1100:D1100"/>
    <mergeCell ref="I1100:J1100"/>
    <mergeCell ref="L1100:M1100"/>
    <mergeCell ref="C1108:E1108"/>
    <mergeCell ref="F1108:H1108"/>
    <mergeCell ref="J1108:L1109"/>
    <mergeCell ref="M1108:O1109"/>
    <mergeCell ref="C1109:I1109"/>
    <mergeCell ref="D1110:E1110"/>
    <mergeCell ref="F1110:I1110"/>
    <mergeCell ref="J1110:O1112"/>
    <mergeCell ref="D1111:E1111"/>
    <mergeCell ref="F1111:I1111"/>
    <mergeCell ref="C1106:E1106"/>
    <mergeCell ref="F1106:H1106"/>
    <mergeCell ref="J1106:L1106"/>
    <mergeCell ref="M1106:O1106"/>
    <mergeCell ref="C1107:E1107"/>
    <mergeCell ref="F1107:H1107"/>
    <mergeCell ref="J1107:O1107"/>
    <mergeCell ref="C1096:D1096"/>
    <mergeCell ref="I1096:J1096"/>
    <mergeCell ref="L1096:M1096"/>
    <mergeCell ref="C1091:G1091"/>
    <mergeCell ref="I1091:O1091"/>
    <mergeCell ref="C1092:G1092"/>
    <mergeCell ref="I1092:O1092"/>
    <mergeCell ref="C1093:D1093"/>
    <mergeCell ref="I1093:J1093"/>
    <mergeCell ref="L1093:M1093"/>
    <mergeCell ref="O1093:O1094"/>
    <mergeCell ref="C1094:D1094"/>
    <mergeCell ref="I1094:J1094"/>
    <mergeCell ref="C1103:I1103"/>
    <mergeCell ref="J1103:L1103"/>
    <mergeCell ref="N1103:O1103"/>
    <mergeCell ref="C1104:E1105"/>
    <mergeCell ref="F1104:H1105"/>
    <mergeCell ref="J1104:L1104"/>
    <mergeCell ref="N1104:O1104"/>
    <mergeCell ref="J1105:L1105"/>
    <mergeCell ref="M1105:O1105"/>
    <mergeCell ref="C1101:E1102"/>
    <mergeCell ref="F1101:G1101"/>
    <mergeCell ref="H1101:I1101"/>
    <mergeCell ref="J1101:K1101"/>
    <mergeCell ref="F1102:G1102"/>
    <mergeCell ref="H1102:I1102"/>
    <mergeCell ref="J1102:K1102"/>
    <mergeCell ref="C1099:D1099"/>
    <mergeCell ref="I1099:J1099"/>
    <mergeCell ref="L1099:M1099"/>
    <mergeCell ref="C1088:G1088"/>
    <mergeCell ref="I1088:O1088"/>
    <mergeCell ref="C1089:G1089"/>
    <mergeCell ref="I1089:O1089"/>
    <mergeCell ref="C1090:G1090"/>
    <mergeCell ref="I1090:O1090"/>
    <mergeCell ref="I1084:K1086"/>
    <mergeCell ref="L1084:L1086"/>
    <mergeCell ref="M1084:O1084"/>
    <mergeCell ref="M1085:O1086"/>
    <mergeCell ref="C1087:G1087"/>
    <mergeCell ref="I1087:O1087"/>
    <mergeCell ref="A1080:P1080"/>
    <mergeCell ref="B1081:O1081"/>
    <mergeCell ref="P1081:P1115"/>
    <mergeCell ref="A1082:A1115"/>
    <mergeCell ref="B1082:B1083"/>
    <mergeCell ref="C1082:C1083"/>
    <mergeCell ref="D1082:O1082"/>
    <mergeCell ref="D1083:O1083"/>
    <mergeCell ref="B1084:B1086"/>
    <mergeCell ref="C1084:H1086"/>
    <mergeCell ref="C1097:D1097"/>
    <mergeCell ref="I1097:J1097"/>
    <mergeCell ref="L1097:M1097"/>
    <mergeCell ref="C1098:D1098"/>
    <mergeCell ref="I1098:J1098"/>
    <mergeCell ref="L1098:M1098"/>
    <mergeCell ref="L1094:M1094"/>
    <mergeCell ref="C1095:D1095"/>
    <mergeCell ref="I1095:J1095"/>
    <mergeCell ref="L1095:M1095"/>
    <mergeCell ref="D1076:E1076"/>
    <mergeCell ref="F1076:I1076"/>
    <mergeCell ref="D1077:E1077"/>
    <mergeCell ref="F1077:I1077"/>
    <mergeCell ref="J1077:O1079"/>
    <mergeCell ref="D1078:E1078"/>
    <mergeCell ref="F1078:I1078"/>
    <mergeCell ref="D1079:E1079"/>
    <mergeCell ref="F1079:I1079"/>
    <mergeCell ref="C1072:E1072"/>
    <mergeCell ref="F1072:H1072"/>
    <mergeCell ref="J1072:L1073"/>
    <mergeCell ref="M1072:O1073"/>
    <mergeCell ref="C1073:I1073"/>
    <mergeCell ref="D1074:E1074"/>
    <mergeCell ref="F1074:I1074"/>
    <mergeCell ref="J1074:O1076"/>
    <mergeCell ref="D1075:E1075"/>
    <mergeCell ref="F1075:I1075"/>
    <mergeCell ref="C1070:E1070"/>
    <mergeCell ref="F1070:H1070"/>
    <mergeCell ref="J1070:L1070"/>
    <mergeCell ref="M1070:O1070"/>
    <mergeCell ref="C1071:E1071"/>
    <mergeCell ref="F1071:H1071"/>
    <mergeCell ref="J1071:O1071"/>
    <mergeCell ref="C1067:I1067"/>
    <mergeCell ref="J1067:L1067"/>
    <mergeCell ref="N1067:O1067"/>
    <mergeCell ref="C1068:E1069"/>
    <mergeCell ref="F1068:H1069"/>
    <mergeCell ref="J1068:L1068"/>
    <mergeCell ref="N1068:O1068"/>
    <mergeCell ref="J1069:L1069"/>
    <mergeCell ref="M1069:O1069"/>
    <mergeCell ref="C1065:E1066"/>
    <mergeCell ref="F1065:G1065"/>
    <mergeCell ref="H1065:I1065"/>
    <mergeCell ref="J1065:K1065"/>
    <mergeCell ref="F1066:G1066"/>
    <mergeCell ref="H1066:I1066"/>
    <mergeCell ref="J1066:K1066"/>
    <mergeCell ref="I1053:O1053"/>
    <mergeCell ref="C1054:G1054"/>
    <mergeCell ref="I1054:O1054"/>
    <mergeCell ref="I1048:K1050"/>
    <mergeCell ref="L1048:L1050"/>
    <mergeCell ref="M1048:O1048"/>
    <mergeCell ref="M1049:O1050"/>
    <mergeCell ref="C1051:G1051"/>
    <mergeCell ref="I1051:O1051"/>
    <mergeCell ref="C1063:D1063"/>
    <mergeCell ref="I1063:J1063"/>
    <mergeCell ref="L1063:M1063"/>
    <mergeCell ref="C1064:D1064"/>
    <mergeCell ref="I1064:J1064"/>
    <mergeCell ref="L1064:M1064"/>
    <mergeCell ref="C1061:D1061"/>
    <mergeCell ref="I1061:J1061"/>
    <mergeCell ref="L1061:M1061"/>
    <mergeCell ref="C1062:D1062"/>
    <mergeCell ref="I1062:J1062"/>
    <mergeCell ref="L1062:M1062"/>
    <mergeCell ref="L1058:M1058"/>
    <mergeCell ref="C1059:D1059"/>
    <mergeCell ref="I1059:J1059"/>
    <mergeCell ref="L1059:M1059"/>
    <mergeCell ref="C1060:D1060"/>
    <mergeCell ref="I1060:J1060"/>
    <mergeCell ref="L1060:M1060"/>
    <mergeCell ref="A1044:P1044"/>
    <mergeCell ref="B1045:O1045"/>
    <mergeCell ref="P1045:P1079"/>
    <mergeCell ref="A1046:A1079"/>
    <mergeCell ref="B1046:B1047"/>
    <mergeCell ref="C1046:C1047"/>
    <mergeCell ref="D1046:O1046"/>
    <mergeCell ref="D1047:O1047"/>
    <mergeCell ref="B1048:B1050"/>
    <mergeCell ref="C1048:H1050"/>
    <mergeCell ref="D1040:E1040"/>
    <mergeCell ref="F1040:I1040"/>
    <mergeCell ref="D1041:E1041"/>
    <mergeCell ref="F1041:I1041"/>
    <mergeCell ref="J1041:O1043"/>
    <mergeCell ref="D1042:E1042"/>
    <mergeCell ref="F1042:I1042"/>
    <mergeCell ref="D1043:E1043"/>
    <mergeCell ref="F1043:I1043"/>
    <mergeCell ref="C1055:G1055"/>
    <mergeCell ref="I1055:O1055"/>
    <mergeCell ref="C1056:G1056"/>
    <mergeCell ref="I1056:O1056"/>
    <mergeCell ref="C1057:D1057"/>
    <mergeCell ref="I1057:J1057"/>
    <mergeCell ref="L1057:M1057"/>
    <mergeCell ref="O1057:O1058"/>
    <mergeCell ref="C1058:D1058"/>
    <mergeCell ref="I1058:J1058"/>
    <mergeCell ref="C1052:G1052"/>
    <mergeCell ref="I1052:O1052"/>
    <mergeCell ref="C1053:G1053"/>
    <mergeCell ref="C1028:D1028"/>
    <mergeCell ref="I1028:J1028"/>
    <mergeCell ref="L1028:M1028"/>
    <mergeCell ref="C1036:E1036"/>
    <mergeCell ref="F1036:H1036"/>
    <mergeCell ref="J1036:L1037"/>
    <mergeCell ref="M1036:O1037"/>
    <mergeCell ref="C1037:I1037"/>
    <mergeCell ref="D1038:E1038"/>
    <mergeCell ref="F1038:I1038"/>
    <mergeCell ref="J1038:O1040"/>
    <mergeCell ref="D1039:E1039"/>
    <mergeCell ref="F1039:I1039"/>
    <mergeCell ref="C1034:E1034"/>
    <mergeCell ref="F1034:H1034"/>
    <mergeCell ref="J1034:L1034"/>
    <mergeCell ref="M1034:O1034"/>
    <mergeCell ref="C1035:E1035"/>
    <mergeCell ref="F1035:H1035"/>
    <mergeCell ref="J1035:O1035"/>
    <mergeCell ref="C1024:D1024"/>
    <mergeCell ref="I1024:J1024"/>
    <mergeCell ref="L1024:M1024"/>
    <mergeCell ref="C1019:G1019"/>
    <mergeCell ref="I1019:O1019"/>
    <mergeCell ref="C1020:G1020"/>
    <mergeCell ref="I1020:O1020"/>
    <mergeCell ref="C1021:D1021"/>
    <mergeCell ref="I1021:J1021"/>
    <mergeCell ref="L1021:M1021"/>
    <mergeCell ref="O1021:O1022"/>
    <mergeCell ref="C1022:D1022"/>
    <mergeCell ref="I1022:J1022"/>
    <mergeCell ref="C1031:I1031"/>
    <mergeCell ref="J1031:L1031"/>
    <mergeCell ref="N1031:O1031"/>
    <mergeCell ref="C1032:E1033"/>
    <mergeCell ref="F1032:H1033"/>
    <mergeCell ref="J1032:L1032"/>
    <mergeCell ref="N1032:O1032"/>
    <mergeCell ref="J1033:L1033"/>
    <mergeCell ref="M1033:O1033"/>
    <mergeCell ref="C1029:E1030"/>
    <mergeCell ref="F1029:G1029"/>
    <mergeCell ref="H1029:I1029"/>
    <mergeCell ref="J1029:K1029"/>
    <mergeCell ref="F1030:G1030"/>
    <mergeCell ref="H1030:I1030"/>
    <mergeCell ref="J1030:K1030"/>
    <mergeCell ref="C1027:D1027"/>
    <mergeCell ref="I1027:J1027"/>
    <mergeCell ref="L1027:M1027"/>
    <mergeCell ref="C1016:G1016"/>
    <mergeCell ref="I1016:O1016"/>
    <mergeCell ref="C1017:G1017"/>
    <mergeCell ref="I1017:O1017"/>
    <mergeCell ref="C1018:G1018"/>
    <mergeCell ref="I1018:O1018"/>
    <mergeCell ref="I1012:K1014"/>
    <mergeCell ref="L1012:L1014"/>
    <mergeCell ref="M1012:O1012"/>
    <mergeCell ref="M1013:O1014"/>
    <mergeCell ref="C1015:G1015"/>
    <mergeCell ref="I1015:O1015"/>
    <mergeCell ref="A1008:P1008"/>
    <mergeCell ref="B1009:O1009"/>
    <mergeCell ref="P1009:P1043"/>
    <mergeCell ref="A1010:A1043"/>
    <mergeCell ref="B1010:B1011"/>
    <mergeCell ref="C1010:C1011"/>
    <mergeCell ref="D1010:O1010"/>
    <mergeCell ref="D1011:O1011"/>
    <mergeCell ref="B1012:B1014"/>
    <mergeCell ref="C1012:H1014"/>
    <mergeCell ref="C1025:D1025"/>
    <mergeCell ref="I1025:J1025"/>
    <mergeCell ref="L1025:M1025"/>
    <mergeCell ref="C1026:D1026"/>
    <mergeCell ref="I1026:J1026"/>
    <mergeCell ref="L1026:M1026"/>
    <mergeCell ref="L1022:M1022"/>
    <mergeCell ref="C1023:D1023"/>
    <mergeCell ref="I1023:J1023"/>
    <mergeCell ref="L1023:M1023"/>
    <mergeCell ref="D1004:E1004"/>
    <mergeCell ref="F1004:I1004"/>
    <mergeCell ref="D1005:E1005"/>
    <mergeCell ref="F1005:I1005"/>
    <mergeCell ref="J1005:O1007"/>
    <mergeCell ref="D1006:E1006"/>
    <mergeCell ref="F1006:I1006"/>
    <mergeCell ref="D1007:E1007"/>
    <mergeCell ref="F1007:I1007"/>
    <mergeCell ref="C1000:E1000"/>
    <mergeCell ref="F1000:H1000"/>
    <mergeCell ref="J1000:L1001"/>
    <mergeCell ref="M1000:O1001"/>
    <mergeCell ref="C1001:I1001"/>
    <mergeCell ref="D1002:E1002"/>
    <mergeCell ref="F1002:I1002"/>
    <mergeCell ref="J1002:O1004"/>
    <mergeCell ref="D1003:E1003"/>
    <mergeCell ref="F1003:I1003"/>
    <mergeCell ref="C998:E998"/>
    <mergeCell ref="F998:H998"/>
    <mergeCell ref="J998:L998"/>
    <mergeCell ref="M998:O998"/>
    <mergeCell ref="C999:E999"/>
    <mergeCell ref="F999:H999"/>
    <mergeCell ref="J999:O999"/>
    <mergeCell ref="C995:I995"/>
    <mergeCell ref="J995:L995"/>
    <mergeCell ref="N995:O995"/>
    <mergeCell ref="C996:E997"/>
    <mergeCell ref="F996:H997"/>
    <mergeCell ref="J996:L996"/>
    <mergeCell ref="N996:O996"/>
    <mergeCell ref="J997:L997"/>
    <mergeCell ref="M997:O997"/>
    <mergeCell ref="C993:E994"/>
    <mergeCell ref="F993:G993"/>
    <mergeCell ref="H993:I993"/>
    <mergeCell ref="J993:K993"/>
    <mergeCell ref="F994:G994"/>
    <mergeCell ref="H994:I994"/>
    <mergeCell ref="J994:K994"/>
    <mergeCell ref="I981:O981"/>
    <mergeCell ref="C982:G982"/>
    <mergeCell ref="I982:O982"/>
    <mergeCell ref="I976:K978"/>
    <mergeCell ref="L976:L978"/>
    <mergeCell ref="M976:O976"/>
    <mergeCell ref="M977:O978"/>
    <mergeCell ref="C979:G979"/>
    <mergeCell ref="I979:O979"/>
    <mergeCell ref="C991:D991"/>
    <mergeCell ref="I991:J991"/>
    <mergeCell ref="L991:M991"/>
    <mergeCell ref="C992:D992"/>
    <mergeCell ref="I992:J992"/>
    <mergeCell ref="L992:M992"/>
    <mergeCell ref="C989:D989"/>
    <mergeCell ref="I989:J989"/>
    <mergeCell ref="L989:M989"/>
    <mergeCell ref="C990:D990"/>
    <mergeCell ref="I990:J990"/>
    <mergeCell ref="L990:M990"/>
    <mergeCell ref="L986:M986"/>
    <mergeCell ref="C987:D987"/>
    <mergeCell ref="I987:J987"/>
    <mergeCell ref="L987:M987"/>
    <mergeCell ref="C988:D988"/>
    <mergeCell ref="I988:J988"/>
    <mergeCell ref="L988:M988"/>
    <mergeCell ref="A972:P972"/>
    <mergeCell ref="B973:O973"/>
    <mergeCell ref="P973:P1007"/>
    <mergeCell ref="A974:A1007"/>
    <mergeCell ref="B974:B975"/>
    <mergeCell ref="C974:C975"/>
    <mergeCell ref="D974:O974"/>
    <mergeCell ref="D975:O975"/>
    <mergeCell ref="B976:B978"/>
    <mergeCell ref="C976:H978"/>
    <mergeCell ref="D968:E968"/>
    <mergeCell ref="F968:I968"/>
    <mergeCell ref="D969:E969"/>
    <mergeCell ref="F969:I969"/>
    <mergeCell ref="J969:O971"/>
    <mergeCell ref="D970:E970"/>
    <mergeCell ref="F970:I970"/>
    <mergeCell ref="D971:E971"/>
    <mergeCell ref="F971:I971"/>
    <mergeCell ref="C983:G983"/>
    <mergeCell ref="I983:O983"/>
    <mergeCell ref="C984:G984"/>
    <mergeCell ref="I984:O984"/>
    <mergeCell ref="C985:D985"/>
    <mergeCell ref="I985:J985"/>
    <mergeCell ref="L985:M985"/>
    <mergeCell ref="O985:O986"/>
    <mergeCell ref="C986:D986"/>
    <mergeCell ref="I986:J986"/>
    <mergeCell ref="C980:G980"/>
    <mergeCell ref="I980:O980"/>
    <mergeCell ref="C981:G981"/>
    <mergeCell ref="C956:D956"/>
    <mergeCell ref="I956:J956"/>
    <mergeCell ref="L956:M956"/>
    <mergeCell ref="C964:E964"/>
    <mergeCell ref="F964:H964"/>
    <mergeCell ref="J964:L965"/>
    <mergeCell ref="M964:O965"/>
    <mergeCell ref="C965:I965"/>
    <mergeCell ref="D966:E966"/>
    <mergeCell ref="F966:I966"/>
    <mergeCell ref="J966:O968"/>
    <mergeCell ref="D967:E967"/>
    <mergeCell ref="F967:I967"/>
    <mergeCell ref="C962:E962"/>
    <mergeCell ref="F962:H962"/>
    <mergeCell ref="J962:L962"/>
    <mergeCell ref="M962:O962"/>
    <mergeCell ref="C963:E963"/>
    <mergeCell ref="F963:H963"/>
    <mergeCell ref="J963:O963"/>
    <mergeCell ref="C952:D952"/>
    <mergeCell ref="I952:J952"/>
    <mergeCell ref="L952:M952"/>
    <mergeCell ref="C947:G947"/>
    <mergeCell ref="I947:O947"/>
    <mergeCell ref="C948:G948"/>
    <mergeCell ref="I948:O948"/>
    <mergeCell ref="C949:D949"/>
    <mergeCell ref="I949:J949"/>
    <mergeCell ref="L949:M949"/>
    <mergeCell ref="O949:O950"/>
    <mergeCell ref="C950:D950"/>
    <mergeCell ref="I950:J950"/>
    <mergeCell ref="C959:I959"/>
    <mergeCell ref="J959:L959"/>
    <mergeCell ref="N959:O959"/>
    <mergeCell ref="C960:E961"/>
    <mergeCell ref="F960:H961"/>
    <mergeCell ref="J960:L960"/>
    <mergeCell ref="N960:O960"/>
    <mergeCell ref="J961:L961"/>
    <mergeCell ref="M961:O961"/>
    <mergeCell ref="C957:E958"/>
    <mergeCell ref="F957:G957"/>
    <mergeCell ref="H957:I957"/>
    <mergeCell ref="J957:K957"/>
    <mergeCell ref="F958:G958"/>
    <mergeCell ref="H958:I958"/>
    <mergeCell ref="J958:K958"/>
    <mergeCell ref="C955:D955"/>
    <mergeCell ref="I955:J955"/>
    <mergeCell ref="L955:M955"/>
    <mergeCell ref="C944:G944"/>
    <mergeCell ref="I944:O944"/>
    <mergeCell ref="C945:G945"/>
    <mergeCell ref="I945:O945"/>
    <mergeCell ref="C946:G946"/>
    <mergeCell ref="I946:O946"/>
    <mergeCell ref="I940:K942"/>
    <mergeCell ref="L940:L942"/>
    <mergeCell ref="M940:O940"/>
    <mergeCell ref="M941:O942"/>
    <mergeCell ref="C943:G943"/>
    <mergeCell ref="I943:O943"/>
    <mergeCell ref="A936:P936"/>
    <mergeCell ref="B937:O937"/>
    <mergeCell ref="P937:P971"/>
    <mergeCell ref="A938:A971"/>
    <mergeCell ref="B938:B939"/>
    <mergeCell ref="C938:C939"/>
    <mergeCell ref="D938:O938"/>
    <mergeCell ref="D939:O939"/>
    <mergeCell ref="B940:B942"/>
    <mergeCell ref="C940:H942"/>
    <mergeCell ref="C953:D953"/>
    <mergeCell ref="I953:J953"/>
    <mergeCell ref="L953:M953"/>
    <mergeCell ref="C954:D954"/>
    <mergeCell ref="I954:J954"/>
    <mergeCell ref="L954:M954"/>
    <mergeCell ref="L950:M950"/>
    <mergeCell ref="C951:D951"/>
    <mergeCell ref="I951:J951"/>
    <mergeCell ref="L951:M951"/>
    <mergeCell ref="D932:E932"/>
    <mergeCell ref="F932:I932"/>
    <mergeCell ref="D933:E933"/>
    <mergeCell ref="F933:I933"/>
    <mergeCell ref="J933:O935"/>
    <mergeCell ref="D934:E934"/>
    <mergeCell ref="F934:I934"/>
    <mergeCell ref="D935:E935"/>
    <mergeCell ref="F935:I935"/>
    <mergeCell ref="C928:E928"/>
    <mergeCell ref="F928:H928"/>
    <mergeCell ref="J928:L929"/>
    <mergeCell ref="M928:O929"/>
    <mergeCell ref="C929:I929"/>
    <mergeCell ref="D930:E930"/>
    <mergeCell ref="F930:I930"/>
    <mergeCell ref="J930:O932"/>
    <mergeCell ref="D931:E931"/>
    <mergeCell ref="F931:I931"/>
    <mergeCell ref="C926:E926"/>
    <mergeCell ref="F926:H926"/>
    <mergeCell ref="J926:L926"/>
    <mergeCell ref="M926:O926"/>
    <mergeCell ref="C927:E927"/>
    <mergeCell ref="F927:H927"/>
    <mergeCell ref="J927:O927"/>
    <mergeCell ref="C923:I923"/>
    <mergeCell ref="J923:L923"/>
    <mergeCell ref="N923:O923"/>
    <mergeCell ref="C924:E925"/>
    <mergeCell ref="F924:H925"/>
    <mergeCell ref="J924:L924"/>
    <mergeCell ref="N924:O924"/>
    <mergeCell ref="J925:L925"/>
    <mergeCell ref="M925:O925"/>
    <mergeCell ref="C921:E922"/>
    <mergeCell ref="F921:G921"/>
    <mergeCell ref="H921:I921"/>
    <mergeCell ref="J921:K921"/>
    <mergeCell ref="F922:G922"/>
    <mergeCell ref="H922:I922"/>
    <mergeCell ref="J922:K922"/>
    <mergeCell ref="I909:O909"/>
    <mergeCell ref="C910:G910"/>
    <mergeCell ref="I910:O910"/>
    <mergeCell ref="I904:K906"/>
    <mergeCell ref="L904:L906"/>
    <mergeCell ref="M904:O904"/>
    <mergeCell ref="M905:O906"/>
    <mergeCell ref="C907:G907"/>
    <mergeCell ref="I907:O907"/>
    <mergeCell ref="C919:D919"/>
    <mergeCell ref="I919:J919"/>
    <mergeCell ref="L919:M919"/>
    <mergeCell ref="C920:D920"/>
    <mergeCell ref="I920:J920"/>
    <mergeCell ref="L920:M920"/>
    <mergeCell ref="C917:D917"/>
    <mergeCell ref="I917:J917"/>
    <mergeCell ref="L917:M917"/>
    <mergeCell ref="C918:D918"/>
    <mergeCell ref="I918:J918"/>
    <mergeCell ref="L918:M918"/>
    <mergeCell ref="L914:M914"/>
    <mergeCell ref="C915:D915"/>
    <mergeCell ref="I915:J915"/>
    <mergeCell ref="L915:M915"/>
    <mergeCell ref="C916:D916"/>
    <mergeCell ref="I916:J916"/>
    <mergeCell ref="L916:M916"/>
    <mergeCell ref="A900:P900"/>
    <mergeCell ref="B901:O901"/>
    <mergeCell ref="P901:P935"/>
    <mergeCell ref="A902:A935"/>
    <mergeCell ref="B902:B903"/>
    <mergeCell ref="C902:C903"/>
    <mergeCell ref="D902:O902"/>
    <mergeCell ref="D903:O903"/>
    <mergeCell ref="B904:B906"/>
    <mergeCell ref="C904:H906"/>
    <mergeCell ref="D896:E896"/>
    <mergeCell ref="F896:I896"/>
    <mergeCell ref="D897:E897"/>
    <mergeCell ref="F897:I897"/>
    <mergeCell ref="J897:O899"/>
    <mergeCell ref="D898:E898"/>
    <mergeCell ref="F898:I898"/>
    <mergeCell ref="D899:E899"/>
    <mergeCell ref="F899:I899"/>
    <mergeCell ref="C911:G911"/>
    <mergeCell ref="I911:O911"/>
    <mergeCell ref="C912:G912"/>
    <mergeCell ref="I912:O912"/>
    <mergeCell ref="C913:D913"/>
    <mergeCell ref="I913:J913"/>
    <mergeCell ref="L913:M913"/>
    <mergeCell ref="O913:O914"/>
    <mergeCell ref="C914:D914"/>
    <mergeCell ref="I914:J914"/>
    <mergeCell ref="C908:G908"/>
    <mergeCell ref="I908:O908"/>
    <mergeCell ref="C909:G909"/>
    <mergeCell ref="C884:D884"/>
    <mergeCell ref="I884:J884"/>
    <mergeCell ref="L884:M884"/>
    <mergeCell ref="C892:E892"/>
    <mergeCell ref="F892:H892"/>
    <mergeCell ref="J892:L893"/>
    <mergeCell ref="M892:O893"/>
    <mergeCell ref="C893:I893"/>
    <mergeCell ref="D894:E894"/>
    <mergeCell ref="F894:I894"/>
    <mergeCell ref="J894:O896"/>
    <mergeCell ref="D895:E895"/>
    <mergeCell ref="F895:I895"/>
    <mergeCell ref="C890:E890"/>
    <mergeCell ref="F890:H890"/>
    <mergeCell ref="J890:L890"/>
    <mergeCell ref="M890:O890"/>
    <mergeCell ref="C891:E891"/>
    <mergeCell ref="F891:H891"/>
    <mergeCell ref="J891:O891"/>
    <mergeCell ref="C880:D880"/>
    <mergeCell ref="I880:J880"/>
    <mergeCell ref="L880:M880"/>
    <mergeCell ref="C875:G875"/>
    <mergeCell ref="I875:O875"/>
    <mergeCell ref="C876:G876"/>
    <mergeCell ref="I876:O876"/>
    <mergeCell ref="C877:D877"/>
    <mergeCell ref="I877:J877"/>
    <mergeCell ref="L877:M877"/>
    <mergeCell ref="O877:O878"/>
    <mergeCell ref="C878:D878"/>
    <mergeCell ref="I878:J878"/>
    <mergeCell ref="C887:I887"/>
    <mergeCell ref="J887:L887"/>
    <mergeCell ref="N887:O887"/>
    <mergeCell ref="C888:E889"/>
    <mergeCell ref="F888:H889"/>
    <mergeCell ref="J888:L888"/>
    <mergeCell ref="N888:O888"/>
    <mergeCell ref="J889:L889"/>
    <mergeCell ref="M889:O889"/>
    <mergeCell ref="C885:E886"/>
    <mergeCell ref="F885:G885"/>
    <mergeCell ref="H885:I885"/>
    <mergeCell ref="J885:K885"/>
    <mergeCell ref="F886:G886"/>
    <mergeCell ref="H886:I886"/>
    <mergeCell ref="J886:K886"/>
    <mergeCell ref="C883:D883"/>
    <mergeCell ref="I883:J883"/>
    <mergeCell ref="L883:M883"/>
    <mergeCell ref="C872:G872"/>
    <mergeCell ref="I872:O872"/>
    <mergeCell ref="C873:G873"/>
    <mergeCell ref="I873:O873"/>
    <mergeCell ref="C874:G874"/>
    <mergeCell ref="I874:O874"/>
    <mergeCell ref="I868:K870"/>
    <mergeCell ref="L868:L870"/>
    <mergeCell ref="M868:O868"/>
    <mergeCell ref="M869:O870"/>
    <mergeCell ref="C871:G871"/>
    <mergeCell ref="I871:O871"/>
    <mergeCell ref="A864:P864"/>
    <mergeCell ref="B865:O865"/>
    <mergeCell ref="P865:P899"/>
    <mergeCell ref="A866:A899"/>
    <mergeCell ref="B866:B867"/>
    <mergeCell ref="C866:C867"/>
    <mergeCell ref="D866:O866"/>
    <mergeCell ref="D867:O867"/>
    <mergeCell ref="B868:B870"/>
    <mergeCell ref="C868:H870"/>
    <mergeCell ref="C881:D881"/>
    <mergeCell ref="I881:J881"/>
    <mergeCell ref="L881:M881"/>
    <mergeCell ref="C882:D882"/>
    <mergeCell ref="I882:J882"/>
    <mergeCell ref="L882:M882"/>
    <mergeCell ref="L878:M878"/>
    <mergeCell ref="C879:D879"/>
    <mergeCell ref="I879:J879"/>
    <mergeCell ref="L879:M879"/>
    <mergeCell ref="D860:E860"/>
    <mergeCell ref="F860:I860"/>
    <mergeCell ref="D861:E861"/>
    <mergeCell ref="F861:I861"/>
    <mergeCell ref="J861:O863"/>
    <mergeCell ref="D862:E862"/>
    <mergeCell ref="F862:I862"/>
    <mergeCell ref="D863:E863"/>
    <mergeCell ref="F863:I863"/>
    <mergeCell ref="C856:E856"/>
    <mergeCell ref="F856:H856"/>
    <mergeCell ref="J856:L857"/>
    <mergeCell ref="M856:O857"/>
    <mergeCell ref="C857:I857"/>
    <mergeCell ref="D858:E858"/>
    <mergeCell ref="F858:I858"/>
    <mergeCell ref="J858:O860"/>
    <mergeCell ref="D859:E859"/>
    <mergeCell ref="F859:I859"/>
    <mergeCell ref="C854:E854"/>
    <mergeCell ref="F854:H854"/>
    <mergeCell ref="J854:L854"/>
    <mergeCell ref="M854:O854"/>
    <mergeCell ref="C855:E855"/>
    <mergeCell ref="F855:H855"/>
    <mergeCell ref="J855:O855"/>
    <mergeCell ref="C851:I851"/>
    <mergeCell ref="J851:L851"/>
    <mergeCell ref="N851:O851"/>
    <mergeCell ref="C852:E853"/>
    <mergeCell ref="F852:H853"/>
    <mergeCell ref="J852:L852"/>
    <mergeCell ref="N852:O852"/>
    <mergeCell ref="J853:L853"/>
    <mergeCell ref="M853:O853"/>
    <mergeCell ref="C849:E850"/>
    <mergeCell ref="F849:G849"/>
    <mergeCell ref="H849:I849"/>
    <mergeCell ref="J849:K849"/>
    <mergeCell ref="F850:G850"/>
    <mergeCell ref="H850:I850"/>
    <mergeCell ref="J850:K850"/>
    <mergeCell ref="I837:O837"/>
    <mergeCell ref="C838:G838"/>
    <mergeCell ref="I838:O838"/>
    <mergeCell ref="I832:K834"/>
    <mergeCell ref="L832:L834"/>
    <mergeCell ref="M832:O832"/>
    <mergeCell ref="M833:O834"/>
    <mergeCell ref="C835:G835"/>
    <mergeCell ref="I835:O835"/>
    <mergeCell ref="C847:D847"/>
    <mergeCell ref="I847:J847"/>
    <mergeCell ref="L847:M847"/>
    <mergeCell ref="C848:D848"/>
    <mergeCell ref="I848:J848"/>
    <mergeCell ref="L848:M848"/>
    <mergeCell ref="C845:D845"/>
    <mergeCell ref="I845:J845"/>
    <mergeCell ref="L845:M845"/>
    <mergeCell ref="C846:D846"/>
    <mergeCell ref="I846:J846"/>
    <mergeCell ref="L846:M846"/>
    <mergeCell ref="L842:M842"/>
    <mergeCell ref="C843:D843"/>
    <mergeCell ref="I843:J843"/>
    <mergeCell ref="L843:M843"/>
    <mergeCell ref="C844:D844"/>
    <mergeCell ref="I844:J844"/>
    <mergeCell ref="L844:M844"/>
    <mergeCell ref="A828:P828"/>
    <mergeCell ref="B829:O829"/>
    <mergeCell ref="P829:P863"/>
    <mergeCell ref="A830:A863"/>
    <mergeCell ref="B830:B831"/>
    <mergeCell ref="C830:C831"/>
    <mergeCell ref="D830:O830"/>
    <mergeCell ref="D831:O831"/>
    <mergeCell ref="B832:B834"/>
    <mergeCell ref="C832:H834"/>
    <mergeCell ref="D824:E824"/>
    <mergeCell ref="F824:I824"/>
    <mergeCell ref="D825:E825"/>
    <mergeCell ref="F825:I825"/>
    <mergeCell ref="J825:O827"/>
    <mergeCell ref="D826:E826"/>
    <mergeCell ref="F826:I826"/>
    <mergeCell ref="D827:E827"/>
    <mergeCell ref="F827:I827"/>
    <mergeCell ref="C839:G839"/>
    <mergeCell ref="I839:O839"/>
    <mergeCell ref="C840:G840"/>
    <mergeCell ref="I840:O840"/>
    <mergeCell ref="C841:D841"/>
    <mergeCell ref="I841:J841"/>
    <mergeCell ref="L841:M841"/>
    <mergeCell ref="O841:O842"/>
    <mergeCell ref="C842:D842"/>
    <mergeCell ref="I842:J842"/>
    <mergeCell ref="C836:G836"/>
    <mergeCell ref="I836:O836"/>
    <mergeCell ref="C837:G837"/>
    <mergeCell ref="C812:D812"/>
    <mergeCell ref="I812:J812"/>
    <mergeCell ref="L812:M812"/>
    <mergeCell ref="C820:E820"/>
    <mergeCell ref="F820:H820"/>
    <mergeCell ref="J820:L821"/>
    <mergeCell ref="M820:O821"/>
    <mergeCell ref="C821:I821"/>
    <mergeCell ref="D822:E822"/>
    <mergeCell ref="F822:I822"/>
    <mergeCell ref="J822:O824"/>
    <mergeCell ref="D823:E823"/>
    <mergeCell ref="F823:I823"/>
    <mergeCell ref="C818:E818"/>
    <mergeCell ref="F818:H818"/>
    <mergeCell ref="J818:L818"/>
    <mergeCell ref="M818:O818"/>
    <mergeCell ref="C819:E819"/>
    <mergeCell ref="F819:H819"/>
    <mergeCell ref="J819:O819"/>
    <mergeCell ref="C808:D808"/>
    <mergeCell ref="I808:J808"/>
    <mergeCell ref="L808:M808"/>
    <mergeCell ref="C803:G803"/>
    <mergeCell ref="I803:O803"/>
    <mergeCell ref="C804:G804"/>
    <mergeCell ref="I804:O804"/>
    <mergeCell ref="C805:D805"/>
    <mergeCell ref="I805:J805"/>
    <mergeCell ref="L805:M805"/>
    <mergeCell ref="O805:O806"/>
    <mergeCell ref="C806:D806"/>
    <mergeCell ref="I806:J806"/>
    <mergeCell ref="C815:I815"/>
    <mergeCell ref="J815:L815"/>
    <mergeCell ref="N815:O815"/>
    <mergeCell ref="C816:E817"/>
    <mergeCell ref="F816:H817"/>
    <mergeCell ref="J816:L816"/>
    <mergeCell ref="N816:O816"/>
    <mergeCell ref="J817:L817"/>
    <mergeCell ref="M817:O817"/>
    <mergeCell ref="C813:E814"/>
    <mergeCell ref="F813:G813"/>
    <mergeCell ref="H813:I813"/>
    <mergeCell ref="J813:K813"/>
    <mergeCell ref="F814:G814"/>
    <mergeCell ref="H814:I814"/>
    <mergeCell ref="J814:K814"/>
    <mergeCell ref="C811:D811"/>
    <mergeCell ref="I811:J811"/>
    <mergeCell ref="L811:M811"/>
    <mergeCell ref="C800:G800"/>
    <mergeCell ref="I800:O800"/>
    <mergeCell ref="C801:G801"/>
    <mergeCell ref="I801:O801"/>
    <mergeCell ref="C802:G802"/>
    <mergeCell ref="I802:O802"/>
    <mergeCell ref="I796:K798"/>
    <mergeCell ref="L796:L798"/>
    <mergeCell ref="M796:O796"/>
    <mergeCell ref="M797:O798"/>
    <mergeCell ref="C799:G799"/>
    <mergeCell ref="I799:O799"/>
    <mergeCell ref="A792:P792"/>
    <mergeCell ref="B793:O793"/>
    <mergeCell ref="P793:P827"/>
    <mergeCell ref="A794:A827"/>
    <mergeCell ref="B794:B795"/>
    <mergeCell ref="C794:C795"/>
    <mergeCell ref="D794:O794"/>
    <mergeCell ref="D795:O795"/>
    <mergeCell ref="B796:B798"/>
    <mergeCell ref="C796:H798"/>
    <mergeCell ref="C809:D809"/>
    <mergeCell ref="I809:J809"/>
    <mergeCell ref="L809:M809"/>
    <mergeCell ref="C810:D810"/>
    <mergeCell ref="I810:J810"/>
    <mergeCell ref="L810:M810"/>
    <mergeCell ref="L806:M806"/>
    <mergeCell ref="C807:D807"/>
    <mergeCell ref="I807:J807"/>
    <mergeCell ref="L807:M807"/>
    <mergeCell ref="D788:E788"/>
    <mergeCell ref="F788:I788"/>
    <mergeCell ref="D789:E789"/>
    <mergeCell ref="F789:I789"/>
    <mergeCell ref="J789:O791"/>
    <mergeCell ref="D790:E790"/>
    <mergeCell ref="F790:I790"/>
    <mergeCell ref="D791:E791"/>
    <mergeCell ref="F791:I791"/>
    <mergeCell ref="C784:E784"/>
    <mergeCell ref="F784:H784"/>
    <mergeCell ref="J784:L785"/>
    <mergeCell ref="M784:O785"/>
    <mergeCell ref="C785:I785"/>
    <mergeCell ref="D786:E786"/>
    <mergeCell ref="F786:I786"/>
    <mergeCell ref="J786:O788"/>
    <mergeCell ref="D787:E787"/>
    <mergeCell ref="F787:I787"/>
    <mergeCell ref="C782:E782"/>
    <mergeCell ref="F782:H782"/>
    <mergeCell ref="J782:L782"/>
    <mergeCell ref="M782:O782"/>
    <mergeCell ref="C783:E783"/>
    <mergeCell ref="F783:H783"/>
    <mergeCell ref="J783:O783"/>
    <mergeCell ref="C779:I779"/>
    <mergeCell ref="J779:L779"/>
    <mergeCell ref="N779:O779"/>
    <mergeCell ref="C780:E781"/>
    <mergeCell ref="F780:H781"/>
    <mergeCell ref="J780:L780"/>
    <mergeCell ref="N780:O780"/>
    <mergeCell ref="J781:L781"/>
    <mergeCell ref="M781:O781"/>
    <mergeCell ref="C777:E778"/>
    <mergeCell ref="F777:G777"/>
    <mergeCell ref="H777:I777"/>
    <mergeCell ref="J777:K777"/>
    <mergeCell ref="F778:G778"/>
    <mergeCell ref="H778:I778"/>
    <mergeCell ref="J778:K778"/>
    <mergeCell ref="I765:O765"/>
    <mergeCell ref="C766:G766"/>
    <mergeCell ref="I766:O766"/>
    <mergeCell ref="I760:K762"/>
    <mergeCell ref="L760:L762"/>
    <mergeCell ref="M760:O760"/>
    <mergeCell ref="M761:O762"/>
    <mergeCell ref="C763:G763"/>
    <mergeCell ref="I763:O763"/>
    <mergeCell ref="C775:D775"/>
    <mergeCell ref="I775:J775"/>
    <mergeCell ref="L775:M775"/>
    <mergeCell ref="C776:D776"/>
    <mergeCell ref="I776:J776"/>
    <mergeCell ref="L776:M776"/>
    <mergeCell ref="C773:D773"/>
    <mergeCell ref="I773:J773"/>
    <mergeCell ref="L773:M773"/>
    <mergeCell ref="C774:D774"/>
    <mergeCell ref="I774:J774"/>
    <mergeCell ref="L774:M774"/>
    <mergeCell ref="L770:M770"/>
    <mergeCell ref="C771:D771"/>
    <mergeCell ref="I771:J771"/>
    <mergeCell ref="L771:M771"/>
    <mergeCell ref="C772:D772"/>
    <mergeCell ref="I772:J772"/>
    <mergeCell ref="L772:M772"/>
    <mergeCell ref="A756:P756"/>
    <mergeCell ref="B757:O757"/>
    <mergeCell ref="P757:P791"/>
    <mergeCell ref="A758:A791"/>
    <mergeCell ref="B758:B759"/>
    <mergeCell ref="C758:C759"/>
    <mergeCell ref="D758:O758"/>
    <mergeCell ref="D759:O759"/>
    <mergeCell ref="B760:B762"/>
    <mergeCell ref="C760:H762"/>
    <mergeCell ref="D752:E752"/>
    <mergeCell ref="F752:I752"/>
    <mergeCell ref="D753:E753"/>
    <mergeCell ref="F753:I753"/>
    <mergeCell ref="J753:O755"/>
    <mergeCell ref="D754:E754"/>
    <mergeCell ref="F754:I754"/>
    <mergeCell ref="D755:E755"/>
    <mergeCell ref="F755:I755"/>
    <mergeCell ref="C767:G767"/>
    <mergeCell ref="I767:O767"/>
    <mergeCell ref="C768:G768"/>
    <mergeCell ref="I768:O768"/>
    <mergeCell ref="C769:D769"/>
    <mergeCell ref="I769:J769"/>
    <mergeCell ref="L769:M769"/>
    <mergeCell ref="O769:O770"/>
    <mergeCell ref="C770:D770"/>
    <mergeCell ref="I770:J770"/>
    <mergeCell ref="C764:G764"/>
    <mergeCell ref="I764:O764"/>
    <mergeCell ref="C765:G765"/>
    <mergeCell ref="C740:D740"/>
    <mergeCell ref="I740:J740"/>
    <mergeCell ref="L740:M740"/>
    <mergeCell ref="C748:E748"/>
    <mergeCell ref="F748:H748"/>
    <mergeCell ref="J748:L749"/>
    <mergeCell ref="M748:O749"/>
    <mergeCell ref="C749:I749"/>
    <mergeCell ref="D750:E750"/>
    <mergeCell ref="F750:I750"/>
    <mergeCell ref="J750:O752"/>
    <mergeCell ref="D751:E751"/>
    <mergeCell ref="F751:I751"/>
    <mergeCell ref="C746:E746"/>
    <mergeCell ref="F746:H746"/>
    <mergeCell ref="J746:L746"/>
    <mergeCell ref="M746:O746"/>
    <mergeCell ref="C747:E747"/>
    <mergeCell ref="F747:H747"/>
    <mergeCell ref="J747:O747"/>
    <mergeCell ref="C736:D736"/>
    <mergeCell ref="I736:J736"/>
    <mergeCell ref="L736:M736"/>
    <mergeCell ref="C731:G731"/>
    <mergeCell ref="I731:O731"/>
    <mergeCell ref="C732:G732"/>
    <mergeCell ref="I732:O732"/>
    <mergeCell ref="C733:D733"/>
    <mergeCell ref="I733:J733"/>
    <mergeCell ref="L733:M733"/>
    <mergeCell ref="O733:O734"/>
    <mergeCell ref="C734:D734"/>
    <mergeCell ref="I734:J734"/>
    <mergeCell ref="C743:I743"/>
    <mergeCell ref="J743:L743"/>
    <mergeCell ref="N743:O743"/>
    <mergeCell ref="C744:E745"/>
    <mergeCell ref="F744:H745"/>
    <mergeCell ref="J744:L744"/>
    <mergeCell ref="N744:O744"/>
    <mergeCell ref="J745:L745"/>
    <mergeCell ref="M745:O745"/>
    <mergeCell ref="C741:E742"/>
    <mergeCell ref="F741:G741"/>
    <mergeCell ref="H741:I741"/>
    <mergeCell ref="J741:K741"/>
    <mergeCell ref="F742:G742"/>
    <mergeCell ref="H742:I742"/>
    <mergeCell ref="J742:K742"/>
    <mergeCell ref="C739:D739"/>
    <mergeCell ref="I739:J739"/>
    <mergeCell ref="L739:M739"/>
    <mergeCell ref="C728:G728"/>
    <mergeCell ref="I728:O728"/>
    <mergeCell ref="C729:G729"/>
    <mergeCell ref="I729:O729"/>
    <mergeCell ref="C730:G730"/>
    <mergeCell ref="I730:O730"/>
    <mergeCell ref="I724:K726"/>
    <mergeCell ref="L724:L726"/>
    <mergeCell ref="M724:O724"/>
    <mergeCell ref="M725:O726"/>
    <mergeCell ref="C727:G727"/>
    <mergeCell ref="I727:O727"/>
    <mergeCell ref="A720:P720"/>
    <mergeCell ref="B721:O721"/>
    <mergeCell ref="P721:P755"/>
    <mergeCell ref="A722:A755"/>
    <mergeCell ref="B722:B723"/>
    <mergeCell ref="C722:C723"/>
    <mergeCell ref="D722:O722"/>
    <mergeCell ref="D723:O723"/>
    <mergeCell ref="B724:B726"/>
    <mergeCell ref="C724:H726"/>
    <mergeCell ref="C737:D737"/>
    <mergeCell ref="I737:J737"/>
    <mergeCell ref="L737:M737"/>
    <mergeCell ref="C738:D738"/>
    <mergeCell ref="I738:J738"/>
    <mergeCell ref="L738:M738"/>
    <mergeCell ref="L734:M734"/>
    <mergeCell ref="C735:D735"/>
    <mergeCell ref="I735:J735"/>
    <mergeCell ref="L735:M735"/>
    <mergeCell ref="D716:E716"/>
    <mergeCell ref="F716:I716"/>
    <mergeCell ref="D717:E717"/>
    <mergeCell ref="F717:I717"/>
    <mergeCell ref="J717:O719"/>
    <mergeCell ref="D718:E718"/>
    <mergeCell ref="F718:I718"/>
    <mergeCell ref="D719:E719"/>
    <mergeCell ref="F719:I719"/>
    <mergeCell ref="C712:E712"/>
    <mergeCell ref="F712:H712"/>
    <mergeCell ref="J712:L713"/>
    <mergeCell ref="M712:O713"/>
    <mergeCell ref="C713:I713"/>
    <mergeCell ref="D714:E714"/>
    <mergeCell ref="F714:I714"/>
    <mergeCell ref="J714:O716"/>
    <mergeCell ref="D715:E715"/>
    <mergeCell ref="F715:I715"/>
    <mergeCell ref="C710:E710"/>
    <mergeCell ref="F710:H710"/>
    <mergeCell ref="J710:L710"/>
    <mergeCell ref="M710:O710"/>
    <mergeCell ref="C711:E711"/>
    <mergeCell ref="F711:H711"/>
    <mergeCell ref="J711:O711"/>
    <mergeCell ref="C707:I707"/>
    <mergeCell ref="J707:L707"/>
    <mergeCell ref="N707:O707"/>
    <mergeCell ref="C708:E709"/>
    <mergeCell ref="F708:H709"/>
    <mergeCell ref="J708:L708"/>
    <mergeCell ref="N708:O708"/>
    <mergeCell ref="J709:L709"/>
    <mergeCell ref="M709:O709"/>
    <mergeCell ref="C705:E706"/>
    <mergeCell ref="F705:G705"/>
    <mergeCell ref="H705:I705"/>
    <mergeCell ref="J705:K705"/>
    <mergeCell ref="F706:G706"/>
    <mergeCell ref="H706:I706"/>
    <mergeCell ref="J706:K706"/>
    <mergeCell ref="I693:O693"/>
    <mergeCell ref="C694:G694"/>
    <mergeCell ref="I694:O694"/>
    <mergeCell ref="I688:K690"/>
    <mergeCell ref="L688:L690"/>
    <mergeCell ref="M688:O688"/>
    <mergeCell ref="M689:O690"/>
    <mergeCell ref="C691:G691"/>
    <mergeCell ref="I691:O691"/>
    <mergeCell ref="C703:D703"/>
    <mergeCell ref="I703:J703"/>
    <mergeCell ref="L703:M703"/>
    <mergeCell ref="C704:D704"/>
    <mergeCell ref="I704:J704"/>
    <mergeCell ref="L704:M704"/>
    <mergeCell ref="C701:D701"/>
    <mergeCell ref="I701:J701"/>
    <mergeCell ref="L701:M701"/>
    <mergeCell ref="C702:D702"/>
    <mergeCell ref="I702:J702"/>
    <mergeCell ref="L702:M702"/>
    <mergeCell ref="L698:M698"/>
    <mergeCell ref="C699:D699"/>
    <mergeCell ref="I699:J699"/>
    <mergeCell ref="L699:M699"/>
    <mergeCell ref="C700:D700"/>
    <mergeCell ref="I700:J700"/>
    <mergeCell ref="L700:M700"/>
    <mergeCell ref="A684:P684"/>
    <mergeCell ref="B685:O685"/>
    <mergeCell ref="P685:P719"/>
    <mergeCell ref="A686:A719"/>
    <mergeCell ref="B686:B687"/>
    <mergeCell ref="C686:C687"/>
    <mergeCell ref="D686:O686"/>
    <mergeCell ref="D687:O687"/>
    <mergeCell ref="B688:B690"/>
    <mergeCell ref="C688:H690"/>
    <mergeCell ref="D680:E680"/>
    <mergeCell ref="F680:I680"/>
    <mergeCell ref="D681:E681"/>
    <mergeCell ref="F681:I681"/>
    <mergeCell ref="J681:O683"/>
    <mergeCell ref="D682:E682"/>
    <mergeCell ref="F682:I682"/>
    <mergeCell ref="D683:E683"/>
    <mergeCell ref="F683:I683"/>
    <mergeCell ref="C695:G695"/>
    <mergeCell ref="I695:O695"/>
    <mergeCell ref="C696:G696"/>
    <mergeCell ref="I696:O696"/>
    <mergeCell ref="C697:D697"/>
    <mergeCell ref="I697:J697"/>
    <mergeCell ref="L697:M697"/>
    <mergeCell ref="O697:O698"/>
    <mergeCell ref="C698:D698"/>
    <mergeCell ref="I698:J698"/>
    <mergeCell ref="C692:G692"/>
    <mergeCell ref="I692:O692"/>
    <mergeCell ref="C693:G693"/>
    <mergeCell ref="C668:D668"/>
    <mergeCell ref="I668:J668"/>
    <mergeCell ref="L668:M668"/>
    <mergeCell ref="C676:E676"/>
    <mergeCell ref="F676:H676"/>
    <mergeCell ref="J676:L677"/>
    <mergeCell ref="M676:O677"/>
    <mergeCell ref="C677:I677"/>
    <mergeCell ref="D678:E678"/>
    <mergeCell ref="F678:I678"/>
    <mergeCell ref="J678:O680"/>
    <mergeCell ref="D679:E679"/>
    <mergeCell ref="F679:I679"/>
    <mergeCell ref="C674:E674"/>
    <mergeCell ref="F674:H674"/>
    <mergeCell ref="J674:L674"/>
    <mergeCell ref="M674:O674"/>
    <mergeCell ref="C675:E675"/>
    <mergeCell ref="F675:H675"/>
    <mergeCell ref="J675:O675"/>
    <mergeCell ref="C664:D664"/>
    <mergeCell ref="I664:J664"/>
    <mergeCell ref="L664:M664"/>
    <mergeCell ref="C659:G659"/>
    <mergeCell ref="I659:O659"/>
    <mergeCell ref="C660:G660"/>
    <mergeCell ref="I660:O660"/>
    <mergeCell ref="C661:D661"/>
    <mergeCell ref="I661:J661"/>
    <mergeCell ref="L661:M661"/>
    <mergeCell ref="O661:O662"/>
    <mergeCell ref="C662:D662"/>
    <mergeCell ref="I662:J662"/>
    <mergeCell ref="C671:I671"/>
    <mergeCell ref="J671:L671"/>
    <mergeCell ref="N671:O671"/>
    <mergeCell ref="C672:E673"/>
    <mergeCell ref="F672:H673"/>
    <mergeCell ref="J672:L672"/>
    <mergeCell ref="N672:O672"/>
    <mergeCell ref="J673:L673"/>
    <mergeCell ref="M673:O673"/>
    <mergeCell ref="C669:E670"/>
    <mergeCell ref="F669:G669"/>
    <mergeCell ref="H669:I669"/>
    <mergeCell ref="J669:K669"/>
    <mergeCell ref="F670:G670"/>
    <mergeCell ref="H670:I670"/>
    <mergeCell ref="J670:K670"/>
    <mergeCell ref="C667:D667"/>
    <mergeCell ref="I667:J667"/>
    <mergeCell ref="L667:M667"/>
    <mergeCell ref="C656:G656"/>
    <mergeCell ref="I656:O656"/>
    <mergeCell ref="C657:G657"/>
    <mergeCell ref="I657:O657"/>
    <mergeCell ref="C658:G658"/>
    <mergeCell ref="I658:O658"/>
    <mergeCell ref="I652:K654"/>
    <mergeCell ref="L652:L654"/>
    <mergeCell ref="M652:O652"/>
    <mergeCell ref="M653:O654"/>
    <mergeCell ref="C655:G655"/>
    <mergeCell ref="I655:O655"/>
    <mergeCell ref="A648:P648"/>
    <mergeCell ref="B649:O649"/>
    <mergeCell ref="P649:P683"/>
    <mergeCell ref="A650:A683"/>
    <mergeCell ref="B650:B651"/>
    <mergeCell ref="C650:C651"/>
    <mergeCell ref="D650:O650"/>
    <mergeCell ref="D651:O651"/>
    <mergeCell ref="B652:B654"/>
    <mergeCell ref="C652:H654"/>
    <mergeCell ref="C665:D665"/>
    <mergeCell ref="I665:J665"/>
    <mergeCell ref="L665:M665"/>
    <mergeCell ref="C666:D666"/>
    <mergeCell ref="I666:J666"/>
    <mergeCell ref="L666:M666"/>
    <mergeCell ref="L662:M662"/>
    <mergeCell ref="C663:D663"/>
    <mergeCell ref="I663:J663"/>
    <mergeCell ref="L663:M663"/>
    <mergeCell ref="D644:E644"/>
    <mergeCell ref="F644:I644"/>
    <mergeCell ref="D645:E645"/>
    <mergeCell ref="F645:I645"/>
    <mergeCell ref="J645:O647"/>
    <mergeCell ref="D646:E646"/>
    <mergeCell ref="F646:I646"/>
    <mergeCell ref="D647:E647"/>
    <mergeCell ref="F647:I647"/>
    <mergeCell ref="C640:E640"/>
    <mergeCell ref="F640:H640"/>
    <mergeCell ref="J640:L641"/>
    <mergeCell ref="M640:O641"/>
    <mergeCell ref="C641:I641"/>
    <mergeCell ref="D642:E642"/>
    <mergeCell ref="F642:I642"/>
    <mergeCell ref="J642:O644"/>
    <mergeCell ref="D643:E643"/>
    <mergeCell ref="F643:I643"/>
    <mergeCell ref="C638:E638"/>
    <mergeCell ref="F638:H638"/>
    <mergeCell ref="J638:L638"/>
    <mergeCell ref="M638:O638"/>
    <mergeCell ref="C639:E639"/>
    <mergeCell ref="F639:H639"/>
    <mergeCell ref="J639:O639"/>
    <mergeCell ref="C635:I635"/>
    <mergeCell ref="J635:L635"/>
    <mergeCell ref="N635:O635"/>
    <mergeCell ref="C636:E637"/>
    <mergeCell ref="F636:H637"/>
    <mergeCell ref="J636:L636"/>
    <mergeCell ref="N636:O636"/>
    <mergeCell ref="J637:L637"/>
    <mergeCell ref="M637:O637"/>
    <mergeCell ref="C633:E634"/>
    <mergeCell ref="F633:G633"/>
    <mergeCell ref="H633:I633"/>
    <mergeCell ref="J633:K633"/>
    <mergeCell ref="F634:G634"/>
    <mergeCell ref="H634:I634"/>
    <mergeCell ref="J634:K634"/>
    <mergeCell ref="A612:P612"/>
    <mergeCell ref="D608:E608"/>
    <mergeCell ref="F608:I608"/>
    <mergeCell ref="D609:E609"/>
    <mergeCell ref="F609:I609"/>
    <mergeCell ref="J609:O611"/>
    <mergeCell ref="D610:E610"/>
    <mergeCell ref="F610:I610"/>
    <mergeCell ref="D611:E611"/>
    <mergeCell ref="F611:I611"/>
    <mergeCell ref="I621:O621"/>
    <mergeCell ref="C622:G622"/>
    <mergeCell ref="I622:O622"/>
    <mergeCell ref="I616:K618"/>
    <mergeCell ref="L616:L618"/>
    <mergeCell ref="M616:O616"/>
    <mergeCell ref="M617:O618"/>
    <mergeCell ref="C619:G619"/>
    <mergeCell ref="I619:O619"/>
    <mergeCell ref="B613:O613"/>
    <mergeCell ref="P613:P647"/>
    <mergeCell ref="A614:A647"/>
    <mergeCell ref="B614:B615"/>
    <mergeCell ref="C614:C615"/>
    <mergeCell ref="D614:O614"/>
    <mergeCell ref="D615:O615"/>
    <mergeCell ref="B616:B618"/>
    <mergeCell ref="C616:H618"/>
    <mergeCell ref="C620:G620"/>
    <mergeCell ref="I620:O620"/>
    <mergeCell ref="C621:G621"/>
    <mergeCell ref="C623:G623"/>
    <mergeCell ref="C596:D596"/>
    <mergeCell ref="I596:J596"/>
    <mergeCell ref="L596:M596"/>
    <mergeCell ref="C604:E604"/>
    <mergeCell ref="F604:H604"/>
    <mergeCell ref="J604:L605"/>
    <mergeCell ref="M604:O605"/>
    <mergeCell ref="C605:I605"/>
    <mergeCell ref="D606:E606"/>
    <mergeCell ref="F606:I606"/>
    <mergeCell ref="J606:O608"/>
    <mergeCell ref="D607:E607"/>
    <mergeCell ref="F607:I607"/>
    <mergeCell ref="C602:E602"/>
    <mergeCell ref="F602:H602"/>
    <mergeCell ref="J602:L602"/>
    <mergeCell ref="M602:O602"/>
    <mergeCell ref="C603:E603"/>
    <mergeCell ref="F603:H603"/>
    <mergeCell ref="J603:O603"/>
    <mergeCell ref="C592:D592"/>
    <mergeCell ref="I592:J592"/>
    <mergeCell ref="L592:M592"/>
    <mergeCell ref="C587:G587"/>
    <mergeCell ref="I587:O587"/>
    <mergeCell ref="C588:G588"/>
    <mergeCell ref="I588:O588"/>
    <mergeCell ref="C589:D589"/>
    <mergeCell ref="I589:J589"/>
    <mergeCell ref="L589:M589"/>
    <mergeCell ref="O589:O590"/>
    <mergeCell ref="C590:D590"/>
    <mergeCell ref="I590:J590"/>
    <mergeCell ref="C599:I599"/>
    <mergeCell ref="J599:L599"/>
    <mergeCell ref="N599:O599"/>
    <mergeCell ref="C600:E601"/>
    <mergeCell ref="F600:H601"/>
    <mergeCell ref="J600:L600"/>
    <mergeCell ref="N600:O600"/>
    <mergeCell ref="J601:L601"/>
    <mergeCell ref="M601:O601"/>
    <mergeCell ref="C597:E598"/>
    <mergeCell ref="F597:G597"/>
    <mergeCell ref="H597:I597"/>
    <mergeCell ref="J597:K597"/>
    <mergeCell ref="F598:G598"/>
    <mergeCell ref="H598:I598"/>
    <mergeCell ref="J598:K598"/>
    <mergeCell ref="C595:D595"/>
    <mergeCell ref="I595:J595"/>
    <mergeCell ref="L595:M595"/>
    <mergeCell ref="C584:G584"/>
    <mergeCell ref="I584:O584"/>
    <mergeCell ref="C585:G585"/>
    <mergeCell ref="I585:O585"/>
    <mergeCell ref="C586:G586"/>
    <mergeCell ref="I586:O586"/>
    <mergeCell ref="I580:K582"/>
    <mergeCell ref="L580:L582"/>
    <mergeCell ref="M580:O580"/>
    <mergeCell ref="M581:O582"/>
    <mergeCell ref="C583:G583"/>
    <mergeCell ref="I583:O583"/>
    <mergeCell ref="A576:P576"/>
    <mergeCell ref="B577:O577"/>
    <mergeCell ref="P577:P611"/>
    <mergeCell ref="A578:A611"/>
    <mergeCell ref="B578:B579"/>
    <mergeCell ref="C578:C579"/>
    <mergeCell ref="D578:O578"/>
    <mergeCell ref="D579:O579"/>
    <mergeCell ref="B580:B582"/>
    <mergeCell ref="C580:H582"/>
    <mergeCell ref="C593:D593"/>
    <mergeCell ref="I593:J593"/>
    <mergeCell ref="L593:M593"/>
    <mergeCell ref="C594:D594"/>
    <mergeCell ref="I594:J594"/>
    <mergeCell ref="L594:M594"/>
    <mergeCell ref="L590:M590"/>
    <mergeCell ref="C591:D591"/>
    <mergeCell ref="I591:J591"/>
    <mergeCell ref="L591:M591"/>
    <mergeCell ref="D572:E572"/>
    <mergeCell ref="F572:I572"/>
    <mergeCell ref="D573:E573"/>
    <mergeCell ref="F573:I573"/>
    <mergeCell ref="J573:O575"/>
    <mergeCell ref="D574:E574"/>
    <mergeCell ref="F574:I574"/>
    <mergeCell ref="D575:E575"/>
    <mergeCell ref="F575:I575"/>
    <mergeCell ref="C568:E568"/>
    <mergeCell ref="F568:H568"/>
    <mergeCell ref="J568:L569"/>
    <mergeCell ref="M568:O569"/>
    <mergeCell ref="C569:I569"/>
    <mergeCell ref="D570:E570"/>
    <mergeCell ref="F570:I570"/>
    <mergeCell ref="J570:O572"/>
    <mergeCell ref="D571:E571"/>
    <mergeCell ref="F571:I571"/>
    <mergeCell ref="C566:E566"/>
    <mergeCell ref="F566:H566"/>
    <mergeCell ref="J566:L566"/>
    <mergeCell ref="M566:O566"/>
    <mergeCell ref="C567:E567"/>
    <mergeCell ref="F567:H567"/>
    <mergeCell ref="J567:O567"/>
    <mergeCell ref="C563:I563"/>
    <mergeCell ref="J563:L563"/>
    <mergeCell ref="N563:O563"/>
    <mergeCell ref="C564:E565"/>
    <mergeCell ref="F564:H565"/>
    <mergeCell ref="J564:L564"/>
    <mergeCell ref="N564:O564"/>
    <mergeCell ref="J565:L565"/>
    <mergeCell ref="M565:O565"/>
    <mergeCell ref="C561:E562"/>
    <mergeCell ref="F561:G561"/>
    <mergeCell ref="H561:I561"/>
    <mergeCell ref="J561:K561"/>
    <mergeCell ref="F562:G562"/>
    <mergeCell ref="H562:I562"/>
    <mergeCell ref="J562:K562"/>
    <mergeCell ref="I549:O549"/>
    <mergeCell ref="C550:G550"/>
    <mergeCell ref="I550:O550"/>
    <mergeCell ref="I544:K546"/>
    <mergeCell ref="L544:L546"/>
    <mergeCell ref="M544:O544"/>
    <mergeCell ref="M545:O546"/>
    <mergeCell ref="C547:G547"/>
    <mergeCell ref="I547:O547"/>
    <mergeCell ref="C559:D559"/>
    <mergeCell ref="I559:J559"/>
    <mergeCell ref="L559:M559"/>
    <mergeCell ref="C560:D560"/>
    <mergeCell ref="I560:J560"/>
    <mergeCell ref="L560:M560"/>
    <mergeCell ref="C557:D557"/>
    <mergeCell ref="I557:J557"/>
    <mergeCell ref="L557:M557"/>
    <mergeCell ref="C558:D558"/>
    <mergeCell ref="I558:J558"/>
    <mergeCell ref="L558:M558"/>
    <mergeCell ref="L554:M554"/>
    <mergeCell ref="C555:D555"/>
    <mergeCell ref="I555:J555"/>
    <mergeCell ref="L555:M555"/>
    <mergeCell ref="C556:D556"/>
    <mergeCell ref="I556:J556"/>
    <mergeCell ref="L556:M556"/>
    <mergeCell ref="A540:P540"/>
    <mergeCell ref="B541:O541"/>
    <mergeCell ref="P541:P575"/>
    <mergeCell ref="A542:A575"/>
    <mergeCell ref="B542:B543"/>
    <mergeCell ref="C542:C543"/>
    <mergeCell ref="D542:O542"/>
    <mergeCell ref="D543:O543"/>
    <mergeCell ref="B544:B546"/>
    <mergeCell ref="C544:H546"/>
    <mergeCell ref="D536:E536"/>
    <mergeCell ref="F536:I536"/>
    <mergeCell ref="D537:E537"/>
    <mergeCell ref="F537:I537"/>
    <mergeCell ref="J537:O539"/>
    <mergeCell ref="D538:E538"/>
    <mergeCell ref="F538:I538"/>
    <mergeCell ref="D539:E539"/>
    <mergeCell ref="F539:I539"/>
    <mergeCell ref="C551:G551"/>
    <mergeCell ref="I551:O551"/>
    <mergeCell ref="C552:G552"/>
    <mergeCell ref="I552:O552"/>
    <mergeCell ref="C553:D553"/>
    <mergeCell ref="I553:J553"/>
    <mergeCell ref="L553:M553"/>
    <mergeCell ref="O553:O554"/>
    <mergeCell ref="C554:D554"/>
    <mergeCell ref="I554:J554"/>
    <mergeCell ref="C548:G548"/>
    <mergeCell ref="I548:O548"/>
    <mergeCell ref="C549:G549"/>
    <mergeCell ref="C524:D524"/>
    <mergeCell ref="I524:J524"/>
    <mergeCell ref="L524:M524"/>
    <mergeCell ref="C532:E532"/>
    <mergeCell ref="F532:H532"/>
    <mergeCell ref="J532:L533"/>
    <mergeCell ref="M532:O533"/>
    <mergeCell ref="C533:I533"/>
    <mergeCell ref="D534:E534"/>
    <mergeCell ref="F534:I534"/>
    <mergeCell ref="J534:O536"/>
    <mergeCell ref="D535:E535"/>
    <mergeCell ref="F535:I535"/>
    <mergeCell ref="C530:E530"/>
    <mergeCell ref="F530:H530"/>
    <mergeCell ref="J530:L530"/>
    <mergeCell ref="M530:O530"/>
    <mergeCell ref="C531:E531"/>
    <mergeCell ref="F531:H531"/>
    <mergeCell ref="J531:O531"/>
    <mergeCell ref="C520:D520"/>
    <mergeCell ref="I520:J520"/>
    <mergeCell ref="L520:M520"/>
    <mergeCell ref="C515:G515"/>
    <mergeCell ref="I515:O515"/>
    <mergeCell ref="C516:G516"/>
    <mergeCell ref="I516:O516"/>
    <mergeCell ref="C517:D517"/>
    <mergeCell ref="I517:J517"/>
    <mergeCell ref="L517:M517"/>
    <mergeCell ref="O517:O518"/>
    <mergeCell ref="C518:D518"/>
    <mergeCell ref="I518:J518"/>
    <mergeCell ref="C527:I527"/>
    <mergeCell ref="J527:L527"/>
    <mergeCell ref="N527:O527"/>
    <mergeCell ref="C528:E529"/>
    <mergeCell ref="F528:H529"/>
    <mergeCell ref="J528:L528"/>
    <mergeCell ref="N528:O528"/>
    <mergeCell ref="J529:L529"/>
    <mergeCell ref="M529:O529"/>
    <mergeCell ref="C525:E526"/>
    <mergeCell ref="F525:G525"/>
    <mergeCell ref="H525:I525"/>
    <mergeCell ref="J525:K525"/>
    <mergeCell ref="F526:G526"/>
    <mergeCell ref="H526:I526"/>
    <mergeCell ref="J526:K526"/>
    <mergeCell ref="C523:D523"/>
    <mergeCell ref="I523:J523"/>
    <mergeCell ref="L523:M523"/>
    <mergeCell ref="C512:G512"/>
    <mergeCell ref="I512:O512"/>
    <mergeCell ref="C513:G513"/>
    <mergeCell ref="I513:O513"/>
    <mergeCell ref="C514:G514"/>
    <mergeCell ref="I514:O514"/>
    <mergeCell ref="I508:K510"/>
    <mergeCell ref="L508:L510"/>
    <mergeCell ref="M508:O508"/>
    <mergeCell ref="M509:O510"/>
    <mergeCell ref="C511:G511"/>
    <mergeCell ref="I511:O511"/>
    <mergeCell ref="A504:P504"/>
    <mergeCell ref="B505:O505"/>
    <mergeCell ref="P505:P539"/>
    <mergeCell ref="A506:A539"/>
    <mergeCell ref="B506:B507"/>
    <mergeCell ref="C506:C507"/>
    <mergeCell ref="D506:O506"/>
    <mergeCell ref="D507:O507"/>
    <mergeCell ref="B508:B510"/>
    <mergeCell ref="C508:H510"/>
    <mergeCell ref="C521:D521"/>
    <mergeCell ref="I521:J521"/>
    <mergeCell ref="L521:M521"/>
    <mergeCell ref="C522:D522"/>
    <mergeCell ref="I522:J522"/>
    <mergeCell ref="L522:M522"/>
    <mergeCell ref="L518:M518"/>
    <mergeCell ref="C519:D519"/>
    <mergeCell ref="I519:J519"/>
    <mergeCell ref="L519:M519"/>
    <mergeCell ref="D500:E500"/>
    <mergeCell ref="F500:I500"/>
    <mergeCell ref="D501:E501"/>
    <mergeCell ref="F501:I501"/>
    <mergeCell ref="J501:O503"/>
    <mergeCell ref="D502:E502"/>
    <mergeCell ref="F502:I502"/>
    <mergeCell ref="D503:E503"/>
    <mergeCell ref="F503:I503"/>
    <mergeCell ref="C496:E496"/>
    <mergeCell ref="F496:H496"/>
    <mergeCell ref="J496:L497"/>
    <mergeCell ref="M496:O497"/>
    <mergeCell ref="C497:I497"/>
    <mergeCell ref="D498:E498"/>
    <mergeCell ref="F498:I498"/>
    <mergeCell ref="J498:O500"/>
    <mergeCell ref="D499:E499"/>
    <mergeCell ref="F499:I499"/>
    <mergeCell ref="C494:E494"/>
    <mergeCell ref="F494:H494"/>
    <mergeCell ref="J494:L494"/>
    <mergeCell ref="M494:O494"/>
    <mergeCell ref="C495:E495"/>
    <mergeCell ref="F495:H495"/>
    <mergeCell ref="J495:O495"/>
    <mergeCell ref="C491:I491"/>
    <mergeCell ref="J491:L491"/>
    <mergeCell ref="N491:O491"/>
    <mergeCell ref="C492:E493"/>
    <mergeCell ref="F492:H493"/>
    <mergeCell ref="J492:L492"/>
    <mergeCell ref="N492:O492"/>
    <mergeCell ref="J493:L493"/>
    <mergeCell ref="M493:O493"/>
    <mergeCell ref="C489:E490"/>
    <mergeCell ref="F489:G489"/>
    <mergeCell ref="H489:I489"/>
    <mergeCell ref="J489:K489"/>
    <mergeCell ref="F490:G490"/>
    <mergeCell ref="H490:I490"/>
    <mergeCell ref="J490:K490"/>
    <mergeCell ref="I477:O477"/>
    <mergeCell ref="C478:G478"/>
    <mergeCell ref="I478:O478"/>
    <mergeCell ref="I472:K474"/>
    <mergeCell ref="L472:L474"/>
    <mergeCell ref="M472:O472"/>
    <mergeCell ref="M473:O474"/>
    <mergeCell ref="C475:G475"/>
    <mergeCell ref="I475:O475"/>
    <mergeCell ref="C487:D487"/>
    <mergeCell ref="I487:J487"/>
    <mergeCell ref="L487:M487"/>
    <mergeCell ref="C488:D488"/>
    <mergeCell ref="I488:J488"/>
    <mergeCell ref="L488:M488"/>
    <mergeCell ref="C485:D485"/>
    <mergeCell ref="I485:J485"/>
    <mergeCell ref="L485:M485"/>
    <mergeCell ref="C486:D486"/>
    <mergeCell ref="I486:J486"/>
    <mergeCell ref="L486:M486"/>
    <mergeCell ref="L482:M482"/>
    <mergeCell ref="C483:D483"/>
    <mergeCell ref="I483:J483"/>
    <mergeCell ref="L483:M483"/>
    <mergeCell ref="C484:D484"/>
    <mergeCell ref="I484:J484"/>
    <mergeCell ref="L484:M484"/>
    <mergeCell ref="A468:P468"/>
    <mergeCell ref="B469:O469"/>
    <mergeCell ref="P469:P503"/>
    <mergeCell ref="A470:A503"/>
    <mergeCell ref="B470:B471"/>
    <mergeCell ref="C470:C471"/>
    <mergeCell ref="D470:O470"/>
    <mergeCell ref="D471:O471"/>
    <mergeCell ref="B472:B474"/>
    <mergeCell ref="C472:H474"/>
    <mergeCell ref="D464:E464"/>
    <mergeCell ref="F464:I464"/>
    <mergeCell ref="D465:E465"/>
    <mergeCell ref="F465:I465"/>
    <mergeCell ref="J465:O467"/>
    <mergeCell ref="D466:E466"/>
    <mergeCell ref="F466:I466"/>
    <mergeCell ref="D467:E467"/>
    <mergeCell ref="F467:I467"/>
    <mergeCell ref="C479:G479"/>
    <mergeCell ref="I479:O479"/>
    <mergeCell ref="C480:G480"/>
    <mergeCell ref="I480:O480"/>
    <mergeCell ref="C481:D481"/>
    <mergeCell ref="I481:J481"/>
    <mergeCell ref="L481:M481"/>
    <mergeCell ref="O481:O482"/>
    <mergeCell ref="C482:D482"/>
    <mergeCell ref="I482:J482"/>
    <mergeCell ref="C476:G476"/>
    <mergeCell ref="I476:O476"/>
    <mergeCell ref="C477:G477"/>
    <mergeCell ref="C452:D452"/>
    <mergeCell ref="I452:J452"/>
    <mergeCell ref="L452:M452"/>
    <mergeCell ref="C460:E460"/>
    <mergeCell ref="F460:H460"/>
    <mergeCell ref="J460:L461"/>
    <mergeCell ref="M460:O461"/>
    <mergeCell ref="C461:I461"/>
    <mergeCell ref="D462:E462"/>
    <mergeCell ref="F462:I462"/>
    <mergeCell ref="J462:O464"/>
    <mergeCell ref="D463:E463"/>
    <mergeCell ref="F463:I463"/>
    <mergeCell ref="C458:E458"/>
    <mergeCell ref="F458:H458"/>
    <mergeCell ref="J458:L458"/>
    <mergeCell ref="M458:O458"/>
    <mergeCell ref="C459:E459"/>
    <mergeCell ref="F459:H459"/>
    <mergeCell ref="J459:O459"/>
    <mergeCell ref="C448:D448"/>
    <mergeCell ref="I448:J448"/>
    <mergeCell ref="L448:M448"/>
    <mergeCell ref="C443:G443"/>
    <mergeCell ref="I443:O443"/>
    <mergeCell ref="C444:G444"/>
    <mergeCell ref="I444:O444"/>
    <mergeCell ref="C445:D445"/>
    <mergeCell ref="I445:J445"/>
    <mergeCell ref="L445:M445"/>
    <mergeCell ref="O445:O446"/>
    <mergeCell ref="C446:D446"/>
    <mergeCell ref="I446:J446"/>
    <mergeCell ref="C455:I455"/>
    <mergeCell ref="J455:L455"/>
    <mergeCell ref="N455:O455"/>
    <mergeCell ref="C456:E457"/>
    <mergeCell ref="F456:H457"/>
    <mergeCell ref="J456:L456"/>
    <mergeCell ref="N456:O456"/>
    <mergeCell ref="J457:L457"/>
    <mergeCell ref="M457:O457"/>
    <mergeCell ref="C453:E454"/>
    <mergeCell ref="F453:G453"/>
    <mergeCell ref="H453:I453"/>
    <mergeCell ref="J453:K453"/>
    <mergeCell ref="F454:G454"/>
    <mergeCell ref="H454:I454"/>
    <mergeCell ref="J454:K454"/>
    <mergeCell ref="C451:D451"/>
    <mergeCell ref="I451:J451"/>
    <mergeCell ref="L451:M451"/>
    <mergeCell ref="C440:G440"/>
    <mergeCell ref="I440:O440"/>
    <mergeCell ref="C441:G441"/>
    <mergeCell ref="I441:O441"/>
    <mergeCell ref="C442:G442"/>
    <mergeCell ref="I442:O442"/>
    <mergeCell ref="I436:K438"/>
    <mergeCell ref="L436:L438"/>
    <mergeCell ref="M436:O436"/>
    <mergeCell ref="M437:O438"/>
    <mergeCell ref="C439:G439"/>
    <mergeCell ref="I439:O439"/>
    <mergeCell ref="A432:P432"/>
    <mergeCell ref="B433:O433"/>
    <mergeCell ref="P433:P467"/>
    <mergeCell ref="A434:A467"/>
    <mergeCell ref="B434:B435"/>
    <mergeCell ref="C434:C435"/>
    <mergeCell ref="D434:O434"/>
    <mergeCell ref="D435:O435"/>
    <mergeCell ref="B436:B438"/>
    <mergeCell ref="C436:H438"/>
    <mergeCell ref="C449:D449"/>
    <mergeCell ref="I449:J449"/>
    <mergeCell ref="L449:M449"/>
    <mergeCell ref="C450:D450"/>
    <mergeCell ref="I450:J450"/>
    <mergeCell ref="L450:M450"/>
    <mergeCell ref="L446:M446"/>
    <mergeCell ref="C447:D447"/>
    <mergeCell ref="I447:J447"/>
    <mergeCell ref="L447:M447"/>
    <mergeCell ref="D428:E428"/>
    <mergeCell ref="F428:I428"/>
    <mergeCell ref="D429:E429"/>
    <mergeCell ref="F429:I429"/>
    <mergeCell ref="J429:O431"/>
    <mergeCell ref="D430:E430"/>
    <mergeCell ref="F430:I430"/>
    <mergeCell ref="D431:E431"/>
    <mergeCell ref="F431:I431"/>
    <mergeCell ref="C424:E424"/>
    <mergeCell ref="F424:H424"/>
    <mergeCell ref="J424:L425"/>
    <mergeCell ref="M424:O425"/>
    <mergeCell ref="C425:I425"/>
    <mergeCell ref="D426:E426"/>
    <mergeCell ref="F426:I426"/>
    <mergeCell ref="J426:O428"/>
    <mergeCell ref="D427:E427"/>
    <mergeCell ref="F427:I427"/>
    <mergeCell ref="C422:E422"/>
    <mergeCell ref="F422:H422"/>
    <mergeCell ref="J422:L422"/>
    <mergeCell ref="M422:O422"/>
    <mergeCell ref="C423:E423"/>
    <mergeCell ref="F423:H423"/>
    <mergeCell ref="J423:O423"/>
    <mergeCell ref="C419:I419"/>
    <mergeCell ref="J419:L419"/>
    <mergeCell ref="N419:O419"/>
    <mergeCell ref="C420:E421"/>
    <mergeCell ref="F420:H421"/>
    <mergeCell ref="J420:L420"/>
    <mergeCell ref="N420:O420"/>
    <mergeCell ref="J421:L421"/>
    <mergeCell ref="M421:O421"/>
    <mergeCell ref="C417:E418"/>
    <mergeCell ref="F417:G417"/>
    <mergeCell ref="H417:I417"/>
    <mergeCell ref="J417:K417"/>
    <mergeCell ref="F418:G418"/>
    <mergeCell ref="H418:I418"/>
    <mergeCell ref="J418:K418"/>
    <mergeCell ref="I405:O405"/>
    <mergeCell ref="C406:G406"/>
    <mergeCell ref="I406:O406"/>
    <mergeCell ref="I400:K402"/>
    <mergeCell ref="L400:L402"/>
    <mergeCell ref="M400:O400"/>
    <mergeCell ref="M401:O402"/>
    <mergeCell ref="C403:G403"/>
    <mergeCell ref="I403:O403"/>
    <mergeCell ref="C415:D415"/>
    <mergeCell ref="I415:J415"/>
    <mergeCell ref="L415:M415"/>
    <mergeCell ref="C416:D416"/>
    <mergeCell ref="I416:J416"/>
    <mergeCell ref="L416:M416"/>
    <mergeCell ref="C413:D413"/>
    <mergeCell ref="I413:J413"/>
    <mergeCell ref="L413:M413"/>
    <mergeCell ref="C414:D414"/>
    <mergeCell ref="I414:J414"/>
    <mergeCell ref="L414:M414"/>
    <mergeCell ref="L410:M410"/>
    <mergeCell ref="C411:D411"/>
    <mergeCell ref="I411:J411"/>
    <mergeCell ref="L411:M411"/>
    <mergeCell ref="C412:D412"/>
    <mergeCell ref="I412:J412"/>
    <mergeCell ref="L412:M412"/>
    <mergeCell ref="A396:P396"/>
    <mergeCell ref="B397:O397"/>
    <mergeCell ref="P397:P431"/>
    <mergeCell ref="A398:A431"/>
    <mergeCell ref="B398:B399"/>
    <mergeCell ref="C398:C399"/>
    <mergeCell ref="D398:O398"/>
    <mergeCell ref="D399:O399"/>
    <mergeCell ref="B400:B402"/>
    <mergeCell ref="C400:H402"/>
    <mergeCell ref="D392:E392"/>
    <mergeCell ref="F392:I392"/>
    <mergeCell ref="D393:E393"/>
    <mergeCell ref="F393:I393"/>
    <mergeCell ref="J393:O395"/>
    <mergeCell ref="D394:E394"/>
    <mergeCell ref="F394:I394"/>
    <mergeCell ref="D395:E395"/>
    <mergeCell ref="F395:I395"/>
    <mergeCell ref="C407:G407"/>
    <mergeCell ref="I407:O407"/>
    <mergeCell ref="C408:G408"/>
    <mergeCell ref="I408:O408"/>
    <mergeCell ref="C409:D409"/>
    <mergeCell ref="I409:J409"/>
    <mergeCell ref="L409:M409"/>
    <mergeCell ref="O409:O410"/>
    <mergeCell ref="C410:D410"/>
    <mergeCell ref="I410:J410"/>
    <mergeCell ref="C404:G404"/>
    <mergeCell ref="I404:O404"/>
    <mergeCell ref="C405:G405"/>
    <mergeCell ref="C380:D380"/>
    <mergeCell ref="I380:J380"/>
    <mergeCell ref="L380:M380"/>
    <mergeCell ref="C388:E388"/>
    <mergeCell ref="F388:H388"/>
    <mergeCell ref="J388:L389"/>
    <mergeCell ref="M388:O389"/>
    <mergeCell ref="C389:I389"/>
    <mergeCell ref="D390:E390"/>
    <mergeCell ref="F390:I390"/>
    <mergeCell ref="J390:O392"/>
    <mergeCell ref="D391:E391"/>
    <mergeCell ref="F391:I391"/>
    <mergeCell ref="C386:E386"/>
    <mergeCell ref="F386:H386"/>
    <mergeCell ref="J386:L386"/>
    <mergeCell ref="M386:O386"/>
    <mergeCell ref="C387:E387"/>
    <mergeCell ref="F387:H387"/>
    <mergeCell ref="J387:O387"/>
    <mergeCell ref="C376:D376"/>
    <mergeCell ref="I376:J376"/>
    <mergeCell ref="L376:M376"/>
    <mergeCell ref="C371:G371"/>
    <mergeCell ref="I371:O371"/>
    <mergeCell ref="C372:G372"/>
    <mergeCell ref="I372:O372"/>
    <mergeCell ref="C373:D373"/>
    <mergeCell ref="I373:J373"/>
    <mergeCell ref="L373:M373"/>
    <mergeCell ref="O373:O374"/>
    <mergeCell ref="C374:D374"/>
    <mergeCell ref="I374:J374"/>
    <mergeCell ref="C383:I383"/>
    <mergeCell ref="J383:L383"/>
    <mergeCell ref="N383:O383"/>
    <mergeCell ref="C384:E385"/>
    <mergeCell ref="F384:H385"/>
    <mergeCell ref="J384:L384"/>
    <mergeCell ref="N384:O384"/>
    <mergeCell ref="J385:L385"/>
    <mergeCell ref="M385:O385"/>
    <mergeCell ref="C381:E382"/>
    <mergeCell ref="F381:G381"/>
    <mergeCell ref="H381:I381"/>
    <mergeCell ref="J381:K381"/>
    <mergeCell ref="F382:G382"/>
    <mergeCell ref="H382:I382"/>
    <mergeCell ref="J382:K382"/>
    <mergeCell ref="C379:D379"/>
    <mergeCell ref="I379:J379"/>
    <mergeCell ref="L379:M379"/>
    <mergeCell ref="C368:G368"/>
    <mergeCell ref="I368:O368"/>
    <mergeCell ref="C369:G369"/>
    <mergeCell ref="I369:O369"/>
    <mergeCell ref="C370:G370"/>
    <mergeCell ref="I370:O370"/>
    <mergeCell ref="I364:K366"/>
    <mergeCell ref="L364:L366"/>
    <mergeCell ref="M364:O364"/>
    <mergeCell ref="M365:O366"/>
    <mergeCell ref="C367:G367"/>
    <mergeCell ref="I367:O367"/>
    <mergeCell ref="A360:P360"/>
    <mergeCell ref="B361:O361"/>
    <mergeCell ref="P361:P395"/>
    <mergeCell ref="A362:A395"/>
    <mergeCell ref="B362:B363"/>
    <mergeCell ref="C362:C363"/>
    <mergeCell ref="D362:O362"/>
    <mergeCell ref="D363:O363"/>
    <mergeCell ref="B364:B366"/>
    <mergeCell ref="C364:H366"/>
    <mergeCell ref="C377:D377"/>
    <mergeCell ref="I377:J377"/>
    <mergeCell ref="L377:M377"/>
    <mergeCell ref="C378:D378"/>
    <mergeCell ref="I378:J378"/>
    <mergeCell ref="L378:M378"/>
    <mergeCell ref="L374:M374"/>
    <mergeCell ref="C375:D375"/>
    <mergeCell ref="I375:J375"/>
    <mergeCell ref="L375:M375"/>
    <mergeCell ref="D356:E356"/>
    <mergeCell ref="F356:I356"/>
    <mergeCell ref="D357:E357"/>
    <mergeCell ref="F357:I357"/>
    <mergeCell ref="J357:O359"/>
    <mergeCell ref="D358:E358"/>
    <mergeCell ref="F358:I358"/>
    <mergeCell ref="D359:E359"/>
    <mergeCell ref="F359:I359"/>
    <mergeCell ref="C352:E352"/>
    <mergeCell ref="F352:H352"/>
    <mergeCell ref="J352:L353"/>
    <mergeCell ref="M352:O353"/>
    <mergeCell ref="C353:I353"/>
    <mergeCell ref="D354:E354"/>
    <mergeCell ref="F354:I354"/>
    <mergeCell ref="J354:O356"/>
    <mergeCell ref="D355:E355"/>
    <mergeCell ref="F355:I355"/>
    <mergeCell ref="C350:E350"/>
    <mergeCell ref="F350:H350"/>
    <mergeCell ref="J350:L350"/>
    <mergeCell ref="M350:O350"/>
    <mergeCell ref="C351:E351"/>
    <mergeCell ref="F351:H351"/>
    <mergeCell ref="J351:O351"/>
    <mergeCell ref="C347:I347"/>
    <mergeCell ref="J347:L347"/>
    <mergeCell ref="N347:O347"/>
    <mergeCell ref="C348:E349"/>
    <mergeCell ref="F348:H349"/>
    <mergeCell ref="J348:L348"/>
    <mergeCell ref="N348:O348"/>
    <mergeCell ref="J349:L349"/>
    <mergeCell ref="M349:O349"/>
    <mergeCell ref="C345:E346"/>
    <mergeCell ref="F345:G345"/>
    <mergeCell ref="H345:I345"/>
    <mergeCell ref="J345:K345"/>
    <mergeCell ref="F346:G346"/>
    <mergeCell ref="H346:I346"/>
    <mergeCell ref="J346:K346"/>
    <mergeCell ref="A324:P324"/>
    <mergeCell ref="D320:E320"/>
    <mergeCell ref="F320:I320"/>
    <mergeCell ref="D321:E321"/>
    <mergeCell ref="F321:I321"/>
    <mergeCell ref="J321:O323"/>
    <mergeCell ref="D322:E322"/>
    <mergeCell ref="F322:I322"/>
    <mergeCell ref="D323:E323"/>
    <mergeCell ref="F323:I323"/>
    <mergeCell ref="I333:O333"/>
    <mergeCell ref="C334:G334"/>
    <mergeCell ref="I334:O334"/>
    <mergeCell ref="I328:K330"/>
    <mergeCell ref="L328:L330"/>
    <mergeCell ref="M328:O328"/>
    <mergeCell ref="M329:O330"/>
    <mergeCell ref="C331:G331"/>
    <mergeCell ref="I331:O331"/>
    <mergeCell ref="B325:O325"/>
    <mergeCell ref="P325:P359"/>
    <mergeCell ref="A326:A359"/>
    <mergeCell ref="B326:B327"/>
    <mergeCell ref="C326:C327"/>
    <mergeCell ref="D326:O326"/>
    <mergeCell ref="D327:O327"/>
    <mergeCell ref="B328:B330"/>
    <mergeCell ref="C328:H330"/>
    <mergeCell ref="C332:G332"/>
    <mergeCell ref="I332:O332"/>
    <mergeCell ref="C333:G333"/>
    <mergeCell ref="C335:G335"/>
    <mergeCell ref="C308:D308"/>
    <mergeCell ref="I308:J308"/>
    <mergeCell ref="L308:M308"/>
    <mergeCell ref="C316:E316"/>
    <mergeCell ref="F316:H316"/>
    <mergeCell ref="J316:L317"/>
    <mergeCell ref="M316:O317"/>
    <mergeCell ref="C317:I317"/>
    <mergeCell ref="D318:E318"/>
    <mergeCell ref="F318:I318"/>
    <mergeCell ref="J318:O320"/>
    <mergeCell ref="D319:E319"/>
    <mergeCell ref="F319:I319"/>
    <mergeCell ref="C314:E314"/>
    <mergeCell ref="F314:H314"/>
    <mergeCell ref="J314:L314"/>
    <mergeCell ref="M314:O314"/>
    <mergeCell ref="C315:E315"/>
    <mergeCell ref="F315:H315"/>
    <mergeCell ref="J315:O315"/>
    <mergeCell ref="C304:D304"/>
    <mergeCell ref="I304:J304"/>
    <mergeCell ref="L304:M304"/>
    <mergeCell ref="C299:G299"/>
    <mergeCell ref="I299:O299"/>
    <mergeCell ref="C300:G300"/>
    <mergeCell ref="I300:O300"/>
    <mergeCell ref="C301:D301"/>
    <mergeCell ref="I301:J301"/>
    <mergeCell ref="L301:M301"/>
    <mergeCell ref="O301:O302"/>
    <mergeCell ref="C302:D302"/>
    <mergeCell ref="I302:J302"/>
    <mergeCell ref="C311:I311"/>
    <mergeCell ref="J311:L311"/>
    <mergeCell ref="N311:O311"/>
    <mergeCell ref="C312:E313"/>
    <mergeCell ref="F312:H313"/>
    <mergeCell ref="J312:L312"/>
    <mergeCell ref="N312:O312"/>
    <mergeCell ref="J313:L313"/>
    <mergeCell ref="M313:O313"/>
    <mergeCell ref="C309:E310"/>
    <mergeCell ref="F309:G309"/>
    <mergeCell ref="H309:I309"/>
    <mergeCell ref="J309:K309"/>
    <mergeCell ref="F310:G310"/>
    <mergeCell ref="H310:I310"/>
    <mergeCell ref="J310:K310"/>
    <mergeCell ref="C307:D307"/>
    <mergeCell ref="I307:J307"/>
    <mergeCell ref="L307:M307"/>
    <mergeCell ref="C296:G296"/>
    <mergeCell ref="I296:O296"/>
    <mergeCell ref="C297:G297"/>
    <mergeCell ref="I297:O297"/>
    <mergeCell ref="C298:G298"/>
    <mergeCell ref="I298:O298"/>
    <mergeCell ref="I292:K294"/>
    <mergeCell ref="L292:L294"/>
    <mergeCell ref="M292:O292"/>
    <mergeCell ref="M293:O294"/>
    <mergeCell ref="C295:G295"/>
    <mergeCell ref="I295:O295"/>
    <mergeCell ref="A288:P288"/>
    <mergeCell ref="B289:O289"/>
    <mergeCell ref="P289:P323"/>
    <mergeCell ref="A290:A323"/>
    <mergeCell ref="B290:B291"/>
    <mergeCell ref="C290:C291"/>
    <mergeCell ref="D290:O290"/>
    <mergeCell ref="D291:O291"/>
    <mergeCell ref="B292:B294"/>
    <mergeCell ref="C292:H294"/>
    <mergeCell ref="C305:D305"/>
    <mergeCell ref="I305:J305"/>
    <mergeCell ref="L305:M305"/>
    <mergeCell ref="C306:D306"/>
    <mergeCell ref="I306:J306"/>
    <mergeCell ref="L306:M306"/>
    <mergeCell ref="L302:M302"/>
    <mergeCell ref="C303:D303"/>
    <mergeCell ref="I303:J303"/>
    <mergeCell ref="L303:M303"/>
    <mergeCell ref="D284:E284"/>
    <mergeCell ref="F284:I284"/>
    <mergeCell ref="D285:E285"/>
    <mergeCell ref="F285:I285"/>
    <mergeCell ref="J285:O287"/>
    <mergeCell ref="D286:E286"/>
    <mergeCell ref="F286:I286"/>
    <mergeCell ref="D287:E287"/>
    <mergeCell ref="F287:I287"/>
    <mergeCell ref="C280:E280"/>
    <mergeCell ref="F280:H280"/>
    <mergeCell ref="J280:L281"/>
    <mergeCell ref="M280:O281"/>
    <mergeCell ref="C281:I281"/>
    <mergeCell ref="D282:E282"/>
    <mergeCell ref="F282:I282"/>
    <mergeCell ref="J282:O284"/>
    <mergeCell ref="D283:E283"/>
    <mergeCell ref="F283:I283"/>
    <mergeCell ref="C278:E278"/>
    <mergeCell ref="F278:H278"/>
    <mergeCell ref="J278:L278"/>
    <mergeCell ref="M278:O278"/>
    <mergeCell ref="C279:E279"/>
    <mergeCell ref="F279:H279"/>
    <mergeCell ref="J279:O279"/>
    <mergeCell ref="C275:I275"/>
    <mergeCell ref="J275:L275"/>
    <mergeCell ref="N275:O275"/>
    <mergeCell ref="C276:E277"/>
    <mergeCell ref="F276:H277"/>
    <mergeCell ref="J276:L276"/>
    <mergeCell ref="N276:O276"/>
    <mergeCell ref="J277:L277"/>
    <mergeCell ref="M277:O277"/>
    <mergeCell ref="C273:E274"/>
    <mergeCell ref="F273:G273"/>
    <mergeCell ref="H273:I273"/>
    <mergeCell ref="J273:K273"/>
    <mergeCell ref="F274:G274"/>
    <mergeCell ref="H274:I274"/>
    <mergeCell ref="J274:K274"/>
    <mergeCell ref="I261:O261"/>
    <mergeCell ref="C262:G262"/>
    <mergeCell ref="I262:O262"/>
    <mergeCell ref="I256:K258"/>
    <mergeCell ref="L256:L258"/>
    <mergeCell ref="M256:O256"/>
    <mergeCell ref="M257:O258"/>
    <mergeCell ref="C259:G259"/>
    <mergeCell ref="I259:O259"/>
    <mergeCell ref="C271:D271"/>
    <mergeCell ref="I271:J271"/>
    <mergeCell ref="L271:M271"/>
    <mergeCell ref="C272:D272"/>
    <mergeCell ref="I272:J272"/>
    <mergeCell ref="L272:M272"/>
    <mergeCell ref="C269:D269"/>
    <mergeCell ref="I269:J269"/>
    <mergeCell ref="L269:M269"/>
    <mergeCell ref="C270:D270"/>
    <mergeCell ref="I270:J270"/>
    <mergeCell ref="L270:M270"/>
    <mergeCell ref="L266:M266"/>
    <mergeCell ref="C267:D267"/>
    <mergeCell ref="I267:J267"/>
    <mergeCell ref="L267:M267"/>
    <mergeCell ref="C268:D268"/>
    <mergeCell ref="I268:J268"/>
    <mergeCell ref="L268:M268"/>
    <mergeCell ref="A252:P252"/>
    <mergeCell ref="B253:O253"/>
    <mergeCell ref="P253:P287"/>
    <mergeCell ref="A254:A287"/>
    <mergeCell ref="B254:B255"/>
    <mergeCell ref="C254:C255"/>
    <mergeCell ref="D254:O254"/>
    <mergeCell ref="D255:O255"/>
    <mergeCell ref="B256:B258"/>
    <mergeCell ref="C256:H258"/>
    <mergeCell ref="D248:E248"/>
    <mergeCell ref="F248:I248"/>
    <mergeCell ref="D249:E249"/>
    <mergeCell ref="F249:I249"/>
    <mergeCell ref="J249:O251"/>
    <mergeCell ref="D250:E250"/>
    <mergeCell ref="F250:I250"/>
    <mergeCell ref="D251:E251"/>
    <mergeCell ref="F251:I251"/>
    <mergeCell ref="C263:G263"/>
    <mergeCell ref="I263:O263"/>
    <mergeCell ref="C264:G264"/>
    <mergeCell ref="I264:O264"/>
    <mergeCell ref="C265:D265"/>
    <mergeCell ref="I265:J265"/>
    <mergeCell ref="L265:M265"/>
    <mergeCell ref="O265:O266"/>
    <mergeCell ref="C266:D266"/>
    <mergeCell ref="I266:J266"/>
    <mergeCell ref="C260:G260"/>
    <mergeCell ref="I260:O260"/>
    <mergeCell ref="C261:G261"/>
    <mergeCell ref="C236:D236"/>
    <mergeCell ref="I236:J236"/>
    <mergeCell ref="L236:M236"/>
    <mergeCell ref="C244:E244"/>
    <mergeCell ref="F244:H244"/>
    <mergeCell ref="J244:L245"/>
    <mergeCell ref="M244:O245"/>
    <mergeCell ref="C245:I245"/>
    <mergeCell ref="D246:E246"/>
    <mergeCell ref="F246:I246"/>
    <mergeCell ref="J246:O248"/>
    <mergeCell ref="D247:E247"/>
    <mergeCell ref="F247:I247"/>
    <mergeCell ref="C242:E242"/>
    <mergeCell ref="F242:H242"/>
    <mergeCell ref="J242:L242"/>
    <mergeCell ref="M242:O242"/>
    <mergeCell ref="C243:E243"/>
    <mergeCell ref="F243:H243"/>
    <mergeCell ref="J243:O243"/>
    <mergeCell ref="C232:D232"/>
    <mergeCell ref="I232:J232"/>
    <mergeCell ref="L232:M232"/>
    <mergeCell ref="C227:G227"/>
    <mergeCell ref="I227:O227"/>
    <mergeCell ref="C228:G228"/>
    <mergeCell ref="I228:O228"/>
    <mergeCell ref="C229:D229"/>
    <mergeCell ref="I229:J229"/>
    <mergeCell ref="L229:M229"/>
    <mergeCell ref="O229:O230"/>
    <mergeCell ref="C230:D230"/>
    <mergeCell ref="I230:J230"/>
    <mergeCell ref="C239:I239"/>
    <mergeCell ref="J239:L239"/>
    <mergeCell ref="N239:O239"/>
    <mergeCell ref="C240:E241"/>
    <mergeCell ref="F240:H241"/>
    <mergeCell ref="J240:L240"/>
    <mergeCell ref="N240:O240"/>
    <mergeCell ref="J241:L241"/>
    <mergeCell ref="M241:O241"/>
    <mergeCell ref="C237:E238"/>
    <mergeCell ref="F237:G237"/>
    <mergeCell ref="H237:I237"/>
    <mergeCell ref="J237:K237"/>
    <mergeCell ref="F238:G238"/>
    <mergeCell ref="H238:I238"/>
    <mergeCell ref="J238:K238"/>
    <mergeCell ref="C235:D235"/>
    <mergeCell ref="I235:J235"/>
    <mergeCell ref="L235:M235"/>
    <mergeCell ref="C224:G224"/>
    <mergeCell ref="I224:O224"/>
    <mergeCell ref="C225:G225"/>
    <mergeCell ref="I225:O225"/>
    <mergeCell ref="C226:G226"/>
    <mergeCell ref="I226:O226"/>
    <mergeCell ref="I220:K222"/>
    <mergeCell ref="L220:L222"/>
    <mergeCell ref="M220:O220"/>
    <mergeCell ref="M221:O222"/>
    <mergeCell ref="C223:G223"/>
    <mergeCell ref="I223:O223"/>
    <mergeCell ref="A216:P216"/>
    <mergeCell ref="B217:O217"/>
    <mergeCell ref="P217:P251"/>
    <mergeCell ref="A218:A251"/>
    <mergeCell ref="B218:B219"/>
    <mergeCell ref="C218:C219"/>
    <mergeCell ref="D218:O218"/>
    <mergeCell ref="D219:O219"/>
    <mergeCell ref="B220:B222"/>
    <mergeCell ref="C220:H222"/>
    <mergeCell ref="C233:D233"/>
    <mergeCell ref="I233:J233"/>
    <mergeCell ref="L233:M233"/>
    <mergeCell ref="C234:D234"/>
    <mergeCell ref="I234:J234"/>
    <mergeCell ref="L234:M234"/>
    <mergeCell ref="L230:M230"/>
    <mergeCell ref="C231:D231"/>
    <mergeCell ref="I231:J231"/>
    <mergeCell ref="L231:M231"/>
    <mergeCell ref="D212:E212"/>
    <mergeCell ref="F212:I212"/>
    <mergeCell ref="D213:E213"/>
    <mergeCell ref="F213:I213"/>
    <mergeCell ref="J213:O215"/>
    <mergeCell ref="D214:E214"/>
    <mergeCell ref="F214:I214"/>
    <mergeCell ref="D215:E215"/>
    <mergeCell ref="F215:I215"/>
    <mergeCell ref="C208:E208"/>
    <mergeCell ref="F208:H208"/>
    <mergeCell ref="J208:L209"/>
    <mergeCell ref="M208:O209"/>
    <mergeCell ref="C209:I209"/>
    <mergeCell ref="D210:E210"/>
    <mergeCell ref="F210:I210"/>
    <mergeCell ref="J210:O212"/>
    <mergeCell ref="D211:E211"/>
    <mergeCell ref="F211:I211"/>
    <mergeCell ref="C206:E206"/>
    <mergeCell ref="F206:H206"/>
    <mergeCell ref="J206:L206"/>
    <mergeCell ref="M206:O206"/>
    <mergeCell ref="C207:E207"/>
    <mergeCell ref="F207:H207"/>
    <mergeCell ref="J207:O207"/>
    <mergeCell ref="C203:I203"/>
    <mergeCell ref="J203:L203"/>
    <mergeCell ref="N203:O203"/>
    <mergeCell ref="C204:E205"/>
    <mergeCell ref="F204:H205"/>
    <mergeCell ref="J204:L204"/>
    <mergeCell ref="N204:O204"/>
    <mergeCell ref="J205:L205"/>
    <mergeCell ref="M205:O205"/>
    <mergeCell ref="C201:E202"/>
    <mergeCell ref="F201:G201"/>
    <mergeCell ref="H201:I201"/>
    <mergeCell ref="J201:K201"/>
    <mergeCell ref="F202:G202"/>
    <mergeCell ref="H202:I202"/>
    <mergeCell ref="J202:K202"/>
    <mergeCell ref="A180:P180"/>
    <mergeCell ref="D176:E176"/>
    <mergeCell ref="F176:I176"/>
    <mergeCell ref="D177:E177"/>
    <mergeCell ref="F177:I177"/>
    <mergeCell ref="J177:O179"/>
    <mergeCell ref="D178:E178"/>
    <mergeCell ref="F178:I178"/>
    <mergeCell ref="D179:E179"/>
    <mergeCell ref="F179:I179"/>
    <mergeCell ref="I189:O189"/>
    <mergeCell ref="C190:G190"/>
    <mergeCell ref="I190:O190"/>
    <mergeCell ref="I184:K186"/>
    <mergeCell ref="L184:L186"/>
    <mergeCell ref="M184:O184"/>
    <mergeCell ref="M185:O186"/>
    <mergeCell ref="C187:G187"/>
    <mergeCell ref="I187:O187"/>
    <mergeCell ref="B181:O181"/>
    <mergeCell ref="P181:P215"/>
    <mergeCell ref="A182:A215"/>
    <mergeCell ref="B182:B183"/>
    <mergeCell ref="C182:C183"/>
    <mergeCell ref="D182:O182"/>
    <mergeCell ref="D183:O183"/>
    <mergeCell ref="B184:B186"/>
    <mergeCell ref="C184:H186"/>
    <mergeCell ref="C188:G188"/>
    <mergeCell ref="I188:O188"/>
    <mergeCell ref="C189:G189"/>
    <mergeCell ref="C191:G191"/>
    <mergeCell ref="C164:D164"/>
    <mergeCell ref="I164:J164"/>
    <mergeCell ref="L164:M164"/>
    <mergeCell ref="C172:E172"/>
    <mergeCell ref="F172:H172"/>
    <mergeCell ref="J172:L173"/>
    <mergeCell ref="M172:O173"/>
    <mergeCell ref="C173:I173"/>
    <mergeCell ref="D174:E174"/>
    <mergeCell ref="F174:I174"/>
    <mergeCell ref="J174:O176"/>
    <mergeCell ref="D175:E175"/>
    <mergeCell ref="F175:I175"/>
    <mergeCell ref="C170:E170"/>
    <mergeCell ref="F170:H170"/>
    <mergeCell ref="J170:L170"/>
    <mergeCell ref="M170:O170"/>
    <mergeCell ref="C171:E171"/>
    <mergeCell ref="F171:H171"/>
    <mergeCell ref="J171:O171"/>
    <mergeCell ref="C160:D160"/>
    <mergeCell ref="I160:J160"/>
    <mergeCell ref="L160:M160"/>
    <mergeCell ref="C155:G155"/>
    <mergeCell ref="I155:O155"/>
    <mergeCell ref="C156:G156"/>
    <mergeCell ref="I156:O156"/>
    <mergeCell ref="C157:D157"/>
    <mergeCell ref="I157:J157"/>
    <mergeCell ref="L157:M157"/>
    <mergeCell ref="O157:O158"/>
    <mergeCell ref="C158:D158"/>
    <mergeCell ref="I158:J158"/>
    <mergeCell ref="C167:I167"/>
    <mergeCell ref="J167:L167"/>
    <mergeCell ref="N167:O167"/>
    <mergeCell ref="C168:E169"/>
    <mergeCell ref="F168:H169"/>
    <mergeCell ref="J168:L168"/>
    <mergeCell ref="N168:O168"/>
    <mergeCell ref="J169:L169"/>
    <mergeCell ref="M169:O169"/>
    <mergeCell ref="C165:E166"/>
    <mergeCell ref="F165:G165"/>
    <mergeCell ref="H165:I165"/>
    <mergeCell ref="J165:K165"/>
    <mergeCell ref="F166:G166"/>
    <mergeCell ref="H166:I166"/>
    <mergeCell ref="J166:K166"/>
    <mergeCell ref="C163:D163"/>
    <mergeCell ref="I163:J163"/>
    <mergeCell ref="L163:M163"/>
    <mergeCell ref="C152:G152"/>
    <mergeCell ref="I152:O152"/>
    <mergeCell ref="C153:G153"/>
    <mergeCell ref="I153:O153"/>
    <mergeCell ref="C154:G154"/>
    <mergeCell ref="I154:O154"/>
    <mergeCell ref="I148:K150"/>
    <mergeCell ref="L148:L150"/>
    <mergeCell ref="M148:O148"/>
    <mergeCell ref="M149:O150"/>
    <mergeCell ref="C151:G151"/>
    <mergeCell ref="I151:O151"/>
    <mergeCell ref="A144:P144"/>
    <mergeCell ref="B145:O145"/>
    <mergeCell ref="P145:P179"/>
    <mergeCell ref="A146:A179"/>
    <mergeCell ref="B146:B147"/>
    <mergeCell ref="C146:C147"/>
    <mergeCell ref="D146:O146"/>
    <mergeCell ref="D147:O147"/>
    <mergeCell ref="B148:B150"/>
    <mergeCell ref="C148:H150"/>
    <mergeCell ref="C161:D161"/>
    <mergeCell ref="I161:J161"/>
    <mergeCell ref="L161:M161"/>
    <mergeCell ref="C162:D162"/>
    <mergeCell ref="I162:J162"/>
    <mergeCell ref="L162:M162"/>
    <mergeCell ref="L158:M158"/>
    <mergeCell ref="C159:D159"/>
    <mergeCell ref="I159:J159"/>
    <mergeCell ref="L159:M159"/>
    <mergeCell ref="D140:E140"/>
    <mergeCell ref="F140:I140"/>
    <mergeCell ref="D141:E141"/>
    <mergeCell ref="F141:I141"/>
    <mergeCell ref="J141:O143"/>
    <mergeCell ref="D142:E142"/>
    <mergeCell ref="F142:I142"/>
    <mergeCell ref="D143:E143"/>
    <mergeCell ref="F143:I143"/>
    <mergeCell ref="C136:E136"/>
    <mergeCell ref="F136:H136"/>
    <mergeCell ref="J136:L137"/>
    <mergeCell ref="M136:O137"/>
    <mergeCell ref="C137:I137"/>
    <mergeCell ref="D138:E138"/>
    <mergeCell ref="F138:I138"/>
    <mergeCell ref="J138:O140"/>
    <mergeCell ref="D139:E139"/>
    <mergeCell ref="F139:I139"/>
    <mergeCell ref="C134:E134"/>
    <mergeCell ref="F134:H134"/>
    <mergeCell ref="J134:L134"/>
    <mergeCell ref="M134:O134"/>
    <mergeCell ref="C135:E135"/>
    <mergeCell ref="F135:H135"/>
    <mergeCell ref="J135:O135"/>
    <mergeCell ref="C131:I131"/>
    <mergeCell ref="J131:L131"/>
    <mergeCell ref="N131:O131"/>
    <mergeCell ref="C132:E133"/>
    <mergeCell ref="F132:H133"/>
    <mergeCell ref="J132:L132"/>
    <mergeCell ref="N132:O132"/>
    <mergeCell ref="J133:L133"/>
    <mergeCell ref="M133:O133"/>
    <mergeCell ref="C129:E130"/>
    <mergeCell ref="F129:G129"/>
    <mergeCell ref="H129:I129"/>
    <mergeCell ref="J129:K129"/>
    <mergeCell ref="F130:G130"/>
    <mergeCell ref="H130:I130"/>
    <mergeCell ref="J130:K130"/>
    <mergeCell ref="A108:P108"/>
    <mergeCell ref="D104:E104"/>
    <mergeCell ref="F104:I104"/>
    <mergeCell ref="D105:E105"/>
    <mergeCell ref="F105:I105"/>
    <mergeCell ref="J105:O107"/>
    <mergeCell ref="D106:E106"/>
    <mergeCell ref="F106:I106"/>
    <mergeCell ref="D107:E107"/>
    <mergeCell ref="F107:I107"/>
    <mergeCell ref="I117:O117"/>
    <mergeCell ref="C118:G118"/>
    <mergeCell ref="I118:O118"/>
    <mergeCell ref="I112:K114"/>
    <mergeCell ref="L112:L114"/>
    <mergeCell ref="M112:O112"/>
    <mergeCell ref="M113:O114"/>
    <mergeCell ref="C115:G115"/>
    <mergeCell ref="I115:O115"/>
    <mergeCell ref="B109:O109"/>
    <mergeCell ref="P109:P143"/>
    <mergeCell ref="A110:A143"/>
    <mergeCell ref="B110:B111"/>
    <mergeCell ref="C110:C111"/>
    <mergeCell ref="D110:O110"/>
    <mergeCell ref="D111:O111"/>
    <mergeCell ref="B112:B114"/>
    <mergeCell ref="C112:H114"/>
    <mergeCell ref="C116:G116"/>
    <mergeCell ref="I116:O116"/>
    <mergeCell ref="C117:G117"/>
    <mergeCell ref="C119:G119"/>
    <mergeCell ref="C92:D92"/>
    <mergeCell ref="I92:J92"/>
    <mergeCell ref="L92:M92"/>
    <mergeCell ref="C100:E100"/>
    <mergeCell ref="F100:H100"/>
    <mergeCell ref="J100:L101"/>
    <mergeCell ref="M100:O101"/>
    <mergeCell ref="C101:I101"/>
    <mergeCell ref="D102:E102"/>
    <mergeCell ref="F102:I102"/>
    <mergeCell ref="J102:O104"/>
    <mergeCell ref="D103:E103"/>
    <mergeCell ref="F103:I103"/>
    <mergeCell ref="C98:E98"/>
    <mergeCell ref="F98:H98"/>
    <mergeCell ref="J98:L98"/>
    <mergeCell ref="M98:O98"/>
    <mergeCell ref="C99:E99"/>
    <mergeCell ref="F99:H99"/>
    <mergeCell ref="J99:O99"/>
    <mergeCell ref="C88:D88"/>
    <mergeCell ref="I88:J88"/>
    <mergeCell ref="L88:M88"/>
    <mergeCell ref="C83:G83"/>
    <mergeCell ref="I83:O83"/>
    <mergeCell ref="C84:G84"/>
    <mergeCell ref="I84:O84"/>
    <mergeCell ref="C85:D85"/>
    <mergeCell ref="I85:J85"/>
    <mergeCell ref="L85:M85"/>
    <mergeCell ref="O85:O86"/>
    <mergeCell ref="C86:D86"/>
    <mergeCell ref="I86:J86"/>
    <mergeCell ref="C95:I95"/>
    <mergeCell ref="J95:L95"/>
    <mergeCell ref="N95:O95"/>
    <mergeCell ref="C96:E97"/>
    <mergeCell ref="F96:H97"/>
    <mergeCell ref="J96:L96"/>
    <mergeCell ref="N96:O96"/>
    <mergeCell ref="J97:L97"/>
    <mergeCell ref="M97:O97"/>
    <mergeCell ref="C93:E94"/>
    <mergeCell ref="F93:G93"/>
    <mergeCell ref="H93:I93"/>
    <mergeCell ref="J93:K93"/>
    <mergeCell ref="F94:G94"/>
    <mergeCell ref="H94:I94"/>
    <mergeCell ref="J94:K94"/>
    <mergeCell ref="C91:D91"/>
    <mergeCell ref="I91:J91"/>
    <mergeCell ref="L91:M91"/>
    <mergeCell ref="C80:G80"/>
    <mergeCell ref="I80:O80"/>
    <mergeCell ref="C81:G81"/>
    <mergeCell ref="I81:O81"/>
    <mergeCell ref="C82:G82"/>
    <mergeCell ref="I82:O82"/>
    <mergeCell ref="I76:K78"/>
    <mergeCell ref="L76:L78"/>
    <mergeCell ref="M76:O76"/>
    <mergeCell ref="M77:O78"/>
    <mergeCell ref="C79:G79"/>
    <mergeCell ref="I79:O79"/>
    <mergeCell ref="A72:P72"/>
    <mergeCell ref="B73:O73"/>
    <mergeCell ref="P73:P107"/>
    <mergeCell ref="A74:A107"/>
    <mergeCell ref="B74:B75"/>
    <mergeCell ref="C74:C75"/>
    <mergeCell ref="D74:O74"/>
    <mergeCell ref="D75:O75"/>
    <mergeCell ref="B76:B78"/>
    <mergeCell ref="C76:H78"/>
    <mergeCell ref="C89:D89"/>
    <mergeCell ref="I89:J89"/>
    <mergeCell ref="L89:M89"/>
    <mergeCell ref="C90:D90"/>
    <mergeCell ref="I90:J90"/>
    <mergeCell ref="L90:M90"/>
    <mergeCell ref="L86:M86"/>
    <mergeCell ref="C87:D87"/>
    <mergeCell ref="I87:J87"/>
    <mergeCell ref="L87:M87"/>
    <mergeCell ref="D68:E68"/>
    <mergeCell ref="F68:I68"/>
    <mergeCell ref="D69:E69"/>
    <mergeCell ref="F69:I69"/>
    <mergeCell ref="J69:O71"/>
    <mergeCell ref="D70:E70"/>
    <mergeCell ref="F70:I70"/>
    <mergeCell ref="D71:E71"/>
    <mergeCell ref="F71:I71"/>
    <mergeCell ref="C64:E64"/>
    <mergeCell ref="F64:H64"/>
    <mergeCell ref="J64:L65"/>
    <mergeCell ref="M64:O65"/>
    <mergeCell ref="C65:I65"/>
    <mergeCell ref="D66:E66"/>
    <mergeCell ref="F66:I66"/>
    <mergeCell ref="J66:O68"/>
    <mergeCell ref="D67:E67"/>
    <mergeCell ref="F67:I67"/>
    <mergeCell ref="C62:E62"/>
    <mergeCell ref="F62:H62"/>
    <mergeCell ref="J62:L62"/>
    <mergeCell ref="M62:O62"/>
    <mergeCell ref="C63:E63"/>
    <mergeCell ref="F63:H63"/>
    <mergeCell ref="J63:O63"/>
    <mergeCell ref="C59:I59"/>
    <mergeCell ref="J59:L59"/>
    <mergeCell ref="N59:O59"/>
    <mergeCell ref="C60:E61"/>
    <mergeCell ref="F60:H61"/>
    <mergeCell ref="J60:L60"/>
    <mergeCell ref="N60:O60"/>
    <mergeCell ref="J61:L61"/>
    <mergeCell ref="M61:O61"/>
    <mergeCell ref="C57:E58"/>
    <mergeCell ref="F57:G57"/>
    <mergeCell ref="H57:I57"/>
    <mergeCell ref="J57:K57"/>
    <mergeCell ref="F58:G58"/>
    <mergeCell ref="H58:I58"/>
    <mergeCell ref="J58:K58"/>
    <mergeCell ref="A36:P36"/>
    <mergeCell ref="D32:E32"/>
    <mergeCell ref="F32:I32"/>
    <mergeCell ref="D33:E33"/>
    <mergeCell ref="F33:I33"/>
    <mergeCell ref="J33:O35"/>
    <mergeCell ref="D34:E34"/>
    <mergeCell ref="F34:I34"/>
    <mergeCell ref="D35:E35"/>
    <mergeCell ref="F35:I35"/>
    <mergeCell ref="I45:O45"/>
    <mergeCell ref="C46:G46"/>
    <mergeCell ref="I46:O46"/>
    <mergeCell ref="I40:K42"/>
    <mergeCell ref="L40:L42"/>
    <mergeCell ref="M40:O40"/>
    <mergeCell ref="M41:O42"/>
    <mergeCell ref="C43:G43"/>
    <mergeCell ref="I43:O43"/>
    <mergeCell ref="B37:O37"/>
    <mergeCell ref="P37:P71"/>
    <mergeCell ref="A38:A71"/>
    <mergeCell ref="B38:B39"/>
    <mergeCell ref="C38:C39"/>
    <mergeCell ref="D38:O38"/>
    <mergeCell ref="D39:O39"/>
    <mergeCell ref="B40:B42"/>
    <mergeCell ref="C40:H42"/>
    <mergeCell ref="C44:G44"/>
    <mergeCell ref="I44:O44"/>
    <mergeCell ref="C45:G45"/>
    <mergeCell ref="C47:G47"/>
    <mergeCell ref="I20:J20"/>
    <mergeCell ref="L20:M20"/>
    <mergeCell ref="C28:E28"/>
    <mergeCell ref="F28:H28"/>
    <mergeCell ref="J28:L29"/>
    <mergeCell ref="M28:O29"/>
    <mergeCell ref="C29:I29"/>
    <mergeCell ref="D30:E30"/>
    <mergeCell ref="F30:I30"/>
    <mergeCell ref="J30:O32"/>
    <mergeCell ref="D31:E31"/>
    <mergeCell ref="F31:I31"/>
    <mergeCell ref="C26:E26"/>
    <mergeCell ref="F26:H26"/>
    <mergeCell ref="J26:L26"/>
    <mergeCell ref="M26:O26"/>
    <mergeCell ref="C27:E27"/>
    <mergeCell ref="F27:H27"/>
    <mergeCell ref="J27:O27"/>
    <mergeCell ref="C16:D16"/>
    <mergeCell ref="I16:J16"/>
    <mergeCell ref="L16:M16"/>
    <mergeCell ref="C12:G12"/>
    <mergeCell ref="I12:O12"/>
    <mergeCell ref="C13:D13"/>
    <mergeCell ref="I13:J13"/>
    <mergeCell ref="L13:M13"/>
    <mergeCell ref="O13:O14"/>
    <mergeCell ref="C14:D14"/>
    <mergeCell ref="I14:J14"/>
    <mergeCell ref="L14:M14"/>
    <mergeCell ref="C23:I23"/>
    <mergeCell ref="J23:L23"/>
    <mergeCell ref="N23:O23"/>
    <mergeCell ref="C24:E25"/>
    <mergeCell ref="F24:H25"/>
    <mergeCell ref="J24:L24"/>
    <mergeCell ref="N24:O24"/>
    <mergeCell ref="J25:L25"/>
    <mergeCell ref="M25:O25"/>
    <mergeCell ref="C21:E22"/>
    <mergeCell ref="F21:G21"/>
    <mergeCell ref="H21:I21"/>
    <mergeCell ref="J21:K21"/>
    <mergeCell ref="F22:G22"/>
    <mergeCell ref="H22:I22"/>
    <mergeCell ref="J22:K22"/>
    <mergeCell ref="C19:D19"/>
    <mergeCell ref="I19:J19"/>
    <mergeCell ref="L19:M19"/>
    <mergeCell ref="C20:D20"/>
    <mergeCell ref="C9:G9"/>
    <mergeCell ref="I9:O9"/>
    <mergeCell ref="C10:G10"/>
    <mergeCell ref="I10:O10"/>
    <mergeCell ref="C11:G11"/>
    <mergeCell ref="I11:O11"/>
    <mergeCell ref="L4:L6"/>
    <mergeCell ref="M4:O4"/>
    <mergeCell ref="M5:O6"/>
    <mergeCell ref="C7:G7"/>
    <mergeCell ref="I7:O7"/>
    <mergeCell ref="C8:G8"/>
    <mergeCell ref="I8:O8"/>
    <mergeCell ref="B1:O1"/>
    <mergeCell ref="P1:P35"/>
    <mergeCell ref="A2:A35"/>
    <mergeCell ref="B2:B3"/>
    <mergeCell ref="C2:C3"/>
    <mergeCell ref="D2:O2"/>
    <mergeCell ref="D3:O3"/>
    <mergeCell ref="B4:B6"/>
    <mergeCell ref="C4:H6"/>
    <mergeCell ref="I4:K6"/>
    <mergeCell ref="C17:D17"/>
    <mergeCell ref="I17:J17"/>
    <mergeCell ref="L17:M17"/>
    <mergeCell ref="C18:D18"/>
    <mergeCell ref="I18:J18"/>
    <mergeCell ref="L18:M18"/>
    <mergeCell ref="C15:D15"/>
    <mergeCell ref="I15:J15"/>
    <mergeCell ref="L15:M15"/>
    <mergeCell ref="I47:O47"/>
    <mergeCell ref="C48:G48"/>
    <mergeCell ref="I48:O48"/>
    <mergeCell ref="C49:D49"/>
    <mergeCell ref="I49:J49"/>
    <mergeCell ref="L49:M49"/>
    <mergeCell ref="O49:O50"/>
    <mergeCell ref="C50:D50"/>
    <mergeCell ref="I50:J50"/>
    <mergeCell ref="C55:D55"/>
    <mergeCell ref="I55:J55"/>
    <mergeCell ref="L55:M55"/>
    <mergeCell ref="C56:D56"/>
    <mergeCell ref="I56:J56"/>
    <mergeCell ref="L56:M56"/>
    <mergeCell ref="C53:D53"/>
    <mergeCell ref="I53:J53"/>
    <mergeCell ref="L53:M53"/>
    <mergeCell ref="C54:D54"/>
    <mergeCell ref="I54:J54"/>
    <mergeCell ref="L54:M54"/>
    <mergeCell ref="L50:M50"/>
    <mergeCell ref="C51:D51"/>
    <mergeCell ref="I51:J51"/>
    <mergeCell ref="L51:M51"/>
    <mergeCell ref="C52:D52"/>
    <mergeCell ref="I52:J52"/>
    <mergeCell ref="L52:M52"/>
    <mergeCell ref="I119:O119"/>
    <mergeCell ref="C120:G120"/>
    <mergeCell ref="I120:O120"/>
    <mergeCell ref="C121:D121"/>
    <mergeCell ref="I121:J121"/>
    <mergeCell ref="L121:M121"/>
    <mergeCell ref="O121:O122"/>
    <mergeCell ref="C122:D122"/>
    <mergeCell ref="I122:J122"/>
    <mergeCell ref="C127:D127"/>
    <mergeCell ref="I127:J127"/>
    <mergeCell ref="L127:M127"/>
    <mergeCell ref="C128:D128"/>
    <mergeCell ref="I128:J128"/>
    <mergeCell ref="L128:M128"/>
    <mergeCell ref="C125:D125"/>
    <mergeCell ref="I125:J125"/>
    <mergeCell ref="L125:M125"/>
    <mergeCell ref="C126:D126"/>
    <mergeCell ref="I126:J126"/>
    <mergeCell ref="L126:M126"/>
    <mergeCell ref="L122:M122"/>
    <mergeCell ref="C123:D123"/>
    <mergeCell ref="I123:J123"/>
    <mergeCell ref="L123:M123"/>
    <mergeCell ref="C124:D124"/>
    <mergeCell ref="I124:J124"/>
    <mergeCell ref="L124:M124"/>
    <mergeCell ref="I191:O191"/>
    <mergeCell ref="C192:G192"/>
    <mergeCell ref="I192:O192"/>
    <mergeCell ref="C193:D193"/>
    <mergeCell ref="I193:J193"/>
    <mergeCell ref="L193:M193"/>
    <mergeCell ref="O193:O194"/>
    <mergeCell ref="C194:D194"/>
    <mergeCell ref="I194:J194"/>
    <mergeCell ref="C199:D199"/>
    <mergeCell ref="I199:J199"/>
    <mergeCell ref="L199:M199"/>
    <mergeCell ref="C200:D200"/>
    <mergeCell ref="I200:J200"/>
    <mergeCell ref="L200:M200"/>
    <mergeCell ref="C197:D197"/>
    <mergeCell ref="I197:J197"/>
    <mergeCell ref="L197:M197"/>
    <mergeCell ref="C198:D198"/>
    <mergeCell ref="I198:J198"/>
    <mergeCell ref="L198:M198"/>
    <mergeCell ref="L194:M194"/>
    <mergeCell ref="C195:D195"/>
    <mergeCell ref="I195:J195"/>
    <mergeCell ref="L195:M195"/>
    <mergeCell ref="C196:D196"/>
    <mergeCell ref="I196:J196"/>
    <mergeCell ref="L196:M196"/>
    <mergeCell ref="I335:O335"/>
    <mergeCell ref="C336:G336"/>
    <mergeCell ref="I336:O336"/>
    <mergeCell ref="C337:D337"/>
    <mergeCell ref="I337:J337"/>
    <mergeCell ref="L337:M337"/>
    <mergeCell ref="O337:O338"/>
    <mergeCell ref="C338:D338"/>
    <mergeCell ref="I338:J338"/>
    <mergeCell ref="C343:D343"/>
    <mergeCell ref="I343:J343"/>
    <mergeCell ref="L343:M343"/>
    <mergeCell ref="C344:D344"/>
    <mergeCell ref="I344:J344"/>
    <mergeCell ref="L344:M344"/>
    <mergeCell ref="C341:D341"/>
    <mergeCell ref="I341:J341"/>
    <mergeCell ref="L341:M341"/>
    <mergeCell ref="C342:D342"/>
    <mergeCell ref="I342:J342"/>
    <mergeCell ref="L342:M342"/>
    <mergeCell ref="L338:M338"/>
    <mergeCell ref="C339:D339"/>
    <mergeCell ref="I339:J339"/>
    <mergeCell ref="L339:M339"/>
    <mergeCell ref="C340:D340"/>
    <mergeCell ref="I340:J340"/>
    <mergeCell ref="L340:M340"/>
    <mergeCell ref="I623:O623"/>
    <mergeCell ref="C624:G624"/>
    <mergeCell ref="I624:O624"/>
    <mergeCell ref="C625:D625"/>
    <mergeCell ref="I625:J625"/>
    <mergeCell ref="L625:M625"/>
    <mergeCell ref="O625:O626"/>
    <mergeCell ref="C626:D626"/>
    <mergeCell ref="I626:J626"/>
    <mergeCell ref="C631:D631"/>
    <mergeCell ref="I631:J631"/>
    <mergeCell ref="L631:M631"/>
    <mergeCell ref="C632:D632"/>
    <mergeCell ref="I632:J632"/>
    <mergeCell ref="L632:M632"/>
    <mergeCell ref="C629:D629"/>
    <mergeCell ref="I629:J629"/>
    <mergeCell ref="L629:M629"/>
    <mergeCell ref="C630:D630"/>
    <mergeCell ref="I630:J630"/>
    <mergeCell ref="L630:M630"/>
    <mergeCell ref="L626:M626"/>
    <mergeCell ref="C627:D627"/>
    <mergeCell ref="I627:J627"/>
    <mergeCell ref="L627:M627"/>
    <mergeCell ref="C628:D628"/>
    <mergeCell ref="I628:J628"/>
    <mergeCell ref="L628:M628"/>
    <mergeCell ref="I1199:O1199"/>
    <mergeCell ref="C1200:G1200"/>
    <mergeCell ref="I1200:O1200"/>
    <mergeCell ref="C1201:D1201"/>
    <mergeCell ref="I1201:J1201"/>
    <mergeCell ref="L1201:M1201"/>
    <mergeCell ref="O1201:O1202"/>
    <mergeCell ref="C1202:D1202"/>
    <mergeCell ref="I1202:J1202"/>
    <mergeCell ref="C1207:D1207"/>
    <mergeCell ref="I1207:J1207"/>
    <mergeCell ref="L1207:M1207"/>
    <mergeCell ref="C1208:D1208"/>
    <mergeCell ref="I1208:J1208"/>
    <mergeCell ref="L1208:M1208"/>
    <mergeCell ref="C1205:D1205"/>
    <mergeCell ref="I1205:J1205"/>
    <mergeCell ref="L1205:M1205"/>
    <mergeCell ref="C1206:D1206"/>
    <mergeCell ref="I1206:J1206"/>
    <mergeCell ref="L1206:M1206"/>
    <mergeCell ref="L1202:M1202"/>
    <mergeCell ref="C1203:D1203"/>
    <mergeCell ref="I1203:J1203"/>
    <mergeCell ref="L1203:M1203"/>
    <mergeCell ref="C1204:D1204"/>
    <mergeCell ref="I1204:J1204"/>
    <mergeCell ref="L1204:M1204"/>
    <mergeCell ref="I2351:O2351"/>
    <mergeCell ref="C2352:G2352"/>
    <mergeCell ref="I2352:O2352"/>
    <mergeCell ref="C2353:D2353"/>
    <mergeCell ref="I2353:J2353"/>
    <mergeCell ref="L2353:M2353"/>
    <mergeCell ref="O2353:O2354"/>
    <mergeCell ref="C2354:D2354"/>
    <mergeCell ref="I2354:J2354"/>
    <mergeCell ref="C2359:D2359"/>
    <mergeCell ref="I2359:J2359"/>
    <mergeCell ref="L2359:M2359"/>
    <mergeCell ref="C2360:D2360"/>
    <mergeCell ref="I2360:J2360"/>
    <mergeCell ref="L2360:M2360"/>
    <mergeCell ref="C2357:D2357"/>
    <mergeCell ref="I2357:J2357"/>
    <mergeCell ref="L2357:M2357"/>
    <mergeCell ref="C2358:D2358"/>
    <mergeCell ref="I2358:J2358"/>
    <mergeCell ref="L2358:M2358"/>
    <mergeCell ref="L2354:M2354"/>
    <mergeCell ref="C2355:D2355"/>
    <mergeCell ref="I2355:J2355"/>
    <mergeCell ref="L2355:M2355"/>
    <mergeCell ref="C2356:D2356"/>
    <mergeCell ref="I2356:J2356"/>
    <mergeCell ref="L2356:M2356"/>
  </mergeCells>
  <conditionalFormatting sqref="A1:P1048576">
    <cfRule type="cellIs" dxfId="556" priority="2801" operator="equal">
      <formula>0</formula>
    </cfRule>
  </conditionalFormatting>
  <conditionalFormatting sqref="N15:O20 F18:I20 F23:H23 J27:K27 C26:C28 I23:I28 L14:L20 C23:C24 J14:K15 M23:N23 N13:O13 D2:D3 B2 C7:C21 N14 F13:H13 G14:I14 G15:G17 F14:F17 C29:D35 F29:G35 N51:O56 F54:I56 F59:H59 J63:K63 C62:C64 I59:I64 L50:L56 C59:C60 J50:K51 M59:N59 N49:O49 D38:D39 B38 C43:C57 N50 G50:I50 G51:G53 F50:F53 C65:D71 F65:G71 N87:O92 F90:I92 F95:H95 J99:K99 C98:C100 I95:I100 L86:L92 C95:C96 J86:K87 M95:N95 N85:O85 D74:D75 B74 C79:C93 N86 G86:I86 G87:G89 F86:F89 C101:D107 F101:G107 N123:O128 F126:I128 F131:H131 J135:K135 C134:C136 I131:I136 L122:L128 C131:C132 J122:K123 M131:N131 N121:O121 D110:D111 B110 C115:C129 N122 G122:I122 G123:G125 F122:F125 C137:D143 F137:G143 N159:O164 F162:I164 F167:H167 J171:K171 C170:C172 I167:I172 L158:L164 C167:C168 J158:K159 M167:N167 N157:O157 D146:D147 B146 C151:C165 N158 G158:I158 G159:G161 F158:F161 C173:D179 F173:G179 N195:O200 F198:I200 F203:H203 J207:K207 C206:C208 I203:I208 L194:L200 C203:C204 J194:K195 M203:N203 N193:O193 D182:D183 B182 C187:C201 N194 G194:I194 G195:G197 F194:F197 C209:D215 F209:G215 N231:O236 F234:I236 F239:H239 J243:K243 C242:C244 I239:I244 L230:L236 C239:C240 J230:K231 M239:N239 N229:O229 D218:D219 B218 C223:C237 N230 G230:I230 G231:G233 F230:F233 C245:D251 F245:G251 N267:O272 F270:I272 F275:H275 J279:K279 C278:C280 I275:I280 L266:L272 C275:C276 J266:K267 M275:N275 N265:O265 D254:D255 B254 C259:C273 N266 G266:I266 G267:G269 F266:F269 C281:D287 F281:G287 N303:O308 F306:I308 F311:H311 J315:K315 C314:C316 I311:I316 L302:L308 C311:C312 J302:K303 M311:N311 N301:O301 D290:D291 B290 C295:C309 N302 G302:I302 G303:G305 F302:F305 C317:D323 F317:G323 N339:O344 F342:I344 F347:H347 J351:K351 C350:C352 I347:I352 L338:L344 C347:C348 J338:K339 M347:N347 N337:O337 D326:D327 B326 C331:C345 N338 G338:I338 G339:G341 F338:F341 C353:D359 F353:G359 N375:O380 F378:I380 F383:H383 J387:K387 C386:C388 I383:I388 L374:L380 C383:C384 J374:K375 M383:N383 N373:O373 D362:D363 B362 C367:C381 N374 G374:I374 G375:G377 F374:F377 C389:D395 F389:G395 N411:O416 F414:I416 F419:H419 J423:K423 C422:C424 I419:I424 L410:L416 C419:C420 J410:K411 M419:N419 N409:O409 D398:D399 B398 C403:C417 N410 G410:I410 G411:G413 F410:F413 C425:D431 F425:G431 N447:O452 F450:I452 F455:H455 J459:K459 C458:C460 I455:I460 L446:L452 C455:C456 J446:K447 M455:N455 N445:O445 D434:D435 B434 C439:C453 N446 G446:I446 G447:G449 F446:F449 C461:D467 F461:G467 N483:O488 F486:I488 F491:H491 J495:K495 C494:C496 I491:I496 L482:L488 C491:C492 J482:K483 M491:N491 N481:O481 D470:D471 B470 C475:C489 N482 G482:I482 G483:G485 F482:F485 C497:D503 F497:G503 N519:O524 F522:I524 F527:H527 J531:K531 C530:C532 I527:I532 L518:L524 C527:C528 J518:K519 M527:N527 N517:O517 D506:D507 B506 C511:C525 N518 G518:I518 G519:G521 F518:F521 C533:D539 F533:G539 N555:O560 F558:I560 F563:H563 J567:K567 C566:C568 I563:I568 L554:L560 C563:C564 J554:K555 M563:N563 N553:O553 D542:D543 B542 C547:C561 N554 G554:I554 G555:G557 F554:F557 C569:D575 F569:G575 N591:O596 F594:I596 F599:H599 J603:K603 C602:C604 I599:I604 L590:L596 C599:C600 J590:K591 M599:N599 N589:O589 D578:D579 B578 C583:C597 N590 G590:I590 G591:G593 F590:F593 C605:D611 F605:G611 N627:O632 F630:I632 F635:H635 J639:K639 C638:C640 I635:I640 L626:L632 C635:C636 J626:K627 M635:N635 N625:O625 D614:D615 B614 C619:C633 N626 G626:I626 G627:G629 F626:F629 C641:D647 F641:G647 N663:O668 F666:I668 F671:H671 J675:K675 C674:C676 I671:I676 L662:L668 C671:C672 J662:K663 M671:N671 N661:O661 D650:D651 B650 C655:C669 N662 G662:I662 G663:G665 F662:F665 C677:D683 F677:G683 N699:O704 F702:I704 F707:H707 J711:K711 C710:C712 I707:I712 L698:L704 C707:C708 J698:K699 M707:N707 N697:O697 D686:D687 B686 C691:C705 N698 G698:I698 G699:G701 F698:F701 C713:D719 F713:G719 N735:O740 F738:I740 F743:H743 J747:K747 C746:C748 I743:I748 L734:L740 C743:C744 J734:K735 M743:N743 N733:O733 D722:D723 B722 C727:C741 N734 G734:I734 G735:G737 F734:F737 C749:D755 F749:G755 N771:O776 F774:I776 F779:H779 J783:K783 C782:C784 I779:I784 L770:L776 C779:C780 J770:K771 M779:N779 N769:O769 D758:D759 B758 C763:C777 N770 G770:I770 G771:G773 F770:F773 C785:D791 F785:G791 N807:O812 F810:I812 F815:H815 J819:K819 C818:C820 I815:I820 L806:L812 C815:C816 J806:K807 M815:N815 N805:O805 D794:D795 B794 C799:C813 N806 G806:I806 G807:G809 F806:F809 C821:D827 F821:G827 N843:O848 F846:I848 F851:H851 J855:K855 C854:C856 I851:I856 L842:L848 C851:C852 J842:K843 M851:N851 N841:O841 D830:D831 B830 C835:C849 N842 G842:I842 G843:G845 F842:F845 C857:D863 F857:G863 N879:O884 F882:I884 F887:H887 J891:K891 C890:C892 I887:I892 L878:L884 C887:C888 J878:K879 M887:N887 N877:O877 D866:D867 B866 C871:C885 N878 G878:I878 G879:G881 F878:F881 C893:D899 F893:G899 N915:O920 F918:I920 F923:H923 J927:K927 C926:C928 I923:I928 L914:L920 C923:C924 J914:K915 M923:N923 N913:O913 D902:D903 B902 C907:C921 N914 G914:I914 G915:G917 F914:F917 C929:D935 F929:G935 N951:O956 F954:I956 F959:H959 J963:K963 C962:C964 I959:I964 L950:L956 C959:C960 J950:K951 M959:N959 N949:O949 D938:D939 B938 C943:C957 N950 G950:I950 G951:G953 F950:F953 C965:D971 F965:G971 N987:O992 F990:I992 F995:H995 J999:K999 C998:C1000 I995:I1000 L986:L992 C995:C996 J986:K987 M995:N995 N985:O985 D974:D975 B974 C979:C993 N986 G986:I986 G987:G989 F986:F989 C1001:D1007 F1001:G1007 N1023:O1028 F1026:I1028 F1031:H1031 J1035:K1035 C1034:C1036 I1031:I1036 L1022:L1028 C1031:C1032 J1022:K1023 M1031:N1031 N1021:O1021 D1010:D1011 B1010 C1015:C1029 N1022 G1022:I1022 G1023:G1025 F1022:F1025 C1037:D1043 F1037:G1043 N1059:O1064 F1062:I1064 F1067:H1067 J1071:K1071 C1070:C1072 I1067:I1072 L1058:L1064 C1067:C1068 J1058:K1059 M1067:N1067 N1057:O1057 D1046:D1047 B1046 C1051:C1065 N1058 G1058:I1058 G1059:G1061 F1058:F1061 C1073:D1079 F1073:G1079 N1095:O1100 F1098:I1100 F1103:H1103 J1107:K1107 C1106:C1108 I1103:I1108 L1094:L1100 C1103:C1104 J1094:K1095 M1103:N1103 N1093:O1093 D1082:D1083 B1082 C1087:C1101 N1094 G1094:I1094 G1095:G1097 F1094:F1097 C1109:D1115 F1109:G1115 N1131:O1136 F1134:I1136 F1139:H1139 J1143:K1143 C1142:C1144 I1139:I1144 L1130:L1136 C1139:C1140 J1130:K1131 M1139:N1139 N1129:O1129 D1118:D1119 B1118 C1123:C1137 N1130 G1130:I1130 G1131:G1133 F1130:F1133 C1145:D1151 F1145:G1151 N1167:O1172 F1170:I1172 F1175:H1175 J1179:K1179 C1178:C1180 I1175:I1180 L1166:L1172 C1175:C1176 J1166:K1167 M1175:N1175 N1165:O1165 D1154:D1155 B1154 C1159:C1173 N1166 G1166:I1166 G1167:G1169 F1166:F1169 C1181:D1187 F1181:G1187 N1203:O1208 F1206:I1208 F1211:H1211 J1215:K1215 C1214:C1216 I1211:I1216 L1202:L1208 C1211:C1212 J1202:K1203 M1211:N1211 N1201:O1201 D1190:D1191 B1190 C1195:C1209 N1202 G1202:I1202 G1203:G1205 F1202:F1205 C1217:D1223 F1217:G1223 N1239:O1244 F1242:I1244 F1247:H1247 J1251:K1251 C1250:C1252 I1247:I1252 L1238:L1244 C1247:C1248 J1238:K1239 M1247:N1247 N1237:O1237 D1226:D1227 B1226 C1231:C1245 N1238 G1238:I1238 G1239:G1241 F1238:F1241 C1253:D1259 F1253:G1259 N1275:O1280 F1278:I1280 F1283:H1283 J1287:K1287 C1286:C1288 I1283:I1288 L1274:L1280 C1283:C1284 J1274:K1275 M1283:N1283 N1273:O1273 D1262:D1263 B1262 C1267:C1281 N1274 G1274:I1274 G1275:G1277 F1274:F1277 C1289:D1295 F1289:G1295 N1311:O1316 F1314:I1316 F1319:H1319 J1323:K1323 C1322:C1324 I1319:I1324 L1310:L1316 C1319:C1320 J1310:K1311 M1319:N1319 N1309:O1309 D1298:D1299 B1298 C1303:C1317 N1310 G1310:I1310 G1311:G1313 F1310:F1313 C1325:D1331 F1325:G1331 N1347:O1352 F1350:I1352 F1355:H1355 J1359:K1359 C1358:C1360 I1355:I1360 L1346:L1352 C1355:C1356 J1346:K1347 M1355:N1355 N1345:O1345 D1334:D1335 B1334 C1339:C1353 N1346 G1346:I1346 G1347:G1349 F1346:F1349 C1361:D1367 F1361:G1367 N1383:O1388 F1386:I1388 F1391:H1391 J1395:K1395 C1394:C1396 I1391:I1396 L1382:L1388 C1391:C1392 J1382:K1383 M1391:N1391 N1381:O1381 D1370:D1371 B1370 C1375:C1389 N1382 G1382:I1382 G1383:G1385 F1382:F1385 C1397:D1403 F1397:G1403 N1419:O1424 F1422:I1424 F1427:H1427 J1431:K1431 C1430:C1432 I1427:I1432 L1418:L1424 C1427:C1428 J1418:K1419 M1427:N1427 N1417:O1417 D1406:D1407 B1406 C1411:C1425 N1418 G1418:I1418 G1419:G1421 F1418:F1421 C1433:D1439 F1433:G1439 N1455:O1460 F1458:I1460 F1463:H1463 J1467:K1467 C1466:C1468 I1463:I1468 L1454:L1460 C1463:C1464 J1454:K1455 M1463:N1463 N1453:O1453 D1442:D1443 B1442 C1447:C1461 N1454 G1454:I1454 G1455:G1457 F1454:F1457 C1469:D1475 F1469:G1475 N1491:O1496 F1494:I1496 F1499:H1499 J1503:K1503 C1502:C1504 I1499:I1504 L1490:L1496 C1499:C1500 J1490:K1491 M1499:N1499 N1489:O1489 D1478:D1479 B1478 C1483:C1497 N1490 G1490:I1490 G1491:G1493 F1490:F1493 C1505:D1511 F1505:G1511 N1527:O1532 F1530:I1532 F1535:H1535 J1539:K1539 C1538:C1540 I1535:I1540 L1526:L1532 C1535:C1536 J1526:K1527 M1535:N1535 N1525:O1525 D1514:D1515 B1514 C1519:C1533 N1526 G1526:I1526 G1527:G1529 F1526:F1529 C1541:D1547 F1541:G1547 N1563:O1568 F1566:I1568 F1571:H1571 J1575:K1575 C1574:C1576 I1571:I1576 L1562:L1568 C1571:C1572 J1562:K1563 M1571:N1571 N1561:O1561 D1550:D1551 B1550 C1555:C1569 N1562 G1562:I1562 G1563:G1565 F1562:F1565 C1577:D1583 F1577:G1583 N1599:O1604 F1602:I1604 F1607:H1607 J1611:K1611 C1610:C1612 I1607:I1612 L1598:L1604 C1607:C1608 J1598:K1599 M1607:N1607 N1597:O1597 D1586:D1587 B1586 C1591:C1605 N1598 G1598:I1598 G1599:G1601 F1598:F1601 C1613:D1619 F1613:G1619 N1635:O1640 F1638:I1640 F1643:H1643 J1647:K1647 C1646:C1648 I1643:I1648 L1634:L1640 C1643:C1644 J1634:K1635 M1643:N1643 N1633:O1633 D1622:D1623 B1622 C1627:C1641 N1634 G1634:I1634 G1635:G1637 F1634:F1637 C1649:D1655 F1649:G1655 N1671:O1676 F1674:I1676 F1679:H1679 J1683:K1683 C1682:C1684 I1679:I1684 L1670:L1676 C1679:C1680 J1670:K1671 M1679:N1679 N1669:O1669 D1658:D1659 B1658 C1663:C1677 N1670 G1670:I1670 G1671:G1673 F1670:F1673 C1685:D1691 F1685:G1691 N1707:O1712 F1710:I1712 F1715:H1715 J1719:K1719 C1718:C1720 I1715:I1720 L1706:L1712 C1715:C1716 J1706:K1707 M1715:N1715 N1705:O1705 D1694:D1695 B1694 C1699:C1713 N1706 G1706:I1706 G1707:G1709 F1706:F1709 C1721:D1727 F1721:G1727 N1743:O1748 F1746:I1748 F1751:H1751 J1755:K1755 C1754:C1756 I1751:I1756 L1742:L1748 C1751:C1752 J1742:K1743 M1751:N1751 N1741:O1741 D1730:D1731 B1730 C1735:C1749 N1742 G1742:I1742 G1743:G1745 F1742:F1745 C1757:D1763 F1757:G1763 N1779:O1784 F1782:I1784 F1787:H1787 J1791:K1791 C1790:C1792 I1787:I1792 L1778:L1784 C1787:C1788 J1778:K1779 M1787:N1787 N1777:O1777 D1766:D1767 B1766 C1771:C1785 N1778 G1778:I1778 G1779:G1781 F1778:F1781 C1793:D1799 F1793:G1799 N1815:O1820 F1818:I1820 F1823:H1823 J1827:K1827 C1826:C1828 I1823:I1828 L1814:L1820 C1823:C1824 J1814:K1815 M1823:N1823 N1813:O1813 D1802:D1803 B1802 C1807:C1821 N1814 G1814:I1814 G1815:G1817 F1814:F1817 C1829:D1835 F1829:G1835 N1851:O1856 F1854:I1856 F1859:H1859 J1863:K1863 C1862:C1864 I1859:I1864 L1850:L1856 C1859:C1860 J1850:K1851 M1859:N1859 N1849:O1849 D1838:D1839 B1838 C1843:C1857 N1850 G1850:I1850 G1851:G1853 F1850:F1853 C1865:D1871 F1865:G1871 N1887:O1892 F1890:I1892 F1895:H1895 J1899:K1899 C1898:C1900 I1895:I1900 L1886:L1892 C1895:C1896 J1886:K1887 M1895:N1895 N1885:O1885 D1874:D1875 B1874 C1879:C1893 N1886 G1886:I1886 G1887:G1889 F1886:F1889 C1901:D1907 F1901:G1907 N1923:O1928 F1926:I1928 F1931:H1931 J1935:K1935 C1934:C1936 I1931:I1936 L1922:L1928 C1931:C1932 J1922:K1923 M1931:N1931 N1921:O1921 D1910:D1911 B1910 C1915:C1929 N1922 G1922:I1922 G1923:G1925 F1922:F1925 C1937:D1943 F1937:G1943 N1959:O1964 F1962:I1964 F1967:H1967 J1971:K1971 C1970:C1972 I1967:I1972 L1958:L1964 C1967:C1968 J1958:K1959 M1967:N1967 N1957:O1957 D1946:D1947 B1946 C1951:C1965 N1958 G1958:I1958 G1959:G1961 F1958:F1961 C1973:D1979 F1973:G1979 N1995:O2000 F1998:I2000 F2003:H2003 J2007:K2007 C2006:C2008 I2003:I2008 L1994:L2000 C2003:C2004 J1994:K1995 M2003:N2003 N1993:O1993 D1982:D1983 B1982 C1987:C2001 N1994 G1994:I1994 G1995:G1997 F1994:F1997 C2009:D2015 F2009:G2015 N2031:O2036 F2034:I2036 F2039:H2039 J2043:K2043 C2042:C2044 I2039:I2044 L2030:L2036 C2039:C2040 J2030:K2031 M2039:N2039 N2029:O2029 D2018:D2019 B2018 C2023:C2037 N2030 G2030:I2030 G2031:G2033 F2030:F2033 C2045:D2051 F2045:G2051 N2067:O2072 F2070:I2072 F2075:H2075 J2079:K2079 C2078:C2080 I2075:I2080 L2066:L2072 C2075:C2076 J2066:K2067 M2075:N2075 N2065:O2065 D2054:D2055 B2054 C2059:C2073 N2066 G2066:I2066 G2067:G2069 F2066:F2069 C2081:D2087 F2081:G2087 N2103:O2108 F2106:I2108 F2111:H2111 J2115:K2115 C2114:C2116 I2111:I2116 L2102:L2108 C2111:C2112 J2102:K2103 M2111:N2111 N2101:O2101 D2090:D2091 B2090 C2095:C2109 N2102 G2102:I2102 G2103:G2105 F2102:F2105 C2117:D2123 F2117:G2123 N2139:O2144 F2142:I2144 F2147:H2147 J2151:K2151 C2150:C2152 I2147:I2152 L2138:L2144 C2147:C2148 J2138:K2139 M2147:N2147 N2137:O2137 D2126:D2127 B2126 C2131:C2145 N2138 G2138:I2138 G2139:G2141 F2138:F2141 C2153:D2159 F2153:G2159 N2175:O2180 F2178:I2180 F2183:H2183 J2187:K2187 C2186:C2188 I2183:I2188 L2174:L2180 C2183:C2184 J2174:K2175 M2183:N2183 N2173:O2173 D2162:D2163 B2162 C2167:C2181 N2174 G2174:I2174 G2175:G2177 F2174:F2177 C2189:D2195 F2189:G2195 N2211:O2216 F2214:I2216 F2219:H2219 J2223:K2223 C2222:C2224 I2219:I2224 L2210:L2216 C2219:C2220 J2210:K2211 M2219:N2219 N2209:O2209 D2198:D2199 B2198 C2203:C2217 N2210 G2210:I2210 G2211:G2213 F2210:F2213 C2225:D2231 F2225:G2231 N2247:O2252 F2250:I2252 F2255:H2255 J2259:K2259 C2258:C2260 I2255:I2260 L2246:L2252 C2255:C2256 J2246:K2247 M2255:N2255 N2245:O2245 D2234:D2235 B2234 C2239:C2253 N2246 G2246:I2246 G2247:G2249 F2246:F2249 C2261:D2267 F2261:G2267 N2283:O2288 F2286:I2288 F2291:H2291 J2295:K2295 C2294:C2296 I2291:I2296 L2282:L2288 C2291:C2292 J2282:K2283 M2291:N2291 N2281:O2281 D2270:D2271 B2270 C2275:C2289 N2282 G2282:I2282 G2283:G2285 F2282:F2285 C2297:D2303 F2297:G2303 N2319:O2324 F2322:I2324 F2327:H2327 J2331:K2331 C2330:C2332 I2327:I2332 L2318:L2324 C2327:C2328 J2318:K2319 M2327:N2327 N2317:O2317 D2306:D2307 B2306 C2311:C2325 N2318 G2318:I2318 G2319:G2321 F2318:F2321 C2333:D2339 F2333:G2339 N2355:O2360 F2358:I2360 F2363:H2363 J2367:K2367 C2366:C2368 I2363:I2368 L2354:L2360 C2363:C2364 J2354:K2355 M2363:N2363 N2353:O2353 D2342:D2343 B2342 C2347:C2361 N2354 G2354:I2354 G2355:G2357 F2354:F2357 C2369:D2375 F2369:G2375 N2391:O2396 F2394:I2396 F2399:H2399 J2403:K2403 C2402:C2404 I2399:I2404 L2390:L2396 C2399:C2400 J2390:K2391 M2399:N2399 N2389:O2389 D2378:D2379 B2378 C2383:C2397 N2390 G2390:I2390 G2391:G2393 F2390:F2393 C2405:D2411 F2405:G2411 N2427:O2432 F2430:I2432 F2435:H2435 J2439:K2439 C2438:C2440 I2435:I2440 L2426:L2432 C2435:C2436 J2426:K2427 M2435:N2435 N2425:O2425 D2414:D2415 B2414 C2419:C2433 N2426 G2426:I2426 G2427:G2429 F2426:F2429 C2441:D2447 F2441:G2447 N2463:O2468 F2466:I2468 F2471:H2471 J2475:K2475 C2474:C2476 I2471:I2476 L2462:L2468 C2471:C2472 J2462:K2463 M2471:N2471 N2461:O2461 D2450:D2451 B2450 C2455:C2469 N2462 G2462:I2462 G2463:G2465 F2462:F2465 C2477:D2483 F2477:G2483 N2499:O2504 F2502:I2504 F2507:H2507 J2511:K2511 C2510:C2512 I2507:I2512 L2498:L2504 C2507:C2508 J2498:K2499 M2507:N2507 N2497:O2497 D2486:D2487 B2486 C2491:C2505 N2498 G2498:I2498 G2499:G2501 F2498:F2501 C2513:D2519 F2513:G2519 N2535:O2540 F2538:I2540 F2543:H2543 J2547:K2547 C2546:C2548 I2543:I2548 L2534:L2540 C2543:C2544 J2534:K2535 M2543:N2543 N2533:O2533 D2522:D2523 B2522 C2527:C2541 N2534 G2534:I2534 G2535:G2537 F2534:F2537 C2549:D2555 F2549:G2555 N2571:O2576 F2574:I2576 F2579:H2579 J2583:K2583 C2582:C2584 I2579:I2584 L2570:L2576 C2579:C2580 J2570:K2571 M2579:N2579 N2569:O2569 D2558:D2559 B2558 C2563:C2577 N2570 G2570:I2570 G2571:G2573 F2570:F2573 C2585:D2591 F2585:G2591 N2607:O2612 F2610:I2612 F2615:H2615 J2619:K2619 C2618:C2620 I2615:I2620 L2606:L2612 C2615:C2616 J2606:K2607 M2615:N2615 N2605:O2605 D2594:D2595 B2594 C2599:C2613 N2606 G2606:I2606 G2607:G2609 F2606:F2609 C2621:D2627 F2621:G2627 N2643:O2648 F2646:I2648 F2651:H2651 J2655:K2655 C2654:C2656 I2651:I2656 L2642:L2648 C2651:C2652 J2642:K2643 M2651:N2651 N2641:O2641 D2630:D2631 B2630 C2635:C2649 N2642 G2642:I2642 G2643:G2645 F2642:F2645 C2657:D2663 F2657:G2663 N2679:O2684 F2682:I2684 F2687:H2687 J2691:K2691 C2690:C2692 I2687:I2692 L2678:L2684 C2687:C2688 J2678:K2679 M2687:N2687 N2677:O2677 D2666:D2667 B2666 C2671:C2685 N2678 G2678:I2678 G2679:G2681 F2678:F2681 C2693:D2699 F2693:G2699 N2715:O2720 F2718:I2720 F2723:H2723 J2727:K2727 C2726:C2728 I2723:I2728 L2714:L2720 C2723:C2724 J2714:K2715 M2723:N2723 N2713:O2713 D2702:D2703 B2702 C2707:C2721 N2714 G2714:I2714 G2715:G2717 F2714:F2717 C2729:D2735 F2729:G2735 N2751:O2756 F2754:I2756 F2759:H2759 J2763:K2763 C2762:C2764 I2759:I2764 L2750:L2756 C2759:C2760 J2750:K2751 M2759:N2759 N2749:O2749 D2738:D2739 B2738 C2743:C2757 N2750 G2750:I2750 G2751:G2753 F2750:F2753 C2765:D2771 F2765:G2771 N2787:O2792 F2790:I2792 F2795:H2795 J2799:K2799 C2798:C2800 I2795:I2800 L2786:L2792 C2795:C2796 J2786:K2787 M2795:N2795 N2785:O2785 D2774:D2775 B2774 C2779:C2793 N2786 G2786:I2786 G2787:G2789 F2786:F2789 C2801:D2807 F2801:G2807 N2823:O2828 F2826:I2828 F2831:H2831 J2835:K2835 C2834:C2836 I2831:I2836 L2822:L2828 C2831:C2832 J2822:K2823 M2831:N2831 N2821:O2821 D2810:D2811 B2810 C2815:C2829 N2822 G2822:I2822 G2823:G2825 F2822:F2825 C2837:D2843 F2837:G2843 N2859:O2864 F2862:I2864 F2867:H2867 J2871:K2871 C2870:C2872 I2867:I2872 L2858:L2864 C2867:C2868 J2858:K2859 M2867:N2867 N2857:O2857 D2846:D2847 B2846 C2851:C2865 N2858 G2858:I2858 G2859:G2861 F2858:F2861 C2873:D2879 F2873:G2879 N2895:O2900 F2898:I2900 F2903:H2903 J2907:K2907 C2906:C2908 I2903:I2908 L2894:L2900 C2903:C2904 J2894:K2895 M2903:N2903 N2893:O2893 D2882:D2883 B2882 C2887:C2901 N2894 G2894:I2894 G2895:G2897 F2894:F2897 C2909:D2915 F2909:G2915 N2931:O2936 F2934:I2936 F2939:H2939 J2943:K2943 C2942:C2944 I2939:I2944 L2930:L2936 C2939:C2940 J2930:K2931 M2939:N2939 N2929:O2929 D2918:D2919 B2918 C2923:C2937 N2930 G2930:I2930 G2931:G2933 F2930:F2933 C2945:D2951 F2945:G2951 N2967:O2972 F2970:I2972 F2975:H2975 J2979:K2979 C2978:C2980 I2975:I2980 L2966:L2972 C2975:C2976 J2966:K2967 M2975:N2975 N2965:O2965 D2954:D2955 B2954 C2959:C2973 N2966 G2966:I2966 G2967:G2969 F2966:F2969 C2981:D2987 F2981:G2987 N3003:O3008 F3006:I3008 F3011:H3011 J3015:K3015 C3014:C3016 I3011:I3016 L3002:L3008 C3011:C3012 J3002:K3003 M3011:N3011 N3001:O3001 D2990:D2991 B2990 C2995:C3009 N3002 G3002:I3002 G3003:G3005 F3002:F3005 C3017:D3023 F3017:G3023 N3039:O3044 F3042:I3044 F3047:H3047 J3051:K3051 C3050:C3052 I3047:I3052 L3038:L3044 C3047:C3048 J3038:K3039 M3047:N3047 N3037:O3037 D3026:D3027 B3026 C3031:C3045 N3038 G3038:I3038 G3039:G3041 F3038:F3041 C3053:D3059 F3053:G3059 N3075:O3080 F3078:I3080 F3083:H3083 J3087:K3087 C3086:C3088 I3083:I3088 L3074:L3080 C3083:C3084 J3074:K3075 M3083:N3083 N3073:O3073 D3062:D3063 B3062 C3067:C3081 N3074 G3074:I3074 G3075:G3077 F3074:F3077 C3089:D3095 F3089:G3095 N3111:O3116 F3114:I3116 F3119:H3119 J3123:K3123 C3122:C3124 I3119:I3124 L3110:L3116 C3119:C3120 J3110:K3111 M3119:N3119 N3109:O3109 D3098:D3099 B3098 C3103:C3117 N3110 G3110:I3110 G3111:G3113 F3110:F3113 C3125:D3131 F3125:G3131 N3147:O3152 F3150:I3152 F3155:H3155 J3159:K3159 C3158:C3160 I3155:I3160 L3146:L3152 C3155:C3156 J3146:K3147 M3155:N3155 N3145:O3145 D3134:D3135 B3134 C3139:C3153 N3146 G3146:I3146 G3147:G3149 F3146:F3149 C3161:D3167 F3161:G3167 N3183:O3188 F3186:I3188 F3191:H3191 J3195:K3195 C3194:C3196 I3191:I3196 L3182:L3188 C3191:C3192 J3182:K3183 M3191:N3191 N3181:O3181 D3170:D3171 B3170 C3175:C3189 N3182 G3182:I3182 G3183:G3185 F3182:F3185 C3197:D3203 F3197:G3203 N3219:O3224 F3222:I3224 F3227:H3227 J3231:K3231 C3230:C3232 I3227:I3232 L3218:L3224 C3227:C3228 J3218:K3219 M3227:N3227 N3217:O3217 D3206:D3207 B3206 C3211:C3225 N3218 G3218:I3218 G3219:G3221 F3218:F3221 C3233:D3239 F3233:G3239 N3255:O3260 F3258:I3260 F3263:H3263 J3267:K3267 C3266:C3268 I3263:I3268 L3254:L3260 C3263:C3264 J3254:K3255 M3263:N3263 N3253:O3253 D3242:D3243 B3242 C3247:C3261 N3254 G3254:I3254 G3255:G3257 F3254:F3257 C3269:D3275 F3269:G3275 N3291:O3296 F3294:I3296 F3299:H3299 J3303:K3303 C3302:C3304 I3299:I3304 L3290:L3296 C3299:C3300 J3290:K3291 M3299:N3299 N3289:O3289 D3278:D3279 B3278 C3283:C3297 N3290 G3290:I3290 G3291:G3293 F3290:F3293 C3305:D3311 F3305:G3311 N3327:O3332 F3330:I3332 F3335:H3335 J3339:K3339 C3338:C3340 I3335:I3340 L3326:L3332 C3335:C3336 J3326:K3327 M3335:N3335 N3325:O3325 D3314:D3315 B3314 C3319:C3333 N3326 G3326:I3326 G3327:G3329 F3326:F3329 C3341:D3347 F3341:G3347 N3363:O3368 F3366:I3368 F3371:H3371 J3375:K3375 C3374:C3376 I3371:I3376 L3362:L3368 C3371:C3372 J3362:K3363 M3371:N3371 N3361:O3361 D3350:D3351 B3350 C3355:C3369 N3362 G3362:I3362 G3363:G3365 F3362:F3365 C3377:D3383 F3377:G3383 N3399:O3404 F3402:I3404 F3407:H3407 J3411:K3411 C3410:C3412 I3407:I3412 L3398:L3404 C3407:C3408 J3398:K3399 M3407:N3407 N3397:O3397 D3386:D3387 B3386 C3391:C3405 N3398 G3398:I3398 G3399:G3401 F3398:F3401 C3413:D3419 F3413:G3419 N3435:O3440 F3438:I3440 F3443:H3443 J3447:K3447 C3446:C3448 I3443:I3448 L3434:L3440 C3443:C3444 J3434:K3435 M3443:N3443 N3433:O3433 D3422:D3423 B3422 C3427:C3441 N3434 G3434:I3434 G3435:G3437 F3434:F3437 C3449:D3455 F3449:G3455 N3471:O3476 F3474:I3476 F3479:H3479 J3483:K3483 C3482:C3484 I3479:I3484 L3470:L3476 C3479:C3480 J3470:K3471 M3479:N3479 N3469:O3469 D3458:D3459 B3458 C3463:C3477 N3470 G3470:I3470 G3471:G3473 F3470:F3473 C3485:D3491 F3485:G3491 N3507:O3512 F3510:I3512 F3515:H3515 J3519:K3519 C3518:C3520 I3515:I3520 L3506:L3512 C3515:C3516 J3506:K3507 M3515:N3515 N3505:O3505 D3494:D3495 B3494 C3499:C3513 N3506 G3506:I3506 G3507:G3509 F3506:F3509 C3521:D3527 F3521:G3527 N3543:O3548 F3546:I3548 F3551:H3551 J3555:K3555 C3554:C3556 I3551:I3556 L3542:L3548 C3551:C3552 J3542:K3543 M3551:N3551 N3541:O3541 D3530:D3531 B3530 C3535:C3549 N3542 G3542:I3542 G3543:G3545 F3542:F3545 C3557:D3563 F3557:G3563 N3579:O3584 F3582:I3584 F3587:H3587 J3591:K3591 C3590:C3592 I3587:I3592 L3578:L3584 C3587:C3588 J3578:K3579 M3587:N3587 N3577:O3577 D3566:D3567 B3566 C3571:C3585 N3578 G3578:I3578 G3579:G3581 F3578:F3581 C3593:D3599 F3593:G3599 F49:H49 F85:H85 F121:H121 F157:H157 F193:H193 F229:H229 F265:H265 F301:H301 F337:H337 F373:H373 F409:H409 F445:H445 F481:H481 F517:H517 F553:H553 F589:H589 F625:H625 F661:H661 F697:H697 F733:H733 F769:H769 F805:H805 F841:H841 F877:H877 F913:H913 F949:H949 F985:H985 F1021:H1021 F1057:H1057 F1093:H1093 F1129:H1129 F1165:H1165 F1201:H1201 F1237:H1237 F1273:H1273 F1309:H1309 F1345:H1345 F1381:H1381 F1417:H1417 F1453:H1453 F1489:H1489 F1525:H1525 F1561:H1561 F1597:H1597 F1633:H1633 F1669:H1669 F1705:H1705 F1741:H1741 F1777:H1777 F1813:H1813 F1849:H1849 F1885:H1885 F1921:H1921 F1957:H1957 F1993:H1993 F2029:H2029 F2065:H2065 F2101:H2101 F2137:H2137 F2173:H2173 F2209:H2209 F2245:H2245 F2281:H2281 F2317:H2317 F2353:H2353 F2389:H2389 F2425:H2425 F2461:H2461 F2497:H2497 F2533:H2533 F2569:H2569 F2605:H2605 F2641:H2641 F2677:H2677 F2713:H2713 F2749:H2749 F2785:H2785 F2821:H2821 F2857:H2857 F2893:H2893 F2929:H2929 F2965:H2965 F3001:H3001 F3037:H3037 F3073:H3073 F3109:H3109 F3145:H3145 F3181:H3181 F3217:H3217 F3253:H3253 F3289:H3289 F3325:H3325 F3361:H3361 F3397:H3397 F3433:H3433 F3469:H3469 F3505:H3505 F3541:H3541 F3577:H3577">
    <cfRule type="containsText" dxfId="555" priority="2799" stopIfTrue="1" operator="containsText" text="f'k{kk foHkkx jktLFkku">
      <formula>NOT(ISERROR(SEARCH("f'k{kk foHkkx jktLFkku",B2)))</formula>
    </cfRule>
    <cfRule type="containsText" dxfId="554" priority="2800" stopIfTrue="1" operator="containsText" text="iw.kkZad">
      <formula>NOT(ISERROR(SEARCH("iw.kkZad",B2)))</formula>
    </cfRule>
  </conditionalFormatting>
  <conditionalFormatting sqref="D29:D35 F30:G32 D65:D71 F66:G68 D101:D107 F102:G104 D137:D143 F138:G140 D173:D179 F174:G176 D209:D215 F210:G212 D245:D251 F246:G248 D281:D287 F282:G284 D317:D323 F318:G320 D353:D359 F354:G356 D389:D395 F390:G392 D425:D431 F426:G428 D461:D467 F462:G464 D497:D503 F498:G500 D533:D539 F534:G536 D569:D575 F570:G572 D605:D611 F606:G608 D641:D647 F642:G644 D677:D683 F678:G680 D713:D719 F714:G716 D749:D755 F750:G752 D785:D791 F786:G788 D821:D827 F822:G824 D857:D863 F858:G860 D893:D899 F894:G896 D929:D935 F930:G932 D965:D971 F966:G968 D1001:D1007 F1002:G1004 D1037:D1043 F1038:G1040 D1073:D1079 F1074:G1076 D1109:D1115 F1110:G1112 D1145:D1151 F1146:G1148 D1181:D1187 F1182:G1184 D1217:D1223 F1218:G1220 D1253:D1259 F1254:G1256 D1289:D1295 F1290:G1292 D1325:D1331 F1326:G1328 D1361:D1367 F1362:G1364 D1397:D1403 F1398:G1400 D1433:D1439 F1434:G1436 D1469:D1475 F1470:G1472 D1505:D1511 F1506:G1508 D1541:D1547 F1542:G1544 D1577:D1583 F1578:G1580 D1613:D1619 F1614:G1616 D1649:D1655 F1650:G1652 D1685:D1691 F1686:G1688 D1721:D1727 F1722:G1724 D1757:D1763 F1758:G1760 D1793:D1799 F1794:G1796 D1829:D1835 F1830:G1832 D1865:D1871 F1866:G1868 D1901:D1907 F1902:G1904 D1937:D1943 F1938:G1940 D1973:D1979 F1974:G1976 D2009:D2015 F2010:G2012 D2045:D2051 F2046:G2048 D2081:D2087 F2082:G2084 D2117:D2123 F2118:G2120 D2153:D2159 F2154:G2156 D2189:D2195 F2190:G2192 D2225:D2231 F2226:G2228 D2261:D2267 F2262:G2264 D2297:D2303 F2298:G2300 D2333:D2339 F2334:G2336 D2369:D2375 F2370:G2372 D2405:D2411 F2406:G2408 D2441:D2447 F2442:G2444 D2477:D2483 F2478:G2480 D2513:D2519 F2514:G2516 D2549:D2555 F2550:G2552 D2585:D2591 F2586:G2588 D2621:D2627 F2622:G2624 D2657:D2663 F2658:G2660 D2693:D2699 F2694:G2696 D2729:D2735 F2730:G2732 D2765:D2771 F2766:G2768 D2801:D2807 F2802:G2804 D2837:D2843 F2838:G2840 D2873:D2879 F2874:G2876 D2909:D2915 F2910:G2912 D2945:D2951 F2946:G2948 D2981:D2987 F2982:G2984 D3017:D3023 F3018:G3020 D3053:D3059 F3054:G3056 D3089:D3095 F3090:G3092 D3125:D3131 F3126:G3128 D3161:D3167 F3162:G3164 D3197:D3203 F3198:G3200 D3233:D3239 F3234:G3236 D3269:D3275 F3270:G3272 D3305:D3311 F3306:G3308 D3341:D3347 F3342:G3344 D3377:D3383 F3378:G3380 D3413:D3419 F3414:G3416 D3449:D3455 F3450:G3452 D3485:D3491 F3486:G3488 D3521:D3527 F3522:G3524 D3557:D3563 F3558:G3560 D3593:D3599 F3594:G3596">
    <cfRule type="cellIs" dxfId="553" priority="2797" stopIfTrue="1" operator="equal">
      <formula>1800</formula>
    </cfRule>
    <cfRule type="cellIs" dxfId="552" priority="2798" stopIfTrue="1" operator="equal">
      <formula>200</formula>
    </cfRule>
  </conditionalFormatting>
  <conditionalFormatting sqref="N15:O20 F18:I20 F23:H23 J27:K27 C26:C28 I23:I28 L14:L20 C23:C24 J14:K15 M23:N23 N13:O13 D2:D3 B2 C7:C21 N14 F13:H13 G14:I14 G15:G17 F14:F17 C29:D35 F29:G35 N51:O56 F54:I56 F59:H59 J63:K63 C62:C64 I59:I64 L50:L56 C59:C60 J50:K51 M59:N59 N49:O49 D38:D39 B38 C43:C57 N50 G50:I50 G51:G53 F50:F53 C65:D71 F65:G71 N87:O92 F90:I92 F95:H95 J99:K99 C98:C100 I95:I100 L86:L92 C95:C96 J86:K87 M95:N95 N85:O85 D74:D75 B74 C79:C93 N86 G86:I86 G87:G89 F86:F89 C101:D107 F101:G107 N123:O128 F126:I128 F131:H131 J135:K135 C134:C136 I131:I136 L122:L128 C131:C132 J122:K123 M131:N131 N121:O121 D110:D111 B110 C115:C129 N122 G122:I122 G123:G125 F122:F125 C137:D143 F137:G143 N159:O164 F162:I164 F167:H167 J171:K171 C170:C172 I167:I172 L158:L164 C167:C168 J158:K159 M167:N167 N157:O157 D146:D147 B146 C151:C165 N158 G158:I158 G159:G161 F158:F161 C173:D179 F173:G179 N195:O200 F198:I200 F203:H203 J207:K207 C206:C208 I203:I208 L194:L200 C203:C204 J194:K195 M203:N203 N193:O193 D182:D183 B182 C187:C201 N194 G194:I194 G195:G197 F194:F197 C209:D215 F209:G215 N231:O236 F234:I236 F239:H239 J243:K243 C242:C244 I239:I244 L230:L236 C239:C240 J230:K231 M239:N239 N229:O229 D218:D219 B218 C223:C237 N230 G230:I230 G231:G233 F230:F233 C245:D251 F245:G251 N267:O272 F270:I272 F275:H275 J279:K279 C278:C280 I275:I280 L266:L272 C275:C276 J266:K267 M275:N275 N265:O265 D254:D255 B254 C259:C273 N266 G266:I266 G267:G269 F266:F269 C281:D287 F281:G287 N303:O308 F306:I308 F311:H311 J315:K315 C314:C316 I311:I316 L302:L308 C311:C312 J302:K303 M311:N311 N301:O301 D290:D291 B290 C295:C309 N302 G302:I302 G303:G305 F302:F305 C317:D323 F317:G323 N339:O344 F342:I344 F347:H347 J351:K351 C350:C352 I347:I352 L338:L344 C347:C348 J338:K339 M347:N347 N337:O337 D326:D327 B326 C331:C345 N338 G338:I338 G339:G341 F338:F341 C353:D359 F353:G359 N375:O380 F378:I380 F383:H383 J387:K387 C386:C388 I383:I388 L374:L380 C383:C384 J374:K375 M383:N383 N373:O373 D362:D363 B362 C367:C381 N374 G374:I374 G375:G377 F374:F377 C389:D395 F389:G395 N411:O416 F414:I416 F419:H419 J423:K423 C422:C424 I419:I424 L410:L416 C419:C420 J410:K411 M419:N419 N409:O409 D398:D399 B398 C403:C417 N410 G410:I410 G411:G413 F410:F413 C425:D431 F425:G431 N447:O452 F450:I452 F455:H455 J459:K459 C458:C460 I455:I460 L446:L452 C455:C456 J446:K447 M455:N455 N445:O445 D434:D435 B434 C439:C453 N446 G446:I446 G447:G449 F446:F449 C461:D467 F461:G467 N483:O488 F486:I488 F491:H491 J495:K495 C494:C496 I491:I496 L482:L488 C491:C492 J482:K483 M491:N491 N481:O481 D470:D471 B470 C475:C489 N482 G482:I482 G483:G485 F482:F485 C497:D503 F497:G503 N519:O524 F522:I524 F527:H527 J531:K531 C530:C532 I527:I532 L518:L524 C527:C528 J518:K519 M527:N527 N517:O517 D506:D507 B506 C511:C525 N518 G518:I518 G519:G521 F518:F521 C533:D539 F533:G539 N555:O560 F558:I560 F563:H563 J567:K567 C566:C568 I563:I568 L554:L560 C563:C564 J554:K555 M563:N563 N553:O553 D542:D543 B542 C547:C561 N554 G554:I554 G555:G557 F554:F557 C569:D575 F569:G575 N591:O596 F594:I596 F599:H599 J603:K603 C602:C604 I599:I604 L590:L596 C599:C600 J590:K591 M599:N599 N589:O589 D578:D579 B578 C583:C597 N590 G590:I590 G591:G593 F590:F593 C605:D611 F605:G611 N627:O632 F630:I632 F635:H635 J639:K639 C638:C640 I635:I640 L626:L632 C635:C636 J626:K627 M635:N635 N625:O625 D614:D615 B614 C619:C633 N626 G626:I626 G627:G629 F626:F629 C641:D647 F641:G647 N663:O668 F666:I668 F671:H671 J675:K675 C674:C676 I671:I676 L662:L668 C671:C672 J662:K663 M671:N671 N661:O661 D650:D651 B650 C655:C669 N662 G662:I662 G663:G665 F662:F665 C677:D683 F677:G683 N699:O704 F702:I704 F707:H707 J711:K711 C710:C712 I707:I712 L698:L704 C707:C708 J698:K699 M707:N707 N697:O697 D686:D687 B686 C691:C705 N698 G698:I698 G699:G701 F698:F701 C713:D719 F713:G719 N735:O740 F738:I740 F743:H743 J747:K747 C746:C748 I743:I748 L734:L740 C743:C744 J734:K735 M743:N743 N733:O733 D722:D723 B722 C727:C741 N734 G734:I734 G735:G737 F734:F737 C749:D755 F749:G755 N771:O776 F774:I776 F779:H779 J783:K783 C782:C784 I779:I784 L770:L776 C779:C780 J770:K771 M779:N779 N769:O769 D758:D759 B758 C763:C777 N770 G770:I770 G771:G773 F770:F773 C785:D791 F785:G791 N807:O812 F810:I812 F815:H815 J819:K819 C818:C820 I815:I820 L806:L812 C815:C816 J806:K807 M815:N815 N805:O805 D794:D795 B794 C799:C813 N806 G806:I806 G807:G809 F806:F809 C821:D827 F821:G827 N843:O848 F846:I848 F851:H851 J855:K855 C854:C856 I851:I856 L842:L848 C851:C852 J842:K843 M851:N851 N841:O841 D830:D831 B830 C835:C849 N842 G842:I842 G843:G845 F842:F845 C857:D863 F857:G863 N879:O884 F882:I884 F887:H887 J891:K891 C890:C892 I887:I892 L878:L884 C887:C888 J878:K879 M887:N887 N877:O877 D866:D867 B866 C871:C885 N878 G878:I878 G879:G881 F878:F881 C893:D899 F893:G899 N915:O920 F918:I920 F923:H923 J927:K927 C926:C928 I923:I928 L914:L920 C923:C924 J914:K915 M923:N923 N913:O913 D902:D903 B902 C907:C921 N914 G914:I914 G915:G917 F914:F917 C929:D935 F929:G935 N951:O956 F954:I956 F959:H959 J963:K963 C962:C964 I959:I964 L950:L956 C959:C960 J950:K951 M959:N959 N949:O949 D938:D939 B938 C943:C957 N950 G950:I950 G951:G953 F950:F953 C965:D971 F965:G971 N987:O992 F990:I992 F995:H995 J999:K999 C998:C1000 I995:I1000 L986:L992 C995:C996 J986:K987 M995:N995 N985:O985 D974:D975 B974 C979:C993 N986 G986:I986 G987:G989 F986:F989 C1001:D1007 F1001:G1007 N1023:O1028 F1026:I1028 F1031:H1031 J1035:K1035 C1034:C1036 I1031:I1036 L1022:L1028 C1031:C1032 J1022:K1023 M1031:N1031 N1021:O1021 D1010:D1011 B1010 C1015:C1029 N1022 G1022:I1022 G1023:G1025 F1022:F1025 C1037:D1043 F1037:G1043 N1059:O1064 F1062:I1064 F1067:H1067 J1071:K1071 C1070:C1072 I1067:I1072 L1058:L1064 C1067:C1068 J1058:K1059 M1067:N1067 N1057:O1057 D1046:D1047 B1046 C1051:C1065 N1058 G1058:I1058 G1059:G1061 F1058:F1061 C1073:D1079 F1073:G1079 N1095:O1100 F1098:I1100 F1103:H1103 J1107:K1107 C1106:C1108 I1103:I1108 L1094:L1100 C1103:C1104 J1094:K1095 M1103:N1103 N1093:O1093 D1082:D1083 B1082 C1087:C1101 N1094 G1094:I1094 G1095:G1097 F1094:F1097 C1109:D1115 F1109:G1115 N1131:O1136 F1134:I1136 F1139:H1139 J1143:K1143 C1142:C1144 I1139:I1144 L1130:L1136 C1139:C1140 J1130:K1131 M1139:N1139 N1129:O1129 D1118:D1119 B1118 C1123:C1137 N1130 G1130:I1130 G1131:G1133 F1130:F1133 C1145:D1151 F1145:G1151 N1167:O1172 F1170:I1172 F1175:H1175 J1179:K1179 C1178:C1180 I1175:I1180 L1166:L1172 C1175:C1176 J1166:K1167 M1175:N1175 N1165:O1165 D1154:D1155 B1154 C1159:C1173 N1166 G1166:I1166 G1167:G1169 F1166:F1169 C1181:D1187 F1181:G1187 N1203:O1208 F1206:I1208 F1211:H1211 J1215:K1215 C1214:C1216 I1211:I1216 L1202:L1208 C1211:C1212 J1202:K1203 M1211:N1211 N1201:O1201 D1190:D1191 B1190 C1195:C1209 N1202 G1202:I1202 G1203:G1205 F1202:F1205 C1217:D1223 F1217:G1223 N1239:O1244 F1242:I1244 F1247:H1247 J1251:K1251 C1250:C1252 I1247:I1252 L1238:L1244 C1247:C1248 J1238:K1239 M1247:N1247 N1237:O1237 D1226:D1227 B1226 C1231:C1245 N1238 G1238:I1238 G1239:G1241 F1238:F1241 C1253:D1259 F1253:G1259 N1275:O1280 F1278:I1280 F1283:H1283 J1287:K1287 C1286:C1288 I1283:I1288 L1274:L1280 C1283:C1284 J1274:K1275 M1283:N1283 N1273:O1273 D1262:D1263 B1262 C1267:C1281 N1274 G1274:I1274 G1275:G1277 F1274:F1277 C1289:D1295 F1289:G1295 N1311:O1316 F1314:I1316 F1319:H1319 J1323:K1323 C1322:C1324 I1319:I1324 L1310:L1316 C1319:C1320 J1310:K1311 M1319:N1319 N1309:O1309 D1298:D1299 B1298 C1303:C1317 N1310 G1310:I1310 G1311:G1313 F1310:F1313 C1325:D1331 F1325:G1331 N1347:O1352 F1350:I1352 F1355:H1355 J1359:K1359 C1358:C1360 I1355:I1360 L1346:L1352 C1355:C1356 J1346:K1347 M1355:N1355 N1345:O1345 D1334:D1335 B1334 C1339:C1353 N1346 G1346:I1346 G1347:G1349 F1346:F1349 C1361:D1367 F1361:G1367 N1383:O1388 F1386:I1388 F1391:H1391 J1395:K1395 C1394:C1396 I1391:I1396 L1382:L1388 C1391:C1392 J1382:K1383 M1391:N1391 N1381:O1381 D1370:D1371 B1370 C1375:C1389 N1382 G1382:I1382 G1383:G1385 F1382:F1385 C1397:D1403 F1397:G1403 N1419:O1424 F1422:I1424 F1427:H1427 J1431:K1431 C1430:C1432 I1427:I1432 L1418:L1424 C1427:C1428 J1418:K1419 M1427:N1427 N1417:O1417 D1406:D1407 B1406 C1411:C1425 N1418 G1418:I1418 G1419:G1421 F1418:F1421 C1433:D1439 F1433:G1439 N1455:O1460 F1458:I1460 F1463:H1463 J1467:K1467 C1466:C1468 I1463:I1468 L1454:L1460 C1463:C1464 J1454:K1455 M1463:N1463 N1453:O1453 D1442:D1443 B1442 C1447:C1461 N1454 G1454:I1454 G1455:G1457 F1454:F1457 C1469:D1475 F1469:G1475 N1491:O1496 F1494:I1496 F1499:H1499 J1503:K1503 C1502:C1504 I1499:I1504 L1490:L1496 C1499:C1500 J1490:K1491 M1499:N1499 N1489:O1489 D1478:D1479 B1478 C1483:C1497 N1490 G1490:I1490 G1491:G1493 F1490:F1493 C1505:D1511 F1505:G1511 N1527:O1532 F1530:I1532 F1535:H1535 J1539:K1539 C1538:C1540 I1535:I1540 L1526:L1532 C1535:C1536 J1526:K1527 M1535:N1535 N1525:O1525 D1514:D1515 B1514 C1519:C1533 N1526 G1526:I1526 G1527:G1529 F1526:F1529 C1541:D1547 F1541:G1547 N1563:O1568 F1566:I1568 F1571:H1571 J1575:K1575 C1574:C1576 I1571:I1576 L1562:L1568 C1571:C1572 J1562:K1563 M1571:N1571 N1561:O1561 D1550:D1551 B1550 C1555:C1569 N1562 G1562:I1562 G1563:G1565 F1562:F1565 C1577:D1583 F1577:G1583 N1599:O1604 F1602:I1604 F1607:H1607 J1611:K1611 C1610:C1612 I1607:I1612 L1598:L1604 C1607:C1608 J1598:K1599 M1607:N1607 N1597:O1597 D1586:D1587 B1586 C1591:C1605 N1598 G1598:I1598 G1599:G1601 F1598:F1601 C1613:D1619 F1613:G1619 N1635:O1640 F1638:I1640 F1643:H1643 J1647:K1647 C1646:C1648 I1643:I1648 L1634:L1640 C1643:C1644 J1634:K1635 M1643:N1643 N1633:O1633 D1622:D1623 B1622 C1627:C1641 N1634 G1634:I1634 G1635:G1637 F1634:F1637 C1649:D1655 F1649:G1655 N1671:O1676 F1674:I1676 F1679:H1679 J1683:K1683 C1682:C1684 I1679:I1684 L1670:L1676 C1679:C1680 J1670:K1671 M1679:N1679 N1669:O1669 D1658:D1659 B1658 C1663:C1677 N1670 G1670:I1670 G1671:G1673 F1670:F1673 C1685:D1691 F1685:G1691 N1707:O1712 F1710:I1712 F1715:H1715 J1719:K1719 C1718:C1720 I1715:I1720 L1706:L1712 C1715:C1716 J1706:K1707 M1715:N1715 N1705:O1705 D1694:D1695 B1694 C1699:C1713 N1706 G1706:I1706 G1707:G1709 F1706:F1709 C1721:D1727 F1721:G1727 N1743:O1748 F1746:I1748 F1751:H1751 J1755:K1755 C1754:C1756 I1751:I1756 L1742:L1748 C1751:C1752 J1742:K1743 M1751:N1751 N1741:O1741 D1730:D1731 B1730 C1735:C1749 N1742 G1742:I1742 G1743:G1745 F1742:F1745 C1757:D1763 F1757:G1763 N1779:O1784 F1782:I1784 F1787:H1787 J1791:K1791 C1790:C1792 I1787:I1792 L1778:L1784 C1787:C1788 J1778:K1779 M1787:N1787 N1777:O1777 D1766:D1767 B1766 C1771:C1785 N1778 G1778:I1778 G1779:G1781 F1778:F1781 C1793:D1799 F1793:G1799 N1815:O1820 F1818:I1820 F1823:H1823 J1827:K1827 C1826:C1828 I1823:I1828 L1814:L1820 C1823:C1824 J1814:K1815 M1823:N1823 N1813:O1813 D1802:D1803 B1802 C1807:C1821 N1814 G1814:I1814 G1815:G1817 F1814:F1817 C1829:D1835 F1829:G1835 N1851:O1856 F1854:I1856 F1859:H1859 J1863:K1863 C1862:C1864 I1859:I1864 L1850:L1856 C1859:C1860 J1850:K1851 M1859:N1859 N1849:O1849 D1838:D1839 B1838 C1843:C1857 N1850 G1850:I1850 G1851:G1853 F1850:F1853 C1865:D1871 F1865:G1871 N1887:O1892 F1890:I1892 F1895:H1895 J1899:K1899 C1898:C1900 I1895:I1900 L1886:L1892 C1895:C1896 J1886:K1887 M1895:N1895 N1885:O1885 D1874:D1875 B1874 C1879:C1893 N1886 G1886:I1886 G1887:G1889 F1886:F1889 C1901:D1907 F1901:G1907 N1923:O1928 F1926:I1928 F1931:H1931 J1935:K1935 C1934:C1936 I1931:I1936 L1922:L1928 C1931:C1932 J1922:K1923 M1931:N1931 N1921:O1921 D1910:D1911 B1910 C1915:C1929 N1922 G1922:I1922 G1923:G1925 F1922:F1925 C1937:D1943 F1937:G1943 N1959:O1964 F1962:I1964 F1967:H1967 J1971:K1971 C1970:C1972 I1967:I1972 L1958:L1964 C1967:C1968 J1958:K1959 M1967:N1967 N1957:O1957 D1946:D1947 B1946 C1951:C1965 N1958 G1958:I1958 G1959:G1961 F1958:F1961 C1973:D1979 F1973:G1979 N1995:O2000 F1998:I2000 F2003:H2003 J2007:K2007 C2006:C2008 I2003:I2008 L1994:L2000 C2003:C2004 J1994:K1995 M2003:N2003 N1993:O1993 D1982:D1983 B1982 C1987:C2001 N1994 G1994:I1994 G1995:G1997 F1994:F1997 C2009:D2015 F2009:G2015 N2031:O2036 F2034:I2036 F2039:H2039 J2043:K2043 C2042:C2044 I2039:I2044 L2030:L2036 C2039:C2040 J2030:K2031 M2039:N2039 N2029:O2029 D2018:D2019 B2018 C2023:C2037 N2030 G2030:I2030 G2031:G2033 F2030:F2033 C2045:D2051 F2045:G2051 N2067:O2072 F2070:I2072 F2075:H2075 J2079:K2079 C2078:C2080 I2075:I2080 L2066:L2072 C2075:C2076 J2066:K2067 M2075:N2075 N2065:O2065 D2054:D2055 B2054 C2059:C2073 N2066 G2066:I2066 G2067:G2069 F2066:F2069 C2081:D2087 F2081:G2087 N2103:O2108 F2106:I2108 F2111:H2111 J2115:K2115 C2114:C2116 I2111:I2116 L2102:L2108 C2111:C2112 J2102:K2103 M2111:N2111 N2101:O2101 D2090:D2091 B2090 C2095:C2109 N2102 G2102:I2102 G2103:G2105 F2102:F2105 C2117:D2123 F2117:G2123 N2139:O2144 F2142:I2144 F2147:H2147 J2151:K2151 C2150:C2152 I2147:I2152 L2138:L2144 C2147:C2148 J2138:K2139 M2147:N2147 N2137:O2137 D2126:D2127 B2126 C2131:C2145 N2138 G2138:I2138 G2139:G2141 F2138:F2141 C2153:D2159 F2153:G2159 N2175:O2180 F2178:I2180 F2183:H2183 J2187:K2187 C2186:C2188 I2183:I2188 L2174:L2180 C2183:C2184 J2174:K2175 M2183:N2183 N2173:O2173 D2162:D2163 B2162 C2167:C2181 N2174 G2174:I2174 G2175:G2177 F2174:F2177 C2189:D2195 F2189:G2195 N2211:O2216 F2214:I2216 F2219:H2219 J2223:K2223 C2222:C2224 I2219:I2224 L2210:L2216 C2219:C2220 J2210:K2211 M2219:N2219 N2209:O2209 D2198:D2199 B2198 C2203:C2217 N2210 G2210:I2210 G2211:G2213 F2210:F2213 C2225:D2231 F2225:G2231 N2247:O2252 F2250:I2252 F2255:H2255 J2259:K2259 C2258:C2260 I2255:I2260 L2246:L2252 C2255:C2256 J2246:K2247 M2255:N2255 N2245:O2245 D2234:D2235 B2234 C2239:C2253 N2246 G2246:I2246 G2247:G2249 F2246:F2249 C2261:D2267 F2261:G2267 N2283:O2288 F2286:I2288 F2291:H2291 J2295:K2295 C2294:C2296 I2291:I2296 L2282:L2288 C2291:C2292 J2282:K2283 M2291:N2291 N2281:O2281 D2270:D2271 B2270 C2275:C2289 N2282 G2282:I2282 G2283:G2285 F2282:F2285 C2297:D2303 F2297:G2303 N2319:O2324 F2322:I2324 F2327:H2327 J2331:K2331 C2330:C2332 I2327:I2332 L2318:L2324 C2327:C2328 J2318:K2319 M2327:N2327 N2317:O2317 D2306:D2307 B2306 C2311:C2325 N2318 G2318:I2318 G2319:G2321 F2318:F2321 C2333:D2339 F2333:G2339 N2355:O2360 F2358:I2360 F2363:H2363 J2367:K2367 C2366:C2368 I2363:I2368 L2354:L2360 C2363:C2364 J2354:K2355 M2363:N2363 N2353:O2353 D2342:D2343 B2342 C2347:C2361 N2354 G2354:I2354 G2355:G2357 F2354:F2357 C2369:D2375 F2369:G2375 N2391:O2396 F2394:I2396 F2399:H2399 J2403:K2403 C2402:C2404 I2399:I2404 L2390:L2396 C2399:C2400 J2390:K2391 M2399:N2399 N2389:O2389 D2378:D2379 B2378 C2383:C2397 N2390 G2390:I2390 G2391:G2393 F2390:F2393 C2405:D2411 F2405:G2411 N2427:O2432 F2430:I2432 F2435:H2435 J2439:K2439 C2438:C2440 I2435:I2440 L2426:L2432 C2435:C2436 J2426:K2427 M2435:N2435 N2425:O2425 D2414:D2415 B2414 C2419:C2433 N2426 G2426:I2426 G2427:G2429 F2426:F2429 C2441:D2447 F2441:G2447 N2463:O2468 F2466:I2468 F2471:H2471 J2475:K2475 C2474:C2476 I2471:I2476 L2462:L2468 C2471:C2472 J2462:K2463 M2471:N2471 N2461:O2461 D2450:D2451 B2450 C2455:C2469 N2462 G2462:I2462 G2463:G2465 F2462:F2465 C2477:D2483 F2477:G2483 N2499:O2504 F2502:I2504 F2507:H2507 J2511:K2511 C2510:C2512 I2507:I2512 L2498:L2504 C2507:C2508 J2498:K2499 M2507:N2507 N2497:O2497 D2486:D2487 B2486 C2491:C2505 N2498 G2498:I2498 G2499:G2501 F2498:F2501 C2513:D2519 F2513:G2519 N2535:O2540 F2538:I2540 F2543:H2543 J2547:K2547 C2546:C2548 I2543:I2548 L2534:L2540 C2543:C2544 J2534:K2535 M2543:N2543 N2533:O2533 D2522:D2523 B2522 C2527:C2541 N2534 G2534:I2534 G2535:G2537 F2534:F2537 C2549:D2555 F2549:G2555 N2571:O2576 F2574:I2576 F2579:H2579 J2583:K2583 C2582:C2584 I2579:I2584 L2570:L2576 C2579:C2580 J2570:K2571 M2579:N2579 N2569:O2569 D2558:D2559 B2558 C2563:C2577 N2570 G2570:I2570 G2571:G2573 F2570:F2573 C2585:D2591 F2585:G2591 N2607:O2612 F2610:I2612 F2615:H2615 J2619:K2619 C2618:C2620 I2615:I2620 L2606:L2612 C2615:C2616 J2606:K2607 M2615:N2615 N2605:O2605 D2594:D2595 B2594 C2599:C2613 N2606 G2606:I2606 G2607:G2609 F2606:F2609 C2621:D2627 F2621:G2627 N2643:O2648 F2646:I2648 F2651:H2651 J2655:K2655 C2654:C2656 I2651:I2656 L2642:L2648 C2651:C2652 J2642:K2643 M2651:N2651 N2641:O2641 D2630:D2631 B2630 C2635:C2649 N2642 G2642:I2642 G2643:G2645 F2642:F2645 C2657:D2663 F2657:G2663 N2679:O2684 F2682:I2684 F2687:H2687 J2691:K2691 C2690:C2692 I2687:I2692 L2678:L2684 C2687:C2688 J2678:K2679 M2687:N2687 N2677:O2677 D2666:D2667 B2666 C2671:C2685 N2678 G2678:I2678 G2679:G2681 F2678:F2681 C2693:D2699 F2693:G2699 N2715:O2720 F2718:I2720 F2723:H2723 J2727:K2727 C2726:C2728 I2723:I2728 L2714:L2720 C2723:C2724 J2714:K2715 M2723:N2723 N2713:O2713 D2702:D2703 B2702 C2707:C2721 N2714 G2714:I2714 G2715:G2717 F2714:F2717 C2729:D2735 F2729:G2735 N2751:O2756 F2754:I2756 F2759:H2759 J2763:K2763 C2762:C2764 I2759:I2764 L2750:L2756 C2759:C2760 J2750:K2751 M2759:N2759 N2749:O2749 D2738:D2739 B2738 C2743:C2757 N2750 G2750:I2750 G2751:G2753 F2750:F2753 C2765:D2771 F2765:G2771 N2787:O2792 F2790:I2792 F2795:H2795 J2799:K2799 C2798:C2800 I2795:I2800 L2786:L2792 C2795:C2796 J2786:K2787 M2795:N2795 N2785:O2785 D2774:D2775 B2774 C2779:C2793 N2786 G2786:I2786 G2787:G2789 F2786:F2789 C2801:D2807 F2801:G2807 N2823:O2828 F2826:I2828 F2831:H2831 J2835:K2835 C2834:C2836 I2831:I2836 L2822:L2828 C2831:C2832 J2822:K2823 M2831:N2831 N2821:O2821 D2810:D2811 B2810 C2815:C2829 N2822 G2822:I2822 G2823:G2825 F2822:F2825 C2837:D2843 F2837:G2843 N2859:O2864 F2862:I2864 F2867:H2867 J2871:K2871 C2870:C2872 I2867:I2872 L2858:L2864 C2867:C2868 J2858:K2859 M2867:N2867 N2857:O2857 D2846:D2847 B2846 C2851:C2865 N2858 G2858:I2858 G2859:G2861 F2858:F2861 C2873:D2879 F2873:G2879 N2895:O2900 F2898:I2900 F2903:H2903 J2907:K2907 C2906:C2908 I2903:I2908 L2894:L2900 C2903:C2904 J2894:K2895 M2903:N2903 N2893:O2893 D2882:D2883 B2882 C2887:C2901 N2894 G2894:I2894 G2895:G2897 F2894:F2897 C2909:D2915 F2909:G2915 N2931:O2936 F2934:I2936 F2939:H2939 J2943:K2943 C2942:C2944 I2939:I2944 L2930:L2936 C2939:C2940 J2930:K2931 M2939:N2939 N2929:O2929 D2918:D2919 B2918 C2923:C2937 N2930 G2930:I2930 G2931:G2933 F2930:F2933 C2945:D2951 F2945:G2951 N2967:O2972 F2970:I2972 F2975:H2975 J2979:K2979 C2978:C2980 I2975:I2980 L2966:L2972 C2975:C2976 J2966:K2967 M2975:N2975 N2965:O2965 D2954:D2955 B2954 C2959:C2973 N2966 G2966:I2966 G2967:G2969 F2966:F2969 C2981:D2987 F2981:G2987 N3003:O3008 F3006:I3008 F3011:H3011 J3015:K3015 C3014:C3016 I3011:I3016 L3002:L3008 C3011:C3012 J3002:K3003 M3011:N3011 N3001:O3001 D2990:D2991 B2990 C2995:C3009 N3002 G3002:I3002 G3003:G3005 F3002:F3005 C3017:D3023 F3017:G3023 N3039:O3044 F3042:I3044 F3047:H3047 J3051:K3051 C3050:C3052 I3047:I3052 L3038:L3044 C3047:C3048 J3038:K3039 M3047:N3047 N3037:O3037 D3026:D3027 B3026 C3031:C3045 N3038 G3038:I3038 G3039:G3041 F3038:F3041 C3053:D3059 F3053:G3059 N3075:O3080 F3078:I3080 F3083:H3083 J3087:K3087 C3086:C3088 I3083:I3088 L3074:L3080 C3083:C3084 J3074:K3075 M3083:N3083 N3073:O3073 D3062:D3063 B3062 C3067:C3081 N3074 G3074:I3074 G3075:G3077 F3074:F3077 C3089:D3095 F3089:G3095 N3111:O3116 F3114:I3116 F3119:H3119 J3123:K3123 C3122:C3124 I3119:I3124 L3110:L3116 C3119:C3120 J3110:K3111 M3119:N3119 N3109:O3109 D3098:D3099 B3098 C3103:C3117 N3110 G3110:I3110 G3111:G3113 F3110:F3113 C3125:D3131 F3125:G3131 N3147:O3152 F3150:I3152 F3155:H3155 J3159:K3159 C3158:C3160 I3155:I3160 L3146:L3152 C3155:C3156 J3146:K3147 M3155:N3155 N3145:O3145 D3134:D3135 B3134 C3139:C3153 N3146 G3146:I3146 G3147:G3149 F3146:F3149 C3161:D3167 F3161:G3167 N3183:O3188 F3186:I3188 F3191:H3191 J3195:K3195 C3194:C3196 I3191:I3196 L3182:L3188 C3191:C3192 J3182:K3183 M3191:N3191 N3181:O3181 D3170:D3171 B3170 C3175:C3189 N3182 G3182:I3182 G3183:G3185 F3182:F3185 C3197:D3203 F3197:G3203 N3219:O3224 F3222:I3224 F3227:H3227 J3231:K3231 C3230:C3232 I3227:I3232 L3218:L3224 C3227:C3228 J3218:K3219 M3227:N3227 N3217:O3217 D3206:D3207 B3206 C3211:C3225 N3218 G3218:I3218 G3219:G3221 F3218:F3221 C3233:D3239 F3233:G3239 N3255:O3260 F3258:I3260 F3263:H3263 J3267:K3267 C3266:C3268 I3263:I3268 L3254:L3260 C3263:C3264 J3254:K3255 M3263:N3263 N3253:O3253 D3242:D3243 B3242 C3247:C3261 N3254 G3254:I3254 G3255:G3257 F3254:F3257 C3269:D3275 F3269:G3275 N3291:O3296 F3294:I3296 F3299:H3299 J3303:K3303 C3302:C3304 I3299:I3304 L3290:L3296 C3299:C3300 J3290:K3291 M3299:N3299 N3289:O3289 D3278:D3279 B3278 C3283:C3297 N3290 G3290:I3290 G3291:G3293 F3290:F3293 C3305:D3311 F3305:G3311 N3327:O3332 F3330:I3332 F3335:H3335 J3339:K3339 C3338:C3340 I3335:I3340 L3326:L3332 C3335:C3336 J3326:K3327 M3335:N3335 N3325:O3325 D3314:D3315 B3314 C3319:C3333 N3326 G3326:I3326 G3327:G3329 F3326:F3329 C3341:D3347 F3341:G3347 N3363:O3368 F3366:I3368 F3371:H3371 J3375:K3375 C3374:C3376 I3371:I3376 L3362:L3368 C3371:C3372 J3362:K3363 M3371:N3371 N3361:O3361 D3350:D3351 B3350 C3355:C3369 N3362 G3362:I3362 G3363:G3365 F3362:F3365 C3377:D3383 F3377:G3383 N3399:O3404 F3402:I3404 F3407:H3407 J3411:K3411 C3410:C3412 I3407:I3412 L3398:L3404 C3407:C3408 J3398:K3399 M3407:N3407 N3397:O3397 D3386:D3387 B3386 C3391:C3405 N3398 G3398:I3398 G3399:G3401 F3398:F3401 C3413:D3419 F3413:G3419 N3435:O3440 F3438:I3440 F3443:H3443 J3447:K3447 C3446:C3448 I3443:I3448 L3434:L3440 C3443:C3444 J3434:K3435 M3443:N3443 N3433:O3433 D3422:D3423 B3422 C3427:C3441 N3434 G3434:I3434 G3435:G3437 F3434:F3437 C3449:D3455 F3449:G3455 N3471:O3476 F3474:I3476 F3479:H3479 J3483:K3483 C3482:C3484 I3479:I3484 L3470:L3476 C3479:C3480 J3470:K3471 M3479:N3479 N3469:O3469 D3458:D3459 B3458 C3463:C3477 N3470 G3470:I3470 G3471:G3473 F3470:F3473 C3485:D3491 F3485:G3491 N3507:O3512 F3510:I3512 F3515:H3515 J3519:K3519 C3518:C3520 I3515:I3520 L3506:L3512 C3515:C3516 J3506:K3507 M3515:N3515 N3505:O3505 D3494:D3495 B3494 C3499:C3513 N3506 G3506:I3506 G3507:G3509 F3506:F3509 C3521:D3527 F3521:G3527 N3543:O3548 F3546:I3548 F3551:H3551 J3555:K3555 C3554:C3556 I3551:I3556 L3542:L3548 C3551:C3552 J3542:K3543 M3551:N3551 N3541:O3541 D3530:D3531 B3530 C3535:C3549 N3542 G3542:I3542 G3543:G3545 F3542:F3545 C3557:D3563 F3557:G3563 N3579:O3584 F3582:I3584 F3587:H3587 J3591:K3591 C3590:C3592 I3587:I3592 L3578:L3584 C3587:C3588 J3578:K3579 M3587:N3587 N3577:O3577 D3566:D3567 B3566 C3571:C3585 N3578 G3578:I3578 G3579:G3581 F3578:F3581 C3593:D3599 F3593:G3599 F49:H49 F85:H85 F121:H121 F157:H157 F193:H193 F229:H229 F265:H265 F301:H301 F337:H337 F373:H373 F409:H409 F445:H445 F481:H481 F517:H517 F553:H553 F589:H589 F625:H625 F661:H661 F697:H697 F733:H733 F769:H769 F805:H805 F841:H841 F877:H877 F913:H913 F949:H949 F985:H985 F1021:H1021 F1057:H1057 F1093:H1093 F1129:H1129 F1165:H1165 F1201:H1201 F1237:H1237 F1273:H1273 F1309:H1309 F1345:H1345 F1381:H1381 F1417:H1417 F1453:H1453 F1489:H1489 F1525:H1525 F1561:H1561 F1597:H1597 F1633:H1633 F1669:H1669 F1705:H1705 F1741:H1741 F1777:H1777 F1813:H1813 F1849:H1849 F1885:H1885 F1921:H1921 F1957:H1957 F1993:H1993 F2029:H2029 F2065:H2065 F2101:H2101 F2137:H2137 F2173:H2173 F2209:H2209 F2245:H2245 F2281:H2281 F2317:H2317 F2353:H2353 F2389:H2389 F2425:H2425 F2461:H2461 F2497:H2497 F2533:H2533 F2569:H2569 F2605:H2605 F2641:H2641 F2677:H2677 F2713:H2713 F2749:H2749 F2785:H2785 F2821:H2821 F2857:H2857 F2893:H2893 F2929:H2929 F2965:H2965 F3001:H3001 F3037:H3037 F3073:H3073 F3109:H3109 F3145:H3145 F3181:H3181 F3217:H3217 F3253:H3253 F3289:H3289 F3325:H3325 F3361:H3361 F3397:H3397 F3433:H3433 F3469:H3469 F3505:H3505 F3541:H3541 F3577:H3577">
    <cfRule type="containsText" dxfId="551" priority="2796" stopIfTrue="1" operator="containsText" text="dsoy jktdh; fo|ky;ksa esa iz;ksx gsrq fu%'kqYd">
      <formula>NOT(ISERROR(SEARCH("dsoy jktdh; fo|ky;ksa esa iz;ksx gsrq fu%'kqYd",B2)))</formula>
    </cfRule>
  </conditionalFormatting>
  <conditionalFormatting sqref="F26:H28 F62:H64 F98:H100 F134:H136 F170:H172 F206:H208 F242:H244 F278:H280 F314:H316 F350:H352 F386:H388 F422:H424 F458:H460 F494:H496 F530:H532 F566:H568 F602:H604 F638:H640 F674:H676 F710:H712 F746:H748 F782:H784 F818:H820 F854:H856 F890:H892 F926:H928 F962:H964 F998:H1000 F1034:H1036 F1070:H1072 F1106:H1108 F1142:H1144 F1178:H1180 F1214:H1216 F1250:H1252 F1286:H1288 F1322:H1324 F1358:H1360 F1394:H1396 F1430:H1432 F1466:H1468 F1502:H1504 F1538:H1540 F1574:H1576 F1610:H1612 F1646:H1648 F1682:H1684 F1718:H1720 F1754:H1756 F1790:H1792 F1826:H1828 F1862:H1864 F1898:H1900 F1934:H1936 F1970:H1972 F2006:H2008 F2042:H2044 F2078:H2080 F2114:H2116 F2150:H2152 F2186:H2188 F2222:H2224 F2258:H2260 F2294:H2296 F2330:H2332 F2366:H2368 F2402:H2404 F2438:H2440 F2474:H2476 F2510:H2512 F2546:H2548 F2582:H2584 F2618:H2620 F2654:H2656 F2690:H2692 F2726:H2728 F2762:H2764 F2798:H2800 F2834:H2836 F2870:H2872 F2906:H2908 F2942:H2944 F2978:H2980 F3014:H3016 F3050:H3052 F3086:H3088 F3122:H3124 F3158:H3160 F3194:H3196 F3230:H3232 F3266:H3268 F3302:H3304 F3338:H3340 F3374:H3376 F3410:H3412 F3446:H3448 F3482:H3484 F3518:H3520 F3554:H3556 F3590:H3592">
    <cfRule type="cellIs" dxfId="550" priority="2795" operator="equal">
      <formula>"0/100"</formula>
    </cfRule>
  </conditionalFormatting>
  <conditionalFormatting sqref="I26:I28 I62:I64 I98:I100 I134:I136 I170:I172 I206:I208 I242:I244 I278:I280 I314:I316 I350:I352 I386:I388 I422:I424 I458:I460 I494:I496 I530:I532 I566:I568 I602:I604 I638:I640 I674:I676 I710:I712 I746:I748 I782:I784 I818:I820 I854:I856 I890:I892 I926:I928 I962:I964 I998:I1000 I1034:I1036 I1070:I1072 I1106:I1108 I1142:I1144 I1178:I1180 I1214:I1216 I1250:I1252 I1286:I1288 I1322:I1324 I1358:I1360 I1394:I1396 I1430:I1432 I1466:I1468 I1502:I1504 I1538:I1540 I1574:I1576 I1610:I1612 I1646:I1648 I1682:I1684 I1718:I1720 I1754:I1756 I1790:I1792 I1826:I1828 I1862:I1864 I1898:I1900 I1934:I1936 I1970:I1972 I2006:I2008 I2042:I2044 I2078:I2080 I2114:I2116 I2150:I2152 I2186:I2188 I2222:I2224 I2258:I2260 I2294:I2296 I2330:I2332 I2366:I2368 I2402:I2404 I2438:I2440 I2474:I2476 I2510:I2512 I2546:I2548 I2582:I2584 I2618:I2620 I2654:I2656 I2690:I2692 I2726:I2728 I2762:I2764 I2798:I2800 I2834:I2836 I2870:I2872 I2906:I2908 I2942:I2944 I2978:I2980 I3014:I3016 I3050:I3052 I3086:I3088 I3122:I3124 I3158:I3160 I3194:I3196 I3230:I3232 I3266:I3268 I3302:I3304 I3338:I3340 I3374:I3376 I3410:I3412 I3446:I3448 I3482:I3484 I3518:I3520 I3554:I3556 I3590:I3592">
    <cfRule type="cellIs" dxfId="549" priority="2794" operator="equal">
      <formula>"E"</formula>
    </cfRule>
  </conditionalFormatting>
  <conditionalFormatting sqref="N22 N58 N94 N130 N166 N202 N238 N274 N310 N346 N382 N418 N454 N490 N526 N562 N598 N634 N670 N706 N742 N778 N814 N850 N886 N922 N958 N994 N1030 N1066 N1102 N1138 N1174 N1210 N1246 N1282 N1318 N1354 N1390 N1426 N1462 N1498 N1534 N1570 N1606 N1642 N1678 N1714 N1750 N1786 N1822 N1858 N1894 N1930 N1966 N2002 N2038 N2074 N2110 N2146 N2182 N2218 N2254 N2290 N2326 N2362 N2398 N2434 N2470 N2506 N2542 N2578 N2614 N2650 N2686 N2722 N2758 N2794 N2830 N2866 N2902 N2938 N2974 N3010 N3046 N3082 N3118 N3154 N3190 N3226 N3262 N3298 N3334 N3370 N3406 N3442 N3478 N3514 N3550 N3586">
    <cfRule type="cellIs" dxfId="548" priority="2792" operator="equal">
      <formula>"Promoted"</formula>
    </cfRule>
    <cfRule type="cellIs" dxfId="547" priority="2793" operator="equal">
      <formula>"Passed"</formula>
    </cfRule>
  </conditionalFormatting>
  <conditionalFormatting sqref="B2:B3 B38:B39 B74:B75 B110:B111 B146:B147 B182:B183 B218:B219 B254:B255 B290:B291 B326:B327 B362:B363 B398:B399 B434:B435 B470:B471 B506:B507 B542:B543 B578:B579 B614:B615 B650:B651 B686:B687 B722:B723 B758:B759 B794:B795 B830:B831 B866:B867 B902:B903 B938:B939 B974:B975 B1010:B1011 B1046:B1047 B1082:B1083 B1118:B1119 B1154:B1155 B1190:B1191 B1226:B1227 B1262:B1263 B1298:B1299 B1334:B1335 B1370:B1371 B1406:B1407 B1442:B1443 B1478:B1479 B1514:B1515 B1550:B1551 B1586:B1587 B1622:B1623 B1658:B1659 B1694:B1695 B1730:B1731 B1766:B1767 B1802:B1803 B1838:B1839 B1874:B1875 B1910:B1911 B1946:B1947 B1982:B1983 B2018:B2019 B2054:B2055 B2090:B2091 B2126:B2127 B2162:B2163 B2198:B2199 B2234:B2235 B2270:B2271 B2306:B2307 B2342:B2343 B2378:B2379 B2414:B2415 B2450:B2451 B2486:B2487 B2522:B2523 B2558:B2559 B2594:B2595 B2630:B2631 B2666:B2667 B2702:B2703 B2738:B2739 B2774:B2775 B2810:B2811 B2846:B2847 B2882:B2883 B2918:B2919 B2954:B2955 B2990:B2991 B3026:B3027 B3062:B3063 B3098:B3099 B3134:B3135 B3170:B3171 B3206:B3207 B3242:B3243 B3278:B3279 B3314:B3315 B3350:B3351 B3386:B3387 B3422:B3423 B3458:B3459 B3494:B3495 B3530:B3531 B3566:B3567">
    <cfRule type="cellIs" dxfId="546" priority="2791" operator="equal">
      <formula>0</formula>
    </cfRule>
  </conditionalFormatting>
  <pageMargins left="0.45" right="0.25" top="0.28000000000000003" bottom="0.33" header="0.26" footer="0.3"/>
  <pageSetup paperSize="9" scale="77" orientation="landscape" r:id="rId1"/>
  <drawing r:id="rId2"/>
</worksheet>
</file>

<file path=xl/worksheets/sheet7.xml><?xml version="1.0" encoding="utf-8"?>
<worksheet xmlns="http://schemas.openxmlformats.org/spreadsheetml/2006/main" xmlns:r="http://schemas.openxmlformats.org/officeDocument/2006/relationships">
  <sheetPr>
    <tabColor rgb="FF7030A0"/>
  </sheetPr>
  <dimension ref="A1:P7244"/>
  <sheetViews>
    <sheetView topLeftCell="A3633" workbookViewId="0">
      <selection activeCell="G3644" sqref="G3644"/>
    </sheetView>
  </sheetViews>
  <sheetFormatPr defaultColWidth="0" defaultRowHeight="15" zeroHeight="1"/>
  <cols>
    <col min="1" max="1" width="5.28515625" style="693" customWidth="1"/>
    <col min="2" max="2" width="4.85546875" customWidth="1"/>
    <col min="3" max="3" width="16.42578125" customWidth="1"/>
    <col min="4" max="12" width="12.7109375" customWidth="1"/>
    <col min="13" max="13" width="9.7109375" customWidth="1"/>
    <col min="14" max="14" width="17.42578125" customWidth="1"/>
    <col min="15" max="15" width="19.7109375" customWidth="1"/>
    <col min="16" max="16" width="2.85546875" customWidth="1"/>
    <col min="17" max="16384" width="9.140625" hidden="1"/>
  </cols>
  <sheetData>
    <row r="1" spans="1:16" s="73" customFormat="1" ht="17.25" customHeight="1" thickBot="1">
      <c r="A1" s="241">
        <v>1</v>
      </c>
      <c r="B1" s="1302" t="s">
        <v>53</v>
      </c>
      <c r="C1" s="1302"/>
      <c r="D1" s="1302"/>
      <c r="E1" s="1302"/>
      <c r="F1" s="1302"/>
      <c r="G1" s="1302"/>
      <c r="H1" s="1302"/>
      <c r="I1" s="1302"/>
      <c r="J1" s="1302"/>
      <c r="K1" s="1302"/>
      <c r="L1" s="1302"/>
      <c r="M1" s="1302"/>
      <c r="N1" s="1302"/>
      <c r="O1" s="1302"/>
      <c r="P1" s="1007"/>
    </row>
    <row r="2" spans="1:16" s="73" customFormat="1" ht="44.25" customHeight="1">
      <c r="A2" s="1425"/>
      <c r="B2" s="1304" t="str">
        <f>IF(L4&gt;0,CONCATENATE(I4,L4),0)</f>
        <v>Roll No.:-901</v>
      </c>
      <c r="C2" s="1306"/>
      <c r="D2" s="1308" t="str">
        <f>Master!$E$8</f>
        <v>Govt. Sr. Secondary School Raimalwada</v>
      </c>
      <c r="E2" s="1309"/>
      <c r="F2" s="1309"/>
      <c r="G2" s="1309"/>
      <c r="H2" s="1309"/>
      <c r="I2" s="1309"/>
      <c r="J2" s="1309"/>
      <c r="K2" s="1309"/>
      <c r="L2" s="1309"/>
      <c r="M2" s="1309"/>
      <c r="N2" s="1309"/>
      <c r="O2" s="1310"/>
      <c r="P2" s="1007"/>
    </row>
    <row r="3" spans="1:16" s="73" customFormat="1" ht="26.25" customHeight="1" thickBot="1">
      <c r="A3" s="1425"/>
      <c r="B3" s="1305"/>
      <c r="C3" s="1307"/>
      <c r="D3" s="1311" t="str">
        <f>Master!$E$11</f>
        <v>P.S.-Bapini (Jodhpur)</v>
      </c>
      <c r="E3" s="1311"/>
      <c r="F3" s="1311"/>
      <c r="G3" s="1311"/>
      <c r="H3" s="1311"/>
      <c r="I3" s="1311"/>
      <c r="J3" s="1311"/>
      <c r="K3" s="1311"/>
      <c r="L3" s="1311"/>
      <c r="M3" s="1311"/>
      <c r="N3" s="1311"/>
      <c r="O3" s="1312"/>
      <c r="P3" s="1007"/>
    </row>
    <row r="4" spans="1:16" s="73" customFormat="1" ht="15" customHeight="1">
      <c r="A4" s="1425"/>
      <c r="B4" s="1313"/>
      <c r="C4" s="1314" t="s">
        <v>163</v>
      </c>
      <c r="D4" s="1315"/>
      <c r="E4" s="1315"/>
      <c r="F4" s="1315"/>
      <c r="G4" s="1315"/>
      <c r="H4" s="1316"/>
      <c r="I4" s="1320" t="s">
        <v>125</v>
      </c>
      <c r="J4" s="1321"/>
      <c r="K4" s="1321"/>
      <c r="L4" s="1286">
        <f>VLOOKUP(A1,'Marks Entry'!$B$9:$G$108,6)</f>
        <v>901</v>
      </c>
      <c r="M4" s="1288" t="str">
        <f>CONCATENATE('Marks Entry'!$C$3,"0",'Marks Entry'!$G$3)</f>
        <v>School U-Dise Code :-08151106901</v>
      </c>
      <c r="N4" s="1289"/>
      <c r="O4" s="1290"/>
      <c r="P4" s="1007"/>
    </row>
    <row r="5" spans="1:16" s="73" customFormat="1" ht="15" customHeight="1">
      <c r="A5" s="1425"/>
      <c r="B5" s="1313"/>
      <c r="C5" s="1314"/>
      <c r="D5" s="1315"/>
      <c r="E5" s="1315"/>
      <c r="F5" s="1315"/>
      <c r="G5" s="1315"/>
      <c r="H5" s="1316"/>
      <c r="I5" s="1320"/>
      <c r="J5" s="1321"/>
      <c r="K5" s="1321"/>
      <c r="L5" s="1286"/>
      <c r="M5" s="1291" t="str">
        <f>CONCATENATE('Marks Entry'!$I$3,'Marks Entry'!$J$3)</f>
        <v>Session :-2022-23</v>
      </c>
      <c r="N5" s="1292"/>
      <c r="O5" s="1293"/>
      <c r="P5" s="1007"/>
    </row>
    <row r="6" spans="1:16" s="73" customFormat="1" ht="15" customHeight="1" thickBot="1">
      <c r="A6" s="1425"/>
      <c r="B6" s="1313"/>
      <c r="C6" s="1317"/>
      <c r="D6" s="1318"/>
      <c r="E6" s="1318"/>
      <c r="F6" s="1318"/>
      <c r="G6" s="1318"/>
      <c r="H6" s="1319"/>
      <c r="I6" s="1322"/>
      <c r="J6" s="1323"/>
      <c r="K6" s="1323"/>
      <c r="L6" s="1287"/>
      <c r="M6" s="1294"/>
      <c r="N6" s="1295"/>
      <c r="O6" s="1296"/>
      <c r="P6" s="1007"/>
    </row>
    <row r="7" spans="1:16" s="73" customFormat="1" ht="19.5" customHeight="1">
      <c r="A7" s="1425"/>
      <c r="B7" s="543" t="s">
        <v>210</v>
      </c>
      <c r="C7" s="1297" t="s">
        <v>21</v>
      </c>
      <c r="D7" s="1298"/>
      <c r="E7" s="1298"/>
      <c r="F7" s="1298"/>
      <c r="G7" s="1299"/>
      <c r="H7" s="13" t="s">
        <v>161</v>
      </c>
      <c r="I7" s="1300">
        <f>VLOOKUP($A1,'Marks Entry'!$B$9:$FN$108,4,0)</f>
        <v>793</v>
      </c>
      <c r="J7" s="1300"/>
      <c r="K7" s="1300"/>
      <c r="L7" s="1300"/>
      <c r="M7" s="1300"/>
      <c r="N7" s="1300"/>
      <c r="O7" s="1301"/>
      <c r="P7" s="1007"/>
    </row>
    <row r="8" spans="1:16" s="73" customFormat="1" ht="19.5" customHeight="1">
      <c r="A8" s="1425"/>
      <c r="B8" s="543" t="s">
        <v>210</v>
      </c>
      <c r="C8" s="1283" t="s">
        <v>23</v>
      </c>
      <c r="D8" s="1284"/>
      <c r="E8" s="1284"/>
      <c r="F8" s="1284"/>
      <c r="G8" s="1285"/>
      <c r="H8" s="25" t="s">
        <v>161</v>
      </c>
      <c r="I8" s="1252" t="str">
        <f>VLOOKUP($A1,'Marks Entry'!$B$9:$FN$108,7,0)</f>
        <v>ABHISHEK</v>
      </c>
      <c r="J8" s="1252"/>
      <c r="K8" s="1252"/>
      <c r="L8" s="1252"/>
      <c r="M8" s="1252"/>
      <c r="N8" s="1252"/>
      <c r="O8" s="1253"/>
      <c r="P8" s="1007"/>
    </row>
    <row r="9" spans="1:16" s="73" customFormat="1" ht="19.5" customHeight="1">
      <c r="A9" s="1425"/>
      <c r="B9" s="543" t="s">
        <v>210</v>
      </c>
      <c r="C9" s="1283" t="s">
        <v>24</v>
      </c>
      <c r="D9" s="1284"/>
      <c r="E9" s="1284"/>
      <c r="F9" s="1284"/>
      <c r="G9" s="1285"/>
      <c r="H9" s="25" t="s">
        <v>161</v>
      </c>
      <c r="I9" s="1252" t="str">
        <f>VLOOKUP($A1,'Marks Entry'!$B$9:$FN$108,8,0)</f>
        <v>RAMU KHAN</v>
      </c>
      <c r="J9" s="1252"/>
      <c r="K9" s="1252"/>
      <c r="L9" s="1252"/>
      <c r="M9" s="1252"/>
      <c r="N9" s="1252"/>
      <c r="O9" s="1253"/>
      <c r="P9" s="1007"/>
    </row>
    <row r="10" spans="1:16" s="73" customFormat="1" ht="19.5" customHeight="1">
      <c r="A10" s="1425"/>
      <c r="B10" s="543" t="s">
        <v>210</v>
      </c>
      <c r="C10" s="1283" t="s">
        <v>55</v>
      </c>
      <c r="D10" s="1284"/>
      <c r="E10" s="1284"/>
      <c r="F10" s="1284"/>
      <c r="G10" s="1285"/>
      <c r="H10" s="25" t="s">
        <v>161</v>
      </c>
      <c r="I10" s="1252" t="str">
        <f>VLOOKUP($A1,'Marks Entry'!$B$9:$FN$108,9,0)</f>
        <v>SEEPA DEVI</v>
      </c>
      <c r="J10" s="1252"/>
      <c r="K10" s="1252"/>
      <c r="L10" s="1252"/>
      <c r="M10" s="1252"/>
      <c r="N10" s="1252"/>
      <c r="O10" s="1253"/>
      <c r="P10" s="1007"/>
    </row>
    <row r="11" spans="1:16" s="73" customFormat="1" ht="19.5" customHeight="1">
      <c r="A11" s="1425"/>
      <c r="B11" s="543" t="s">
        <v>210</v>
      </c>
      <c r="C11" s="1283" t="s">
        <v>56</v>
      </c>
      <c r="D11" s="1284"/>
      <c r="E11" s="1284"/>
      <c r="F11" s="1284"/>
      <c r="G11" s="1285"/>
      <c r="H11" s="25" t="s">
        <v>161</v>
      </c>
      <c r="I11" s="1251" t="str">
        <f>CONCATENATE('Marks Entry'!$G$4,'Marks Entry'!$J$4)</f>
        <v>6(A)</v>
      </c>
      <c r="J11" s="1252"/>
      <c r="K11" s="1252"/>
      <c r="L11" s="1252"/>
      <c r="M11" s="1252"/>
      <c r="N11" s="1252"/>
      <c r="O11" s="1253"/>
      <c r="P11" s="1007"/>
    </row>
    <row r="12" spans="1:16" s="73" customFormat="1" ht="19.5" customHeight="1" thickBot="1">
      <c r="A12" s="1425"/>
      <c r="B12" s="543" t="s">
        <v>210</v>
      </c>
      <c r="C12" s="1254" t="s">
        <v>26</v>
      </c>
      <c r="D12" s="1255"/>
      <c r="E12" s="1255"/>
      <c r="F12" s="1255"/>
      <c r="G12" s="1256"/>
      <c r="H12" s="61" t="s">
        <v>161</v>
      </c>
      <c r="I12" s="1257">
        <f>VLOOKUP($A1,'Marks Entry'!$B$9:$FN$108,10,0)</f>
        <v>38555</v>
      </c>
      <c r="J12" s="1257"/>
      <c r="K12" s="1257"/>
      <c r="L12" s="1257"/>
      <c r="M12" s="1257"/>
      <c r="N12" s="1257"/>
      <c r="O12" s="1258"/>
      <c r="P12" s="1007"/>
    </row>
    <row r="13" spans="1:16" s="73" customFormat="1" ht="34.5" customHeight="1">
      <c r="A13" s="1425"/>
      <c r="B13" s="543" t="s">
        <v>210</v>
      </c>
      <c r="C13" s="1259" t="s">
        <v>57</v>
      </c>
      <c r="D13" s="1260"/>
      <c r="E13" s="525" t="s">
        <v>82</v>
      </c>
      <c r="F13" s="525" t="s">
        <v>83</v>
      </c>
      <c r="G13" s="525" t="str">
        <f>'Marks Entry'!$R$5</f>
        <v>No Bag Day Activity</v>
      </c>
      <c r="H13" s="521" t="s">
        <v>32</v>
      </c>
      <c r="I13" s="1261" t="s">
        <v>58</v>
      </c>
      <c r="J13" s="1262"/>
      <c r="K13" s="522" t="s">
        <v>203</v>
      </c>
      <c r="L13" s="1263" t="s">
        <v>94</v>
      </c>
      <c r="M13" s="1264"/>
      <c r="N13" s="535" t="s">
        <v>86</v>
      </c>
      <c r="O13" s="1265" t="s">
        <v>101</v>
      </c>
      <c r="P13" s="1007"/>
    </row>
    <row r="14" spans="1:16" s="73" customFormat="1" ht="20.45" customHeight="1" thickBot="1">
      <c r="A14" s="1425"/>
      <c r="B14" s="543" t="s">
        <v>210</v>
      </c>
      <c r="C14" s="1267" t="s">
        <v>59</v>
      </c>
      <c r="D14" s="1268"/>
      <c r="E14" s="549">
        <f>'Marks Entry'!$N$7</f>
        <v>10</v>
      </c>
      <c r="F14" s="549">
        <f>'Marks Entry'!$Q$7</f>
        <v>10</v>
      </c>
      <c r="G14" s="549">
        <f>'Marks Entry'!$T$7</f>
        <v>10</v>
      </c>
      <c r="H14" s="111">
        <f>SUM(E14:G14)</f>
        <v>30</v>
      </c>
      <c r="I14" s="1269">
        <f>'Marks Entry'!$X$7</f>
        <v>70</v>
      </c>
      <c r="J14" s="1270"/>
      <c r="K14" s="531">
        <f>SUM(H14,I14)</f>
        <v>100</v>
      </c>
      <c r="L14" s="1330">
        <f>'Marks Entry'!$AA$7</f>
        <v>100</v>
      </c>
      <c r="M14" s="1331"/>
      <c r="N14" s="536">
        <f>H14+I14+L14</f>
        <v>200</v>
      </c>
      <c r="O14" s="1266"/>
      <c r="P14" s="1007"/>
    </row>
    <row r="15" spans="1:16" s="73" customFormat="1" ht="20.45" customHeight="1">
      <c r="A15" s="1425"/>
      <c r="B15" s="543" t="s">
        <v>210</v>
      </c>
      <c r="C15" s="1324" t="str">
        <f>'Marks Entry'!$L$3</f>
        <v>HINDI</v>
      </c>
      <c r="D15" s="1325"/>
      <c r="E15" s="527" t="str">
        <f>IF($L4="TC",0,IF($L4="Nso",0,VLOOKUP($A1,'Marks Entry'!$B$9:$FN$108,13,0)))</f>
        <v>ML</v>
      </c>
      <c r="F15" s="527">
        <f>IF($L4="TC",0,IF($L4="Nso",0,VLOOKUP($A1,'Marks Entry'!$B$9:$FN$108,16,0)))</f>
        <v>7</v>
      </c>
      <c r="G15" s="527">
        <f>IF($L4="TC",0,IF($L4="Nso",0,VLOOKUP($A1,'Marks Entry'!$B$9:$FN$108,19,0)))</f>
        <v>2</v>
      </c>
      <c r="H15" s="528">
        <f>SUM(E15:G15)</f>
        <v>9</v>
      </c>
      <c r="I15" s="1326">
        <f>IF($L4="TC",0,IF($L4="Nso",0,VLOOKUP($A1,'Marks Entry'!$B$9:$FN$108,23,0)))</f>
        <v>35</v>
      </c>
      <c r="J15" s="1327"/>
      <c r="K15" s="532">
        <f>SUM(H15,I15)</f>
        <v>44</v>
      </c>
      <c r="L15" s="1328">
        <f>IF($L4="TC",0,IF($L4="Nso",0,VLOOKUP($A1,'Marks Entry'!$B$9:$FN$108,26,0)))</f>
        <v>55</v>
      </c>
      <c r="M15" s="1329"/>
      <c r="N15" s="537">
        <f>SUM(H15,I15,L15)</f>
        <v>99</v>
      </c>
      <c r="O15" s="544" t="str">
        <f>IF($L4="TC",0,IF($L4="Nso",0,VLOOKUP($A1,'Marks Entry'!$B$9:$FN$108,30,0)))</f>
        <v>D</v>
      </c>
      <c r="P15" s="1007"/>
    </row>
    <row r="16" spans="1:16" s="73" customFormat="1" ht="20.45" customHeight="1">
      <c r="A16" s="1425"/>
      <c r="B16" s="543" t="s">
        <v>210</v>
      </c>
      <c r="C16" s="1271" t="str">
        <f>'Marks Entry'!$AF$3</f>
        <v>ENGLISH</v>
      </c>
      <c r="D16" s="1272"/>
      <c r="E16" s="527">
        <f>IF($L4="TC",0,IF($L4="Nso",0,VLOOKUP($A1,'Marks Entry'!$B$9:$FN$108,33,0)))</f>
        <v>4</v>
      </c>
      <c r="F16" s="527">
        <f>IF($L4="TC",0,IF($L4="Nso",0,VLOOKUP($A1,'Marks Entry'!$B$9:$FN$108,36,0)))</f>
        <v>4</v>
      </c>
      <c r="G16" s="527">
        <f>IF($L4="TC",0,IF($L4="Nso",0,VLOOKUP($A1,'Marks Entry'!$B$9:$FN$108,39,0)))</f>
        <v>2</v>
      </c>
      <c r="H16" s="529">
        <f t="shared" ref="H16:H20" si="0">SUM(E16:G16)</f>
        <v>10</v>
      </c>
      <c r="I16" s="1273">
        <f>IF($L4="TC",0,IF($L4="Nso",0,VLOOKUP($A1,'Marks Entry'!$B$9:$FN$108,43,0)))</f>
        <v>35</v>
      </c>
      <c r="J16" s="1274"/>
      <c r="K16" s="533">
        <f t="shared" ref="K16:K20" si="1">SUM(H16,I16)</f>
        <v>45</v>
      </c>
      <c r="L16" s="1275">
        <f>IF($L4="TC",0,IF($L4="Nso",0,VLOOKUP($A1,'Marks Entry'!$B$9:$FN$108,46,0)))</f>
        <v>53</v>
      </c>
      <c r="M16" s="1276"/>
      <c r="N16" s="537">
        <f t="shared" ref="N16:N20" si="2">SUM(H16,I16,L16)</f>
        <v>98</v>
      </c>
      <c r="O16" s="544" t="str">
        <f>IF($L4="TC",0,IF($L4="Nso",0,VLOOKUP($A1,'Marks Entry'!$B$9:$FN$108,50,0)))</f>
        <v>D</v>
      </c>
      <c r="P16" s="1007"/>
    </row>
    <row r="17" spans="1:16" s="73" customFormat="1" ht="20.45" customHeight="1">
      <c r="A17" s="1425"/>
      <c r="B17" s="543" t="s">
        <v>210</v>
      </c>
      <c r="C17" s="1271" t="str">
        <f>'Marks Entry'!$AZ$3</f>
        <v>SANSKRIT</v>
      </c>
      <c r="D17" s="1272"/>
      <c r="E17" s="527">
        <f>IF($L4="TC",0,IF($L4="Nso",0,VLOOKUP($A1,'Marks Entry'!$B$9:$FN$108,53,0)))</f>
        <v>4</v>
      </c>
      <c r="F17" s="527">
        <f>IF($L4="TC",0,IF($L4="TC",0,IF($L4="Nso",0,VLOOKUP($A1,'Marks Entry'!$B$9:$FN$108,56,0))))</f>
        <v>4</v>
      </c>
      <c r="G17" s="527">
        <f>IF($L4="TC",0,IF($L4="TC",0,IF($L4="Nso",0,VLOOKUP($A1,'Marks Entry'!$B$9:$FN$108,59,0))))</f>
        <v>2</v>
      </c>
      <c r="H17" s="529">
        <f t="shared" si="0"/>
        <v>10</v>
      </c>
      <c r="I17" s="1273">
        <f>IF($L4="TC",0,IF($L4="Nso",0,VLOOKUP($A1,'Marks Entry'!$B$9:$FN$108,63,0)))</f>
        <v>35</v>
      </c>
      <c r="J17" s="1274"/>
      <c r="K17" s="533">
        <f t="shared" si="1"/>
        <v>45</v>
      </c>
      <c r="L17" s="1275">
        <f>IF($L4="TC",0,IF($L4="Nso",0,VLOOKUP($A1,'Marks Entry'!$B$9:$FN$108,66,0)))</f>
        <v>53</v>
      </c>
      <c r="M17" s="1276"/>
      <c r="N17" s="537">
        <f t="shared" si="2"/>
        <v>98</v>
      </c>
      <c r="O17" s="544" t="str">
        <f>IF($L4="TC",0,IF($L4="Nso",0,VLOOKUP($A1,'Marks Entry'!$B$9:$FN$108,70,0)))</f>
        <v>D</v>
      </c>
      <c r="P17" s="1007"/>
    </row>
    <row r="18" spans="1:16" s="73" customFormat="1" ht="20.45" customHeight="1">
      <c r="A18" s="1425"/>
      <c r="B18" s="543" t="s">
        <v>210</v>
      </c>
      <c r="C18" s="1271" t="str">
        <f>'Marks Entry'!$BT$3</f>
        <v>SCIENCE</v>
      </c>
      <c r="D18" s="1272"/>
      <c r="E18" s="527">
        <f>IF($L4="TC",0,IF($L4="Nso",0,VLOOKUP($A1,'Marks Entry'!$B$9:$FN$108,73,0)))</f>
        <v>7</v>
      </c>
      <c r="F18" s="527">
        <f>IF($L4="TC",0,IF($L4="Nso",0,VLOOKUP($A1,'Marks Entry'!$B$9:$FN$108,76,0)))</f>
        <v>4</v>
      </c>
      <c r="G18" s="527">
        <f>IF($L4="TC",0,IF($L4="Nso",0,VLOOKUP($A1,'Marks Entry'!$B$9:$FN$108,79,0)))</f>
        <v>2</v>
      </c>
      <c r="H18" s="529">
        <f t="shared" si="0"/>
        <v>13</v>
      </c>
      <c r="I18" s="1273">
        <f>IF($L4="TC",0,IF($L4="Nso",0,VLOOKUP($A1,'Marks Entry'!$B$9:$FN$108,83,0)))</f>
        <v>35</v>
      </c>
      <c r="J18" s="1274"/>
      <c r="K18" s="533">
        <f t="shared" si="1"/>
        <v>48</v>
      </c>
      <c r="L18" s="1275">
        <f>IF($L4="TC",0,IF($L4="Nso",0,VLOOKUP($A1,'Marks Entry'!$B$9:$FN$108,86,0)))</f>
        <v>53</v>
      </c>
      <c r="M18" s="1276"/>
      <c r="N18" s="537">
        <f t="shared" si="2"/>
        <v>101</v>
      </c>
      <c r="O18" s="544" t="str">
        <f>IF($L4="TC",0,IF($L4="Nso",0,VLOOKUP($A1,'Marks Entry'!$B$9:$FN$108,90,0)))</f>
        <v>D</v>
      </c>
      <c r="P18" s="1007"/>
    </row>
    <row r="19" spans="1:16" s="73" customFormat="1" ht="20.45" customHeight="1">
      <c r="A19" s="1425"/>
      <c r="B19" s="543" t="s">
        <v>210</v>
      </c>
      <c r="C19" s="1271" t="str">
        <f>'Marks Entry'!$CN$3</f>
        <v>MATHEMATICS</v>
      </c>
      <c r="D19" s="1272"/>
      <c r="E19" s="527">
        <f>IF($L4="TC",0,IF($L4="Nso",0,VLOOKUP($A1,'Marks Entry'!$B$9:$FN$108,93,0)))</f>
        <v>5</v>
      </c>
      <c r="F19" s="527">
        <f>IF($L4="TC",0,IF($L4="Nso",0,VLOOKUP($A1,'Marks Entry'!$B$9:$FN$108,96,0)))</f>
        <v>4</v>
      </c>
      <c r="G19" s="527">
        <f>IF($L4="TC",0,IF($L4="Nso",0,VLOOKUP($A1,'Marks Entry'!$B$9:$FN$108,99,0)))</f>
        <v>2</v>
      </c>
      <c r="H19" s="529">
        <f t="shared" si="0"/>
        <v>11</v>
      </c>
      <c r="I19" s="1273">
        <f>IF($L4="TC",0,IF($L4="Nso",0,VLOOKUP($A1,'Marks Entry'!$B$9:$FN$108,103,0)))</f>
        <v>35</v>
      </c>
      <c r="J19" s="1274"/>
      <c r="K19" s="533">
        <f t="shared" si="1"/>
        <v>46</v>
      </c>
      <c r="L19" s="1275">
        <f>IF($L4="TC",0,IF($L4="Nso",0,VLOOKUP($A1,'Marks Entry'!$B$9:$FN$108,106,0)))</f>
        <v>53</v>
      </c>
      <c r="M19" s="1276"/>
      <c r="N19" s="537">
        <f t="shared" si="2"/>
        <v>99</v>
      </c>
      <c r="O19" s="544" t="str">
        <f>IF($L4="TC",0,IF($L4="Nso",0,VLOOKUP($A1,'Marks Entry'!$B$9:$FN$108,110,0)))</f>
        <v>D</v>
      </c>
      <c r="P19" s="1007"/>
    </row>
    <row r="20" spans="1:16" s="73" customFormat="1" ht="20.45" customHeight="1" thickBot="1">
      <c r="A20" s="1425"/>
      <c r="B20" s="543" t="s">
        <v>210</v>
      </c>
      <c r="C20" s="1277" t="str">
        <f>'Marks Entry'!$DH$3</f>
        <v>SOCIAL SCIENCE</v>
      </c>
      <c r="D20" s="1278"/>
      <c r="E20" s="527">
        <f>IF($L4="TC",0,IF($L4="Nso",0,VLOOKUP($A1,'Marks Entry'!$B$9:$FN$108,113,0)))</f>
        <v>4</v>
      </c>
      <c r="F20" s="527">
        <f>IF($L4="TC",0,IF($L4="Nso",0,VLOOKUP($A1,'Marks Entry'!$B$9:$FN$108,116,0)))</f>
        <v>4</v>
      </c>
      <c r="G20" s="527">
        <f>IF($L4="TC",0,IF($L4="Nso",0,VLOOKUP($A1,'Marks Entry'!$B$9:$FN$108,119,0)))</f>
        <v>2</v>
      </c>
      <c r="H20" s="530">
        <f t="shared" si="0"/>
        <v>10</v>
      </c>
      <c r="I20" s="1279">
        <f>IF($L4="TC",0,IF($L4="Nso",0,VLOOKUP($A1,'Marks Entry'!$B$9:$FN$108,123,0)))</f>
        <v>25</v>
      </c>
      <c r="J20" s="1280"/>
      <c r="K20" s="534">
        <f t="shared" si="1"/>
        <v>35</v>
      </c>
      <c r="L20" s="1281">
        <f>IF($L4="TC",0,IF($L4="Nso",0,VLOOKUP($A1,'Marks Entry'!$B$9:$FN$108,126,0)))</f>
        <v>53</v>
      </c>
      <c r="M20" s="1282"/>
      <c r="N20" s="537">
        <f t="shared" si="2"/>
        <v>88</v>
      </c>
      <c r="O20" s="544" t="str">
        <f>IF($L4="TC",0,IF($L4="Nso",0,VLOOKUP($A1,'Marks Entry'!$B$9:$FN$108,130,0)))</f>
        <v>D</v>
      </c>
      <c r="P20" s="1007"/>
    </row>
    <row r="21" spans="1:16" s="73" customFormat="1" ht="20.45" customHeight="1">
      <c r="A21" s="1425"/>
      <c r="B21" s="543" t="s">
        <v>210</v>
      </c>
      <c r="C21" s="1350" t="s">
        <v>87</v>
      </c>
      <c r="D21" s="1351"/>
      <c r="E21" s="1352"/>
      <c r="F21" s="1356" t="s">
        <v>88</v>
      </c>
      <c r="G21" s="1357"/>
      <c r="H21" s="1358" t="s">
        <v>89</v>
      </c>
      <c r="I21" s="1358"/>
      <c r="J21" s="1359" t="s">
        <v>44</v>
      </c>
      <c r="K21" s="1360"/>
      <c r="L21" s="236" t="s">
        <v>95</v>
      </c>
      <c r="M21" s="691" t="s">
        <v>208</v>
      </c>
      <c r="N21" s="200" t="s">
        <v>42</v>
      </c>
      <c r="O21" s="545" t="s">
        <v>46</v>
      </c>
      <c r="P21" s="1007"/>
    </row>
    <row r="22" spans="1:16" s="73" customFormat="1" ht="20.45" customHeight="1" thickBot="1">
      <c r="A22" s="1425"/>
      <c r="B22" s="543" t="s">
        <v>210</v>
      </c>
      <c r="C22" s="1353"/>
      <c r="D22" s="1354"/>
      <c r="E22" s="1355"/>
      <c r="F22" s="1361">
        <f>IF($L4="TC",0,IF($L4="Nso",0,VLOOKUP($A1,'Marks Entry'!$B$9:$FN$108,161,0)))</f>
        <v>1200</v>
      </c>
      <c r="G22" s="1362"/>
      <c r="H22" s="1363">
        <f>IF($L4="TC",0,IF($L4="Nso",0,VLOOKUP($A1,'Marks Entry'!$B$9:$FN$108,162,0)))</f>
        <v>583</v>
      </c>
      <c r="I22" s="1363"/>
      <c r="J22" s="1364">
        <f>IF($L4="TC",0,IF($L4="Nso",0,VLOOKUP($A1,'Marks Entry'!$B$9:$FN$108,163,0)))</f>
        <v>48.583333333333336</v>
      </c>
      <c r="K22" s="1365"/>
      <c r="L22" s="237" t="str">
        <f>IF($L4="TC",0,IF($L4="Nso",0,VLOOKUP($A1,'Marks Entry'!$B$9:$FN$108,164,0)))</f>
        <v>Second</v>
      </c>
      <c r="M22" s="237" t="str">
        <f>IF($L4="TC",0,IF($L4="Nso",0,VLOOKUP($A1,'Marks Entry'!$B$9:$FN$108,165,0)))</f>
        <v>D</v>
      </c>
      <c r="N22" s="542" t="str">
        <f>IF($L4="TC","TC",IF($L4="Nso","NSO",VLOOKUP($A1,'Marks Entry'!$B$9:$FN$108,166,0)))</f>
        <v>PASSED</v>
      </c>
      <c r="O22" s="546">
        <f>IF($L4="Nso",0,VLOOKUP($A1,'Marks Entry'!$B$9:$FN$108,168,0))</f>
        <v>2.9999999999999991</v>
      </c>
      <c r="P22" s="1007"/>
    </row>
    <row r="23" spans="1:16" s="73" customFormat="1" ht="20.45" customHeight="1">
      <c r="A23" s="1425"/>
      <c r="B23" s="543" t="s">
        <v>210</v>
      </c>
      <c r="C23" s="1332" t="s">
        <v>62</v>
      </c>
      <c r="D23" s="1333"/>
      <c r="E23" s="1333"/>
      <c r="F23" s="1333"/>
      <c r="G23" s="1333"/>
      <c r="H23" s="1333"/>
      <c r="I23" s="1334"/>
      <c r="J23" s="1335" t="s">
        <v>63</v>
      </c>
      <c r="K23" s="1335"/>
      <c r="L23" s="1336"/>
      <c r="M23" s="238">
        <f>IF($L4="TC",0,IF($L4="Nso",0,VLOOKUP($A1,'Marks Entry'!$B$9:$FN$108,158,0)))</f>
        <v>362</v>
      </c>
      <c r="N23" s="1337" t="s">
        <v>104</v>
      </c>
      <c r="O23" s="1338"/>
      <c r="P23" s="1007"/>
    </row>
    <row r="24" spans="1:16" s="73" customFormat="1" ht="20.45" customHeight="1" thickBot="1">
      <c r="A24" s="1425"/>
      <c r="B24" s="543" t="s">
        <v>210</v>
      </c>
      <c r="C24" s="1339" t="s">
        <v>57</v>
      </c>
      <c r="D24" s="1340"/>
      <c r="E24" s="1340"/>
      <c r="F24" s="1341" t="s">
        <v>168</v>
      </c>
      <c r="G24" s="1341"/>
      <c r="H24" s="1341"/>
      <c r="I24" s="523" t="s">
        <v>50</v>
      </c>
      <c r="J24" s="1342" t="s">
        <v>64</v>
      </c>
      <c r="K24" s="1342"/>
      <c r="L24" s="1343"/>
      <c r="M24" s="239">
        <f>IF($L4="TC",0,IF($L4="Nso",0,VLOOKUP($A1,'Marks Entry'!$B$9:$FN$108,159,0)))</f>
        <v>274</v>
      </c>
      <c r="N24" s="1344">
        <f>IF($L4="TC",0,IF($L4="Nso",0,VLOOKUP($A1,'Marks Entry'!$B$9:$FN$108,160,0)))</f>
        <v>75.690607734806619</v>
      </c>
      <c r="O24" s="1345"/>
      <c r="P24" s="1007"/>
    </row>
    <row r="25" spans="1:16" s="73" customFormat="1" ht="20.45" customHeight="1">
      <c r="A25" s="1425"/>
      <c r="B25" s="543" t="s">
        <v>210</v>
      </c>
      <c r="C25" s="1339"/>
      <c r="D25" s="1340"/>
      <c r="E25" s="1340"/>
      <c r="F25" s="1341"/>
      <c r="G25" s="1341"/>
      <c r="H25" s="1341"/>
      <c r="I25" s="524" t="s">
        <v>102</v>
      </c>
      <c r="J25" s="1346" t="s">
        <v>65</v>
      </c>
      <c r="K25" s="1346"/>
      <c r="L25" s="1347"/>
      <c r="M25" s="1348" t="str">
        <f>IF($L4="TC",0,IF($L4="Nso",0,VLOOKUP($A1,'Marks Entry'!$B$9:$FN$108,169,0)))</f>
        <v>Average</v>
      </c>
      <c r="N25" s="1348"/>
      <c r="O25" s="1349"/>
      <c r="P25" s="1007"/>
    </row>
    <row r="26" spans="1:16" s="73" customFormat="1" ht="20.45" customHeight="1">
      <c r="A26" s="1425"/>
      <c r="B26" s="543" t="s">
        <v>210</v>
      </c>
      <c r="C26" s="1397" t="str">
        <f>'Marks Entry'!$EB$3</f>
        <v>Work Exp.</v>
      </c>
      <c r="D26" s="1398"/>
      <c r="E26" s="1399"/>
      <c r="F26" s="1400" t="str">
        <f>IF($L4="TC",0,IF($L4="Nso",0,VLOOKUP($A1,'Marks Entry'!$B$9:$GM$108,186,0)))</f>
        <v>71/100</v>
      </c>
      <c r="G26" s="1400"/>
      <c r="H26" s="1400"/>
      <c r="I26" s="59" t="str">
        <f>IF($L4="TC",0,IF($L4="Nso",0,VLOOKUP($A1,'Marks Entry'!$B$9:$GM$108,139,0)))</f>
        <v>B</v>
      </c>
      <c r="J26" s="1401" t="s">
        <v>81</v>
      </c>
      <c r="K26" s="1401"/>
      <c r="L26" s="1402"/>
      <c r="M26" s="1403">
        <f>'Marks Entry'!$AA$2</f>
        <v>45041</v>
      </c>
      <c r="N26" s="1403"/>
      <c r="O26" s="1404"/>
      <c r="P26" s="1007"/>
    </row>
    <row r="27" spans="1:16" s="73" customFormat="1" ht="20.45" customHeight="1">
      <c r="A27" s="1425"/>
      <c r="B27" s="543" t="s">
        <v>210</v>
      </c>
      <c r="C27" s="1405" t="str">
        <f>'Marks Entry'!$EK$3</f>
        <v>Art Edu.</v>
      </c>
      <c r="D27" s="1400"/>
      <c r="E27" s="1400"/>
      <c r="F27" s="1406" t="str">
        <f>IF($L4="TC",0,IF($L4="Nso",0,VLOOKUP($A1,'Marks Entry'!$B$9:$GM$108,190,0)))</f>
        <v>61/100</v>
      </c>
      <c r="G27" s="1407"/>
      <c r="H27" s="1408"/>
      <c r="I27" s="59" t="str">
        <f>IF($L4="TC",0,IF($L4="Nso",0,VLOOKUP($A1,'Marks Entry'!$B$9:$GM$108,148,0)))</f>
        <v>C</v>
      </c>
      <c r="J27" s="1409"/>
      <c r="K27" s="1409"/>
      <c r="L27" s="1410"/>
      <c r="M27" s="1410"/>
      <c r="N27" s="1410"/>
      <c r="O27" s="1411"/>
      <c r="P27" s="1007"/>
    </row>
    <row r="28" spans="1:16" s="73" customFormat="1" ht="20.45" customHeight="1">
      <c r="A28" s="1425"/>
      <c r="B28" s="543" t="s">
        <v>210</v>
      </c>
      <c r="C28" s="1366" t="str">
        <f>'Marks Entry'!$ET$3</f>
        <v>HEALTH &amp; PHY. EDU.</v>
      </c>
      <c r="D28" s="1367"/>
      <c r="E28" s="1367"/>
      <c r="F28" s="1368" t="str">
        <f>IF($L4="TC",0,IF($L4="Nso",0,VLOOKUP($A1,'Marks Entry'!$B$9:$GM$108,194,0)))</f>
        <v>61/100</v>
      </c>
      <c r="G28" s="1369"/>
      <c r="H28" s="1370"/>
      <c r="I28" s="59" t="str">
        <f>IF($L4="TC",0,IF($L4="Nso",0,VLOOKUP($A1,'Marks Entry'!$B$9:$GM$108,157,0)))</f>
        <v>C</v>
      </c>
      <c r="J28" s="1371" t="s">
        <v>77</v>
      </c>
      <c r="K28" s="1372"/>
      <c r="L28" s="1373"/>
      <c r="M28" s="1377"/>
      <c r="N28" s="1372"/>
      <c r="O28" s="1378"/>
      <c r="P28" s="1007"/>
    </row>
    <row r="29" spans="1:16" s="73" customFormat="1" ht="20.45" customHeight="1">
      <c r="A29" s="1425"/>
      <c r="B29" s="543" t="s">
        <v>210</v>
      </c>
      <c r="C29" s="1381" t="s">
        <v>66</v>
      </c>
      <c r="D29" s="1382"/>
      <c r="E29" s="1382"/>
      <c r="F29" s="1382"/>
      <c r="G29" s="1382"/>
      <c r="H29" s="1382"/>
      <c r="I29" s="1383"/>
      <c r="J29" s="1374"/>
      <c r="K29" s="1375"/>
      <c r="L29" s="1376"/>
      <c r="M29" s="1379"/>
      <c r="N29" s="1375"/>
      <c r="O29" s="1380"/>
      <c r="P29" s="1007"/>
    </row>
    <row r="30" spans="1:16" s="73" customFormat="1" ht="20.45" customHeight="1" thickBot="1">
      <c r="A30" s="1425"/>
      <c r="B30" s="543" t="s">
        <v>210</v>
      </c>
      <c r="C30" s="60" t="s">
        <v>67</v>
      </c>
      <c r="D30" s="1384" t="s">
        <v>72</v>
      </c>
      <c r="E30" s="1385"/>
      <c r="F30" s="1384" t="s">
        <v>73</v>
      </c>
      <c r="G30" s="1386"/>
      <c r="H30" s="1386"/>
      <c r="I30" s="1387"/>
      <c r="J30" s="1388" t="s">
        <v>78</v>
      </c>
      <c r="K30" s="1389"/>
      <c r="L30" s="1389"/>
      <c r="M30" s="1389"/>
      <c r="N30" s="1389"/>
      <c r="O30" s="1390"/>
      <c r="P30" s="1007"/>
    </row>
    <row r="31" spans="1:16" s="73" customFormat="1" ht="20.45" customHeight="1">
      <c r="A31" s="1425"/>
      <c r="B31" s="543" t="s">
        <v>210</v>
      </c>
      <c r="C31" s="261" t="s">
        <v>68</v>
      </c>
      <c r="D31" s="1328" t="s">
        <v>211</v>
      </c>
      <c r="E31" s="1327"/>
      <c r="F31" s="1394" t="s">
        <v>74</v>
      </c>
      <c r="G31" s="1395"/>
      <c r="H31" s="1395"/>
      <c r="I31" s="1396"/>
      <c r="J31" s="1391"/>
      <c r="K31" s="1392"/>
      <c r="L31" s="1392"/>
      <c r="M31" s="1392"/>
      <c r="N31" s="1392"/>
      <c r="O31" s="1393"/>
      <c r="P31" s="1007"/>
    </row>
    <row r="32" spans="1:16" s="73" customFormat="1" ht="20.45" customHeight="1">
      <c r="A32" s="1425"/>
      <c r="B32" s="543" t="s">
        <v>210</v>
      </c>
      <c r="C32" s="262" t="s">
        <v>69</v>
      </c>
      <c r="D32" s="1275" t="s">
        <v>212</v>
      </c>
      <c r="E32" s="1274"/>
      <c r="F32" s="1413" t="s">
        <v>75</v>
      </c>
      <c r="G32" s="1414"/>
      <c r="H32" s="1414"/>
      <c r="I32" s="1415"/>
      <c r="J32" s="1391"/>
      <c r="K32" s="1392"/>
      <c r="L32" s="1392"/>
      <c r="M32" s="1392"/>
      <c r="N32" s="1392"/>
      <c r="O32" s="1393"/>
      <c r="P32" s="1007"/>
    </row>
    <row r="33" spans="1:16" s="73" customFormat="1" ht="20.45" customHeight="1">
      <c r="A33" s="1425"/>
      <c r="B33" s="543" t="s">
        <v>210</v>
      </c>
      <c r="C33" s="262" t="s">
        <v>71</v>
      </c>
      <c r="D33" s="1275" t="s">
        <v>213</v>
      </c>
      <c r="E33" s="1274"/>
      <c r="F33" s="1413" t="s">
        <v>76</v>
      </c>
      <c r="G33" s="1414"/>
      <c r="H33" s="1414"/>
      <c r="I33" s="1415"/>
      <c r="J33" s="1416" t="s">
        <v>90</v>
      </c>
      <c r="K33" s="1417"/>
      <c r="L33" s="1417"/>
      <c r="M33" s="1417"/>
      <c r="N33" s="1417"/>
      <c r="O33" s="1418"/>
      <c r="P33" s="1007"/>
    </row>
    <row r="34" spans="1:16" s="73" customFormat="1" ht="20.45" customHeight="1">
      <c r="A34" s="1425"/>
      <c r="B34" s="543" t="s">
        <v>210</v>
      </c>
      <c r="C34" s="262" t="s">
        <v>70</v>
      </c>
      <c r="D34" s="1275" t="s">
        <v>214</v>
      </c>
      <c r="E34" s="1274"/>
      <c r="F34" s="1413" t="s">
        <v>103</v>
      </c>
      <c r="G34" s="1414"/>
      <c r="H34" s="1414"/>
      <c r="I34" s="1415"/>
      <c r="J34" s="1416"/>
      <c r="K34" s="1417"/>
      <c r="L34" s="1417"/>
      <c r="M34" s="1417"/>
      <c r="N34" s="1417"/>
      <c r="O34" s="1418"/>
      <c r="P34" s="1007"/>
    </row>
    <row r="35" spans="1:16" s="73" customFormat="1" ht="20.45" customHeight="1" thickBot="1">
      <c r="A35" s="1425"/>
      <c r="B35" s="547" t="s">
        <v>210</v>
      </c>
      <c r="C35" s="548" t="s">
        <v>153</v>
      </c>
      <c r="D35" s="1281" t="s">
        <v>215</v>
      </c>
      <c r="E35" s="1280"/>
      <c r="F35" s="1422" t="s">
        <v>216</v>
      </c>
      <c r="G35" s="1423"/>
      <c r="H35" s="1423"/>
      <c r="I35" s="1424"/>
      <c r="J35" s="1419"/>
      <c r="K35" s="1420"/>
      <c r="L35" s="1420"/>
      <c r="M35" s="1420"/>
      <c r="N35" s="1420"/>
      <c r="O35" s="1421"/>
      <c r="P35" s="1007"/>
    </row>
    <row r="36" spans="1:16" s="73" customFormat="1" ht="21" customHeight="1">
      <c r="A36" s="1412"/>
      <c r="B36" s="1412"/>
      <c r="C36" s="1412"/>
      <c r="D36" s="1412"/>
      <c r="E36" s="1412"/>
      <c r="F36" s="1412"/>
      <c r="G36" s="1412"/>
      <c r="H36" s="1412"/>
      <c r="I36" s="1412"/>
      <c r="J36" s="1412"/>
      <c r="K36" s="1412"/>
      <c r="L36" s="1412"/>
      <c r="M36" s="1412"/>
      <c r="N36" s="1412"/>
      <c r="O36" s="1412"/>
      <c r="P36" s="1412"/>
    </row>
    <row r="37" spans="1:16" s="73" customFormat="1" ht="21" customHeight="1">
      <c r="A37" s="692"/>
      <c r="B37" s="526"/>
      <c r="C37" s="526"/>
      <c r="D37" s="526"/>
      <c r="E37" s="526"/>
      <c r="F37" s="526"/>
      <c r="G37" s="526"/>
      <c r="H37" s="526"/>
      <c r="I37" s="526"/>
      <c r="J37" s="526"/>
      <c r="K37" s="526"/>
      <c r="L37" s="526"/>
      <c r="M37" s="526"/>
      <c r="N37" s="526"/>
      <c r="O37" s="526"/>
      <c r="P37" s="526"/>
    </row>
    <row r="38" spans="1:16" s="73" customFormat="1" ht="17.25" customHeight="1" thickBot="1">
      <c r="A38" s="241">
        <f>A1+1</f>
        <v>2</v>
      </c>
      <c r="B38" s="1302" t="s">
        <v>53</v>
      </c>
      <c r="C38" s="1302"/>
      <c r="D38" s="1302"/>
      <c r="E38" s="1302"/>
      <c r="F38" s="1302"/>
      <c r="G38" s="1302"/>
      <c r="H38" s="1302"/>
      <c r="I38" s="1302"/>
      <c r="J38" s="1302"/>
      <c r="K38" s="1302"/>
      <c r="L38" s="1302"/>
      <c r="M38" s="1302"/>
      <c r="N38" s="1302"/>
      <c r="O38" s="1302"/>
      <c r="P38" s="1007"/>
    </row>
    <row r="39" spans="1:16" s="73" customFormat="1" ht="44.25" customHeight="1">
      <c r="A39" s="1425"/>
      <c r="B39" s="1304" t="str">
        <f>IF(L41&gt;0,CONCATENATE(I41,L41),0)</f>
        <v>Roll No.:-902</v>
      </c>
      <c r="C39" s="1306"/>
      <c r="D39" s="1308" t="str">
        <f>Master!$E$8</f>
        <v>Govt. Sr. Secondary School Raimalwada</v>
      </c>
      <c r="E39" s="1309"/>
      <c r="F39" s="1309"/>
      <c r="G39" s="1309"/>
      <c r="H39" s="1309"/>
      <c r="I39" s="1309"/>
      <c r="J39" s="1309"/>
      <c r="K39" s="1309"/>
      <c r="L39" s="1309"/>
      <c r="M39" s="1309"/>
      <c r="N39" s="1309"/>
      <c r="O39" s="1310"/>
      <c r="P39" s="1007"/>
    </row>
    <row r="40" spans="1:16" s="73" customFormat="1" ht="26.25" customHeight="1" thickBot="1">
      <c r="A40" s="1425"/>
      <c r="B40" s="1305"/>
      <c r="C40" s="1307"/>
      <c r="D40" s="1311" t="str">
        <f>Master!$E$11</f>
        <v>P.S.-Bapini (Jodhpur)</v>
      </c>
      <c r="E40" s="1311"/>
      <c r="F40" s="1311"/>
      <c r="G40" s="1311"/>
      <c r="H40" s="1311"/>
      <c r="I40" s="1311"/>
      <c r="J40" s="1311"/>
      <c r="K40" s="1311"/>
      <c r="L40" s="1311"/>
      <c r="M40" s="1311"/>
      <c r="N40" s="1311"/>
      <c r="O40" s="1312"/>
      <c r="P40" s="1007"/>
    </row>
    <row r="41" spans="1:16" s="73" customFormat="1" ht="15" customHeight="1">
      <c r="A41" s="1425"/>
      <c r="B41" s="1313"/>
      <c r="C41" s="1314" t="s">
        <v>163</v>
      </c>
      <c r="D41" s="1315"/>
      <c r="E41" s="1315"/>
      <c r="F41" s="1315"/>
      <c r="G41" s="1315"/>
      <c r="H41" s="1316"/>
      <c r="I41" s="1320" t="s">
        <v>125</v>
      </c>
      <c r="J41" s="1321"/>
      <c r="K41" s="1321"/>
      <c r="L41" s="1286">
        <f>VLOOKUP(A38,'Marks Entry'!$B$9:$G$108,6)</f>
        <v>902</v>
      </c>
      <c r="M41" s="1288" t="str">
        <f>CONCATENATE('Marks Entry'!$C$3,"0",'Marks Entry'!$G$3)</f>
        <v>School U-Dise Code :-08151106901</v>
      </c>
      <c r="N41" s="1289"/>
      <c r="O41" s="1290"/>
      <c r="P41" s="1007"/>
    </row>
    <row r="42" spans="1:16" s="73" customFormat="1" ht="15" customHeight="1">
      <c r="A42" s="1425"/>
      <c r="B42" s="1313"/>
      <c r="C42" s="1314"/>
      <c r="D42" s="1315"/>
      <c r="E42" s="1315"/>
      <c r="F42" s="1315"/>
      <c r="G42" s="1315"/>
      <c r="H42" s="1316"/>
      <c r="I42" s="1320"/>
      <c r="J42" s="1321"/>
      <c r="K42" s="1321"/>
      <c r="L42" s="1286"/>
      <c r="M42" s="1291" t="str">
        <f>CONCATENATE('Marks Entry'!$I$3,'Marks Entry'!$J$3)</f>
        <v>Session :-2022-23</v>
      </c>
      <c r="N42" s="1292"/>
      <c r="O42" s="1293"/>
      <c r="P42" s="1007"/>
    </row>
    <row r="43" spans="1:16" s="73" customFormat="1" ht="15" customHeight="1" thickBot="1">
      <c r="A43" s="1425"/>
      <c r="B43" s="1313"/>
      <c r="C43" s="1317"/>
      <c r="D43" s="1318"/>
      <c r="E43" s="1318"/>
      <c r="F43" s="1318"/>
      <c r="G43" s="1318"/>
      <c r="H43" s="1319"/>
      <c r="I43" s="1322"/>
      <c r="J43" s="1323"/>
      <c r="K43" s="1323"/>
      <c r="L43" s="1287"/>
      <c r="M43" s="1294"/>
      <c r="N43" s="1295"/>
      <c r="O43" s="1296"/>
      <c r="P43" s="1007"/>
    </row>
    <row r="44" spans="1:16" s="73" customFormat="1" ht="19.5" customHeight="1">
      <c r="A44" s="1425"/>
      <c r="B44" s="543" t="s">
        <v>210</v>
      </c>
      <c r="C44" s="1297" t="s">
        <v>21</v>
      </c>
      <c r="D44" s="1298"/>
      <c r="E44" s="1298"/>
      <c r="F44" s="1298"/>
      <c r="G44" s="1299"/>
      <c r="H44" s="13" t="s">
        <v>161</v>
      </c>
      <c r="I44" s="1300">
        <f>VLOOKUP($A38,'Marks Entry'!$B$9:$FN$108,4,0)</f>
        <v>1490</v>
      </c>
      <c r="J44" s="1300"/>
      <c r="K44" s="1300"/>
      <c r="L44" s="1300"/>
      <c r="M44" s="1300"/>
      <c r="N44" s="1300"/>
      <c r="O44" s="1301"/>
      <c r="P44" s="1007"/>
    </row>
    <row r="45" spans="1:16" s="73" customFormat="1" ht="19.5" customHeight="1">
      <c r="A45" s="1425"/>
      <c r="B45" s="543" t="s">
        <v>210</v>
      </c>
      <c r="C45" s="1283" t="s">
        <v>23</v>
      </c>
      <c r="D45" s="1284"/>
      <c r="E45" s="1284"/>
      <c r="F45" s="1284"/>
      <c r="G45" s="1285"/>
      <c r="H45" s="25" t="s">
        <v>161</v>
      </c>
      <c r="I45" s="1252" t="str">
        <f>VLOOKUP($A38,'Marks Entry'!$B$9:$FN$108,7,0)</f>
        <v>ACHALA RAM</v>
      </c>
      <c r="J45" s="1252"/>
      <c r="K45" s="1252"/>
      <c r="L45" s="1252"/>
      <c r="M45" s="1252"/>
      <c r="N45" s="1252"/>
      <c r="O45" s="1253"/>
      <c r="P45" s="1007"/>
    </row>
    <row r="46" spans="1:16" s="73" customFormat="1" ht="19.5" customHeight="1">
      <c r="A46" s="1425"/>
      <c r="B46" s="543" t="s">
        <v>210</v>
      </c>
      <c r="C46" s="1283" t="s">
        <v>24</v>
      </c>
      <c r="D46" s="1284"/>
      <c r="E46" s="1284"/>
      <c r="F46" s="1284"/>
      <c r="G46" s="1285"/>
      <c r="H46" s="25" t="s">
        <v>161</v>
      </c>
      <c r="I46" s="1252" t="str">
        <f>VLOOKUP($A38,'Marks Entry'!$B$9:$FN$108,8,0)</f>
        <v>HEMA RAM</v>
      </c>
      <c r="J46" s="1252"/>
      <c r="K46" s="1252"/>
      <c r="L46" s="1252"/>
      <c r="M46" s="1252"/>
      <c r="N46" s="1252"/>
      <c r="O46" s="1253"/>
      <c r="P46" s="1007"/>
    </row>
    <row r="47" spans="1:16" s="73" customFormat="1" ht="19.5" customHeight="1">
      <c r="A47" s="1425"/>
      <c r="B47" s="543" t="s">
        <v>210</v>
      </c>
      <c r="C47" s="1283" t="s">
        <v>55</v>
      </c>
      <c r="D47" s="1284"/>
      <c r="E47" s="1284"/>
      <c r="F47" s="1284"/>
      <c r="G47" s="1285"/>
      <c r="H47" s="25" t="s">
        <v>161</v>
      </c>
      <c r="I47" s="1252" t="str">
        <f>VLOOKUP($A38,'Marks Entry'!$B$9:$FN$108,9,0)</f>
        <v>TULACHHI DEVI</v>
      </c>
      <c r="J47" s="1252"/>
      <c r="K47" s="1252"/>
      <c r="L47" s="1252"/>
      <c r="M47" s="1252"/>
      <c r="N47" s="1252"/>
      <c r="O47" s="1253"/>
      <c r="P47" s="1007"/>
    </row>
    <row r="48" spans="1:16" s="73" customFormat="1" ht="19.5" customHeight="1">
      <c r="A48" s="1425"/>
      <c r="B48" s="543" t="s">
        <v>210</v>
      </c>
      <c r="C48" s="1283" t="s">
        <v>56</v>
      </c>
      <c r="D48" s="1284"/>
      <c r="E48" s="1284"/>
      <c r="F48" s="1284"/>
      <c r="G48" s="1285"/>
      <c r="H48" s="25" t="s">
        <v>161</v>
      </c>
      <c r="I48" s="1251" t="str">
        <f>CONCATENATE('Marks Entry'!$G$4,'Marks Entry'!$J$4)</f>
        <v>6(A)</v>
      </c>
      <c r="J48" s="1252"/>
      <c r="K48" s="1252"/>
      <c r="L48" s="1252"/>
      <c r="M48" s="1252"/>
      <c r="N48" s="1252"/>
      <c r="O48" s="1253"/>
      <c r="P48" s="1007"/>
    </row>
    <row r="49" spans="1:16" s="73" customFormat="1" ht="19.5" customHeight="1" thickBot="1">
      <c r="A49" s="1425"/>
      <c r="B49" s="543" t="s">
        <v>210</v>
      </c>
      <c r="C49" s="1254" t="s">
        <v>26</v>
      </c>
      <c r="D49" s="1255"/>
      <c r="E49" s="1255"/>
      <c r="F49" s="1255"/>
      <c r="G49" s="1256"/>
      <c r="H49" s="61" t="s">
        <v>161</v>
      </c>
      <c r="I49" s="1257">
        <f>VLOOKUP($A38,'Marks Entry'!$B$9:$FN$108,10,0)</f>
        <v>38535</v>
      </c>
      <c r="J49" s="1257"/>
      <c r="K49" s="1257"/>
      <c r="L49" s="1257"/>
      <c r="M49" s="1257"/>
      <c r="N49" s="1257"/>
      <c r="O49" s="1258"/>
      <c r="P49" s="1007"/>
    </row>
    <row r="50" spans="1:16" s="73" customFormat="1" ht="34.5" customHeight="1">
      <c r="A50" s="1425"/>
      <c r="B50" s="543" t="s">
        <v>210</v>
      </c>
      <c r="C50" s="1259" t="s">
        <v>57</v>
      </c>
      <c r="D50" s="1260"/>
      <c r="E50" s="525" t="s">
        <v>82</v>
      </c>
      <c r="F50" s="525" t="s">
        <v>83</v>
      </c>
      <c r="G50" s="525" t="str">
        <f>'Marks Entry'!$R$5</f>
        <v>No Bag Day Activity</v>
      </c>
      <c r="H50" s="521" t="s">
        <v>32</v>
      </c>
      <c r="I50" s="1261" t="s">
        <v>58</v>
      </c>
      <c r="J50" s="1262"/>
      <c r="K50" s="522" t="s">
        <v>203</v>
      </c>
      <c r="L50" s="1263" t="s">
        <v>94</v>
      </c>
      <c r="M50" s="1264"/>
      <c r="N50" s="535" t="s">
        <v>86</v>
      </c>
      <c r="O50" s="1265" t="s">
        <v>101</v>
      </c>
      <c r="P50" s="1007"/>
    </row>
    <row r="51" spans="1:16" s="73" customFormat="1" ht="20.45" customHeight="1" thickBot="1">
      <c r="A51" s="1425"/>
      <c r="B51" s="543" t="s">
        <v>210</v>
      </c>
      <c r="C51" s="1267" t="s">
        <v>59</v>
      </c>
      <c r="D51" s="1268"/>
      <c r="E51" s="549">
        <f>'Marks Entry'!$N$7</f>
        <v>10</v>
      </c>
      <c r="F51" s="549">
        <f>'Marks Entry'!$Q$7</f>
        <v>10</v>
      </c>
      <c r="G51" s="549">
        <f>'Marks Entry'!$T$7</f>
        <v>10</v>
      </c>
      <c r="H51" s="111">
        <f>SUM(E51:G51)</f>
        <v>30</v>
      </c>
      <c r="I51" s="1269">
        <f>'Marks Entry'!$X$7</f>
        <v>70</v>
      </c>
      <c r="J51" s="1270"/>
      <c r="K51" s="531">
        <f>SUM(H51,I51)</f>
        <v>100</v>
      </c>
      <c r="L51" s="1330">
        <f>'Marks Entry'!$AA$7</f>
        <v>100</v>
      </c>
      <c r="M51" s="1331"/>
      <c r="N51" s="536">
        <f>H51+I51+L51</f>
        <v>200</v>
      </c>
      <c r="O51" s="1266"/>
      <c r="P51" s="1007"/>
    </row>
    <row r="52" spans="1:16" s="73" customFormat="1" ht="20.45" customHeight="1">
      <c r="A52" s="1425"/>
      <c r="B52" s="543" t="s">
        <v>210</v>
      </c>
      <c r="C52" s="1324" t="str">
        <f>'Marks Entry'!$L$3</f>
        <v>HINDI</v>
      </c>
      <c r="D52" s="1325"/>
      <c r="E52" s="527">
        <f>IF($L41="TC",0,IF($L41="Nso",0,VLOOKUP($A38,'Marks Entry'!$B$9:$FN$108,13,0)))</f>
        <v>4</v>
      </c>
      <c r="F52" s="527">
        <f>IF($L41="TC",0,IF($L41="Nso",0,VLOOKUP($A38,'Marks Entry'!$B$9:$FN$108,16,0)))</f>
        <v>7</v>
      </c>
      <c r="G52" s="527">
        <f>IF($L41="TC",0,IF($L41="Nso",0,VLOOKUP($A38,'Marks Entry'!$B$9:$FN$108,19,0)))</f>
        <v>5</v>
      </c>
      <c r="H52" s="528">
        <f>SUM(E52:G52)</f>
        <v>16</v>
      </c>
      <c r="I52" s="1326">
        <f>IF($L41="TC",0,IF($L41="Nso",0,VLOOKUP($A38,'Marks Entry'!$B$9:$FN$108,23,0)))</f>
        <v>35</v>
      </c>
      <c r="J52" s="1327"/>
      <c r="K52" s="532">
        <f>SUM(H52,I52)</f>
        <v>51</v>
      </c>
      <c r="L52" s="1328">
        <f>IF($L41="TC",0,IF($L41="Nso",0,VLOOKUP($A38,'Marks Entry'!$B$9:$FN$108,26,0)))</f>
        <v>65</v>
      </c>
      <c r="M52" s="1329"/>
      <c r="N52" s="537">
        <f>SUM(H52,I52,L52)</f>
        <v>116</v>
      </c>
      <c r="O52" s="544" t="str">
        <f>IF($L41="TC",0,IF($L41="Nso",0,VLOOKUP($A38,'Marks Entry'!$B$9:$FN$108,30,0)))</f>
        <v>C</v>
      </c>
      <c r="P52" s="1007"/>
    </row>
    <row r="53" spans="1:16" s="73" customFormat="1" ht="20.45" customHeight="1">
      <c r="A53" s="1425"/>
      <c r="B53" s="543" t="s">
        <v>210</v>
      </c>
      <c r="C53" s="1271" t="str">
        <f>'Marks Entry'!$AF$3</f>
        <v>ENGLISH</v>
      </c>
      <c r="D53" s="1272"/>
      <c r="E53" s="527">
        <f>IF($L41="TC",0,IF($L41="Nso",0,VLOOKUP($A38,'Marks Entry'!$B$9:$FN$108,33,0)))</f>
        <v>9</v>
      </c>
      <c r="F53" s="527">
        <f>IF($L41="TC",0,IF($L41="Nso",0,VLOOKUP($A38,'Marks Entry'!$B$9:$FN$108,36,0)))</f>
        <v>9</v>
      </c>
      <c r="G53" s="527">
        <f>IF($L41="TC",0,IF($L41="Nso",0,VLOOKUP($A38,'Marks Entry'!$B$9:$FN$108,39,0)))</f>
        <v>2</v>
      </c>
      <c r="H53" s="529">
        <f t="shared" ref="H53:H57" si="3">SUM(E53:G53)</f>
        <v>20</v>
      </c>
      <c r="I53" s="1273">
        <f>IF($L41="TC",0,IF($L41="Nso",0,VLOOKUP($A38,'Marks Entry'!$B$9:$FN$108,43,0)))</f>
        <v>53</v>
      </c>
      <c r="J53" s="1274"/>
      <c r="K53" s="533">
        <f t="shared" ref="K53:K57" si="4">SUM(H53,I53)</f>
        <v>73</v>
      </c>
      <c r="L53" s="1275">
        <f>IF($L41="TC",0,IF($L41="Nso",0,VLOOKUP($A38,'Marks Entry'!$B$9:$FN$108,46,0)))</f>
        <v>65</v>
      </c>
      <c r="M53" s="1276"/>
      <c r="N53" s="537">
        <f t="shared" ref="N53:N57" si="5">SUM(H53,I53,L53)</f>
        <v>138</v>
      </c>
      <c r="O53" s="544" t="str">
        <f>IF($L41="TC",0,IF($L41="Nso",0,VLOOKUP($A38,'Marks Entry'!$B$9:$FN$108,50,0)))</f>
        <v>C</v>
      </c>
      <c r="P53" s="1007"/>
    </row>
    <row r="54" spans="1:16" s="73" customFormat="1" ht="20.45" customHeight="1">
      <c r="A54" s="1425"/>
      <c r="B54" s="543" t="s">
        <v>210</v>
      </c>
      <c r="C54" s="1271" t="str">
        <f>'Marks Entry'!$AZ$3</f>
        <v>SANSKRIT</v>
      </c>
      <c r="D54" s="1272"/>
      <c r="E54" s="527">
        <f>IF($L41="TC",0,IF($L41="Nso",0,VLOOKUP($A38,'Marks Entry'!$B$9:$FN$108,53,0)))</f>
        <v>5</v>
      </c>
      <c r="F54" s="527">
        <f>IF($L41="TC",0,IF($L41="TC",0,IF($L41="Nso",0,VLOOKUP($A38,'Marks Entry'!$B$9:$FN$108,56,0))))</f>
        <v>8</v>
      </c>
      <c r="G54" s="527">
        <f>IF($L41="TC",0,IF($L41="TC",0,IF($L41="Nso",0,VLOOKUP($A38,'Marks Entry'!$B$9:$FN$108,59,0))))</f>
        <v>2</v>
      </c>
      <c r="H54" s="529">
        <f t="shared" si="3"/>
        <v>15</v>
      </c>
      <c r="I54" s="1273">
        <f>IF($L41="TC",0,IF($L41="Nso",0,VLOOKUP($A38,'Marks Entry'!$B$9:$FN$108,63,0)))</f>
        <v>35</v>
      </c>
      <c r="J54" s="1274"/>
      <c r="K54" s="533">
        <f t="shared" si="4"/>
        <v>50</v>
      </c>
      <c r="L54" s="1275">
        <f>IF($L41="TC",0,IF($L41="Nso",0,VLOOKUP($A38,'Marks Entry'!$B$9:$FN$108,66,0)))</f>
        <v>60</v>
      </c>
      <c r="M54" s="1276"/>
      <c r="N54" s="537">
        <f t="shared" si="5"/>
        <v>110</v>
      </c>
      <c r="O54" s="544" t="str">
        <f>IF($L41="TC",0,IF($L41="Nso",0,VLOOKUP($A38,'Marks Entry'!$B$9:$FN$108,70,0)))</f>
        <v>C</v>
      </c>
      <c r="P54" s="1007"/>
    </row>
    <row r="55" spans="1:16" s="73" customFormat="1" ht="20.45" customHeight="1">
      <c r="A55" s="1425"/>
      <c r="B55" s="543" t="s">
        <v>210</v>
      </c>
      <c r="C55" s="1271" t="str">
        <f>'Marks Entry'!$BT$3</f>
        <v>SCIENCE</v>
      </c>
      <c r="D55" s="1272"/>
      <c r="E55" s="527">
        <f>IF($L41="TC",0,IF($L41="Nso",0,VLOOKUP($A38,'Marks Entry'!$B$9:$FN$108,73,0)))</f>
        <v>2</v>
      </c>
      <c r="F55" s="527">
        <f>IF($L41="TC",0,IF($L41="Nso",0,VLOOKUP($A38,'Marks Entry'!$B$9:$FN$108,76,0)))</f>
        <v>2</v>
      </c>
      <c r="G55" s="527">
        <f>IF($L41="TC",0,IF($L41="Nso",0,VLOOKUP($A38,'Marks Entry'!$B$9:$FN$108,79,0)))</f>
        <v>1</v>
      </c>
      <c r="H55" s="529">
        <f t="shared" si="3"/>
        <v>5</v>
      </c>
      <c r="I55" s="1273">
        <f>IF($L41="TC",0,IF($L41="Nso",0,VLOOKUP($A38,'Marks Entry'!$B$9:$FN$108,83,0)))</f>
        <v>30</v>
      </c>
      <c r="J55" s="1274"/>
      <c r="K55" s="533">
        <f t="shared" si="4"/>
        <v>35</v>
      </c>
      <c r="L55" s="1275">
        <f>IF($L41="TC",0,IF($L41="Nso",0,VLOOKUP($A38,'Marks Entry'!$B$9:$FN$108,86,0)))</f>
        <v>55</v>
      </c>
      <c r="M55" s="1276"/>
      <c r="N55" s="537">
        <f t="shared" si="5"/>
        <v>90</v>
      </c>
      <c r="O55" s="544" t="str">
        <f>IF($L41="TC",0,IF($L41="Nso",0,VLOOKUP($A38,'Marks Entry'!$B$9:$FN$108,90,0)))</f>
        <v>D</v>
      </c>
      <c r="P55" s="1007"/>
    </row>
    <row r="56" spans="1:16" s="73" customFormat="1" ht="20.45" customHeight="1">
      <c r="A56" s="1425"/>
      <c r="B56" s="543" t="s">
        <v>210</v>
      </c>
      <c r="C56" s="1271" t="str">
        <f>'Marks Entry'!$CN$3</f>
        <v>MATHEMATICS</v>
      </c>
      <c r="D56" s="1272"/>
      <c r="E56" s="527">
        <f>IF($L41="TC",0,IF($L41="Nso",0,VLOOKUP($A38,'Marks Entry'!$B$9:$FN$108,93,0)))</f>
        <v>2</v>
      </c>
      <c r="F56" s="527">
        <f>IF($L41="TC",0,IF($L41="Nso",0,VLOOKUP($A38,'Marks Entry'!$B$9:$FN$108,96,0)))</f>
        <v>4</v>
      </c>
      <c r="G56" s="527">
        <f>IF($L41="TC",0,IF($L41="Nso",0,VLOOKUP($A38,'Marks Entry'!$B$9:$FN$108,99,0)))</f>
        <v>2</v>
      </c>
      <c r="H56" s="529">
        <f t="shared" si="3"/>
        <v>8</v>
      </c>
      <c r="I56" s="1273">
        <f>IF($L41="TC",0,IF($L41="Nso",0,VLOOKUP($A38,'Marks Entry'!$B$9:$FN$108,103,0)))</f>
        <v>45</v>
      </c>
      <c r="J56" s="1274"/>
      <c r="K56" s="533">
        <f t="shared" si="4"/>
        <v>53</v>
      </c>
      <c r="L56" s="1275">
        <f>IF($L41="TC",0,IF($L41="Nso",0,VLOOKUP($A38,'Marks Entry'!$B$9:$FN$108,106,0)))</f>
        <v>50</v>
      </c>
      <c r="M56" s="1276"/>
      <c r="N56" s="537">
        <f t="shared" si="5"/>
        <v>103</v>
      </c>
      <c r="O56" s="544" t="str">
        <f>IF($L41="TC",0,IF($L41="Nso",0,VLOOKUP($A38,'Marks Entry'!$B$9:$FN$108,110,0)))</f>
        <v>C</v>
      </c>
      <c r="P56" s="1007"/>
    </row>
    <row r="57" spans="1:16" s="73" customFormat="1" ht="20.45" customHeight="1" thickBot="1">
      <c r="A57" s="1425"/>
      <c r="B57" s="543" t="s">
        <v>210</v>
      </c>
      <c r="C57" s="1277" t="str">
        <f>'Marks Entry'!$DH$3</f>
        <v>SOCIAL SCIENCE</v>
      </c>
      <c r="D57" s="1278"/>
      <c r="E57" s="527">
        <f>IF($L41="TC",0,IF($L41="Nso",0,VLOOKUP($A38,'Marks Entry'!$B$9:$FN$108,113,0)))</f>
        <v>6</v>
      </c>
      <c r="F57" s="527">
        <f>IF($L41="TC",0,IF($L41="Nso",0,VLOOKUP($A38,'Marks Entry'!$B$9:$FN$108,116,0)))</f>
        <v>6</v>
      </c>
      <c r="G57" s="527">
        <f>IF($L41="TC",0,IF($L41="Nso",0,VLOOKUP($A38,'Marks Entry'!$B$9:$FN$108,119,0)))</f>
        <v>3</v>
      </c>
      <c r="H57" s="530">
        <f t="shared" si="3"/>
        <v>15</v>
      </c>
      <c r="I57" s="1279">
        <f>IF($L41="TC",0,IF($L41="Nso",0,VLOOKUP($A38,'Marks Entry'!$B$9:$FN$108,123,0)))</f>
        <v>45</v>
      </c>
      <c r="J57" s="1280"/>
      <c r="K57" s="534">
        <f t="shared" si="4"/>
        <v>60</v>
      </c>
      <c r="L57" s="1281">
        <f>IF($L41="TC",0,IF($L41="Nso",0,VLOOKUP($A38,'Marks Entry'!$B$9:$FN$108,126,0)))</f>
        <v>65</v>
      </c>
      <c r="M57" s="1282"/>
      <c r="N57" s="537">
        <f t="shared" si="5"/>
        <v>125</v>
      </c>
      <c r="O57" s="544" t="str">
        <f>IF($L41="TC",0,IF($L41="Nso",0,VLOOKUP($A38,'Marks Entry'!$B$9:$FN$108,130,0)))</f>
        <v>C</v>
      </c>
      <c r="P57" s="1007"/>
    </row>
    <row r="58" spans="1:16" s="73" customFormat="1" ht="20.45" customHeight="1">
      <c r="A58" s="1425"/>
      <c r="B58" s="543" t="s">
        <v>210</v>
      </c>
      <c r="C58" s="1350" t="s">
        <v>87</v>
      </c>
      <c r="D58" s="1351"/>
      <c r="E58" s="1352"/>
      <c r="F58" s="1356" t="s">
        <v>88</v>
      </c>
      <c r="G58" s="1357"/>
      <c r="H58" s="1358" t="s">
        <v>89</v>
      </c>
      <c r="I58" s="1358"/>
      <c r="J58" s="1359" t="s">
        <v>44</v>
      </c>
      <c r="K58" s="1360"/>
      <c r="L58" s="236" t="s">
        <v>95</v>
      </c>
      <c r="M58" s="691" t="s">
        <v>208</v>
      </c>
      <c r="N58" s="200" t="s">
        <v>42</v>
      </c>
      <c r="O58" s="545" t="s">
        <v>46</v>
      </c>
      <c r="P58" s="1007"/>
    </row>
    <row r="59" spans="1:16" s="73" customFormat="1" ht="20.45" customHeight="1" thickBot="1">
      <c r="A59" s="1425"/>
      <c r="B59" s="543" t="s">
        <v>210</v>
      </c>
      <c r="C59" s="1353"/>
      <c r="D59" s="1354"/>
      <c r="E59" s="1355"/>
      <c r="F59" s="1361">
        <f>IF($L41="TC",0,IF($L41="Nso",0,VLOOKUP($A38,'Marks Entry'!$B$9:$FN$108,161,0)))</f>
        <v>1200</v>
      </c>
      <c r="G59" s="1362"/>
      <c r="H59" s="1363">
        <f>IF($L41="TC",0,IF($L41="Nso",0,VLOOKUP($A38,'Marks Entry'!$B$9:$FN$108,162,0)))</f>
        <v>682</v>
      </c>
      <c r="I59" s="1363"/>
      <c r="J59" s="1364">
        <f>IF($L41="TC",0,IF($L41="Nso",0,VLOOKUP($A38,'Marks Entry'!$B$9:$FN$108,163,0)))</f>
        <v>56.833333333333336</v>
      </c>
      <c r="K59" s="1365"/>
      <c r="L59" s="237" t="str">
        <f>IF($L41="TC",0,IF($L41="Nso",0,VLOOKUP($A38,'Marks Entry'!$B$9:$FN$108,164,0)))</f>
        <v>Second</v>
      </c>
      <c r="M59" s="237" t="str">
        <f>IF($L41="TC",0,IF($L41="Nso",0,VLOOKUP($A38,'Marks Entry'!$B$9:$FN$108,165,0)))</f>
        <v>C</v>
      </c>
      <c r="N59" s="542" t="str">
        <f>IF($L41="TC","TC",IF($L41="Nso","NSO",VLOOKUP($A38,'Marks Entry'!$B$9:$FN$108,166,0)))</f>
        <v>PASSED</v>
      </c>
      <c r="O59" s="546">
        <f>IF($L41="Nso",0,VLOOKUP($A38,'Marks Entry'!$B$9:$FN$108,168,0))</f>
        <v>1.9999999999999991</v>
      </c>
      <c r="P59" s="1007"/>
    </row>
    <row r="60" spans="1:16" s="73" customFormat="1" ht="20.45" customHeight="1">
      <c r="A60" s="1425"/>
      <c r="B60" s="543" t="s">
        <v>210</v>
      </c>
      <c r="C60" s="1332" t="s">
        <v>62</v>
      </c>
      <c r="D60" s="1333"/>
      <c r="E60" s="1333"/>
      <c r="F60" s="1333"/>
      <c r="G60" s="1333"/>
      <c r="H60" s="1333"/>
      <c r="I60" s="1334"/>
      <c r="J60" s="1335" t="s">
        <v>63</v>
      </c>
      <c r="K60" s="1335"/>
      <c r="L60" s="1336"/>
      <c r="M60" s="238">
        <f>IF($L41="TC",0,IF($L41="Nso",0,VLOOKUP($A38,'Marks Entry'!$B$9:$FN$108,158,0)))</f>
        <v>0</v>
      </c>
      <c r="N60" s="1337" t="s">
        <v>104</v>
      </c>
      <c r="O60" s="1338"/>
      <c r="P60" s="1007"/>
    </row>
    <row r="61" spans="1:16" s="73" customFormat="1" ht="20.45" customHeight="1" thickBot="1">
      <c r="A61" s="1425"/>
      <c r="B61" s="543" t="s">
        <v>210</v>
      </c>
      <c r="C61" s="1339" t="s">
        <v>57</v>
      </c>
      <c r="D61" s="1340"/>
      <c r="E61" s="1340"/>
      <c r="F61" s="1341" t="s">
        <v>168</v>
      </c>
      <c r="G61" s="1341"/>
      <c r="H61" s="1341"/>
      <c r="I61" s="523" t="s">
        <v>50</v>
      </c>
      <c r="J61" s="1342" t="s">
        <v>64</v>
      </c>
      <c r="K61" s="1342"/>
      <c r="L61" s="1343"/>
      <c r="M61" s="239">
        <f>IF($L41="TC",0,IF($L41="Nso",0,VLOOKUP($A38,'Marks Entry'!$B$9:$FN$108,159,0)))</f>
        <v>0</v>
      </c>
      <c r="N61" s="1344" t="str">
        <f>IF($L41="TC",0,IF($L41="Nso",0,VLOOKUP($A38,'Marks Entry'!$B$9:$FN$108,160,0)))</f>
        <v/>
      </c>
      <c r="O61" s="1345"/>
      <c r="P61" s="1007"/>
    </row>
    <row r="62" spans="1:16" s="73" customFormat="1" ht="20.45" customHeight="1">
      <c r="A62" s="1425"/>
      <c r="B62" s="543" t="s">
        <v>210</v>
      </c>
      <c r="C62" s="1339"/>
      <c r="D62" s="1340"/>
      <c r="E62" s="1340"/>
      <c r="F62" s="1341"/>
      <c r="G62" s="1341"/>
      <c r="H62" s="1341"/>
      <c r="I62" s="524" t="s">
        <v>102</v>
      </c>
      <c r="J62" s="1346" t="s">
        <v>65</v>
      </c>
      <c r="K62" s="1346"/>
      <c r="L62" s="1347"/>
      <c r="M62" s="1348" t="str">
        <f>IF($L41="TC",0,IF($L41="Nso",0,VLOOKUP($A38,'Marks Entry'!$B$9:$FN$108,169,0)))</f>
        <v>Good</v>
      </c>
      <c r="N62" s="1348"/>
      <c r="O62" s="1349"/>
      <c r="P62" s="1007"/>
    </row>
    <row r="63" spans="1:16" s="73" customFormat="1" ht="20.45" customHeight="1">
      <c r="A63" s="1425"/>
      <c r="B63" s="543" t="s">
        <v>210</v>
      </c>
      <c r="C63" s="1397" t="str">
        <f>'Marks Entry'!$EB$3</f>
        <v>Work Exp.</v>
      </c>
      <c r="D63" s="1398"/>
      <c r="E63" s="1399"/>
      <c r="F63" s="1400" t="str">
        <f>IF($L41="TC",0,IF($L41="Nso",0,VLOOKUP($A38,'Marks Entry'!$B$9:$GM$108,186,0)))</f>
        <v>50/100</v>
      </c>
      <c r="G63" s="1400"/>
      <c r="H63" s="1400"/>
      <c r="I63" s="59" t="str">
        <f>IF($L41="TC",0,IF($L41="Nso",0,VLOOKUP($A38,'Marks Entry'!$B$9:$GM$108,139,0)))</f>
        <v>D</v>
      </c>
      <c r="J63" s="1401" t="s">
        <v>81</v>
      </c>
      <c r="K63" s="1401"/>
      <c r="L63" s="1402"/>
      <c r="M63" s="1403">
        <f>'Marks Entry'!$AA$2</f>
        <v>45041</v>
      </c>
      <c r="N63" s="1403"/>
      <c r="O63" s="1404"/>
      <c r="P63" s="1007"/>
    </row>
    <row r="64" spans="1:16" s="73" customFormat="1" ht="20.45" customHeight="1">
      <c r="A64" s="1425"/>
      <c r="B64" s="543" t="s">
        <v>210</v>
      </c>
      <c r="C64" s="1405" t="str">
        <f>'Marks Entry'!$EK$3</f>
        <v>Art Edu.</v>
      </c>
      <c r="D64" s="1400"/>
      <c r="E64" s="1400"/>
      <c r="F64" s="1406" t="str">
        <f>IF($L41="TC",0,IF($L41="Nso",0,VLOOKUP($A38,'Marks Entry'!$B$9:$GM$108,190,0)))</f>
        <v>80/100</v>
      </c>
      <c r="G64" s="1407"/>
      <c r="H64" s="1408"/>
      <c r="I64" s="59" t="str">
        <f>IF($L41="TC",0,IF($L41="Nso",0,VLOOKUP($A38,'Marks Entry'!$B$9:$GM$108,148,0)))</f>
        <v>B</v>
      </c>
      <c r="J64" s="1409"/>
      <c r="K64" s="1409"/>
      <c r="L64" s="1410"/>
      <c r="M64" s="1410"/>
      <c r="N64" s="1410"/>
      <c r="O64" s="1411"/>
      <c r="P64" s="1007"/>
    </row>
    <row r="65" spans="1:16" s="73" customFormat="1" ht="20.45" customHeight="1">
      <c r="A65" s="1425"/>
      <c r="B65" s="543" t="s">
        <v>210</v>
      </c>
      <c r="C65" s="1366" t="str">
        <f>'Marks Entry'!$ET$3</f>
        <v>HEALTH &amp; PHY. EDU.</v>
      </c>
      <c r="D65" s="1367"/>
      <c r="E65" s="1367"/>
      <c r="F65" s="1368" t="str">
        <f>IF($L41="TC",0,IF($L41="Nso",0,VLOOKUP($A38,'Marks Entry'!$B$9:$GM$108,194,0)))</f>
        <v>75/100</v>
      </c>
      <c r="G65" s="1369"/>
      <c r="H65" s="1370"/>
      <c r="I65" s="59" t="str">
        <f>IF($L41="TC",0,IF($L41="Nso",0,VLOOKUP($A38,'Marks Entry'!$B$9:$GM$108,157,0)))</f>
        <v>B</v>
      </c>
      <c r="J65" s="1371" t="s">
        <v>77</v>
      </c>
      <c r="K65" s="1372"/>
      <c r="L65" s="1373"/>
      <c r="M65" s="1377"/>
      <c r="N65" s="1372"/>
      <c r="O65" s="1378"/>
      <c r="P65" s="1007"/>
    </row>
    <row r="66" spans="1:16" s="73" customFormat="1" ht="20.45" customHeight="1">
      <c r="A66" s="1425"/>
      <c r="B66" s="543" t="s">
        <v>210</v>
      </c>
      <c r="C66" s="1381" t="s">
        <v>66</v>
      </c>
      <c r="D66" s="1382"/>
      <c r="E66" s="1382"/>
      <c r="F66" s="1382"/>
      <c r="G66" s="1382"/>
      <c r="H66" s="1382"/>
      <c r="I66" s="1383"/>
      <c r="J66" s="1374"/>
      <c r="K66" s="1375"/>
      <c r="L66" s="1376"/>
      <c r="M66" s="1379"/>
      <c r="N66" s="1375"/>
      <c r="O66" s="1380"/>
      <c r="P66" s="1007"/>
    </row>
    <row r="67" spans="1:16" s="73" customFormat="1" ht="20.45" customHeight="1" thickBot="1">
      <c r="A67" s="1425"/>
      <c r="B67" s="543" t="s">
        <v>210</v>
      </c>
      <c r="C67" s="60" t="s">
        <v>67</v>
      </c>
      <c r="D67" s="1384" t="s">
        <v>72</v>
      </c>
      <c r="E67" s="1385"/>
      <c r="F67" s="1384" t="s">
        <v>73</v>
      </c>
      <c r="G67" s="1386"/>
      <c r="H67" s="1386"/>
      <c r="I67" s="1387"/>
      <c r="J67" s="1388" t="s">
        <v>78</v>
      </c>
      <c r="K67" s="1389"/>
      <c r="L67" s="1389"/>
      <c r="M67" s="1389"/>
      <c r="N67" s="1389"/>
      <c r="O67" s="1390"/>
      <c r="P67" s="1007"/>
    </row>
    <row r="68" spans="1:16" s="73" customFormat="1" ht="20.45" customHeight="1">
      <c r="A68" s="1425"/>
      <c r="B68" s="543" t="s">
        <v>210</v>
      </c>
      <c r="C68" s="261" t="s">
        <v>68</v>
      </c>
      <c r="D68" s="1328" t="s">
        <v>211</v>
      </c>
      <c r="E68" s="1327"/>
      <c r="F68" s="1394" t="s">
        <v>74</v>
      </c>
      <c r="G68" s="1395"/>
      <c r="H68" s="1395"/>
      <c r="I68" s="1396"/>
      <c r="J68" s="1391"/>
      <c r="K68" s="1392"/>
      <c r="L68" s="1392"/>
      <c r="M68" s="1392"/>
      <c r="N68" s="1392"/>
      <c r="O68" s="1393"/>
      <c r="P68" s="1007"/>
    </row>
    <row r="69" spans="1:16" s="73" customFormat="1" ht="20.45" customHeight="1">
      <c r="A69" s="1425"/>
      <c r="B69" s="543" t="s">
        <v>210</v>
      </c>
      <c r="C69" s="262" t="s">
        <v>69</v>
      </c>
      <c r="D69" s="1275" t="s">
        <v>212</v>
      </c>
      <c r="E69" s="1274"/>
      <c r="F69" s="1413" t="s">
        <v>75</v>
      </c>
      <c r="G69" s="1414"/>
      <c r="H69" s="1414"/>
      <c r="I69" s="1415"/>
      <c r="J69" s="1391"/>
      <c r="K69" s="1392"/>
      <c r="L69" s="1392"/>
      <c r="M69" s="1392"/>
      <c r="N69" s="1392"/>
      <c r="O69" s="1393"/>
      <c r="P69" s="1007"/>
    </row>
    <row r="70" spans="1:16" s="73" customFormat="1" ht="20.45" customHeight="1">
      <c r="A70" s="1425"/>
      <c r="B70" s="543" t="s">
        <v>210</v>
      </c>
      <c r="C70" s="262" t="s">
        <v>71</v>
      </c>
      <c r="D70" s="1275" t="s">
        <v>213</v>
      </c>
      <c r="E70" s="1274"/>
      <c r="F70" s="1413" t="s">
        <v>76</v>
      </c>
      <c r="G70" s="1414"/>
      <c r="H70" s="1414"/>
      <c r="I70" s="1415"/>
      <c r="J70" s="1416" t="s">
        <v>90</v>
      </c>
      <c r="K70" s="1417"/>
      <c r="L70" s="1417"/>
      <c r="M70" s="1417"/>
      <c r="N70" s="1417"/>
      <c r="O70" s="1418"/>
      <c r="P70" s="1007"/>
    </row>
    <row r="71" spans="1:16" s="73" customFormat="1" ht="20.45" customHeight="1">
      <c r="A71" s="1425"/>
      <c r="B71" s="543" t="s">
        <v>210</v>
      </c>
      <c r="C71" s="262" t="s">
        <v>70</v>
      </c>
      <c r="D71" s="1275" t="s">
        <v>214</v>
      </c>
      <c r="E71" s="1274"/>
      <c r="F71" s="1413" t="s">
        <v>103</v>
      </c>
      <c r="G71" s="1414"/>
      <c r="H71" s="1414"/>
      <c r="I71" s="1415"/>
      <c r="J71" s="1416"/>
      <c r="K71" s="1417"/>
      <c r="L71" s="1417"/>
      <c r="M71" s="1417"/>
      <c r="N71" s="1417"/>
      <c r="O71" s="1418"/>
      <c r="P71" s="1007"/>
    </row>
    <row r="72" spans="1:16" s="73" customFormat="1" ht="20.45" customHeight="1" thickBot="1">
      <c r="A72" s="1425"/>
      <c r="B72" s="547" t="s">
        <v>210</v>
      </c>
      <c r="C72" s="548" t="s">
        <v>153</v>
      </c>
      <c r="D72" s="1281" t="s">
        <v>215</v>
      </c>
      <c r="E72" s="1280"/>
      <c r="F72" s="1422" t="s">
        <v>216</v>
      </c>
      <c r="G72" s="1423"/>
      <c r="H72" s="1423"/>
      <c r="I72" s="1424"/>
      <c r="J72" s="1419"/>
      <c r="K72" s="1420"/>
      <c r="L72" s="1420"/>
      <c r="M72" s="1420"/>
      <c r="N72" s="1420"/>
      <c r="O72" s="1421"/>
      <c r="P72" s="1007"/>
    </row>
    <row r="73" spans="1:16" s="73" customFormat="1" ht="9.75" customHeight="1">
      <c r="A73" s="1303"/>
      <c r="B73" s="1303"/>
      <c r="C73" s="1303"/>
      <c r="D73" s="1303"/>
      <c r="E73" s="1303"/>
      <c r="F73" s="1303"/>
      <c r="G73" s="1303"/>
      <c r="H73" s="1303"/>
      <c r="I73" s="1303"/>
      <c r="J73" s="1303"/>
      <c r="K73" s="1303"/>
      <c r="L73" s="1303"/>
      <c r="M73" s="1303"/>
      <c r="N73" s="1303"/>
      <c r="O73" s="1303"/>
      <c r="P73" s="1303"/>
    </row>
    <row r="74" spans="1:16" hidden="1"/>
    <row r="75" spans="1:16" s="73" customFormat="1" ht="17.25" customHeight="1" thickBot="1">
      <c r="A75" s="241">
        <f>A38+1</f>
        <v>3</v>
      </c>
      <c r="B75" s="1302" t="s">
        <v>53</v>
      </c>
      <c r="C75" s="1302"/>
      <c r="D75" s="1302"/>
      <c r="E75" s="1302"/>
      <c r="F75" s="1302"/>
      <c r="G75" s="1302"/>
      <c r="H75" s="1302"/>
      <c r="I75" s="1302"/>
      <c r="J75" s="1302"/>
      <c r="K75" s="1302"/>
      <c r="L75" s="1302"/>
      <c r="M75" s="1302"/>
      <c r="N75" s="1302"/>
      <c r="O75" s="1302"/>
      <c r="P75" s="1007"/>
    </row>
    <row r="76" spans="1:16" s="73" customFormat="1" ht="44.25" customHeight="1">
      <c r="A76" s="1425"/>
      <c r="B76" s="1304" t="str">
        <f>IF(L78&gt;0,CONCATENATE(I78,L78),0)</f>
        <v>Roll No.:-903</v>
      </c>
      <c r="C76" s="1306"/>
      <c r="D76" s="1308" t="str">
        <f>Master!$E$8</f>
        <v>Govt. Sr. Secondary School Raimalwada</v>
      </c>
      <c r="E76" s="1309"/>
      <c r="F76" s="1309"/>
      <c r="G76" s="1309"/>
      <c r="H76" s="1309"/>
      <c r="I76" s="1309"/>
      <c r="J76" s="1309"/>
      <c r="K76" s="1309"/>
      <c r="L76" s="1309"/>
      <c r="M76" s="1309"/>
      <c r="N76" s="1309"/>
      <c r="O76" s="1310"/>
      <c r="P76" s="1007"/>
    </row>
    <row r="77" spans="1:16" s="73" customFormat="1" ht="26.25" customHeight="1" thickBot="1">
      <c r="A77" s="1425"/>
      <c r="B77" s="1305"/>
      <c r="C77" s="1307"/>
      <c r="D77" s="1311" t="str">
        <f>Master!$E$11</f>
        <v>P.S.-Bapini (Jodhpur)</v>
      </c>
      <c r="E77" s="1311"/>
      <c r="F77" s="1311"/>
      <c r="G77" s="1311"/>
      <c r="H77" s="1311"/>
      <c r="I77" s="1311"/>
      <c r="J77" s="1311"/>
      <c r="K77" s="1311"/>
      <c r="L77" s="1311"/>
      <c r="M77" s="1311"/>
      <c r="N77" s="1311"/>
      <c r="O77" s="1312"/>
      <c r="P77" s="1007"/>
    </row>
    <row r="78" spans="1:16" s="73" customFormat="1" ht="15" customHeight="1">
      <c r="A78" s="1425"/>
      <c r="B78" s="1313"/>
      <c r="C78" s="1314" t="s">
        <v>163</v>
      </c>
      <c r="D78" s="1315"/>
      <c r="E78" s="1315"/>
      <c r="F78" s="1315"/>
      <c r="G78" s="1315"/>
      <c r="H78" s="1316"/>
      <c r="I78" s="1320" t="s">
        <v>125</v>
      </c>
      <c r="J78" s="1321"/>
      <c r="K78" s="1321"/>
      <c r="L78" s="1286">
        <f>VLOOKUP(A75,'Marks Entry'!$B$9:$G$108,6)</f>
        <v>903</v>
      </c>
      <c r="M78" s="1288" t="str">
        <f>CONCATENATE('Marks Entry'!$C$3,"0",'Marks Entry'!$G$3)</f>
        <v>School U-Dise Code :-08151106901</v>
      </c>
      <c r="N78" s="1289"/>
      <c r="O78" s="1290"/>
      <c r="P78" s="1007"/>
    </row>
    <row r="79" spans="1:16" s="73" customFormat="1" ht="15" customHeight="1">
      <c r="A79" s="1425"/>
      <c r="B79" s="1313"/>
      <c r="C79" s="1314"/>
      <c r="D79" s="1315"/>
      <c r="E79" s="1315"/>
      <c r="F79" s="1315"/>
      <c r="G79" s="1315"/>
      <c r="H79" s="1316"/>
      <c r="I79" s="1320"/>
      <c r="J79" s="1321"/>
      <c r="K79" s="1321"/>
      <c r="L79" s="1286"/>
      <c r="M79" s="1291" t="str">
        <f>CONCATENATE('Marks Entry'!$I$3,'Marks Entry'!$J$3)</f>
        <v>Session :-2022-23</v>
      </c>
      <c r="N79" s="1292"/>
      <c r="O79" s="1293"/>
      <c r="P79" s="1007"/>
    </row>
    <row r="80" spans="1:16" s="73" customFormat="1" ht="15" customHeight="1" thickBot="1">
      <c r="A80" s="1425"/>
      <c r="B80" s="1313"/>
      <c r="C80" s="1317"/>
      <c r="D80" s="1318"/>
      <c r="E80" s="1318"/>
      <c r="F80" s="1318"/>
      <c r="G80" s="1318"/>
      <c r="H80" s="1319"/>
      <c r="I80" s="1322"/>
      <c r="J80" s="1323"/>
      <c r="K80" s="1323"/>
      <c r="L80" s="1287"/>
      <c r="M80" s="1294"/>
      <c r="N80" s="1295"/>
      <c r="O80" s="1296"/>
      <c r="P80" s="1007"/>
    </row>
    <row r="81" spans="1:16" s="73" customFormat="1" ht="19.5" customHeight="1">
      <c r="A81" s="1425"/>
      <c r="B81" s="543" t="s">
        <v>210</v>
      </c>
      <c r="C81" s="1297" t="s">
        <v>21</v>
      </c>
      <c r="D81" s="1298"/>
      <c r="E81" s="1298"/>
      <c r="F81" s="1298"/>
      <c r="G81" s="1299"/>
      <c r="H81" s="13" t="s">
        <v>161</v>
      </c>
      <c r="I81" s="1300">
        <f>VLOOKUP($A75,'Marks Entry'!$B$9:$FN$108,4,0)</f>
        <v>1458</v>
      </c>
      <c r="J81" s="1300"/>
      <c r="K81" s="1300"/>
      <c r="L81" s="1300"/>
      <c r="M81" s="1300"/>
      <c r="N81" s="1300"/>
      <c r="O81" s="1301"/>
      <c r="P81" s="1007"/>
    </row>
    <row r="82" spans="1:16" s="73" customFormat="1" ht="19.5" customHeight="1">
      <c r="A82" s="1425"/>
      <c r="B82" s="543" t="s">
        <v>210</v>
      </c>
      <c r="C82" s="1283" t="s">
        <v>23</v>
      </c>
      <c r="D82" s="1284"/>
      <c r="E82" s="1284"/>
      <c r="F82" s="1284"/>
      <c r="G82" s="1285"/>
      <c r="H82" s="25" t="s">
        <v>161</v>
      </c>
      <c r="I82" s="1252" t="str">
        <f>VLOOKUP($A75,'Marks Entry'!$B$9:$FN$108,7,0)</f>
        <v xml:space="preserve">ANITA </v>
      </c>
      <c r="J82" s="1252"/>
      <c r="K82" s="1252"/>
      <c r="L82" s="1252"/>
      <c r="M82" s="1252"/>
      <c r="N82" s="1252"/>
      <c r="O82" s="1253"/>
      <c r="P82" s="1007"/>
    </row>
    <row r="83" spans="1:16" s="73" customFormat="1" ht="19.5" customHeight="1">
      <c r="A83" s="1425"/>
      <c r="B83" s="543" t="s">
        <v>210</v>
      </c>
      <c r="C83" s="1283" t="s">
        <v>24</v>
      </c>
      <c r="D83" s="1284"/>
      <c r="E83" s="1284"/>
      <c r="F83" s="1284"/>
      <c r="G83" s="1285"/>
      <c r="H83" s="25" t="s">
        <v>161</v>
      </c>
      <c r="I83" s="1252" t="str">
        <f>VLOOKUP($A75,'Marks Entry'!$B$9:$FN$108,8,0)</f>
        <v xml:space="preserve">DUDA RAM </v>
      </c>
      <c r="J83" s="1252"/>
      <c r="K83" s="1252"/>
      <c r="L83" s="1252"/>
      <c r="M83" s="1252"/>
      <c r="N83" s="1252"/>
      <c r="O83" s="1253"/>
      <c r="P83" s="1007"/>
    </row>
    <row r="84" spans="1:16" s="73" customFormat="1" ht="19.5" customHeight="1">
      <c r="A84" s="1425"/>
      <c r="B84" s="543" t="s">
        <v>210</v>
      </c>
      <c r="C84" s="1283" t="s">
        <v>55</v>
      </c>
      <c r="D84" s="1284"/>
      <c r="E84" s="1284"/>
      <c r="F84" s="1284"/>
      <c r="G84" s="1285"/>
      <c r="H84" s="25" t="s">
        <v>161</v>
      </c>
      <c r="I84" s="1252" t="str">
        <f>VLOOKUP($A75,'Marks Entry'!$B$9:$FN$108,9,0)</f>
        <v>SUKHI</v>
      </c>
      <c r="J84" s="1252"/>
      <c r="K84" s="1252"/>
      <c r="L84" s="1252"/>
      <c r="M84" s="1252"/>
      <c r="N84" s="1252"/>
      <c r="O84" s="1253"/>
      <c r="P84" s="1007"/>
    </row>
    <row r="85" spans="1:16" s="73" customFormat="1" ht="19.5" customHeight="1">
      <c r="A85" s="1425"/>
      <c r="B85" s="543" t="s">
        <v>210</v>
      </c>
      <c r="C85" s="1283" t="s">
        <v>56</v>
      </c>
      <c r="D85" s="1284"/>
      <c r="E85" s="1284"/>
      <c r="F85" s="1284"/>
      <c r="G85" s="1285"/>
      <c r="H85" s="25" t="s">
        <v>161</v>
      </c>
      <c r="I85" s="1251" t="str">
        <f>CONCATENATE('Marks Entry'!$G$4,'Marks Entry'!$J$4)</f>
        <v>6(A)</v>
      </c>
      <c r="J85" s="1252"/>
      <c r="K85" s="1252"/>
      <c r="L85" s="1252"/>
      <c r="M85" s="1252"/>
      <c r="N85" s="1252"/>
      <c r="O85" s="1253"/>
      <c r="P85" s="1007"/>
    </row>
    <row r="86" spans="1:16" s="73" customFormat="1" ht="19.5" customHeight="1" thickBot="1">
      <c r="A86" s="1425"/>
      <c r="B86" s="543" t="s">
        <v>210</v>
      </c>
      <c r="C86" s="1254" t="s">
        <v>26</v>
      </c>
      <c r="D86" s="1255"/>
      <c r="E86" s="1255"/>
      <c r="F86" s="1255"/>
      <c r="G86" s="1256"/>
      <c r="H86" s="61" t="s">
        <v>161</v>
      </c>
      <c r="I86" s="1257">
        <f>VLOOKUP($A75,'Marks Entry'!$B$9:$FN$108,10,0)</f>
        <v>38893</v>
      </c>
      <c r="J86" s="1257"/>
      <c r="K86" s="1257"/>
      <c r="L86" s="1257"/>
      <c r="M86" s="1257"/>
      <c r="N86" s="1257"/>
      <c r="O86" s="1258"/>
      <c r="P86" s="1007"/>
    </row>
    <row r="87" spans="1:16" s="73" customFormat="1" ht="34.5" customHeight="1">
      <c r="A87" s="1425"/>
      <c r="B87" s="543" t="s">
        <v>210</v>
      </c>
      <c r="C87" s="1259" t="s">
        <v>57</v>
      </c>
      <c r="D87" s="1260"/>
      <c r="E87" s="525" t="s">
        <v>82</v>
      </c>
      <c r="F87" s="525" t="s">
        <v>83</v>
      </c>
      <c r="G87" s="525" t="str">
        <f>'Marks Entry'!$R$5</f>
        <v>No Bag Day Activity</v>
      </c>
      <c r="H87" s="521" t="s">
        <v>32</v>
      </c>
      <c r="I87" s="1261" t="s">
        <v>58</v>
      </c>
      <c r="J87" s="1262"/>
      <c r="K87" s="522" t="s">
        <v>203</v>
      </c>
      <c r="L87" s="1263" t="s">
        <v>94</v>
      </c>
      <c r="M87" s="1264"/>
      <c r="N87" s="535" t="s">
        <v>86</v>
      </c>
      <c r="O87" s="1265" t="s">
        <v>101</v>
      </c>
      <c r="P87" s="1007"/>
    </row>
    <row r="88" spans="1:16" s="73" customFormat="1" ht="20.45" customHeight="1" thickBot="1">
      <c r="A88" s="1425"/>
      <c r="B88" s="543" t="s">
        <v>210</v>
      </c>
      <c r="C88" s="1267" t="s">
        <v>59</v>
      </c>
      <c r="D88" s="1268"/>
      <c r="E88" s="549">
        <f>'Marks Entry'!$N$7</f>
        <v>10</v>
      </c>
      <c r="F88" s="549">
        <f>'Marks Entry'!$Q$7</f>
        <v>10</v>
      </c>
      <c r="G88" s="549">
        <f>'Marks Entry'!$T$7</f>
        <v>10</v>
      </c>
      <c r="H88" s="111">
        <f>SUM(E88:G88)</f>
        <v>30</v>
      </c>
      <c r="I88" s="1269">
        <f>'Marks Entry'!$X$7</f>
        <v>70</v>
      </c>
      <c r="J88" s="1270"/>
      <c r="K88" s="531">
        <f>SUM(H88,I88)</f>
        <v>100</v>
      </c>
      <c r="L88" s="1330">
        <f>'Marks Entry'!$AA$7</f>
        <v>100</v>
      </c>
      <c r="M88" s="1331"/>
      <c r="N88" s="536">
        <f>H88+I88+L88</f>
        <v>200</v>
      </c>
      <c r="O88" s="1266"/>
      <c r="P88" s="1007"/>
    </row>
    <row r="89" spans="1:16" s="73" customFormat="1" ht="20.45" customHeight="1">
      <c r="A89" s="1425"/>
      <c r="B89" s="543" t="s">
        <v>210</v>
      </c>
      <c r="C89" s="1324" t="str">
        <f>'Marks Entry'!$L$3</f>
        <v>HINDI</v>
      </c>
      <c r="D89" s="1325"/>
      <c r="E89" s="527">
        <f>IF($L78="TC",0,IF($L78="Nso",0,VLOOKUP($A75,'Marks Entry'!$B$9:$FN$108,13,0)))</f>
        <v>7</v>
      </c>
      <c r="F89" s="527">
        <f>IF($L78="TC",0,IF($L78="Nso",0,VLOOKUP($A75,'Marks Entry'!$B$9:$FN$108,16,0)))</f>
        <v>7</v>
      </c>
      <c r="G89" s="527">
        <f>IF($L78="TC",0,IF($L78="Nso",0,VLOOKUP($A75,'Marks Entry'!$B$9:$FN$108,19,0)))</f>
        <v>5</v>
      </c>
      <c r="H89" s="528">
        <f>SUM(E89:G89)</f>
        <v>19</v>
      </c>
      <c r="I89" s="1326">
        <f>IF($L78="TC",0,IF($L78="Nso",0,VLOOKUP($A75,'Marks Entry'!$B$9:$FN$108,23,0)))</f>
        <v>27</v>
      </c>
      <c r="J89" s="1327"/>
      <c r="K89" s="532">
        <f>SUM(H89,I89)</f>
        <v>46</v>
      </c>
      <c r="L89" s="1328">
        <f>IF($L78="TC",0,IF($L78="Nso",0,VLOOKUP($A75,'Marks Entry'!$B$9:$FN$108,26,0)))</f>
        <v>27</v>
      </c>
      <c r="M89" s="1329"/>
      <c r="N89" s="537">
        <f>SUM(H89,I89,L89)</f>
        <v>73</v>
      </c>
      <c r="O89" s="544" t="str">
        <f>IF($L78="TC",0,IF($L78="Nso",0,VLOOKUP($A75,'Marks Entry'!$B$9:$FN$108,30,0)))</f>
        <v>D</v>
      </c>
      <c r="P89" s="1007"/>
    </row>
    <row r="90" spans="1:16" s="73" customFormat="1" ht="20.45" customHeight="1">
      <c r="A90" s="1425"/>
      <c r="B90" s="543" t="s">
        <v>210</v>
      </c>
      <c r="C90" s="1271" t="str">
        <f>'Marks Entry'!$AF$3</f>
        <v>ENGLISH</v>
      </c>
      <c r="D90" s="1272"/>
      <c r="E90" s="527">
        <f>IF($L78="TC",0,IF($L78="Nso",0,VLOOKUP($A75,'Marks Entry'!$B$9:$FN$108,33,0)))</f>
        <v>7</v>
      </c>
      <c r="F90" s="527">
        <f>IF($L78="TC",0,IF($L78="Nso",0,VLOOKUP($A75,'Marks Entry'!$B$9:$FN$108,36,0)))</f>
        <v>7</v>
      </c>
      <c r="G90" s="527">
        <f>IF($L78="TC",0,IF($L78="Nso",0,VLOOKUP($A75,'Marks Entry'!$B$9:$FN$108,39,0)))</f>
        <v>5</v>
      </c>
      <c r="H90" s="529">
        <f t="shared" ref="H90:H94" si="6">SUM(E90:G90)</f>
        <v>19</v>
      </c>
      <c r="I90" s="1273">
        <f>IF($L78="TC",0,IF($L78="Nso",0,VLOOKUP($A75,'Marks Entry'!$B$9:$FN$108,43,0)))</f>
        <v>35</v>
      </c>
      <c r="J90" s="1274"/>
      <c r="K90" s="533">
        <f t="shared" ref="K90:K94" si="7">SUM(H90,I90)</f>
        <v>54</v>
      </c>
      <c r="L90" s="1275">
        <f>IF($L78="TC",0,IF($L78="Nso",0,VLOOKUP($A75,'Marks Entry'!$B$9:$FN$108,46,0)))</f>
        <v>35</v>
      </c>
      <c r="M90" s="1276"/>
      <c r="N90" s="537">
        <f t="shared" ref="N90:N94" si="8">SUM(H90,I90,L90)</f>
        <v>89</v>
      </c>
      <c r="O90" s="544" t="str">
        <f>IF($L78="TC",0,IF($L78="Nso",0,VLOOKUP($A75,'Marks Entry'!$B$9:$FN$108,50,0)))</f>
        <v>D</v>
      </c>
      <c r="P90" s="1007"/>
    </row>
    <row r="91" spans="1:16" s="73" customFormat="1" ht="20.45" customHeight="1">
      <c r="A91" s="1425"/>
      <c r="B91" s="543" t="s">
        <v>210</v>
      </c>
      <c r="C91" s="1271" t="str">
        <f>'Marks Entry'!$AZ$3</f>
        <v>SANSKRIT</v>
      </c>
      <c r="D91" s="1272"/>
      <c r="E91" s="527">
        <f>IF($L78="TC",0,IF($L78="Nso",0,VLOOKUP($A75,'Marks Entry'!$B$9:$FN$108,53,0)))</f>
        <v>7</v>
      </c>
      <c r="F91" s="527">
        <f>IF($L78="TC",0,IF($L78="TC",0,IF($L78="Nso",0,VLOOKUP($A75,'Marks Entry'!$B$9:$FN$108,56,0))))</f>
        <v>7</v>
      </c>
      <c r="G91" s="527">
        <f>IF($L78="TC",0,IF($L78="TC",0,IF($L78="Nso",0,VLOOKUP($A75,'Marks Entry'!$B$9:$FN$108,59,0))))</f>
        <v>5</v>
      </c>
      <c r="H91" s="529">
        <f t="shared" si="6"/>
        <v>19</v>
      </c>
      <c r="I91" s="1273">
        <f>IF($L78="TC",0,IF($L78="Nso",0,VLOOKUP($A75,'Marks Entry'!$B$9:$FN$108,63,0)))</f>
        <v>35</v>
      </c>
      <c r="J91" s="1274"/>
      <c r="K91" s="533">
        <f t="shared" si="7"/>
        <v>54</v>
      </c>
      <c r="L91" s="1275">
        <f>IF($L78="TC",0,IF($L78="Nso",0,VLOOKUP($A75,'Marks Entry'!$B$9:$FN$108,66,0)))</f>
        <v>35</v>
      </c>
      <c r="M91" s="1276"/>
      <c r="N91" s="537">
        <f t="shared" si="8"/>
        <v>89</v>
      </c>
      <c r="O91" s="544" t="str">
        <f>IF($L78="TC",0,IF($L78="Nso",0,VLOOKUP($A75,'Marks Entry'!$B$9:$FN$108,70,0)))</f>
        <v>D</v>
      </c>
      <c r="P91" s="1007"/>
    </row>
    <row r="92" spans="1:16" s="73" customFormat="1" ht="20.45" customHeight="1">
      <c r="A92" s="1425"/>
      <c r="B92" s="543" t="s">
        <v>210</v>
      </c>
      <c r="C92" s="1271" t="str">
        <f>'Marks Entry'!$BT$3</f>
        <v>SCIENCE</v>
      </c>
      <c r="D92" s="1272"/>
      <c r="E92" s="527">
        <f>IF($L78="TC",0,IF($L78="Nso",0,VLOOKUP($A75,'Marks Entry'!$B$9:$FN$108,73,0)))</f>
        <v>7</v>
      </c>
      <c r="F92" s="527">
        <f>IF($L78="TC",0,IF($L78="Nso",0,VLOOKUP($A75,'Marks Entry'!$B$9:$FN$108,76,0)))</f>
        <v>7</v>
      </c>
      <c r="G92" s="527">
        <f>IF($L78="TC",0,IF($L78="Nso",0,VLOOKUP($A75,'Marks Entry'!$B$9:$FN$108,79,0)))</f>
        <v>5</v>
      </c>
      <c r="H92" s="529">
        <f t="shared" si="6"/>
        <v>19</v>
      </c>
      <c r="I92" s="1273">
        <f>IF($L78="TC",0,IF($L78="Nso",0,VLOOKUP($A75,'Marks Entry'!$B$9:$FN$108,83,0)))</f>
        <v>35</v>
      </c>
      <c r="J92" s="1274"/>
      <c r="K92" s="533">
        <f t="shared" si="7"/>
        <v>54</v>
      </c>
      <c r="L92" s="1275">
        <f>IF($L78="TC",0,IF($L78="Nso",0,VLOOKUP($A75,'Marks Entry'!$B$9:$FN$108,86,0)))</f>
        <v>35</v>
      </c>
      <c r="M92" s="1276"/>
      <c r="N92" s="537">
        <f t="shared" si="8"/>
        <v>89</v>
      </c>
      <c r="O92" s="544" t="str">
        <f>IF($L78="TC",0,IF($L78="Nso",0,VLOOKUP($A75,'Marks Entry'!$B$9:$FN$108,90,0)))</f>
        <v>D</v>
      </c>
      <c r="P92" s="1007"/>
    </row>
    <row r="93" spans="1:16" s="73" customFormat="1" ht="20.45" customHeight="1">
      <c r="A93" s="1425"/>
      <c r="B93" s="543" t="s">
        <v>210</v>
      </c>
      <c r="C93" s="1271" t="str">
        <f>'Marks Entry'!$CN$3</f>
        <v>MATHEMATICS</v>
      </c>
      <c r="D93" s="1272"/>
      <c r="E93" s="527">
        <f>IF($L78="TC",0,IF($L78="Nso",0,VLOOKUP($A75,'Marks Entry'!$B$9:$FN$108,93,0)))</f>
        <v>7</v>
      </c>
      <c r="F93" s="527">
        <f>IF($L78="TC",0,IF($L78="Nso",0,VLOOKUP($A75,'Marks Entry'!$B$9:$FN$108,96,0)))</f>
        <v>7</v>
      </c>
      <c r="G93" s="527">
        <f>IF($L78="TC",0,IF($L78="Nso",0,VLOOKUP($A75,'Marks Entry'!$B$9:$FN$108,99,0)))</f>
        <v>5</v>
      </c>
      <c r="H93" s="529">
        <f t="shared" si="6"/>
        <v>19</v>
      </c>
      <c r="I93" s="1273">
        <f>IF($L78="TC",0,IF($L78="Nso",0,VLOOKUP($A75,'Marks Entry'!$B$9:$FN$108,103,0)))</f>
        <v>35</v>
      </c>
      <c r="J93" s="1274"/>
      <c r="K93" s="533">
        <f t="shared" si="7"/>
        <v>54</v>
      </c>
      <c r="L93" s="1275">
        <f>IF($L78="TC",0,IF($L78="Nso",0,VLOOKUP($A75,'Marks Entry'!$B$9:$FN$108,106,0)))</f>
        <v>35</v>
      </c>
      <c r="M93" s="1276"/>
      <c r="N93" s="537">
        <f t="shared" si="8"/>
        <v>89</v>
      </c>
      <c r="O93" s="544" t="str">
        <f>IF($L78="TC",0,IF($L78="Nso",0,VLOOKUP($A75,'Marks Entry'!$B$9:$FN$108,110,0)))</f>
        <v>D</v>
      </c>
      <c r="P93" s="1007"/>
    </row>
    <row r="94" spans="1:16" s="73" customFormat="1" ht="20.45" customHeight="1" thickBot="1">
      <c r="A94" s="1425"/>
      <c r="B94" s="543" t="s">
        <v>210</v>
      </c>
      <c r="C94" s="1277" t="str">
        <f>'Marks Entry'!$DH$3</f>
        <v>SOCIAL SCIENCE</v>
      </c>
      <c r="D94" s="1278"/>
      <c r="E94" s="527">
        <f>IF($L78="TC",0,IF($L78="Nso",0,VLOOKUP($A75,'Marks Entry'!$B$9:$FN$108,113,0)))</f>
        <v>7</v>
      </c>
      <c r="F94" s="527">
        <f>IF($L78="TC",0,IF($L78="Nso",0,VLOOKUP($A75,'Marks Entry'!$B$9:$FN$108,116,0)))</f>
        <v>7</v>
      </c>
      <c r="G94" s="527">
        <f>IF($L78="TC",0,IF($L78="Nso",0,VLOOKUP($A75,'Marks Entry'!$B$9:$FN$108,119,0)))</f>
        <v>5</v>
      </c>
      <c r="H94" s="530">
        <f t="shared" si="6"/>
        <v>19</v>
      </c>
      <c r="I94" s="1279">
        <f>IF($L78="TC",0,IF($L78="Nso",0,VLOOKUP($A75,'Marks Entry'!$B$9:$FN$108,123,0)))</f>
        <v>35</v>
      </c>
      <c r="J94" s="1280"/>
      <c r="K94" s="534">
        <f t="shared" si="7"/>
        <v>54</v>
      </c>
      <c r="L94" s="1281">
        <f>IF($L78="TC",0,IF($L78="Nso",0,VLOOKUP($A75,'Marks Entry'!$B$9:$FN$108,126,0)))</f>
        <v>35</v>
      </c>
      <c r="M94" s="1282"/>
      <c r="N94" s="537">
        <f t="shared" si="8"/>
        <v>89</v>
      </c>
      <c r="O94" s="544" t="str">
        <f>IF($L78="TC",0,IF($L78="Nso",0,VLOOKUP($A75,'Marks Entry'!$B$9:$FN$108,130,0)))</f>
        <v>D</v>
      </c>
      <c r="P94" s="1007"/>
    </row>
    <row r="95" spans="1:16" s="73" customFormat="1" ht="20.45" customHeight="1">
      <c r="A95" s="1425"/>
      <c r="B95" s="543" t="s">
        <v>210</v>
      </c>
      <c r="C95" s="1350" t="s">
        <v>87</v>
      </c>
      <c r="D95" s="1351"/>
      <c r="E95" s="1352"/>
      <c r="F95" s="1356" t="s">
        <v>88</v>
      </c>
      <c r="G95" s="1357"/>
      <c r="H95" s="1358" t="s">
        <v>89</v>
      </c>
      <c r="I95" s="1358"/>
      <c r="J95" s="1359" t="s">
        <v>44</v>
      </c>
      <c r="K95" s="1360"/>
      <c r="L95" s="236" t="s">
        <v>95</v>
      </c>
      <c r="M95" s="691" t="s">
        <v>208</v>
      </c>
      <c r="N95" s="200" t="s">
        <v>42</v>
      </c>
      <c r="O95" s="545" t="s">
        <v>46</v>
      </c>
      <c r="P95" s="1007"/>
    </row>
    <row r="96" spans="1:16" s="73" customFormat="1" ht="20.45" customHeight="1" thickBot="1">
      <c r="A96" s="1425"/>
      <c r="B96" s="543" t="s">
        <v>210</v>
      </c>
      <c r="C96" s="1353"/>
      <c r="D96" s="1354"/>
      <c r="E96" s="1355"/>
      <c r="F96" s="1361">
        <f>IF($L78="TC",0,IF($L78="Nso",0,VLOOKUP($A75,'Marks Entry'!$B$9:$FN$108,161,0)))</f>
        <v>1200</v>
      </c>
      <c r="G96" s="1362"/>
      <c r="H96" s="1363">
        <f>IF($L78="TC",0,IF($L78="Nso",0,VLOOKUP($A75,'Marks Entry'!$B$9:$FN$108,162,0)))</f>
        <v>518</v>
      </c>
      <c r="I96" s="1363"/>
      <c r="J96" s="1364">
        <f>IF($L78="TC",0,IF($L78="Nso",0,VLOOKUP($A75,'Marks Entry'!$B$9:$FN$108,163,0)))</f>
        <v>43.166666666666664</v>
      </c>
      <c r="K96" s="1365"/>
      <c r="L96" s="237" t="str">
        <f>IF($L78="TC",0,IF($L78="Nso",0,VLOOKUP($A75,'Marks Entry'!$B$9:$FN$108,164,0)))</f>
        <v>Third</v>
      </c>
      <c r="M96" s="237" t="str">
        <f>IF($L78="TC",0,IF($L78="Nso",0,VLOOKUP($A75,'Marks Entry'!$B$9:$FN$108,165,0)))</f>
        <v>D</v>
      </c>
      <c r="N96" s="542" t="str">
        <f>IF($L78="TC","TC",IF($L78="Nso","NSO",VLOOKUP($A75,'Marks Entry'!$B$9:$FN$108,166,0)))</f>
        <v>PASSED</v>
      </c>
      <c r="O96" s="546">
        <f>IF($L78="Nso",0,VLOOKUP($A75,'Marks Entry'!$B$9:$FN$108,168,0))</f>
        <v>5.9999999999999991</v>
      </c>
      <c r="P96" s="1007"/>
    </row>
    <row r="97" spans="1:16" s="73" customFormat="1" ht="20.45" customHeight="1">
      <c r="A97" s="1425"/>
      <c r="B97" s="543" t="s">
        <v>210</v>
      </c>
      <c r="C97" s="1332" t="s">
        <v>62</v>
      </c>
      <c r="D97" s="1333"/>
      <c r="E97" s="1333"/>
      <c r="F97" s="1333"/>
      <c r="G97" s="1333"/>
      <c r="H97" s="1333"/>
      <c r="I97" s="1334"/>
      <c r="J97" s="1335" t="s">
        <v>63</v>
      </c>
      <c r="K97" s="1335"/>
      <c r="L97" s="1336"/>
      <c r="M97" s="238">
        <f>IF($L78="TC",0,IF($L78="Nso",0,VLOOKUP($A75,'Marks Entry'!$B$9:$FN$108,158,0)))</f>
        <v>0</v>
      </c>
      <c r="N97" s="1337" t="s">
        <v>104</v>
      </c>
      <c r="O97" s="1338"/>
      <c r="P97" s="1007"/>
    </row>
    <row r="98" spans="1:16" s="73" customFormat="1" ht="20.45" customHeight="1" thickBot="1">
      <c r="A98" s="1425"/>
      <c r="B98" s="543" t="s">
        <v>210</v>
      </c>
      <c r="C98" s="1339" t="s">
        <v>57</v>
      </c>
      <c r="D98" s="1340"/>
      <c r="E98" s="1340"/>
      <c r="F98" s="1341" t="s">
        <v>168</v>
      </c>
      <c r="G98" s="1341"/>
      <c r="H98" s="1341"/>
      <c r="I98" s="523" t="s">
        <v>50</v>
      </c>
      <c r="J98" s="1342" t="s">
        <v>64</v>
      </c>
      <c r="K98" s="1342"/>
      <c r="L98" s="1343"/>
      <c r="M98" s="239">
        <f>IF($L78="TC",0,IF($L78="Nso",0,VLOOKUP($A75,'Marks Entry'!$B$9:$FN$108,159,0)))</f>
        <v>0</v>
      </c>
      <c r="N98" s="1344" t="str">
        <f>IF($L78="TC",0,IF($L78="Nso",0,VLOOKUP($A75,'Marks Entry'!$B$9:$FN$108,160,0)))</f>
        <v/>
      </c>
      <c r="O98" s="1345"/>
      <c r="P98" s="1007"/>
    </row>
    <row r="99" spans="1:16" s="73" customFormat="1" ht="20.45" customHeight="1">
      <c r="A99" s="1425"/>
      <c r="B99" s="543" t="s">
        <v>210</v>
      </c>
      <c r="C99" s="1339"/>
      <c r="D99" s="1340"/>
      <c r="E99" s="1340"/>
      <c r="F99" s="1341"/>
      <c r="G99" s="1341"/>
      <c r="H99" s="1341"/>
      <c r="I99" s="524" t="s">
        <v>102</v>
      </c>
      <c r="J99" s="1346" t="s">
        <v>65</v>
      </c>
      <c r="K99" s="1346"/>
      <c r="L99" s="1347"/>
      <c r="M99" s="1348" t="str">
        <f>IF($L78="TC",0,IF($L78="Nso",0,VLOOKUP($A75,'Marks Entry'!$B$9:$FN$108,169,0)))</f>
        <v>Average</v>
      </c>
      <c r="N99" s="1348"/>
      <c r="O99" s="1349"/>
      <c r="P99" s="1007"/>
    </row>
    <row r="100" spans="1:16" s="73" customFormat="1" ht="20.45" customHeight="1">
      <c r="A100" s="1425"/>
      <c r="B100" s="543" t="s">
        <v>210</v>
      </c>
      <c r="C100" s="1397" t="str">
        <f>'Marks Entry'!$EB$3</f>
        <v>Work Exp.</v>
      </c>
      <c r="D100" s="1398"/>
      <c r="E100" s="1399"/>
      <c r="F100" s="1400" t="str">
        <f>IF($L78="TC",0,IF($L78="Nso",0,VLOOKUP($A75,'Marks Entry'!$B$9:$GM$108,186,0)))</f>
        <v>71/100</v>
      </c>
      <c r="G100" s="1400"/>
      <c r="H100" s="1400"/>
      <c r="I100" s="59" t="str">
        <f>IF($L78="TC",0,IF($L78="Nso",0,VLOOKUP($A75,'Marks Entry'!$B$9:$GM$108,139,0)))</f>
        <v>B</v>
      </c>
      <c r="J100" s="1401" t="s">
        <v>81</v>
      </c>
      <c r="K100" s="1401"/>
      <c r="L100" s="1402"/>
      <c r="M100" s="1403">
        <f>'Marks Entry'!$AA$2</f>
        <v>45041</v>
      </c>
      <c r="N100" s="1403"/>
      <c r="O100" s="1404"/>
      <c r="P100" s="1007"/>
    </row>
    <row r="101" spans="1:16" s="73" customFormat="1" ht="20.45" customHeight="1">
      <c r="A101" s="1425"/>
      <c r="B101" s="543" t="s">
        <v>210</v>
      </c>
      <c r="C101" s="1405" t="str">
        <f>'Marks Entry'!$EK$3</f>
        <v>Art Edu.</v>
      </c>
      <c r="D101" s="1400"/>
      <c r="E101" s="1400"/>
      <c r="F101" s="1406" t="str">
        <f>IF($L78="TC",0,IF($L78="Nso",0,VLOOKUP($A75,'Marks Entry'!$B$9:$GM$108,190,0)))</f>
        <v>71/100</v>
      </c>
      <c r="G101" s="1407"/>
      <c r="H101" s="1408"/>
      <c r="I101" s="59" t="str">
        <f>IF($L78="TC",0,IF($L78="Nso",0,VLOOKUP($A75,'Marks Entry'!$B$9:$GM$108,148,0)))</f>
        <v>B</v>
      </c>
      <c r="J101" s="1409"/>
      <c r="K101" s="1409"/>
      <c r="L101" s="1410"/>
      <c r="M101" s="1410"/>
      <c r="N101" s="1410"/>
      <c r="O101" s="1411"/>
      <c r="P101" s="1007"/>
    </row>
    <row r="102" spans="1:16" s="73" customFormat="1" ht="20.45" customHeight="1">
      <c r="A102" s="1425"/>
      <c r="B102" s="543" t="s">
        <v>210</v>
      </c>
      <c r="C102" s="1366" t="str">
        <f>'Marks Entry'!$ET$3</f>
        <v>HEALTH &amp; PHY. EDU.</v>
      </c>
      <c r="D102" s="1367"/>
      <c r="E102" s="1367"/>
      <c r="F102" s="1368" t="str">
        <f>IF($L78="TC",0,IF($L78="Nso",0,VLOOKUP($A75,'Marks Entry'!$B$9:$GM$108,194,0)))</f>
        <v>71/100</v>
      </c>
      <c r="G102" s="1369"/>
      <c r="H102" s="1370"/>
      <c r="I102" s="59" t="str">
        <f>IF($L78="TC",0,IF($L78="Nso",0,VLOOKUP($A75,'Marks Entry'!$B$9:$GM$108,157,0)))</f>
        <v>B</v>
      </c>
      <c r="J102" s="1371" t="s">
        <v>77</v>
      </c>
      <c r="K102" s="1372"/>
      <c r="L102" s="1373"/>
      <c r="M102" s="1377"/>
      <c r="N102" s="1372"/>
      <c r="O102" s="1378"/>
      <c r="P102" s="1007"/>
    </row>
    <row r="103" spans="1:16" s="73" customFormat="1" ht="20.45" customHeight="1">
      <c r="A103" s="1425"/>
      <c r="B103" s="543" t="s">
        <v>210</v>
      </c>
      <c r="C103" s="1381" t="s">
        <v>66</v>
      </c>
      <c r="D103" s="1382"/>
      <c r="E103" s="1382"/>
      <c r="F103" s="1382"/>
      <c r="G103" s="1382"/>
      <c r="H103" s="1382"/>
      <c r="I103" s="1383"/>
      <c r="J103" s="1374"/>
      <c r="K103" s="1375"/>
      <c r="L103" s="1376"/>
      <c r="M103" s="1379"/>
      <c r="N103" s="1375"/>
      <c r="O103" s="1380"/>
      <c r="P103" s="1007"/>
    </row>
    <row r="104" spans="1:16" s="73" customFormat="1" ht="20.45" customHeight="1" thickBot="1">
      <c r="A104" s="1425"/>
      <c r="B104" s="543" t="s">
        <v>210</v>
      </c>
      <c r="C104" s="60" t="s">
        <v>67</v>
      </c>
      <c r="D104" s="1384" t="s">
        <v>72</v>
      </c>
      <c r="E104" s="1385"/>
      <c r="F104" s="1384" t="s">
        <v>73</v>
      </c>
      <c r="G104" s="1386"/>
      <c r="H104" s="1386"/>
      <c r="I104" s="1387"/>
      <c r="J104" s="1388" t="s">
        <v>78</v>
      </c>
      <c r="K104" s="1389"/>
      <c r="L104" s="1389"/>
      <c r="M104" s="1389"/>
      <c r="N104" s="1389"/>
      <c r="O104" s="1390"/>
      <c r="P104" s="1007"/>
    </row>
    <row r="105" spans="1:16" s="73" customFormat="1" ht="20.45" customHeight="1">
      <c r="A105" s="1425"/>
      <c r="B105" s="543" t="s">
        <v>210</v>
      </c>
      <c r="C105" s="690" t="s">
        <v>68</v>
      </c>
      <c r="D105" s="1328" t="s">
        <v>211</v>
      </c>
      <c r="E105" s="1327"/>
      <c r="F105" s="1394" t="s">
        <v>74</v>
      </c>
      <c r="G105" s="1395"/>
      <c r="H105" s="1395"/>
      <c r="I105" s="1396"/>
      <c r="J105" s="1391"/>
      <c r="K105" s="1392"/>
      <c r="L105" s="1392"/>
      <c r="M105" s="1392"/>
      <c r="N105" s="1392"/>
      <c r="O105" s="1393"/>
      <c r="P105" s="1007"/>
    </row>
    <row r="106" spans="1:16" s="73" customFormat="1" ht="20.45" customHeight="1">
      <c r="A106" s="1425"/>
      <c r="B106" s="543" t="s">
        <v>210</v>
      </c>
      <c r="C106" s="689" t="s">
        <v>69</v>
      </c>
      <c r="D106" s="1275" t="s">
        <v>212</v>
      </c>
      <c r="E106" s="1274"/>
      <c r="F106" s="1413" t="s">
        <v>75</v>
      </c>
      <c r="G106" s="1414"/>
      <c r="H106" s="1414"/>
      <c r="I106" s="1415"/>
      <c r="J106" s="1391"/>
      <c r="K106" s="1392"/>
      <c r="L106" s="1392"/>
      <c r="M106" s="1392"/>
      <c r="N106" s="1392"/>
      <c r="O106" s="1393"/>
      <c r="P106" s="1007"/>
    </row>
    <row r="107" spans="1:16" s="73" customFormat="1" ht="20.45" customHeight="1">
      <c r="A107" s="1425"/>
      <c r="B107" s="543" t="s">
        <v>210</v>
      </c>
      <c r="C107" s="689" t="s">
        <v>71</v>
      </c>
      <c r="D107" s="1275" t="s">
        <v>213</v>
      </c>
      <c r="E107" s="1274"/>
      <c r="F107" s="1413" t="s">
        <v>76</v>
      </c>
      <c r="G107" s="1414"/>
      <c r="H107" s="1414"/>
      <c r="I107" s="1415"/>
      <c r="J107" s="1416" t="s">
        <v>90</v>
      </c>
      <c r="K107" s="1417"/>
      <c r="L107" s="1417"/>
      <c r="M107" s="1417"/>
      <c r="N107" s="1417"/>
      <c r="O107" s="1418"/>
      <c r="P107" s="1007"/>
    </row>
    <row r="108" spans="1:16" s="73" customFormat="1" ht="20.45" customHeight="1">
      <c r="A108" s="1425"/>
      <c r="B108" s="543" t="s">
        <v>210</v>
      </c>
      <c r="C108" s="689" t="s">
        <v>70</v>
      </c>
      <c r="D108" s="1275" t="s">
        <v>214</v>
      </c>
      <c r="E108" s="1274"/>
      <c r="F108" s="1413" t="s">
        <v>103</v>
      </c>
      <c r="G108" s="1414"/>
      <c r="H108" s="1414"/>
      <c r="I108" s="1415"/>
      <c r="J108" s="1416"/>
      <c r="K108" s="1417"/>
      <c r="L108" s="1417"/>
      <c r="M108" s="1417"/>
      <c r="N108" s="1417"/>
      <c r="O108" s="1418"/>
      <c r="P108" s="1007"/>
    </row>
    <row r="109" spans="1:16" s="73" customFormat="1" ht="20.45" customHeight="1" thickBot="1">
      <c r="A109" s="1425"/>
      <c r="B109" s="547" t="s">
        <v>210</v>
      </c>
      <c r="C109" s="548" t="s">
        <v>153</v>
      </c>
      <c r="D109" s="1281" t="s">
        <v>215</v>
      </c>
      <c r="E109" s="1280"/>
      <c r="F109" s="1422" t="s">
        <v>216</v>
      </c>
      <c r="G109" s="1423"/>
      <c r="H109" s="1423"/>
      <c r="I109" s="1424"/>
      <c r="J109" s="1419"/>
      <c r="K109" s="1420"/>
      <c r="L109" s="1420"/>
      <c r="M109" s="1420"/>
      <c r="N109" s="1420"/>
      <c r="O109" s="1421"/>
      <c r="P109" s="1007"/>
    </row>
    <row r="110" spans="1:16" s="73" customFormat="1" ht="21" customHeight="1">
      <c r="A110" s="1412"/>
      <c r="B110" s="1412"/>
      <c r="C110" s="1412"/>
      <c r="D110" s="1412"/>
      <c r="E110" s="1412"/>
      <c r="F110" s="1412"/>
      <c r="G110" s="1412"/>
      <c r="H110" s="1412"/>
      <c r="I110" s="1412"/>
      <c r="J110" s="1412"/>
      <c r="K110" s="1412"/>
      <c r="L110" s="1412"/>
      <c r="M110" s="1412"/>
      <c r="N110" s="1412"/>
      <c r="O110" s="1412"/>
      <c r="P110" s="1412"/>
    </row>
    <row r="111" spans="1:16" s="73" customFormat="1" ht="21" customHeight="1">
      <c r="A111" s="692"/>
      <c r="B111" s="688"/>
      <c r="C111" s="688"/>
      <c r="D111" s="688"/>
      <c r="E111" s="688"/>
      <c r="F111" s="688"/>
      <c r="G111" s="688"/>
      <c r="H111" s="688"/>
      <c r="I111" s="688"/>
      <c r="J111" s="688"/>
      <c r="K111" s="688"/>
      <c r="L111" s="688"/>
      <c r="M111" s="688"/>
      <c r="N111" s="688"/>
      <c r="O111" s="688"/>
      <c r="P111" s="688"/>
    </row>
    <row r="112" spans="1:16" s="73" customFormat="1" ht="17.25" customHeight="1" thickBot="1">
      <c r="A112" s="241">
        <f>A75+1</f>
        <v>4</v>
      </c>
      <c r="B112" s="1302" t="s">
        <v>53</v>
      </c>
      <c r="C112" s="1302"/>
      <c r="D112" s="1302"/>
      <c r="E112" s="1302"/>
      <c r="F112" s="1302"/>
      <c r="G112" s="1302"/>
      <c r="H112" s="1302"/>
      <c r="I112" s="1302"/>
      <c r="J112" s="1302"/>
      <c r="K112" s="1302"/>
      <c r="L112" s="1302"/>
      <c r="M112" s="1302"/>
      <c r="N112" s="1302"/>
      <c r="O112" s="1302"/>
      <c r="P112" s="1007"/>
    </row>
    <row r="113" spans="1:16" s="73" customFormat="1" ht="44.25" customHeight="1">
      <c r="A113" s="1425"/>
      <c r="B113" s="1304" t="str">
        <f>IF(L115&gt;0,CONCATENATE(I115,L115),0)</f>
        <v>Roll No.:-904</v>
      </c>
      <c r="C113" s="1306"/>
      <c r="D113" s="1308" t="str">
        <f>Master!$E$8</f>
        <v>Govt. Sr. Secondary School Raimalwada</v>
      </c>
      <c r="E113" s="1309"/>
      <c r="F113" s="1309"/>
      <c r="G113" s="1309"/>
      <c r="H113" s="1309"/>
      <c r="I113" s="1309"/>
      <c r="J113" s="1309"/>
      <c r="K113" s="1309"/>
      <c r="L113" s="1309"/>
      <c r="M113" s="1309"/>
      <c r="N113" s="1309"/>
      <c r="O113" s="1310"/>
      <c r="P113" s="1007"/>
    </row>
    <row r="114" spans="1:16" s="73" customFormat="1" ht="26.25" customHeight="1" thickBot="1">
      <c r="A114" s="1425"/>
      <c r="B114" s="1305"/>
      <c r="C114" s="1307"/>
      <c r="D114" s="1311" t="str">
        <f>Master!$E$11</f>
        <v>P.S.-Bapini (Jodhpur)</v>
      </c>
      <c r="E114" s="1311"/>
      <c r="F114" s="1311"/>
      <c r="G114" s="1311"/>
      <c r="H114" s="1311"/>
      <c r="I114" s="1311"/>
      <c r="J114" s="1311"/>
      <c r="K114" s="1311"/>
      <c r="L114" s="1311"/>
      <c r="M114" s="1311"/>
      <c r="N114" s="1311"/>
      <c r="O114" s="1312"/>
      <c r="P114" s="1007"/>
    </row>
    <row r="115" spans="1:16" s="73" customFormat="1" ht="15" customHeight="1">
      <c r="A115" s="1425"/>
      <c r="B115" s="1313"/>
      <c r="C115" s="1314" t="s">
        <v>163</v>
      </c>
      <c r="D115" s="1315"/>
      <c r="E115" s="1315"/>
      <c r="F115" s="1315"/>
      <c r="G115" s="1315"/>
      <c r="H115" s="1316"/>
      <c r="I115" s="1320" t="s">
        <v>125</v>
      </c>
      <c r="J115" s="1321"/>
      <c r="K115" s="1321"/>
      <c r="L115" s="1286">
        <f>VLOOKUP(A112,'Marks Entry'!$B$9:$G$108,6)</f>
        <v>904</v>
      </c>
      <c r="M115" s="1288" t="str">
        <f>CONCATENATE('Marks Entry'!$C$3,"0",'Marks Entry'!$G$3)</f>
        <v>School U-Dise Code :-08151106901</v>
      </c>
      <c r="N115" s="1289"/>
      <c r="O115" s="1290"/>
      <c r="P115" s="1007"/>
    </row>
    <row r="116" spans="1:16" s="73" customFormat="1" ht="15" customHeight="1">
      <c r="A116" s="1425"/>
      <c r="B116" s="1313"/>
      <c r="C116" s="1314"/>
      <c r="D116" s="1315"/>
      <c r="E116" s="1315"/>
      <c r="F116" s="1315"/>
      <c r="G116" s="1315"/>
      <c r="H116" s="1316"/>
      <c r="I116" s="1320"/>
      <c r="J116" s="1321"/>
      <c r="K116" s="1321"/>
      <c r="L116" s="1286"/>
      <c r="M116" s="1291" t="str">
        <f>CONCATENATE('Marks Entry'!$I$3,'Marks Entry'!$J$3)</f>
        <v>Session :-2022-23</v>
      </c>
      <c r="N116" s="1292"/>
      <c r="O116" s="1293"/>
      <c r="P116" s="1007"/>
    </row>
    <row r="117" spans="1:16" s="73" customFormat="1" ht="15" customHeight="1" thickBot="1">
      <c r="A117" s="1425"/>
      <c r="B117" s="1313"/>
      <c r="C117" s="1317"/>
      <c r="D117" s="1318"/>
      <c r="E117" s="1318"/>
      <c r="F117" s="1318"/>
      <c r="G117" s="1318"/>
      <c r="H117" s="1319"/>
      <c r="I117" s="1322"/>
      <c r="J117" s="1323"/>
      <c r="K117" s="1323"/>
      <c r="L117" s="1287"/>
      <c r="M117" s="1294"/>
      <c r="N117" s="1295"/>
      <c r="O117" s="1296"/>
      <c r="P117" s="1007"/>
    </row>
    <row r="118" spans="1:16" s="73" customFormat="1" ht="19.5" customHeight="1">
      <c r="A118" s="1425"/>
      <c r="B118" s="543" t="s">
        <v>210</v>
      </c>
      <c r="C118" s="1297" t="s">
        <v>21</v>
      </c>
      <c r="D118" s="1298"/>
      <c r="E118" s="1298"/>
      <c r="F118" s="1298"/>
      <c r="G118" s="1299"/>
      <c r="H118" s="13" t="s">
        <v>161</v>
      </c>
      <c r="I118" s="1300">
        <f>VLOOKUP($A112,'Marks Entry'!$B$9:$FN$108,4,0)</f>
        <v>1470</v>
      </c>
      <c r="J118" s="1300"/>
      <c r="K118" s="1300"/>
      <c r="L118" s="1300"/>
      <c r="M118" s="1300"/>
      <c r="N118" s="1300"/>
      <c r="O118" s="1301"/>
      <c r="P118" s="1007"/>
    </row>
    <row r="119" spans="1:16" s="73" customFormat="1" ht="19.5" customHeight="1">
      <c r="A119" s="1425"/>
      <c r="B119" s="543" t="s">
        <v>210</v>
      </c>
      <c r="C119" s="1283" t="s">
        <v>23</v>
      </c>
      <c r="D119" s="1284"/>
      <c r="E119" s="1284"/>
      <c r="F119" s="1284"/>
      <c r="G119" s="1285"/>
      <c r="H119" s="25" t="s">
        <v>161</v>
      </c>
      <c r="I119" s="1252" t="str">
        <f>VLOOKUP($A112,'Marks Entry'!$B$9:$FN$108,7,0)</f>
        <v>ANOPI</v>
      </c>
      <c r="J119" s="1252"/>
      <c r="K119" s="1252"/>
      <c r="L119" s="1252"/>
      <c r="M119" s="1252"/>
      <c r="N119" s="1252"/>
      <c r="O119" s="1253"/>
      <c r="P119" s="1007"/>
    </row>
    <row r="120" spans="1:16" s="73" customFormat="1" ht="19.5" customHeight="1">
      <c r="A120" s="1425"/>
      <c r="B120" s="543" t="s">
        <v>210</v>
      </c>
      <c r="C120" s="1283" t="s">
        <v>24</v>
      </c>
      <c r="D120" s="1284"/>
      <c r="E120" s="1284"/>
      <c r="F120" s="1284"/>
      <c r="G120" s="1285"/>
      <c r="H120" s="25" t="s">
        <v>161</v>
      </c>
      <c r="I120" s="1252" t="str">
        <f>VLOOKUP($A112,'Marks Entry'!$B$9:$FN$108,8,0)</f>
        <v>HARI RAM</v>
      </c>
      <c r="J120" s="1252"/>
      <c r="K120" s="1252"/>
      <c r="L120" s="1252"/>
      <c r="M120" s="1252"/>
      <c r="N120" s="1252"/>
      <c r="O120" s="1253"/>
      <c r="P120" s="1007"/>
    </row>
    <row r="121" spans="1:16" s="73" customFormat="1" ht="19.5" customHeight="1">
      <c r="A121" s="1425"/>
      <c r="B121" s="543" t="s">
        <v>210</v>
      </c>
      <c r="C121" s="1283" t="s">
        <v>55</v>
      </c>
      <c r="D121" s="1284"/>
      <c r="E121" s="1284"/>
      <c r="F121" s="1284"/>
      <c r="G121" s="1285"/>
      <c r="H121" s="25" t="s">
        <v>161</v>
      </c>
      <c r="I121" s="1252" t="str">
        <f>VLOOKUP($A112,'Marks Entry'!$B$9:$FN$108,9,0)</f>
        <v>RUKI</v>
      </c>
      <c r="J121" s="1252"/>
      <c r="K121" s="1252"/>
      <c r="L121" s="1252"/>
      <c r="M121" s="1252"/>
      <c r="N121" s="1252"/>
      <c r="O121" s="1253"/>
      <c r="P121" s="1007"/>
    </row>
    <row r="122" spans="1:16" s="73" customFormat="1" ht="19.5" customHeight="1">
      <c r="A122" s="1425"/>
      <c r="B122" s="543" t="s">
        <v>210</v>
      </c>
      <c r="C122" s="1283" t="s">
        <v>56</v>
      </c>
      <c r="D122" s="1284"/>
      <c r="E122" s="1284"/>
      <c r="F122" s="1284"/>
      <c r="G122" s="1285"/>
      <c r="H122" s="25" t="s">
        <v>161</v>
      </c>
      <c r="I122" s="1251" t="str">
        <f>CONCATENATE('Marks Entry'!$G$4,'Marks Entry'!$J$4)</f>
        <v>6(A)</v>
      </c>
      <c r="J122" s="1252"/>
      <c r="K122" s="1252"/>
      <c r="L122" s="1252"/>
      <c r="M122" s="1252"/>
      <c r="N122" s="1252"/>
      <c r="O122" s="1253"/>
      <c r="P122" s="1007"/>
    </row>
    <row r="123" spans="1:16" s="73" customFormat="1" ht="19.5" customHeight="1" thickBot="1">
      <c r="A123" s="1425"/>
      <c r="B123" s="543" t="s">
        <v>210</v>
      </c>
      <c r="C123" s="1254" t="s">
        <v>26</v>
      </c>
      <c r="D123" s="1255"/>
      <c r="E123" s="1255"/>
      <c r="F123" s="1255"/>
      <c r="G123" s="1256"/>
      <c r="H123" s="61" t="s">
        <v>161</v>
      </c>
      <c r="I123" s="1257">
        <f>VLOOKUP($A112,'Marks Entry'!$B$9:$FN$108,10,0)</f>
        <v>39309</v>
      </c>
      <c r="J123" s="1257"/>
      <c r="K123" s="1257"/>
      <c r="L123" s="1257"/>
      <c r="M123" s="1257"/>
      <c r="N123" s="1257"/>
      <c r="O123" s="1258"/>
      <c r="P123" s="1007"/>
    </row>
    <row r="124" spans="1:16" s="73" customFormat="1" ht="34.5" customHeight="1">
      <c r="A124" s="1425"/>
      <c r="B124" s="543" t="s">
        <v>210</v>
      </c>
      <c r="C124" s="1259" t="s">
        <v>57</v>
      </c>
      <c r="D124" s="1260"/>
      <c r="E124" s="525" t="s">
        <v>82</v>
      </c>
      <c r="F124" s="525" t="s">
        <v>83</v>
      </c>
      <c r="G124" s="525" t="str">
        <f>'Marks Entry'!$R$5</f>
        <v>No Bag Day Activity</v>
      </c>
      <c r="H124" s="521" t="s">
        <v>32</v>
      </c>
      <c r="I124" s="1261" t="s">
        <v>58</v>
      </c>
      <c r="J124" s="1262"/>
      <c r="K124" s="522" t="s">
        <v>203</v>
      </c>
      <c r="L124" s="1263" t="s">
        <v>94</v>
      </c>
      <c r="M124" s="1264"/>
      <c r="N124" s="535" t="s">
        <v>86</v>
      </c>
      <c r="O124" s="1265" t="s">
        <v>101</v>
      </c>
      <c r="P124" s="1007"/>
    </row>
    <row r="125" spans="1:16" s="73" customFormat="1" ht="20.45" customHeight="1" thickBot="1">
      <c r="A125" s="1425"/>
      <c r="B125" s="543" t="s">
        <v>210</v>
      </c>
      <c r="C125" s="1267" t="s">
        <v>59</v>
      </c>
      <c r="D125" s="1268"/>
      <c r="E125" s="549">
        <f>'Marks Entry'!$N$7</f>
        <v>10</v>
      </c>
      <c r="F125" s="549">
        <f>'Marks Entry'!$Q$7</f>
        <v>10</v>
      </c>
      <c r="G125" s="549">
        <f>'Marks Entry'!$T$7</f>
        <v>10</v>
      </c>
      <c r="H125" s="111">
        <f>SUM(E125:G125)</f>
        <v>30</v>
      </c>
      <c r="I125" s="1269">
        <f>'Marks Entry'!$X$7</f>
        <v>70</v>
      </c>
      <c r="J125" s="1270"/>
      <c r="K125" s="531">
        <f>SUM(H125,I125)</f>
        <v>100</v>
      </c>
      <c r="L125" s="1330">
        <f>'Marks Entry'!$AA$7</f>
        <v>100</v>
      </c>
      <c r="M125" s="1331"/>
      <c r="N125" s="536">
        <f>H125+I125+L125</f>
        <v>200</v>
      </c>
      <c r="O125" s="1266"/>
      <c r="P125" s="1007"/>
    </row>
    <row r="126" spans="1:16" s="73" customFormat="1" ht="20.45" customHeight="1">
      <c r="A126" s="1425"/>
      <c r="B126" s="543" t="s">
        <v>210</v>
      </c>
      <c r="C126" s="1324" t="str">
        <f>'Marks Entry'!$L$3</f>
        <v>HINDI</v>
      </c>
      <c r="D126" s="1325"/>
      <c r="E126" s="527">
        <f>IF($L115="TC",0,IF($L115="Nso",0,VLOOKUP($A112,'Marks Entry'!$B$9:$FN$108,13,0)))</f>
        <v>7</v>
      </c>
      <c r="F126" s="527">
        <f>IF($L115="TC",0,IF($L115="Nso",0,VLOOKUP($A112,'Marks Entry'!$B$9:$FN$108,16,0)))</f>
        <v>7</v>
      </c>
      <c r="G126" s="527">
        <f>IF($L115="TC",0,IF($L115="Nso",0,VLOOKUP($A112,'Marks Entry'!$B$9:$FN$108,19,0)))</f>
        <v>3</v>
      </c>
      <c r="H126" s="528">
        <f>SUM(E126:G126)</f>
        <v>17</v>
      </c>
      <c r="I126" s="1326">
        <f>IF($L115="TC",0,IF($L115="Nso",0,VLOOKUP($A112,'Marks Entry'!$B$9:$FN$108,23,0)))</f>
        <v>38</v>
      </c>
      <c r="J126" s="1327"/>
      <c r="K126" s="532">
        <f>SUM(H126,I126)</f>
        <v>55</v>
      </c>
      <c r="L126" s="1328">
        <f>IF($L115="TC",0,IF($L115="Nso",0,VLOOKUP($A112,'Marks Entry'!$B$9:$FN$108,26,0)))</f>
        <v>38</v>
      </c>
      <c r="M126" s="1329"/>
      <c r="N126" s="537">
        <f>SUM(H126,I126,L126)</f>
        <v>93</v>
      </c>
      <c r="O126" s="544" t="str">
        <f>IF($L115="TC",0,IF($L115="Nso",0,VLOOKUP($A112,'Marks Entry'!$B$9:$FN$108,30,0)))</f>
        <v>D</v>
      </c>
      <c r="P126" s="1007"/>
    </row>
    <row r="127" spans="1:16" s="73" customFormat="1" ht="20.45" customHeight="1">
      <c r="A127" s="1425"/>
      <c r="B127" s="543" t="s">
        <v>210</v>
      </c>
      <c r="C127" s="1271" t="str">
        <f>'Marks Entry'!$AF$3</f>
        <v>ENGLISH</v>
      </c>
      <c r="D127" s="1272"/>
      <c r="E127" s="527">
        <f>IF($L115="TC",0,IF($L115="Nso",0,VLOOKUP($A112,'Marks Entry'!$B$9:$FN$108,33,0)))</f>
        <v>7</v>
      </c>
      <c r="F127" s="527">
        <f>IF($L115="TC",0,IF($L115="Nso",0,VLOOKUP($A112,'Marks Entry'!$B$9:$FN$108,36,0)))</f>
        <v>7</v>
      </c>
      <c r="G127" s="527">
        <f>IF($L115="TC",0,IF($L115="Nso",0,VLOOKUP($A112,'Marks Entry'!$B$9:$FN$108,39,0)))</f>
        <v>3</v>
      </c>
      <c r="H127" s="529">
        <f t="shared" ref="H127:H131" si="9">SUM(E127:G127)</f>
        <v>17</v>
      </c>
      <c r="I127" s="1273">
        <f>IF($L115="TC",0,IF($L115="Nso",0,VLOOKUP($A112,'Marks Entry'!$B$9:$FN$108,43,0)))</f>
        <v>35</v>
      </c>
      <c r="J127" s="1274"/>
      <c r="K127" s="533">
        <f t="shared" ref="K127:K131" si="10">SUM(H127,I127)</f>
        <v>52</v>
      </c>
      <c r="L127" s="1275">
        <f>IF($L115="TC",0,IF($L115="Nso",0,VLOOKUP($A112,'Marks Entry'!$B$9:$FN$108,46,0)))</f>
        <v>35</v>
      </c>
      <c r="M127" s="1276"/>
      <c r="N127" s="537">
        <f t="shared" ref="N127:N131" si="11">SUM(H127,I127,L127)</f>
        <v>87</v>
      </c>
      <c r="O127" s="544" t="str">
        <f>IF($L115="TC",0,IF($L115="Nso",0,VLOOKUP($A112,'Marks Entry'!$B$9:$FN$108,50,0)))</f>
        <v>D</v>
      </c>
      <c r="P127" s="1007"/>
    </row>
    <row r="128" spans="1:16" s="73" customFormat="1" ht="20.45" customHeight="1">
      <c r="A128" s="1425"/>
      <c r="B128" s="543" t="s">
        <v>210</v>
      </c>
      <c r="C128" s="1271" t="str">
        <f>'Marks Entry'!$AZ$3</f>
        <v>SANSKRIT</v>
      </c>
      <c r="D128" s="1272"/>
      <c r="E128" s="527">
        <f>IF($L115="TC",0,IF($L115="Nso",0,VLOOKUP($A112,'Marks Entry'!$B$9:$FN$108,53,0)))</f>
        <v>7</v>
      </c>
      <c r="F128" s="527">
        <f>IF($L115="TC",0,IF($L115="TC",0,IF($L115="Nso",0,VLOOKUP($A112,'Marks Entry'!$B$9:$FN$108,56,0))))</f>
        <v>7</v>
      </c>
      <c r="G128" s="527">
        <f>IF($L115="TC",0,IF($L115="TC",0,IF($L115="Nso",0,VLOOKUP($A112,'Marks Entry'!$B$9:$FN$108,59,0))))</f>
        <v>3</v>
      </c>
      <c r="H128" s="529">
        <f t="shared" si="9"/>
        <v>17</v>
      </c>
      <c r="I128" s="1273">
        <f>IF($L115="TC",0,IF($L115="Nso",0,VLOOKUP($A112,'Marks Entry'!$B$9:$FN$108,63,0)))</f>
        <v>35</v>
      </c>
      <c r="J128" s="1274"/>
      <c r="K128" s="533">
        <f t="shared" si="10"/>
        <v>52</v>
      </c>
      <c r="L128" s="1275">
        <f>IF($L115="TC",0,IF($L115="Nso",0,VLOOKUP($A112,'Marks Entry'!$B$9:$FN$108,66,0)))</f>
        <v>35</v>
      </c>
      <c r="M128" s="1276"/>
      <c r="N128" s="537">
        <f t="shared" si="11"/>
        <v>87</v>
      </c>
      <c r="O128" s="544" t="str">
        <f>IF($L115="TC",0,IF($L115="Nso",0,VLOOKUP($A112,'Marks Entry'!$B$9:$FN$108,70,0)))</f>
        <v>D</v>
      </c>
      <c r="P128" s="1007"/>
    </row>
    <row r="129" spans="1:16" s="73" customFormat="1" ht="20.45" customHeight="1">
      <c r="A129" s="1425"/>
      <c r="B129" s="543" t="s">
        <v>210</v>
      </c>
      <c r="C129" s="1271" t="str">
        <f>'Marks Entry'!$BT$3</f>
        <v>SCIENCE</v>
      </c>
      <c r="D129" s="1272"/>
      <c r="E129" s="527">
        <f>IF($L115="TC",0,IF($L115="Nso",0,VLOOKUP($A112,'Marks Entry'!$B$9:$FN$108,73,0)))</f>
        <v>7</v>
      </c>
      <c r="F129" s="527">
        <f>IF($L115="TC",0,IF($L115="Nso",0,VLOOKUP($A112,'Marks Entry'!$B$9:$FN$108,76,0)))</f>
        <v>7</v>
      </c>
      <c r="G129" s="527">
        <f>IF($L115="TC",0,IF($L115="Nso",0,VLOOKUP($A112,'Marks Entry'!$B$9:$FN$108,79,0)))</f>
        <v>3</v>
      </c>
      <c r="H129" s="529">
        <f t="shared" si="9"/>
        <v>17</v>
      </c>
      <c r="I129" s="1273">
        <f>IF($L115="TC",0,IF($L115="Nso",0,VLOOKUP($A112,'Marks Entry'!$B$9:$FN$108,83,0)))</f>
        <v>35</v>
      </c>
      <c r="J129" s="1274"/>
      <c r="K129" s="533">
        <f t="shared" si="10"/>
        <v>52</v>
      </c>
      <c r="L129" s="1275">
        <f>IF($L115="TC",0,IF($L115="Nso",0,VLOOKUP($A112,'Marks Entry'!$B$9:$FN$108,86,0)))</f>
        <v>35</v>
      </c>
      <c r="M129" s="1276"/>
      <c r="N129" s="537">
        <f t="shared" si="11"/>
        <v>87</v>
      </c>
      <c r="O129" s="544" t="str">
        <f>IF($L115="TC",0,IF($L115="Nso",0,VLOOKUP($A112,'Marks Entry'!$B$9:$FN$108,90,0)))</f>
        <v>D</v>
      </c>
      <c r="P129" s="1007"/>
    </row>
    <row r="130" spans="1:16" s="73" customFormat="1" ht="20.45" customHeight="1">
      <c r="A130" s="1425"/>
      <c r="B130" s="543" t="s">
        <v>210</v>
      </c>
      <c r="C130" s="1271" t="str">
        <f>'Marks Entry'!$CN$3</f>
        <v>MATHEMATICS</v>
      </c>
      <c r="D130" s="1272"/>
      <c r="E130" s="527">
        <f>IF($L115="TC",0,IF($L115="Nso",0,VLOOKUP($A112,'Marks Entry'!$B$9:$FN$108,93,0)))</f>
        <v>7</v>
      </c>
      <c r="F130" s="527">
        <f>IF($L115="TC",0,IF($L115="Nso",0,VLOOKUP($A112,'Marks Entry'!$B$9:$FN$108,96,0)))</f>
        <v>7</v>
      </c>
      <c r="G130" s="527">
        <f>IF($L115="TC",0,IF($L115="Nso",0,VLOOKUP($A112,'Marks Entry'!$B$9:$FN$108,99,0)))</f>
        <v>3</v>
      </c>
      <c r="H130" s="529">
        <f t="shared" si="9"/>
        <v>17</v>
      </c>
      <c r="I130" s="1273">
        <f>IF($L115="TC",0,IF($L115="Nso",0,VLOOKUP($A112,'Marks Entry'!$B$9:$FN$108,103,0)))</f>
        <v>35</v>
      </c>
      <c r="J130" s="1274"/>
      <c r="K130" s="533">
        <f t="shared" si="10"/>
        <v>52</v>
      </c>
      <c r="L130" s="1275">
        <f>IF($L115="TC",0,IF($L115="Nso",0,VLOOKUP($A112,'Marks Entry'!$B$9:$FN$108,106,0)))</f>
        <v>35</v>
      </c>
      <c r="M130" s="1276"/>
      <c r="N130" s="537">
        <f t="shared" si="11"/>
        <v>87</v>
      </c>
      <c r="O130" s="544" t="str">
        <f>IF($L115="TC",0,IF($L115="Nso",0,VLOOKUP($A112,'Marks Entry'!$B$9:$FN$108,110,0)))</f>
        <v>D</v>
      </c>
      <c r="P130" s="1007"/>
    </row>
    <row r="131" spans="1:16" s="73" customFormat="1" ht="20.45" customHeight="1" thickBot="1">
      <c r="A131" s="1425"/>
      <c r="B131" s="543" t="s">
        <v>210</v>
      </c>
      <c r="C131" s="1277" t="str">
        <f>'Marks Entry'!$DH$3</f>
        <v>SOCIAL SCIENCE</v>
      </c>
      <c r="D131" s="1278"/>
      <c r="E131" s="527">
        <f>IF($L115="TC",0,IF($L115="Nso",0,VLOOKUP($A112,'Marks Entry'!$B$9:$FN$108,113,0)))</f>
        <v>7</v>
      </c>
      <c r="F131" s="527">
        <f>IF($L115="TC",0,IF($L115="Nso",0,VLOOKUP($A112,'Marks Entry'!$B$9:$FN$108,116,0)))</f>
        <v>7</v>
      </c>
      <c r="G131" s="527">
        <f>IF($L115="TC",0,IF($L115="Nso",0,VLOOKUP($A112,'Marks Entry'!$B$9:$FN$108,119,0)))</f>
        <v>3</v>
      </c>
      <c r="H131" s="530">
        <f t="shared" si="9"/>
        <v>17</v>
      </c>
      <c r="I131" s="1279">
        <f>IF($L115="TC",0,IF($L115="Nso",0,VLOOKUP($A112,'Marks Entry'!$B$9:$FN$108,123,0)))</f>
        <v>35</v>
      </c>
      <c r="J131" s="1280"/>
      <c r="K131" s="534">
        <f t="shared" si="10"/>
        <v>52</v>
      </c>
      <c r="L131" s="1281">
        <f>IF($L115="TC",0,IF($L115="Nso",0,VLOOKUP($A112,'Marks Entry'!$B$9:$FN$108,126,0)))</f>
        <v>35</v>
      </c>
      <c r="M131" s="1282"/>
      <c r="N131" s="537">
        <f t="shared" si="11"/>
        <v>87</v>
      </c>
      <c r="O131" s="544" t="str">
        <f>IF($L115="TC",0,IF($L115="Nso",0,VLOOKUP($A112,'Marks Entry'!$B$9:$FN$108,130,0)))</f>
        <v>D</v>
      </c>
      <c r="P131" s="1007"/>
    </row>
    <row r="132" spans="1:16" s="73" customFormat="1" ht="20.45" customHeight="1">
      <c r="A132" s="1425"/>
      <c r="B132" s="543" t="s">
        <v>210</v>
      </c>
      <c r="C132" s="1350" t="s">
        <v>87</v>
      </c>
      <c r="D132" s="1351"/>
      <c r="E132" s="1352"/>
      <c r="F132" s="1356" t="s">
        <v>88</v>
      </c>
      <c r="G132" s="1357"/>
      <c r="H132" s="1358" t="s">
        <v>89</v>
      </c>
      <c r="I132" s="1358"/>
      <c r="J132" s="1359" t="s">
        <v>44</v>
      </c>
      <c r="K132" s="1360"/>
      <c r="L132" s="236" t="s">
        <v>95</v>
      </c>
      <c r="M132" s="691" t="s">
        <v>208</v>
      </c>
      <c r="N132" s="200" t="s">
        <v>42</v>
      </c>
      <c r="O132" s="545" t="s">
        <v>46</v>
      </c>
      <c r="P132" s="1007"/>
    </row>
    <row r="133" spans="1:16" s="73" customFormat="1" ht="20.45" customHeight="1" thickBot="1">
      <c r="A133" s="1425"/>
      <c r="B133" s="543" t="s">
        <v>210</v>
      </c>
      <c r="C133" s="1353"/>
      <c r="D133" s="1354"/>
      <c r="E133" s="1355"/>
      <c r="F133" s="1361">
        <f>IF($L115="TC",0,IF($L115="Nso",0,VLOOKUP($A112,'Marks Entry'!$B$9:$FN$108,161,0)))</f>
        <v>1200</v>
      </c>
      <c r="G133" s="1362"/>
      <c r="H133" s="1363">
        <f>IF($L115="TC",0,IF($L115="Nso",0,VLOOKUP($A112,'Marks Entry'!$B$9:$FN$108,162,0)))</f>
        <v>528</v>
      </c>
      <c r="I133" s="1363"/>
      <c r="J133" s="1364">
        <f>IF($L115="TC",0,IF($L115="Nso",0,VLOOKUP($A112,'Marks Entry'!$B$9:$FN$108,163,0)))</f>
        <v>44</v>
      </c>
      <c r="K133" s="1365"/>
      <c r="L133" s="237" t="str">
        <f>IF($L115="TC",0,IF($L115="Nso",0,VLOOKUP($A112,'Marks Entry'!$B$9:$FN$108,164,0)))</f>
        <v>Third</v>
      </c>
      <c r="M133" s="237" t="str">
        <f>IF($L115="TC",0,IF($L115="Nso",0,VLOOKUP($A112,'Marks Entry'!$B$9:$FN$108,165,0)))</f>
        <v>D</v>
      </c>
      <c r="N133" s="542" t="str">
        <f>IF($L115="TC","TC",IF($L115="Nso","NSO",VLOOKUP($A112,'Marks Entry'!$B$9:$FN$108,166,0)))</f>
        <v>PASSED</v>
      </c>
      <c r="O133" s="546">
        <f>IF($L115="Nso",0,VLOOKUP($A112,'Marks Entry'!$B$9:$FN$108,168,0))</f>
        <v>4.9999999999999991</v>
      </c>
      <c r="P133" s="1007"/>
    </row>
    <row r="134" spans="1:16" s="73" customFormat="1" ht="20.45" customHeight="1">
      <c r="A134" s="1425"/>
      <c r="B134" s="543" t="s">
        <v>210</v>
      </c>
      <c r="C134" s="1332" t="s">
        <v>62</v>
      </c>
      <c r="D134" s="1333"/>
      <c r="E134" s="1333"/>
      <c r="F134" s="1333"/>
      <c r="G134" s="1333"/>
      <c r="H134" s="1333"/>
      <c r="I134" s="1334"/>
      <c r="J134" s="1335" t="s">
        <v>63</v>
      </c>
      <c r="K134" s="1335"/>
      <c r="L134" s="1336"/>
      <c r="M134" s="238">
        <f>IF($L115="TC",0,IF($L115="Nso",0,VLOOKUP($A112,'Marks Entry'!$B$9:$FN$108,158,0)))</f>
        <v>0</v>
      </c>
      <c r="N134" s="1337" t="s">
        <v>104</v>
      </c>
      <c r="O134" s="1338"/>
      <c r="P134" s="1007"/>
    </row>
    <row r="135" spans="1:16" s="73" customFormat="1" ht="20.45" customHeight="1" thickBot="1">
      <c r="A135" s="1425"/>
      <c r="B135" s="543" t="s">
        <v>210</v>
      </c>
      <c r="C135" s="1339" t="s">
        <v>57</v>
      </c>
      <c r="D135" s="1340"/>
      <c r="E135" s="1340"/>
      <c r="F135" s="1341" t="s">
        <v>168</v>
      </c>
      <c r="G135" s="1341"/>
      <c r="H135" s="1341"/>
      <c r="I135" s="523" t="s">
        <v>50</v>
      </c>
      <c r="J135" s="1342" t="s">
        <v>64</v>
      </c>
      <c r="K135" s="1342"/>
      <c r="L135" s="1343"/>
      <c r="M135" s="239">
        <f>IF($L115="TC",0,IF($L115="Nso",0,VLOOKUP($A112,'Marks Entry'!$B$9:$FN$108,159,0)))</f>
        <v>0</v>
      </c>
      <c r="N135" s="1344" t="str">
        <f>IF($L115="TC",0,IF($L115="Nso",0,VLOOKUP($A112,'Marks Entry'!$B$9:$FN$108,160,0)))</f>
        <v/>
      </c>
      <c r="O135" s="1345"/>
      <c r="P135" s="1007"/>
    </row>
    <row r="136" spans="1:16" s="73" customFormat="1" ht="20.45" customHeight="1">
      <c r="A136" s="1425"/>
      <c r="B136" s="543" t="s">
        <v>210</v>
      </c>
      <c r="C136" s="1339"/>
      <c r="D136" s="1340"/>
      <c r="E136" s="1340"/>
      <c r="F136" s="1341"/>
      <c r="G136" s="1341"/>
      <c r="H136" s="1341"/>
      <c r="I136" s="524" t="s">
        <v>102</v>
      </c>
      <c r="J136" s="1346" t="s">
        <v>65</v>
      </c>
      <c r="K136" s="1346"/>
      <c r="L136" s="1347"/>
      <c r="M136" s="1348" t="str">
        <f>IF($L115="TC",0,IF($L115="Nso",0,VLOOKUP($A112,'Marks Entry'!$B$9:$FN$108,169,0)))</f>
        <v>Average</v>
      </c>
      <c r="N136" s="1348"/>
      <c r="O136" s="1349"/>
      <c r="P136" s="1007"/>
    </row>
    <row r="137" spans="1:16" s="73" customFormat="1" ht="20.45" customHeight="1">
      <c r="A137" s="1425"/>
      <c r="B137" s="543" t="s">
        <v>210</v>
      </c>
      <c r="C137" s="1397" t="str">
        <f>'Marks Entry'!$EB$3</f>
        <v>Work Exp.</v>
      </c>
      <c r="D137" s="1398"/>
      <c r="E137" s="1399"/>
      <c r="F137" s="1400" t="str">
        <f>IF($L115="TC",0,IF($L115="Nso",0,VLOOKUP($A112,'Marks Entry'!$B$9:$GM$108,186,0)))</f>
        <v>71/100</v>
      </c>
      <c r="G137" s="1400"/>
      <c r="H137" s="1400"/>
      <c r="I137" s="59" t="str">
        <f>IF($L115="TC",0,IF($L115="Nso",0,VLOOKUP($A112,'Marks Entry'!$B$9:$GM$108,139,0)))</f>
        <v>B</v>
      </c>
      <c r="J137" s="1401" t="s">
        <v>81</v>
      </c>
      <c r="K137" s="1401"/>
      <c r="L137" s="1402"/>
      <c r="M137" s="1403">
        <f>'Marks Entry'!$AA$2</f>
        <v>45041</v>
      </c>
      <c r="N137" s="1403"/>
      <c r="O137" s="1404"/>
      <c r="P137" s="1007"/>
    </row>
    <row r="138" spans="1:16" s="73" customFormat="1" ht="20.45" customHeight="1">
      <c r="A138" s="1425"/>
      <c r="B138" s="543" t="s">
        <v>210</v>
      </c>
      <c r="C138" s="1405" t="str">
        <f>'Marks Entry'!$EK$3</f>
        <v>Art Edu.</v>
      </c>
      <c r="D138" s="1400"/>
      <c r="E138" s="1400"/>
      <c r="F138" s="1406" t="str">
        <f>IF($L115="TC",0,IF($L115="Nso",0,VLOOKUP($A112,'Marks Entry'!$B$9:$GM$108,190,0)))</f>
        <v>71/100</v>
      </c>
      <c r="G138" s="1407"/>
      <c r="H138" s="1408"/>
      <c r="I138" s="59" t="str">
        <f>IF($L115="TC",0,IF($L115="Nso",0,VLOOKUP($A112,'Marks Entry'!$B$9:$GM$108,148,0)))</f>
        <v>B</v>
      </c>
      <c r="J138" s="1409"/>
      <c r="K138" s="1409"/>
      <c r="L138" s="1410"/>
      <c r="M138" s="1410"/>
      <c r="N138" s="1410"/>
      <c r="O138" s="1411"/>
      <c r="P138" s="1007"/>
    </row>
    <row r="139" spans="1:16" s="73" customFormat="1" ht="20.45" customHeight="1">
      <c r="A139" s="1425"/>
      <c r="B139" s="543" t="s">
        <v>210</v>
      </c>
      <c r="C139" s="1366" t="str">
        <f>'Marks Entry'!$ET$3</f>
        <v>HEALTH &amp; PHY. EDU.</v>
      </c>
      <c r="D139" s="1367"/>
      <c r="E139" s="1367"/>
      <c r="F139" s="1368" t="str">
        <f>IF($L115="TC",0,IF($L115="Nso",0,VLOOKUP($A112,'Marks Entry'!$B$9:$GM$108,194,0)))</f>
        <v>71/100</v>
      </c>
      <c r="G139" s="1369"/>
      <c r="H139" s="1370"/>
      <c r="I139" s="59" t="str">
        <f>IF($L115="TC",0,IF($L115="Nso",0,VLOOKUP($A112,'Marks Entry'!$B$9:$GM$108,157,0)))</f>
        <v>B</v>
      </c>
      <c r="J139" s="1371" t="s">
        <v>77</v>
      </c>
      <c r="K139" s="1372"/>
      <c r="L139" s="1373"/>
      <c r="M139" s="1377"/>
      <c r="N139" s="1372"/>
      <c r="O139" s="1378"/>
      <c r="P139" s="1007"/>
    </row>
    <row r="140" spans="1:16" s="73" customFormat="1" ht="20.45" customHeight="1">
      <c r="A140" s="1425"/>
      <c r="B140" s="543" t="s">
        <v>210</v>
      </c>
      <c r="C140" s="1381" t="s">
        <v>66</v>
      </c>
      <c r="D140" s="1382"/>
      <c r="E140" s="1382"/>
      <c r="F140" s="1382"/>
      <c r="G140" s="1382"/>
      <c r="H140" s="1382"/>
      <c r="I140" s="1383"/>
      <c r="J140" s="1374"/>
      <c r="K140" s="1375"/>
      <c r="L140" s="1376"/>
      <c r="M140" s="1379"/>
      <c r="N140" s="1375"/>
      <c r="O140" s="1380"/>
      <c r="P140" s="1007"/>
    </row>
    <row r="141" spans="1:16" s="73" customFormat="1" ht="20.45" customHeight="1" thickBot="1">
      <c r="A141" s="1425"/>
      <c r="B141" s="543" t="s">
        <v>210</v>
      </c>
      <c r="C141" s="60" t="s">
        <v>67</v>
      </c>
      <c r="D141" s="1384" t="s">
        <v>72</v>
      </c>
      <c r="E141" s="1385"/>
      <c r="F141" s="1384" t="s">
        <v>73</v>
      </c>
      <c r="G141" s="1386"/>
      <c r="H141" s="1386"/>
      <c r="I141" s="1387"/>
      <c r="J141" s="1388" t="s">
        <v>78</v>
      </c>
      <c r="K141" s="1389"/>
      <c r="L141" s="1389"/>
      <c r="M141" s="1389"/>
      <c r="N141" s="1389"/>
      <c r="O141" s="1390"/>
      <c r="P141" s="1007"/>
    </row>
    <row r="142" spans="1:16" s="73" customFormat="1" ht="20.45" customHeight="1">
      <c r="A142" s="1425"/>
      <c r="B142" s="543" t="s">
        <v>210</v>
      </c>
      <c r="C142" s="690" t="s">
        <v>68</v>
      </c>
      <c r="D142" s="1328" t="s">
        <v>211</v>
      </c>
      <c r="E142" s="1327"/>
      <c r="F142" s="1394" t="s">
        <v>74</v>
      </c>
      <c r="G142" s="1395"/>
      <c r="H142" s="1395"/>
      <c r="I142" s="1396"/>
      <c r="J142" s="1391"/>
      <c r="K142" s="1392"/>
      <c r="L142" s="1392"/>
      <c r="M142" s="1392"/>
      <c r="N142" s="1392"/>
      <c r="O142" s="1393"/>
      <c r="P142" s="1007"/>
    </row>
    <row r="143" spans="1:16" s="73" customFormat="1" ht="20.45" customHeight="1">
      <c r="A143" s="1425"/>
      <c r="B143" s="543" t="s">
        <v>210</v>
      </c>
      <c r="C143" s="689" t="s">
        <v>69</v>
      </c>
      <c r="D143" s="1275" t="s">
        <v>212</v>
      </c>
      <c r="E143" s="1274"/>
      <c r="F143" s="1413" t="s">
        <v>75</v>
      </c>
      <c r="G143" s="1414"/>
      <c r="H143" s="1414"/>
      <c r="I143" s="1415"/>
      <c r="J143" s="1391"/>
      <c r="K143" s="1392"/>
      <c r="L143" s="1392"/>
      <c r="M143" s="1392"/>
      <c r="N143" s="1392"/>
      <c r="O143" s="1393"/>
      <c r="P143" s="1007"/>
    </row>
    <row r="144" spans="1:16" s="73" customFormat="1" ht="20.45" customHeight="1">
      <c r="A144" s="1425"/>
      <c r="B144" s="543" t="s">
        <v>210</v>
      </c>
      <c r="C144" s="689" t="s">
        <v>71</v>
      </c>
      <c r="D144" s="1275" t="s">
        <v>213</v>
      </c>
      <c r="E144" s="1274"/>
      <c r="F144" s="1413" t="s">
        <v>76</v>
      </c>
      <c r="G144" s="1414"/>
      <c r="H144" s="1414"/>
      <c r="I144" s="1415"/>
      <c r="J144" s="1416" t="s">
        <v>90</v>
      </c>
      <c r="K144" s="1417"/>
      <c r="L144" s="1417"/>
      <c r="M144" s="1417"/>
      <c r="N144" s="1417"/>
      <c r="O144" s="1418"/>
      <c r="P144" s="1007"/>
    </row>
    <row r="145" spans="1:16" s="73" customFormat="1" ht="20.45" customHeight="1">
      <c r="A145" s="1425"/>
      <c r="B145" s="543" t="s">
        <v>210</v>
      </c>
      <c r="C145" s="689" t="s">
        <v>70</v>
      </c>
      <c r="D145" s="1275" t="s">
        <v>214</v>
      </c>
      <c r="E145" s="1274"/>
      <c r="F145" s="1413" t="s">
        <v>103</v>
      </c>
      <c r="G145" s="1414"/>
      <c r="H145" s="1414"/>
      <c r="I145" s="1415"/>
      <c r="J145" s="1416"/>
      <c r="K145" s="1417"/>
      <c r="L145" s="1417"/>
      <c r="M145" s="1417"/>
      <c r="N145" s="1417"/>
      <c r="O145" s="1418"/>
      <c r="P145" s="1007"/>
    </row>
    <row r="146" spans="1:16" s="73" customFormat="1" ht="20.45" customHeight="1" thickBot="1">
      <c r="A146" s="1425"/>
      <c r="B146" s="547" t="s">
        <v>210</v>
      </c>
      <c r="C146" s="548" t="s">
        <v>153</v>
      </c>
      <c r="D146" s="1281" t="s">
        <v>215</v>
      </c>
      <c r="E146" s="1280"/>
      <c r="F146" s="1422" t="s">
        <v>216</v>
      </c>
      <c r="G146" s="1423"/>
      <c r="H146" s="1423"/>
      <c r="I146" s="1424"/>
      <c r="J146" s="1419"/>
      <c r="K146" s="1420"/>
      <c r="L146" s="1420"/>
      <c r="M146" s="1420"/>
      <c r="N146" s="1420"/>
      <c r="O146" s="1421"/>
      <c r="P146" s="1007"/>
    </row>
    <row r="147" spans="1:16" s="73" customFormat="1" ht="9.75" customHeight="1">
      <c r="A147" s="1303"/>
      <c r="B147" s="1303"/>
      <c r="C147" s="1303"/>
      <c r="D147" s="1303"/>
      <c r="E147" s="1303"/>
      <c r="F147" s="1303"/>
      <c r="G147" s="1303"/>
      <c r="H147" s="1303"/>
      <c r="I147" s="1303"/>
      <c r="J147" s="1303"/>
      <c r="K147" s="1303"/>
      <c r="L147" s="1303"/>
      <c r="M147" s="1303"/>
      <c r="N147" s="1303"/>
      <c r="O147" s="1303"/>
      <c r="P147" s="1303"/>
    </row>
    <row r="148" spans="1:16" s="73" customFormat="1" ht="17.25" customHeight="1" thickBot="1">
      <c r="A148" s="241">
        <f>A112+1</f>
        <v>5</v>
      </c>
      <c r="B148" s="1302" t="s">
        <v>53</v>
      </c>
      <c r="C148" s="1302"/>
      <c r="D148" s="1302"/>
      <c r="E148" s="1302"/>
      <c r="F148" s="1302"/>
      <c r="G148" s="1302"/>
      <c r="H148" s="1302"/>
      <c r="I148" s="1302"/>
      <c r="J148" s="1302"/>
      <c r="K148" s="1302"/>
      <c r="L148" s="1302"/>
      <c r="M148" s="1302"/>
      <c r="N148" s="1302"/>
      <c r="O148" s="1302"/>
      <c r="P148" s="1007"/>
    </row>
    <row r="149" spans="1:16" s="73" customFormat="1" ht="44.25" customHeight="1">
      <c r="A149" s="1425"/>
      <c r="B149" s="1304" t="str">
        <f>IF(L151&gt;0,CONCATENATE(I151,L151),0)</f>
        <v>Roll No.:-905</v>
      </c>
      <c r="C149" s="1306"/>
      <c r="D149" s="1308" t="str">
        <f>Master!$E$8</f>
        <v>Govt. Sr. Secondary School Raimalwada</v>
      </c>
      <c r="E149" s="1309"/>
      <c r="F149" s="1309"/>
      <c r="G149" s="1309"/>
      <c r="H149" s="1309"/>
      <c r="I149" s="1309"/>
      <c r="J149" s="1309"/>
      <c r="K149" s="1309"/>
      <c r="L149" s="1309"/>
      <c r="M149" s="1309"/>
      <c r="N149" s="1309"/>
      <c r="O149" s="1310"/>
      <c r="P149" s="1007"/>
    </row>
    <row r="150" spans="1:16" s="73" customFormat="1" ht="26.25" customHeight="1" thickBot="1">
      <c r="A150" s="1425"/>
      <c r="B150" s="1305"/>
      <c r="C150" s="1307"/>
      <c r="D150" s="1311" t="str">
        <f>Master!$E$11</f>
        <v>P.S.-Bapini (Jodhpur)</v>
      </c>
      <c r="E150" s="1311"/>
      <c r="F150" s="1311"/>
      <c r="G150" s="1311"/>
      <c r="H150" s="1311"/>
      <c r="I150" s="1311"/>
      <c r="J150" s="1311"/>
      <c r="K150" s="1311"/>
      <c r="L150" s="1311"/>
      <c r="M150" s="1311"/>
      <c r="N150" s="1311"/>
      <c r="O150" s="1312"/>
      <c r="P150" s="1007"/>
    </row>
    <row r="151" spans="1:16" s="73" customFormat="1" ht="15" customHeight="1">
      <c r="A151" s="1425"/>
      <c r="B151" s="1313"/>
      <c r="C151" s="1314" t="s">
        <v>163</v>
      </c>
      <c r="D151" s="1315"/>
      <c r="E151" s="1315"/>
      <c r="F151" s="1315"/>
      <c r="G151" s="1315"/>
      <c r="H151" s="1316"/>
      <c r="I151" s="1320" t="s">
        <v>125</v>
      </c>
      <c r="J151" s="1321"/>
      <c r="K151" s="1321"/>
      <c r="L151" s="1286">
        <f>VLOOKUP(A148,'Marks Entry'!$B$9:$G$108,6)</f>
        <v>905</v>
      </c>
      <c r="M151" s="1288" t="str">
        <f>CONCATENATE('Marks Entry'!$C$3,"0",'Marks Entry'!$G$3)</f>
        <v>School U-Dise Code :-08151106901</v>
      </c>
      <c r="N151" s="1289"/>
      <c r="O151" s="1290"/>
      <c r="P151" s="1007"/>
    </row>
    <row r="152" spans="1:16" s="73" customFormat="1" ht="15" customHeight="1">
      <c r="A152" s="1425"/>
      <c r="B152" s="1313"/>
      <c r="C152" s="1314"/>
      <c r="D152" s="1315"/>
      <c r="E152" s="1315"/>
      <c r="F152" s="1315"/>
      <c r="G152" s="1315"/>
      <c r="H152" s="1316"/>
      <c r="I152" s="1320"/>
      <c r="J152" s="1321"/>
      <c r="K152" s="1321"/>
      <c r="L152" s="1286"/>
      <c r="M152" s="1291" t="str">
        <f>CONCATENATE('Marks Entry'!$I$3,'Marks Entry'!$J$3)</f>
        <v>Session :-2022-23</v>
      </c>
      <c r="N152" s="1292"/>
      <c r="O152" s="1293"/>
      <c r="P152" s="1007"/>
    </row>
    <row r="153" spans="1:16" s="73" customFormat="1" ht="15" customHeight="1" thickBot="1">
      <c r="A153" s="1425"/>
      <c r="B153" s="1313"/>
      <c r="C153" s="1317"/>
      <c r="D153" s="1318"/>
      <c r="E153" s="1318"/>
      <c r="F153" s="1318"/>
      <c r="G153" s="1318"/>
      <c r="H153" s="1319"/>
      <c r="I153" s="1322"/>
      <c r="J153" s="1323"/>
      <c r="K153" s="1323"/>
      <c r="L153" s="1287"/>
      <c r="M153" s="1294"/>
      <c r="N153" s="1295"/>
      <c r="O153" s="1296"/>
      <c r="P153" s="1007"/>
    </row>
    <row r="154" spans="1:16" s="73" customFormat="1" ht="19.5" customHeight="1">
      <c r="A154" s="1425"/>
      <c r="B154" s="543" t="s">
        <v>210</v>
      </c>
      <c r="C154" s="1297" t="s">
        <v>21</v>
      </c>
      <c r="D154" s="1298"/>
      <c r="E154" s="1298"/>
      <c r="F154" s="1298"/>
      <c r="G154" s="1299"/>
      <c r="H154" s="13" t="s">
        <v>161</v>
      </c>
      <c r="I154" s="1300">
        <f>VLOOKUP($A148,'Marks Entry'!$B$9:$FN$108,4,0)</f>
        <v>968</v>
      </c>
      <c r="J154" s="1300"/>
      <c r="K154" s="1300"/>
      <c r="L154" s="1300"/>
      <c r="M154" s="1300"/>
      <c r="N154" s="1300"/>
      <c r="O154" s="1301"/>
      <c r="P154" s="1007"/>
    </row>
    <row r="155" spans="1:16" s="73" customFormat="1" ht="19.5" customHeight="1">
      <c r="A155" s="1425"/>
      <c r="B155" s="543" t="s">
        <v>210</v>
      </c>
      <c r="C155" s="1283" t="s">
        <v>23</v>
      </c>
      <c r="D155" s="1284"/>
      <c r="E155" s="1284"/>
      <c r="F155" s="1284"/>
      <c r="G155" s="1285"/>
      <c r="H155" s="25" t="s">
        <v>161</v>
      </c>
      <c r="I155" s="1252" t="str">
        <f>VLOOKUP($A148,'Marks Entry'!$B$9:$FN$108,7,0)</f>
        <v>ANU JANDU</v>
      </c>
      <c r="J155" s="1252"/>
      <c r="K155" s="1252"/>
      <c r="L155" s="1252"/>
      <c r="M155" s="1252"/>
      <c r="N155" s="1252"/>
      <c r="O155" s="1253"/>
      <c r="P155" s="1007"/>
    </row>
    <row r="156" spans="1:16" s="73" customFormat="1" ht="19.5" customHeight="1">
      <c r="A156" s="1425"/>
      <c r="B156" s="543" t="s">
        <v>210</v>
      </c>
      <c r="C156" s="1283" t="s">
        <v>24</v>
      </c>
      <c r="D156" s="1284"/>
      <c r="E156" s="1284"/>
      <c r="F156" s="1284"/>
      <c r="G156" s="1285"/>
      <c r="H156" s="25" t="s">
        <v>161</v>
      </c>
      <c r="I156" s="1252" t="str">
        <f>VLOOKUP($A148,'Marks Entry'!$B$9:$FN$108,8,0)</f>
        <v>HEERA RAM JANDU</v>
      </c>
      <c r="J156" s="1252"/>
      <c r="K156" s="1252"/>
      <c r="L156" s="1252"/>
      <c r="M156" s="1252"/>
      <c r="N156" s="1252"/>
      <c r="O156" s="1253"/>
      <c r="P156" s="1007"/>
    </row>
    <row r="157" spans="1:16" s="73" customFormat="1" ht="19.5" customHeight="1">
      <c r="A157" s="1425"/>
      <c r="B157" s="543" t="s">
        <v>210</v>
      </c>
      <c r="C157" s="1283" t="s">
        <v>55</v>
      </c>
      <c r="D157" s="1284"/>
      <c r="E157" s="1284"/>
      <c r="F157" s="1284"/>
      <c r="G157" s="1285"/>
      <c r="H157" s="25" t="s">
        <v>161</v>
      </c>
      <c r="I157" s="1252" t="str">
        <f>VLOOKUP($A148,'Marks Entry'!$B$9:$FN$108,9,0)</f>
        <v>MANU DEVI</v>
      </c>
      <c r="J157" s="1252"/>
      <c r="K157" s="1252"/>
      <c r="L157" s="1252"/>
      <c r="M157" s="1252"/>
      <c r="N157" s="1252"/>
      <c r="O157" s="1253"/>
      <c r="P157" s="1007"/>
    </row>
    <row r="158" spans="1:16" s="73" customFormat="1" ht="19.5" customHeight="1">
      <c r="A158" s="1425"/>
      <c r="B158" s="543" t="s">
        <v>210</v>
      </c>
      <c r="C158" s="1283" t="s">
        <v>56</v>
      </c>
      <c r="D158" s="1284"/>
      <c r="E158" s="1284"/>
      <c r="F158" s="1284"/>
      <c r="G158" s="1285"/>
      <c r="H158" s="25" t="s">
        <v>161</v>
      </c>
      <c r="I158" s="1251" t="str">
        <f>CONCATENATE('Marks Entry'!$G$4,'Marks Entry'!$J$4)</f>
        <v>6(A)</v>
      </c>
      <c r="J158" s="1252"/>
      <c r="K158" s="1252"/>
      <c r="L158" s="1252"/>
      <c r="M158" s="1252"/>
      <c r="N158" s="1252"/>
      <c r="O158" s="1253"/>
      <c r="P158" s="1007"/>
    </row>
    <row r="159" spans="1:16" s="73" customFormat="1" ht="19.5" customHeight="1" thickBot="1">
      <c r="A159" s="1425"/>
      <c r="B159" s="543" t="s">
        <v>210</v>
      </c>
      <c r="C159" s="1254" t="s">
        <v>26</v>
      </c>
      <c r="D159" s="1255"/>
      <c r="E159" s="1255"/>
      <c r="F159" s="1255"/>
      <c r="G159" s="1256"/>
      <c r="H159" s="61" t="s">
        <v>161</v>
      </c>
      <c r="I159" s="1257">
        <f>VLOOKUP($A148,'Marks Entry'!$B$9:$FN$108,10,0)</f>
        <v>38946</v>
      </c>
      <c r="J159" s="1257"/>
      <c r="K159" s="1257"/>
      <c r="L159" s="1257"/>
      <c r="M159" s="1257"/>
      <c r="N159" s="1257"/>
      <c r="O159" s="1258"/>
      <c r="P159" s="1007"/>
    </row>
    <row r="160" spans="1:16" s="73" customFormat="1" ht="34.5" customHeight="1">
      <c r="A160" s="1425"/>
      <c r="B160" s="543" t="s">
        <v>210</v>
      </c>
      <c r="C160" s="1259" t="s">
        <v>57</v>
      </c>
      <c r="D160" s="1260"/>
      <c r="E160" s="525" t="s">
        <v>82</v>
      </c>
      <c r="F160" s="525" t="s">
        <v>83</v>
      </c>
      <c r="G160" s="525" t="str">
        <f>'Marks Entry'!$R$5</f>
        <v>No Bag Day Activity</v>
      </c>
      <c r="H160" s="521" t="s">
        <v>32</v>
      </c>
      <c r="I160" s="1261" t="s">
        <v>58</v>
      </c>
      <c r="J160" s="1262"/>
      <c r="K160" s="522" t="s">
        <v>203</v>
      </c>
      <c r="L160" s="1263" t="s">
        <v>94</v>
      </c>
      <c r="M160" s="1264"/>
      <c r="N160" s="535" t="s">
        <v>86</v>
      </c>
      <c r="O160" s="1265" t="s">
        <v>101</v>
      </c>
      <c r="P160" s="1007"/>
    </row>
    <row r="161" spans="1:16" s="73" customFormat="1" ht="20.45" customHeight="1" thickBot="1">
      <c r="A161" s="1425"/>
      <c r="B161" s="543" t="s">
        <v>210</v>
      </c>
      <c r="C161" s="1267" t="s">
        <v>59</v>
      </c>
      <c r="D161" s="1268"/>
      <c r="E161" s="549">
        <f>'Marks Entry'!$N$7</f>
        <v>10</v>
      </c>
      <c r="F161" s="549">
        <f>'Marks Entry'!$Q$7</f>
        <v>10</v>
      </c>
      <c r="G161" s="549">
        <f>'Marks Entry'!$T$7</f>
        <v>10</v>
      </c>
      <c r="H161" s="111">
        <f>SUM(E161:G161)</f>
        <v>30</v>
      </c>
      <c r="I161" s="1269">
        <f>'Marks Entry'!$X$7</f>
        <v>70</v>
      </c>
      <c r="J161" s="1270"/>
      <c r="K161" s="531">
        <f>SUM(H161,I161)</f>
        <v>100</v>
      </c>
      <c r="L161" s="1330">
        <f>'Marks Entry'!$AA$7</f>
        <v>100</v>
      </c>
      <c r="M161" s="1331"/>
      <c r="N161" s="536">
        <f>H161+I161+L161</f>
        <v>200</v>
      </c>
      <c r="O161" s="1266"/>
      <c r="P161" s="1007"/>
    </row>
    <row r="162" spans="1:16" s="73" customFormat="1" ht="20.45" customHeight="1">
      <c r="A162" s="1425"/>
      <c r="B162" s="543" t="s">
        <v>210</v>
      </c>
      <c r="C162" s="1324" t="str">
        <f>'Marks Entry'!$L$3</f>
        <v>HINDI</v>
      </c>
      <c r="D162" s="1325"/>
      <c r="E162" s="527">
        <f>IF($L151="TC",0,IF($L151="Nso",0,VLOOKUP($A148,'Marks Entry'!$B$9:$FN$108,13,0)))</f>
        <v>7</v>
      </c>
      <c r="F162" s="527">
        <f>IF($L151="TC",0,IF($L151="Nso",0,VLOOKUP($A148,'Marks Entry'!$B$9:$FN$108,16,0)))</f>
        <v>7</v>
      </c>
      <c r="G162" s="527">
        <f>IF($L151="TC",0,IF($L151="Nso",0,VLOOKUP($A148,'Marks Entry'!$B$9:$FN$108,19,0)))</f>
        <v>5</v>
      </c>
      <c r="H162" s="528">
        <f>SUM(E162:G162)</f>
        <v>19</v>
      </c>
      <c r="I162" s="1326">
        <f>IF($L151="TC",0,IF($L151="Nso",0,VLOOKUP($A148,'Marks Entry'!$B$9:$FN$108,23,0)))</f>
        <v>27</v>
      </c>
      <c r="J162" s="1327"/>
      <c r="K162" s="532">
        <f>SUM(H162,I162)</f>
        <v>46</v>
      </c>
      <c r="L162" s="1328">
        <f>IF($L151="TC",0,IF($L151="Nso",0,VLOOKUP($A148,'Marks Entry'!$B$9:$FN$108,26,0)))</f>
        <v>27</v>
      </c>
      <c r="M162" s="1329"/>
      <c r="N162" s="537">
        <f>SUM(H162,I162,L162)</f>
        <v>73</v>
      </c>
      <c r="O162" s="544" t="str">
        <f>IF($L151="TC",0,IF($L151="Nso",0,VLOOKUP($A148,'Marks Entry'!$B$9:$FN$108,30,0)))</f>
        <v>D</v>
      </c>
      <c r="P162" s="1007"/>
    </row>
    <row r="163" spans="1:16" s="73" customFormat="1" ht="20.45" customHeight="1">
      <c r="A163" s="1425"/>
      <c r="B163" s="543" t="s">
        <v>210</v>
      </c>
      <c r="C163" s="1271" t="str">
        <f>'Marks Entry'!$AF$3</f>
        <v>ENGLISH</v>
      </c>
      <c r="D163" s="1272"/>
      <c r="E163" s="527">
        <f>IF($L151="TC",0,IF($L151="Nso",0,VLOOKUP($A148,'Marks Entry'!$B$9:$FN$108,33,0)))</f>
        <v>7</v>
      </c>
      <c r="F163" s="527">
        <f>IF($L151="TC",0,IF($L151="Nso",0,VLOOKUP($A148,'Marks Entry'!$B$9:$FN$108,36,0)))</f>
        <v>7</v>
      </c>
      <c r="G163" s="527">
        <f>IF($L151="TC",0,IF($L151="Nso",0,VLOOKUP($A148,'Marks Entry'!$B$9:$FN$108,39,0)))</f>
        <v>5</v>
      </c>
      <c r="H163" s="529">
        <f t="shared" ref="H163:H167" si="12">SUM(E163:G163)</f>
        <v>19</v>
      </c>
      <c r="I163" s="1273">
        <f>IF($L151="TC",0,IF($L151="Nso",0,VLOOKUP($A148,'Marks Entry'!$B$9:$FN$108,43,0)))</f>
        <v>27</v>
      </c>
      <c r="J163" s="1274"/>
      <c r="K163" s="533">
        <f t="shared" ref="K163:K167" si="13">SUM(H163,I163)</f>
        <v>46</v>
      </c>
      <c r="L163" s="1275">
        <f>IF($L151="TC",0,IF($L151="Nso",0,VLOOKUP($A148,'Marks Entry'!$B$9:$FN$108,46,0)))</f>
        <v>27</v>
      </c>
      <c r="M163" s="1276"/>
      <c r="N163" s="537">
        <f t="shared" ref="N163:N167" si="14">SUM(H163,I163,L163)</f>
        <v>73</v>
      </c>
      <c r="O163" s="544" t="str">
        <f>IF($L151="TC",0,IF($L151="Nso",0,VLOOKUP($A148,'Marks Entry'!$B$9:$FN$108,50,0)))</f>
        <v>D</v>
      </c>
      <c r="P163" s="1007"/>
    </row>
    <row r="164" spans="1:16" s="73" customFormat="1" ht="20.45" customHeight="1">
      <c r="A164" s="1425"/>
      <c r="B164" s="543" t="s">
        <v>210</v>
      </c>
      <c r="C164" s="1271" t="str">
        <f>'Marks Entry'!$AZ$3</f>
        <v>SANSKRIT</v>
      </c>
      <c r="D164" s="1272"/>
      <c r="E164" s="527">
        <f>IF($L151="TC",0,IF($L151="Nso",0,VLOOKUP($A148,'Marks Entry'!$B$9:$FN$108,53,0)))</f>
        <v>7</v>
      </c>
      <c r="F164" s="527">
        <f>IF($L151="TC",0,IF($L151="TC",0,IF($L151="Nso",0,VLOOKUP($A148,'Marks Entry'!$B$9:$FN$108,56,0))))</f>
        <v>7</v>
      </c>
      <c r="G164" s="527">
        <f>IF($L151="TC",0,IF($L151="TC",0,IF($L151="Nso",0,VLOOKUP($A148,'Marks Entry'!$B$9:$FN$108,59,0))))</f>
        <v>5</v>
      </c>
      <c r="H164" s="529">
        <f t="shared" si="12"/>
        <v>19</v>
      </c>
      <c r="I164" s="1273">
        <f>IF($L151="TC",0,IF($L151="Nso",0,VLOOKUP($A148,'Marks Entry'!$B$9:$FN$108,63,0)))</f>
        <v>27</v>
      </c>
      <c r="J164" s="1274"/>
      <c r="K164" s="533">
        <f t="shared" si="13"/>
        <v>46</v>
      </c>
      <c r="L164" s="1275">
        <f>IF($L151="TC",0,IF($L151="Nso",0,VLOOKUP($A148,'Marks Entry'!$B$9:$FN$108,66,0)))</f>
        <v>27</v>
      </c>
      <c r="M164" s="1276"/>
      <c r="N164" s="537">
        <f t="shared" si="14"/>
        <v>73</v>
      </c>
      <c r="O164" s="544" t="str">
        <f>IF($L151="TC",0,IF($L151="Nso",0,VLOOKUP($A148,'Marks Entry'!$B$9:$FN$108,70,0)))</f>
        <v>D</v>
      </c>
      <c r="P164" s="1007"/>
    </row>
    <row r="165" spans="1:16" s="73" customFormat="1" ht="20.45" customHeight="1">
      <c r="A165" s="1425"/>
      <c r="B165" s="543" t="s">
        <v>210</v>
      </c>
      <c r="C165" s="1271" t="str">
        <f>'Marks Entry'!$BT$3</f>
        <v>SCIENCE</v>
      </c>
      <c r="D165" s="1272"/>
      <c r="E165" s="527">
        <f>IF($L151="TC",0,IF($L151="Nso",0,VLOOKUP($A148,'Marks Entry'!$B$9:$FN$108,73,0)))</f>
        <v>7</v>
      </c>
      <c r="F165" s="527">
        <f>IF($L151="TC",0,IF($L151="Nso",0,VLOOKUP($A148,'Marks Entry'!$B$9:$FN$108,76,0)))</f>
        <v>7</v>
      </c>
      <c r="G165" s="527">
        <f>IF($L151="TC",0,IF($L151="Nso",0,VLOOKUP($A148,'Marks Entry'!$B$9:$FN$108,79,0)))</f>
        <v>5</v>
      </c>
      <c r="H165" s="529">
        <f t="shared" si="12"/>
        <v>19</v>
      </c>
      <c r="I165" s="1273">
        <f>IF($L151="TC",0,IF($L151="Nso",0,VLOOKUP($A148,'Marks Entry'!$B$9:$FN$108,83,0)))</f>
        <v>27</v>
      </c>
      <c r="J165" s="1274"/>
      <c r="K165" s="533">
        <f t="shared" si="13"/>
        <v>46</v>
      </c>
      <c r="L165" s="1275">
        <f>IF($L151="TC",0,IF($L151="Nso",0,VLOOKUP($A148,'Marks Entry'!$B$9:$FN$108,86,0)))</f>
        <v>27</v>
      </c>
      <c r="M165" s="1276"/>
      <c r="N165" s="537">
        <f t="shared" si="14"/>
        <v>73</v>
      </c>
      <c r="O165" s="544" t="str">
        <f>IF($L151="TC",0,IF($L151="Nso",0,VLOOKUP($A148,'Marks Entry'!$B$9:$FN$108,90,0)))</f>
        <v>D</v>
      </c>
      <c r="P165" s="1007"/>
    </row>
    <row r="166" spans="1:16" s="73" customFormat="1" ht="20.45" customHeight="1">
      <c r="A166" s="1425"/>
      <c r="B166" s="543" t="s">
        <v>210</v>
      </c>
      <c r="C166" s="1271" t="str">
        <f>'Marks Entry'!$CN$3</f>
        <v>MATHEMATICS</v>
      </c>
      <c r="D166" s="1272"/>
      <c r="E166" s="527">
        <f>IF($L151="TC",0,IF($L151="Nso",0,VLOOKUP($A148,'Marks Entry'!$B$9:$FN$108,93,0)))</f>
        <v>7</v>
      </c>
      <c r="F166" s="527">
        <f>IF($L151="TC",0,IF($L151="Nso",0,VLOOKUP($A148,'Marks Entry'!$B$9:$FN$108,96,0)))</f>
        <v>7</v>
      </c>
      <c r="G166" s="527">
        <f>IF($L151="TC",0,IF($L151="Nso",0,VLOOKUP($A148,'Marks Entry'!$B$9:$FN$108,99,0)))</f>
        <v>5</v>
      </c>
      <c r="H166" s="529">
        <f t="shared" si="12"/>
        <v>19</v>
      </c>
      <c r="I166" s="1273">
        <f>IF($L151="TC",0,IF($L151="Nso",0,VLOOKUP($A148,'Marks Entry'!$B$9:$FN$108,103,0)))</f>
        <v>27</v>
      </c>
      <c r="J166" s="1274"/>
      <c r="K166" s="533">
        <f t="shared" si="13"/>
        <v>46</v>
      </c>
      <c r="L166" s="1275">
        <f>IF($L151="TC",0,IF($L151="Nso",0,VLOOKUP($A148,'Marks Entry'!$B$9:$FN$108,106,0)))</f>
        <v>27</v>
      </c>
      <c r="M166" s="1276"/>
      <c r="N166" s="537">
        <f t="shared" si="14"/>
        <v>73</v>
      </c>
      <c r="O166" s="544" t="str">
        <f>IF($L151="TC",0,IF($L151="Nso",0,VLOOKUP($A148,'Marks Entry'!$B$9:$FN$108,110,0)))</f>
        <v>D</v>
      </c>
      <c r="P166" s="1007"/>
    </row>
    <row r="167" spans="1:16" s="73" customFormat="1" ht="20.45" customHeight="1" thickBot="1">
      <c r="A167" s="1425"/>
      <c r="B167" s="543" t="s">
        <v>210</v>
      </c>
      <c r="C167" s="1277" t="str">
        <f>'Marks Entry'!$DH$3</f>
        <v>SOCIAL SCIENCE</v>
      </c>
      <c r="D167" s="1278"/>
      <c r="E167" s="527">
        <f>IF($L151="TC",0,IF($L151="Nso",0,VLOOKUP($A148,'Marks Entry'!$B$9:$FN$108,113,0)))</f>
        <v>7</v>
      </c>
      <c r="F167" s="527">
        <f>IF($L151="TC",0,IF($L151="Nso",0,VLOOKUP($A148,'Marks Entry'!$B$9:$FN$108,116,0)))</f>
        <v>7</v>
      </c>
      <c r="G167" s="527">
        <f>IF($L151="TC",0,IF($L151="Nso",0,VLOOKUP($A148,'Marks Entry'!$B$9:$FN$108,119,0)))</f>
        <v>5</v>
      </c>
      <c r="H167" s="530">
        <f t="shared" si="12"/>
        <v>19</v>
      </c>
      <c r="I167" s="1279">
        <f>IF($L151="TC",0,IF($L151="Nso",0,VLOOKUP($A148,'Marks Entry'!$B$9:$FN$108,123,0)))</f>
        <v>27</v>
      </c>
      <c r="J167" s="1280"/>
      <c r="K167" s="534">
        <f t="shared" si="13"/>
        <v>46</v>
      </c>
      <c r="L167" s="1281">
        <f>IF($L151="TC",0,IF($L151="Nso",0,VLOOKUP($A148,'Marks Entry'!$B$9:$FN$108,126,0)))</f>
        <v>27</v>
      </c>
      <c r="M167" s="1282"/>
      <c r="N167" s="537">
        <f t="shared" si="14"/>
        <v>73</v>
      </c>
      <c r="O167" s="544" t="str">
        <f>IF($L151="TC",0,IF($L151="Nso",0,VLOOKUP($A148,'Marks Entry'!$B$9:$FN$108,130,0)))</f>
        <v>D</v>
      </c>
      <c r="P167" s="1007"/>
    </row>
    <row r="168" spans="1:16" s="73" customFormat="1" ht="20.45" customHeight="1">
      <c r="A168" s="1425"/>
      <c r="B168" s="543" t="s">
        <v>210</v>
      </c>
      <c r="C168" s="1350" t="s">
        <v>87</v>
      </c>
      <c r="D168" s="1351"/>
      <c r="E168" s="1352"/>
      <c r="F168" s="1356" t="s">
        <v>88</v>
      </c>
      <c r="G168" s="1357"/>
      <c r="H168" s="1358" t="s">
        <v>89</v>
      </c>
      <c r="I168" s="1358"/>
      <c r="J168" s="1359" t="s">
        <v>44</v>
      </c>
      <c r="K168" s="1360"/>
      <c r="L168" s="236" t="s">
        <v>95</v>
      </c>
      <c r="M168" s="691" t="s">
        <v>208</v>
      </c>
      <c r="N168" s="200" t="s">
        <v>42</v>
      </c>
      <c r="O168" s="545" t="s">
        <v>46</v>
      </c>
      <c r="P168" s="1007"/>
    </row>
    <row r="169" spans="1:16" s="73" customFormat="1" ht="20.45" customHeight="1" thickBot="1">
      <c r="A169" s="1425"/>
      <c r="B169" s="543" t="s">
        <v>210</v>
      </c>
      <c r="C169" s="1353"/>
      <c r="D169" s="1354"/>
      <c r="E169" s="1355"/>
      <c r="F169" s="1361">
        <f>IF($L151="TC",0,IF($L151="Nso",0,VLOOKUP($A148,'Marks Entry'!$B$9:$FN$108,161,0)))</f>
        <v>1200</v>
      </c>
      <c r="G169" s="1362"/>
      <c r="H169" s="1363">
        <f>IF($L151="TC",0,IF($L151="Nso",0,VLOOKUP($A148,'Marks Entry'!$B$9:$FN$108,162,0)))</f>
        <v>438</v>
      </c>
      <c r="I169" s="1363"/>
      <c r="J169" s="1364">
        <f>IF($L151="TC",0,IF($L151="Nso",0,VLOOKUP($A148,'Marks Entry'!$B$9:$FN$108,163,0)))</f>
        <v>36.5</v>
      </c>
      <c r="K169" s="1365"/>
      <c r="L169" s="237" t="str">
        <f>IF($L151="TC",0,IF($L151="Nso",0,VLOOKUP($A148,'Marks Entry'!$B$9:$FN$108,164,0)))</f>
        <v>Third</v>
      </c>
      <c r="M169" s="237" t="str">
        <f>IF($L151="TC",0,IF($L151="Nso",0,VLOOKUP($A148,'Marks Entry'!$B$9:$FN$108,165,0)))</f>
        <v>D</v>
      </c>
      <c r="N169" s="542" t="str">
        <f>IF($L151="TC","TC",IF($L151="Nso","NSO",VLOOKUP($A148,'Marks Entry'!$B$9:$FN$108,166,0)))</f>
        <v>PASSED</v>
      </c>
      <c r="O169" s="546">
        <f>IF($L151="Nso",0,VLOOKUP($A148,'Marks Entry'!$B$9:$FN$108,168,0))</f>
        <v>6.9999999999999991</v>
      </c>
      <c r="P169" s="1007"/>
    </row>
    <row r="170" spans="1:16" s="73" customFormat="1" ht="20.45" customHeight="1">
      <c r="A170" s="1425"/>
      <c r="B170" s="543" t="s">
        <v>210</v>
      </c>
      <c r="C170" s="1332" t="s">
        <v>62</v>
      </c>
      <c r="D170" s="1333"/>
      <c r="E170" s="1333"/>
      <c r="F170" s="1333"/>
      <c r="G170" s="1333"/>
      <c r="H170" s="1333"/>
      <c r="I170" s="1334"/>
      <c r="J170" s="1335" t="s">
        <v>63</v>
      </c>
      <c r="K170" s="1335"/>
      <c r="L170" s="1336"/>
      <c r="M170" s="238">
        <f>IF($L151="TC",0,IF($L151="Nso",0,VLOOKUP($A148,'Marks Entry'!$B$9:$FN$108,158,0)))</f>
        <v>0</v>
      </c>
      <c r="N170" s="1337" t="s">
        <v>104</v>
      </c>
      <c r="O170" s="1338"/>
      <c r="P170" s="1007"/>
    </row>
    <row r="171" spans="1:16" s="73" customFormat="1" ht="20.45" customHeight="1" thickBot="1">
      <c r="A171" s="1425"/>
      <c r="B171" s="543" t="s">
        <v>210</v>
      </c>
      <c r="C171" s="1339" t="s">
        <v>57</v>
      </c>
      <c r="D171" s="1340"/>
      <c r="E171" s="1340"/>
      <c r="F171" s="1341" t="s">
        <v>168</v>
      </c>
      <c r="G171" s="1341"/>
      <c r="H171" s="1341"/>
      <c r="I171" s="523" t="s">
        <v>50</v>
      </c>
      <c r="J171" s="1342" t="s">
        <v>64</v>
      </c>
      <c r="K171" s="1342"/>
      <c r="L171" s="1343"/>
      <c r="M171" s="239">
        <f>IF($L151="TC",0,IF($L151="Nso",0,VLOOKUP($A148,'Marks Entry'!$B$9:$FN$108,159,0)))</f>
        <v>0</v>
      </c>
      <c r="N171" s="1344" t="str">
        <f>IF($L151="TC",0,IF($L151="Nso",0,VLOOKUP($A148,'Marks Entry'!$B$9:$FN$108,160,0)))</f>
        <v/>
      </c>
      <c r="O171" s="1345"/>
      <c r="P171" s="1007"/>
    </row>
    <row r="172" spans="1:16" s="73" customFormat="1" ht="20.45" customHeight="1">
      <c r="A172" s="1425"/>
      <c r="B172" s="543" t="s">
        <v>210</v>
      </c>
      <c r="C172" s="1339"/>
      <c r="D172" s="1340"/>
      <c r="E172" s="1340"/>
      <c r="F172" s="1341"/>
      <c r="G172" s="1341"/>
      <c r="H172" s="1341"/>
      <c r="I172" s="524" t="s">
        <v>102</v>
      </c>
      <c r="J172" s="1346" t="s">
        <v>65</v>
      </c>
      <c r="K172" s="1346"/>
      <c r="L172" s="1347"/>
      <c r="M172" s="1348" t="str">
        <f>IF($L151="TC",0,IF($L151="Nso",0,VLOOKUP($A148,'Marks Entry'!$B$9:$FN$108,169,0)))</f>
        <v>Average</v>
      </c>
      <c r="N172" s="1348"/>
      <c r="O172" s="1349"/>
      <c r="P172" s="1007"/>
    </row>
    <row r="173" spans="1:16" s="73" customFormat="1" ht="20.45" customHeight="1">
      <c r="A173" s="1425"/>
      <c r="B173" s="543" t="s">
        <v>210</v>
      </c>
      <c r="C173" s="1397" t="str">
        <f>'Marks Entry'!$EB$3</f>
        <v>Work Exp.</v>
      </c>
      <c r="D173" s="1398"/>
      <c r="E173" s="1399"/>
      <c r="F173" s="1400" t="str">
        <f>IF($L151="TC",0,IF($L151="Nso",0,VLOOKUP($A148,'Marks Entry'!$B$9:$GM$108,186,0)))</f>
        <v>71/100</v>
      </c>
      <c r="G173" s="1400"/>
      <c r="H173" s="1400"/>
      <c r="I173" s="59" t="str">
        <f>IF($L151="TC",0,IF($L151="Nso",0,VLOOKUP($A148,'Marks Entry'!$B$9:$GM$108,139,0)))</f>
        <v>B</v>
      </c>
      <c r="J173" s="1401" t="s">
        <v>81</v>
      </c>
      <c r="K173" s="1401"/>
      <c r="L173" s="1402"/>
      <c r="M173" s="1403">
        <f>'Marks Entry'!$AA$2</f>
        <v>45041</v>
      </c>
      <c r="N173" s="1403"/>
      <c r="O173" s="1404"/>
      <c r="P173" s="1007"/>
    </row>
    <row r="174" spans="1:16" s="73" customFormat="1" ht="20.45" customHeight="1">
      <c r="A174" s="1425"/>
      <c r="B174" s="543" t="s">
        <v>210</v>
      </c>
      <c r="C174" s="1405" t="str">
        <f>'Marks Entry'!$EK$3</f>
        <v>Art Edu.</v>
      </c>
      <c r="D174" s="1400"/>
      <c r="E174" s="1400"/>
      <c r="F174" s="1406" t="str">
        <f>IF($L151="TC",0,IF($L151="Nso",0,VLOOKUP($A148,'Marks Entry'!$B$9:$GM$108,190,0)))</f>
        <v>71/100</v>
      </c>
      <c r="G174" s="1407"/>
      <c r="H174" s="1408"/>
      <c r="I174" s="59" t="str">
        <f>IF($L151="TC",0,IF($L151="Nso",0,VLOOKUP($A148,'Marks Entry'!$B$9:$GM$108,148,0)))</f>
        <v>B</v>
      </c>
      <c r="J174" s="1409"/>
      <c r="K174" s="1409"/>
      <c r="L174" s="1410"/>
      <c r="M174" s="1410"/>
      <c r="N174" s="1410"/>
      <c r="O174" s="1411"/>
      <c r="P174" s="1007"/>
    </row>
    <row r="175" spans="1:16" s="73" customFormat="1" ht="20.45" customHeight="1">
      <c r="A175" s="1425"/>
      <c r="B175" s="543" t="s">
        <v>210</v>
      </c>
      <c r="C175" s="1366" t="str">
        <f>'Marks Entry'!$ET$3</f>
        <v>HEALTH &amp; PHY. EDU.</v>
      </c>
      <c r="D175" s="1367"/>
      <c r="E175" s="1367"/>
      <c r="F175" s="1368" t="str">
        <f>IF($L151="TC",0,IF($L151="Nso",0,VLOOKUP($A148,'Marks Entry'!$B$9:$GM$108,194,0)))</f>
        <v>71/100</v>
      </c>
      <c r="G175" s="1369"/>
      <c r="H175" s="1370"/>
      <c r="I175" s="59" t="str">
        <f>IF($L151="TC",0,IF($L151="Nso",0,VLOOKUP($A148,'Marks Entry'!$B$9:$GM$108,157,0)))</f>
        <v>B</v>
      </c>
      <c r="J175" s="1371" t="s">
        <v>77</v>
      </c>
      <c r="K175" s="1372"/>
      <c r="L175" s="1373"/>
      <c r="M175" s="1377"/>
      <c r="N175" s="1372"/>
      <c r="O175" s="1378"/>
      <c r="P175" s="1007"/>
    </row>
    <row r="176" spans="1:16" s="73" customFormat="1" ht="20.45" customHeight="1">
      <c r="A176" s="1425"/>
      <c r="B176" s="543" t="s">
        <v>210</v>
      </c>
      <c r="C176" s="1381" t="s">
        <v>66</v>
      </c>
      <c r="D176" s="1382"/>
      <c r="E176" s="1382"/>
      <c r="F176" s="1382"/>
      <c r="G176" s="1382"/>
      <c r="H176" s="1382"/>
      <c r="I176" s="1383"/>
      <c r="J176" s="1374"/>
      <c r="K176" s="1375"/>
      <c r="L176" s="1376"/>
      <c r="M176" s="1379"/>
      <c r="N176" s="1375"/>
      <c r="O176" s="1380"/>
      <c r="P176" s="1007"/>
    </row>
    <row r="177" spans="1:16" s="73" customFormat="1" ht="20.45" customHeight="1" thickBot="1">
      <c r="A177" s="1425"/>
      <c r="B177" s="543" t="s">
        <v>210</v>
      </c>
      <c r="C177" s="60" t="s">
        <v>67</v>
      </c>
      <c r="D177" s="1384" t="s">
        <v>72</v>
      </c>
      <c r="E177" s="1385"/>
      <c r="F177" s="1384" t="s">
        <v>73</v>
      </c>
      <c r="G177" s="1386"/>
      <c r="H177" s="1386"/>
      <c r="I177" s="1387"/>
      <c r="J177" s="1388" t="s">
        <v>78</v>
      </c>
      <c r="K177" s="1389"/>
      <c r="L177" s="1389"/>
      <c r="M177" s="1389"/>
      <c r="N177" s="1389"/>
      <c r="O177" s="1390"/>
      <c r="P177" s="1007"/>
    </row>
    <row r="178" spans="1:16" s="73" customFormat="1" ht="20.45" customHeight="1">
      <c r="A178" s="1425"/>
      <c r="B178" s="543" t="s">
        <v>210</v>
      </c>
      <c r="C178" s="690" t="s">
        <v>68</v>
      </c>
      <c r="D178" s="1328" t="s">
        <v>211</v>
      </c>
      <c r="E178" s="1327"/>
      <c r="F178" s="1394" t="s">
        <v>74</v>
      </c>
      <c r="G178" s="1395"/>
      <c r="H178" s="1395"/>
      <c r="I178" s="1396"/>
      <c r="J178" s="1391"/>
      <c r="K178" s="1392"/>
      <c r="L178" s="1392"/>
      <c r="M178" s="1392"/>
      <c r="N178" s="1392"/>
      <c r="O178" s="1393"/>
      <c r="P178" s="1007"/>
    </row>
    <row r="179" spans="1:16" s="73" customFormat="1" ht="20.45" customHeight="1">
      <c r="A179" s="1425"/>
      <c r="B179" s="543" t="s">
        <v>210</v>
      </c>
      <c r="C179" s="689" t="s">
        <v>69</v>
      </c>
      <c r="D179" s="1275" t="s">
        <v>212</v>
      </c>
      <c r="E179" s="1274"/>
      <c r="F179" s="1413" t="s">
        <v>75</v>
      </c>
      <c r="G179" s="1414"/>
      <c r="H179" s="1414"/>
      <c r="I179" s="1415"/>
      <c r="J179" s="1391"/>
      <c r="K179" s="1392"/>
      <c r="L179" s="1392"/>
      <c r="M179" s="1392"/>
      <c r="N179" s="1392"/>
      <c r="O179" s="1393"/>
      <c r="P179" s="1007"/>
    </row>
    <row r="180" spans="1:16" s="73" customFormat="1" ht="20.45" customHeight="1">
      <c r="A180" s="1425"/>
      <c r="B180" s="543" t="s">
        <v>210</v>
      </c>
      <c r="C180" s="689" t="s">
        <v>71</v>
      </c>
      <c r="D180" s="1275" t="s">
        <v>213</v>
      </c>
      <c r="E180" s="1274"/>
      <c r="F180" s="1413" t="s">
        <v>76</v>
      </c>
      <c r="G180" s="1414"/>
      <c r="H180" s="1414"/>
      <c r="I180" s="1415"/>
      <c r="J180" s="1416" t="s">
        <v>90</v>
      </c>
      <c r="K180" s="1417"/>
      <c r="L180" s="1417"/>
      <c r="M180" s="1417"/>
      <c r="N180" s="1417"/>
      <c r="O180" s="1418"/>
      <c r="P180" s="1007"/>
    </row>
    <row r="181" spans="1:16" s="73" customFormat="1" ht="20.45" customHeight="1">
      <c r="A181" s="1425"/>
      <c r="B181" s="543" t="s">
        <v>210</v>
      </c>
      <c r="C181" s="689" t="s">
        <v>70</v>
      </c>
      <c r="D181" s="1275" t="s">
        <v>214</v>
      </c>
      <c r="E181" s="1274"/>
      <c r="F181" s="1413" t="s">
        <v>103</v>
      </c>
      <c r="G181" s="1414"/>
      <c r="H181" s="1414"/>
      <c r="I181" s="1415"/>
      <c r="J181" s="1416"/>
      <c r="K181" s="1417"/>
      <c r="L181" s="1417"/>
      <c r="M181" s="1417"/>
      <c r="N181" s="1417"/>
      <c r="O181" s="1418"/>
      <c r="P181" s="1007"/>
    </row>
    <row r="182" spans="1:16" s="73" customFormat="1" ht="20.45" customHeight="1" thickBot="1">
      <c r="A182" s="1425"/>
      <c r="B182" s="547" t="s">
        <v>210</v>
      </c>
      <c r="C182" s="548" t="s">
        <v>153</v>
      </c>
      <c r="D182" s="1281" t="s">
        <v>215</v>
      </c>
      <c r="E182" s="1280"/>
      <c r="F182" s="1422" t="s">
        <v>216</v>
      </c>
      <c r="G182" s="1423"/>
      <c r="H182" s="1423"/>
      <c r="I182" s="1424"/>
      <c r="J182" s="1419"/>
      <c r="K182" s="1420"/>
      <c r="L182" s="1420"/>
      <c r="M182" s="1420"/>
      <c r="N182" s="1420"/>
      <c r="O182" s="1421"/>
      <c r="P182" s="1007"/>
    </row>
    <row r="183" spans="1:16" s="73" customFormat="1" ht="21" customHeight="1">
      <c r="A183" s="1412"/>
      <c r="B183" s="1412"/>
      <c r="C183" s="1412"/>
      <c r="D183" s="1412"/>
      <c r="E183" s="1412"/>
      <c r="F183" s="1412"/>
      <c r="G183" s="1412"/>
      <c r="H183" s="1412"/>
      <c r="I183" s="1412"/>
      <c r="J183" s="1412"/>
      <c r="K183" s="1412"/>
      <c r="L183" s="1412"/>
      <c r="M183" s="1412"/>
      <c r="N183" s="1412"/>
      <c r="O183" s="1412"/>
      <c r="P183" s="1412"/>
    </row>
    <row r="184" spans="1:16" s="73" customFormat="1" ht="21" customHeight="1">
      <c r="A184" s="692"/>
      <c r="B184" s="688"/>
      <c r="C184" s="688"/>
      <c r="D184" s="688"/>
      <c r="E184" s="688"/>
      <c r="F184" s="688"/>
      <c r="G184" s="688"/>
      <c r="H184" s="688"/>
      <c r="I184" s="688"/>
      <c r="J184" s="688"/>
      <c r="K184" s="688"/>
      <c r="L184" s="688"/>
      <c r="M184" s="688"/>
      <c r="N184" s="688"/>
      <c r="O184" s="688"/>
      <c r="P184" s="688"/>
    </row>
    <row r="185" spans="1:16" s="73" customFormat="1" ht="17.25" customHeight="1" thickBot="1">
      <c r="A185" s="241">
        <f>A148+1</f>
        <v>6</v>
      </c>
      <c r="B185" s="1302" t="s">
        <v>53</v>
      </c>
      <c r="C185" s="1302"/>
      <c r="D185" s="1302"/>
      <c r="E185" s="1302"/>
      <c r="F185" s="1302"/>
      <c r="G185" s="1302"/>
      <c r="H185" s="1302"/>
      <c r="I185" s="1302"/>
      <c r="J185" s="1302"/>
      <c r="K185" s="1302"/>
      <c r="L185" s="1302"/>
      <c r="M185" s="1302"/>
      <c r="N185" s="1302"/>
      <c r="O185" s="1302"/>
      <c r="P185" s="1007"/>
    </row>
    <row r="186" spans="1:16" s="73" customFormat="1" ht="44.25" customHeight="1">
      <c r="A186" s="1425"/>
      <c r="B186" s="1304" t="str">
        <f>IF(L188&gt;0,CONCATENATE(I188,L188),0)</f>
        <v>Roll No.:-906</v>
      </c>
      <c r="C186" s="1306"/>
      <c r="D186" s="1308" t="str">
        <f>Master!$E$8</f>
        <v>Govt. Sr. Secondary School Raimalwada</v>
      </c>
      <c r="E186" s="1309"/>
      <c r="F186" s="1309"/>
      <c r="G186" s="1309"/>
      <c r="H186" s="1309"/>
      <c r="I186" s="1309"/>
      <c r="J186" s="1309"/>
      <c r="K186" s="1309"/>
      <c r="L186" s="1309"/>
      <c r="M186" s="1309"/>
      <c r="N186" s="1309"/>
      <c r="O186" s="1310"/>
      <c r="P186" s="1007"/>
    </row>
    <row r="187" spans="1:16" s="73" customFormat="1" ht="26.25" customHeight="1" thickBot="1">
      <c r="A187" s="1425"/>
      <c r="B187" s="1305"/>
      <c r="C187" s="1307"/>
      <c r="D187" s="1311" t="str">
        <f>Master!$E$11</f>
        <v>P.S.-Bapini (Jodhpur)</v>
      </c>
      <c r="E187" s="1311"/>
      <c r="F187" s="1311"/>
      <c r="G187" s="1311"/>
      <c r="H187" s="1311"/>
      <c r="I187" s="1311"/>
      <c r="J187" s="1311"/>
      <c r="K187" s="1311"/>
      <c r="L187" s="1311"/>
      <c r="M187" s="1311"/>
      <c r="N187" s="1311"/>
      <c r="O187" s="1312"/>
      <c r="P187" s="1007"/>
    </row>
    <row r="188" spans="1:16" s="73" customFormat="1" ht="15" customHeight="1">
      <c r="A188" s="1425"/>
      <c r="B188" s="1313"/>
      <c r="C188" s="1314" t="s">
        <v>163</v>
      </c>
      <c r="D188" s="1315"/>
      <c r="E188" s="1315"/>
      <c r="F188" s="1315"/>
      <c r="G188" s="1315"/>
      <c r="H188" s="1316"/>
      <c r="I188" s="1320" t="s">
        <v>125</v>
      </c>
      <c r="J188" s="1321"/>
      <c r="K188" s="1321"/>
      <c r="L188" s="1286">
        <f>VLOOKUP(A185,'Marks Entry'!$B$9:$G$108,6)</f>
        <v>906</v>
      </c>
      <c r="M188" s="1288" t="str">
        <f>CONCATENATE('Marks Entry'!$C$3,"0",'Marks Entry'!$G$3)</f>
        <v>School U-Dise Code :-08151106901</v>
      </c>
      <c r="N188" s="1289"/>
      <c r="O188" s="1290"/>
      <c r="P188" s="1007"/>
    </row>
    <row r="189" spans="1:16" s="73" customFormat="1" ht="15" customHeight="1">
      <c r="A189" s="1425"/>
      <c r="B189" s="1313"/>
      <c r="C189" s="1314"/>
      <c r="D189" s="1315"/>
      <c r="E189" s="1315"/>
      <c r="F189" s="1315"/>
      <c r="G189" s="1315"/>
      <c r="H189" s="1316"/>
      <c r="I189" s="1320"/>
      <c r="J189" s="1321"/>
      <c r="K189" s="1321"/>
      <c r="L189" s="1286"/>
      <c r="M189" s="1291" t="str">
        <f>CONCATENATE('Marks Entry'!$I$3,'Marks Entry'!$J$3)</f>
        <v>Session :-2022-23</v>
      </c>
      <c r="N189" s="1292"/>
      <c r="O189" s="1293"/>
      <c r="P189" s="1007"/>
    </row>
    <row r="190" spans="1:16" s="73" customFormat="1" ht="15" customHeight="1" thickBot="1">
      <c r="A190" s="1425"/>
      <c r="B190" s="1313"/>
      <c r="C190" s="1317"/>
      <c r="D190" s="1318"/>
      <c r="E190" s="1318"/>
      <c r="F190" s="1318"/>
      <c r="G190" s="1318"/>
      <c r="H190" s="1319"/>
      <c r="I190" s="1322"/>
      <c r="J190" s="1323"/>
      <c r="K190" s="1323"/>
      <c r="L190" s="1287"/>
      <c r="M190" s="1294"/>
      <c r="N190" s="1295"/>
      <c r="O190" s="1296"/>
      <c r="P190" s="1007"/>
    </row>
    <row r="191" spans="1:16" s="73" customFormat="1" ht="19.5" customHeight="1">
      <c r="A191" s="1425"/>
      <c r="B191" s="543" t="s">
        <v>210</v>
      </c>
      <c r="C191" s="1297" t="s">
        <v>21</v>
      </c>
      <c r="D191" s="1298"/>
      <c r="E191" s="1298"/>
      <c r="F191" s="1298"/>
      <c r="G191" s="1299"/>
      <c r="H191" s="13" t="s">
        <v>161</v>
      </c>
      <c r="I191" s="1300">
        <f>VLOOKUP($A185,'Marks Entry'!$B$9:$FN$108,4,0)</f>
        <v>1404</v>
      </c>
      <c r="J191" s="1300"/>
      <c r="K191" s="1300"/>
      <c r="L191" s="1300"/>
      <c r="M191" s="1300"/>
      <c r="N191" s="1300"/>
      <c r="O191" s="1301"/>
      <c r="P191" s="1007"/>
    </row>
    <row r="192" spans="1:16" s="73" customFormat="1" ht="19.5" customHeight="1">
      <c r="A192" s="1425"/>
      <c r="B192" s="543" t="s">
        <v>210</v>
      </c>
      <c r="C192" s="1283" t="s">
        <v>23</v>
      </c>
      <c r="D192" s="1284"/>
      <c r="E192" s="1284"/>
      <c r="F192" s="1284"/>
      <c r="G192" s="1285"/>
      <c r="H192" s="25" t="s">
        <v>161</v>
      </c>
      <c r="I192" s="1252" t="str">
        <f>VLOOKUP($A185,'Marks Entry'!$B$9:$FN$108,7,0)</f>
        <v>ASHOKA SUTHAR</v>
      </c>
      <c r="J192" s="1252"/>
      <c r="K192" s="1252"/>
      <c r="L192" s="1252"/>
      <c r="M192" s="1252"/>
      <c r="N192" s="1252"/>
      <c r="O192" s="1253"/>
      <c r="P192" s="1007"/>
    </row>
    <row r="193" spans="1:16" s="73" customFormat="1" ht="19.5" customHeight="1">
      <c r="A193" s="1425"/>
      <c r="B193" s="543" t="s">
        <v>210</v>
      </c>
      <c r="C193" s="1283" t="s">
        <v>24</v>
      </c>
      <c r="D193" s="1284"/>
      <c r="E193" s="1284"/>
      <c r="F193" s="1284"/>
      <c r="G193" s="1285"/>
      <c r="H193" s="25" t="s">
        <v>161</v>
      </c>
      <c r="I193" s="1252" t="str">
        <f>VLOOKUP($A185,'Marks Entry'!$B$9:$FN$108,8,0)</f>
        <v>SATYNARYAN</v>
      </c>
      <c r="J193" s="1252"/>
      <c r="K193" s="1252"/>
      <c r="L193" s="1252"/>
      <c r="M193" s="1252"/>
      <c r="N193" s="1252"/>
      <c r="O193" s="1253"/>
      <c r="P193" s="1007"/>
    </row>
    <row r="194" spans="1:16" s="73" customFormat="1" ht="19.5" customHeight="1">
      <c r="A194" s="1425"/>
      <c r="B194" s="543" t="s">
        <v>210</v>
      </c>
      <c r="C194" s="1283" t="s">
        <v>55</v>
      </c>
      <c r="D194" s="1284"/>
      <c r="E194" s="1284"/>
      <c r="F194" s="1284"/>
      <c r="G194" s="1285"/>
      <c r="H194" s="25" t="s">
        <v>161</v>
      </c>
      <c r="I194" s="1252" t="str">
        <f>VLOOKUP($A185,'Marks Entry'!$B$9:$FN$108,9,0)</f>
        <v>SANTU</v>
      </c>
      <c r="J194" s="1252"/>
      <c r="K194" s="1252"/>
      <c r="L194" s="1252"/>
      <c r="M194" s="1252"/>
      <c r="N194" s="1252"/>
      <c r="O194" s="1253"/>
      <c r="P194" s="1007"/>
    </row>
    <row r="195" spans="1:16" s="73" customFormat="1" ht="19.5" customHeight="1">
      <c r="A195" s="1425"/>
      <c r="B195" s="543" t="s">
        <v>210</v>
      </c>
      <c r="C195" s="1283" t="s">
        <v>56</v>
      </c>
      <c r="D195" s="1284"/>
      <c r="E195" s="1284"/>
      <c r="F195" s="1284"/>
      <c r="G195" s="1285"/>
      <c r="H195" s="25" t="s">
        <v>161</v>
      </c>
      <c r="I195" s="1251" t="str">
        <f>CONCATENATE('Marks Entry'!$G$4,'Marks Entry'!$J$4)</f>
        <v>6(A)</v>
      </c>
      <c r="J195" s="1252"/>
      <c r="K195" s="1252"/>
      <c r="L195" s="1252"/>
      <c r="M195" s="1252"/>
      <c r="N195" s="1252"/>
      <c r="O195" s="1253"/>
      <c r="P195" s="1007"/>
    </row>
    <row r="196" spans="1:16" s="73" customFormat="1" ht="19.5" customHeight="1" thickBot="1">
      <c r="A196" s="1425"/>
      <c r="B196" s="543" t="s">
        <v>210</v>
      </c>
      <c r="C196" s="1254" t="s">
        <v>26</v>
      </c>
      <c r="D196" s="1255"/>
      <c r="E196" s="1255"/>
      <c r="F196" s="1255"/>
      <c r="G196" s="1256"/>
      <c r="H196" s="61" t="s">
        <v>161</v>
      </c>
      <c r="I196" s="1257">
        <f>VLOOKUP($A185,'Marks Entry'!$B$9:$FN$108,10,0)</f>
        <v>38876</v>
      </c>
      <c r="J196" s="1257"/>
      <c r="K196" s="1257"/>
      <c r="L196" s="1257"/>
      <c r="M196" s="1257"/>
      <c r="N196" s="1257"/>
      <c r="O196" s="1258"/>
      <c r="P196" s="1007"/>
    </row>
    <row r="197" spans="1:16" s="73" customFormat="1" ht="34.5" customHeight="1">
      <c r="A197" s="1425"/>
      <c r="B197" s="543" t="s">
        <v>210</v>
      </c>
      <c r="C197" s="1259" t="s">
        <v>57</v>
      </c>
      <c r="D197" s="1260"/>
      <c r="E197" s="525" t="s">
        <v>82</v>
      </c>
      <c r="F197" s="525" t="s">
        <v>83</v>
      </c>
      <c r="G197" s="525" t="str">
        <f>'Marks Entry'!$R$5</f>
        <v>No Bag Day Activity</v>
      </c>
      <c r="H197" s="521" t="s">
        <v>32</v>
      </c>
      <c r="I197" s="1261" t="s">
        <v>58</v>
      </c>
      <c r="J197" s="1262"/>
      <c r="K197" s="522" t="s">
        <v>203</v>
      </c>
      <c r="L197" s="1263" t="s">
        <v>94</v>
      </c>
      <c r="M197" s="1264"/>
      <c r="N197" s="535" t="s">
        <v>86</v>
      </c>
      <c r="O197" s="1265" t="s">
        <v>101</v>
      </c>
      <c r="P197" s="1007"/>
    </row>
    <row r="198" spans="1:16" s="73" customFormat="1" ht="20.45" customHeight="1" thickBot="1">
      <c r="A198" s="1425"/>
      <c r="B198" s="543" t="s">
        <v>210</v>
      </c>
      <c r="C198" s="1267" t="s">
        <v>59</v>
      </c>
      <c r="D198" s="1268"/>
      <c r="E198" s="549">
        <f>'Marks Entry'!$N$7</f>
        <v>10</v>
      </c>
      <c r="F198" s="549">
        <f>'Marks Entry'!$Q$7</f>
        <v>10</v>
      </c>
      <c r="G198" s="549">
        <f>'Marks Entry'!$T$7</f>
        <v>10</v>
      </c>
      <c r="H198" s="111">
        <f>SUM(E198:G198)</f>
        <v>30</v>
      </c>
      <c r="I198" s="1269">
        <f>'Marks Entry'!$X$7</f>
        <v>70</v>
      </c>
      <c r="J198" s="1270"/>
      <c r="K198" s="531">
        <f>SUM(H198,I198)</f>
        <v>100</v>
      </c>
      <c r="L198" s="1330">
        <f>'Marks Entry'!$AA$7</f>
        <v>100</v>
      </c>
      <c r="M198" s="1331"/>
      <c r="N198" s="536">
        <f>H198+I198+L198</f>
        <v>200</v>
      </c>
      <c r="O198" s="1266"/>
      <c r="P198" s="1007"/>
    </row>
    <row r="199" spans="1:16" s="73" customFormat="1" ht="20.45" customHeight="1">
      <c r="A199" s="1425"/>
      <c r="B199" s="543" t="s">
        <v>210</v>
      </c>
      <c r="C199" s="1324" t="str">
        <f>'Marks Entry'!$L$3</f>
        <v>HINDI</v>
      </c>
      <c r="D199" s="1325"/>
      <c r="E199" s="527">
        <f>IF($L188="TC",0,IF($L188="Nso",0,VLOOKUP($A185,'Marks Entry'!$B$9:$FN$108,13,0)))</f>
        <v>7</v>
      </c>
      <c r="F199" s="527">
        <f>IF($L188="TC",0,IF($L188="Nso",0,VLOOKUP($A185,'Marks Entry'!$B$9:$FN$108,16,0)))</f>
        <v>7</v>
      </c>
      <c r="G199" s="527">
        <f>IF($L188="TC",0,IF($L188="Nso",0,VLOOKUP($A185,'Marks Entry'!$B$9:$FN$108,19,0)))</f>
        <v>3</v>
      </c>
      <c r="H199" s="528">
        <f>SUM(E199:G199)</f>
        <v>17</v>
      </c>
      <c r="I199" s="1326">
        <f>IF($L188="TC",0,IF($L188="Nso",0,VLOOKUP($A185,'Marks Entry'!$B$9:$FN$108,23,0)))</f>
        <v>38</v>
      </c>
      <c r="J199" s="1327"/>
      <c r="K199" s="532">
        <f>SUM(H199,I199)</f>
        <v>55</v>
      </c>
      <c r="L199" s="1328">
        <f>IF($L188="TC",0,IF($L188="Nso",0,VLOOKUP($A185,'Marks Entry'!$B$9:$FN$108,26,0)))</f>
        <v>38</v>
      </c>
      <c r="M199" s="1329"/>
      <c r="N199" s="537">
        <f>SUM(H199,I199,L199)</f>
        <v>93</v>
      </c>
      <c r="O199" s="544" t="str">
        <f>IF($L188="TC",0,IF($L188="Nso",0,VLOOKUP($A185,'Marks Entry'!$B$9:$FN$108,30,0)))</f>
        <v>D</v>
      </c>
      <c r="P199" s="1007"/>
    </row>
    <row r="200" spans="1:16" s="73" customFormat="1" ht="20.45" customHeight="1">
      <c r="A200" s="1425"/>
      <c r="B200" s="543" t="s">
        <v>210</v>
      </c>
      <c r="C200" s="1271" t="str">
        <f>'Marks Entry'!$AF$3</f>
        <v>ENGLISH</v>
      </c>
      <c r="D200" s="1272"/>
      <c r="E200" s="527">
        <f>IF($L188="TC",0,IF($L188="Nso",0,VLOOKUP($A185,'Marks Entry'!$B$9:$FN$108,33,0)))</f>
        <v>7</v>
      </c>
      <c r="F200" s="527">
        <f>IF($L188="TC",0,IF($L188="Nso",0,VLOOKUP($A185,'Marks Entry'!$B$9:$FN$108,36,0)))</f>
        <v>7</v>
      </c>
      <c r="G200" s="527">
        <f>IF($L188="TC",0,IF($L188="Nso",0,VLOOKUP($A185,'Marks Entry'!$B$9:$FN$108,39,0)))</f>
        <v>3</v>
      </c>
      <c r="H200" s="529">
        <f t="shared" ref="H200:H204" si="15">SUM(E200:G200)</f>
        <v>17</v>
      </c>
      <c r="I200" s="1273">
        <f>IF($L188="TC",0,IF($L188="Nso",0,VLOOKUP($A185,'Marks Entry'!$B$9:$FN$108,43,0)))</f>
        <v>38</v>
      </c>
      <c r="J200" s="1274"/>
      <c r="K200" s="533">
        <f t="shared" ref="K200:K204" si="16">SUM(H200,I200)</f>
        <v>55</v>
      </c>
      <c r="L200" s="1275">
        <f>IF($L188="TC",0,IF($L188="Nso",0,VLOOKUP($A185,'Marks Entry'!$B$9:$FN$108,46,0)))</f>
        <v>38</v>
      </c>
      <c r="M200" s="1276"/>
      <c r="N200" s="537">
        <f t="shared" ref="N200:N204" si="17">SUM(H200,I200,L200)</f>
        <v>93</v>
      </c>
      <c r="O200" s="544" t="str">
        <f>IF($L188="TC",0,IF($L188="Nso",0,VLOOKUP($A185,'Marks Entry'!$B$9:$FN$108,50,0)))</f>
        <v>D</v>
      </c>
      <c r="P200" s="1007"/>
    </row>
    <row r="201" spans="1:16" s="73" customFormat="1" ht="20.45" customHeight="1">
      <c r="A201" s="1425"/>
      <c r="B201" s="543" t="s">
        <v>210</v>
      </c>
      <c r="C201" s="1271" t="str">
        <f>'Marks Entry'!$AZ$3</f>
        <v>SANSKRIT</v>
      </c>
      <c r="D201" s="1272"/>
      <c r="E201" s="527">
        <f>IF($L188="TC",0,IF($L188="Nso",0,VLOOKUP($A185,'Marks Entry'!$B$9:$FN$108,53,0)))</f>
        <v>7</v>
      </c>
      <c r="F201" s="527">
        <f>IF($L188="TC",0,IF($L188="TC",0,IF($L188="Nso",0,VLOOKUP($A185,'Marks Entry'!$B$9:$FN$108,56,0))))</f>
        <v>7</v>
      </c>
      <c r="G201" s="527">
        <f>IF($L188="TC",0,IF($L188="TC",0,IF($L188="Nso",0,VLOOKUP($A185,'Marks Entry'!$B$9:$FN$108,59,0))))</f>
        <v>3</v>
      </c>
      <c r="H201" s="529">
        <f t="shared" si="15"/>
        <v>17</v>
      </c>
      <c r="I201" s="1273">
        <f>IF($L188="TC",0,IF($L188="Nso",0,VLOOKUP($A185,'Marks Entry'!$B$9:$FN$108,63,0)))</f>
        <v>38</v>
      </c>
      <c r="J201" s="1274"/>
      <c r="K201" s="533">
        <f t="shared" si="16"/>
        <v>55</v>
      </c>
      <c r="L201" s="1275">
        <f>IF($L188="TC",0,IF($L188="Nso",0,VLOOKUP($A185,'Marks Entry'!$B$9:$FN$108,66,0)))</f>
        <v>38</v>
      </c>
      <c r="M201" s="1276"/>
      <c r="N201" s="537">
        <f t="shared" si="17"/>
        <v>93</v>
      </c>
      <c r="O201" s="544" t="str">
        <f>IF($L188="TC",0,IF($L188="Nso",0,VLOOKUP($A185,'Marks Entry'!$B$9:$FN$108,70,0)))</f>
        <v>D</v>
      </c>
      <c r="P201" s="1007"/>
    </row>
    <row r="202" spans="1:16" s="73" customFormat="1" ht="20.45" customHeight="1">
      <c r="A202" s="1425"/>
      <c r="B202" s="543" t="s">
        <v>210</v>
      </c>
      <c r="C202" s="1271" t="str">
        <f>'Marks Entry'!$BT$3</f>
        <v>SCIENCE</v>
      </c>
      <c r="D202" s="1272"/>
      <c r="E202" s="527">
        <f>IF($L188="TC",0,IF($L188="Nso",0,VLOOKUP($A185,'Marks Entry'!$B$9:$FN$108,73,0)))</f>
        <v>7</v>
      </c>
      <c r="F202" s="527">
        <f>IF($L188="TC",0,IF($L188="Nso",0,VLOOKUP($A185,'Marks Entry'!$B$9:$FN$108,76,0)))</f>
        <v>7</v>
      </c>
      <c r="G202" s="527">
        <f>IF($L188="TC",0,IF($L188="Nso",0,VLOOKUP($A185,'Marks Entry'!$B$9:$FN$108,79,0)))</f>
        <v>3</v>
      </c>
      <c r="H202" s="529">
        <f t="shared" si="15"/>
        <v>17</v>
      </c>
      <c r="I202" s="1273">
        <f>IF($L188="TC",0,IF($L188="Nso",0,VLOOKUP($A185,'Marks Entry'!$B$9:$FN$108,83,0)))</f>
        <v>38</v>
      </c>
      <c r="J202" s="1274"/>
      <c r="K202" s="533">
        <f t="shared" si="16"/>
        <v>55</v>
      </c>
      <c r="L202" s="1275">
        <f>IF($L188="TC",0,IF($L188="Nso",0,VLOOKUP($A185,'Marks Entry'!$B$9:$FN$108,86,0)))</f>
        <v>38</v>
      </c>
      <c r="M202" s="1276"/>
      <c r="N202" s="537">
        <f t="shared" si="17"/>
        <v>93</v>
      </c>
      <c r="O202" s="544" t="str">
        <f>IF($L188="TC",0,IF($L188="Nso",0,VLOOKUP($A185,'Marks Entry'!$B$9:$FN$108,90,0)))</f>
        <v>D</v>
      </c>
      <c r="P202" s="1007"/>
    </row>
    <row r="203" spans="1:16" s="73" customFormat="1" ht="20.45" customHeight="1">
      <c r="A203" s="1425"/>
      <c r="B203" s="543" t="s">
        <v>210</v>
      </c>
      <c r="C203" s="1271" t="str">
        <f>'Marks Entry'!$CN$3</f>
        <v>MATHEMATICS</v>
      </c>
      <c r="D203" s="1272"/>
      <c r="E203" s="527">
        <f>IF($L188="TC",0,IF($L188="Nso",0,VLOOKUP($A185,'Marks Entry'!$B$9:$FN$108,93,0)))</f>
        <v>7</v>
      </c>
      <c r="F203" s="527">
        <f>IF($L188="TC",0,IF($L188="Nso",0,VLOOKUP($A185,'Marks Entry'!$B$9:$FN$108,96,0)))</f>
        <v>7</v>
      </c>
      <c r="G203" s="527">
        <f>IF($L188="TC",0,IF($L188="Nso",0,VLOOKUP($A185,'Marks Entry'!$B$9:$FN$108,99,0)))</f>
        <v>3</v>
      </c>
      <c r="H203" s="529">
        <f t="shared" si="15"/>
        <v>17</v>
      </c>
      <c r="I203" s="1273">
        <f>IF($L188="TC",0,IF($L188="Nso",0,VLOOKUP($A185,'Marks Entry'!$B$9:$FN$108,103,0)))</f>
        <v>38</v>
      </c>
      <c r="J203" s="1274"/>
      <c r="K203" s="533">
        <f t="shared" si="16"/>
        <v>55</v>
      </c>
      <c r="L203" s="1275">
        <f>IF($L188="TC",0,IF($L188="Nso",0,VLOOKUP($A185,'Marks Entry'!$B$9:$FN$108,106,0)))</f>
        <v>38</v>
      </c>
      <c r="M203" s="1276"/>
      <c r="N203" s="537">
        <f t="shared" si="17"/>
        <v>93</v>
      </c>
      <c r="O203" s="544" t="str">
        <f>IF($L188="TC",0,IF($L188="Nso",0,VLOOKUP($A185,'Marks Entry'!$B$9:$FN$108,110,0)))</f>
        <v>D</v>
      </c>
      <c r="P203" s="1007"/>
    </row>
    <row r="204" spans="1:16" s="73" customFormat="1" ht="20.45" customHeight="1" thickBot="1">
      <c r="A204" s="1425"/>
      <c r="B204" s="543" t="s">
        <v>210</v>
      </c>
      <c r="C204" s="1277" t="str">
        <f>'Marks Entry'!$DH$3</f>
        <v>SOCIAL SCIENCE</v>
      </c>
      <c r="D204" s="1278"/>
      <c r="E204" s="527">
        <f>IF($L188="TC",0,IF($L188="Nso",0,VLOOKUP($A185,'Marks Entry'!$B$9:$FN$108,113,0)))</f>
        <v>7</v>
      </c>
      <c r="F204" s="527">
        <f>IF($L188="TC",0,IF($L188="Nso",0,VLOOKUP($A185,'Marks Entry'!$B$9:$FN$108,116,0)))</f>
        <v>7</v>
      </c>
      <c r="G204" s="527">
        <f>IF($L188="TC",0,IF($L188="Nso",0,VLOOKUP($A185,'Marks Entry'!$B$9:$FN$108,119,0)))</f>
        <v>3</v>
      </c>
      <c r="H204" s="530">
        <f t="shared" si="15"/>
        <v>17</v>
      </c>
      <c r="I204" s="1279">
        <f>IF($L188="TC",0,IF($L188="Nso",0,VLOOKUP($A185,'Marks Entry'!$B$9:$FN$108,123,0)))</f>
        <v>38</v>
      </c>
      <c r="J204" s="1280"/>
      <c r="K204" s="534">
        <f t="shared" si="16"/>
        <v>55</v>
      </c>
      <c r="L204" s="1281">
        <f>IF($L188="TC",0,IF($L188="Nso",0,VLOOKUP($A185,'Marks Entry'!$B$9:$FN$108,126,0)))</f>
        <v>38</v>
      </c>
      <c r="M204" s="1282"/>
      <c r="N204" s="537">
        <f t="shared" si="17"/>
        <v>93</v>
      </c>
      <c r="O204" s="544" t="str">
        <f>IF($L188="TC",0,IF($L188="Nso",0,VLOOKUP($A185,'Marks Entry'!$B$9:$FN$108,130,0)))</f>
        <v>D</v>
      </c>
      <c r="P204" s="1007"/>
    </row>
    <row r="205" spans="1:16" s="73" customFormat="1" ht="20.45" customHeight="1">
      <c r="A205" s="1425"/>
      <c r="B205" s="543" t="s">
        <v>210</v>
      </c>
      <c r="C205" s="1350" t="s">
        <v>87</v>
      </c>
      <c r="D205" s="1351"/>
      <c r="E205" s="1352"/>
      <c r="F205" s="1356" t="s">
        <v>88</v>
      </c>
      <c r="G205" s="1357"/>
      <c r="H205" s="1358" t="s">
        <v>89</v>
      </c>
      <c r="I205" s="1358"/>
      <c r="J205" s="1359" t="s">
        <v>44</v>
      </c>
      <c r="K205" s="1360"/>
      <c r="L205" s="236" t="s">
        <v>95</v>
      </c>
      <c r="M205" s="691" t="s">
        <v>208</v>
      </c>
      <c r="N205" s="200" t="s">
        <v>42</v>
      </c>
      <c r="O205" s="545" t="s">
        <v>46</v>
      </c>
      <c r="P205" s="1007"/>
    </row>
    <row r="206" spans="1:16" s="73" customFormat="1" ht="20.45" customHeight="1" thickBot="1">
      <c r="A206" s="1425"/>
      <c r="B206" s="543" t="s">
        <v>210</v>
      </c>
      <c r="C206" s="1353"/>
      <c r="D206" s="1354"/>
      <c r="E206" s="1355"/>
      <c r="F206" s="1361">
        <f>IF($L188="TC",0,IF($L188="Nso",0,VLOOKUP($A185,'Marks Entry'!$B$9:$FN$108,161,0)))</f>
        <v>1200</v>
      </c>
      <c r="G206" s="1362"/>
      <c r="H206" s="1363">
        <f>IF($L188="TC",0,IF($L188="Nso",0,VLOOKUP($A185,'Marks Entry'!$B$9:$FN$108,162,0)))</f>
        <v>558</v>
      </c>
      <c r="I206" s="1363"/>
      <c r="J206" s="1364">
        <f>IF($L188="TC",0,IF($L188="Nso",0,VLOOKUP($A185,'Marks Entry'!$B$9:$FN$108,163,0)))</f>
        <v>46.5</v>
      </c>
      <c r="K206" s="1365"/>
      <c r="L206" s="237" t="str">
        <f>IF($L188="TC",0,IF($L188="Nso",0,VLOOKUP($A185,'Marks Entry'!$B$9:$FN$108,164,0)))</f>
        <v>Third</v>
      </c>
      <c r="M206" s="237" t="str">
        <f>IF($L188="TC",0,IF($L188="Nso",0,VLOOKUP($A185,'Marks Entry'!$B$9:$FN$108,165,0)))</f>
        <v>D</v>
      </c>
      <c r="N206" s="542" t="str">
        <f>IF($L188="TC","TC",IF($L188="Nso","NSO",VLOOKUP($A185,'Marks Entry'!$B$9:$FN$108,166,0)))</f>
        <v>PASSED</v>
      </c>
      <c r="O206" s="546">
        <f>IF($L188="Nso",0,VLOOKUP($A185,'Marks Entry'!$B$9:$FN$108,168,0))</f>
        <v>3.9999999999999991</v>
      </c>
      <c r="P206" s="1007"/>
    </row>
    <row r="207" spans="1:16" s="73" customFormat="1" ht="20.45" customHeight="1">
      <c r="A207" s="1425"/>
      <c r="B207" s="543" t="s">
        <v>210</v>
      </c>
      <c r="C207" s="1332" t="s">
        <v>62</v>
      </c>
      <c r="D207" s="1333"/>
      <c r="E207" s="1333"/>
      <c r="F207" s="1333"/>
      <c r="G207" s="1333"/>
      <c r="H207" s="1333"/>
      <c r="I207" s="1334"/>
      <c r="J207" s="1335" t="s">
        <v>63</v>
      </c>
      <c r="K207" s="1335"/>
      <c r="L207" s="1336"/>
      <c r="M207" s="238">
        <f>IF($L188="TC",0,IF($L188="Nso",0,VLOOKUP($A185,'Marks Entry'!$B$9:$FN$108,158,0)))</f>
        <v>0</v>
      </c>
      <c r="N207" s="1337" t="s">
        <v>104</v>
      </c>
      <c r="O207" s="1338"/>
      <c r="P207" s="1007"/>
    </row>
    <row r="208" spans="1:16" s="73" customFormat="1" ht="20.45" customHeight="1" thickBot="1">
      <c r="A208" s="1425"/>
      <c r="B208" s="543" t="s">
        <v>210</v>
      </c>
      <c r="C208" s="1339" t="s">
        <v>57</v>
      </c>
      <c r="D208" s="1340"/>
      <c r="E208" s="1340"/>
      <c r="F208" s="1341" t="s">
        <v>168</v>
      </c>
      <c r="G208" s="1341"/>
      <c r="H208" s="1341"/>
      <c r="I208" s="523" t="s">
        <v>50</v>
      </c>
      <c r="J208" s="1342" t="s">
        <v>64</v>
      </c>
      <c r="K208" s="1342"/>
      <c r="L208" s="1343"/>
      <c r="M208" s="239">
        <f>IF($L188="TC",0,IF($L188="Nso",0,VLOOKUP($A185,'Marks Entry'!$B$9:$FN$108,159,0)))</f>
        <v>0</v>
      </c>
      <c r="N208" s="1344" t="str">
        <f>IF($L188="TC",0,IF($L188="Nso",0,VLOOKUP($A185,'Marks Entry'!$B$9:$FN$108,160,0)))</f>
        <v/>
      </c>
      <c r="O208" s="1345"/>
      <c r="P208" s="1007"/>
    </row>
    <row r="209" spans="1:16" s="73" customFormat="1" ht="20.45" customHeight="1">
      <c r="A209" s="1425"/>
      <c r="B209" s="543" t="s">
        <v>210</v>
      </c>
      <c r="C209" s="1339"/>
      <c r="D209" s="1340"/>
      <c r="E209" s="1340"/>
      <c r="F209" s="1341"/>
      <c r="G209" s="1341"/>
      <c r="H209" s="1341"/>
      <c r="I209" s="524" t="s">
        <v>102</v>
      </c>
      <c r="J209" s="1346" t="s">
        <v>65</v>
      </c>
      <c r="K209" s="1346"/>
      <c r="L209" s="1347"/>
      <c r="M209" s="1348" t="str">
        <f>IF($L188="TC",0,IF($L188="Nso",0,VLOOKUP($A185,'Marks Entry'!$B$9:$FN$108,169,0)))</f>
        <v>Average</v>
      </c>
      <c r="N209" s="1348"/>
      <c r="O209" s="1349"/>
      <c r="P209" s="1007"/>
    </row>
    <row r="210" spans="1:16" s="73" customFormat="1" ht="20.45" customHeight="1">
      <c r="A210" s="1425"/>
      <c r="B210" s="543" t="s">
        <v>210</v>
      </c>
      <c r="C210" s="1397" t="str">
        <f>'Marks Entry'!$EB$3</f>
        <v>Work Exp.</v>
      </c>
      <c r="D210" s="1398"/>
      <c r="E210" s="1399"/>
      <c r="F210" s="1400" t="str">
        <f>IF($L188="TC",0,IF($L188="Nso",0,VLOOKUP($A185,'Marks Entry'!$B$9:$GM$108,186,0)))</f>
        <v>71/100</v>
      </c>
      <c r="G210" s="1400"/>
      <c r="H210" s="1400"/>
      <c r="I210" s="59" t="str">
        <f>IF($L188="TC",0,IF($L188="Nso",0,VLOOKUP($A185,'Marks Entry'!$B$9:$GM$108,139,0)))</f>
        <v>B</v>
      </c>
      <c r="J210" s="1401" t="s">
        <v>81</v>
      </c>
      <c r="K210" s="1401"/>
      <c r="L210" s="1402"/>
      <c r="M210" s="1403">
        <f>'Marks Entry'!$AA$2</f>
        <v>45041</v>
      </c>
      <c r="N210" s="1403"/>
      <c r="O210" s="1404"/>
      <c r="P210" s="1007"/>
    </row>
    <row r="211" spans="1:16" s="73" customFormat="1" ht="20.45" customHeight="1">
      <c r="A211" s="1425"/>
      <c r="B211" s="543" t="s">
        <v>210</v>
      </c>
      <c r="C211" s="1405" t="str">
        <f>'Marks Entry'!$EK$3</f>
        <v>Art Edu.</v>
      </c>
      <c r="D211" s="1400"/>
      <c r="E211" s="1400"/>
      <c r="F211" s="1406" t="str">
        <f>IF($L188="TC",0,IF($L188="Nso",0,VLOOKUP($A185,'Marks Entry'!$B$9:$GM$108,190,0)))</f>
        <v>71/100</v>
      </c>
      <c r="G211" s="1407"/>
      <c r="H211" s="1408"/>
      <c r="I211" s="59" t="str">
        <f>IF($L188="TC",0,IF($L188="Nso",0,VLOOKUP($A185,'Marks Entry'!$B$9:$GM$108,148,0)))</f>
        <v>B</v>
      </c>
      <c r="J211" s="1409"/>
      <c r="K211" s="1409"/>
      <c r="L211" s="1410"/>
      <c r="M211" s="1410"/>
      <c r="N211" s="1410"/>
      <c r="O211" s="1411"/>
      <c r="P211" s="1007"/>
    </row>
    <row r="212" spans="1:16" s="73" customFormat="1" ht="20.45" customHeight="1">
      <c r="A212" s="1425"/>
      <c r="B212" s="543" t="s">
        <v>210</v>
      </c>
      <c r="C212" s="1366" t="str">
        <f>'Marks Entry'!$ET$3</f>
        <v>HEALTH &amp; PHY. EDU.</v>
      </c>
      <c r="D212" s="1367"/>
      <c r="E212" s="1367"/>
      <c r="F212" s="1368" t="str">
        <f>IF($L188="TC",0,IF($L188="Nso",0,VLOOKUP($A185,'Marks Entry'!$B$9:$GM$108,194,0)))</f>
        <v>71/100</v>
      </c>
      <c r="G212" s="1369"/>
      <c r="H212" s="1370"/>
      <c r="I212" s="59" t="str">
        <f>IF($L188="TC",0,IF($L188="Nso",0,VLOOKUP($A185,'Marks Entry'!$B$9:$GM$108,157,0)))</f>
        <v>B</v>
      </c>
      <c r="J212" s="1371" t="s">
        <v>77</v>
      </c>
      <c r="K212" s="1372"/>
      <c r="L212" s="1373"/>
      <c r="M212" s="1377"/>
      <c r="N212" s="1372"/>
      <c r="O212" s="1378"/>
      <c r="P212" s="1007"/>
    </row>
    <row r="213" spans="1:16" s="73" customFormat="1" ht="20.45" customHeight="1">
      <c r="A213" s="1425"/>
      <c r="B213" s="543" t="s">
        <v>210</v>
      </c>
      <c r="C213" s="1381" t="s">
        <v>66</v>
      </c>
      <c r="D213" s="1382"/>
      <c r="E213" s="1382"/>
      <c r="F213" s="1382"/>
      <c r="G213" s="1382"/>
      <c r="H213" s="1382"/>
      <c r="I213" s="1383"/>
      <c r="J213" s="1374"/>
      <c r="K213" s="1375"/>
      <c r="L213" s="1376"/>
      <c r="M213" s="1379"/>
      <c r="N213" s="1375"/>
      <c r="O213" s="1380"/>
      <c r="P213" s="1007"/>
    </row>
    <row r="214" spans="1:16" s="73" customFormat="1" ht="20.45" customHeight="1" thickBot="1">
      <c r="A214" s="1425"/>
      <c r="B214" s="543" t="s">
        <v>210</v>
      </c>
      <c r="C214" s="60" t="s">
        <v>67</v>
      </c>
      <c r="D214" s="1384" t="s">
        <v>72</v>
      </c>
      <c r="E214" s="1385"/>
      <c r="F214" s="1384" t="s">
        <v>73</v>
      </c>
      <c r="G214" s="1386"/>
      <c r="H214" s="1386"/>
      <c r="I214" s="1387"/>
      <c r="J214" s="1388" t="s">
        <v>78</v>
      </c>
      <c r="K214" s="1389"/>
      <c r="L214" s="1389"/>
      <c r="M214" s="1389"/>
      <c r="N214" s="1389"/>
      <c r="O214" s="1390"/>
      <c r="P214" s="1007"/>
    </row>
    <row r="215" spans="1:16" s="73" customFormat="1" ht="20.45" customHeight="1">
      <c r="A215" s="1425"/>
      <c r="B215" s="543" t="s">
        <v>210</v>
      </c>
      <c r="C215" s="690" t="s">
        <v>68</v>
      </c>
      <c r="D215" s="1328" t="s">
        <v>211</v>
      </c>
      <c r="E215" s="1327"/>
      <c r="F215" s="1394" t="s">
        <v>74</v>
      </c>
      <c r="G215" s="1395"/>
      <c r="H215" s="1395"/>
      <c r="I215" s="1396"/>
      <c r="J215" s="1391"/>
      <c r="K215" s="1392"/>
      <c r="L215" s="1392"/>
      <c r="M215" s="1392"/>
      <c r="N215" s="1392"/>
      <c r="O215" s="1393"/>
      <c r="P215" s="1007"/>
    </row>
    <row r="216" spans="1:16" s="73" customFormat="1" ht="20.45" customHeight="1">
      <c r="A216" s="1425"/>
      <c r="B216" s="543" t="s">
        <v>210</v>
      </c>
      <c r="C216" s="689" t="s">
        <v>69</v>
      </c>
      <c r="D216" s="1275" t="s">
        <v>212</v>
      </c>
      <c r="E216" s="1274"/>
      <c r="F216" s="1413" t="s">
        <v>75</v>
      </c>
      <c r="G216" s="1414"/>
      <c r="H216" s="1414"/>
      <c r="I216" s="1415"/>
      <c r="J216" s="1391"/>
      <c r="K216" s="1392"/>
      <c r="L216" s="1392"/>
      <c r="M216" s="1392"/>
      <c r="N216" s="1392"/>
      <c r="O216" s="1393"/>
      <c r="P216" s="1007"/>
    </row>
    <row r="217" spans="1:16" s="73" customFormat="1" ht="20.45" customHeight="1">
      <c r="A217" s="1425"/>
      <c r="B217" s="543" t="s">
        <v>210</v>
      </c>
      <c r="C217" s="689" t="s">
        <v>71</v>
      </c>
      <c r="D217" s="1275" t="s">
        <v>213</v>
      </c>
      <c r="E217" s="1274"/>
      <c r="F217" s="1413" t="s">
        <v>76</v>
      </c>
      <c r="G217" s="1414"/>
      <c r="H217" s="1414"/>
      <c r="I217" s="1415"/>
      <c r="J217" s="1416" t="s">
        <v>90</v>
      </c>
      <c r="K217" s="1417"/>
      <c r="L217" s="1417"/>
      <c r="M217" s="1417"/>
      <c r="N217" s="1417"/>
      <c r="O217" s="1418"/>
      <c r="P217" s="1007"/>
    </row>
    <row r="218" spans="1:16" s="73" customFormat="1" ht="20.45" customHeight="1">
      <c r="A218" s="1425"/>
      <c r="B218" s="543" t="s">
        <v>210</v>
      </c>
      <c r="C218" s="689" t="s">
        <v>70</v>
      </c>
      <c r="D218" s="1275" t="s">
        <v>214</v>
      </c>
      <c r="E218" s="1274"/>
      <c r="F218" s="1413" t="s">
        <v>103</v>
      </c>
      <c r="G218" s="1414"/>
      <c r="H218" s="1414"/>
      <c r="I218" s="1415"/>
      <c r="J218" s="1416"/>
      <c r="K218" s="1417"/>
      <c r="L218" s="1417"/>
      <c r="M218" s="1417"/>
      <c r="N218" s="1417"/>
      <c r="O218" s="1418"/>
      <c r="P218" s="1007"/>
    </row>
    <row r="219" spans="1:16" s="73" customFormat="1" ht="20.45" customHeight="1" thickBot="1">
      <c r="A219" s="1425"/>
      <c r="B219" s="547" t="s">
        <v>210</v>
      </c>
      <c r="C219" s="548" t="s">
        <v>153</v>
      </c>
      <c r="D219" s="1281" t="s">
        <v>215</v>
      </c>
      <c r="E219" s="1280"/>
      <c r="F219" s="1422" t="s">
        <v>216</v>
      </c>
      <c r="G219" s="1423"/>
      <c r="H219" s="1423"/>
      <c r="I219" s="1424"/>
      <c r="J219" s="1419"/>
      <c r="K219" s="1420"/>
      <c r="L219" s="1420"/>
      <c r="M219" s="1420"/>
      <c r="N219" s="1420"/>
      <c r="O219" s="1421"/>
      <c r="P219" s="1007"/>
    </row>
    <row r="220" spans="1:16" s="73" customFormat="1" ht="9.75" customHeight="1">
      <c r="A220" s="1303"/>
      <c r="B220" s="1303"/>
      <c r="C220" s="1303"/>
      <c r="D220" s="1303"/>
      <c r="E220" s="1303"/>
      <c r="F220" s="1303"/>
      <c r="G220" s="1303"/>
      <c r="H220" s="1303"/>
      <c r="I220" s="1303"/>
      <c r="J220" s="1303"/>
      <c r="K220" s="1303"/>
      <c r="L220" s="1303"/>
      <c r="M220" s="1303"/>
      <c r="N220" s="1303"/>
      <c r="O220" s="1303"/>
      <c r="P220" s="1303"/>
    </row>
    <row r="221" spans="1:16" hidden="1"/>
    <row r="222" spans="1:16" s="73" customFormat="1" ht="17.25" customHeight="1" thickBot="1">
      <c r="A222" s="241">
        <f>A185+1</f>
        <v>7</v>
      </c>
      <c r="B222" s="1302" t="s">
        <v>53</v>
      </c>
      <c r="C222" s="1302"/>
      <c r="D222" s="1302"/>
      <c r="E222" s="1302"/>
      <c r="F222" s="1302"/>
      <c r="G222" s="1302"/>
      <c r="H222" s="1302"/>
      <c r="I222" s="1302"/>
      <c r="J222" s="1302"/>
      <c r="K222" s="1302"/>
      <c r="L222" s="1302"/>
      <c r="M222" s="1302"/>
      <c r="N222" s="1302"/>
      <c r="O222" s="1302"/>
      <c r="P222" s="1007"/>
    </row>
    <row r="223" spans="1:16" s="73" customFormat="1" ht="44.25" customHeight="1">
      <c r="A223" s="1425"/>
      <c r="B223" s="1304" t="str">
        <f>IF(L225&gt;0,CONCATENATE(I225,L225),0)</f>
        <v>Roll No.:-907</v>
      </c>
      <c r="C223" s="1306"/>
      <c r="D223" s="1308" t="str">
        <f>Master!$E$8</f>
        <v>Govt. Sr. Secondary School Raimalwada</v>
      </c>
      <c r="E223" s="1309"/>
      <c r="F223" s="1309"/>
      <c r="G223" s="1309"/>
      <c r="H223" s="1309"/>
      <c r="I223" s="1309"/>
      <c r="J223" s="1309"/>
      <c r="K223" s="1309"/>
      <c r="L223" s="1309"/>
      <c r="M223" s="1309"/>
      <c r="N223" s="1309"/>
      <c r="O223" s="1310"/>
      <c r="P223" s="1007"/>
    </row>
    <row r="224" spans="1:16" s="73" customFormat="1" ht="26.25" customHeight="1" thickBot="1">
      <c r="A224" s="1425"/>
      <c r="B224" s="1305"/>
      <c r="C224" s="1307"/>
      <c r="D224" s="1311" t="str">
        <f>Master!$E$11</f>
        <v>P.S.-Bapini (Jodhpur)</v>
      </c>
      <c r="E224" s="1311"/>
      <c r="F224" s="1311"/>
      <c r="G224" s="1311"/>
      <c r="H224" s="1311"/>
      <c r="I224" s="1311"/>
      <c r="J224" s="1311"/>
      <c r="K224" s="1311"/>
      <c r="L224" s="1311"/>
      <c r="M224" s="1311"/>
      <c r="N224" s="1311"/>
      <c r="O224" s="1312"/>
      <c r="P224" s="1007"/>
    </row>
    <row r="225" spans="1:16" s="73" customFormat="1" ht="15" customHeight="1">
      <c r="A225" s="1425"/>
      <c r="B225" s="1313"/>
      <c r="C225" s="1314" t="s">
        <v>163</v>
      </c>
      <c r="D225" s="1315"/>
      <c r="E225" s="1315"/>
      <c r="F225" s="1315"/>
      <c r="G225" s="1315"/>
      <c r="H225" s="1316"/>
      <c r="I225" s="1320" t="s">
        <v>125</v>
      </c>
      <c r="J225" s="1321"/>
      <c r="K225" s="1321"/>
      <c r="L225" s="1286">
        <f>VLOOKUP(A222,'Marks Entry'!$B$9:$G$108,6)</f>
        <v>907</v>
      </c>
      <c r="M225" s="1288" t="str">
        <f>CONCATENATE('Marks Entry'!$C$3,"0",'Marks Entry'!$G$3)</f>
        <v>School U-Dise Code :-08151106901</v>
      </c>
      <c r="N225" s="1289"/>
      <c r="O225" s="1290"/>
      <c r="P225" s="1007"/>
    </row>
    <row r="226" spans="1:16" s="73" customFormat="1" ht="15" customHeight="1">
      <c r="A226" s="1425"/>
      <c r="B226" s="1313"/>
      <c r="C226" s="1314"/>
      <c r="D226" s="1315"/>
      <c r="E226" s="1315"/>
      <c r="F226" s="1315"/>
      <c r="G226" s="1315"/>
      <c r="H226" s="1316"/>
      <c r="I226" s="1320"/>
      <c r="J226" s="1321"/>
      <c r="K226" s="1321"/>
      <c r="L226" s="1286"/>
      <c r="M226" s="1291" t="str">
        <f>CONCATENATE('Marks Entry'!$I$3,'Marks Entry'!$J$3)</f>
        <v>Session :-2022-23</v>
      </c>
      <c r="N226" s="1292"/>
      <c r="O226" s="1293"/>
      <c r="P226" s="1007"/>
    </row>
    <row r="227" spans="1:16" s="73" customFormat="1" ht="15" customHeight="1" thickBot="1">
      <c r="A227" s="1425"/>
      <c r="B227" s="1313"/>
      <c r="C227" s="1317"/>
      <c r="D227" s="1318"/>
      <c r="E227" s="1318"/>
      <c r="F227" s="1318"/>
      <c r="G227" s="1318"/>
      <c r="H227" s="1319"/>
      <c r="I227" s="1322"/>
      <c r="J227" s="1323"/>
      <c r="K227" s="1323"/>
      <c r="L227" s="1287"/>
      <c r="M227" s="1294"/>
      <c r="N227" s="1295"/>
      <c r="O227" s="1296"/>
      <c r="P227" s="1007"/>
    </row>
    <row r="228" spans="1:16" s="73" customFormat="1" ht="19.5" customHeight="1">
      <c r="A228" s="1425"/>
      <c r="B228" s="543" t="s">
        <v>210</v>
      </c>
      <c r="C228" s="1297" t="s">
        <v>21</v>
      </c>
      <c r="D228" s="1298"/>
      <c r="E228" s="1298"/>
      <c r="F228" s="1298"/>
      <c r="G228" s="1299"/>
      <c r="H228" s="13" t="s">
        <v>161</v>
      </c>
      <c r="I228" s="1300">
        <f>VLOOKUP($A222,'Marks Entry'!$B$9:$FN$108,4,0)</f>
        <v>1453</v>
      </c>
      <c r="J228" s="1300"/>
      <c r="K228" s="1300"/>
      <c r="L228" s="1300"/>
      <c r="M228" s="1300"/>
      <c r="N228" s="1300"/>
      <c r="O228" s="1301"/>
      <c r="P228" s="1007"/>
    </row>
    <row r="229" spans="1:16" s="73" customFormat="1" ht="19.5" customHeight="1">
      <c r="A229" s="1425"/>
      <c r="B229" s="543" t="s">
        <v>210</v>
      </c>
      <c r="C229" s="1283" t="s">
        <v>23</v>
      </c>
      <c r="D229" s="1284"/>
      <c r="E229" s="1284"/>
      <c r="F229" s="1284"/>
      <c r="G229" s="1285"/>
      <c r="H229" s="25" t="s">
        <v>161</v>
      </c>
      <c r="I229" s="1252" t="str">
        <f>VLOOKUP($A222,'Marks Entry'!$B$9:$FN$108,7,0)</f>
        <v>BAJRANG VISHNOI</v>
      </c>
      <c r="J229" s="1252"/>
      <c r="K229" s="1252"/>
      <c r="L229" s="1252"/>
      <c r="M229" s="1252"/>
      <c r="N229" s="1252"/>
      <c r="O229" s="1253"/>
      <c r="P229" s="1007"/>
    </row>
    <row r="230" spans="1:16" s="73" customFormat="1" ht="19.5" customHeight="1">
      <c r="A230" s="1425"/>
      <c r="B230" s="543" t="s">
        <v>210</v>
      </c>
      <c r="C230" s="1283" t="s">
        <v>24</v>
      </c>
      <c r="D230" s="1284"/>
      <c r="E230" s="1284"/>
      <c r="F230" s="1284"/>
      <c r="G230" s="1285"/>
      <c r="H230" s="25" t="s">
        <v>161</v>
      </c>
      <c r="I230" s="1252" t="str">
        <f>VLOOKUP($A222,'Marks Entry'!$B$9:$FN$108,8,0)</f>
        <v>OM PRAKASH VISHNOI</v>
      </c>
      <c r="J230" s="1252"/>
      <c r="K230" s="1252"/>
      <c r="L230" s="1252"/>
      <c r="M230" s="1252"/>
      <c r="N230" s="1252"/>
      <c r="O230" s="1253"/>
      <c r="P230" s="1007"/>
    </row>
    <row r="231" spans="1:16" s="73" customFormat="1" ht="19.5" customHeight="1">
      <c r="A231" s="1425"/>
      <c r="B231" s="543" t="s">
        <v>210</v>
      </c>
      <c r="C231" s="1283" t="s">
        <v>55</v>
      </c>
      <c r="D231" s="1284"/>
      <c r="E231" s="1284"/>
      <c r="F231" s="1284"/>
      <c r="G231" s="1285"/>
      <c r="H231" s="25" t="s">
        <v>161</v>
      </c>
      <c r="I231" s="1252" t="str">
        <f>VLOOKUP($A222,'Marks Entry'!$B$9:$FN$108,9,0)</f>
        <v>LOONGA DEVI</v>
      </c>
      <c r="J231" s="1252"/>
      <c r="K231" s="1252"/>
      <c r="L231" s="1252"/>
      <c r="M231" s="1252"/>
      <c r="N231" s="1252"/>
      <c r="O231" s="1253"/>
      <c r="P231" s="1007"/>
    </row>
    <row r="232" spans="1:16" s="73" customFormat="1" ht="19.5" customHeight="1">
      <c r="A232" s="1425"/>
      <c r="B232" s="543" t="s">
        <v>210</v>
      </c>
      <c r="C232" s="1283" t="s">
        <v>56</v>
      </c>
      <c r="D232" s="1284"/>
      <c r="E232" s="1284"/>
      <c r="F232" s="1284"/>
      <c r="G232" s="1285"/>
      <c r="H232" s="25" t="s">
        <v>161</v>
      </c>
      <c r="I232" s="1251" t="str">
        <f>CONCATENATE('Marks Entry'!$G$4,'Marks Entry'!$J$4)</f>
        <v>6(A)</v>
      </c>
      <c r="J232" s="1252"/>
      <c r="K232" s="1252"/>
      <c r="L232" s="1252"/>
      <c r="M232" s="1252"/>
      <c r="N232" s="1252"/>
      <c r="O232" s="1253"/>
      <c r="P232" s="1007"/>
    </row>
    <row r="233" spans="1:16" s="73" customFormat="1" ht="19.5" customHeight="1" thickBot="1">
      <c r="A233" s="1425"/>
      <c r="B233" s="543" t="s">
        <v>210</v>
      </c>
      <c r="C233" s="1254" t="s">
        <v>26</v>
      </c>
      <c r="D233" s="1255"/>
      <c r="E233" s="1255"/>
      <c r="F233" s="1255"/>
      <c r="G233" s="1256"/>
      <c r="H233" s="61" t="s">
        <v>161</v>
      </c>
      <c r="I233" s="1257">
        <f>VLOOKUP($A222,'Marks Entry'!$B$9:$FN$108,10,0)</f>
        <v>38991</v>
      </c>
      <c r="J233" s="1257"/>
      <c r="K233" s="1257"/>
      <c r="L233" s="1257"/>
      <c r="M233" s="1257"/>
      <c r="N233" s="1257"/>
      <c r="O233" s="1258"/>
      <c r="P233" s="1007"/>
    </row>
    <row r="234" spans="1:16" s="73" customFormat="1" ht="34.5" customHeight="1">
      <c r="A234" s="1425"/>
      <c r="B234" s="543" t="s">
        <v>210</v>
      </c>
      <c r="C234" s="1259" t="s">
        <v>57</v>
      </c>
      <c r="D234" s="1260"/>
      <c r="E234" s="525" t="s">
        <v>82</v>
      </c>
      <c r="F234" s="525" t="s">
        <v>83</v>
      </c>
      <c r="G234" s="525" t="str">
        <f>'Marks Entry'!$R$5</f>
        <v>No Bag Day Activity</v>
      </c>
      <c r="H234" s="521" t="s">
        <v>32</v>
      </c>
      <c r="I234" s="1261" t="s">
        <v>58</v>
      </c>
      <c r="J234" s="1262"/>
      <c r="K234" s="522" t="s">
        <v>203</v>
      </c>
      <c r="L234" s="1263" t="s">
        <v>94</v>
      </c>
      <c r="M234" s="1264"/>
      <c r="N234" s="535" t="s">
        <v>86</v>
      </c>
      <c r="O234" s="1265" t="s">
        <v>101</v>
      </c>
      <c r="P234" s="1007"/>
    </row>
    <row r="235" spans="1:16" s="73" customFormat="1" ht="20.45" customHeight="1" thickBot="1">
      <c r="A235" s="1425"/>
      <c r="B235" s="543" t="s">
        <v>210</v>
      </c>
      <c r="C235" s="1267" t="s">
        <v>59</v>
      </c>
      <c r="D235" s="1268"/>
      <c r="E235" s="549">
        <f>'Marks Entry'!$N$7</f>
        <v>10</v>
      </c>
      <c r="F235" s="549">
        <f>'Marks Entry'!$Q$7</f>
        <v>10</v>
      </c>
      <c r="G235" s="549">
        <f>'Marks Entry'!$T$7</f>
        <v>10</v>
      </c>
      <c r="H235" s="111">
        <f>SUM(E235:G235)</f>
        <v>30</v>
      </c>
      <c r="I235" s="1269">
        <f>'Marks Entry'!$X$7</f>
        <v>70</v>
      </c>
      <c r="J235" s="1270"/>
      <c r="K235" s="531">
        <f>SUM(H235,I235)</f>
        <v>100</v>
      </c>
      <c r="L235" s="1330">
        <f>'Marks Entry'!$AA$7</f>
        <v>100</v>
      </c>
      <c r="M235" s="1331"/>
      <c r="N235" s="536">
        <f>H235+I235+L235</f>
        <v>200</v>
      </c>
      <c r="O235" s="1266"/>
      <c r="P235" s="1007"/>
    </row>
    <row r="236" spans="1:16" s="73" customFormat="1" ht="20.45" customHeight="1">
      <c r="A236" s="1425"/>
      <c r="B236" s="543" t="s">
        <v>210</v>
      </c>
      <c r="C236" s="1324" t="str">
        <f>'Marks Entry'!$L$3</f>
        <v>HINDI</v>
      </c>
      <c r="D236" s="1325"/>
      <c r="E236" s="527">
        <f>IF($L225="TC",0,IF($L225="Nso",0,VLOOKUP($A222,'Marks Entry'!$B$9:$FN$108,13,0)))</f>
        <v>4</v>
      </c>
      <c r="F236" s="527">
        <f>IF($L225="TC",0,IF($L225="Nso",0,VLOOKUP($A222,'Marks Entry'!$B$9:$FN$108,16,0)))</f>
        <v>4</v>
      </c>
      <c r="G236" s="527">
        <f>IF($L225="TC",0,IF($L225="Nso",0,VLOOKUP($A222,'Marks Entry'!$B$9:$FN$108,19,0)))</f>
        <v>2</v>
      </c>
      <c r="H236" s="528">
        <f>SUM(E236:G236)</f>
        <v>10</v>
      </c>
      <c r="I236" s="1326">
        <f>IF($L225="TC",0,IF($L225="Nso",0,VLOOKUP($A222,'Marks Entry'!$B$9:$FN$108,23,0)))</f>
        <v>30</v>
      </c>
      <c r="J236" s="1327"/>
      <c r="K236" s="532">
        <f>SUM(H236,I236)</f>
        <v>40</v>
      </c>
      <c r="L236" s="1328">
        <f>IF($L225="TC",0,IF($L225="Nso",0,VLOOKUP($A222,'Marks Entry'!$B$9:$FN$108,26,0)))</f>
        <v>60</v>
      </c>
      <c r="M236" s="1329"/>
      <c r="N236" s="537">
        <f>SUM(H236,I236,L236)</f>
        <v>100</v>
      </c>
      <c r="O236" s="544" t="str">
        <f>IF($L225="TC",0,IF($L225="Nso",0,VLOOKUP($A222,'Marks Entry'!$B$9:$FN$108,30,0)))</f>
        <v>D</v>
      </c>
      <c r="P236" s="1007"/>
    </row>
    <row r="237" spans="1:16" s="73" customFormat="1" ht="20.45" customHeight="1">
      <c r="A237" s="1425"/>
      <c r="B237" s="543" t="s">
        <v>210</v>
      </c>
      <c r="C237" s="1271" t="str">
        <f>'Marks Entry'!$AF$3</f>
        <v>ENGLISH</v>
      </c>
      <c r="D237" s="1272"/>
      <c r="E237" s="527">
        <f>IF($L225="TC",0,IF($L225="Nso",0,VLOOKUP($A222,'Marks Entry'!$B$9:$FN$108,33,0)))</f>
        <v>6</v>
      </c>
      <c r="F237" s="527">
        <f>IF($L225="TC",0,IF($L225="Nso",0,VLOOKUP($A222,'Marks Entry'!$B$9:$FN$108,36,0)))</f>
        <v>6</v>
      </c>
      <c r="G237" s="527">
        <f>IF($L225="TC",0,IF($L225="Nso",0,VLOOKUP($A222,'Marks Entry'!$B$9:$FN$108,39,0)))</f>
        <v>3</v>
      </c>
      <c r="H237" s="529">
        <f t="shared" ref="H237:H241" si="18">SUM(E237:G237)</f>
        <v>15</v>
      </c>
      <c r="I237" s="1273">
        <f>IF($L225="TC",0,IF($L225="Nso",0,VLOOKUP($A222,'Marks Entry'!$B$9:$FN$108,43,0)))</f>
        <v>40</v>
      </c>
      <c r="J237" s="1274"/>
      <c r="K237" s="533">
        <f t="shared" ref="K237:K241" si="19">SUM(H237,I237)</f>
        <v>55</v>
      </c>
      <c r="L237" s="1275">
        <f>IF($L225="TC",0,IF($L225="Nso",0,VLOOKUP($A222,'Marks Entry'!$B$9:$FN$108,46,0)))</f>
        <v>70</v>
      </c>
      <c r="M237" s="1276"/>
      <c r="N237" s="537">
        <f t="shared" ref="N237:N241" si="20">SUM(H237,I237,L237)</f>
        <v>125</v>
      </c>
      <c r="O237" s="544" t="str">
        <f>IF($L225="TC",0,IF($L225="Nso",0,VLOOKUP($A222,'Marks Entry'!$B$9:$FN$108,50,0)))</f>
        <v>C</v>
      </c>
      <c r="P237" s="1007"/>
    </row>
    <row r="238" spans="1:16" s="73" customFormat="1" ht="20.45" customHeight="1">
      <c r="A238" s="1425"/>
      <c r="B238" s="543" t="s">
        <v>210</v>
      </c>
      <c r="C238" s="1271" t="str">
        <f>'Marks Entry'!$AZ$3</f>
        <v>SANSKRIT</v>
      </c>
      <c r="D238" s="1272"/>
      <c r="E238" s="527">
        <f>IF($L225="TC",0,IF($L225="Nso",0,VLOOKUP($A222,'Marks Entry'!$B$9:$FN$108,53,0)))</f>
        <v>8</v>
      </c>
      <c r="F238" s="527">
        <f>IF($L225="TC",0,IF($L225="TC",0,IF($L225="Nso",0,VLOOKUP($A222,'Marks Entry'!$B$9:$FN$108,56,0))))</f>
        <v>8</v>
      </c>
      <c r="G238" s="527">
        <f>IF($L225="TC",0,IF($L225="TC",0,IF($L225="Nso",0,VLOOKUP($A222,'Marks Entry'!$B$9:$FN$108,59,0))))</f>
        <v>4</v>
      </c>
      <c r="H238" s="529">
        <f t="shared" si="18"/>
        <v>20</v>
      </c>
      <c r="I238" s="1273">
        <f>IF($L225="TC",0,IF($L225="Nso",0,VLOOKUP($A222,'Marks Entry'!$B$9:$FN$108,63,0)))</f>
        <v>45</v>
      </c>
      <c r="J238" s="1274"/>
      <c r="K238" s="533">
        <f t="shared" si="19"/>
        <v>65</v>
      </c>
      <c r="L238" s="1275">
        <f>IF($L225="TC",0,IF($L225="Nso",0,VLOOKUP($A222,'Marks Entry'!$B$9:$FN$108,66,0)))</f>
        <v>80</v>
      </c>
      <c r="M238" s="1276"/>
      <c r="N238" s="537">
        <f t="shared" si="20"/>
        <v>145</v>
      </c>
      <c r="O238" s="544" t="str">
        <f>IF($L225="TC",0,IF($L225="Nso",0,VLOOKUP($A222,'Marks Entry'!$B$9:$FN$108,70,0)))</f>
        <v>B</v>
      </c>
      <c r="P238" s="1007"/>
    </row>
    <row r="239" spans="1:16" s="73" customFormat="1" ht="20.45" customHeight="1">
      <c r="A239" s="1425"/>
      <c r="B239" s="543" t="s">
        <v>210</v>
      </c>
      <c r="C239" s="1271" t="str">
        <f>'Marks Entry'!$BT$3</f>
        <v>SCIENCE</v>
      </c>
      <c r="D239" s="1272"/>
      <c r="E239" s="527">
        <f>IF($L225="TC",0,IF($L225="Nso",0,VLOOKUP($A222,'Marks Entry'!$B$9:$FN$108,73,0)))</f>
        <v>4</v>
      </c>
      <c r="F239" s="527">
        <f>IF($L225="TC",0,IF($L225="Nso",0,VLOOKUP($A222,'Marks Entry'!$B$9:$FN$108,76,0)))</f>
        <v>4</v>
      </c>
      <c r="G239" s="527">
        <f>IF($L225="TC",0,IF($L225="Nso",0,VLOOKUP($A222,'Marks Entry'!$B$9:$FN$108,79,0)))</f>
        <v>2</v>
      </c>
      <c r="H239" s="529">
        <f t="shared" si="18"/>
        <v>10</v>
      </c>
      <c r="I239" s="1273">
        <f>IF($L225="TC",0,IF($L225="Nso",0,VLOOKUP($A222,'Marks Entry'!$B$9:$FN$108,83,0)))</f>
        <v>45</v>
      </c>
      <c r="J239" s="1274"/>
      <c r="K239" s="533">
        <f t="shared" si="19"/>
        <v>55</v>
      </c>
      <c r="L239" s="1275">
        <f>IF($L225="TC",0,IF($L225="Nso",0,VLOOKUP($A222,'Marks Entry'!$B$9:$FN$108,86,0)))</f>
        <v>60</v>
      </c>
      <c r="M239" s="1276"/>
      <c r="N239" s="537">
        <f t="shared" si="20"/>
        <v>115</v>
      </c>
      <c r="O239" s="544" t="str">
        <f>IF($L225="TC",0,IF($L225="Nso",0,VLOOKUP($A222,'Marks Entry'!$B$9:$FN$108,90,0)))</f>
        <v>C</v>
      </c>
      <c r="P239" s="1007"/>
    </row>
    <row r="240" spans="1:16" s="73" customFormat="1" ht="20.45" customHeight="1">
      <c r="A240" s="1425"/>
      <c r="B240" s="543" t="s">
        <v>210</v>
      </c>
      <c r="C240" s="1271" t="str">
        <f>'Marks Entry'!$CN$3</f>
        <v>MATHEMATICS</v>
      </c>
      <c r="D240" s="1272"/>
      <c r="E240" s="527">
        <f>IF($L225="TC",0,IF($L225="Nso",0,VLOOKUP($A222,'Marks Entry'!$B$9:$FN$108,93,0)))</f>
        <v>8</v>
      </c>
      <c r="F240" s="527">
        <f>IF($L225="TC",0,IF($L225="Nso",0,VLOOKUP($A222,'Marks Entry'!$B$9:$FN$108,96,0)))</f>
        <v>8</v>
      </c>
      <c r="G240" s="527">
        <f>IF($L225="TC",0,IF($L225="Nso",0,VLOOKUP($A222,'Marks Entry'!$B$9:$FN$108,99,0)))</f>
        <v>4</v>
      </c>
      <c r="H240" s="529">
        <f t="shared" si="18"/>
        <v>20</v>
      </c>
      <c r="I240" s="1273">
        <f>IF($L225="TC",0,IF($L225="Nso",0,VLOOKUP($A222,'Marks Entry'!$B$9:$FN$108,103,0)))</f>
        <v>30</v>
      </c>
      <c r="J240" s="1274"/>
      <c r="K240" s="533">
        <f t="shared" si="19"/>
        <v>50</v>
      </c>
      <c r="L240" s="1275">
        <f>IF($L225="TC",0,IF($L225="Nso",0,VLOOKUP($A222,'Marks Entry'!$B$9:$FN$108,106,0)))</f>
        <v>60</v>
      </c>
      <c r="M240" s="1276"/>
      <c r="N240" s="537">
        <f t="shared" si="20"/>
        <v>110</v>
      </c>
      <c r="O240" s="544" t="str">
        <f>IF($L225="TC",0,IF($L225="Nso",0,VLOOKUP($A222,'Marks Entry'!$B$9:$FN$108,110,0)))</f>
        <v>C</v>
      </c>
      <c r="P240" s="1007"/>
    </row>
    <row r="241" spans="1:16" s="73" customFormat="1" ht="20.45" customHeight="1" thickBot="1">
      <c r="A241" s="1425"/>
      <c r="B241" s="543" t="s">
        <v>210</v>
      </c>
      <c r="C241" s="1277" t="str">
        <f>'Marks Entry'!$DH$3</f>
        <v>SOCIAL SCIENCE</v>
      </c>
      <c r="D241" s="1278"/>
      <c r="E241" s="527">
        <f>IF($L225="TC",0,IF($L225="Nso",0,VLOOKUP($A222,'Marks Entry'!$B$9:$FN$108,113,0)))</f>
        <v>10</v>
      </c>
      <c r="F241" s="527">
        <f>IF($L225="TC",0,IF($L225="Nso",0,VLOOKUP($A222,'Marks Entry'!$B$9:$FN$108,116,0)))</f>
        <v>10</v>
      </c>
      <c r="G241" s="527">
        <f>IF($L225="TC",0,IF($L225="Nso",0,VLOOKUP($A222,'Marks Entry'!$B$9:$FN$108,119,0)))</f>
        <v>5</v>
      </c>
      <c r="H241" s="530">
        <f t="shared" si="18"/>
        <v>25</v>
      </c>
      <c r="I241" s="1279">
        <f>IF($L225="TC",0,IF($L225="Nso",0,VLOOKUP($A222,'Marks Entry'!$B$9:$FN$108,123,0)))</f>
        <v>40</v>
      </c>
      <c r="J241" s="1280"/>
      <c r="K241" s="534">
        <f t="shared" si="19"/>
        <v>65</v>
      </c>
      <c r="L241" s="1281">
        <f>IF($L225="TC",0,IF($L225="Nso",0,VLOOKUP($A222,'Marks Entry'!$B$9:$FN$108,126,0)))</f>
        <v>90</v>
      </c>
      <c r="M241" s="1282"/>
      <c r="N241" s="537">
        <f t="shared" si="20"/>
        <v>155</v>
      </c>
      <c r="O241" s="544" t="str">
        <f>IF($L225="TC",0,IF($L225="Nso",0,VLOOKUP($A222,'Marks Entry'!$B$9:$FN$108,130,0)))</f>
        <v>B</v>
      </c>
      <c r="P241" s="1007"/>
    </row>
    <row r="242" spans="1:16" s="73" customFormat="1" ht="20.45" customHeight="1">
      <c r="A242" s="1425"/>
      <c r="B242" s="543" t="s">
        <v>210</v>
      </c>
      <c r="C242" s="1350" t="s">
        <v>87</v>
      </c>
      <c r="D242" s="1351"/>
      <c r="E242" s="1352"/>
      <c r="F242" s="1356" t="s">
        <v>88</v>
      </c>
      <c r="G242" s="1357"/>
      <c r="H242" s="1358" t="s">
        <v>89</v>
      </c>
      <c r="I242" s="1358"/>
      <c r="J242" s="1359" t="s">
        <v>44</v>
      </c>
      <c r="K242" s="1360"/>
      <c r="L242" s="236" t="s">
        <v>95</v>
      </c>
      <c r="M242" s="691" t="s">
        <v>208</v>
      </c>
      <c r="N242" s="200" t="s">
        <v>42</v>
      </c>
      <c r="O242" s="545" t="s">
        <v>46</v>
      </c>
      <c r="P242" s="1007"/>
    </row>
    <row r="243" spans="1:16" s="73" customFormat="1" ht="20.45" customHeight="1" thickBot="1">
      <c r="A243" s="1425"/>
      <c r="B243" s="543" t="s">
        <v>210</v>
      </c>
      <c r="C243" s="1353"/>
      <c r="D243" s="1354"/>
      <c r="E243" s="1355"/>
      <c r="F243" s="1361">
        <f>IF($L225="TC",0,IF($L225="Nso",0,VLOOKUP($A222,'Marks Entry'!$B$9:$FN$108,161,0)))</f>
        <v>1200</v>
      </c>
      <c r="G243" s="1362"/>
      <c r="H243" s="1363">
        <f>IF($L225="TC",0,IF($L225="Nso",0,VLOOKUP($A222,'Marks Entry'!$B$9:$FN$108,162,0)))</f>
        <v>750</v>
      </c>
      <c r="I243" s="1363"/>
      <c r="J243" s="1364">
        <f>IF($L225="TC",0,IF($L225="Nso",0,VLOOKUP($A222,'Marks Entry'!$B$9:$FN$108,163,0)))</f>
        <v>62.5</v>
      </c>
      <c r="K243" s="1365"/>
      <c r="L243" s="237" t="str">
        <f>IF($L225="TC",0,IF($L225="Nso",0,VLOOKUP($A222,'Marks Entry'!$B$9:$FN$108,164,0)))</f>
        <v>First</v>
      </c>
      <c r="M243" s="237" t="str">
        <f>IF($L225="TC",0,IF($L225="Nso",0,VLOOKUP($A222,'Marks Entry'!$B$9:$FN$108,165,0)))</f>
        <v>C</v>
      </c>
      <c r="N243" s="542" t="str">
        <f>IF($L225="TC","TC",IF($L225="Nso","NSO",VLOOKUP($A222,'Marks Entry'!$B$9:$FN$108,166,0)))</f>
        <v>PASSED</v>
      </c>
      <c r="O243" s="546">
        <f>IF($L225="Nso",0,VLOOKUP($A222,'Marks Entry'!$B$9:$FN$108,168,0))</f>
        <v>0.99999999999999933</v>
      </c>
      <c r="P243" s="1007"/>
    </row>
    <row r="244" spans="1:16" s="73" customFormat="1" ht="20.45" customHeight="1">
      <c r="A244" s="1425"/>
      <c r="B244" s="543" t="s">
        <v>210</v>
      </c>
      <c r="C244" s="1332" t="s">
        <v>62</v>
      </c>
      <c r="D244" s="1333"/>
      <c r="E244" s="1333"/>
      <c r="F244" s="1333"/>
      <c r="G244" s="1333"/>
      <c r="H244" s="1333"/>
      <c r="I244" s="1334"/>
      <c r="J244" s="1335" t="s">
        <v>63</v>
      </c>
      <c r="K244" s="1335"/>
      <c r="L244" s="1336"/>
      <c r="M244" s="238">
        <f>IF($L225="TC",0,IF($L225="Nso",0,VLOOKUP($A222,'Marks Entry'!$B$9:$FN$108,158,0)))</f>
        <v>0</v>
      </c>
      <c r="N244" s="1337" t="s">
        <v>104</v>
      </c>
      <c r="O244" s="1338"/>
      <c r="P244" s="1007"/>
    </row>
    <row r="245" spans="1:16" s="73" customFormat="1" ht="20.45" customHeight="1" thickBot="1">
      <c r="A245" s="1425"/>
      <c r="B245" s="543" t="s">
        <v>210</v>
      </c>
      <c r="C245" s="1339" t="s">
        <v>57</v>
      </c>
      <c r="D245" s="1340"/>
      <c r="E245" s="1340"/>
      <c r="F245" s="1341" t="s">
        <v>168</v>
      </c>
      <c r="G245" s="1341"/>
      <c r="H245" s="1341"/>
      <c r="I245" s="523" t="s">
        <v>50</v>
      </c>
      <c r="J245" s="1342" t="s">
        <v>64</v>
      </c>
      <c r="K245" s="1342"/>
      <c r="L245" s="1343"/>
      <c r="M245" s="239">
        <f>IF($L225="TC",0,IF($L225="Nso",0,VLOOKUP($A222,'Marks Entry'!$B$9:$FN$108,159,0)))</f>
        <v>0</v>
      </c>
      <c r="N245" s="1344" t="str">
        <f>IF($L225="TC",0,IF($L225="Nso",0,VLOOKUP($A222,'Marks Entry'!$B$9:$FN$108,160,0)))</f>
        <v/>
      </c>
      <c r="O245" s="1345"/>
      <c r="P245" s="1007"/>
    </row>
    <row r="246" spans="1:16" s="73" customFormat="1" ht="20.45" customHeight="1">
      <c r="A246" s="1425"/>
      <c r="B246" s="543" t="s">
        <v>210</v>
      </c>
      <c r="C246" s="1339"/>
      <c r="D246" s="1340"/>
      <c r="E246" s="1340"/>
      <c r="F246" s="1341"/>
      <c r="G246" s="1341"/>
      <c r="H246" s="1341"/>
      <c r="I246" s="524" t="s">
        <v>102</v>
      </c>
      <c r="J246" s="1346" t="s">
        <v>65</v>
      </c>
      <c r="K246" s="1346"/>
      <c r="L246" s="1347"/>
      <c r="M246" s="1348" t="str">
        <f>IF($L225="TC",0,IF($L225="Nso",0,VLOOKUP($A222,'Marks Entry'!$B$9:$FN$108,169,0)))</f>
        <v>Good</v>
      </c>
      <c r="N246" s="1348"/>
      <c r="O246" s="1349"/>
      <c r="P246" s="1007"/>
    </row>
    <row r="247" spans="1:16" s="73" customFormat="1" ht="20.45" customHeight="1">
      <c r="A247" s="1425"/>
      <c r="B247" s="543" t="s">
        <v>210</v>
      </c>
      <c r="C247" s="1397" t="str">
        <f>'Marks Entry'!$EB$3</f>
        <v>Work Exp.</v>
      </c>
      <c r="D247" s="1398"/>
      <c r="E247" s="1399"/>
      <c r="F247" s="1400" t="str">
        <f>IF($L225="TC",0,IF($L225="Nso",0,VLOOKUP($A222,'Marks Entry'!$B$9:$GM$108,186,0)))</f>
        <v>71/100</v>
      </c>
      <c r="G247" s="1400"/>
      <c r="H247" s="1400"/>
      <c r="I247" s="59" t="str">
        <f>IF($L225="TC",0,IF($L225="Nso",0,VLOOKUP($A222,'Marks Entry'!$B$9:$GM$108,139,0)))</f>
        <v>B</v>
      </c>
      <c r="J247" s="1401" t="s">
        <v>81</v>
      </c>
      <c r="K247" s="1401"/>
      <c r="L247" s="1402"/>
      <c r="M247" s="1403">
        <f>'Marks Entry'!$AA$2</f>
        <v>45041</v>
      </c>
      <c r="N247" s="1403"/>
      <c r="O247" s="1404"/>
      <c r="P247" s="1007"/>
    </row>
    <row r="248" spans="1:16" s="73" customFormat="1" ht="20.45" customHeight="1">
      <c r="A248" s="1425"/>
      <c r="B248" s="543" t="s">
        <v>210</v>
      </c>
      <c r="C248" s="1405" t="str">
        <f>'Marks Entry'!$EK$3</f>
        <v>Art Edu.</v>
      </c>
      <c r="D248" s="1400"/>
      <c r="E248" s="1400"/>
      <c r="F248" s="1406" t="str">
        <f>IF($L225="TC",0,IF($L225="Nso",0,VLOOKUP($A222,'Marks Entry'!$B$9:$GM$108,190,0)))</f>
        <v>71/100</v>
      </c>
      <c r="G248" s="1407"/>
      <c r="H248" s="1408"/>
      <c r="I248" s="59" t="str">
        <f>IF($L225="TC",0,IF($L225="Nso",0,VLOOKUP($A222,'Marks Entry'!$B$9:$GM$108,148,0)))</f>
        <v>B</v>
      </c>
      <c r="J248" s="1409"/>
      <c r="K248" s="1409"/>
      <c r="L248" s="1410"/>
      <c r="M248" s="1410"/>
      <c r="N248" s="1410"/>
      <c r="O248" s="1411"/>
      <c r="P248" s="1007"/>
    </row>
    <row r="249" spans="1:16" s="73" customFormat="1" ht="20.45" customHeight="1">
      <c r="A249" s="1425"/>
      <c r="B249" s="543" t="s">
        <v>210</v>
      </c>
      <c r="C249" s="1366" t="str">
        <f>'Marks Entry'!$ET$3</f>
        <v>HEALTH &amp; PHY. EDU.</v>
      </c>
      <c r="D249" s="1367"/>
      <c r="E249" s="1367"/>
      <c r="F249" s="1368" t="str">
        <f>IF($L225="TC",0,IF($L225="Nso",0,VLOOKUP($A222,'Marks Entry'!$B$9:$GM$108,194,0)))</f>
        <v>71/100</v>
      </c>
      <c r="G249" s="1369"/>
      <c r="H249" s="1370"/>
      <c r="I249" s="59" t="str">
        <f>IF($L225="TC",0,IF($L225="Nso",0,VLOOKUP($A222,'Marks Entry'!$B$9:$GM$108,157,0)))</f>
        <v>B</v>
      </c>
      <c r="J249" s="1371" t="s">
        <v>77</v>
      </c>
      <c r="K249" s="1372"/>
      <c r="L249" s="1373"/>
      <c r="M249" s="1377"/>
      <c r="N249" s="1372"/>
      <c r="O249" s="1378"/>
      <c r="P249" s="1007"/>
    </row>
    <row r="250" spans="1:16" s="73" customFormat="1" ht="20.45" customHeight="1">
      <c r="A250" s="1425"/>
      <c r="B250" s="543" t="s">
        <v>210</v>
      </c>
      <c r="C250" s="1381" t="s">
        <v>66</v>
      </c>
      <c r="D250" s="1382"/>
      <c r="E250" s="1382"/>
      <c r="F250" s="1382"/>
      <c r="G250" s="1382"/>
      <c r="H250" s="1382"/>
      <c r="I250" s="1383"/>
      <c r="J250" s="1374"/>
      <c r="K250" s="1375"/>
      <c r="L250" s="1376"/>
      <c r="M250" s="1379"/>
      <c r="N250" s="1375"/>
      <c r="O250" s="1380"/>
      <c r="P250" s="1007"/>
    </row>
    <row r="251" spans="1:16" s="73" customFormat="1" ht="20.45" customHeight="1" thickBot="1">
      <c r="A251" s="1425"/>
      <c r="B251" s="543" t="s">
        <v>210</v>
      </c>
      <c r="C251" s="60" t="s">
        <v>67</v>
      </c>
      <c r="D251" s="1384" t="s">
        <v>72</v>
      </c>
      <c r="E251" s="1385"/>
      <c r="F251" s="1384" t="s">
        <v>73</v>
      </c>
      <c r="G251" s="1386"/>
      <c r="H251" s="1386"/>
      <c r="I251" s="1387"/>
      <c r="J251" s="1388" t="s">
        <v>78</v>
      </c>
      <c r="K251" s="1389"/>
      <c r="L251" s="1389"/>
      <c r="M251" s="1389"/>
      <c r="N251" s="1389"/>
      <c r="O251" s="1390"/>
      <c r="P251" s="1007"/>
    </row>
    <row r="252" spans="1:16" s="73" customFormat="1" ht="20.45" customHeight="1">
      <c r="A252" s="1425"/>
      <c r="B252" s="543" t="s">
        <v>210</v>
      </c>
      <c r="C252" s="690" t="s">
        <v>68</v>
      </c>
      <c r="D252" s="1328" t="s">
        <v>211</v>
      </c>
      <c r="E252" s="1327"/>
      <c r="F252" s="1394" t="s">
        <v>74</v>
      </c>
      <c r="G252" s="1395"/>
      <c r="H252" s="1395"/>
      <c r="I252" s="1396"/>
      <c r="J252" s="1391"/>
      <c r="K252" s="1392"/>
      <c r="L252" s="1392"/>
      <c r="M252" s="1392"/>
      <c r="N252" s="1392"/>
      <c r="O252" s="1393"/>
      <c r="P252" s="1007"/>
    </row>
    <row r="253" spans="1:16" s="73" customFormat="1" ht="20.45" customHeight="1">
      <c r="A253" s="1425"/>
      <c r="B253" s="543" t="s">
        <v>210</v>
      </c>
      <c r="C253" s="689" t="s">
        <v>69</v>
      </c>
      <c r="D253" s="1275" t="s">
        <v>212</v>
      </c>
      <c r="E253" s="1274"/>
      <c r="F253" s="1413" t="s">
        <v>75</v>
      </c>
      <c r="G253" s="1414"/>
      <c r="H253" s="1414"/>
      <c r="I253" s="1415"/>
      <c r="J253" s="1391"/>
      <c r="K253" s="1392"/>
      <c r="L253" s="1392"/>
      <c r="M253" s="1392"/>
      <c r="N253" s="1392"/>
      <c r="O253" s="1393"/>
      <c r="P253" s="1007"/>
    </row>
    <row r="254" spans="1:16" s="73" customFormat="1" ht="20.45" customHeight="1">
      <c r="A254" s="1425"/>
      <c r="B254" s="543" t="s">
        <v>210</v>
      </c>
      <c r="C254" s="689" t="s">
        <v>71</v>
      </c>
      <c r="D254" s="1275" t="s">
        <v>213</v>
      </c>
      <c r="E254" s="1274"/>
      <c r="F254" s="1413" t="s">
        <v>76</v>
      </c>
      <c r="G254" s="1414"/>
      <c r="H254" s="1414"/>
      <c r="I254" s="1415"/>
      <c r="J254" s="1416" t="s">
        <v>90</v>
      </c>
      <c r="K254" s="1417"/>
      <c r="L254" s="1417"/>
      <c r="M254" s="1417"/>
      <c r="N254" s="1417"/>
      <c r="O254" s="1418"/>
      <c r="P254" s="1007"/>
    </row>
    <row r="255" spans="1:16" s="73" customFormat="1" ht="20.45" customHeight="1">
      <c r="A255" s="1425"/>
      <c r="B255" s="543" t="s">
        <v>210</v>
      </c>
      <c r="C255" s="689" t="s">
        <v>70</v>
      </c>
      <c r="D255" s="1275" t="s">
        <v>214</v>
      </c>
      <c r="E255" s="1274"/>
      <c r="F255" s="1413" t="s">
        <v>103</v>
      </c>
      <c r="G255" s="1414"/>
      <c r="H255" s="1414"/>
      <c r="I255" s="1415"/>
      <c r="J255" s="1416"/>
      <c r="K255" s="1417"/>
      <c r="L255" s="1417"/>
      <c r="M255" s="1417"/>
      <c r="N255" s="1417"/>
      <c r="O255" s="1418"/>
      <c r="P255" s="1007"/>
    </row>
    <row r="256" spans="1:16" s="73" customFormat="1" ht="20.45" customHeight="1" thickBot="1">
      <c r="A256" s="1425"/>
      <c r="B256" s="547" t="s">
        <v>210</v>
      </c>
      <c r="C256" s="548" t="s">
        <v>153</v>
      </c>
      <c r="D256" s="1281" t="s">
        <v>215</v>
      </c>
      <c r="E256" s="1280"/>
      <c r="F256" s="1422" t="s">
        <v>216</v>
      </c>
      <c r="G256" s="1423"/>
      <c r="H256" s="1423"/>
      <c r="I256" s="1424"/>
      <c r="J256" s="1419"/>
      <c r="K256" s="1420"/>
      <c r="L256" s="1420"/>
      <c r="M256" s="1420"/>
      <c r="N256" s="1420"/>
      <c r="O256" s="1421"/>
      <c r="P256" s="1007"/>
    </row>
    <row r="257" spans="1:16" s="73" customFormat="1" ht="21" customHeight="1">
      <c r="A257" s="1412"/>
      <c r="B257" s="1412"/>
      <c r="C257" s="1412"/>
      <c r="D257" s="1412"/>
      <c r="E257" s="1412"/>
      <c r="F257" s="1412"/>
      <c r="G257" s="1412"/>
      <c r="H257" s="1412"/>
      <c r="I257" s="1412"/>
      <c r="J257" s="1412"/>
      <c r="K257" s="1412"/>
      <c r="L257" s="1412"/>
      <c r="M257" s="1412"/>
      <c r="N257" s="1412"/>
      <c r="O257" s="1412"/>
      <c r="P257" s="1412"/>
    </row>
    <row r="258" spans="1:16" s="73" customFormat="1" ht="21" customHeight="1">
      <c r="A258" s="692"/>
      <c r="B258" s="688"/>
      <c r="C258" s="688"/>
      <c r="D258" s="688"/>
      <c r="E258" s="688"/>
      <c r="F258" s="688"/>
      <c r="G258" s="688"/>
      <c r="H258" s="688"/>
      <c r="I258" s="688"/>
      <c r="J258" s="688"/>
      <c r="K258" s="688"/>
      <c r="L258" s="688"/>
      <c r="M258" s="688"/>
      <c r="N258" s="688"/>
      <c r="O258" s="688"/>
      <c r="P258" s="688"/>
    </row>
    <row r="259" spans="1:16" s="73" customFormat="1" ht="17.25" customHeight="1" thickBot="1">
      <c r="A259" s="241">
        <f>A222+1</f>
        <v>8</v>
      </c>
      <c r="B259" s="1302" t="s">
        <v>53</v>
      </c>
      <c r="C259" s="1302"/>
      <c r="D259" s="1302"/>
      <c r="E259" s="1302"/>
      <c r="F259" s="1302"/>
      <c r="G259" s="1302"/>
      <c r="H259" s="1302"/>
      <c r="I259" s="1302"/>
      <c r="J259" s="1302"/>
      <c r="K259" s="1302"/>
      <c r="L259" s="1302"/>
      <c r="M259" s="1302"/>
      <c r="N259" s="1302"/>
      <c r="O259" s="1302"/>
      <c r="P259" s="1007"/>
    </row>
    <row r="260" spans="1:16" s="73" customFormat="1" ht="44.25" customHeight="1">
      <c r="A260" s="1425"/>
      <c r="B260" s="1304" t="str">
        <f>IF(L262&gt;0,CONCATENATE(I262,L262),0)</f>
        <v>Roll No.:-908</v>
      </c>
      <c r="C260" s="1306"/>
      <c r="D260" s="1308" t="str">
        <f>Master!$E$8</f>
        <v>Govt. Sr. Secondary School Raimalwada</v>
      </c>
      <c r="E260" s="1309"/>
      <c r="F260" s="1309"/>
      <c r="G260" s="1309"/>
      <c r="H260" s="1309"/>
      <c r="I260" s="1309"/>
      <c r="J260" s="1309"/>
      <c r="K260" s="1309"/>
      <c r="L260" s="1309"/>
      <c r="M260" s="1309"/>
      <c r="N260" s="1309"/>
      <c r="O260" s="1310"/>
      <c r="P260" s="1007"/>
    </row>
    <row r="261" spans="1:16" s="73" customFormat="1" ht="26.25" customHeight="1" thickBot="1">
      <c r="A261" s="1425"/>
      <c r="B261" s="1305"/>
      <c r="C261" s="1307"/>
      <c r="D261" s="1311" t="str">
        <f>Master!$E$11</f>
        <v>P.S.-Bapini (Jodhpur)</v>
      </c>
      <c r="E261" s="1311"/>
      <c r="F261" s="1311"/>
      <c r="G261" s="1311"/>
      <c r="H261" s="1311"/>
      <c r="I261" s="1311"/>
      <c r="J261" s="1311"/>
      <c r="K261" s="1311"/>
      <c r="L261" s="1311"/>
      <c r="M261" s="1311"/>
      <c r="N261" s="1311"/>
      <c r="O261" s="1312"/>
      <c r="P261" s="1007"/>
    </row>
    <row r="262" spans="1:16" s="73" customFormat="1" ht="15" customHeight="1">
      <c r="A262" s="1425"/>
      <c r="B262" s="1313"/>
      <c r="C262" s="1314" t="s">
        <v>163</v>
      </c>
      <c r="D262" s="1315"/>
      <c r="E262" s="1315"/>
      <c r="F262" s="1315"/>
      <c r="G262" s="1315"/>
      <c r="H262" s="1316"/>
      <c r="I262" s="1320" t="s">
        <v>125</v>
      </c>
      <c r="J262" s="1321"/>
      <c r="K262" s="1321"/>
      <c r="L262" s="1286">
        <f>VLOOKUP(A259,'Marks Entry'!$B$9:$G$108,6)</f>
        <v>908</v>
      </c>
      <c r="M262" s="1288" t="str">
        <f>CONCATENATE('Marks Entry'!$C$3,"0",'Marks Entry'!$G$3)</f>
        <v>School U-Dise Code :-08151106901</v>
      </c>
      <c r="N262" s="1289"/>
      <c r="O262" s="1290"/>
      <c r="P262" s="1007"/>
    </row>
    <row r="263" spans="1:16" s="73" customFormat="1" ht="15" customHeight="1">
      <c r="A263" s="1425"/>
      <c r="B263" s="1313"/>
      <c r="C263" s="1314"/>
      <c r="D263" s="1315"/>
      <c r="E263" s="1315"/>
      <c r="F263" s="1315"/>
      <c r="G263" s="1315"/>
      <c r="H263" s="1316"/>
      <c r="I263" s="1320"/>
      <c r="J263" s="1321"/>
      <c r="K263" s="1321"/>
      <c r="L263" s="1286"/>
      <c r="M263" s="1291" t="str">
        <f>CONCATENATE('Marks Entry'!$I$3,'Marks Entry'!$J$3)</f>
        <v>Session :-2022-23</v>
      </c>
      <c r="N263" s="1292"/>
      <c r="O263" s="1293"/>
      <c r="P263" s="1007"/>
    </row>
    <row r="264" spans="1:16" s="73" customFormat="1" ht="15" customHeight="1" thickBot="1">
      <c r="A264" s="1425"/>
      <c r="B264" s="1313"/>
      <c r="C264" s="1317"/>
      <c r="D264" s="1318"/>
      <c r="E264" s="1318"/>
      <c r="F264" s="1318"/>
      <c r="G264" s="1318"/>
      <c r="H264" s="1319"/>
      <c r="I264" s="1322"/>
      <c r="J264" s="1323"/>
      <c r="K264" s="1323"/>
      <c r="L264" s="1287"/>
      <c r="M264" s="1294"/>
      <c r="N264" s="1295"/>
      <c r="O264" s="1296"/>
      <c r="P264" s="1007"/>
    </row>
    <row r="265" spans="1:16" s="73" customFormat="1" ht="19.5" customHeight="1">
      <c r="A265" s="1425"/>
      <c r="B265" s="543" t="s">
        <v>210</v>
      </c>
      <c r="C265" s="1297" t="s">
        <v>21</v>
      </c>
      <c r="D265" s="1298"/>
      <c r="E265" s="1298"/>
      <c r="F265" s="1298"/>
      <c r="G265" s="1299"/>
      <c r="H265" s="13" t="s">
        <v>161</v>
      </c>
      <c r="I265" s="1300">
        <f>VLOOKUP($A259,'Marks Entry'!$B$9:$FN$108,4,0)</f>
        <v>1</v>
      </c>
      <c r="J265" s="1300"/>
      <c r="K265" s="1300"/>
      <c r="L265" s="1300"/>
      <c r="M265" s="1300"/>
      <c r="N265" s="1300"/>
      <c r="O265" s="1301"/>
      <c r="P265" s="1007"/>
    </row>
    <row r="266" spans="1:16" s="73" customFormat="1" ht="19.5" customHeight="1">
      <c r="A266" s="1425"/>
      <c r="B266" s="543" t="s">
        <v>210</v>
      </c>
      <c r="C266" s="1283" t="s">
        <v>23</v>
      </c>
      <c r="D266" s="1284"/>
      <c r="E266" s="1284"/>
      <c r="F266" s="1284"/>
      <c r="G266" s="1285"/>
      <c r="H266" s="25" t="s">
        <v>161</v>
      </c>
      <c r="I266" s="1252">
        <f>VLOOKUP($A259,'Marks Entry'!$B$9:$FN$108,7,0)</f>
        <v>0</v>
      </c>
      <c r="J266" s="1252"/>
      <c r="K266" s="1252"/>
      <c r="L266" s="1252"/>
      <c r="M266" s="1252"/>
      <c r="N266" s="1252"/>
      <c r="O266" s="1253"/>
      <c r="P266" s="1007"/>
    </row>
    <row r="267" spans="1:16" s="73" customFormat="1" ht="19.5" customHeight="1">
      <c r="A267" s="1425"/>
      <c r="B267" s="543" t="s">
        <v>210</v>
      </c>
      <c r="C267" s="1283" t="s">
        <v>24</v>
      </c>
      <c r="D267" s="1284"/>
      <c r="E267" s="1284"/>
      <c r="F267" s="1284"/>
      <c r="G267" s="1285"/>
      <c r="H267" s="25" t="s">
        <v>161</v>
      </c>
      <c r="I267" s="1252">
        <f>VLOOKUP($A259,'Marks Entry'!$B$9:$FN$108,8,0)</f>
        <v>0</v>
      </c>
      <c r="J267" s="1252"/>
      <c r="K267" s="1252"/>
      <c r="L267" s="1252"/>
      <c r="M267" s="1252"/>
      <c r="N267" s="1252"/>
      <c r="O267" s="1253"/>
      <c r="P267" s="1007"/>
    </row>
    <row r="268" spans="1:16" s="73" customFormat="1" ht="19.5" customHeight="1">
      <c r="A268" s="1425"/>
      <c r="B268" s="543" t="s">
        <v>210</v>
      </c>
      <c r="C268" s="1283" t="s">
        <v>55</v>
      </c>
      <c r="D268" s="1284"/>
      <c r="E268" s="1284"/>
      <c r="F268" s="1284"/>
      <c r="G268" s="1285"/>
      <c r="H268" s="25" t="s">
        <v>161</v>
      </c>
      <c r="I268" s="1252">
        <f>VLOOKUP($A259,'Marks Entry'!$B$9:$FN$108,9,0)</f>
        <v>0</v>
      </c>
      <c r="J268" s="1252"/>
      <c r="K268" s="1252"/>
      <c r="L268" s="1252"/>
      <c r="M268" s="1252"/>
      <c r="N268" s="1252"/>
      <c r="O268" s="1253"/>
      <c r="P268" s="1007"/>
    </row>
    <row r="269" spans="1:16" s="73" customFormat="1" ht="19.5" customHeight="1">
      <c r="A269" s="1425"/>
      <c r="B269" s="543" t="s">
        <v>210</v>
      </c>
      <c r="C269" s="1283" t="s">
        <v>56</v>
      </c>
      <c r="D269" s="1284"/>
      <c r="E269" s="1284"/>
      <c r="F269" s="1284"/>
      <c r="G269" s="1285"/>
      <c r="H269" s="25" t="s">
        <v>161</v>
      </c>
      <c r="I269" s="1251" t="str">
        <f>CONCATENATE('Marks Entry'!$G$4,'Marks Entry'!$J$4)</f>
        <v>6(A)</v>
      </c>
      <c r="J269" s="1252"/>
      <c r="K269" s="1252"/>
      <c r="L269" s="1252"/>
      <c r="M269" s="1252"/>
      <c r="N269" s="1252"/>
      <c r="O269" s="1253"/>
      <c r="P269" s="1007"/>
    </row>
    <row r="270" spans="1:16" s="73" customFormat="1" ht="19.5" customHeight="1" thickBot="1">
      <c r="A270" s="1425"/>
      <c r="B270" s="543" t="s">
        <v>210</v>
      </c>
      <c r="C270" s="1254" t="s">
        <v>26</v>
      </c>
      <c r="D270" s="1255"/>
      <c r="E270" s="1255"/>
      <c r="F270" s="1255"/>
      <c r="G270" s="1256"/>
      <c r="H270" s="61" t="s">
        <v>161</v>
      </c>
      <c r="I270" s="1257">
        <f>VLOOKUP($A259,'Marks Entry'!$B$9:$FN$108,10,0)</f>
        <v>0</v>
      </c>
      <c r="J270" s="1257"/>
      <c r="K270" s="1257"/>
      <c r="L270" s="1257"/>
      <c r="M270" s="1257"/>
      <c r="N270" s="1257"/>
      <c r="O270" s="1258"/>
      <c r="P270" s="1007"/>
    </row>
    <row r="271" spans="1:16" s="73" customFormat="1" ht="34.5" customHeight="1">
      <c r="A271" s="1425"/>
      <c r="B271" s="543" t="s">
        <v>210</v>
      </c>
      <c r="C271" s="1259" t="s">
        <v>57</v>
      </c>
      <c r="D271" s="1260"/>
      <c r="E271" s="525" t="s">
        <v>82</v>
      </c>
      <c r="F271" s="525" t="s">
        <v>83</v>
      </c>
      <c r="G271" s="525" t="str">
        <f>'Marks Entry'!$R$5</f>
        <v>No Bag Day Activity</v>
      </c>
      <c r="H271" s="521" t="s">
        <v>32</v>
      </c>
      <c r="I271" s="1261" t="s">
        <v>58</v>
      </c>
      <c r="J271" s="1262"/>
      <c r="K271" s="522" t="s">
        <v>203</v>
      </c>
      <c r="L271" s="1263" t="s">
        <v>94</v>
      </c>
      <c r="M271" s="1264"/>
      <c r="N271" s="535" t="s">
        <v>86</v>
      </c>
      <c r="O271" s="1265" t="s">
        <v>101</v>
      </c>
      <c r="P271" s="1007"/>
    </row>
    <row r="272" spans="1:16" s="73" customFormat="1" ht="20.45" customHeight="1" thickBot="1">
      <c r="A272" s="1425"/>
      <c r="B272" s="543" t="s">
        <v>210</v>
      </c>
      <c r="C272" s="1267" t="s">
        <v>59</v>
      </c>
      <c r="D272" s="1268"/>
      <c r="E272" s="549">
        <f>'Marks Entry'!$N$7</f>
        <v>10</v>
      </c>
      <c r="F272" s="549">
        <f>'Marks Entry'!$Q$7</f>
        <v>10</v>
      </c>
      <c r="G272" s="549">
        <f>'Marks Entry'!$T$7</f>
        <v>10</v>
      </c>
      <c r="H272" s="111">
        <f>SUM(E272:G272)</f>
        <v>30</v>
      </c>
      <c r="I272" s="1269">
        <f>'Marks Entry'!$X$7</f>
        <v>70</v>
      </c>
      <c r="J272" s="1270"/>
      <c r="K272" s="531">
        <f>SUM(H272,I272)</f>
        <v>100</v>
      </c>
      <c r="L272" s="1330">
        <f>'Marks Entry'!$AA$7</f>
        <v>100</v>
      </c>
      <c r="M272" s="1331"/>
      <c r="N272" s="536">
        <f>H272+I272+L272</f>
        <v>200</v>
      </c>
      <c r="O272" s="1266"/>
      <c r="P272" s="1007"/>
    </row>
    <row r="273" spans="1:16" s="73" customFormat="1" ht="20.45" customHeight="1">
      <c r="A273" s="1425"/>
      <c r="B273" s="543" t="s">
        <v>210</v>
      </c>
      <c r="C273" s="1324" t="str">
        <f>'Marks Entry'!$L$3</f>
        <v>HINDI</v>
      </c>
      <c r="D273" s="1325"/>
      <c r="E273" s="527">
        <f>IF($L262="TC",0,IF($L262="Nso",0,VLOOKUP($A259,'Marks Entry'!$B$9:$FN$108,13,0)))</f>
        <v>0</v>
      </c>
      <c r="F273" s="527">
        <f>IF($L262="TC",0,IF($L262="Nso",0,VLOOKUP($A259,'Marks Entry'!$B$9:$FN$108,16,0)))</f>
        <v>0</v>
      </c>
      <c r="G273" s="527">
        <f>IF($L262="TC",0,IF($L262="Nso",0,VLOOKUP($A259,'Marks Entry'!$B$9:$FN$108,19,0)))</f>
        <v>0</v>
      </c>
      <c r="H273" s="528">
        <f>SUM(E273:G273)</f>
        <v>0</v>
      </c>
      <c r="I273" s="1326">
        <f>IF($L262="TC",0,IF($L262="Nso",0,VLOOKUP($A259,'Marks Entry'!$B$9:$FN$108,23,0)))</f>
        <v>0</v>
      </c>
      <c r="J273" s="1327"/>
      <c r="K273" s="532">
        <f>SUM(H273,I273)</f>
        <v>0</v>
      </c>
      <c r="L273" s="1328">
        <f>IF($L262="TC",0,IF($L262="Nso",0,VLOOKUP($A259,'Marks Entry'!$B$9:$FN$108,26,0)))</f>
        <v>0</v>
      </c>
      <c r="M273" s="1329"/>
      <c r="N273" s="537">
        <f>SUM(H273,I273,L273)</f>
        <v>0</v>
      </c>
      <c r="O273" s="544" t="str">
        <f>IF($L262="TC",0,IF($L262="Nso",0,VLOOKUP($A259,'Marks Entry'!$B$9:$FN$108,30,0)))</f>
        <v>E</v>
      </c>
      <c r="P273" s="1007"/>
    </row>
    <row r="274" spans="1:16" s="73" customFormat="1" ht="20.45" customHeight="1">
      <c r="A274" s="1425"/>
      <c r="B274" s="543" t="s">
        <v>210</v>
      </c>
      <c r="C274" s="1271" t="str">
        <f>'Marks Entry'!$AF$3</f>
        <v>ENGLISH</v>
      </c>
      <c r="D274" s="1272"/>
      <c r="E274" s="527">
        <f>IF($L262="TC",0,IF($L262="Nso",0,VLOOKUP($A259,'Marks Entry'!$B$9:$FN$108,33,0)))</f>
        <v>0</v>
      </c>
      <c r="F274" s="527">
        <f>IF($L262="TC",0,IF($L262="Nso",0,VLOOKUP($A259,'Marks Entry'!$B$9:$FN$108,36,0)))</f>
        <v>0</v>
      </c>
      <c r="G274" s="527">
        <f>IF($L262="TC",0,IF($L262="Nso",0,VLOOKUP($A259,'Marks Entry'!$B$9:$FN$108,39,0)))</f>
        <v>0</v>
      </c>
      <c r="H274" s="529">
        <f t="shared" ref="H274:H278" si="21">SUM(E274:G274)</f>
        <v>0</v>
      </c>
      <c r="I274" s="1273">
        <f>IF($L262="TC",0,IF($L262="Nso",0,VLOOKUP($A259,'Marks Entry'!$B$9:$FN$108,43,0)))</f>
        <v>0</v>
      </c>
      <c r="J274" s="1274"/>
      <c r="K274" s="533">
        <f t="shared" ref="K274:K278" si="22">SUM(H274,I274)</f>
        <v>0</v>
      </c>
      <c r="L274" s="1275">
        <f>IF($L262="TC",0,IF($L262="Nso",0,VLOOKUP($A259,'Marks Entry'!$B$9:$FN$108,46,0)))</f>
        <v>0</v>
      </c>
      <c r="M274" s="1276"/>
      <c r="N274" s="537">
        <f t="shared" ref="N274:N278" si="23">SUM(H274,I274,L274)</f>
        <v>0</v>
      </c>
      <c r="O274" s="544" t="str">
        <f>IF($L262="TC",0,IF($L262="Nso",0,VLOOKUP($A259,'Marks Entry'!$B$9:$FN$108,50,0)))</f>
        <v>E</v>
      </c>
      <c r="P274" s="1007"/>
    </row>
    <row r="275" spans="1:16" s="73" customFormat="1" ht="20.45" customHeight="1">
      <c r="A275" s="1425"/>
      <c r="B275" s="543" t="s">
        <v>210</v>
      </c>
      <c r="C275" s="1271" t="str">
        <f>'Marks Entry'!$AZ$3</f>
        <v>SANSKRIT</v>
      </c>
      <c r="D275" s="1272"/>
      <c r="E275" s="527">
        <f>IF($L262="TC",0,IF($L262="Nso",0,VLOOKUP($A259,'Marks Entry'!$B$9:$FN$108,53,0)))</f>
        <v>0</v>
      </c>
      <c r="F275" s="527">
        <f>IF($L262="TC",0,IF($L262="TC",0,IF($L262="Nso",0,VLOOKUP($A259,'Marks Entry'!$B$9:$FN$108,56,0))))</f>
        <v>0</v>
      </c>
      <c r="G275" s="527">
        <f>IF($L262="TC",0,IF($L262="TC",0,IF($L262="Nso",0,VLOOKUP($A259,'Marks Entry'!$B$9:$FN$108,59,0))))</f>
        <v>0</v>
      </c>
      <c r="H275" s="529">
        <f t="shared" si="21"/>
        <v>0</v>
      </c>
      <c r="I275" s="1273">
        <f>IF($L262="TC",0,IF($L262="Nso",0,VLOOKUP($A259,'Marks Entry'!$B$9:$FN$108,63,0)))</f>
        <v>0</v>
      </c>
      <c r="J275" s="1274"/>
      <c r="K275" s="533">
        <f t="shared" si="22"/>
        <v>0</v>
      </c>
      <c r="L275" s="1275">
        <f>IF($L262="TC",0,IF($L262="Nso",0,VLOOKUP($A259,'Marks Entry'!$B$9:$FN$108,66,0)))</f>
        <v>0</v>
      </c>
      <c r="M275" s="1276"/>
      <c r="N275" s="537">
        <f t="shared" si="23"/>
        <v>0</v>
      </c>
      <c r="O275" s="544" t="str">
        <f>IF($L262="TC",0,IF($L262="Nso",0,VLOOKUP($A259,'Marks Entry'!$B$9:$FN$108,70,0)))</f>
        <v>E</v>
      </c>
      <c r="P275" s="1007"/>
    </row>
    <row r="276" spans="1:16" s="73" customFormat="1" ht="20.45" customHeight="1">
      <c r="A276" s="1425"/>
      <c r="B276" s="543" t="s">
        <v>210</v>
      </c>
      <c r="C276" s="1271" t="str">
        <f>'Marks Entry'!$BT$3</f>
        <v>SCIENCE</v>
      </c>
      <c r="D276" s="1272"/>
      <c r="E276" s="527">
        <f>IF($L262="TC",0,IF($L262="Nso",0,VLOOKUP($A259,'Marks Entry'!$B$9:$FN$108,73,0)))</f>
        <v>0</v>
      </c>
      <c r="F276" s="527">
        <f>IF($L262="TC",0,IF($L262="Nso",0,VLOOKUP($A259,'Marks Entry'!$B$9:$FN$108,76,0)))</f>
        <v>0</v>
      </c>
      <c r="G276" s="527">
        <f>IF($L262="TC",0,IF($L262="Nso",0,VLOOKUP($A259,'Marks Entry'!$B$9:$FN$108,79,0)))</f>
        <v>0</v>
      </c>
      <c r="H276" s="529">
        <f t="shared" si="21"/>
        <v>0</v>
      </c>
      <c r="I276" s="1273">
        <f>IF($L262="TC",0,IF($L262="Nso",0,VLOOKUP($A259,'Marks Entry'!$B$9:$FN$108,83,0)))</f>
        <v>0</v>
      </c>
      <c r="J276" s="1274"/>
      <c r="K276" s="533">
        <f t="shared" si="22"/>
        <v>0</v>
      </c>
      <c r="L276" s="1275">
        <f>IF($L262="TC",0,IF($L262="Nso",0,VLOOKUP($A259,'Marks Entry'!$B$9:$FN$108,86,0)))</f>
        <v>0</v>
      </c>
      <c r="M276" s="1276"/>
      <c r="N276" s="537">
        <f t="shared" si="23"/>
        <v>0</v>
      </c>
      <c r="O276" s="544" t="str">
        <f>IF($L262="TC",0,IF($L262="Nso",0,VLOOKUP($A259,'Marks Entry'!$B$9:$FN$108,90,0)))</f>
        <v>E</v>
      </c>
      <c r="P276" s="1007"/>
    </row>
    <row r="277" spans="1:16" s="73" customFormat="1" ht="20.45" customHeight="1">
      <c r="A277" s="1425"/>
      <c r="B277" s="543" t="s">
        <v>210</v>
      </c>
      <c r="C277" s="1271" t="str">
        <f>'Marks Entry'!$CN$3</f>
        <v>MATHEMATICS</v>
      </c>
      <c r="D277" s="1272"/>
      <c r="E277" s="527">
        <f>IF($L262="TC",0,IF($L262="Nso",0,VLOOKUP($A259,'Marks Entry'!$B$9:$FN$108,93,0)))</f>
        <v>0</v>
      </c>
      <c r="F277" s="527">
        <f>IF($L262="TC",0,IF($L262="Nso",0,VLOOKUP($A259,'Marks Entry'!$B$9:$FN$108,96,0)))</f>
        <v>0</v>
      </c>
      <c r="G277" s="527">
        <f>IF($L262="TC",0,IF($L262="Nso",0,VLOOKUP($A259,'Marks Entry'!$B$9:$FN$108,99,0)))</f>
        <v>0</v>
      </c>
      <c r="H277" s="529">
        <f t="shared" si="21"/>
        <v>0</v>
      </c>
      <c r="I277" s="1273">
        <f>IF($L262="TC",0,IF($L262="Nso",0,VLOOKUP($A259,'Marks Entry'!$B$9:$FN$108,103,0)))</f>
        <v>0</v>
      </c>
      <c r="J277" s="1274"/>
      <c r="K277" s="533">
        <f t="shared" si="22"/>
        <v>0</v>
      </c>
      <c r="L277" s="1275">
        <f>IF($L262="TC",0,IF($L262="Nso",0,VLOOKUP($A259,'Marks Entry'!$B$9:$FN$108,106,0)))</f>
        <v>0</v>
      </c>
      <c r="M277" s="1276"/>
      <c r="N277" s="537">
        <f t="shared" si="23"/>
        <v>0</v>
      </c>
      <c r="O277" s="544" t="str">
        <f>IF($L262="TC",0,IF($L262="Nso",0,VLOOKUP($A259,'Marks Entry'!$B$9:$FN$108,110,0)))</f>
        <v>E</v>
      </c>
      <c r="P277" s="1007"/>
    </row>
    <row r="278" spans="1:16" s="73" customFormat="1" ht="20.45" customHeight="1" thickBot="1">
      <c r="A278" s="1425"/>
      <c r="B278" s="543" t="s">
        <v>210</v>
      </c>
      <c r="C278" s="1277" t="str">
        <f>'Marks Entry'!$DH$3</f>
        <v>SOCIAL SCIENCE</v>
      </c>
      <c r="D278" s="1278"/>
      <c r="E278" s="527">
        <f>IF($L262="TC",0,IF($L262="Nso",0,VLOOKUP($A259,'Marks Entry'!$B$9:$FN$108,113,0)))</f>
        <v>0</v>
      </c>
      <c r="F278" s="527">
        <f>IF($L262="TC",0,IF($L262="Nso",0,VLOOKUP($A259,'Marks Entry'!$B$9:$FN$108,116,0)))</f>
        <v>0</v>
      </c>
      <c r="G278" s="527">
        <f>IF($L262="TC",0,IF($L262="Nso",0,VLOOKUP($A259,'Marks Entry'!$B$9:$FN$108,119,0)))</f>
        <v>0</v>
      </c>
      <c r="H278" s="530">
        <f t="shared" si="21"/>
        <v>0</v>
      </c>
      <c r="I278" s="1279">
        <f>IF($L262="TC",0,IF($L262="Nso",0,VLOOKUP($A259,'Marks Entry'!$B$9:$FN$108,123,0)))</f>
        <v>0</v>
      </c>
      <c r="J278" s="1280"/>
      <c r="K278" s="534">
        <f t="shared" si="22"/>
        <v>0</v>
      </c>
      <c r="L278" s="1281">
        <f>IF($L262="TC",0,IF($L262="Nso",0,VLOOKUP($A259,'Marks Entry'!$B$9:$FN$108,126,0)))</f>
        <v>0</v>
      </c>
      <c r="M278" s="1282"/>
      <c r="N278" s="537">
        <f t="shared" si="23"/>
        <v>0</v>
      </c>
      <c r="O278" s="544" t="str">
        <f>IF($L262="TC",0,IF($L262="Nso",0,VLOOKUP($A259,'Marks Entry'!$B$9:$FN$108,130,0)))</f>
        <v>E</v>
      </c>
      <c r="P278" s="1007"/>
    </row>
    <row r="279" spans="1:16" s="73" customFormat="1" ht="20.45" customHeight="1">
      <c r="A279" s="1425"/>
      <c r="B279" s="543" t="s">
        <v>210</v>
      </c>
      <c r="C279" s="1350" t="s">
        <v>87</v>
      </c>
      <c r="D279" s="1351"/>
      <c r="E279" s="1352"/>
      <c r="F279" s="1356" t="s">
        <v>88</v>
      </c>
      <c r="G279" s="1357"/>
      <c r="H279" s="1358" t="s">
        <v>89</v>
      </c>
      <c r="I279" s="1358"/>
      <c r="J279" s="1359" t="s">
        <v>44</v>
      </c>
      <c r="K279" s="1360"/>
      <c r="L279" s="236" t="s">
        <v>95</v>
      </c>
      <c r="M279" s="691" t="s">
        <v>208</v>
      </c>
      <c r="N279" s="200" t="s">
        <v>42</v>
      </c>
      <c r="O279" s="545" t="s">
        <v>46</v>
      </c>
      <c r="P279" s="1007"/>
    </row>
    <row r="280" spans="1:16" s="73" customFormat="1" ht="20.45" customHeight="1" thickBot="1">
      <c r="A280" s="1425"/>
      <c r="B280" s="543" t="s">
        <v>210</v>
      </c>
      <c r="C280" s="1353"/>
      <c r="D280" s="1354"/>
      <c r="E280" s="1355"/>
      <c r="F280" s="1361">
        <f>IF($L262="TC",0,IF($L262="Nso",0,VLOOKUP($A259,'Marks Entry'!$B$9:$FN$108,161,0)))</f>
        <v>1200</v>
      </c>
      <c r="G280" s="1362"/>
      <c r="H280" s="1363">
        <f>IF($L262="TC",0,IF($L262="Nso",0,VLOOKUP($A259,'Marks Entry'!$B$9:$FN$108,162,0)))</f>
        <v>0</v>
      </c>
      <c r="I280" s="1363"/>
      <c r="J280" s="1364">
        <f>IF($L262="TC",0,IF($L262="Nso",0,VLOOKUP($A259,'Marks Entry'!$B$9:$FN$108,163,0)))</f>
        <v>0</v>
      </c>
      <c r="K280" s="1365"/>
      <c r="L280" s="237" t="str">
        <f>IF($L262="TC",0,IF($L262="Nso",0,VLOOKUP($A259,'Marks Entry'!$B$9:$FN$108,164,0)))</f>
        <v/>
      </c>
      <c r="M280" s="237" t="str">
        <f>IF($L262="TC",0,IF($L262="Nso",0,VLOOKUP($A259,'Marks Entry'!$B$9:$FN$108,165,0)))</f>
        <v/>
      </c>
      <c r="N280" s="542" t="str">
        <f>IF($L262="TC","TC",IF($L262="Nso","NSO",VLOOKUP($A259,'Marks Entry'!$B$9:$FN$108,166,0)))</f>
        <v>PROMOTED</v>
      </c>
      <c r="O280" s="546" t="str">
        <f>IF($L262="Nso",0,VLOOKUP($A259,'Marks Entry'!$B$9:$FN$108,168,0))</f>
        <v/>
      </c>
      <c r="P280" s="1007"/>
    </row>
    <row r="281" spans="1:16" s="73" customFormat="1" ht="20.45" customHeight="1">
      <c r="A281" s="1425"/>
      <c r="B281" s="543" t="s">
        <v>210</v>
      </c>
      <c r="C281" s="1332" t="s">
        <v>62</v>
      </c>
      <c r="D281" s="1333"/>
      <c r="E281" s="1333"/>
      <c r="F281" s="1333"/>
      <c r="G281" s="1333"/>
      <c r="H281" s="1333"/>
      <c r="I281" s="1334"/>
      <c r="J281" s="1335" t="s">
        <v>63</v>
      </c>
      <c r="K281" s="1335"/>
      <c r="L281" s="1336"/>
      <c r="M281" s="238">
        <f>IF($L262="TC",0,IF($L262="Nso",0,VLOOKUP($A259,'Marks Entry'!$B$9:$FN$108,158,0)))</f>
        <v>0</v>
      </c>
      <c r="N281" s="1337" t="s">
        <v>104</v>
      </c>
      <c r="O281" s="1338"/>
      <c r="P281" s="1007"/>
    </row>
    <row r="282" spans="1:16" s="73" customFormat="1" ht="20.45" customHeight="1" thickBot="1">
      <c r="A282" s="1425"/>
      <c r="B282" s="543" t="s">
        <v>210</v>
      </c>
      <c r="C282" s="1339" t="s">
        <v>57</v>
      </c>
      <c r="D282" s="1340"/>
      <c r="E282" s="1340"/>
      <c r="F282" s="1341" t="s">
        <v>168</v>
      </c>
      <c r="G282" s="1341"/>
      <c r="H282" s="1341"/>
      <c r="I282" s="523" t="s">
        <v>50</v>
      </c>
      <c r="J282" s="1342" t="s">
        <v>64</v>
      </c>
      <c r="K282" s="1342"/>
      <c r="L282" s="1343"/>
      <c r="M282" s="239">
        <f>IF($L262="TC",0,IF($L262="Nso",0,VLOOKUP($A259,'Marks Entry'!$B$9:$FN$108,159,0)))</f>
        <v>0</v>
      </c>
      <c r="N282" s="1344" t="str">
        <f>IF($L262="TC",0,IF($L262="Nso",0,VLOOKUP($A259,'Marks Entry'!$B$9:$FN$108,160,0)))</f>
        <v/>
      </c>
      <c r="O282" s="1345"/>
      <c r="P282" s="1007"/>
    </row>
    <row r="283" spans="1:16" s="73" customFormat="1" ht="20.45" customHeight="1">
      <c r="A283" s="1425"/>
      <c r="B283" s="543" t="s">
        <v>210</v>
      </c>
      <c r="C283" s="1339"/>
      <c r="D283" s="1340"/>
      <c r="E283" s="1340"/>
      <c r="F283" s="1341"/>
      <c r="G283" s="1341"/>
      <c r="H283" s="1341"/>
      <c r="I283" s="524" t="s">
        <v>102</v>
      </c>
      <c r="J283" s="1346" t="s">
        <v>65</v>
      </c>
      <c r="K283" s="1346"/>
      <c r="L283" s="1347"/>
      <c r="M283" s="1348" t="str">
        <f>IF($L262="TC",0,IF($L262="Nso",0,VLOOKUP($A259,'Marks Entry'!$B$9:$FN$108,169,0)))</f>
        <v>Need Improvement</v>
      </c>
      <c r="N283" s="1348"/>
      <c r="O283" s="1349"/>
      <c r="P283" s="1007"/>
    </row>
    <row r="284" spans="1:16" s="73" customFormat="1" ht="20.45" customHeight="1">
      <c r="A284" s="1425"/>
      <c r="B284" s="543" t="s">
        <v>210</v>
      </c>
      <c r="C284" s="1397" t="str">
        <f>'Marks Entry'!$EB$3</f>
        <v>Work Exp.</v>
      </c>
      <c r="D284" s="1398"/>
      <c r="E284" s="1399"/>
      <c r="F284" s="1400" t="str">
        <f>IF($L262="TC",0,IF($L262="Nso",0,VLOOKUP($A259,'Marks Entry'!$B$9:$GM$108,186,0)))</f>
        <v>0/100</v>
      </c>
      <c r="G284" s="1400"/>
      <c r="H284" s="1400"/>
      <c r="I284" s="59" t="str">
        <f>IF($L262="TC",0,IF($L262="Nso",0,VLOOKUP($A259,'Marks Entry'!$B$9:$GM$108,139,0)))</f>
        <v>E</v>
      </c>
      <c r="J284" s="1401" t="s">
        <v>81</v>
      </c>
      <c r="K284" s="1401"/>
      <c r="L284" s="1402"/>
      <c r="M284" s="1403">
        <f>'Marks Entry'!$AA$2</f>
        <v>45041</v>
      </c>
      <c r="N284" s="1403"/>
      <c r="O284" s="1404"/>
      <c r="P284" s="1007"/>
    </row>
    <row r="285" spans="1:16" s="73" customFormat="1" ht="20.45" customHeight="1">
      <c r="A285" s="1425"/>
      <c r="B285" s="543" t="s">
        <v>210</v>
      </c>
      <c r="C285" s="1405" t="str">
        <f>'Marks Entry'!$EK$3</f>
        <v>Art Edu.</v>
      </c>
      <c r="D285" s="1400"/>
      <c r="E285" s="1400"/>
      <c r="F285" s="1406" t="str">
        <f>IF($L262="TC",0,IF($L262="Nso",0,VLOOKUP($A259,'Marks Entry'!$B$9:$GM$108,190,0)))</f>
        <v>0/100</v>
      </c>
      <c r="G285" s="1407"/>
      <c r="H285" s="1408"/>
      <c r="I285" s="59" t="str">
        <f>IF($L262="TC",0,IF($L262="Nso",0,VLOOKUP($A259,'Marks Entry'!$B$9:$GM$108,148,0)))</f>
        <v>E</v>
      </c>
      <c r="J285" s="1409"/>
      <c r="K285" s="1409"/>
      <c r="L285" s="1410"/>
      <c r="M285" s="1410"/>
      <c r="N285" s="1410"/>
      <c r="O285" s="1411"/>
      <c r="P285" s="1007"/>
    </row>
    <row r="286" spans="1:16" s="73" customFormat="1" ht="20.45" customHeight="1">
      <c r="A286" s="1425"/>
      <c r="B286" s="543" t="s">
        <v>210</v>
      </c>
      <c r="C286" s="1366" t="str">
        <f>'Marks Entry'!$ET$3</f>
        <v>HEALTH &amp; PHY. EDU.</v>
      </c>
      <c r="D286" s="1367"/>
      <c r="E286" s="1367"/>
      <c r="F286" s="1368" t="str">
        <f>IF($L262="TC",0,IF($L262="Nso",0,VLOOKUP($A259,'Marks Entry'!$B$9:$GM$108,194,0)))</f>
        <v>0/100</v>
      </c>
      <c r="G286" s="1369"/>
      <c r="H286" s="1370"/>
      <c r="I286" s="59" t="str">
        <f>IF($L262="TC",0,IF($L262="Nso",0,VLOOKUP($A259,'Marks Entry'!$B$9:$GM$108,157,0)))</f>
        <v>E</v>
      </c>
      <c r="J286" s="1371" t="s">
        <v>77</v>
      </c>
      <c r="K286" s="1372"/>
      <c r="L286" s="1373"/>
      <c r="M286" s="1377"/>
      <c r="N286" s="1372"/>
      <c r="O286" s="1378"/>
      <c r="P286" s="1007"/>
    </row>
    <row r="287" spans="1:16" s="73" customFormat="1" ht="20.45" customHeight="1">
      <c r="A287" s="1425"/>
      <c r="B287" s="543" t="s">
        <v>210</v>
      </c>
      <c r="C287" s="1381" t="s">
        <v>66</v>
      </c>
      <c r="D287" s="1382"/>
      <c r="E287" s="1382"/>
      <c r="F287" s="1382"/>
      <c r="G287" s="1382"/>
      <c r="H287" s="1382"/>
      <c r="I287" s="1383"/>
      <c r="J287" s="1374"/>
      <c r="K287" s="1375"/>
      <c r="L287" s="1376"/>
      <c r="M287" s="1379"/>
      <c r="N287" s="1375"/>
      <c r="O287" s="1380"/>
      <c r="P287" s="1007"/>
    </row>
    <row r="288" spans="1:16" s="73" customFormat="1" ht="20.45" customHeight="1" thickBot="1">
      <c r="A288" s="1425"/>
      <c r="B288" s="543" t="s">
        <v>210</v>
      </c>
      <c r="C288" s="60" t="s">
        <v>67</v>
      </c>
      <c r="D288" s="1384" t="s">
        <v>72</v>
      </c>
      <c r="E288" s="1385"/>
      <c r="F288" s="1384" t="s">
        <v>73</v>
      </c>
      <c r="G288" s="1386"/>
      <c r="H288" s="1386"/>
      <c r="I288" s="1387"/>
      <c r="J288" s="1388" t="s">
        <v>78</v>
      </c>
      <c r="K288" s="1389"/>
      <c r="L288" s="1389"/>
      <c r="M288" s="1389"/>
      <c r="N288" s="1389"/>
      <c r="O288" s="1390"/>
      <c r="P288" s="1007"/>
    </row>
    <row r="289" spans="1:16" s="73" customFormat="1" ht="20.45" customHeight="1">
      <c r="A289" s="1425"/>
      <c r="B289" s="543" t="s">
        <v>210</v>
      </c>
      <c r="C289" s="690" t="s">
        <v>68</v>
      </c>
      <c r="D289" s="1328" t="s">
        <v>211</v>
      </c>
      <c r="E289" s="1327"/>
      <c r="F289" s="1394" t="s">
        <v>74</v>
      </c>
      <c r="G289" s="1395"/>
      <c r="H289" s="1395"/>
      <c r="I289" s="1396"/>
      <c r="J289" s="1391"/>
      <c r="K289" s="1392"/>
      <c r="L289" s="1392"/>
      <c r="M289" s="1392"/>
      <c r="N289" s="1392"/>
      <c r="O289" s="1393"/>
      <c r="P289" s="1007"/>
    </row>
    <row r="290" spans="1:16" s="73" customFormat="1" ht="20.45" customHeight="1">
      <c r="A290" s="1425"/>
      <c r="B290" s="543" t="s">
        <v>210</v>
      </c>
      <c r="C290" s="689" t="s">
        <v>69</v>
      </c>
      <c r="D290" s="1275" t="s">
        <v>212</v>
      </c>
      <c r="E290" s="1274"/>
      <c r="F290" s="1413" t="s">
        <v>75</v>
      </c>
      <c r="G290" s="1414"/>
      <c r="H290" s="1414"/>
      <c r="I290" s="1415"/>
      <c r="J290" s="1391"/>
      <c r="K290" s="1392"/>
      <c r="L290" s="1392"/>
      <c r="M290" s="1392"/>
      <c r="N290" s="1392"/>
      <c r="O290" s="1393"/>
      <c r="P290" s="1007"/>
    </row>
    <row r="291" spans="1:16" s="73" customFormat="1" ht="20.45" customHeight="1">
      <c r="A291" s="1425"/>
      <c r="B291" s="543" t="s">
        <v>210</v>
      </c>
      <c r="C291" s="689" t="s">
        <v>71</v>
      </c>
      <c r="D291" s="1275" t="s">
        <v>213</v>
      </c>
      <c r="E291" s="1274"/>
      <c r="F291" s="1413" t="s">
        <v>76</v>
      </c>
      <c r="G291" s="1414"/>
      <c r="H291" s="1414"/>
      <c r="I291" s="1415"/>
      <c r="J291" s="1416" t="s">
        <v>90</v>
      </c>
      <c r="K291" s="1417"/>
      <c r="L291" s="1417"/>
      <c r="M291" s="1417"/>
      <c r="N291" s="1417"/>
      <c r="O291" s="1418"/>
      <c r="P291" s="1007"/>
    </row>
    <row r="292" spans="1:16" s="73" customFormat="1" ht="20.45" customHeight="1">
      <c r="A292" s="1425"/>
      <c r="B292" s="543" t="s">
        <v>210</v>
      </c>
      <c r="C292" s="689" t="s">
        <v>70</v>
      </c>
      <c r="D292" s="1275" t="s">
        <v>214</v>
      </c>
      <c r="E292" s="1274"/>
      <c r="F292" s="1413" t="s">
        <v>103</v>
      </c>
      <c r="G292" s="1414"/>
      <c r="H292" s="1414"/>
      <c r="I292" s="1415"/>
      <c r="J292" s="1416"/>
      <c r="K292" s="1417"/>
      <c r="L292" s="1417"/>
      <c r="M292" s="1417"/>
      <c r="N292" s="1417"/>
      <c r="O292" s="1418"/>
      <c r="P292" s="1007"/>
    </row>
    <row r="293" spans="1:16" s="73" customFormat="1" ht="20.45" customHeight="1" thickBot="1">
      <c r="A293" s="1425"/>
      <c r="B293" s="547" t="s">
        <v>210</v>
      </c>
      <c r="C293" s="548" t="s">
        <v>153</v>
      </c>
      <c r="D293" s="1281" t="s">
        <v>215</v>
      </c>
      <c r="E293" s="1280"/>
      <c r="F293" s="1422" t="s">
        <v>216</v>
      </c>
      <c r="G293" s="1423"/>
      <c r="H293" s="1423"/>
      <c r="I293" s="1424"/>
      <c r="J293" s="1419"/>
      <c r="K293" s="1420"/>
      <c r="L293" s="1420"/>
      <c r="M293" s="1420"/>
      <c r="N293" s="1420"/>
      <c r="O293" s="1421"/>
      <c r="P293" s="1007"/>
    </row>
    <row r="294" spans="1:16" s="73" customFormat="1" ht="9.75" customHeight="1">
      <c r="A294" s="1303"/>
      <c r="B294" s="1303"/>
      <c r="C294" s="1303"/>
      <c r="D294" s="1303"/>
      <c r="E294" s="1303"/>
      <c r="F294" s="1303"/>
      <c r="G294" s="1303"/>
      <c r="H294" s="1303"/>
      <c r="I294" s="1303"/>
      <c r="J294" s="1303"/>
      <c r="K294" s="1303"/>
      <c r="L294" s="1303"/>
      <c r="M294" s="1303"/>
      <c r="N294" s="1303"/>
      <c r="O294" s="1303"/>
      <c r="P294" s="1303"/>
    </row>
    <row r="295" spans="1:16" s="73" customFormat="1" ht="17.25" customHeight="1" thickBot="1">
      <c r="A295" s="241">
        <f>A259+1</f>
        <v>9</v>
      </c>
      <c r="B295" s="1302" t="s">
        <v>53</v>
      </c>
      <c r="C295" s="1302"/>
      <c r="D295" s="1302"/>
      <c r="E295" s="1302"/>
      <c r="F295" s="1302"/>
      <c r="G295" s="1302"/>
      <c r="H295" s="1302"/>
      <c r="I295" s="1302"/>
      <c r="J295" s="1302"/>
      <c r="K295" s="1302"/>
      <c r="L295" s="1302"/>
      <c r="M295" s="1302"/>
      <c r="N295" s="1302"/>
      <c r="O295" s="1302"/>
      <c r="P295" s="1007"/>
    </row>
    <row r="296" spans="1:16" s="73" customFormat="1" ht="44.25" customHeight="1">
      <c r="A296" s="1425"/>
      <c r="B296" s="1304" t="str">
        <f>IF(L298&gt;0,CONCATENATE(I298,L298),0)</f>
        <v>Roll No.:-909</v>
      </c>
      <c r="C296" s="1306"/>
      <c r="D296" s="1308" t="str">
        <f>Master!$E$8</f>
        <v>Govt. Sr. Secondary School Raimalwada</v>
      </c>
      <c r="E296" s="1309"/>
      <c r="F296" s="1309"/>
      <c r="G296" s="1309"/>
      <c r="H296" s="1309"/>
      <c r="I296" s="1309"/>
      <c r="J296" s="1309"/>
      <c r="K296" s="1309"/>
      <c r="L296" s="1309"/>
      <c r="M296" s="1309"/>
      <c r="N296" s="1309"/>
      <c r="O296" s="1310"/>
      <c r="P296" s="1007"/>
    </row>
    <row r="297" spans="1:16" s="73" customFormat="1" ht="26.25" customHeight="1" thickBot="1">
      <c r="A297" s="1425"/>
      <c r="B297" s="1305"/>
      <c r="C297" s="1307"/>
      <c r="D297" s="1311" t="str">
        <f>Master!$E$11</f>
        <v>P.S.-Bapini (Jodhpur)</v>
      </c>
      <c r="E297" s="1311"/>
      <c r="F297" s="1311"/>
      <c r="G297" s="1311"/>
      <c r="H297" s="1311"/>
      <c r="I297" s="1311"/>
      <c r="J297" s="1311"/>
      <c r="K297" s="1311"/>
      <c r="L297" s="1311"/>
      <c r="M297" s="1311"/>
      <c r="N297" s="1311"/>
      <c r="O297" s="1312"/>
      <c r="P297" s="1007"/>
    </row>
    <row r="298" spans="1:16" s="73" customFormat="1" ht="15" customHeight="1">
      <c r="A298" s="1425"/>
      <c r="B298" s="1313"/>
      <c r="C298" s="1314" t="s">
        <v>163</v>
      </c>
      <c r="D298" s="1315"/>
      <c r="E298" s="1315"/>
      <c r="F298" s="1315"/>
      <c r="G298" s="1315"/>
      <c r="H298" s="1316"/>
      <c r="I298" s="1320" t="s">
        <v>125</v>
      </c>
      <c r="J298" s="1321"/>
      <c r="K298" s="1321"/>
      <c r="L298" s="1286">
        <f>VLOOKUP(A295,'Marks Entry'!$B$9:$G$108,6)</f>
        <v>909</v>
      </c>
      <c r="M298" s="1288" t="str">
        <f>CONCATENATE('Marks Entry'!$C$3,"0",'Marks Entry'!$G$3)</f>
        <v>School U-Dise Code :-08151106901</v>
      </c>
      <c r="N298" s="1289"/>
      <c r="O298" s="1290"/>
      <c r="P298" s="1007"/>
    </row>
    <row r="299" spans="1:16" s="73" customFormat="1" ht="15" customHeight="1">
      <c r="A299" s="1425"/>
      <c r="B299" s="1313"/>
      <c r="C299" s="1314"/>
      <c r="D299" s="1315"/>
      <c r="E299" s="1315"/>
      <c r="F299" s="1315"/>
      <c r="G299" s="1315"/>
      <c r="H299" s="1316"/>
      <c r="I299" s="1320"/>
      <c r="J299" s="1321"/>
      <c r="K299" s="1321"/>
      <c r="L299" s="1286"/>
      <c r="M299" s="1291" t="str">
        <f>CONCATENATE('Marks Entry'!$I$3,'Marks Entry'!$J$3)</f>
        <v>Session :-2022-23</v>
      </c>
      <c r="N299" s="1292"/>
      <c r="O299" s="1293"/>
      <c r="P299" s="1007"/>
    </row>
    <row r="300" spans="1:16" s="73" customFormat="1" ht="15" customHeight="1" thickBot="1">
      <c r="A300" s="1425"/>
      <c r="B300" s="1313"/>
      <c r="C300" s="1317"/>
      <c r="D300" s="1318"/>
      <c r="E300" s="1318"/>
      <c r="F300" s="1318"/>
      <c r="G300" s="1318"/>
      <c r="H300" s="1319"/>
      <c r="I300" s="1322"/>
      <c r="J300" s="1323"/>
      <c r="K300" s="1323"/>
      <c r="L300" s="1287"/>
      <c r="M300" s="1294"/>
      <c r="N300" s="1295"/>
      <c r="O300" s="1296"/>
      <c r="P300" s="1007"/>
    </row>
    <row r="301" spans="1:16" s="73" customFormat="1" ht="19.5" customHeight="1">
      <c r="A301" s="1425"/>
      <c r="B301" s="543" t="s">
        <v>210</v>
      </c>
      <c r="C301" s="1297" t="s">
        <v>21</v>
      </c>
      <c r="D301" s="1298"/>
      <c r="E301" s="1298"/>
      <c r="F301" s="1298"/>
      <c r="G301" s="1299"/>
      <c r="H301" s="13" t="s">
        <v>161</v>
      </c>
      <c r="I301" s="1300">
        <f>VLOOKUP($A295,'Marks Entry'!$B$9:$FN$108,4,0)</f>
        <v>2</v>
      </c>
      <c r="J301" s="1300"/>
      <c r="K301" s="1300"/>
      <c r="L301" s="1300"/>
      <c r="M301" s="1300"/>
      <c r="N301" s="1300"/>
      <c r="O301" s="1301"/>
      <c r="P301" s="1007"/>
    </row>
    <row r="302" spans="1:16" s="73" customFormat="1" ht="19.5" customHeight="1">
      <c r="A302" s="1425"/>
      <c r="B302" s="543" t="s">
        <v>210</v>
      </c>
      <c r="C302" s="1283" t="s">
        <v>23</v>
      </c>
      <c r="D302" s="1284"/>
      <c r="E302" s="1284"/>
      <c r="F302" s="1284"/>
      <c r="G302" s="1285"/>
      <c r="H302" s="25" t="s">
        <v>161</v>
      </c>
      <c r="I302" s="1252">
        <f>VLOOKUP($A295,'Marks Entry'!$B$9:$FN$108,7,0)</f>
        <v>0</v>
      </c>
      <c r="J302" s="1252"/>
      <c r="K302" s="1252"/>
      <c r="L302" s="1252"/>
      <c r="M302" s="1252"/>
      <c r="N302" s="1252"/>
      <c r="O302" s="1253"/>
      <c r="P302" s="1007"/>
    </row>
    <row r="303" spans="1:16" s="73" customFormat="1" ht="19.5" customHeight="1">
      <c r="A303" s="1425"/>
      <c r="B303" s="543" t="s">
        <v>210</v>
      </c>
      <c r="C303" s="1283" t="s">
        <v>24</v>
      </c>
      <c r="D303" s="1284"/>
      <c r="E303" s="1284"/>
      <c r="F303" s="1284"/>
      <c r="G303" s="1285"/>
      <c r="H303" s="25" t="s">
        <v>161</v>
      </c>
      <c r="I303" s="1252">
        <f>VLOOKUP($A295,'Marks Entry'!$B$9:$FN$108,8,0)</f>
        <v>0</v>
      </c>
      <c r="J303" s="1252"/>
      <c r="K303" s="1252"/>
      <c r="L303" s="1252"/>
      <c r="M303" s="1252"/>
      <c r="N303" s="1252"/>
      <c r="O303" s="1253"/>
      <c r="P303" s="1007"/>
    </row>
    <row r="304" spans="1:16" s="73" customFormat="1" ht="19.5" customHeight="1">
      <c r="A304" s="1425"/>
      <c r="B304" s="543" t="s">
        <v>210</v>
      </c>
      <c r="C304" s="1283" t="s">
        <v>55</v>
      </c>
      <c r="D304" s="1284"/>
      <c r="E304" s="1284"/>
      <c r="F304" s="1284"/>
      <c r="G304" s="1285"/>
      <c r="H304" s="25" t="s">
        <v>161</v>
      </c>
      <c r="I304" s="1252">
        <f>VLOOKUP($A295,'Marks Entry'!$B$9:$FN$108,9,0)</f>
        <v>0</v>
      </c>
      <c r="J304" s="1252"/>
      <c r="K304" s="1252"/>
      <c r="L304" s="1252"/>
      <c r="M304" s="1252"/>
      <c r="N304" s="1252"/>
      <c r="O304" s="1253"/>
      <c r="P304" s="1007"/>
    </row>
    <row r="305" spans="1:16" s="73" customFormat="1" ht="19.5" customHeight="1">
      <c r="A305" s="1425"/>
      <c r="B305" s="543" t="s">
        <v>210</v>
      </c>
      <c r="C305" s="1283" t="s">
        <v>56</v>
      </c>
      <c r="D305" s="1284"/>
      <c r="E305" s="1284"/>
      <c r="F305" s="1284"/>
      <c r="G305" s="1285"/>
      <c r="H305" s="25" t="s">
        <v>161</v>
      </c>
      <c r="I305" s="1251" t="str">
        <f>CONCATENATE('Marks Entry'!$G$4,'Marks Entry'!$J$4)</f>
        <v>6(A)</v>
      </c>
      <c r="J305" s="1252"/>
      <c r="K305" s="1252"/>
      <c r="L305" s="1252"/>
      <c r="M305" s="1252"/>
      <c r="N305" s="1252"/>
      <c r="O305" s="1253"/>
      <c r="P305" s="1007"/>
    </row>
    <row r="306" spans="1:16" s="73" customFormat="1" ht="19.5" customHeight="1" thickBot="1">
      <c r="A306" s="1425"/>
      <c r="B306" s="543" t="s">
        <v>210</v>
      </c>
      <c r="C306" s="1254" t="s">
        <v>26</v>
      </c>
      <c r="D306" s="1255"/>
      <c r="E306" s="1255"/>
      <c r="F306" s="1255"/>
      <c r="G306" s="1256"/>
      <c r="H306" s="61" t="s">
        <v>161</v>
      </c>
      <c r="I306" s="1257">
        <f>VLOOKUP($A295,'Marks Entry'!$B$9:$FN$108,10,0)</f>
        <v>0</v>
      </c>
      <c r="J306" s="1257"/>
      <c r="K306" s="1257"/>
      <c r="L306" s="1257"/>
      <c r="M306" s="1257"/>
      <c r="N306" s="1257"/>
      <c r="O306" s="1258"/>
      <c r="P306" s="1007"/>
    </row>
    <row r="307" spans="1:16" s="73" customFormat="1" ht="34.5" customHeight="1">
      <c r="A307" s="1425"/>
      <c r="B307" s="543" t="s">
        <v>210</v>
      </c>
      <c r="C307" s="1259" t="s">
        <v>57</v>
      </c>
      <c r="D307" s="1260"/>
      <c r="E307" s="525" t="s">
        <v>82</v>
      </c>
      <c r="F307" s="525" t="s">
        <v>83</v>
      </c>
      <c r="G307" s="525" t="str">
        <f>'Marks Entry'!$R$5</f>
        <v>No Bag Day Activity</v>
      </c>
      <c r="H307" s="521" t="s">
        <v>32</v>
      </c>
      <c r="I307" s="1261" t="s">
        <v>58</v>
      </c>
      <c r="J307" s="1262"/>
      <c r="K307" s="522" t="s">
        <v>203</v>
      </c>
      <c r="L307" s="1263" t="s">
        <v>94</v>
      </c>
      <c r="M307" s="1264"/>
      <c r="N307" s="535" t="s">
        <v>86</v>
      </c>
      <c r="O307" s="1265" t="s">
        <v>101</v>
      </c>
      <c r="P307" s="1007"/>
    </row>
    <row r="308" spans="1:16" s="73" customFormat="1" ht="20.45" customHeight="1" thickBot="1">
      <c r="A308" s="1425"/>
      <c r="B308" s="543" t="s">
        <v>210</v>
      </c>
      <c r="C308" s="1267" t="s">
        <v>59</v>
      </c>
      <c r="D308" s="1268"/>
      <c r="E308" s="549">
        <f>'Marks Entry'!$N$7</f>
        <v>10</v>
      </c>
      <c r="F308" s="549">
        <f>'Marks Entry'!$Q$7</f>
        <v>10</v>
      </c>
      <c r="G308" s="549">
        <f>'Marks Entry'!$T$7</f>
        <v>10</v>
      </c>
      <c r="H308" s="111">
        <f>SUM(E308:G308)</f>
        <v>30</v>
      </c>
      <c r="I308" s="1269">
        <f>'Marks Entry'!$X$7</f>
        <v>70</v>
      </c>
      <c r="J308" s="1270"/>
      <c r="K308" s="531">
        <f>SUM(H308,I308)</f>
        <v>100</v>
      </c>
      <c r="L308" s="1330">
        <f>'Marks Entry'!$AA$7</f>
        <v>100</v>
      </c>
      <c r="M308" s="1331"/>
      <c r="N308" s="536">
        <f>H308+I308+L308</f>
        <v>200</v>
      </c>
      <c r="O308" s="1266"/>
      <c r="P308" s="1007"/>
    </row>
    <row r="309" spans="1:16" s="73" customFormat="1" ht="20.45" customHeight="1">
      <c r="A309" s="1425"/>
      <c r="B309" s="543" t="s">
        <v>210</v>
      </c>
      <c r="C309" s="1324" t="str">
        <f>'Marks Entry'!$L$3</f>
        <v>HINDI</v>
      </c>
      <c r="D309" s="1325"/>
      <c r="E309" s="527">
        <f>IF($L298="TC",0,IF($L298="Nso",0,VLOOKUP($A295,'Marks Entry'!$B$9:$FN$108,13,0)))</f>
        <v>0</v>
      </c>
      <c r="F309" s="527">
        <f>IF($L298="TC",0,IF($L298="Nso",0,VLOOKUP($A295,'Marks Entry'!$B$9:$FN$108,16,0)))</f>
        <v>0</v>
      </c>
      <c r="G309" s="527">
        <f>IF($L298="TC",0,IF($L298="Nso",0,VLOOKUP($A295,'Marks Entry'!$B$9:$FN$108,19,0)))</f>
        <v>0</v>
      </c>
      <c r="H309" s="528">
        <f>SUM(E309:G309)</f>
        <v>0</v>
      </c>
      <c r="I309" s="1326">
        <f>IF($L298="TC",0,IF($L298="Nso",0,VLOOKUP($A295,'Marks Entry'!$B$9:$FN$108,23,0)))</f>
        <v>0</v>
      </c>
      <c r="J309" s="1327"/>
      <c r="K309" s="532">
        <f>SUM(H309,I309)</f>
        <v>0</v>
      </c>
      <c r="L309" s="1328">
        <f>IF($L298="TC",0,IF($L298="Nso",0,VLOOKUP($A295,'Marks Entry'!$B$9:$FN$108,26,0)))</f>
        <v>0</v>
      </c>
      <c r="M309" s="1329"/>
      <c r="N309" s="537">
        <f>SUM(H309,I309,L309)</f>
        <v>0</v>
      </c>
      <c r="O309" s="544" t="str">
        <f>IF($L298="TC",0,IF($L298="Nso",0,VLOOKUP($A295,'Marks Entry'!$B$9:$FN$108,30,0)))</f>
        <v>E</v>
      </c>
      <c r="P309" s="1007"/>
    </row>
    <row r="310" spans="1:16" s="73" customFormat="1" ht="20.45" customHeight="1">
      <c r="A310" s="1425"/>
      <c r="B310" s="543" t="s">
        <v>210</v>
      </c>
      <c r="C310" s="1271" t="str">
        <f>'Marks Entry'!$AF$3</f>
        <v>ENGLISH</v>
      </c>
      <c r="D310" s="1272"/>
      <c r="E310" s="527">
        <f>IF($L298="TC",0,IF($L298="Nso",0,VLOOKUP($A295,'Marks Entry'!$B$9:$FN$108,33,0)))</f>
        <v>0</v>
      </c>
      <c r="F310" s="527">
        <f>IF($L298="TC",0,IF($L298="Nso",0,VLOOKUP($A295,'Marks Entry'!$B$9:$FN$108,36,0)))</f>
        <v>0</v>
      </c>
      <c r="G310" s="527">
        <f>IF($L298="TC",0,IF($L298="Nso",0,VLOOKUP($A295,'Marks Entry'!$B$9:$FN$108,39,0)))</f>
        <v>0</v>
      </c>
      <c r="H310" s="529">
        <f t="shared" ref="H310:H314" si="24">SUM(E310:G310)</f>
        <v>0</v>
      </c>
      <c r="I310" s="1273">
        <f>IF($L298="TC",0,IF($L298="Nso",0,VLOOKUP($A295,'Marks Entry'!$B$9:$FN$108,43,0)))</f>
        <v>0</v>
      </c>
      <c r="J310" s="1274"/>
      <c r="K310" s="533">
        <f t="shared" ref="K310:K314" si="25">SUM(H310,I310)</f>
        <v>0</v>
      </c>
      <c r="L310" s="1275">
        <f>IF($L298="TC",0,IF($L298="Nso",0,VLOOKUP($A295,'Marks Entry'!$B$9:$FN$108,46,0)))</f>
        <v>0</v>
      </c>
      <c r="M310" s="1276"/>
      <c r="N310" s="537">
        <f t="shared" ref="N310:N314" si="26">SUM(H310,I310,L310)</f>
        <v>0</v>
      </c>
      <c r="O310" s="544" t="str">
        <f>IF($L298="TC",0,IF($L298="Nso",0,VLOOKUP($A295,'Marks Entry'!$B$9:$FN$108,50,0)))</f>
        <v>E</v>
      </c>
      <c r="P310" s="1007"/>
    </row>
    <row r="311" spans="1:16" s="73" customFormat="1" ht="20.45" customHeight="1">
      <c r="A311" s="1425"/>
      <c r="B311" s="543" t="s">
        <v>210</v>
      </c>
      <c r="C311" s="1271" t="str">
        <f>'Marks Entry'!$AZ$3</f>
        <v>SANSKRIT</v>
      </c>
      <c r="D311" s="1272"/>
      <c r="E311" s="527">
        <f>IF($L298="TC",0,IF($L298="Nso",0,VLOOKUP($A295,'Marks Entry'!$B$9:$FN$108,53,0)))</f>
        <v>0</v>
      </c>
      <c r="F311" s="527">
        <f>IF($L298="TC",0,IF($L298="TC",0,IF($L298="Nso",0,VLOOKUP($A295,'Marks Entry'!$B$9:$FN$108,56,0))))</f>
        <v>0</v>
      </c>
      <c r="G311" s="527">
        <f>IF($L298="TC",0,IF($L298="TC",0,IF($L298="Nso",0,VLOOKUP($A295,'Marks Entry'!$B$9:$FN$108,59,0))))</f>
        <v>0</v>
      </c>
      <c r="H311" s="529">
        <f t="shared" si="24"/>
        <v>0</v>
      </c>
      <c r="I311" s="1273">
        <f>IF($L298="TC",0,IF($L298="Nso",0,VLOOKUP($A295,'Marks Entry'!$B$9:$FN$108,63,0)))</f>
        <v>0</v>
      </c>
      <c r="J311" s="1274"/>
      <c r="K311" s="533">
        <f t="shared" si="25"/>
        <v>0</v>
      </c>
      <c r="L311" s="1275">
        <f>IF($L298="TC",0,IF($L298="Nso",0,VLOOKUP($A295,'Marks Entry'!$B$9:$FN$108,66,0)))</f>
        <v>0</v>
      </c>
      <c r="M311" s="1276"/>
      <c r="N311" s="537">
        <f t="shared" si="26"/>
        <v>0</v>
      </c>
      <c r="O311" s="544" t="str">
        <f>IF($L298="TC",0,IF($L298="Nso",0,VLOOKUP($A295,'Marks Entry'!$B$9:$FN$108,70,0)))</f>
        <v>E</v>
      </c>
      <c r="P311" s="1007"/>
    </row>
    <row r="312" spans="1:16" s="73" customFormat="1" ht="20.45" customHeight="1">
      <c r="A312" s="1425"/>
      <c r="B312" s="543" t="s">
        <v>210</v>
      </c>
      <c r="C312" s="1271" t="str">
        <f>'Marks Entry'!$BT$3</f>
        <v>SCIENCE</v>
      </c>
      <c r="D312" s="1272"/>
      <c r="E312" s="527">
        <f>IF($L298="TC",0,IF($L298="Nso",0,VLOOKUP($A295,'Marks Entry'!$B$9:$FN$108,73,0)))</f>
        <v>0</v>
      </c>
      <c r="F312" s="527">
        <f>IF($L298="TC",0,IF($L298="Nso",0,VLOOKUP($A295,'Marks Entry'!$B$9:$FN$108,76,0)))</f>
        <v>0</v>
      </c>
      <c r="G312" s="527">
        <f>IF($L298="TC",0,IF($L298="Nso",0,VLOOKUP($A295,'Marks Entry'!$B$9:$FN$108,79,0)))</f>
        <v>0</v>
      </c>
      <c r="H312" s="529">
        <f t="shared" si="24"/>
        <v>0</v>
      </c>
      <c r="I312" s="1273">
        <f>IF($L298="TC",0,IF($L298="Nso",0,VLOOKUP($A295,'Marks Entry'!$B$9:$FN$108,83,0)))</f>
        <v>0</v>
      </c>
      <c r="J312" s="1274"/>
      <c r="K312" s="533">
        <f t="shared" si="25"/>
        <v>0</v>
      </c>
      <c r="L312" s="1275">
        <f>IF($L298="TC",0,IF($L298="Nso",0,VLOOKUP($A295,'Marks Entry'!$B$9:$FN$108,86,0)))</f>
        <v>0</v>
      </c>
      <c r="M312" s="1276"/>
      <c r="N312" s="537">
        <f t="shared" si="26"/>
        <v>0</v>
      </c>
      <c r="O312" s="544" t="str">
        <f>IF($L298="TC",0,IF($L298="Nso",0,VLOOKUP($A295,'Marks Entry'!$B$9:$FN$108,90,0)))</f>
        <v>E</v>
      </c>
      <c r="P312" s="1007"/>
    </row>
    <row r="313" spans="1:16" s="73" customFormat="1" ht="20.45" customHeight="1">
      <c r="A313" s="1425"/>
      <c r="B313" s="543" t="s">
        <v>210</v>
      </c>
      <c r="C313" s="1271" t="str">
        <f>'Marks Entry'!$CN$3</f>
        <v>MATHEMATICS</v>
      </c>
      <c r="D313" s="1272"/>
      <c r="E313" s="527">
        <f>IF($L298="TC",0,IF($L298="Nso",0,VLOOKUP($A295,'Marks Entry'!$B$9:$FN$108,93,0)))</f>
        <v>0</v>
      </c>
      <c r="F313" s="527">
        <f>IF($L298="TC",0,IF($L298="Nso",0,VLOOKUP($A295,'Marks Entry'!$B$9:$FN$108,96,0)))</f>
        <v>0</v>
      </c>
      <c r="G313" s="527">
        <f>IF($L298="TC",0,IF($L298="Nso",0,VLOOKUP($A295,'Marks Entry'!$B$9:$FN$108,99,0)))</f>
        <v>0</v>
      </c>
      <c r="H313" s="529">
        <f t="shared" si="24"/>
        <v>0</v>
      </c>
      <c r="I313" s="1273">
        <f>IF($L298="TC",0,IF($L298="Nso",0,VLOOKUP($A295,'Marks Entry'!$B$9:$FN$108,103,0)))</f>
        <v>0</v>
      </c>
      <c r="J313" s="1274"/>
      <c r="K313" s="533">
        <f t="shared" si="25"/>
        <v>0</v>
      </c>
      <c r="L313" s="1275">
        <f>IF($L298="TC",0,IF($L298="Nso",0,VLOOKUP($A295,'Marks Entry'!$B$9:$FN$108,106,0)))</f>
        <v>0</v>
      </c>
      <c r="M313" s="1276"/>
      <c r="N313" s="537">
        <f t="shared" si="26"/>
        <v>0</v>
      </c>
      <c r="O313" s="544" t="str">
        <f>IF($L298="TC",0,IF($L298="Nso",0,VLOOKUP($A295,'Marks Entry'!$B$9:$FN$108,110,0)))</f>
        <v>E</v>
      </c>
      <c r="P313" s="1007"/>
    </row>
    <row r="314" spans="1:16" s="73" customFormat="1" ht="20.45" customHeight="1" thickBot="1">
      <c r="A314" s="1425"/>
      <c r="B314" s="543" t="s">
        <v>210</v>
      </c>
      <c r="C314" s="1277" t="str">
        <f>'Marks Entry'!$DH$3</f>
        <v>SOCIAL SCIENCE</v>
      </c>
      <c r="D314" s="1278"/>
      <c r="E314" s="527">
        <f>IF($L298="TC",0,IF($L298="Nso",0,VLOOKUP($A295,'Marks Entry'!$B$9:$FN$108,113,0)))</f>
        <v>0</v>
      </c>
      <c r="F314" s="527">
        <f>IF($L298="TC",0,IF($L298="Nso",0,VLOOKUP($A295,'Marks Entry'!$B$9:$FN$108,116,0)))</f>
        <v>0</v>
      </c>
      <c r="G314" s="527">
        <f>IF($L298="TC",0,IF($L298="Nso",0,VLOOKUP($A295,'Marks Entry'!$B$9:$FN$108,119,0)))</f>
        <v>0</v>
      </c>
      <c r="H314" s="530">
        <f t="shared" si="24"/>
        <v>0</v>
      </c>
      <c r="I314" s="1279">
        <f>IF($L298="TC",0,IF($L298="Nso",0,VLOOKUP($A295,'Marks Entry'!$B$9:$FN$108,123,0)))</f>
        <v>0</v>
      </c>
      <c r="J314" s="1280"/>
      <c r="K314" s="534">
        <f t="shared" si="25"/>
        <v>0</v>
      </c>
      <c r="L314" s="1281">
        <f>IF($L298="TC",0,IF($L298="Nso",0,VLOOKUP($A295,'Marks Entry'!$B$9:$FN$108,126,0)))</f>
        <v>0</v>
      </c>
      <c r="M314" s="1282"/>
      <c r="N314" s="537">
        <f t="shared" si="26"/>
        <v>0</v>
      </c>
      <c r="O314" s="544" t="str">
        <f>IF($L298="TC",0,IF($L298="Nso",0,VLOOKUP($A295,'Marks Entry'!$B$9:$FN$108,130,0)))</f>
        <v>E</v>
      </c>
      <c r="P314" s="1007"/>
    </row>
    <row r="315" spans="1:16" s="73" customFormat="1" ht="20.45" customHeight="1">
      <c r="A315" s="1425"/>
      <c r="B315" s="543" t="s">
        <v>210</v>
      </c>
      <c r="C315" s="1350" t="s">
        <v>87</v>
      </c>
      <c r="D315" s="1351"/>
      <c r="E315" s="1352"/>
      <c r="F315" s="1356" t="s">
        <v>88</v>
      </c>
      <c r="G315" s="1357"/>
      <c r="H315" s="1358" t="s">
        <v>89</v>
      </c>
      <c r="I315" s="1358"/>
      <c r="J315" s="1359" t="s">
        <v>44</v>
      </c>
      <c r="K315" s="1360"/>
      <c r="L315" s="236" t="s">
        <v>95</v>
      </c>
      <c r="M315" s="691" t="s">
        <v>208</v>
      </c>
      <c r="N315" s="200" t="s">
        <v>42</v>
      </c>
      <c r="O315" s="545" t="s">
        <v>46</v>
      </c>
      <c r="P315" s="1007"/>
    </row>
    <row r="316" spans="1:16" s="73" customFormat="1" ht="20.45" customHeight="1" thickBot="1">
      <c r="A316" s="1425"/>
      <c r="B316" s="543" t="s">
        <v>210</v>
      </c>
      <c r="C316" s="1353"/>
      <c r="D316" s="1354"/>
      <c r="E316" s="1355"/>
      <c r="F316" s="1361">
        <f>IF($L298="TC",0,IF($L298="Nso",0,VLOOKUP($A295,'Marks Entry'!$B$9:$FN$108,161,0)))</f>
        <v>1200</v>
      </c>
      <c r="G316" s="1362"/>
      <c r="H316" s="1363">
        <f>IF($L298="TC",0,IF($L298="Nso",0,VLOOKUP($A295,'Marks Entry'!$B$9:$FN$108,162,0)))</f>
        <v>0</v>
      </c>
      <c r="I316" s="1363"/>
      <c r="J316" s="1364">
        <f>IF($L298="TC",0,IF($L298="Nso",0,VLOOKUP($A295,'Marks Entry'!$B$9:$FN$108,163,0)))</f>
        <v>0</v>
      </c>
      <c r="K316" s="1365"/>
      <c r="L316" s="237" t="str">
        <f>IF($L298="TC",0,IF($L298="Nso",0,VLOOKUP($A295,'Marks Entry'!$B$9:$FN$108,164,0)))</f>
        <v/>
      </c>
      <c r="M316" s="237" t="str">
        <f>IF($L298="TC",0,IF($L298="Nso",0,VLOOKUP($A295,'Marks Entry'!$B$9:$FN$108,165,0)))</f>
        <v/>
      </c>
      <c r="N316" s="542" t="str">
        <f>IF($L298="TC","TC",IF($L298="Nso","NSO",VLOOKUP($A295,'Marks Entry'!$B$9:$FN$108,166,0)))</f>
        <v>PROMOTED</v>
      </c>
      <c r="O316" s="546" t="str">
        <f>IF($L298="Nso",0,VLOOKUP($A295,'Marks Entry'!$B$9:$FN$108,168,0))</f>
        <v/>
      </c>
      <c r="P316" s="1007"/>
    </row>
    <row r="317" spans="1:16" s="73" customFormat="1" ht="20.45" customHeight="1">
      <c r="A317" s="1425"/>
      <c r="B317" s="543" t="s">
        <v>210</v>
      </c>
      <c r="C317" s="1332" t="s">
        <v>62</v>
      </c>
      <c r="D317" s="1333"/>
      <c r="E317" s="1333"/>
      <c r="F317" s="1333"/>
      <c r="G317" s="1333"/>
      <c r="H317" s="1333"/>
      <c r="I317" s="1334"/>
      <c r="J317" s="1335" t="s">
        <v>63</v>
      </c>
      <c r="K317" s="1335"/>
      <c r="L317" s="1336"/>
      <c r="M317" s="238">
        <f>IF($L298="TC",0,IF($L298="Nso",0,VLOOKUP($A295,'Marks Entry'!$B$9:$FN$108,158,0)))</f>
        <v>0</v>
      </c>
      <c r="N317" s="1337" t="s">
        <v>104</v>
      </c>
      <c r="O317" s="1338"/>
      <c r="P317" s="1007"/>
    </row>
    <row r="318" spans="1:16" s="73" customFormat="1" ht="20.45" customHeight="1" thickBot="1">
      <c r="A318" s="1425"/>
      <c r="B318" s="543" t="s">
        <v>210</v>
      </c>
      <c r="C318" s="1339" t="s">
        <v>57</v>
      </c>
      <c r="D318" s="1340"/>
      <c r="E318" s="1340"/>
      <c r="F318" s="1341" t="s">
        <v>168</v>
      </c>
      <c r="G318" s="1341"/>
      <c r="H318" s="1341"/>
      <c r="I318" s="523" t="s">
        <v>50</v>
      </c>
      <c r="J318" s="1342" t="s">
        <v>64</v>
      </c>
      <c r="K318" s="1342"/>
      <c r="L318" s="1343"/>
      <c r="M318" s="239">
        <f>IF($L298="TC",0,IF($L298="Nso",0,VLOOKUP($A295,'Marks Entry'!$B$9:$FN$108,159,0)))</f>
        <v>0</v>
      </c>
      <c r="N318" s="1344" t="str">
        <f>IF($L298="TC",0,IF($L298="Nso",0,VLOOKUP($A295,'Marks Entry'!$B$9:$FN$108,160,0)))</f>
        <v/>
      </c>
      <c r="O318" s="1345"/>
      <c r="P318" s="1007"/>
    </row>
    <row r="319" spans="1:16" s="73" customFormat="1" ht="20.45" customHeight="1">
      <c r="A319" s="1425"/>
      <c r="B319" s="543" t="s">
        <v>210</v>
      </c>
      <c r="C319" s="1339"/>
      <c r="D319" s="1340"/>
      <c r="E319" s="1340"/>
      <c r="F319" s="1341"/>
      <c r="G319" s="1341"/>
      <c r="H319" s="1341"/>
      <c r="I319" s="524" t="s">
        <v>102</v>
      </c>
      <c r="J319" s="1346" t="s">
        <v>65</v>
      </c>
      <c r="K319" s="1346"/>
      <c r="L319" s="1347"/>
      <c r="M319" s="1348" t="str">
        <f>IF($L298="TC",0,IF($L298="Nso",0,VLOOKUP($A295,'Marks Entry'!$B$9:$FN$108,169,0)))</f>
        <v>Need Improvement</v>
      </c>
      <c r="N319" s="1348"/>
      <c r="O319" s="1349"/>
      <c r="P319" s="1007"/>
    </row>
    <row r="320" spans="1:16" s="73" customFormat="1" ht="20.45" customHeight="1">
      <c r="A320" s="1425"/>
      <c r="B320" s="543" t="s">
        <v>210</v>
      </c>
      <c r="C320" s="1397" t="str">
        <f>'Marks Entry'!$EB$3</f>
        <v>Work Exp.</v>
      </c>
      <c r="D320" s="1398"/>
      <c r="E320" s="1399"/>
      <c r="F320" s="1400" t="str">
        <f>IF($L298="TC",0,IF($L298="Nso",0,VLOOKUP($A295,'Marks Entry'!$B$9:$GM$108,186,0)))</f>
        <v>0/100</v>
      </c>
      <c r="G320" s="1400"/>
      <c r="H320" s="1400"/>
      <c r="I320" s="59" t="str">
        <f>IF($L298="TC",0,IF($L298="Nso",0,VLOOKUP($A295,'Marks Entry'!$B$9:$GM$108,139,0)))</f>
        <v>E</v>
      </c>
      <c r="J320" s="1401" t="s">
        <v>81</v>
      </c>
      <c r="K320" s="1401"/>
      <c r="L320" s="1402"/>
      <c r="M320" s="1403">
        <f>'Marks Entry'!$AA$2</f>
        <v>45041</v>
      </c>
      <c r="N320" s="1403"/>
      <c r="O320" s="1404"/>
      <c r="P320" s="1007"/>
    </row>
    <row r="321" spans="1:16" s="73" customFormat="1" ht="20.45" customHeight="1">
      <c r="A321" s="1425"/>
      <c r="B321" s="543" t="s">
        <v>210</v>
      </c>
      <c r="C321" s="1405" t="str">
        <f>'Marks Entry'!$EK$3</f>
        <v>Art Edu.</v>
      </c>
      <c r="D321" s="1400"/>
      <c r="E321" s="1400"/>
      <c r="F321" s="1406" t="str">
        <f>IF($L298="TC",0,IF($L298="Nso",0,VLOOKUP($A295,'Marks Entry'!$B$9:$GM$108,190,0)))</f>
        <v>0/100</v>
      </c>
      <c r="G321" s="1407"/>
      <c r="H321" s="1408"/>
      <c r="I321" s="59" t="str">
        <f>IF($L298="TC",0,IF($L298="Nso",0,VLOOKUP($A295,'Marks Entry'!$B$9:$GM$108,148,0)))</f>
        <v>E</v>
      </c>
      <c r="J321" s="1409"/>
      <c r="K321" s="1409"/>
      <c r="L321" s="1410"/>
      <c r="M321" s="1410"/>
      <c r="N321" s="1410"/>
      <c r="O321" s="1411"/>
      <c r="P321" s="1007"/>
    </row>
    <row r="322" spans="1:16" s="73" customFormat="1" ht="20.45" customHeight="1">
      <c r="A322" s="1425"/>
      <c r="B322" s="543" t="s">
        <v>210</v>
      </c>
      <c r="C322" s="1366" t="str">
        <f>'Marks Entry'!$ET$3</f>
        <v>HEALTH &amp; PHY. EDU.</v>
      </c>
      <c r="D322" s="1367"/>
      <c r="E322" s="1367"/>
      <c r="F322" s="1368" t="str">
        <f>IF($L298="TC",0,IF($L298="Nso",0,VLOOKUP($A295,'Marks Entry'!$B$9:$GM$108,194,0)))</f>
        <v>0/100</v>
      </c>
      <c r="G322" s="1369"/>
      <c r="H322" s="1370"/>
      <c r="I322" s="59" t="str">
        <f>IF($L298="TC",0,IF($L298="Nso",0,VLOOKUP($A295,'Marks Entry'!$B$9:$GM$108,157,0)))</f>
        <v>E</v>
      </c>
      <c r="J322" s="1371" t="s">
        <v>77</v>
      </c>
      <c r="K322" s="1372"/>
      <c r="L322" s="1373"/>
      <c r="M322" s="1377"/>
      <c r="N322" s="1372"/>
      <c r="O322" s="1378"/>
      <c r="P322" s="1007"/>
    </row>
    <row r="323" spans="1:16" s="73" customFormat="1" ht="20.45" customHeight="1">
      <c r="A323" s="1425"/>
      <c r="B323" s="543" t="s">
        <v>210</v>
      </c>
      <c r="C323" s="1381" t="s">
        <v>66</v>
      </c>
      <c r="D323" s="1382"/>
      <c r="E323" s="1382"/>
      <c r="F323" s="1382"/>
      <c r="G323" s="1382"/>
      <c r="H323" s="1382"/>
      <c r="I323" s="1383"/>
      <c r="J323" s="1374"/>
      <c r="K323" s="1375"/>
      <c r="L323" s="1376"/>
      <c r="M323" s="1379"/>
      <c r="N323" s="1375"/>
      <c r="O323" s="1380"/>
      <c r="P323" s="1007"/>
    </row>
    <row r="324" spans="1:16" s="73" customFormat="1" ht="20.45" customHeight="1" thickBot="1">
      <c r="A324" s="1425"/>
      <c r="B324" s="543" t="s">
        <v>210</v>
      </c>
      <c r="C324" s="60" t="s">
        <v>67</v>
      </c>
      <c r="D324" s="1384" t="s">
        <v>72</v>
      </c>
      <c r="E324" s="1385"/>
      <c r="F324" s="1384" t="s">
        <v>73</v>
      </c>
      <c r="G324" s="1386"/>
      <c r="H324" s="1386"/>
      <c r="I324" s="1387"/>
      <c r="J324" s="1388" t="s">
        <v>78</v>
      </c>
      <c r="K324" s="1389"/>
      <c r="L324" s="1389"/>
      <c r="M324" s="1389"/>
      <c r="N324" s="1389"/>
      <c r="O324" s="1390"/>
      <c r="P324" s="1007"/>
    </row>
    <row r="325" spans="1:16" s="73" customFormat="1" ht="20.45" customHeight="1">
      <c r="A325" s="1425"/>
      <c r="B325" s="543" t="s">
        <v>210</v>
      </c>
      <c r="C325" s="690" t="s">
        <v>68</v>
      </c>
      <c r="D325" s="1328" t="s">
        <v>211</v>
      </c>
      <c r="E325" s="1327"/>
      <c r="F325" s="1394" t="s">
        <v>74</v>
      </c>
      <c r="G325" s="1395"/>
      <c r="H325" s="1395"/>
      <c r="I325" s="1396"/>
      <c r="J325" s="1391"/>
      <c r="K325" s="1392"/>
      <c r="L325" s="1392"/>
      <c r="M325" s="1392"/>
      <c r="N325" s="1392"/>
      <c r="O325" s="1393"/>
      <c r="P325" s="1007"/>
    </row>
    <row r="326" spans="1:16" s="73" customFormat="1" ht="20.45" customHeight="1">
      <c r="A326" s="1425"/>
      <c r="B326" s="543" t="s">
        <v>210</v>
      </c>
      <c r="C326" s="689" t="s">
        <v>69</v>
      </c>
      <c r="D326" s="1275" t="s">
        <v>212</v>
      </c>
      <c r="E326" s="1274"/>
      <c r="F326" s="1413" t="s">
        <v>75</v>
      </c>
      <c r="G326" s="1414"/>
      <c r="H326" s="1414"/>
      <c r="I326" s="1415"/>
      <c r="J326" s="1391"/>
      <c r="K326" s="1392"/>
      <c r="L326" s="1392"/>
      <c r="M326" s="1392"/>
      <c r="N326" s="1392"/>
      <c r="O326" s="1393"/>
      <c r="P326" s="1007"/>
    </row>
    <row r="327" spans="1:16" s="73" customFormat="1" ht="20.45" customHeight="1">
      <c r="A327" s="1425"/>
      <c r="B327" s="543" t="s">
        <v>210</v>
      </c>
      <c r="C327" s="689" t="s">
        <v>71</v>
      </c>
      <c r="D327" s="1275" t="s">
        <v>213</v>
      </c>
      <c r="E327" s="1274"/>
      <c r="F327" s="1413" t="s">
        <v>76</v>
      </c>
      <c r="G327" s="1414"/>
      <c r="H327" s="1414"/>
      <c r="I327" s="1415"/>
      <c r="J327" s="1416" t="s">
        <v>90</v>
      </c>
      <c r="K327" s="1417"/>
      <c r="L327" s="1417"/>
      <c r="M327" s="1417"/>
      <c r="N327" s="1417"/>
      <c r="O327" s="1418"/>
      <c r="P327" s="1007"/>
    </row>
    <row r="328" spans="1:16" s="73" customFormat="1" ht="20.45" customHeight="1">
      <c r="A328" s="1425"/>
      <c r="B328" s="543" t="s">
        <v>210</v>
      </c>
      <c r="C328" s="689" t="s">
        <v>70</v>
      </c>
      <c r="D328" s="1275" t="s">
        <v>214</v>
      </c>
      <c r="E328" s="1274"/>
      <c r="F328" s="1413" t="s">
        <v>103</v>
      </c>
      <c r="G328" s="1414"/>
      <c r="H328" s="1414"/>
      <c r="I328" s="1415"/>
      <c r="J328" s="1416"/>
      <c r="K328" s="1417"/>
      <c r="L328" s="1417"/>
      <c r="M328" s="1417"/>
      <c r="N328" s="1417"/>
      <c r="O328" s="1418"/>
      <c r="P328" s="1007"/>
    </row>
    <row r="329" spans="1:16" s="73" customFormat="1" ht="20.45" customHeight="1" thickBot="1">
      <c r="A329" s="1425"/>
      <c r="B329" s="547" t="s">
        <v>210</v>
      </c>
      <c r="C329" s="548" t="s">
        <v>153</v>
      </c>
      <c r="D329" s="1281" t="s">
        <v>215</v>
      </c>
      <c r="E329" s="1280"/>
      <c r="F329" s="1422" t="s">
        <v>216</v>
      </c>
      <c r="G329" s="1423"/>
      <c r="H329" s="1423"/>
      <c r="I329" s="1424"/>
      <c r="J329" s="1419"/>
      <c r="K329" s="1420"/>
      <c r="L329" s="1420"/>
      <c r="M329" s="1420"/>
      <c r="N329" s="1420"/>
      <c r="O329" s="1421"/>
      <c r="P329" s="1007"/>
    </row>
    <row r="330" spans="1:16" s="73" customFormat="1" ht="21" customHeight="1">
      <c r="A330" s="1412"/>
      <c r="B330" s="1412"/>
      <c r="C330" s="1412"/>
      <c r="D330" s="1412"/>
      <c r="E330" s="1412"/>
      <c r="F330" s="1412"/>
      <c r="G330" s="1412"/>
      <c r="H330" s="1412"/>
      <c r="I330" s="1412"/>
      <c r="J330" s="1412"/>
      <c r="K330" s="1412"/>
      <c r="L330" s="1412"/>
      <c r="M330" s="1412"/>
      <c r="N330" s="1412"/>
      <c r="O330" s="1412"/>
      <c r="P330" s="1412"/>
    </row>
    <row r="331" spans="1:16" s="73" customFormat="1" ht="21" customHeight="1">
      <c r="A331" s="692"/>
      <c r="B331" s="688"/>
      <c r="C331" s="688"/>
      <c r="D331" s="688"/>
      <c r="E331" s="688"/>
      <c r="F331" s="688"/>
      <c r="G331" s="688"/>
      <c r="H331" s="688"/>
      <c r="I331" s="688"/>
      <c r="J331" s="688"/>
      <c r="K331" s="688"/>
      <c r="L331" s="688"/>
      <c r="M331" s="688"/>
      <c r="N331" s="688"/>
      <c r="O331" s="688"/>
      <c r="P331" s="688"/>
    </row>
    <row r="332" spans="1:16" s="73" customFormat="1" ht="17.25" customHeight="1" thickBot="1">
      <c r="A332" s="241">
        <f>A295+1</f>
        <v>10</v>
      </c>
      <c r="B332" s="1302" t="s">
        <v>53</v>
      </c>
      <c r="C332" s="1302"/>
      <c r="D332" s="1302"/>
      <c r="E332" s="1302"/>
      <c r="F332" s="1302"/>
      <c r="G332" s="1302"/>
      <c r="H332" s="1302"/>
      <c r="I332" s="1302"/>
      <c r="J332" s="1302"/>
      <c r="K332" s="1302"/>
      <c r="L332" s="1302"/>
      <c r="M332" s="1302"/>
      <c r="N332" s="1302"/>
      <c r="O332" s="1302"/>
      <c r="P332" s="1007"/>
    </row>
    <row r="333" spans="1:16" s="73" customFormat="1" ht="44.25" customHeight="1">
      <c r="A333" s="1425"/>
      <c r="B333" s="1304" t="str">
        <f>IF(L335&gt;0,CONCATENATE(I335,L335),0)</f>
        <v>Roll No.:-910</v>
      </c>
      <c r="C333" s="1306"/>
      <c r="D333" s="1308" t="str">
        <f>Master!$E$8</f>
        <v>Govt. Sr. Secondary School Raimalwada</v>
      </c>
      <c r="E333" s="1309"/>
      <c r="F333" s="1309"/>
      <c r="G333" s="1309"/>
      <c r="H333" s="1309"/>
      <c r="I333" s="1309"/>
      <c r="J333" s="1309"/>
      <c r="K333" s="1309"/>
      <c r="L333" s="1309"/>
      <c r="M333" s="1309"/>
      <c r="N333" s="1309"/>
      <c r="O333" s="1310"/>
      <c r="P333" s="1007"/>
    </row>
    <row r="334" spans="1:16" s="73" customFormat="1" ht="26.25" customHeight="1" thickBot="1">
      <c r="A334" s="1425"/>
      <c r="B334" s="1305"/>
      <c r="C334" s="1307"/>
      <c r="D334" s="1311" t="str">
        <f>Master!$E$11</f>
        <v>P.S.-Bapini (Jodhpur)</v>
      </c>
      <c r="E334" s="1311"/>
      <c r="F334" s="1311"/>
      <c r="G334" s="1311"/>
      <c r="H334" s="1311"/>
      <c r="I334" s="1311"/>
      <c r="J334" s="1311"/>
      <c r="K334" s="1311"/>
      <c r="L334" s="1311"/>
      <c r="M334" s="1311"/>
      <c r="N334" s="1311"/>
      <c r="O334" s="1312"/>
      <c r="P334" s="1007"/>
    </row>
    <row r="335" spans="1:16" s="73" customFormat="1" ht="15" customHeight="1">
      <c r="A335" s="1425"/>
      <c r="B335" s="1313"/>
      <c r="C335" s="1314" t="s">
        <v>163</v>
      </c>
      <c r="D335" s="1315"/>
      <c r="E335" s="1315"/>
      <c r="F335" s="1315"/>
      <c r="G335" s="1315"/>
      <c r="H335" s="1316"/>
      <c r="I335" s="1320" t="s">
        <v>125</v>
      </c>
      <c r="J335" s="1321"/>
      <c r="K335" s="1321"/>
      <c r="L335" s="1286">
        <f>VLOOKUP(A332,'Marks Entry'!$B$9:$G$108,6)</f>
        <v>910</v>
      </c>
      <c r="M335" s="1288" t="str">
        <f>CONCATENATE('Marks Entry'!$C$3,"0",'Marks Entry'!$G$3)</f>
        <v>School U-Dise Code :-08151106901</v>
      </c>
      <c r="N335" s="1289"/>
      <c r="O335" s="1290"/>
      <c r="P335" s="1007"/>
    </row>
    <row r="336" spans="1:16" s="73" customFormat="1" ht="15" customHeight="1">
      <c r="A336" s="1425"/>
      <c r="B336" s="1313"/>
      <c r="C336" s="1314"/>
      <c r="D336" s="1315"/>
      <c r="E336" s="1315"/>
      <c r="F336" s="1315"/>
      <c r="G336" s="1315"/>
      <c r="H336" s="1316"/>
      <c r="I336" s="1320"/>
      <c r="J336" s="1321"/>
      <c r="K336" s="1321"/>
      <c r="L336" s="1286"/>
      <c r="M336" s="1291" t="str">
        <f>CONCATENATE('Marks Entry'!$I$3,'Marks Entry'!$J$3)</f>
        <v>Session :-2022-23</v>
      </c>
      <c r="N336" s="1292"/>
      <c r="O336" s="1293"/>
      <c r="P336" s="1007"/>
    </row>
    <row r="337" spans="1:16" s="73" customFormat="1" ht="15" customHeight="1" thickBot="1">
      <c r="A337" s="1425"/>
      <c r="B337" s="1313"/>
      <c r="C337" s="1317"/>
      <c r="D337" s="1318"/>
      <c r="E337" s="1318"/>
      <c r="F337" s="1318"/>
      <c r="G337" s="1318"/>
      <c r="H337" s="1319"/>
      <c r="I337" s="1322"/>
      <c r="J337" s="1323"/>
      <c r="K337" s="1323"/>
      <c r="L337" s="1287"/>
      <c r="M337" s="1294"/>
      <c r="N337" s="1295"/>
      <c r="O337" s="1296"/>
      <c r="P337" s="1007"/>
    </row>
    <row r="338" spans="1:16" s="73" customFormat="1" ht="19.5" customHeight="1">
      <c r="A338" s="1425"/>
      <c r="B338" s="543" t="s">
        <v>210</v>
      </c>
      <c r="C338" s="1297" t="s">
        <v>21</v>
      </c>
      <c r="D338" s="1298"/>
      <c r="E338" s="1298"/>
      <c r="F338" s="1298"/>
      <c r="G338" s="1299"/>
      <c r="H338" s="13" t="s">
        <v>161</v>
      </c>
      <c r="I338" s="1300">
        <f>VLOOKUP($A332,'Marks Entry'!$B$9:$FN$108,4,0)</f>
        <v>0</v>
      </c>
      <c r="J338" s="1300"/>
      <c r="K338" s="1300"/>
      <c r="L338" s="1300"/>
      <c r="M338" s="1300"/>
      <c r="N338" s="1300"/>
      <c r="O338" s="1301"/>
      <c r="P338" s="1007"/>
    </row>
    <row r="339" spans="1:16" s="73" customFormat="1" ht="19.5" customHeight="1">
      <c r="A339" s="1425"/>
      <c r="B339" s="543" t="s">
        <v>210</v>
      </c>
      <c r="C339" s="1283" t="s">
        <v>23</v>
      </c>
      <c r="D339" s="1284"/>
      <c r="E339" s="1284"/>
      <c r="F339" s="1284"/>
      <c r="G339" s="1285"/>
      <c r="H339" s="25" t="s">
        <v>161</v>
      </c>
      <c r="I339" s="1252">
        <f>VLOOKUP($A332,'Marks Entry'!$B$9:$FN$108,7,0)</f>
        <v>0</v>
      </c>
      <c r="J339" s="1252"/>
      <c r="K339" s="1252"/>
      <c r="L339" s="1252"/>
      <c r="M339" s="1252"/>
      <c r="N339" s="1252"/>
      <c r="O339" s="1253"/>
      <c r="P339" s="1007"/>
    </row>
    <row r="340" spans="1:16" s="73" customFormat="1" ht="19.5" customHeight="1">
      <c r="A340" s="1425"/>
      <c r="B340" s="543" t="s">
        <v>210</v>
      </c>
      <c r="C340" s="1283" t="s">
        <v>24</v>
      </c>
      <c r="D340" s="1284"/>
      <c r="E340" s="1284"/>
      <c r="F340" s="1284"/>
      <c r="G340" s="1285"/>
      <c r="H340" s="25" t="s">
        <v>161</v>
      </c>
      <c r="I340" s="1252">
        <f>VLOOKUP($A332,'Marks Entry'!$B$9:$FN$108,8,0)</f>
        <v>0</v>
      </c>
      <c r="J340" s="1252"/>
      <c r="K340" s="1252"/>
      <c r="L340" s="1252"/>
      <c r="M340" s="1252"/>
      <c r="N340" s="1252"/>
      <c r="O340" s="1253"/>
      <c r="P340" s="1007"/>
    </row>
    <row r="341" spans="1:16" s="73" customFormat="1" ht="19.5" customHeight="1">
      <c r="A341" s="1425"/>
      <c r="B341" s="543" t="s">
        <v>210</v>
      </c>
      <c r="C341" s="1283" t="s">
        <v>55</v>
      </c>
      <c r="D341" s="1284"/>
      <c r="E341" s="1284"/>
      <c r="F341" s="1284"/>
      <c r="G341" s="1285"/>
      <c r="H341" s="25" t="s">
        <v>161</v>
      </c>
      <c r="I341" s="1252">
        <f>VLOOKUP($A332,'Marks Entry'!$B$9:$FN$108,9,0)</f>
        <v>0</v>
      </c>
      <c r="J341" s="1252"/>
      <c r="K341" s="1252"/>
      <c r="L341" s="1252"/>
      <c r="M341" s="1252"/>
      <c r="N341" s="1252"/>
      <c r="O341" s="1253"/>
      <c r="P341" s="1007"/>
    </row>
    <row r="342" spans="1:16" s="73" customFormat="1" ht="19.5" customHeight="1">
      <c r="A342" s="1425"/>
      <c r="B342" s="543" t="s">
        <v>210</v>
      </c>
      <c r="C342" s="1283" t="s">
        <v>56</v>
      </c>
      <c r="D342" s="1284"/>
      <c r="E342" s="1284"/>
      <c r="F342" s="1284"/>
      <c r="G342" s="1285"/>
      <c r="H342" s="25" t="s">
        <v>161</v>
      </c>
      <c r="I342" s="1251" t="str">
        <f>CONCATENATE('Marks Entry'!$G$4,'Marks Entry'!$J$4)</f>
        <v>6(A)</v>
      </c>
      <c r="J342" s="1252"/>
      <c r="K342" s="1252"/>
      <c r="L342" s="1252"/>
      <c r="M342" s="1252"/>
      <c r="N342" s="1252"/>
      <c r="O342" s="1253"/>
      <c r="P342" s="1007"/>
    </row>
    <row r="343" spans="1:16" s="73" customFormat="1" ht="19.5" customHeight="1" thickBot="1">
      <c r="A343" s="1425"/>
      <c r="B343" s="543" t="s">
        <v>210</v>
      </c>
      <c r="C343" s="1254" t="s">
        <v>26</v>
      </c>
      <c r="D343" s="1255"/>
      <c r="E343" s="1255"/>
      <c r="F343" s="1255"/>
      <c r="G343" s="1256"/>
      <c r="H343" s="61" t="s">
        <v>161</v>
      </c>
      <c r="I343" s="1257">
        <f>VLOOKUP($A332,'Marks Entry'!$B$9:$FN$108,10,0)</f>
        <v>0</v>
      </c>
      <c r="J343" s="1257"/>
      <c r="K343" s="1257"/>
      <c r="L343" s="1257"/>
      <c r="M343" s="1257"/>
      <c r="N343" s="1257"/>
      <c r="O343" s="1258"/>
      <c r="P343" s="1007"/>
    </row>
    <row r="344" spans="1:16" s="73" customFormat="1" ht="34.5" customHeight="1">
      <c r="A344" s="1425"/>
      <c r="B344" s="543" t="s">
        <v>210</v>
      </c>
      <c r="C344" s="1259" t="s">
        <v>57</v>
      </c>
      <c r="D344" s="1260"/>
      <c r="E344" s="525" t="s">
        <v>82</v>
      </c>
      <c r="F344" s="525" t="s">
        <v>83</v>
      </c>
      <c r="G344" s="525" t="str">
        <f>'Marks Entry'!$R$5</f>
        <v>No Bag Day Activity</v>
      </c>
      <c r="H344" s="521" t="s">
        <v>32</v>
      </c>
      <c r="I344" s="1261" t="s">
        <v>58</v>
      </c>
      <c r="J344" s="1262"/>
      <c r="K344" s="522" t="s">
        <v>203</v>
      </c>
      <c r="L344" s="1263" t="s">
        <v>94</v>
      </c>
      <c r="M344" s="1264"/>
      <c r="N344" s="535" t="s">
        <v>86</v>
      </c>
      <c r="O344" s="1265" t="s">
        <v>101</v>
      </c>
      <c r="P344" s="1007"/>
    </row>
    <row r="345" spans="1:16" s="73" customFormat="1" ht="20.45" customHeight="1" thickBot="1">
      <c r="A345" s="1425"/>
      <c r="B345" s="543" t="s">
        <v>210</v>
      </c>
      <c r="C345" s="1267" t="s">
        <v>59</v>
      </c>
      <c r="D345" s="1268"/>
      <c r="E345" s="549">
        <f>'Marks Entry'!$N$7</f>
        <v>10</v>
      </c>
      <c r="F345" s="549">
        <f>'Marks Entry'!$Q$7</f>
        <v>10</v>
      </c>
      <c r="G345" s="549">
        <f>'Marks Entry'!$T$7</f>
        <v>10</v>
      </c>
      <c r="H345" s="111">
        <f>SUM(E345:G345)</f>
        <v>30</v>
      </c>
      <c r="I345" s="1269">
        <f>'Marks Entry'!$X$7</f>
        <v>70</v>
      </c>
      <c r="J345" s="1270"/>
      <c r="K345" s="531">
        <f>SUM(H345,I345)</f>
        <v>100</v>
      </c>
      <c r="L345" s="1330">
        <f>'Marks Entry'!$AA$7</f>
        <v>100</v>
      </c>
      <c r="M345" s="1331"/>
      <c r="N345" s="536">
        <f>H345+I345+L345</f>
        <v>200</v>
      </c>
      <c r="O345" s="1266"/>
      <c r="P345" s="1007"/>
    </row>
    <row r="346" spans="1:16" s="73" customFormat="1" ht="20.45" customHeight="1">
      <c r="A346" s="1425"/>
      <c r="B346" s="543" t="s">
        <v>210</v>
      </c>
      <c r="C346" s="1324" t="str">
        <f>'Marks Entry'!$L$3</f>
        <v>HINDI</v>
      </c>
      <c r="D346" s="1325"/>
      <c r="E346" s="527">
        <f>IF($L335="TC",0,IF($L335="Nso",0,VLOOKUP($A332,'Marks Entry'!$B$9:$FN$108,13,0)))</f>
        <v>0</v>
      </c>
      <c r="F346" s="527">
        <f>IF($L335="TC",0,IF($L335="Nso",0,VLOOKUP($A332,'Marks Entry'!$B$9:$FN$108,16,0)))</f>
        <v>0</v>
      </c>
      <c r="G346" s="527">
        <f>IF($L335="TC",0,IF($L335="Nso",0,VLOOKUP($A332,'Marks Entry'!$B$9:$FN$108,19,0)))</f>
        <v>0</v>
      </c>
      <c r="H346" s="528">
        <f>SUM(E346:G346)</f>
        <v>0</v>
      </c>
      <c r="I346" s="1326">
        <f>IF($L335="TC",0,IF($L335="Nso",0,VLOOKUP($A332,'Marks Entry'!$B$9:$FN$108,23,0)))</f>
        <v>0</v>
      </c>
      <c r="J346" s="1327"/>
      <c r="K346" s="532">
        <f>SUM(H346,I346)</f>
        <v>0</v>
      </c>
      <c r="L346" s="1328">
        <f>IF($L335="TC",0,IF($L335="Nso",0,VLOOKUP($A332,'Marks Entry'!$B$9:$FN$108,26,0)))</f>
        <v>0</v>
      </c>
      <c r="M346" s="1329"/>
      <c r="N346" s="537">
        <f>SUM(H346,I346,L346)</f>
        <v>0</v>
      </c>
      <c r="O346" s="544" t="str">
        <f>IF($L335="TC",0,IF($L335="Nso",0,VLOOKUP($A332,'Marks Entry'!$B$9:$FN$108,30,0)))</f>
        <v>E</v>
      </c>
      <c r="P346" s="1007"/>
    </row>
    <row r="347" spans="1:16" s="73" customFormat="1" ht="20.45" customHeight="1">
      <c r="A347" s="1425"/>
      <c r="B347" s="543" t="s">
        <v>210</v>
      </c>
      <c r="C347" s="1271" t="str">
        <f>'Marks Entry'!$AF$3</f>
        <v>ENGLISH</v>
      </c>
      <c r="D347" s="1272"/>
      <c r="E347" s="527">
        <f>IF($L335="TC",0,IF($L335="Nso",0,VLOOKUP($A332,'Marks Entry'!$B$9:$FN$108,33,0)))</f>
        <v>0</v>
      </c>
      <c r="F347" s="527">
        <f>IF($L335="TC",0,IF($L335="Nso",0,VLOOKUP($A332,'Marks Entry'!$B$9:$FN$108,36,0)))</f>
        <v>0</v>
      </c>
      <c r="G347" s="527">
        <f>IF($L335="TC",0,IF($L335="Nso",0,VLOOKUP($A332,'Marks Entry'!$B$9:$FN$108,39,0)))</f>
        <v>0</v>
      </c>
      <c r="H347" s="529">
        <f t="shared" ref="H347:H351" si="27">SUM(E347:G347)</f>
        <v>0</v>
      </c>
      <c r="I347" s="1273">
        <f>IF($L335="TC",0,IF($L335="Nso",0,VLOOKUP($A332,'Marks Entry'!$B$9:$FN$108,43,0)))</f>
        <v>0</v>
      </c>
      <c r="J347" s="1274"/>
      <c r="K347" s="533">
        <f t="shared" ref="K347:K351" si="28">SUM(H347,I347)</f>
        <v>0</v>
      </c>
      <c r="L347" s="1275">
        <f>IF($L335="TC",0,IF($L335="Nso",0,VLOOKUP($A332,'Marks Entry'!$B$9:$FN$108,46,0)))</f>
        <v>0</v>
      </c>
      <c r="M347" s="1276"/>
      <c r="N347" s="537">
        <f t="shared" ref="N347:N351" si="29">SUM(H347,I347,L347)</f>
        <v>0</v>
      </c>
      <c r="O347" s="544" t="str">
        <f>IF($L335="TC",0,IF($L335="Nso",0,VLOOKUP($A332,'Marks Entry'!$B$9:$FN$108,50,0)))</f>
        <v>E</v>
      </c>
      <c r="P347" s="1007"/>
    </row>
    <row r="348" spans="1:16" s="73" customFormat="1" ht="20.45" customHeight="1">
      <c r="A348" s="1425"/>
      <c r="B348" s="543" t="s">
        <v>210</v>
      </c>
      <c r="C348" s="1271" t="str">
        <f>'Marks Entry'!$AZ$3</f>
        <v>SANSKRIT</v>
      </c>
      <c r="D348" s="1272"/>
      <c r="E348" s="527">
        <f>IF($L335="TC",0,IF($L335="Nso",0,VLOOKUP($A332,'Marks Entry'!$B$9:$FN$108,53,0)))</f>
        <v>0</v>
      </c>
      <c r="F348" s="527">
        <f>IF($L335="TC",0,IF($L335="TC",0,IF($L335="Nso",0,VLOOKUP($A332,'Marks Entry'!$B$9:$FN$108,56,0))))</f>
        <v>0</v>
      </c>
      <c r="G348" s="527">
        <f>IF($L335="TC",0,IF($L335="TC",0,IF($L335="Nso",0,VLOOKUP($A332,'Marks Entry'!$B$9:$FN$108,59,0))))</f>
        <v>0</v>
      </c>
      <c r="H348" s="529">
        <f t="shared" si="27"/>
        <v>0</v>
      </c>
      <c r="I348" s="1273">
        <f>IF($L335="TC",0,IF($L335="Nso",0,VLOOKUP($A332,'Marks Entry'!$B$9:$FN$108,63,0)))</f>
        <v>0</v>
      </c>
      <c r="J348" s="1274"/>
      <c r="K348" s="533">
        <f t="shared" si="28"/>
        <v>0</v>
      </c>
      <c r="L348" s="1275">
        <f>IF($L335="TC",0,IF($L335="Nso",0,VLOOKUP($A332,'Marks Entry'!$B$9:$FN$108,66,0)))</f>
        <v>0</v>
      </c>
      <c r="M348" s="1276"/>
      <c r="N348" s="537">
        <f t="shared" si="29"/>
        <v>0</v>
      </c>
      <c r="O348" s="544" t="str">
        <f>IF($L335="TC",0,IF($L335="Nso",0,VLOOKUP($A332,'Marks Entry'!$B$9:$FN$108,70,0)))</f>
        <v>E</v>
      </c>
      <c r="P348" s="1007"/>
    </row>
    <row r="349" spans="1:16" s="73" customFormat="1" ht="20.45" customHeight="1">
      <c r="A349" s="1425"/>
      <c r="B349" s="543" t="s">
        <v>210</v>
      </c>
      <c r="C349" s="1271" t="str">
        <f>'Marks Entry'!$BT$3</f>
        <v>SCIENCE</v>
      </c>
      <c r="D349" s="1272"/>
      <c r="E349" s="527">
        <f>IF($L335="TC",0,IF($L335="Nso",0,VLOOKUP($A332,'Marks Entry'!$B$9:$FN$108,73,0)))</f>
        <v>0</v>
      </c>
      <c r="F349" s="527">
        <f>IF($L335="TC",0,IF($L335="Nso",0,VLOOKUP($A332,'Marks Entry'!$B$9:$FN$108,76,0)))</f>
        <v>0</v>
      </c>
      <c r="G349" s="527">
        <f>IF($L335="TC",0,IF($L335="Nso",0,VLOOKUP($A332,'Marks Entry'!$B$9:$FN$108,79,0)))</f>
        <v>0</v>
      </c>
      <c r="H349" s="529">
        <f t="shared" si="27"/>
        <v>0</v>
      </c>
      <c r="I349" s="1273">
        <f>IF($L335="TC",0,IF($L335="Nso",0,VLOOKUP($A332,'Marks Entry'!$B$9:$FN$108,83,0)))</f>
        <v>0</v>
      </c>
      <c r="J349" s="1274"/>
      <c r="K349" s="533">
        <f t="shared" si="28"/>
        <v>0</v>
      </c>
      <c r="L349" s="1275">
        <f>IF($L335="TC",0,IF($L335="Nso",0,VLOOKUP($A332,'Marks Entry'!$B$9:$FN$108,86,0)))</f>
        <v>0</v>
      </c>
      <c r="M349" s="1276"/>
      <c r="N349" s="537">
        <f t="shared" si="29"/>
        <v>0</v>
      </c>
      <c r="O349" s="544" t="str">
        <f>IF($L335="TC",0,IF($L335="Nso",0,VLOOKUP($A332,'Marks Entry'!$B$9:$FN$108,90,0)))</f>
        <v>E</v>
      </c>
      <c r="P349" s="1007"/>
    </row>
    <row r="350" spans="1:16" s="73" customFormat="1" ht="20.45" customHeight="1">
      <c r="A350" s="1425"/>
      <c r="B350" s="543" t="s">
        <v>210</v>
      </c>
      <c r="C350" s="1271" t="str">
        <f>'Marks Entry'!$CN$3</f>
        <v>MATHEMATICS</v>
      </c>
      <c r="D350" s="1272"/>
      <c r="E350" s="527">
        <f>IF($L335="TC",0,IF($L335="Nso",0,VLOOKUP($A332,'Marks Entry'!$B$9:$FN$108,93,0)))</f>
        <v>0</v>
      </c>
      <c r="F350" s="527">
        <f>IF($L335="TC",0,IF($L335="Nso",0,VLOOKUP($A332,'Marks Entry'!$B$9:$FN$108,96,0)))</f>
        <v>0</v>
      </c>
      <c r="G350" s="527">
        <f>IF($L335="TC",0,IF($L335="Nso",0,VLOOKUP($A332,'Marks Entry'!$B$9:$FN$108,99,0)))</f>
        <v>0</v>
      </c>
      <c r="H350" s="529">
        <f t="shared" si="27"/>
        <v>0</v>
      </c>
      <c r="I350" s="1273">
        <f>IF($L335="TC",0,IF($L335="Nso",0,VLOOKUP($A332,'Marks Entry'!$B$9:$FN$108,103,0)))</f>
        <v>0</v>
      </c>
      <c r="J350" s="1274"/>
      <c r="K350" s="533">
        <f t="shared" si="28"/>
        <v>0</v>
      </c>
      <c r="L350" s="1275">
        <f>IF($L335="TC",0,IF($L335="Nso",0,VLOOKUP($A332,'Marks Entry'!$B$9:$FN$108,106,0)))</f>
        <v>0</v>
      </c>
      <c r="M350" s="1276"/>
      <c r="N350" s="537">
        <f t="shared" si="29"/>
        <v>0</v>
      </c>
      <c r="O350" s="544" t="str">
        <f>IF($L335="TC",0,IF($L335="Nso",0,VLOOKUP($A332,'Marks Entry'!$B$9:$FN$108,110,0)))</f>
        <v>E</v>
      </c>
      <c r="P350" s="1007"/>
    </row>
    <row r="351" spans="1:16" s="73" customFormat="1" ht="20.45" customHeight="1" thickBot="1">
      <c r="A351" s="1425"/>
      <c r="B351" s="543" t="s">
        <v>210</v>
      </c>
      <c r="C351" s="1277" t="str">
        <f>'Marks Entry'!$DH$3</f>
        <v>SOCIAL SCIENCE</v>
      </c>
      <c r="D351" s="1278"/>
      <c r="E351" s="527">
        <f>IF($L335="TC",0,IF($L335="Nso",0,VLOOKUP($A332,'Marks Entry'!$B$9:$FN$108,113,0)))</f>
        <v>0</v>
      </c>
      <c r="F351" s="527">
        <f>IF($L335="TC",0,IF($L335="Nso",0,VLOOKUP($A332,'Marks Entry'!$B$9:$FN$108,116,0)))</f>
        <v>0</v>
      </c>
      <c r="G351" s="527">
        <f>IF($L335="TC",0,IF($L335="Nso",0,VLOOKUP($A332,'Marks Entry'!$B$9:$FN$108,119,0)))</f>
        <v>0</v>
      </c>
      <c r="H351" s="530">
        <f t="shared" si="27"/>
        <v>0</v>
      </c>
      <c r="I351" s="1279">
        <f>IF($L335="TC",0,IF($L335="Nso",0,VLOOKUP($A332,'Marks Entry'!$B$9:$FN$108,123,0)))</f>
        <v>0</v>
      </c>
      <c r="J351" s="1280"/>
      <c r="K351" s="534">
        <f t="shared" si="28"/>
        <v>0</v>
      </c>
      <c r="L351" s="1281">
        <f>IF($L335="TC",0,IF($L335="Nso",0,VLOOKUP($A332,'Marks Entry'!$B$9:$FN$108,126,0)))</f>
        <v>0</v>
      </c>
      <c r="M351" s="1282"/>
      <c r="N351" s="537">
        <f t="shared" si="29"/>
        <v>0</v>
      </c>
      <c r="O351" s="544" t="str">
        <f>IF($L335="TC",0,IF($L335="Nso",0,VLOOKUP($A332,'Marks Entry'!$B$9:$FN$108,130,0)))</f>
        <v>E</v>
      </c>
      <c r="P351" s="1007"/>
    </row>
    <row r="352" spans="1:16" s="73" customFormat="1" ht="20.45" customHeight="1">
      <c r="A352" s="1425"/>
      <c r="B352" s="543" t="s">
        <v>210</v>
      </c>
      <c r="C352" s="1350" t="s">
        <v>87</v>
      </c>
      <c r="D352" s="1351"/>
      <c r="E352" s="1352"/>
      <c r="F352" s="1356" t="s">
        <v>88</v>
      </c>
      <c r="G352" s="1357"/>
      <c r="H352" s="1358" t="s">
        <v>89</v>
      </c>
      <c r="I352" s="1358"/>
      <c r="J352" s="1359" t="s">
        <v>44</v>
      </c>
      <c r="K352" s="1360"/>
      <c r="L352" s="236" t="s">
        <v>95</v>
      </c>
      <c r="M352" s="691" t="s">
        <v>208</v>
      </c>
      <c r="N352" s="200" t="s">
        <v>42</v>
      </c>
      <c r="O352" s="545" t="s">
        <v>46</v>
      </c>
      <c r="P352" s="1007"/>
    </row>
    <row r="353" spans="1:16" s="73" customFormat="1" ht="20.45" customHeight="1" thickBot="1">
      <c r="A353" s="1425"/>
      <c r="B353" s="543" t="s">
        <v>210</v>
      </c>
      <c r="C353" s="1353"/>
      <c r="D353" s="1354"/>
      <c r="E353" s="1355"/>
      <c r="F353" s="1361">
        <f>IF($L335="TC",0,IF($L335="Nso",0,VLOOKUP($A332,'Marks Entry'!$B$9:$FN$108,161,0)))</f>
        <v>1200</v>
      </c>
      <c r="G353" s="1362"/>
      <c r="H353" s="1363">
        <f>IF($L335="TC",0,IF($L335="Nso",0,VLOOKUP($A332,'Marks Entry'!$B$9:$FN$108,162,0)))</f>
        <v>0</v>
      </c>
      <c r="I353" s="1363"/>
      <c r="J353" s="1364">
        <f>IF($L335="TC",0,IF($L335="Nso",0,VLOOKUP($A332,'Marks Entry'!$B$9:$FN$108,163,0)))</f>
        <v>0</v>
      </c>
      <c r="K353" s="1365"/>
      <c r="L353" s="237" t="str">
        <f>IF($L335="TC",0,IF($L335="Nso",0,VLOOKUP($A332,'Marks Entry'!$B$9:$FN$108,164,0)))</f>
        <v/>
      </c>
      <c r="M353" s="237" t="str">
        <f>IF($L335="TC",0,IF($L335="Nso",0,VLOOKUP($A332,'Marks Entry'!$B$9:$FN$108,165,0)))</f>
        <v/>
      </c>
      <c r="N353" s="542" t="str">
        <f>IF($L335="TC","TC",IF($L335="Nso","NSO",VLOOKUP($A332,'Marks Entry'!$B$9:$FN$108,166,0)))</f>
        <v>PROMOTED</v>
      </c>
      <c r="O353" s="546" t="str">
        <f>IF($L335="Nso",0,VLOOKUP($A332,'Marks Entry'!$B$9:$FN$108,168,0))</f>
        <v/>
      </c>
      <c r="P353" s="1007"/>
    </row>
    <row r="354" spans="1:16" s="73" customFormat="1" ht="20.45" customHeight="1">
      <c r="A354" s="1425"/>
      <c r="B354" s="543" t="s">
        <v>210</v>
      </c>
      <c r="C354" s="1332" t="s">
        <v>62</v>
      </c>
      <c r="D354" s="1333"/>
      <c r="E354" s="1333"/>
      <c r="F354" s="1333"/>
      <c r="G354" s="1333"/>
      <c r="H354" s="1333"/>
      <c r="I354" s="1334"/>
      <c r="J354" s="1335" t="s">
        <v>63</v>
      </c>
      <c r="K354" s="1335"/>
      <c r="L354" s="1336"/>
      <c r="M354" s="238">
        <f>IF($L335="TC",0,IF($L335="Nso",0,VLOOKUP($A332,'Marks Entry'!$B$9:$FN$108,158,0)))</f>
        <v>0</v>
      </c>
      <c r="N354" s="1337" t="s">
        <v>104</v>
      </c>
      <c r="O354" s="1338"/>
      <c r="P354" s="1007"/>
    </row>
    <row r="355" spans="1:16" s="73" customFormat="1" ht="20.45" customHeight="1" thickBot="1">
      <c r="A355" s="1425"/>
      <c r="B355" s="543" t="s">
        <v>210</v>
      </c>
      <c r="C355" s="1339" t="s">
        <v>57</v>
      </c>
      <c r="D355" s="1340"/>
      <c r="E355" s="1340"/>
      <c r="F355" s="1341" t="s">
        <v>168</v>
      </c>
      <c r="G355" s="1341"/>
      <c r="H355" s="1341"/>
      <c r="I355" s="523" t="s">
        <v>50</v>
      </c>
      <c r="J355" s="1342" t="s">
        <v>64</v>
      </c>
      <c r="K355" s="1342"/>
      <c r="L355" s="1343"/>
      <c r="M355" s="239">
        <f>IF($L335="TC",0,IF($L335="Nso",0,VLOOKUP($A332,'Marks Entry'!$B$9:$FN$108,159,0)))</f>
        <v>0</v>
      </c>
      <c r="N355" s="1344" t="str">
        <f>IF($L335="TC",0,IF($L335="Nso",0,VLOOKUP($A332,'Marks Entry'!$B$9:$FN$108,160,0)))</f>
        <v/>
      </c>
      <c r="O355" s="1345"/>
      <c r="P355" s="1007"/>
    </row>
    <row r="356" spans="1:16" s="73" customFormat="1" ht="20.45" customHeight="1">
      <c r="A356" s="1425"/>
      <c r="B356" s="543" t="s">
        <v>210</v>
      </c>
      <c r="C356" s="1339"/>
      <c r="D356" s="1340"/>
      <c r="E356" s="1340"/>
      <c r="F356" s="1341"/>
      <c r="G356" s="1341"/>
      <c r="H356" s="1341"/>
      <c r="I356" s="524" t="s">
        <v>102</v>
      </c>
      <c r="J356" s="1346" t="s">
        <v>65</v>
      </c>
      <c r="K356" s="1346"/>
      <c r="L356" s="1347"/>
      <c r="M356" s="1348" t="str">
        <f>IF($L335="TC",0,IF($L335="Nso",0,VLOOKUP($A332,'Marks Entry'!$B$9:$FN$108,169,0)))</f>
        <v>Need Improvement</v>
      </c>
      <c r="N356" s="1348"/>
      <c r="O356" s="1349"/>
      <c r="P356" s="1007"/>
    </row>
    <row r="357" spans="1:16" s="73" customFormat="1" ht="20.45" customHeight="1">
      <c r="A357" s="1425"/>
      <c r="B357" s="543" t="s">
        <v>210</v>
      </c>
      <c r="C357" s="1397" t="str">
        <f>'Marks Entry'!$EB$3</f>
        <v>Work Exp.</v>
      </c>
      <c r="D357" s="1398"/>
      <c r="E357" s="1399"/>
      <c r="F357" s="1400" t="str">
        <f>IF($L335="TC",0,IF($L335="Nso",0,VLOOKUP($A332,'Marks Entry'!$B$9:$GM$108,186,0)))</f>
        <v>0/100</v>
      </c>
      <c r="G357" s="1400"/>
      <c r="H357" s="1400"/>
      <c r="I357" s="59" t="str">
        <f>IF($L335="TC",0,IF($L335="Nso",0,VLOOKUP($A332,'Marks Entry'!$B$9:$GM$108,139,0)))</f>
        <v>E</v>
      </c>
      <c r="J357" s="1401" t="s">
        <v>81</v>
      </c>
      <c r="K357" s="1401"/>
      <c r="L357" s="1402"/>
      <c r="M357" s="1403">
        <f>'Marks Entry'!$AA$2</f>
        <v>45041</v>
      </c>
      <c r="N357" s="1403"/>
      <c r="O357" s="1404"/>
      <c r="P357" s="1007"/>
    </row>
    <row r="358" spans="1:16" s="73" customFormat="1" ht="20.45" customHeight="1">
      <c r="A358" s="1425"/>
      <c r="B358" s="543" t="s">
        <v>210</v>
      </c>
      <c r="C358" s="1405" t="str">
        <f>'Marks Entry'!$EK$3</f>
        <v>Art Edu.</v>
      </c>
      <c r="D358" s="1400"/>
      <c r="E358" s="1400"/>
      <c r="F358" s="1406" t="str">
        <f>IF($L335="TC",0,IF($L335="Nso",0,VLOOKUP($A332,'Marks Entry'!$B$9:$GM$108,190,0)))</f>
        <v>0/100</v>
      </c>
      <c r="G358" s="1407"/>
      <c r="H358" s="1408"/>
      <c r="I358" s="59" t="str">
        <f>IF($L335="TC",0,IF($L335="Nso",0,VLOOKUP($A332,'Marks Entry'!$B$9:$GM$108,148,0)))</f>
        <v>E</v>
      </c>
      <c r="J358" s="1409"/>
      <c r="K358" s="1409"/>
      <c r="L358" s="1410"/>
      <c r="M358" s="1410"/>
      <c r="N358" s="1410"/>
      <c r="O358" s="1411"/>
      <c r="P358" s="1007"/>
    </row>
    <row r="359" spans="1:16" s="73" customFormat="1" ht="20.45" customHeight="1">
      <c r="A359" s="1425"/>
      <c r="B359" s="543" t="s">
        <v>210</v>
      </c>
      <c r="C359" s="1366" t="str">
        <f>'Marks Entry'!$ET$3</f>
        <v>HEALTH &amp; PHY. EDU.</v>
      </c>
      <c r="D359" s="1367"/>
      <c r="E359" s="1367"/>
      <c r="F359" s="1368" t="str">
        <f>IF($L335="TC",0,IF($L335="Nso",0,VLOOKUP($A332,'Marks Entry'!$B$9:$GM$108,194,0)))</f>
        <v>0/100</v>
      </c>
      <c r="G359" s="1369"/>
      <c r="H359" s="1370"/>
      <c r="I359" s="59" t="str">
        <f>IF($L335="TC",0,IF($L335="Nso",0,VLOOKUP($A332,'Marks Entry'!$B$9:$GM$108,157,0)))</f>
        <v>E</v>
      </c>
      <c r="J359" s="1371" t="s">
        <v>77</v>
      </c>
      <c r="K359" s="1372"/>
      <c r="L359" s="1373"/>
      <c r="M359" s="1377"/>
      <c r="N359" s="1372"/>
      <c r="O359" s="1378"/>
      <c r="P359" s="1007"/>
    </row>
    <row r="360" spans="1:16" s="73" customFormat="1" ht="20.45" customHeight="1">
      <c r="A360" s="1425"/>
      <c r="B360" s="543" t="s">
        <v>210</v>
      </c>
      <c r="C360" s="1381" t="s">
        <v>66</v>
      </c>
      <c r="D360" s="1382"/>
      <c r="E360" s="1382"/>
      <c r="F360" s="1382"/>
      <c r="G360" s="1382"/>
      <c r="H360" s="1382"/>
      <c r="I360" s="1383"/>
      <c r="J360" s="1374"/>
      <c r="K360" s="1375"/>
      <c r="L360" s="1376"/>
      <c r="M360" s="1379"/>
      <c r="N360" s="1375"/>
      <c r="O360" s="1380"/>
      <c r="P360" s="1007"/>
    </row>
    <row r="361" spans="1:16" s="73" customFormat="1" ht="20.45" customHeight="1" thickBot="1">
      <c r="A361" s="1425"/>
      <c r="B361" s="543" t="s">
        <v>210</v>
      </c>
      <c r="C361" s="60" t="s">
        <v>67</v>
      </c>
      <c r="D361" s="1384" t="s">
        <v>72</v>
      </c>
      <c r="E361" s="1385"/>
      <c r="F361" s="1384" t="s">
        <v>73</v>
      </c>
      <c r="G361" s="1386"/>
      <c r="H361" s="1386"/>
      <c r="I361" s="1387"/>
      <c r="J361" s="1388" t="s">
        <v>78</v>
      </c>
      <c r="K361" s="1389"/>
      <c r="L361" s="1389"/>
      <c r="M361" s="1389"/>
      <c r="N361" s="1389"/>
      <c r="O361" s="1390"/>
      <c r="P361" s="1007"/>
    </row>
    <row r="362" spans="1:16" s="73" customFormat="1" ht="20.45" customHeight="1">
      <c r="A362" s="1425"/>
      <c r="B362" s="543" t="s">
        <v>210</v>
      </c>
      <c r="C362" s="690" t="s">
        <v>68</v>
      </c>
      <c r="D362" s="1328" t="s">
        <v>211</v>
      </c>
      <c r="E362" s="1327"/>
      <c r="F362" s="1394" t="s">
        <v>74</v>
      </c>
      <c r="G362" s="1395"/>
      <c r="H362" s="1395"/>
      <c r="I362" s="1396"/>
      <c r="J362" s="1391"/>
      <c r="K362" s="1392"/>
      <c r="L362" s="1392"/>
      <c r="M362" s="1392"/>
      <c r="N362" s="1392"/>
      <c r="O362" s="1393"/>
      <c r="P362" s="1007"/>
    </row>
    <row r="363" spans="1:16" s="73" customFormat="1" ht="20.45" customHeight="1">
      <c r="A363" s="1425"/>
      <c r="B363" s="543" t="s">
        <v>210</v>
      </c>
      <c r="C363" s="689" t="s">
        <v>69</v>
      </c>
      <c r="D363" s="1275" t="s">
        <v>212</v>
      </c>
      <c r="E363" s="1274"/>
      <c r="F363" s="1413" t="s">
        <v>75</v>
      </c>
      <c r="G363" s="1414"/>
      <c r="H363" s="1414"/>
      <c r="I363" s="1415"/>
      <c r="J363" s="1391"/>
      <c r="K363" s="1392"/>
      <c r="L363" s="1392"/>
      <c r="M363" s="1392"/>
      <c r="N363" s="1392"/>
      <c r="O363" s="1393"/>
      <c r="P363" s="1007"/>
    </row>
    <row r="364" spans="1:16" s="73" customFormat="1" ht="20.45" customHeight="1">
      <c r="A364" s="1425"/>
      <c r="B364" s="543" t="s">
        <v>210</v>
      </c>
      <c r="C364" s="689" t="s">
        <v>71</v>
      </c>
      <c r="D364" s="1275" t="s">
        <v>213</v>
      </c>
      <c r="E364" s="1274"/>
      <c r="F364" s="1413" t="s">
        <v>76</v>
      </c>
      <c r="G364" s="1414"/>
      <c r="H364" s="1414"/>
      <c r="I364" s="1415"/>
      <c r="J364" s="1416" t="s">
        <v>90</v>
      </c>
      <c r="K364" s="1417"/>
      <c r="L364" s="1417"/>
      <c r="M364" s="1417"/>
      <c r="N364" s="1417"/>
      <c r="O364" s="1418"/>
      <c r="P364" s="1007"/>
    </row>
    <row r="365" spans="1:16" s="73" customFormat="1" ht="20.45" customHeight="1">
      <c r="A365" s="1425"/>
      <c r="B365" s="543" t="s">
        <v>210</v>
      </c>
      <c r="C365" s="689" t="s">
        <v>70</v>
      </c>
      <c r="D365" s="1275" t="s">
        <v>214</v>
      </c>
      <c r="E365" s="1274"/>
      <c r="F365" s="1413" t="s">
        <v>103</v>
      </c>
      <c r="G365" s="1414"/>
      <c r="H365" s="1414"/>
      <c r="I365" s="1415"/>
      <c r="J365" s="1416"/>
      <c r="K365" s="1417"/>
      <c r="L365" s="1417"/>
      <c r="M365" s="1417"/>
      <c r="N365" s="1417"/>
      <c r="O365" s="1418"/>
      <c r="P365" s="1007"/>
    </row>
    <row r="366" spans="1:16" s="73" customFormat="1" ht="20.45" customHeight="1" thickBot="1">
      <c r="A366" s="1425"/>
      <c r="B366" s="547" t="s">
        <v>210</v>
      </c>
      <c r="C366" s="548" t="s">
        <v>153</v>
      </c>
      <c r="D366" s="1281" t="s">
        <v>215</v>
      </c>
      <c r="E366" s="1280"/>
      <c r="F366" s="1422" t="s">
        <v>216</v>
      </c>
      <c r="G366" s="1423"/>
      <c r="H366" s="1423"/>
      <c r="I366" s="1424"/>
      <c r="J366" s="1419"/>
      <c r="K366" s="1420"/>
      <c r="L366" s="1420"/>
      <c r="M366" s="1420"/>
      <c r="N366" s="1420"/>
      <c r="O366" s="1421"/>
      <c r="P366" s="1007"/>
    </row>
    <row r="367" spans="1:16" s="73" customFormat="1" ht="9.75" customHeight="1">
      <c r="A367" s="1303"/>
      <c r="B367" s="1303"/>
      <c r="C367" s="1303"/>
      <c r="D367" s="1303"/>
      <c r="E367" s="1303"/>
      <c r="F367" s="1303"/>
      <c r="G367" s="1303"/>
      <c r="H367" s="1303"/>
      <c r="I367" s="1303"/>
      <c r="J367" s="1303"/>
      <c r="K367" s="1303"/>
      <c r="L367" s="1303"/>
      <c r="M367" s="1303"/>
      <c r="N367" s="1303"/>
      <c r="O367" s="1303"/>
      <c r="P367" s="1303"/>
    </row>
    <row r="368" spans="1:16" s="73" customFormat="1" ht="17.25" customHeight="1" thickBot="1">
      <c r="A368" s="241">
        <f>A332+1</f>
        <v>11</v>
      </c>
      <c r="B368" s="1302" t="s">
        <v>53</v>
      </c>
      <c r="C368" s="1302"/>
      <c r="D368" s="1302"/>
      <c r="E368" s="1302"/>
      <c r="F368" s="1302"/>
      <c r="G368" s="1302"/>
      <c r="H368" s="1302"/>
      <c r="I368" s="1302"/>
      <c r="J368" s="1302"/>
      <c r="K368" s="1302"/>
      <c r="L368" s="1302"/>
      <c r="M368" s="1302"/>
      <c r="N368" s="1302"/>
      <c r="O368" s="1302"/>
      <c r="P368" s="1007"/>
    </row>
    <row r="369" spans="1:16" s="73" customFormat="1" ht="44.25" customHeight="1">
      <c r="A369" s="1425"/>
      <c r="B369" s="1304" t="str">
        <f>IF(L371&gt;0,CONCATENATE(I371,L371),0)</f>
        <v>Roll No.:-911</v>
      </c>
      <c r="C369" s="1306"/>
      <c r="D369" s="1308" t="str">
        <f>Master!$E$8</f>
        <v>Govt. Sr. Secondary School Raimalwada</v>
      </c>
      <c r="E369" s="1309"/>
      <c r="F369" s="1309"/>
      <c r="G369" s="1309"/>
      <c r="H369" s="1309"/>
      <c r="I369" s="1309"/>
      <c r="J369" s="1309"/>
      <c r="K369" s="1309"/>
      <c r="L369" s="1309"/>
      <c r="M369" s="1309"/>
      <c r="N369" s="1309"/>
      <c r="O369" s="1310"/>
      <c r="P369" s="1007"/>
    </row>
    <row r="370" spans="1:16" s="73" customFormat="1" ht="26.25" customHeight="1" thickBot="1">
      <c r="A370" s="1425"/>
      <c r="B370" s="1305"/>
      <c r="C370" s="1307"/>
      <c r="D370" s="1311" t="str">
        <f>Master!$E$11</f>
        <v>P.S.-Bapini (Jodhpur)</v>
      </c>
      <c r="E370" s="1311"/>
      <c r="F370" s="1311"/>
      <c r="G370" s="1311"/>
      <c r="H370" s="1311"/>
      <c r="I370" s="1311"/>
      <c r="J370" s="1311"/>
      <c r="K370" s="1311"/>
      <c r="L370" s="1311"/>
      <c r="M370" s="1311"/>
      <c r="N370" s="1311"/>
      <c r="O370" s="1312"/>
      <c r="P370" s="1007"/>
    </row>
    <row r="371" spans="1:16" s="73" customFormat="1" ht="15" customHeight="1">
      <c r="A371" s="1425"/>
      <c r="B371" s="1313"/>
      <c r="C371" s="1314" t="s">
        <v>163</v>
      </c>
      <c r="D371" s="1315"/>
      <c r="E371" s="1315"/>
      <c r="F371" s="1315"/>
      <c r="G371" s="1315"/>
      <c r="H371" s="1316"/>
      <c r="I371" s="1320" t="s">
        <v>125</v>
      </c>
      <c r="J371" s="1321"/>
      <c r="K371" s="1321"/>
      <c r="L371" s="1286">
        <f>VLOOKUP(A368,'Marks Entry'!$B$9:$G$108,6)</f>
        <v>911</v>
      </c>
      <c r="M371" s="1288" t="str">
        <f>CONCATENATE('Marks Entry'!$C$3,"0",'Marks Entry'!$G$3)</f>
        <v>School U-Dise Code :-08151106901</v>
      </c>
      <c r="N371" s="1289"/>
      <c r="O371" s="1290"/>
      <c r="P371" s="1007"/>
    </row>
    <row r="372" spans="1:16" s="73" customFormat="1" ht="15" customHeight="1">
      <c r="A372" s="1425"/>
      <c r="B372" s="1313"/>
      <c r="C372" s="1314"/>
      <c r="D372" s="1315"/>
      <c r="E372" s="1315"/>
      <c r="F372" s="1315"/>
      <c r="G372" s="1315"/>
      <c r="H372" s="1316"/>
      <c r="I372" s="1320"/>
      <c r="J372" s="1321"/>
      <c r="K372" s="1321"/>
      <c r="L372" s="1286"/>
      <c r="M372" s="1291" t="str">
        <f>CONCATENATE('Marks Entry'!$I$3,'Marks Entry'!$J$3)</f>
        <v>Session :-2022-23</v>
      </c>
      <c r="N372" s="1292"/>
      <c r="O372" s="1293"/>
      <c r="P372" s="1007"/>
    </row>
    <row r="373" spans="1:16" s="73" customFormat="1" ht="15" customHeight="1" thickBot="1">
      <c r="A373" s="1425"/>
      <c r="B373" s="1313"/>
      <c r="C373" s="1317"/>
      <c r="D373" s="1318"/>
      <c r="E373" s="1318"/>
      <c r="F373" s="1318"/>
      <c r="G373" s="1318"/>
      <c r="H373" s="1319"/>
      <c r="I373" s="1322"/>
      <c r="J373" s="1323"/>
      <c r="K373" s="1323"/>
      <c r="L373" s="1287"/>
      <c r="M373" s="1294"/>
      <c r="N373" s="1295"/>
      <c r="O373" s="1296"/>
      <c r="P373" s="1007"/>
    </row>
    <row r="374" spans="1:16" s="73" customFormat="1" ht="19.5" customHeight="1">
      <c r="A374" s="1425"/>
      <c r="B374" s="543" t="s">
        <v>210</v>
      </c>
      <c r="C374" s="1297" t="s">
        <v>21</v>
      </c>
      <c r="D374" s="1298"/>
      <c r="E374" s="1298"/>
      <c r="F374" s="1298"/>
      <c r="G374" s="1299"/>
      <c r="H374" s="13" t="s">
        <v>161</v>
      </c>
      <c r="I374" s="1300">
        <f>VLOOKUP($A368,'Marks Entry'!$B$9:$FN$108,4,0)</f>
        <v>0</v>
      </c>
      <c r="J374" s="1300"/>
      <c r="K374" s="1300"/>
      <c r="L374" s="1300"/>
      <c r="M374" s="1300"/>
      <c r="N374" s="1300"/>
      <c r="O374" s="1301"/>
      <c r="P374" s="1007"/>
    </row>
    <row r="375" spans="1:16" s="73" customFormat="1" ht="19.5" customHeight="1">
      <c r="A375" s="1425"/>
      <c r="B375" s="543" t="s">
        <v>210</v>
      </c>
      <c r="C375" s="1283" t="s">
        <v>23</v>
      </c>
      <c r="D375" s="1284"/>
      <c r="E375" s="1284"/>
      <c r="F375" s="1284"/>
      <c r="G375" s="1285"/>
      <c r="H375" s="25" t="s">
        <v>161</v>
      </c>
      <c r="I375" s="1252">
        <f>VLOOKUP($A368,'Marks Entry'!$B$9:$FN$108,7,0)</f>
        <v>0</v>
      </c>
      <c r="J375" s="1252"/>
      <c r="K375" s="1252"/>
      <c r="L375" s="1252"/>
      <c r="M375" s="1252"/>
      <c r="N375" s="1252"/>
      <c r="O375" s="1253"/>
      <c r="P375" s="1007"/>
    </row>
    <row r="376" spans="1:16" s="73" customFormat="1" ht="19.5" customHeight="1">
      <c r="A376" s="1425"/>
      <c r="B376" s="543" t="s">
        <v>210</v>
      </c>
      <c r="C376" s="1283" t="s">
        <v>24</v>
      </c>
      <c r="D376" s="1284"/>
      <c r="E376" s="1284"/>
      <c r="F376" s="1284"/>
      <c r="G376" s="1285"/>
      <c r="H376" s="25" t="s">
        <v>161</v>
      </c>
      <c r="I376" s="1252">
        <f>VLOOKUP($A368,'Marks Entry'!$B$9:$FN$108,8,0)</f>
        <v>0</v>
      </c>
      <c r="J376" s="1252"/>
      <c r="K376" s="1252"/>
      <c r="L376" s="1252"/>
      <c r="M376" s="1252"/>
      <c r="N376" s="1252"/>
      <c r="O376" s="1253"/>
      <c r="P376" s="1007"/>
    </row>
    <row r="377" spans="1:16" s="73" customFormat="1" ht="19.5" customHeight="1">
      <c r="A377" s="1425"/>
      <c r="B377" s="543" t="s">
        <v>210</v>
      </c>
      <c r="C377" s="1283" t="s">
        <v>55</v>
      </c>
      <c r="D377" s="1284"/>
      <c r="E377" s="1284"/>
      <c r="F377" s="1284"/>
      <c r="G377" s="1285"/>
      <c r="H377" s="25" t="s">
        <v>161</v>
      </c>
      <c r="I377" s="1252">
        <f>VLOOKUP($A368,'Marks Entry'!$B$9:$FN$108,9,0)</f>
        <v>0</v>
      </c>
      <c r="J377" s="1252"/>
      <c r="K377" s="1252"/>
      <c r="L377" s="1252"/>
      <c r="M377" s="1252"/>
      <c r="N377" s="1252"/>
      <c r="O377" s="1253"/>
      <c r="P377" s="1007"/>
    </row>
    <row r="378" spans="1:16" s="73" customFormat="1" ht="19.5" customHeight="1">
      <c r="A378" s="1425"/>
      <c r="B378" s="543" t="s">
        <v>210</v>
      </c>
      <c r="C378" s="1283" t="s">
        <v>56</v>
      </c>
      <c r="D378" s="1284"/>
      <c r="E378" s="1284"/>
      <c r="F378" s="1284"/>
      <c r="G378" s="1285"/>
      <c r="H378" s="25" t="s">
        <v>161</v>
      </c>
      <c r="I378" s="1251" t="str">
        <f>CONCATENATE('Marks Entry'!$G$4,'Marks Entry'!$J$4)</f>
        <v>6(A)</v>
      </c>
      <c r="J378" s="1252"/>
      <c r="K378" s="1252"/>
      <c r="L378" s="1252"/>
      <c r="M378" s="1252"/>
      <c r="N378" s="1252"/>
      <c r="O378" s="1253"/>
      <c r="P378" s="1007"/>
    </row>
    <row r="379" spans="1:16" s="73" customFormat="1" ht="19.5" customHeight="1" thickBot="1">
      <c r="A379" s="1425"/>
      <c r="B379" s="543" t="s">
        <v>210</v>
      </c>
      <c r="C379" s="1254" t="s">
        <v>26</v>
      </c>
      <c r="D379" s="1255"/>
      <c r="E379" s="1255"/>
      <c r="F379" s="1255"/>
      <c r="G379" s="1256"/>
      <c r="H379" s="61" t="s">
        <v>161</v>
      </c>
      <c r="I379" s="1257">
        <f>VLOOKUP($A368,'Marks Entry'!$B$9:$FN$108,10,0)</f>
        <v>0</v>
      </c>
      <c r="J379" s="1257"/>
      <c r="K379" s="1257"/>
      <c r="L379" s="1257"/>
      <c r="M379" s="1257"/>
      <c r="N379" s="1257"/>
      <c r="O379" s="1258"/>
      <c r="P379" s="1007"/>
    </row>
    <row r="380" spans="1:16" s="73" customFormat="1" ht="34.5" customHeight="1">
      <c r="A380" s="1425"/>
      <c r="B380" s="543" t="s">
        <v>210</v>
      </c>
      <c r="C380" s="1259" t="s">
        <v>57</v>
      </c>
      <c r="D380" s="1260"/>
      <c r="E380" s="525" t="s">
        <v>82</v>
      </c>
      <c r="F380" s="525" t="s">
        <v>83</v>
      </c>
      <c r="G380" s="525" t="str">
        <f>'Marks Entry'!$R$5</f>
        <v>No Bag Day Activity</v>
      </c>
      <c r="H380" s="521" t="s">
        <v>32</v>
      </c>
      <c r="I380" s="1261" t="s">
        <v>58</v>
      </c>
      <c r="J380" s="1262"/>
      <c r="K380" s="522" t="s">
        <v>203</v>
      </c>
      <c r="L380" s="1263" t="s">
        <v>94</v>
      </c>
      <c r="M380" s="1264"/>
      <c r="N380" s="535" t="s">
        <v>86</v>
      </c>
      <c r="O380" s="1265" t="s">
        <v>101</v>
      </c>
      <c r="P380" s="1007"/>
    </row>
    <row r="381" spans="1:16" s="73" customFormat="1" ht="20.45" customHeight="1" thickBot="1">
      <c r="A381" s="1425"/>
      <c r="B381" s="543" t="s">
        <v>210</v>
      </c>
      <c r="C381" s="1267" t="s">
        <v>59</v>
      </c>
      <c r="D381" s="1268"/>
      <c r="E381" s="549">
        <f>'Marks Entry'!$N$7</f>
        <v>10</v>
      </c>
      <c r="F381" s="549">
        <f>'Marks Entry'!$Q$7</f>
        <v>10</v>
      </c>
      <c r="G381" s="549">
        <f>'Marks Entry'!$T$7</f>
        <v>10</v>
      </c>
      <c r="H381" s="111">
        <f>SUM(E381:G381)</f>
        <v>30</v>
      </c>
      <c r="I381" s="1269">
        <f>'Marks Entry'!$X$7</f>
        <v>70</v>
      </c>
      <c r="J381" s="1270"/>
      <c r="K381" s="531">
        <f>SUM(H381,I381)</f>
        <v>100</v>
      </c>
      <c r="L381" s="1330">
        <f>'Marks Entry'!$AA$7</f>
        <v>100</v>
      </c>
      <c r="M381" s="1331"/>
      <c r="N381" s="536">
        <f>H381+I381+L381</f>
        <v>200</v>
      </c>
      <c r="O381" s="1266"/>
      <c r="P381" s="1007"/>
    </row>
    <row r="382" spans="1:16" s="73" customFormat="1" ht="20.45" customHeight="1">
      <c r="A382" s="1425"/>
      <c r="B382" s="543" t="s">
        <v>210</v>
      </c>
      <c r="C382" s="1324" t="str">
        <f>'Marks Entry'!$L$3</f>
        <v>HINDI</v>
      </c>
      <c r="D382" s="1325"/>
      <c r="E382" s="527">
        <f>IF($L371="TC",0,IF($L371="Nso",0,VLOOKUP($A368,'Marks Entry'!$B$9:$FN$108,13,0)))</f>
        <v>0</v>
      </c>
      <c r="F382" s="527">
        <f>IF($L371="TC",0,IF($L371="Nso",0,VLOOKUP($A368,'Marks Entry'!$B$9:$FN$108,16,0)))</f>
        <v>0</v>
      </c>
      <c r="G382" s="527">
        <f>IF($L371="TC",0,IF($L371="Nso",0,VLOOKUP($A368,'Marks Entry'!$B$9:$FN$108,19,0)))</f>
        <v>0</v>
      </c>
      <c r="H382" s="528">
        <f>SUM(E382:G382)</f>
        <v>0</v>
      </c>
      <c r="I382" s="1326">
        <f>IF($L371="TC",0,IF($L371="Nso",0,VLOOKUP($A368,'Marks Entry'!$B$9:$FN$108,23,0)))</f>
        <v>0</v>
      </c>
      <c r="J382" s="1327"/>
      <c r="K382" s="532">
        <f>SUM(H382,I382)</f>
        <v>0</v>
      </c>
      <c r="L382" s="1328">
        <f>IF($L371="TC",0,IF($L371="Nso",0,VLOOKUP($A368,'Marks Entry'!$B$9:$FN$108,26,0)))</f>
        <v>0</v>
      </c>
      <c r="M382" s="1329"/>
      <c r="N382" s="537">
        <f>SUM(H382,I382,L382)</f>
        <v>0</v>
      </c>
      <c r="O382" s="544" t="str">
        <f>IF($L371="TC",0,IF($L371="Nso",0,VLOOKUP($A368,'Marks Entry'!$B$9:$FN$108,30,0)))</f>
        <v>E</v>
      </c>
      <c r="P382" s="1007"/>
    </row>
    <row r="383" spans="1:16" s="73" customFormat="1" ht="20.45" customHeight="1">
      <c r="A383" s="1425"/>
      <c r="B383" s="543" t="s">
        <v>210</v>
      </c>
      <c r="C383" s="1271" t="str">
        <f>'Marks Entry'!$AF$3</f>
        <v>ENGLISH</v>
      </c>
      <c r="D383" s="1272"/>
      <c r="E383" s="527">
        <f>IF($L371="TC",0,IF($L371="Nso",0,VLOOKUP($A368,'Marks Entry'!$B$9:$FN$108,33,0)))</f>
        <v>0</v>
      </c>
      <c r="F383" s="527">
        <f>IF($L371="TC",0,IF($L371="Nso",0,VLOOKUP($A368,'Marks Entry'!$B$9:$FN$108,36,0)))</f>
        <v>0</v>
      </c>
      <c r="G383" s="527">
        <f>IF($L371="TC",0,IF($L371="Nso",0,VLOOKUP($A368,'Marks Entry'!$B$9:$FN$108,39,0)))</f>
        <v>0</v>
      </c>
      <c r="H383" s="529">
        <f t="shared" ref="H383:H387" si="30">SUM(E383:G383)</f>
        <v>0</v>
      </c>
      <c r="I383" s="1273">
        <f>IF($L371="TC",0,IF($L371="Nso",0,VLOOKUP($A368,'Marks Entry'!$B$9:$FN$108,43,0)))</f>
        <v>0</v>
      </c>
      <c r="J383" s="1274"/>
      <c r="K383" s="533">
        <f t="shared" ref="K383:K387" si="31">SUM(H383,I383)</f>
        <v>0</v>
      </c>
      <c r="L383" s="1275">
        <f>IF($L371="TC",0,IF($L371="Nso",0,VLOOKUP($A368,'Marks Entry'!$B$9:$FN$108,46,0)))</f>
        <v>0</v>
      </c>
      <c r="M383" s="1276"/>
      <c r="N383" s="537">
        <f t="shared" ref="N383:N387" si="32">SUM(H383,I383,L383)</f>
        <v>0</v>
      </c>
      <c r="O383" s="544" t="str">
        <f>IF($L371="TC",0,IF($L371="Nso",0,VLOOKUP($A368,'Marks Entry'!$B$9:$FN$108,50,0)))</f>
        <v>E</v>
      </c>
      <c r="P383" s="1007"/>
    </row>
    <row r="384" spans="1:16" s="73" customFormat="1" ht="20.45" customHeight="1">
      <c r="A384" s="1425"/>
      <c r="B384" s="543" t="s">
        <v>210</v>
      </c>
      <c r="C384" s="1271" t="str">
        <f>'Marks Entry'!$AZ$3</f>
        <v>SANSKRIT</v>
      </c>
      <c r="D384" s="1272"/>
      <c r="E384" s="527">
        <f>IF($L371="TC",0,IF($L371="Nso",0,VLOOKUP($A368,'Marks Entry'!$B$9:$FN$108,53,0)))</f>
        <v>0</v>
      </c>
      <c r="F384" s="527">
        <f>IF($L371="TC",0,IF($L371="TC",0,IF($L371="Nso",0,VLOOKUP($A368,'Marks Entry'!$B$9:$FN$108,56,0))))</f>
        <v>0</v>
      </c>
      <c r="G384" s="527">
        <f>IF($L371="TC",0,IF($L371="TC",0,IF($L371="Nso",0,VLOOKUP($A368,'Marks Entry'!$B$9:$FN$108,59,0))))</f>
        <v>0</v>
      </c>
      <c r="H384" s="529">
        <f t="shared" si="30"/>
        <v>0</v>
      </c>
      <c r="I384" s="1273">
        <f>IF($L371="TC",0,IF($L371="Nso",0,VLOOKUP($A368,'Marks Entry'!$B$9:$FN$108,63,0)))</f>
        <v>0</v>
      </c>
      <c r="J384" s="1274"/>
      <c r="K384" s="533">
        <f t="shared" si="31"/>
        <v>0</v>
      </c>
      <c r="L384" s="1275">
        <f>IF($L371="TC",0,IF($L371="Nso",0,VLOOKUP($A368,'Marks Entry'!$B$9:$FN$108,66,0)))</f>
        <v>0</v>
      </c>
      <c r="M384" s="1276"/>
      <c r="N384" s="537">
        <f t="shared" si="32"/>
        <v>0</v>
      </c>
      <c r="O384" s="544" t="str">
        <f>IF($L371="TC",0,IF($L371="Nso",0,VLOOKUP($A368,'Marks Entry'!$B$9:$FN$108,70,0)))</f>
        <v>E</v>
      </c>
      <c r="P384" s="1007"/>
    </row>
    <row r="385" spans="1:16" s="73" customFormat="1" ht="20.45" customHeight="1">
      <c r="A385" s="1425"/>
      <c r="B385" s="543" t="s">
        <v>210</v>
      </c>
      <c r="C385" s="1271" t="str">
        <f>'Marks Entry'!$BT$3</f>
        <v>SCIENCE</v>
      </c>
      <c r="D385" s="1272"/>
      <c r="E385" s="527">
        <f>IF($L371="TC",0,IF($L371="Nso",0,VLOOKUP($A368,'Marks Entry'!$B$9:$FN$108,73,0)))</f>
        <v>0</v>
      </c>
      <c r="F385" s="527">
        <f>IF($L371="TC",0,IF($L371="Nso",0,VLOOKUP($A368,'Marks Entry'!$B$9:$FN$108,76,0)))</f>
        <v>0</v>
      </c>
      <c r="G385" s="527">
        <f>IF($L371="TC",0,IF($L371="Nso",0,VLOOKUP($A368,'Marks Entry'!$B$9:$FN$108,79,0)))</f>
        <v>0</v>
      </c>
      <c r="H385" s="529">
        <f t="shared" si="30"/>
        <v>0</v>
      </c>
      <c r="I385" s="1273">
        <f>IF($L371="TC",0,IF($L371="Nso",0,VLOOKUP($A368,'Marks Entry'!$B$9:$FN$108,83,0)))</f>
        <v>0</v>
      </c>
      <c r="J385" s="1274"/>
      <c r="K385" s="533">
        <f t="shared" si="31"/>
        <v>0</v>
      </c>
      <c r="L385" s="1275">
        <f>IF($L371="TC",0,IF($L371="Nso",0,VLOOKUP($A368,'Marks Entry'!$B$9:$FN$108,86,0)))</f>
        <v>0</v>
      </c>
      <c r="M385" s="1276"/>
      <c r="N385" s="537">
        <f t="shared" si="32"/>
        <v>0</v>
      </c>
      <c r="O385" s="544" t="str">
        <f>IF($L371="TC",0,IF($L371="Nso",0,VLOOKUP($A368,'Marks Entry'!$B$9:$FN$108,90,0)))</f>
        <v>E</v>
      </c>
      <c r="P385" s="1007"/>
    </row>
    <row r="386" spans="1:16" s="73" customFormat="1" ht="20.45" customHeight="1">
      <c r="A386" s="1425"/>
      <c r="B386" s="543" t="s">
        <v>210</v>
      </c>
      <c r="C386" s="1271" t="str">
        <f>'Marks Entry'!$CN$3</f>
        <v>MATHEMATICS</v>
      </c>
      <c r="D386" s="1272"/>
      <c r="E386" s="527">
        <f>IF($L371="TC",0,IF($L371="Nso",0,VLOOKUP($A368,'Marks Entry'!$B$9:$FN$108,93,0)))</f>
        <v>0</v>
      </c>
      <c r="F386" s="527">
        <f>IF($L371="TC",0,IF($L371="Nso",0,VLOOKUP($A368,'Marks Entry'!$B$9:$FN$108,96,0)))</f>
        <v>0</v>
      </c>
      <c r="G386" s="527">
        <f>IF($L371="TC",0,IF($L371="Nso",0,VLOOKUP($A368,'Marks Entry'!$B$9:$FN$108,99,0)))</f>
        <v>0</v>
      </c>
      <c r="H386" s="529">
        <f t="shared" si="30"/>
        <v>0</v>
      </c>
      <c r="I386" s="1273">
        <f>IF($L371="TC",0,IF($L371="Nso",0,VLOOKUP($A368,'Marks Entry'!$B$9:$FN$108,103,0)))</f>
        <v>0</v>
      </c>
      <c r="J386" s="1274"/>
      <c r="K386" s="533">
        <f t="shared" si="31"/>
        <v>0</v>
      </c>
      <c r="L386" s="1275">
        <f>IF($L371="TC",0,IF($L371="Nso",0,VLOOKUP($A368,'Marks Entry'!$B$9:$FN$108,106,0)))</f>
        <v>0</v>
      </c>
      <c r="M386" s="1276"/>
      <c r="N386" s="537">
        <f t="shared" si="32"/>
        <v>0</v>
      </c>
      <c r="O386" s="544" t="str">
        <f>IF($L371="TC",0,IF($L371="Nso",0,VLOOKUP($A368,'Marks Entry'!$B$9:$FN$108,110,0)))</f>
        <v>E</v>
      </c>
      <c r="P386" s="1007"/>
    </row>
    <row r="387" spans="1:16" s="73" customFormat="1" ht="20.45" customHeight="1" thickBot="1">
      <c r="A387" s="1425"/>
      <c r="B387" s="543" t="s">
        <v>210</v>
      </c>
      <c r="C387" s="1277" t="str">
        <f>'Marks Entry'!$DH$3</f>
        <v>SOCIAL SCIENCE</v>
      </c>
      <c r="D387" s="1278"/>
      <c r="E387" s="527">
        <f>IF($L371="TC",0,IF($L371="Nso",0,VLOOKUP($A368,'Marks Entry'!$B$9:$FN$108,113,0)))</f>
        <v>0</v>
      </c>
      <c r="F387" s="527">
        <f>IF($L371="TC",0,IF($L371="Nso",0,VLOOKUP($A368,'Marks Entry'!$B$9:$FN$108,116,0)))</f>
        <v>0</v>
      </c>
      <c r="G387" s="527">
        <f>IF($L371="TC",0,IF($L371="Nso",0,VLOOKUP($A368,'Marks Entry'!$B$9:$FN$108,119,0)))</f>
        <v>0</v>
      </c>
      <c r="H387" s="530">
        <f t="shared" si="30"/>
        <v>0</v>
      </c>
      <c r="I387" s="1279">
        <f>IF($L371="TC",0,IF($L371="Nso",0,VLOOKUP($A368,'Marks Entry'!$B$9:$FN$108,123,0)))</f>
        <v>0</v>
      </c>
      <c r="J387" s="1280"/>
      <c r="K387" s="534">
        <f t="shared" si="31"/>
        <v>0</v>
      </c>
      <c r="L387" s="1281">
        <f>IF($L371="TC",0,IF($L371="Nso",0,VLOOKUP($A368,'Marks Entry'!$B$9:$FN$108,126,0)))</f>
        <v>0</v>
      </c>
      <c r="M387" s="1282"/>
      <c r="N387" s="537">
        <f t="shared" si="32"/>
        <v>0</v>
      </c>
      <c r="O387" s="544" t="str">
        <f>IF($L371="TC",0,IF($L371="Nso",0,VLOOKUP($A368,'Marks Entry'!$B$9:$FN$108,130,0)))</f>
        <v>E</v>
      </c>
      <c r="P387" s="1007"/>
    </row>
    <row r="388" spans="1:16" s="73" customFormat="1" ht="20.45" customHeight="1">
      <c r="A388" s="1425"/>
      <c r="B388" s="543" t="s">
        <v>210</v>
      </c>
      <c r="C388" s="1350" t="s">
        <v>87</v>
      </c>
      <c r="D388" s="1351"/>
      <c r="E388" s="1352"/>
      <c r="F388" s="1356" t="s">
        <v>88</v>
      </c>
      <c r="G388" s="1357"/>
      <c r="H388" s="1358" t="s">
        <v>89</v>
      </c>
      <c r="I388" s="1358"/>
      <c r="J388" s="1359" t="s">
        <v>44</v>
      </c>
      <c r="K388" s="1360"/>
      <c r="L388" s="236" t="s">
        <v>95</v>
      </c>
      <c r="M388" s="691" t="s">
        <v>208</v>
      </c>
      <c r="N388" s="200" t="s">
        <v>42</v>
      </c>
      <c r="O388" s="545" t="s">
        <v>46</v>
      </c>
      <c r="P388" s="1007"/>
    </row>
    <row r="389" spans="1:16" s="73" customFormat="1" ht="20.45" customHeight="1" thickBot="1">
      <c r="A389" s="1425"/>
      <c r="B389" s="543" t="s">
        <v>210</v>
      </c>
      <c r="C389" s="1353"/>
      <c r="D389" s="1354"/>
      <c r="E389" s="1355"/>
      <c r="F389" s="1361">
        <f>IF($L371="TC",0,IF($L371="Nso",0,VLOOKUP($A368,'Marks Entry'!$B$9:$FN$108,161,0)))</f>
        <v>1200</v>
      </c>
      <c r="G389" s="1362"/>
      <c r="H389" s="1363">
        <f>IF($L371="TC",0,IF($L371="Nso",0,VLOOKUP($A368,'Marks Entry'!$B$9:$FN$108,162,0)))</f>
        <v>0</v>
      </c>
      <c r="I389" s="1363"/>
      <c r="J389" s="1364">
        <f>IF($L371="TC",0,IF($L371="Nso",0,VLOOKUP($A368,'Marks Entry'!$B$9:$FN$108,163,0)))</f>
        <v>0</v>
      </c>
      <c r="K389" s="1365"/>
      <c r="L389" s="237" t="str">
        <f>IF($L371="TC",0,IF($L371="Nso",0,VLOOKUP($A368,'Marks Entry'!$B$9:$FN$108,164,0)))</f>
        <v/>
      </c>
      <c r="M389" s="237" t="str">
        <f>IF($L371="TC",0,IF($L371="Nso",0,VLOOKUP($A368,'Marks Entry'!$B$9:$FN$108,165,0)))</f>
        <v/>
      </c>
      <c r="N389" s="542" t="str">
        <f>IF($L371="TC","TC",IF($L371="Nso","NSO",VLOOKUP($A368,'Marks Entry'!$B$9:$FN$108,166,0)))</f>
        <v>PROMOTED</v>
      </c>
      <c r="O389" s="546" t="str">
        <f>IF($L371="Nso",0,VLOOKUP($A368,'Marks Entry'!$B$9:$FN$108,168,0))</f>
        <v/>
      </c>
      <c r="P389" s="1007"/>
    </row>
    <row r="390" spans="1:16" s="73" customFormat="1" ht="20.45" customHeight="1">
      <c r="A390" s="1425"/>
      <c r="B390" s="543" t="s">
        <v>210</v>
      </c>
      <c r="C390" s="1332" t="s">
        <v>62</v>
      </c>
      <c r="D390" s="1333"/>
      <c r="E390" s="1333"/>
      <c r="F390" s="1333"/>
      <c r="G390" s="1333"/>
      <c r="H390" s="1333"/>
      <c r="I390" s="1334"/>
      <c r="J390" s="1335" t="s">
        <v>63</v>
      </c>
      <c r="K390" s="1335"/>
      <c r="L390" s="1336"/>
      <c r="M390" s="238">
        <f>IF($L371="TC",0,IF($L371="Nso",0,VLOOKUP($A368,'Marks Entry'!$B$9:$FN$108,158,0)))</f>
        <v>0</v>
      </c>
      <c r="N390" s="1337" t="s">
        <v>104</v>
      </c>
      <c r="O390" s="1338"/>
      <c r="P390" s="1007"/>
    </row>
    <row r="391" spans="1:16" s="73" customFormat="1" ht="20.45" customHeight="1" thickBot="1">
      <c r="A391" s="1425"/>
      <c r="B391" s="543" t="s">
        <v>210</v>
      </c>
      <c r="C391" s="1339" t="s">
        <v>57</v>
      </c>
      <c r="D391" s="1340"/>
      <c r="E391" s="1340"/>
      <c r="F391" s="1341" t="s">
        <v>168</v>
      </c>
      <c r="G391" s="1341"/>
      <c r="H391" s="1341"/>
      <c r="I391" s="523" t="s">
        <v>50</v>
      </c>
      <c r="J391" s="1342" t="s">
        <v>64</v>
      </c>
      <c r="K391" s="1342"/>
      <c r="L391" s="1343"/>
      <c r="M391" s="239">
        <f>IF($L371="TC",0,IF($L371="Nso",0,VLOOKUP($A368,'Marks Entry'!$B$9:$FN$108,159,0)))</f>
        <v>0</v>
      </c>
      <c r="N391" s="1344" t="str">
        <f>IF($L371="TC",0,IF($L371="Nso",0,VLOOKUP($A368,'Marks Entry'!$B$9:$FN$108,160,0)))</f>
        <v/>
      </c>
      <c r="O391" s="1345"/>
      <c r="P391" s="1007"/>
    </row>
    <row r="392" spans="1:16" s="73" customFormat="1" ht="20.45" customHeight="1">
      <c r="A392" s="1425"/>
      <c r="B392" s="543" t="s">
        <v>210</v>
      </c>
      <c r="C392" s="1339"/>
      <c r="D392" s="1340"/>
      <c r="E392" s="1340"/>
      <c r="F392" s="1341"/>
      <c r="G392" s="1341"/>
      <c r="H392" s="1341"/>
      <c r="I392" s="524" t="s">
        <v>102</v>
      </c>
      <c r="J392" s="1346" t="s">
        <v>65</v>
      </c>
      <c r="K392" s="1346"/>
      <c r="L392" s="1347"/>
      <c r="M392" s="1348" t="str">
        <f>IF($L371="TC",0,IF($L371="Nso",0,VLOOKUP($A368,'Marks Entry'!$B$9:$FN$108,169,0)))</f>
        <v>Need Improvement</v>
      </c>
      <c r="N392" s="1348"/>
      <c r="O392" s="1349"/>
      <c r="P392" s="1007"/>
    </row>
    <row r="393" spans="1:16" s="73" customFormat="1" ht="20.45" customHeight="1">
      <c r="A393" s="1425"/>
      <c r="B393" s="543" t="s">
        <v>210</v>
      </c>
      <c r="C393" s="1397" t="str">
        <f>'Marks Entry'!$EB$3</f>
        <v>Work Exp.</v>
      </c>
      <c r="D393" s="1398"/>
      <c r="E393" s="1399"/>
      <c r="F393" s="1400" t="str">
        <f>IF($L371="TC",0,IF($L371="Nso",0,VLOOKUP($A368,'Marks Entry'!$B$9:$GM$108,186,0)))</f>
        <v>0/100</v>
      </c>
      <c r="G393" s="1400"/>
      <c r="H393" s="1400"/>
      <c r="I393" s="59" t="str">
        <f>IF($L371="TC",0,IF($L371="Nso",0,VLOOKUP($A368,'Marks Entry'!$B$9:$GM$108,139,0)))</f>
        <v>E</v>
      </c>
      <c r="J393" s="1401" t="s">
        <v>81</v>
      </c>
      <c r="K393" s="1401"/>
      <c r="L393" s="1402"/>
      <c r="M393" s="1403">
        <f>'Marks Entry'!$AA$2</f>
        <v>45041</v>
      </c>
      <c r="N393" s="1403"/>
      <c r="O393" s="1404"/>
      <c r="P393" s="1007"/>
    </row>
    <row r="394" spans="1:16" s="73" customFormat="1" ht="20.45" customHeight="1">
      <c r="A394" s="1425"/>
      <c r="B394" s="543" t="s">
        <v>210</v>
      </c>
      <c r="C394" s="1405" t="str">
        <f>'Marks Entry'!$EK$3</f>
        <v>Art Edu.</v>
      </c>
      <c r="D394" s="1400"/>
      <c r="E394" s="1400"/>
      <c r="F394" s="1406" t="str">
        <f>IF($L371="TC",0,IF($L371="Nso",0,VLOOKUP($A368,'Marks Entry'!$B$9:$GM$108,190,0)))</f>
        <v>0/100</v>
      </c>
      <c r="G394" s="1407"/>
      <c r="H394" s="1408"/>
      <c r="I394" s="59" t="str">
        <f>IF($L371="TC",0,IF($L371="Nso",0,VLOOKUP($A368,'Marks Entry'!$B$9:$GM$108,148,0)))</f>
        <v>E</v>
      </c>
      <c r="J394" s="1409"/>
      <c r="K394" s="1409"/>
      <c r="L394" s="1410"/>
      <c r="M394" s="1410"/>
      <c r="N394" s="1410"/>
      <c r="O394" s="1411"/>
      <c r="P394" s="1007"/>
    </row>
    <row r="395" spans="1:16" s="73" customFormat="1" ht="20.45" customHeight="1">
      <c r="A395" s="1425"/>
      <c r="B395" s="543" t="s">
        <v>210</v>
      </c>
      <c r="C395" s="1366" t="str">
        <f>'Marks Entry'!$ET$3</f>
        <v>HEALTH &amp; PHY. EDU.</v>
      </c>
      <c r="D395" s="1367"/>
      <c r="E395" s="1367"/>
      <c r="F395" s="1368" t="str">
        <f>IF($L371="TC",0,IF($L371="Nso",0,VLOOKUP($A368,'Marks Entry'!$B$9:$GM$108,194,0)))</f>
        <v>0/100</v>
      </c>
      <c r="G395" s="1369"/>
      <c r="H395" s="1370"/>
      <c r="I395" s="59" t="str">
        <f>IF($L371="TC",0,IF($L371="Nso",0,VLOOKUP($A368,'Marks Entry'!$B$9:$GM$108,157,0)))</f>
        <v>E</v>
      </c>
      <c r="J395" s="1371" t="s">
        <v>77</v>
      </c>
      <c r="K395" s="1372"/>
      <c r="L395" s="1373"/>
      <c r="M395" s="1377"/>
      <c r="N395" s="1372"/>
      <c r="O395" s="1378"/>
      <c r="P395" s="1007"/>
    </row>
    <row r="396" spans="1:16" s="73" customFormat="1" ht="20.45" customHeight="1">
      <c r="A396" s="1425"/>
      <c r="B396" s="543" t="s">
        <v>210</v>
      </c>
      <c r="C396" s="1381" t="s">
        <v>66</v>
      </c>
      <c r="D396" s="1382"/>
      <c r="E396" s="1382"/>
      <c r="F396" s="1382"/>
      <c r="G396" s="1382"/>
      <c r="H396" s="1382"/>
      <c r="I396" s="1383"/>
      <c r="J396" s="1374"/>
      <c r="K396" s="1375"/>
      <c r="L396" s="1376"/>
      <c r="M396" s="1379"/>
      <c r="N396" s="1375"/>
      <c r="O396" s="1380"/>
      <c r="P396" s="1007"/>
    </row>
    <row r="397" spans="1:16" s="73" customFormat="1" ht="20.45" customHeight="1" thickBot="1">
      <c r="A397" s="1425"/>
      <c r="B397" s="543" t="s">
        <v>210</v>
      </c>
      <c r="C397" s="60" t="s">
        <v>67</v>
      </c>
      <c r="D397" s="1384" t="s">
        <v>72</v>
      </c>
      <c r="E397" s="1385"/>
      <c r="F397" s="1384" t="s">
        <v>73</v>
      </c>
      <c r="G397" s="1386"/>
      <c r="H397" s="1386"/>
      <c r="I397" s="1387"/>
      <c r="J397" s="1388" t="s">
        <v>78</v>
      </c>
      <c r="K397" s="1389"/>
      <c r="L397" s="1389"/>
      <c r="M397" s="1389"/>
      <c r="N397" s="1389"/>
      <c r="O397" s="1390"/>
      <c r="P397" s="1007"/>
    </row>
    <row r="398" spans="1:16" s="73" customFormat="1" ht="20.45" customHeight="1">
      <c r="A398" s="1425"/>
      <c r="B398" s="543" t="s">
        <v>210</v>
      </c>
      <c r="C398" s="690" t="s">
        <v>68</v>
      </c>
      <c r="D398" s="1328" t="s">
        <v>211</v>
      </c>
      <c r="E398" s="1327"/>
      <c r="F398" s="1394" t="s">
        <v>74</v>
      </c>
      <c r="G398" s="1395"/>
      <c r="H398" s="1395"/>
      <c r="I398" s="1396"/>
      <c r="J398" s="1391"/>
      <c r="K398" s="1392"/>
      <c r="L398" s="1392"/>
      <c r="M398" s="1392"/>
      <c r="N398" s="1392"/>
      <c r="O398" s="1393"/>
      <c r="P398" s="1007"/>
    </row>
    <row r="399" spans="1:16" s="73" customFormat="1" ht="20.45" customHeight="1">
      <c r="A399" s="1425"/>
      <c r="B399" s="543" t="s">
        <v>210</v>
      </c>
      <c r="C399" s="689" t="s">
        <v>69</v>
      </c>
      <c r="D399" s="1275" t="s">
        <v>212</v>
      </c>
      <c r="E399" s="1274"/>
      <c r="F399" s="1413" t="s">
        <v>75</v>
      </c>
      <c r="G399" s="1414"/>
      <c r="H399" s="1414"/>
      <c r="I399" s="1415"/>
      <c r="J399" s="1391"/>
      <c r="K399" s="1392"/>
      <c r="L399" s="1392"/>
      <c r="M399" s="1392"/>
      <c r="N399" s="1392"/>
      <c r="O399" s="1393"/>
      <c r="P399" s="1007"/>
    </row>
    <row r="400" spans="1:16" s="73" customFormat="1" ht="20.45" customHeight="1">
      <c r="A400" s="1425"/>
      <c r="B400" s="543" t="s">
        <v>210</v>
      </c>
      <c r="C400" s="689" t="s">
        <v>71</v>
      </c>
      <c r="D400" s="1275" t="s">
        <v>213</v>
      </c>
      <c r="E400" s="1274"/>
      <c r="F400" s="1413" t="s">
        <v>76</v>
      </c>
      <c r="G400" s="1414"/>
      <c r="H400" s="1414"/>
      <c r="I400" s="1415"/>
      <c r="J400" s="1416" t="s">
        <v>90</v>
      </c>
      <c r="K400" s="1417"/>
      <c r="L400" s="1417"/>
      <c r="M400" s="1417"/>
      <c r="N400" s="1417"/>
      <c r="O400" s="1418"/>
      <c r="P400" s="1007"/>
    </row>
    <row r="401" spans="1:16" s="73" customFormat="1" ht="20.45" customHeight="1">
      <c r="A401" s="1425"/>
      <c r="B401" s="543" t="s">
        <v>210</v>
      </c>
      <c r="C401" s="689" t="s">
        <v>70</v>
      </c>
      <c r="D401" s="1275" t="s">
        <v>214</v>
      </c>
      <c r="E401" s="1274"/>
      <c r="F401" s="1413" t="s">
        <v>103</v>
      </c>
      <c r="G401" s="1414"/>
      <c r="H401" s="1414"/>
      <c r="I401" s="1415"/>
      <c r="J401" s="1416"/>
      <c r="K401" s="1417"/>
      <c r="L401" s="1417"/>
      <c r="M401" s="1417"/>
      <c r="N401" s="1417"/>
      <c r="O401" s="1418"/>
      <c r="P401" s="1007"/>
    </row>
    <row r="402" spans="1:16" s="73" customFormat="1" ht="20.45" customHeight="1" thickBot="1">
      <c r="A402" s="1425"/>
      <c r="B402" s="547" t="s">
        <v>210</v>
      </c>
      <c r="C402" s="548" t="s">
        <v>153</v>
      </c>
      <c r="D402" s="1281" t="s">
        <v>215</v>
      </c>
      <c r="E402" s="1280"/>
      <c r="F402" s="1422" t="s">
        <v>216</v>
      </c>
      <c r="G402" s="1423"/>
      <c r="H402" s="1423"/>
      <c r="I402" s="1424"/>
      <c r="J402" s="1419"/>
      <c r="K402" s="1420"/>
      <c r="L402" s="1420"/>
      <c r="M402" s="1420"/>
      <c r="N402" s="1420"/>
      <c r="O402" s="1421"/>
      <c r="P402" s="1007"/>
    </row>
    <row r="403" spans="1:16" s="73" customFormat="1" ht="21" customHeight="1">
      <c r="A403" s="1412"/>
      <c r="B403" s="1412"/>
      <c r="C403" s="1412"/>
      <c r="D403" s="1412"/>
      <c r="E403" s="1412"/>
      <c r="F403" s="1412"/>
      <c r="G403" s="1412"/>
      <c r="H403" s="1412"/>
      <c r="I403" s="1412"/>
      <c r="J403" s="1412"/>
      <c r="K403" s="1412"/>
      <c r="L403" s="1412"/>
      <c r="M403" s="1412"/>
      <c r="N403" s="1412"/>
      <c r="O403" s="1412"/>
      <c r="P403" s="1412"/>
    </row>
    <row r="404" spans="1:16" s="73" customFormat="1" ht="21" customHeight="1">
      <c r="A404" s="692"/>
      <c r="B404" s="688"/>
      <c r="C404" s="688"/>
      <c r="D404" s="688"/>
      <c r="E404" s="688"/>
      <c r="F404" s="688"/>
      <c r="G404" s="688"/>
      <c r="H404" s="688"/>
      <c r="I404" s="688"/>
      <c r="J404" s="688"/>
      <c r="K404" s="688"/>
      <c r="L404" s="688"/>
      <c r="M404" s="688"/>
      <c r="N404" s="688"/>
      <c r="O404" s="688"/>
      <c r="P404" s="688"/>
    </row>
    <row r="405" spans="1:16" s="73" customFormat="1" ht="17.25" customHeight="1" thickBot="1">
      <c r="A405" s="241">
        <f>A368+1</f>
        <v>12</v>
      </c>
      <c r="B405" s="1302" t="s">
        <v>53</v>
      </c>
      <c r="C405" s="1302"/>
      <c r="D405" s="1302"/>
      <c r="E405" s="1302"/>
      <c r="F405" s="1302"/>
      <c r="G405" s="1302"/>
      <c r="H405" s="1302"/>
      <c r="I405" s="1302"/>
      <c r="J405" s="1302"/>
      <c r="K405" s="1302"/>
      <c r="L405" s="1302"/>
      <c r="M405" s="1302"/>
      <c r="N405" s="1302"/>
      <c r="O405" s="1302"/>
      <c r="P405" s="1007"/>
    </row>
    <row r="406" spans="1:16" s="73" customFormat="1" ht="44.25" customHeight="1">
      <c r="A406" s="1425"/>
      <c r="B406" s="1304" t="str">
        <f>IF(L408&gt;0,CONCATENATE(I408,L408),0)</f>
        <v>Roll No.:-912</v>
      </c>
      <c r="C406" s="1306"/>
      <c r="D406" s="1308" t="str">
        <f>Master!$E$8</f>
        <v>Govt. Sr. Secondary School Raimalwada</v>
      </c>
      <c r="E406" s="1309"/>
      <c r="F406" s="1309"/>
      <c r="G406" s="1309"/>
      <c r="H406" s="1309"/>
      <c r="I406" s="1309"/>
      <c r="J406" s="1309"/>
      <c r="K406" s="1309"/>
      <c r="L406" s="1309"/>
      <c r="M406" s="1309"/>
      <c r="N406" s="1309"/>
      <c r="O406" s="1310"/>
      <c r="P406" s="1007"/>
    </row>
    <row r="407" spans="1:16" s="73" customFormat="1" ht="26.25" customHeight="1" thickBot="1">
      <c r="A407" s="1425"/>
      <c r="B407" s="1305"/>
      <c r="C407" s="1307"/>
      <c r="D407" s="1311" t="str">
        <f>Master!$E$11</f>
        <v>P.S.-Bapini (Jodhpur)</v>
      </c>
      <c r="E407" s="1311"/>
      <c r="F407" s="1311"/>
      <c r="G407" s="1311"/>
      <c r="H407" s="1311"/>
      <c r="I407" s="1311"/>
      <c r="J407" s="1311"/>
      <c r="K407" s="1311"/>
      <c r="L407" s="1311"/>
      <c r="M407" s="1311"/>
      <c r="N407" s="1311"/>
      <c r="O407" s="1312"/>
      <c r="P407" s="1007"/>
    </row>
    <row r="408" spans="1:16" s="73" customFormat="1" ht="15" customHeight="1">
      <c r="A408" s="1425"/>
      <c r="B408" s="1313"/>
      <c r="C408" s="1314" t="s">
        <v>163</v>
      </c>
      <c r="D408" s="1315"/>
      <c r="E408" s="1315"/>
      <c r="F408" s="1315"/>
      <c r="G408" s="1315"/>
      <c r="H408" s="1316"/>
      <c r="I408" s="1320" t="s">
        <v>125</v>
      </c>
      <c r="J408" s="1321"/>
      <c r="K408" s="1321"/>
      <c r="L408" s="1286">
        <f>VLOOKUP(A405,'Marks Entry'!$B$9:$G$108,6)</f>
        <v>912</v>
      </c>
      <c r="M408" s="1288" t="str">
        <f>CONCATENATE('Marks Entry'!$C$3,"0",'Marks Entry'!$G$3)</f>
        <v>School U-Dise Code :-08151106901</v>
      </c>
      <c r="N408" s="1289"/>
      <c r="O408" s="1290"/>
      <c r="P408" s="1007"/>
    </row>
    <row r="409" spans="1:16" s="73" customFormat="1" ht="15" customHeight="1">
      <c r="A409" s="1425"/>
      <c r="B409" s="1313"/>
      <c r="C409" s="1314"/>
      <c r="D409" s="1315"/>
      <c r="E409" s="1315"/>
      <c r="F409" s="1315"/>
      <c r="G409" s="1315"/>
      <c r="H409" s="1316"/>
      <c r="I409" s="1320"/>
      <c r="J409" s="1321"/>
      <c r="K409" s="1321"/>
      <c r="L409" s="1286"/>
      <c r="M409" s="1291" t="str">
        <f>CONCATENATE('Marks Entry'!$I$3,'Marks Entry'!$J$3)</f>
        <v>Session :-2022-23</v>
      </c>
      <c r="N409" s="1292"/>
      <c r="O409" s="1293"/>
      <c r="P409" s="1007"/>
    </row>
    <row r="410" spans="1:16" s="73" customFormat="1" ht="15" customHeight="1" thickBot="1">
      <c r="A410" s="1425"/>
      <c r="B410" s="1313"/>
      <c r="C410" s="1317"/>
      <c r="D410" s="1318"/>
      <c r="E410" s="1318"/>
      <c r="F410" s="1318"/>
      <c r="G410" s="1318"/>
      <c r="H410" s="1319"/>
      <c r="I410" s="1322"/>
      <c r="J410" s="1323"/>
      <c r="K410" s="1323"/>
      <c r="L410" s="1287"/>
      <c r="M410" s="1294"/>
      <c r="N410" s="1295"/>
      <c r="O410" s="1296"/>
      <c r="P410" s="1007"/>
    </row>
    <row r="411" spans="1:16" s="73" customFormat="1" ht="19.5" customHeight="1">
      <c r="A411" s="1425"/>
      <c r="B411" s="543" t="s">
        <v>210</v>
      </c>
      <c r="C411" s="1297" t="s">
        <v>21</v>
      </c>
      <c r="D411" s="1298"/>
      <c r="E411" s="1298"/>
      <c r="F411" s="1298"/>
      <c r="G411" s="1299"/>
      <c r="H411" s="13" t="s">
        <v>161</v>
      </c>
      <c r="I411" s="1300">
        <f>VLOOKUP($A405,'Marks Entry'!$B$9:$FN$108,4,0)</f>
        <v>0</v>
      </c>
      <c r="J411" s="1300"/>
      <c r="K411" s="1300"/>
      <c r="L411" s="1300"/>
      <c r="M411" s="1300"/>
      <c r="N411" s="1300"/>
      <c r="O411" s="1301"/>
      <c r="P411" s="1007"/>
    </row>
    <row r="412" spans="1:16" s="73" customFormat="1" ht="19.5" customHeight="1">
      <c r="A412" s="1425"/>
      <c r="B412" s="543" t="s">
        <v>210</v>
      </c>
      <c r="C412" s="1283" t="s">
        <v>23</v>
      </c>
      <c r="D412" s="1284"/>
      <c r="E412" s="1284"/>
      <c r="F412" s="1284"/>
      <c r="G412" s="1285"/>
      <c r="H412" s="25" t="s">
        <v>161</v>
      </c>
      <c r="I412" s="1252">
        <f>VLOOKUP($A405,'Marks Entry'!$B$9:$FN$108,7,0)</f>
        <v>0</v>
      </c>
      <c r="J412" s="1252"/>
      <c r="K412" s="1252"/>
      <c r="L412" s="1252"/>
      <c r="M412" s="1252"/>
      <c r="N412" s="1252"/>
      <c r="O412" s="1253"/>
      <c r="P412" s="1007"/>
    </row>
    <row r="413" spans="1:16" s="73" customFormat="1" ht="19.5" customHeight="1">
      <c r="A413" s="1425"/>
      <c r="B413" s="543" t="s">
        <v>210</v>
      </c>
      <c r="C413" s="1283" t="s">
        <v>24</v>
      </c>
      <c r="D413" s="1284"/>
      <c r="E413" s="1284"/>
      <c r="F413" s="1284"/>
      <c r="G413" s="1285"/>
      <c r="H413" s="25" t="s">
        <v>161</v>
      </c>
      <c r="I413" s="1252">
        <f>VLOOKUP($A405,'Marks Entry'!$B$9:$FN$108,8,0)</f>
        <v>0</v>
      </c>
      <c r="J413" s="1252"/>
      <c r="K413" s="1252"/>
      <c r="L413" s="1252"/>
      <c r="M413" s="1252"/>
      <c r="N413" s="1252"/>
      <c r="O413" s="1253"/>
      <c r="P413" s="1007"/>
    </row>
    <row r="414" spans="1:16" s="73" customFormat="1" ht="19.5" customHeight="1">
      <c r="A414" s="1425"/>
      <c r="B414" s="543" t="s">
        <v>210</v>
      </c>
      <c r="C414" s="1283" t="s">
        <v>55</v>
      </c>
      <c r="D414" s="1284"/>
      <c r="E414" s="1284"/>
      <c r="F414" s="1284"/>
      <c r="G414" s="1285"/>
      <c r="H414" s="25" t="s">
        <v>161</v>
      </c>
      <c r="I414" s="1252">
        <f>VLOOKUP($A405,'Marks Entry'!$B$9:$FN$108,9,0)</f>
        <v>0</v>
      </c>
      <c r="J414" s="1252"/>
      <c r="K414" s="1252"/>
      <c r="L414" s="1252"/>
      <c r="M414" s="1252"/>
      <c r="N414" s="1252"/>
      <c r="O414" s="1253"/>
      <c r="P414" s="1007"/>
    </row>
    <row r="415" spans="1:16" s="73" customFormat="1" ht="19.5" customHeight="1">
      <c r="A415" s="1425"/>
      <c r="B415" s="543" t="s">
        <v>210</v>
      </c>
      <c r="C415" s="1283" t="s">
        <v>56</v>
      </c>
      <c r="D415" s="1284"/>
      <c r="E415" s="1284"/>
      <c r="F415" s="1284"/>
      <c r="G415" s="1285"/>
      <c r="H415" s="25" t="s">
        <v>161</v>
      </c>
      <c r="I415" s="1251" t="str">
        <f>CONCATENATE('Marks Entry'!$G$4,'Marks Entry'!$J$4)</f>
        <v>6(A)</v>
      </c>
      <c r="J415" s="1252"/>
      <c r="K415" s="1252"/>
      <c r="L415" s="1252"/>
      <c r="M415" s="1252"/>
      <c r="N415" s="1252"/>
      <c r="O415" s="1253"/>
      <c r="P415" s="1007"/>
    </row>
    <row r="416" spans="1:16" s="73" customFormat="1" ht="19.5" customHeight="1" thickBot="1">
      <c r="A416" s="1425"/>
      <c r="B416" s="543" t="s">
        <v>210</v>
      </c>
      <c r="C416" s="1254" t="s">
        <v>26</v>
      </c>
      <c r="D416" s="1255"/>
      <c r="E416" s="1255"/>
      <c r="F416" s="1255"/>
      <c r="G416" s="1256"/>
      <c r="H416" s="61" t="s">
        <v>161</v>
      </c>
      <c r="I416" s="1257">
        <f>VLOOKUP($A405,'Marks Entry'!$B$9:$FN$108,10,0)</f>
        <v>0</v>
      </c>
      <c r="J416" s="1257"/>
      <c r="K416" s="1257"/>
      <c r="L416" s="1257"/>
      <c r="M416" s="1257"/>
      <c r="N416" s="1257"/>
      <c r="O416" s="1258"/>
      <c r="P416" s="1007"/>
    </row>
    <row r="417" spans="1:16" s="73" customFormat="1" ht="34.5" customHeight="1">
      <c r="A417" s="1425"/>
      <c r="B417" s="543" t="s">
        <v>210</v>
      </c>
      <c r="C417" s="1259" t="s">
        <v>57</v>
      </c>
      <c r="D417" s="1260"/>
      <c r="E417" s="525" t="s">
        <v>82</v>
      </c>
      <c r="F417" s="525" t="s">
        <v>83</v>
      </c>
      <c r="G417" s="525" t="str">
        <f>'Marks Entry'!$R$5</f>
        <v>No Bag Day Activity</v>
      </c>
      <c r="H417" s="521" t="s">
        <v>32</v>
      </c>
      <c r="I417" s="1261" t="s">
        <v>58</v>
      </c>
      <c r="J417" s="1262"/>
      <c r="K417" s="522" t="s">
        <v>203</v>
      </c>
      <c r="L417" s="1263" t="s">
        <v>94</v>
      </c>
      <c r="M417" s="1264"/>
      <c r="N417" s="535" t="s">
        <v>86</v>
      </c>
      <c r="O417" s="1265" t="s">
        <v>101</v>
      </c>
      <c r="P417" s="1007"/>
    </row>
    <row r="418" spans="1:16" s="73" customFormat="1" ht="20.45" customHeight="1" thickBot="1">
      <c r="A418" s="1425"/>
      <c r="B418" s="543" t="s">
        <v>210</v>
      </c>
      <c r="C418" s="1267" t="s">
        <v>59</v>
      </c>
      <c r="D418" s="1268"/>
      <c r="E418" s="549">
        <f>'Marks Entry'!$N$7</f>
        <v>10</v>
      </c>
      <c r="F418" s="549">
        <f>'Marks Entry'!$Q$7</f>
        <v>10</v>
      </c>
      <c r="G418" s="549">
        <f>'Marks Entry'!$T$7</f>
        <v>10</v>
      </c>
      <c r="H418" s="111">
        <f>SUM(E418:G418)</f>
        <v>30</v>
      </c>
      <c r="I418" s="1269">
        <f>'Marks Entry'!$X$7</f>
        <v>70</v>
      </c>
      <c r="J418" s="1270"/>
      <c r="K418" s="531">
        <f>SUM(H418,I418)</f>
        <v>100</v>
      </c>
      <c r="L418" s="1330">
        <f>'Marks Entry'!$AA$7</f>
        <v>100</v>
      </c>
      <c r="M418" s="1331"/>
      <c r="N418" s="536">
        <f>H418+I418+L418</f>
        <v>200</v>
      </c>
      <c r="O418" s="1266"/>
      <c r="P418" s="1007"/>
    </row>
    <row r="419" spans="1:16" s="73" customFormat="1" ht="20.45" customHeight="1">
      <c r="A419" s="1425"/>
      <c r="B419" s="543" t="s">
        <v>210</v>
      </c>
      <c r="C419" s="1324" t="str">
        <f>'Marks Entry'!$L$3</f>
        <v>HINDI</v>
      </c>
      <c r="D419" s="1325"/>
      <c r="E419" s="527">
        <f>IF($L408="TC",0,IF($L408="Nso",0,VLOOKUP($A405,'Marks Entry'!$B$9:$FN$108,13,0)))</f>
        <v>0</v>
      </c>
      <c r="F419" s="527">
        <f>IF($L408="TC",0,IF($L408="Nso",0,VLOOKUP($A405,'Marks Entry'!$B$9:$FN$108,16,0)))</f>
        <v>0</v>
      </c>
      <c r="G419" s="527">
        <f>IF($L408="TC",0,IF($L408="Nso",0,VLOOKUP($A405,'Marks Entry'!$B$9:$FN$108,19,0)))</f>
        <v>0</v>
      </c>
      <c r="H419" s="528">
        <f>SUM(E419:G419)</f>
        <v>0</v>
      </c>
      <c r="I419" s="1326">
        <f>IF($L408="TC",0,IF($L408="Nso",0,VLOOKUP($A405,'Marks Entry'!$B$9:$FN$108,23,0)))</f>
        <v>0</v>
      </c>
      <c r="J419" s="1327"/>
      <c r="K419" s="532">
        <f>SUM(H419,I419)</f>
        <v>0</v>
      </c>
      <c r="L419" s="1328">
        <f>IF($L408="TC",0,IF($L408="Nso",0,VLOOKUP($A405,'Marks Entry'!$B$9:$FN$108,26,0)))</f>
        <v>0</v>
      </c>
      <c r="M419" s="1329"/>
      <c r="N419" s="537">
        <f>SUM(H419,I419,L419)</f>
        <v>0</v>
      </c>
      <c r="O419" s="544" t="str">
        <f>IF($L408="TC",0,IF($L408="Nso",0,VLOOKUP($A405,'Marks Entry'!$B$9:$FN$108,30,0)))</f>
        <v>E</v>
      </c>
      <c r="P419" s="1007"/>
    </row>
    <row r="420" spans="1:16" s="73" customFormat="1" ht="20.45" customHeight="1">
      <c r="A420" s="1425"/>
      <c r="B420" s="543" t="s">
        <v>210</v>
      </c>
      <c r="C420" s="1271" t="str">
        <f>'Marks Entry'!$AF$3</f>
        <v>ENGLISH</v>
      </c>
      <c r="D420" s="1272"/>
      <c r="E420" s="527">
        <f>IF($L408="TC",0,IF($L408="Nso",0,VLOOKUP($A405,'Marks Entry'!$B$9:$FN$108,33,0)))</f>
        <v>0</v>
      </c>
      <c r="F420" s="527">
        <f>IF($L408="TC",0,IF($L408="Nso",0,VLOOKUP($A405,'Marks Entry'!$B$9:$FN$108,36,0)))</f>
        <v>0</v>
      </c>
      <c r="G420" s="527">
        <f>IF($L408="TC",0,IF($L408="Nso",0,VLOOKUP($A405,'Marks Entry'!$B$9:$FN$108,39,0)))</f>
        <v>0</v>
      </c>
      <c r="H420" s="529">
        <f t="shared" ref="H420:H424" si="33">SUM(E420:G420)</f>
        <v>0</v>
      </c>
      <c r="I420" s="1273">
        <f>IF($L408="TC",0,IF($L408="Nso",0,VLOOKUP($A405,'Marks Entry'!$B$9:$FN$108,43,0)))</f>
        <v>0</v>
      </c>
      <c r="J420" s="1274"/>
      <c r="K420" s="533">
        <f t="shared" ref="K420:K424" si="34">SUM(H420,I420)</f>
        <v>0</v>
      </c>
      <c r="L420" s="1275">
        <f>IF($L408="TC",0,IF($L408="Nso",0,VLOOKUP($A405,'Marks Entry'!$B$9:$FN$108,46,0)))</f>
        <v>0</v>
      </c>
      <c r="M420" s="1276"/>
      <c r="N420" s="537">
        <f t="shared" ref="N420:N424" si="35">SUM(H420,I420,L420)</f>
        <v>0</v>
      </c>
      <c r="O420" s="544" t="str">
        <f>IF($L408="TC",0,IF($L408="Nso",0,VLOOKUP($A405,'Marks Entry'!$B$9:$FN$108,50,0)))</f>
        <v>E</v>
      </c>
      <c r="P420" s="1007"/>
    </row>
    <row r="421" spans="1:16" s="73" customFormat="1" ht="20.45" customHeight="1">
      <c r="A421" s="1425"/>
      <c r="B421" s="543" t="s">
        <v>210</v>
      </c>
      <c r="C421" s="1271" t="str">
        <f>'Marks Entry'!$AZ$3</f>
        <v>SANSKRIT</v>
      </c>
      <c r="D421" s="1272"/>
      <c r="E421" s="527">
        <f>IF($L408="TC",0,IF($L408="Nso",0,VLOOKUP($A405,'Marks Entry'!$B$9:$FN$108,53,0)))</f>
        <v>0</v>
      </c>
      <c r="F421" s="527">
        <f>IF($L408="TC",0,IF($L408="TC",0,IF($L408="Nso",0,VLOOKUP($A405,'Marks Entry'!$B$9:$FN$108,56,0))))</f>
        <v>0</v>
      </c>
      <c r="G421" s="527">
        <f>IF($L408="TC",0,IF($L408="TC",0,IF($L408="Nso",0,VLOOKUP($A405,'Marks Entry'!$B$9:$FN$108,59,0))))</f>
        <v>0</v>
      </c>
      <c r="H421" s="529">
        <f t="shared" si="33"/>
        <v>0</v>
      </c>
      <c r="I421" s="1273">
        <f>IF($L408="TC",0,IF($L408="Nso",0,VLOOKUP($A405,'Marks Entry'!$B$9:$FN$108,63,0)))</f>
        <v>0</v>
      </c>
      <c r="J421" s="1274"/>
      <c r="K421" s="533">
        <f t="shared" si="34"/>
        <v>0</v>
      </c>
      <c r="L421" s="1275">
        <f>IF($L408="TC",0,IF($L408="Nso",0,VLOOKUP($A405,'Marks Entry'!$B$9:$FN$108,66,0)))</f>
        <v>0</v>
      </c>
      <c r="M421" s="1276"/>
      <c r="N421" s="537">
        <f t="shared" si="35"/>
        <v>0</v>
      </c>
      <c r="O421" s="544" t="str">
        <f>IF($L408="TC",0,IF($L408="Nso",0,VLOOKUP($A405,'Marks Entry'!$B$9:$FN$108,70,0)))</f>
        <v>E</v>
      </c>
      <c r="P421" s="1007"/>
    </row>
    <row r="422" spans="1:16" s="73" customFormat="1" ht="20.45" customHeight="1">
      <c r="A422" s="1425"/>
      <c r="B422" s="543" t="s">
        <v>210</v>
      </c>
      <c r="C422" s="1271" t="str">
        <f>'Marks Entry'!$BT$3</f>
        <v>SCIENCE</v>
      </c>
      <c r="D422" s="1272"/>
      <c r="E422" s="527">
        <f>IF($L408="TC",0,IF($L408="Nso",0,VLOOKUP($A405,'Marks Entry'!$B$9:$FN$108,73,0)))</f>
        <v>0</v>
      </c>
      <c r="F422" s="527">
        <f>IF($L408="TC",0,IF($L408="Nso",0,VLOOKUP($A405,'Marks Entry'!$B$9:$FN$108,76,0)))</f>
        <v>0</v>
      </c>
      <c r="G422" s="527">
        <f>IF($L408="TC",0,IF($L408="Nso",0,VLOOKUP($A405,'Marks Entry'!$B$9:$FN$108,79,0)))</f>
        <v>0</v>
      </c>
      <c r="H422" s="529">
        <f t="shared" si="33"/>
        <v>0</v>
      </c>
      <c r="I422" s="1273">
        <f>IF($L408="TC",0,IF($L408="Nso",0,VLOOKUP($A405,'Marks Entry'!$B$9:$FN$108,83,0)))</f>
        <v>0</v>
      </c>
      <c r="J422" s="1274"/>
      <c r="K422" s="533">
        <f t="shared" si="34"/>
        <v>0</v>
      </c>
      <c r="L422" s="1275">
        <f>IF($L408="TC",0,IF($L408="Nso",0,VLOOKUP($A405,'Marks Entry'!$B$9:$FN$108,86,0)))</f>
        <v>0</v>
      </c>
      <c r="M422" s="1276"/>
      <c r="N422" s="537">
        <f t="shared" si="35"/>
        <v>0</v>
      </c>
      <c r="O422" s="544" t="str">
        <f>IF($L408="TC",0,IF($L408="Nso",0,VLOOKUP($A405,'Marks Entry'!$B$9:$FN$108,90,0)))</f>
        <v>E</v>
      </c>
      <c r="P422" s="1007"/>
    </row>
    <row r="423" spans="1:16" s="73" customFormat="1" ht="20.45" customHeight="1">
      <c r="A423" s="1425"/>
      <c r="B423" s="543" t="s">
        <v>210</v>
      </c>
      <c r="C423" s="1271" t="str">
        <f>'Marks Entry'!$CN$3</f>
        <v>MATHEMATICS</v>
      </c>
      <c r="D423" s="1272"/>
      <c r="E423" s="527">
        <f>IF($L408="TC",0,IF($L408="Nso",0,VLOOKUP($A405,'Marks Entry'!$B$9:$FN$108,93,0)))</f>
        <v>0</v>
      </c>
      <c r="F423" s="527">
        <f>IF($L408="TC",0,IF($L408="Nso",0,VLOOKUP($A405,'Marks Entry'!$B$9:$FN$108,96,0)))</f>
        <v>0</v>
      </c>
      <c r="G423" s="527">
        <f>IF($L408="TC",0,IF($L408="Nso",0,VLOOKUP($A405,'Marks Entry'!$B$9:$FN$108,99,0)))</f>
        <v>0</v>
      </c>
      <c r="H423" s="529">
        <f t="shared" si="33"/>
        <v>0</v>
      </c>
      <c r="I423" s="1273">
        <f>IF($L408="TC",0,IF($L408="Nso",0,VLOOKUP($A405,'Marks Entry'!$B$9:$FN$108,103,0)))</f>
        <v>0</v>
      </c>
      <c r="J423" s="1274"/>
      <c r="K423" s="533">
        <f t="shared" si="34"/>
        <v>0</v>
      </c>
      <c r="L423" s="1275">
        <f>IF($L408="TC",0,IF($L408="Nso",0,VLOOKUP($A405,'Marks Entry'!$B$9:$FN$108,106,0)))</f>
        <v>0</v>
      </c>
      <c r="M423" s="1276"/>
      <c r="N423" s="537">
        <f t="shared" si="35"/>
        <v>0</v>
      </c>
      <c r="O423" s="544" t="str">
        <f>IF($L408="TC",0,IF($L408="Nso",0,VLOOKUP($A405,'Marks Entry'!$B$9:$FN$108,110,0)))</f>
        <v>E</v>
      </c>
      <c r="P423" s="1007"/>
    </row>
    <row r="424" spans="1:16" s="73" customFormat="1" ht="20.45" customHeight="1" thickBot="1">
      <c r="A424" s="1425"/>
      <c r="B424" s="543" t="s">
        <v>210</v>
      </c>
      <c r="C424" s="1277" t="str">
        <f>'Marks Entry'!$DH$3</f>
        <v>SOCIAL SCIENCE</v>
      </c>
      <c r="D424" s="1278"/>
      <c r="E424" s="527">
        <f>IF($L408="TC",0,IF($L408="Nso",0,VLOOKUP($A405,'Marks Entry'!$B$9:$FN$108,113,0)))</f>
        <v>0</v>
      </c>
      <c r="F424" s="527">
        <f>IF($L408="TC",0,IF($L408="Nso",0,VLOOKUP($A405,'Marks Entry'!$B$9:$FN$108,116,0)))</f>
        <v>0</v>
      </c>
      <c r="G424" s="527">
        <f>IF($L408="TC",0,IF($L408="Nso",0,VLOOKUP($A405,'Marks Entry'!$B$9:$FN$108,119,0)))</f>
        <v>0</v>
      </c>
      <c r="H424" s="530">
        <f t="shared" si="33"/>
        <v>0</v>
      </c>
      <c r="I424" s="1279">
        <f>IF($L408="TC",0,IF($L408="Nso",0,VLOOKUP($A405,'Marks Entry'!$B$9:$FN$108,123,0)))</f>
        <v>0</v>
      </c>
      <c r="J424" s="1280"/>
      <c r="K424" s="534">
        <f t="shared" si="34"/>
        <v>0</v>
      </c>
      <c r="L424" s="1281">
        <f>IF($L408="TC",0,IF($L408="Nso",0,VLOOKUP($A405,'Marks Entry'!$B$9:$FN$108,126,0)))</f>
        <v>0</v>
      </c>
      <c r="M424" s="1282"/>
      <c r="N424" s="537">
        <f t="shared" si="35"/>
        <v>0</v>
      </c>
      <c r="O424" s="544" t="str">
        <f>IF($L408="TC",0,IF($L408="Nso",0,VLOOKUP($A405,'Marks Entry'!$B$9:$FN$108,130,0)))</f>
        <v>E</v>
      </c>
      <c r="P424" s="1007"/>
    </row>
    <row r="425" spans="1:16" s="73" customFormat="1" ht="20.45" customHeight="1">
      <c r="A425" s="1425"/>
      <c r="B425" s="543" t="s">
        <v>210</v>
      </c>
      <c r="C425" s="1350" t="s">
        <v>87</v>
      </c>
      <c r="D425" s="1351"/>
      <c r="E425" s="1352"/>
      <c r="F425" s="1356" t="s">
        <v>88</v>
      </c>
      <c r="G425" s="1357"/>
      <c r="H425" s="1358" t="s">
        <v>89</v>
      </c>
      <c r="I425" s="1358"/>
      <c r="J425" s="1359" t="s">
        <v>44</v>
      </c>
      <c r="K425" s="1360"/>
      <c r="L425" s="236" t="s">
        <v>95</v>
      </c>
      <c r="M425" s="691" t="s">
        <v>208</v>
      </c>
      <c r="N425" s="200" t="s">
        <v>42</v>
      </c>
      <c r="O425" s="545" t="s">
        <v>46</v>
      </c>
      <c r="P425" s="1007"/>
    </row>
    <row r="426" spans="1:16" s="73" customFormat="1" ht="20.45" customHeight="1" thickBot="1">
      <c r="A426" s="1425"/>
      <c r="B426" s="543" t="s">
        <v>210</v>
      </c>
      <c r="C426" s="1353"/>
      <c r="D426" s="1354"/>
      <c r="E426" s="1355"/>
      <c r="F426" s="1361">
        <f>IF($L408="TC",0,IF($L408="Nso",0,VLOOKUP($A405,'Marks Entry'!$B$9:$FN$108,161,0)))</f>
        <v>1200</v>
      </c>
      <c r="G426" s="1362"/>
      <c r="H426" s="1363">
        <f>IF($L408="TC",0,IF($L408="Nso",0,VLOOKUP($A405,'Marks Entry'!$B$9:$FN$108,162,0)))</f>
        <v>0</v>
      </c>
      <c r="I426" s="1363"/>
      <c r="J426" s="1364">
        <f>IF($L408="TC",0,IF($L408="Nso",0,VLOOKUP($A405,'Marks Entry'!$B$9:$FN$108,163,0)))</f>
        <v>0</v>
      </c>
      <c r="K426" s="1365"/>
      <c r="L426" s="237" t="str">
        <f>IF($L408="TC",0,IF($L408="Nso",0,VLOOKUP($A405,'Marks Entry'!$B$9:$FN$108,164,0)))</f>
        <v/>
      </c>
      <c r="M426" s="237" t="str">
        <f>IF($L408="TC",0,IF($L408="Nso",0,VLOOKUP($A405,'Marks Entry'!$B$9:$FN$108,165,0)))</f>
        <v/>
      </c>
      <c r="N426" s="542" t="str">
        <f>IF($L408="TC","TC",IF($L408="Nso","NSO",VLOOKUP($A405,'Marks Entry'!$B$9:$FN$108,166,0)))</f>
        <v>PROMOTED</v>
      </c>
      <c r="O426" s="546" t="str">
        <f>IF($L408="Nso",0,VLOOKUP($A405,'Marks Entry'!$B$9:$FN$108,168,0))</f>
        <v/>
      </c>
      <c r="P426" s="1007"/>
    </row>
    <row r="427" spans="1:16" s="73" customFormat="1" ht="20.45" customHeight="1">
      <c r="A427" s="1425"/>
      <c r="B427" s="543" t="s">
        <v>210</v>
      </c>
      <c r="C427" s="1332" t="s">
        <v>62</v>
      </c>
      <c r="D427" s="1333"/>
      <c r="E427" s="1333"/>
      <c r="F427" s="1333"/>
      <c r="G427" s="1333"/>
      <c r="H427" s="1333"/>
      <c r="I427" s="1334"/>
      <c r="J427" s="1335" t="s">
        <v>63</v>
      </c>
      <c r="K427" s="1335"/>
      <c r="L427" s="1336"/>
      <c r="M427" s="238">
        <f>IF($L408="TC",0,IF($L408="Nso",0,VLOOKUP($A405,'Marks Entry'!$B$9:$FN$108,158,0)))</f>
        <v>0</v>
      </c>
      <c r="N427" s="1337" t="s">
        <v>104</v>
      </c>
      <c r="O427" s="1338"/>
      <c r="P427" s="1007"/>
    </row>
    <row r="428" spans="1:16" s="73" customFormat="1" ht="20.45" customHeight="1" thickBot="1">
      <c r="A428" s="1425"/>
      <c r="B428" s="543" t="s">
        <v>210</v>
      </c>
      <c r="C428" s="1339" t="s">
        <v>57</v>
      </c>
      <c r="D428" s="1340"/>
      <c r="E428" s="1340"/>
      <c r="F428" s="1341" t="s">
        <v>168</v>
      </c>
      <c r="G428" s="1341"/>
      <c r="H428" s="1341"/>
      <c r="I428" s="523" t="s">
        <v>50</v>
      </c>
      <c r="J428" s="1342" t="s">
        <v>64</v>
      </c>
      <c r="K428" s="1342"/>
      <c r="L428" s="1343"/>
      <c r="M428" s="239">
        <f>IF($L408="TC",0,IF($L408="Nso",0,VLOOKUP($A405,'Marks Entry'!$B$9:$FN$108,159,0)))</f>
        <v>0</v>
      </c>
      <c r="N428" s="1344" t="str">
        <f>IF($L408="TC",0,IF($L408="Nso",0,VLOOKUP($A405,'Marks Entry'!$B$9:$FN$108,160,0)))</f>
        <v/>
      </c>
      <c r="O428" s="1345"/>
      <c r="P428" s="1007"/>
    </row>
    <row r="429" spans="1:16" s="73" customFormat="1" ht="20.45" customHeight="1">
      <c r="A429" s="1425"/>
      <c r="B429" s="543" t="s">
        <v>210</v>
      </c>
      <c r="C429" s="1339"/>
      <c r="D429" s="1340"/>
      <c r="E429" s="1340"/>
      <c r="F429" s="1341"/>
      <c r="G429" s="1341"/>
      <c r="H429" s="1341"/>
      <c r="I429" s="524" t="s">
        <v>102</v>
      </c>
      <c r="J429" s="1346" t="s">
        <v>65</v>
      </c>
      <c r="K429" s="1346"/>
      <c r="L429" s="1347"/>
      <c r="M429" s="1348" t="str">
        <f>IF($L408="TC",0,IF($L408="Nso",0,VLOOKUP($A405,'Marks Entry'!$B$9:$FN$108,169,0)))</f>
        <v>Need Improvement</v>
      </c>
      <c r="N429" s="1348"/>
      <c r="O429" s="1349"/>
      <c r="P429" s="1007"/>
    </row>
    <row r="430" spans="1:16" s="73" customFormat="1" ht="20.45" customHeight="1">
      <c r="A430" s="1425"/>
      <c r="B430" s="543" t="s">
        <v>210</v>
      </c>
      <c r="C430" s="1397" t="str">
        <f>'Marks Entry'!$EB$3</f>
        <v>Work Exp.</v>
      </c>
      <c r="D430" s="1398"/>
      <c r="E430" s="1399"/>
      <c r="F430" s="1400" t="str">
        <f>IF($L408="TC",0,IF($L408="Nso",0,VLOOKUP($A405,'Marks Entry'!$B$9:$GM$108,186,0)))</f>
        <v>0/100</v>
      </c>
      <c r="G430" s="1400"/>
      <c r="H430" s="1400"/>
      <c r="I430" s="59" t="str">
        <f>IF($L408="TC",0,IF($L408="Nso",0,VLOOKUP($A405,'Marks Entry'!$B$9:$GM$108,139,0)))</f>
        <v>E</v>
      </c>
      <c r="J430" s="1401" t="s">
        <v>81</v>
      </c>
      <c r="K430" s="1401"/>
      <c r="L430" s="1402"/>
      <c r="M430" s="1403">
        <f>'Marks Entry'!$AA$2</f>
        <v>45041</v>
      </c>
      <c r="N430" s="1403"/>
      <c r="O430" s="1404"/>
      <c r="P430" s="1007"/>
    </row>
    <row r="431" spans="1:16" s="73" customFormat="1" ht="20.45" customHeight="1">
      <c r="A431" s="1425"/>
      <c r="B431" s="543" t="s">
        <v>210</v>
      </c>
      <c r="C431" s="1405" t="str">
        <f>'Marks Entry'!$EK$3</f>
        <v>Art Edu.</v>
      </c>
      <c r="D431" s="1400"/>
      <c r="E431" s="1400"/>
      <c r="F431" s="1406" t="str">
        <f>IF($L408="TC",0,IF($L408="Nso",0,VLOOKUP($A405,'Marks Entry'!$B$9:$GM$108,190,0)))</f>
        <v>0/100</v>
      </c>
      <c r="G431" s="1407"/>
      <c r="H431" s="1408"/>
      <c r="I431" s="59" t="str">
        <f>IF($L408="TC",0,IF($L408="Nso",0,VLOOKUP($A405,'Marks Entry'!$B$9:$GM$108,148,0)))</f>
        <v>E</v>
      </c>
      <c r="J431" s="1409"/>
      <c r="K431" s="1409"/>
      <c r="L431" s="1410"/>
      <c r="M431" s="1410"/>
      <c r="N431" s="1410"/>
      <c r="O431" s="1411"/>
      <c r="P431" s="1007"/>
    </row>
    <row r="432" spans="1:16" s="73" customFormat="1" ht="20.45" customHeight="1">
      <c r="A432" s="1425"/>
      <c r="B432" s="543" t="s">
        <v>210</v>
      </c>
      <c r="C432" s="1366" t="str">
        <f>'Marks Entry'!$ET$3</f>
        <v>HEALTH &amp; PHY. EDU.</v>
      </c>
      <c r="D432" s="1367"/>
      <c r="E432" s="1367"/>
      <c r="F432" s="1368" t="str">
        <f>IF($L408="TC",0,IF($L408="Nso",0,VLOOKUP($A405,'Marks Entry'!$B$9:$GM$108,194,0)))</f>
        <v>0/100</v>
      </c>
      <c r="G432" s="1369"/>
      <c r="H432" s="1370"/>
      <c r="I432" s="59" t="str">
        <f>IF($L408="TC",0,IF($L408="Nso",0,VLOOKUP($A405,'Marks Entry'!$B$9:$GM$108,157,0)))</f>
        <v>E</v>
      </c>
      <c r="J432" s="1371" t="s">
        <v>77</v>
      </c>
      <c r="K432" s="1372"/>
      <c r="L432" s="1373"/>
      <c r="M432" s="1377"/>
      <c r="N432" s="1372"/>
      <c r="O432" s="1378"/>
      <c r="P432" s="1007"/>
    </row>
    <row r="433" spans="1:16" s="73" customFormat="1" ht="20.45" customHeight="1">
      <c r="A433" s="1425"/>
      <c r="B433" s="543" t="s">
        <v>210</v>
      </c>
      <c r="C433" s="1381" t="s">
        <v>66</v>
      </c>
      <c r="D433" s="1382"/>
      <c r="E433" s="1382"/>
      <c r="F433" s="1382"/>
      <c r="G433" s="1382"/>
      <c r="H433" s="1382"/>
      <c r="I433" s="1383"/>
      <c r="J433" s="1374"/>
      <c r="K433" s="1375"/>
      <c r="L433" s="1376"/>
      <c r="M433" s="1379"/>
      <c r="N433" s="1375"/>
      <c r="O433" s="1380"/>
      <c r="P433" s="1007"/>
    </row>
    <row r="434" spans="1:16" s="73" customFormat="1" ht="20.45" customHeight="1" thickBot="1">
      <c r="A434" s="1425"/>
      <c r="B434" s="543" t="s">
        <v>210</v>
      </c>
      <c r="C434" s="60" t="s">
        <v>67</v>
      </c>
      <c r="D434" s="1384" t="s">
        <v>72</v>
      </c>
      <c r="E434" s="1385"/>
      <c r="F434" s="1384" t="s">
        <v>73</v>
      </c>
      <c r="G434" s="1386"/>
      <c r="H434" s="1386"/>
      <c r="I434" s="1387"/>
      <c r="J434" s="1388" t="s">
        <v>78</v>
      </c>
      <c r="K434" s="1389"/>
      <c r="L434" s="1389"/>
      <c r="M434" s="1389"/>
      <c r="N434" s="1389"/>
      <c r="O434" s="1390"/>
      <c r="P434" s="1007"/>
    </row>
    <row r="435" spans="1:16" s="73" customFormat="1" ht="20.45" customHeight="1">
      <c r="A435" s="1425"/>
      <c r="B435" s="543" t="s">
        <v>210</v>
      </c>
      <c r="C435" s="690" t="s">
        <v>68</v>
      </c>
      <c r="D435" s="1328" t="s">
        <v>211</v>
      </c>
      <c r="E435" s="1327"/>
      <c r="F435" s="1394" t="s">
        <v>74</v>
      </c>
      <c r="G435" s="1395"/>
      <c r="H435" s="1395"/>
      <c r="I435" s="1396"/>
      <c r="J435" s="1391"/>
      <c r="K435" s="1392"/>
      <c r="L435" s="1392"/>
      <c r="M435" s="1392"/>
      <c r="N435" s="1392"/>
      <c r="O435" s="1393"/>
      <c r="P435" s="1007"/>
    </row>
    <row r="436" spans="1:16" s="73" customFormat="1" ht="20.45" customHeight="1">
      <c r="A436" s="1425"/>
      <c r="B436" s="543" t="s">
        <v>210</v>
      </c>
      <c r="C436" s="689" t="s">
        <v>69</v>
      </c>
      <c r="D436" s="1275" t="s">
        <v>212</v>
      </c>
      <c r="E436" s="1274"/>
      <c r="F436" s="1413" t="s">
        <v>75</v>
      </c>
      <c r="G436" s="1414"/>
      <c r="H436" s="1414"/>
      <c r="I436" s="1415"/>
      <c r="J436" s="1391"/>
      <c r="K436" s="1392"/>
      <c r="L436" s="1392"/>
      <c r="M436" s="1392"/>
      <c r="N436" s="1392"/>
      <c r="O436" s="1393"/>
      <c r="P436" s="1007"/>
    </row>
    <row r="437" spans="1:16" s="73" customFormat="1" ht="20.45" customHeight="1">
      <c r="A437" s="1425"/>
      <c r="B437" s="543" t="s">
        <v>210</v>
      </c>
      <c r="C437" s="689" t="s">
        <v>71</v>
      </c>
      <c r="D437" s="1275" t="s">
        <v>213</v>
      </c>
      <c r="E437" s="1274"/>
      <c r="F437" s="1413" t="s">
        <v>76</v>
      </c>
      <c r="G437" s="1414"/>
      <c r="H437" s="1414"/>
      <c r="I437" s="1415"/>
      <c r="J437" s="1416" t="s">
        <v>90</v>
      </c>
      <c r="K437" s="1417"/>
      <c r="L437" s="1417"/>
      <c r="M437" s="1417"/>
      <c r="N437" s="1417"/>
      <c r="O437" s="1418"/>
      <c r="P437" s="1007"/>
    </row>
    <row r="438" spans="1:16" s="73" customFormat="1" ht="20.45" customHeight="1">
      <c r="A438" s="1425"/>
      <c r="B438" s="543" t="s">
        <v>210</v>
      </c>
      <c r="C438" s="689" t="s">
        <v>70</v>
      </c>
      <c r="D438" s="1275" t="s">
        <v>214</v>
      </c>
      <c r="E438" s="1274"/>
      <c r="F438" s="1413" t="s">
        <v>103</v>
      </c>
      <c r="G438" s="1414"/>
      <c r="H438" s="1414"/>
      <c r="I438" s="1415"/>
      <c r="J438" s="1416"/>
      <c r="K438" s="1417"/>
      <c r="L438" s="1417"/>
      <c r="M438" s="1417"/>
      <c r="N438" s="1417"/>
      <c r="O438" s="1418"/>
      <c r="P438" s="1007"/>
    </row>
    <row r="439" spans="1:16" s="73" customFormat="1" ht="20.45" customHeight="1" thickBot="1">
      <c r="A439" s="1425"/>
      <c r="B439" s="547" t="s">
        <v>210</v>
      </c>
      <c r="C439" s="548" t="s">
        <v>153</v>
      </c>
      <c r="D439" s="1281" t="s">
        <v>215</v>
      </c>
      <c r="E439" s="1280"/>
      <c r="F439" s="1422" t="s">
        <v>216</v>
      </c>
      <c r="G439" s="1423"/>
      <c r="H439" s="1423"/>
      <c r="I439" s="1424"/>
      <c r="J439" s="1419"/>
      <c r="K439" s="1420"/>
      <c r="L439" s="1420"/>
      <c r="M439" s="1420"/>
      <c r="N439" s="1420"/>
      <c r="O439" s="1421"/>
      <c r="P439" s="1007"/>
    </row>
    <row r="440" spans="1:16" s="73" customFormat="1" ht="9.75" customHeight="1">
      <c r="A440" s="1303"/>
      <c r="B440" s="1303"/>
      <c r="C440" s="1303"/>
      <c r="D440" s="1303"/>
      <c r="E440" s="1303"/>
      <c r="F440" s="1303"/>
      <c r="G440" s="1303"/>
      <c r="H440" s="1303"/>
      <c r="I440" s="1303"/>
      <c r="J440" s="1303"/>
      <c r="K440" s="1303"/>
      <c r="L440" s="1303"/>
      <c r="M440" s="1303"/>
      <c r="N440" s="1303"/>
      <c r="O440" s="1303"/>
      <c r="P440" s="1303"/>
    </row>
    <row r="441" spans="1:16" hidden="1"/>
    <row r="442" spans="1:16" s="73" customFormat="1" ht="17.25" customHeight="1" thickBot="1">
      <c r="A442" s="241">
        <f>A405+1</f>
        <v>13</v>
      </c>
      <c r="B442" s="1302" t="s">
        <v>53</v>
      </c>
      <c r="C442" s="1302"/>
      <c r="D442" s="1302"/>
      <c r="E442" s="1302"/>
      <c r="F442" s="1302"/>
      <c r="G442" s="1302"/>
      <c r="H442" s="1302"/>
      <c r="I442" s="1302"/>
      <c r="J442" s="1302"/>
      <c r="K442" s="1302"/>
      <c r="L442" s="1302"/>
      <c r="M442" s="1302"/>
      <c r="N442" s="1302"/>
      <c r="O442" s="1302"/>
      <c r="P442" s="1007"/>
    </row>
    <row r="443" spans="1:16" s="73" customFormat="1" ht="44.25" customHeight="1">
      <c r="A443" s="1425"/>
      <c r="B443" s="1304" t="str">
        <f>IF(L445&gt;0,CONCATENATE(I445,L445),0)</f>
        <v>Roll No.:-913</v>
      </c>
      <c r="C443" s="1306"/>
      <c r="D443" s="1308" t="str">
        <f>Master!$E$8</f>
        <v>Govt. Sr. Secondary School Raimalwada</v>
      </c>
      <c r="E443" s="1309"/>
      <c r="F443" s="1309"/>
      <c r="G443" s="1309"/>
      <c r="H443" s="1309"/>
      <c r="I443" s="1309"/>
      <c r="J443" s="1309"/>
      <c r="K443" s="1309"/>
      <c r="L443" s="1309"/>
      <c r="M443" s="1309"/>
      <c r="N443" s="1309"/>
      <c r="O443" s="1310"/>
      <c r="P443" s="1007"/>
    </row>
    <row r="444" spans="1:16" s="73" customFormat="1" ht="26.25" customHeight="1" thickBot="1">
      <c r="A444" s="1425"/>
      <c r="B444" s="1305"/>
      <c r="C444" s="1307"/>
      <c r="D444" s="1311" t="str">
        <f>Master!$E$11</f>
        <v>P.S.-Bapini (Jodhpur)</v>
      </c>
      <c r="E444" s="1311"/>
      <c r="F444" s="1311"/>
      <c r="G444" s="1311"/>
      <c r="H444" s="1311"/>
      <c r="I444" s="1311"/>
      <c r="J444" s="1311"/>
      <c r="K444" s="1311"/>
      <c r="L444" s="1311"/>
      <c r="M444" s="1311"/>
      <c r="N444" s="1311"/>
      <c r="O444" s="1312"/>
      <c r="P444" s="1007"/>
    </row>
    <row r="445" spans="1:16" s="73" customFormat="1" ht="15" customHeight="1">
      <c r="A445" s="1425"/>
      <c r="B445" s="1313"/>
      <c r="C445" s="1314" t="s">
        <v>163</v>
      </c>
      <c r="D445" s="1315"/>
      <c r="E445" s="1315"/>
      <c r="F445" s="1315"/>
      <c r="G445" s="1315"/>
      <c r="H445" s="1316"/>
      <c r="I445" s="1320" t="s">
        <v>125</v>
      </c>
      <c r="J445" s="1321"/>
      <c r="K445" s="1321"/>
      <c r="L445" s="1286">
        <f>VLOOKUP(A442,'Marks Entry'!$B$9:$G$108,6)</f>
        <v>913</v>
      </c>
      <c r="M445" s="1288" t="str">
        <f>CONCATENATE('Marks Entry'!$C$3,"0",'Marks Entry'!$G$3)</f>
        <v>School U-Dise Code :-08151106901</v>
      </c>
      <c r="N445" s="1289"/>
      <c r="O445" s="1290"/>
      <c r="P445" s="1007"/>
    </row>
    <row r="446" spans="1:16" s="73" customFormat="1" ht="15" customHeight="1">
      <c r="A446" s="1425"/>
      <c r="B446" s="1313"/>
      <c r="C446" s="1314"/>
      <c r="D446" s="1315"/>
      <c r="E446" s="1315"/>
      <c r="F446" s="1315"/>
      <c r="G446" s="1315"/>
      <c r="H446" s="1316"/>
      <c r="I446" s="1320"/>
      <c r="J446" s="1321"/>
      <c r="K446" s="1321"/>
      <c r="L446" s="1286"/>
      <c r="M446" s="1291" t="str">
        <f>CONCATENATE('Marks Entry'!$I$3,'Marks Entry'!$J$3)</f>
        <v>Session :-2022-23</v>
      </c>
      <c r="N446" s="1292"/>
      <c r="O446" s="1293"/>
      <c r="P446" s="1007"/>
    </row>
    <row r="447" spans="1:16" s="73" customFormat="1" ht="15" customHeight="1" thickBot="1">
      <c r="A447" s="1425"/>
      <c r="B447" s="1313"/>
      <c r="C447" s="1317"/>
      <c r="D447" s="1318"/>
      <c r="E447" s="1318"/>
      <c r="F447" s="1318"/>
      <c r="G447" s="1318"/>
      <c r="H447" s="1319"/>
      <c r="I447" s="1322"/>
      <c r="J447" s="1323"/>
      <c r="K447" s="1323"/>
      <c r="L447" s="1287"/>
      <c r="M447" s="1294"/>
      <c r="N447" s="1295"/>
      <c r="O447" s="1296"/>
      <c r="P447" s="1007"/>
    </row>
    <row r="448" spans="1:16" s="73" customFormat="1" ht="19.5" customHeight="1">
      <c r="A448" s="1425"/>
      <c r="B448" s="543" t="s">
        <v>210</v>
      </c>
      <c r="C448" s="1297" t="s">
        <v>21</v>
      </c>
      <c r="D448" s="1298"/>
      <c r="E448" s="1298"/>
      <c r="F448" s="1298"/>
      <c r="G448" s="1299"/>
      <c r="H448" s="13" t="s">
        <v>161</v>
      </c>
      <c r="I448" s="1300">
        <f>VLOOKUP($A442,'Marks Entry'!$B$9:$FN$108,4,0)</f>
        <v>0</v>
      </c>
      <c r="J448" s="1300"/>
      <c r="K448" s="1300"/>
      <c r="L448" s="1300"/>
      <c r="M448" s="1300"/>
      <c r="N448" s="1300"/>
      <c r="O448" s="1301"/>
      <c r="P448" s="1007"/>
    </row>
    <row r="449" spans="1:16" s="73" customFormat="1" ht="19.5" customHeight="1">
      <c r="A449" s="1425"/>
      <c r="B449" s="543" t="s">
        <v>210</v>
      </c>
      <c r="C449" s="1283" t="s">
        <v>23</v>
      </c>
      <c r="D449" s="1284"/>
      <c r="E449" s="1284"/>
      <c r="F449" s="1284"/>
      <c r="G449" s="1285"/>
      <c r="H449" s="25" t="s">
        <v>161</v>
      </c>
      <c r="I449" s="1252">
        <f>VLOOKUP($A442,'Marks Entry'!$B$9:$FN$108,7,0)</f>
        <v>0</v>
      </c>
      <c r="J449" s="1252"/>
      <c r="K449" s="1252"/>
      <c r="L449" s="1252"/>
      <c r="M449" s="1252"/>
      <c r="N449" s="1252"/>
      <c r="O449" s="1253"/>
      <c r="P449" s="1007"/>
    </row>
    <row r="450" spans="1:16" s="73" customFormat="1" ht="19.5" customHeight="1">
      <c r="A450" s="1425"/>
      <c r="B450" s="543" t="s">
        <v>210</v>
      </c>
      <c r="C450" s="1283" t="s">
        <v>24</v>
      </c>
      <c r="D450" s="1284"/>
      <c r="E450" s="1284"/>
      <c r="F450" s="1284"/>
      <c r="G450" s="1285"/>
      <c r="H450" s="25" t="s">
        <v>161</v>
      </c>
      <c r="I450" s="1252">
        <f>VLOOKUP($A442,'Marks Entry'!$B$9:$FN$108,8,0)</f>
        <v>0</v>
      </c>
      <c r="J450" s="1252"/>
      <c r="K450" s="1252"/>
      <c r="L450" s="1252"/>
      <c r="M450" s="1252"/>
      <c r="N450" s="1252"/>
      <c r="O450" s="1253"/>
      <c r="P450" s="1007"/>
    </row>
    <row r="451" spans="1:16" s="73" customFormat="1" ht="19.5" customHeight="1">
      <c r="A451" s="1425"/>
      <c r="B451" s="543" t="s">
        <v>210</v>
      </c>
      <c r="C451" s="1283" t="s">
        <v>55</v>
      </c>
      <c r="D451" s="1284"/>
      <c r="E451" s="1284"/>
      <c r="F451" s="1284"/>
      <c r="G451" s="1285"/>
      <c r="H451" s="25" t="s">
        <v>161</v>
      </c>
      <c r="I451" s="1252">
        <f>VLOOKUP($A442,'Marks Entry'!$B$9:$FN$108,9,0)</f>
        <v>0</v>
      </c>
      <c r="J451" s="1252"/>
      <c r="K451" s="1252"/>
      <c r="L451" s="1252"/>
      <c r="M451" s="1252"/>
      <c r="N451" s="1252"/>
      <c r="O451" s="1253"/>
      <c r="P451" s="1007"/>
    </row>
    <row r="452" spans="1:16" s="73" customFormat="1" ht="19.5" customHeight="1">
      <c r="A452" s="1425"/>
      <c r="B452" s="543" t="s">
        <v>210</v>
      </c>
      <c r="C452" s="1283" t="s">
        <v>56</v>
      </c>
      <c r="D452" s="1284"/>
      <c r="E452" s="1284"/>
      <c r="F452" s="1284"/>
      <c r="G452" s="1285"/>
      <c r="H452" s="25" t="s">
        <v>161</v>
      </c>
      <c r="I452" s="1251" t="str">
        <f>CONCATENATE('Marks Entry'!$G$4,'Marks Entry'!$J$4)</f>
        <v>6(A)</v>
      </c>
      <c r="J452" s="1252"/>
      <c r="K452" s="1252"/>
      <c r="L452" s="1252"/>
      <c r="M452" s="1252"/>
      <c r="N452" s="1252"/>
      <c r="O452" s="1253"/>
      <c r="P452" s="1007"/>
    </row>
    <row r="453" spans="1:16" s="73" customFormat="1" ht="19.5" customHeight="1" thickBot="1">
      <c r="A453" s="1425"/>
      <c r="B453" s="543" t="s">
        <v>210</v>
      </c>
      <c r="C453" s="1254" t="s">
        <v>26</v>
      </c>
      <c r="D453" s="1255"/>
      <c r="E453" s="1255"/>
      <c r="F453" s="1255"/>
      <c r="G453" s="1256"/>
      <c r="H453" s="61" t="s">
        <v>161</v>
      </c>
      <c r="I453" s="1257">
        <f>VLOOKUP($A442,'Marks Entry'!$B$9:$FN$108,10,0)</f>
        <v>0</v>
      </c>
      <c r="J453" s="1257"/>
      <c r="K453" s="1257"/>
      <c r="L453" s="1257"/>
      <c r="M453" s="1257"/>
      <c r="N453" s="1257"/>
      <c r="O453" s="1258"/>
      <c r="P453" s="1007"/>
    </row>
    <row r="454" spans="1:16" s="73" customFormat="1" ht="34.5" customHeight="1">
      <c r="A454" s="1425"/>
      <c r="B454" s="543" t="s">
        <v>210</v>
      </c>
      <c r="C454" s="1259" t="s">
        <v>57</v>
      </c>
      <c r="D454" s="1260"/>
      <c r="E454" s="525" t="s">
        <v>82</v>
      </c>
      <c r="F454" s="525" t="s">
        <v>83</v>
      </c>
      <c r="G454" s="525" t="str">
        <f>'Marks Entry'!$R$5</f>
        <v>No Bag Day Activity</v>
      </c>
      <c r="H454" s="521" t="s">
        <v>32</v>
      </c>
      <c r="I454" s="1261" t="s">
        <v>58</v>
      </c>
      <c r="J454" s="1262"/>
      <c r="K454" s="522" t="s">
        <v>203</v>
      </c>
      <c r="L454" s="1263" t="s">
        <v>94</v>
      </c>
      <c r="M454" s="1264"/>
      <c r="N454" s="535" t="s">
        <v>86</v>
      </c>
      <c r="O454" s="1265" t="s">
        <v>101</v>
      </c>
      <c r="P454" s="1007"/>
    </row>
    <row r="455" spans="1:16" s="73" customFormat="1" ht="20.45" customHeight="1" thickBot="1">
      <c r="A455" s="1425"/>
      <c r="B455" s="543" t="s">
        <v>210</v>
      </c>
      <c r="C455" s="1267" t="s">
        <v>59</v>
      </c>
      <c r="D455" s="1268"/>
      <c r="E455" s="549">
        <f>'Marks Entry'!$N$7</f>
        <v>10</v>
      </c>
      <c r="F455" s="549">
        <f>'Marks Entry'!$Q$7</f>
        <v>10</v>
      </c>
      <c r="G455" s="549">
        <f>'Marks Entry'!$T$7</f>
        <v>10</v>
      </c>
      <c r="H455" s="111">
        <f>SUM(E455:G455)</f>
        <v>30</v>
      </c>
      <c r="I455" s="1269">
        <f>'Marks Entry'!$X$7</f>
        <v>70</v>
      </c>
      <c r="J455" s="1270"/>
      <c r="K455" s="531">
        <f>SUM(H455,I455)</f>
        <v>100</v>
      </c>
      <c r="L455" s="1330">
        <f>'Marks Entry'!$AA$7</f>
        <v>100</v>
      </c>
      <c r="M455" s="1331"/>
      <c r="N455" s="536">
        <f>H455+I455+L455</f>
        <v>200</v>
      </c>
      <c r="O455" s="1266"/>
      <c r="P455" s="1007"/>
    </row>
    <row r="456" spans="1:16" s="73" customFormat="1" ht="20.45" customHeight="1">
      <c r="A456" s="1425"/>
      <c r="B456" s="543" t="s">
        <v>210</v>
      </c>
      <c r="C456" s="1324" t="str">
        <f>'Marks Entry'!$L$3</f>
        <v>HINDI</v>
      </c>
      <c r="D456" s="1325"/>
      <c r="E456" s="527">
        <f>IF($L445="TC",0,IF($L445="Nso",0,VLOOKUP($A442,'Marks Entry'!$B$9:$FN$108,13,0)))</f>
        <v>0</v>
      </c>
      <c r="F456" s="527">
        <f>IF($L445="TC",0,IF($L445="Nso",0,VLOOKUP($A442,'Marks Entry'!$B$9:$FN$108,16,0)))</f>
        <v>0</v>
      </c>
      <c r="G456" s="527">
        <f>IF($L445="TC",0,IF($L445="Nso",0,VLOOKUP($A442,'Marks Entry'!$B$9:$FN$108,19,0)))</f>
        <v>0</v>
      </c>
      <c r="H456" s="528">
        <f>SUM(E456:G456)</f>
        <v>0</v>
      </c>
      <c r="I456" s="1326">
        <f>IF($L445="TC",0,IF($L445="Nso",0,VLOOKUP($A442,'Marks Entry'!$B$9:$FN$108,23,0)))</f>
        <v>0</v>
      </c>
      <c r="J456" s="1327"/>
      <c r="K456" s="532">
        <f>SUM(H456,I456)</f>
        <v>0</v>
      </c>
      <c r="L456" s="1328">
        <f>IF($L445="TC",0,IF($L445="Nso",0,VLOOKUP($A442,'Marks Entry'!$B$9:$FN$108,26,0)))</f>
        <v>0</v>
      </c>
      <c r="M456" s="1329"/>
      <c r="N456" s="537">
        <f>SUM(H456,I456,L456)</f>
        <v>0</v>
      </c>
      <c r="O456" s="544" t="str">
        <f>IF($L445="TC",0,IF($L445="Nso",0,VLOOKUP($A442,'Marks Entry'!$B$9:$FN$108,30,0)))</f>
        <v>E</v>
      </c>
      <c r="P456" s="1007"/>
    </row>
    <row r="457" spans="1:16" s="73" customFormat="1" ht="20.45" customHeight="1">
      <c r="A457" s="1425"/>
      <c r="B457" s="543" t="s">
        <v>210</v>
      </c>
      <c r="C457" s="1271" t="str">
        <f>'Marks Entry'!$AF$3</f>
        <v>ENGLISH</v>
      </c>
      <c r="D457" s="1272"/>
      <c r="E457" s="527">
        <f>IF($L445="TC",0,IF($L445="Nso",0,VLOOKUP($A442,'Marks Entry'!$B$9:$FN$108,33,0)))</f>
        <v>0</v>
      </c>
      <c r="F457" s="527">
        <f>IF($L445="TC",0,IF($L445="Nso",0,VLOOKUP($A442,'Marks Entry'!$B$9:$FN$108,36,0)))</f>
        <v>0</v>
      </c>
      <c r="G457" s="527">
        <f>IF($L445="TC",0,IF($L445="Nso",0,VLOOKUP($A442,'Marks Entry'!$B$9:$FN$108,39,0)))</f>
        <v>0</v>
      </c>
      <c r="H457" s="529">
        <f t="shared" ref="H457:H461" si="36">SUM(E457:G457)</f>
        <v>0</v>
      </c>
      <c r="I457" s="1273">
        <f>IF($L445="TC",0,IF($L445="Nso",0,VLOOKUP($A442,'Marks Entry'!$B$9:$FN$108,43,0)))</f>
        <v>0</v>
      </c>
      <c r="J457" s="1274"/>
      <c r="K457" s="533">
        <f t="shared" ref="K457:K461" si="37">SUM(H457,I457)</f>
        <v>0</v>
      </c>
      <c r="L457" s="1275">
        <f>IF($L445="TC",0,IF($L445="Nso",0,VLOOKUP($A442,'Marks Entry'!$B$9:$FN$108,46,0)))</f>
        <v>0</v>
      </c>
      <c r="M457" s="1276"/>
      <c r="N457" s="537">
        <f t="shared" ref="N457:N461" si="38">SUM(H457,I457,L457)</f>
        <v>0</v>
      </c>
      <c r="O457" s="544" t="str">
        <f>IF($L445="TC",0,IF($L445="Nso",0,VLOOKUP($A442,'Marks Entry'!$B$9:$FN$108,50,0)))</f>
        <v>E</v>
      </c>
      <c r="P457" s="1007"/>
    </row>
    <row r="458" spans="1:16" s="73" customFormat="1" ht="20.45" customHeight="1">
      <c r="A458" s="1425"/>
      <c r="B458" s="543" t="s">
        <v>210</v>
      </c>
      <c r="C458" s="1271" t="str">
        <f>'Marks Entry'!$AZ$3</f>
        <v>SANSKRIT</v>
      </c>
      <c r="D458" s="1272"/>
      <c r="E458" s="527">
        <f>IF($L445="TC",0,IF($L445="Nso",0,VLOOKUP($A442,'Marks Entry'!$B$9:$FN$108,53,0)))</f>
        <v>0</v>
      </c>
      <c r="F458" s="527">
        <f>IF($L445="TC",0,IF($L445="TC",0,IF($L445="Nso",0,VLOOKUP($A442,'Marks Entry'!$B$9:$FN$108,56,0))))</f>
        <v>0</v>
      </c>
      <c r="G458" s="527">
        <f>IF($L445="TC",0,IF($L445="TC",0,IF($L445="Nso",0,VLOOKUP($A442,'Marks Entry'!$B$9:$FN$108,59,0))))</f>
        <v>0</v>
      </c>
      <c r="H458" s="529">
        <f t="shared" si="36"/>
        <v>0</v>
      </c>
      <c r="I458" s="1273">
        <f>IF($L445="TC",0,IF($L445="Nso",0,VLOOKUP($A442,'Marks Entry'!$B$9:$FN$108,63,0)))</f>
        <v>0</v>
      </c>
      <c r="J458" s="1274"/>
      <c r="K458" s="533">
        <f t="shared" si="37"/>
        <v>0</v>
      </c>
      <c r="L458" s="1275">
        <f>IF($L445="TC",0,IF($L445="Nso",0,VLOOKUP($A442,'Marks Entry'!$B$9:$FN$108,66,0)))</f>
        <v>0</v>
      </c>
      <c r="M458" s="1276"/>
      <c r="N458" s="537">
        <f t="shared" si="38"/>
        <v>0</v>
      </c>
      <c r="O458" s="544" t="str">
        <f>IF($L445="TC",0,IF($L445="Nso",0,VLOOKUP($A442,'Marks Entry'!$B$9:$FN$108,70,0)))</f>
        <v>E</v>
      </c>
      <c r="P458" s="1007"/>
    </row>
    <row r="459" spans="1:16" s="73" customFormat="1" ht="20.45" customHeight="1">
      <c r="A459" s="1425"/>
      <c r="B459" s="543" t="s">
        <v>210</v>
      </c>
      <c r="C459" s="1271" t="str">
        <f>'Marks Entry'!$BT$3</f>
        <v>SCIENCE</v>
      </c>
      <c r="D459" s="1272"/>
      <c r="E459" s="527">
        <f>IF($L445="TC",0,IF($L445="Nso",0,VLOOKUP($A442,'Marks Entry'!$B$9:$FN$108,73,0)))</f>
        <v>0</v>
      </c>
      <c r="F459" s="527">
        <f>IF($L445="TC",0,IF($L445="Nso",0,VLOOKUP($A442,'Marks Entry'!$B$9:$FN$108,76,0)))</f>
        <v>0</v>
      </c>
      <c r="G459" s="527">
        <f>IF($L445="TC",0,IF($L445="Nso",0,VLOOKUP($A442,'Marks Entry'!$B$9:$FN$108,79,0)))</f>
        <v>0</v>
      </c>
      <c r="H459" s="529">
        <f t="shared" si="36"/>
        <v>0</v>
      </c>
      <c r="I459" s="1273">
        <f>IF($L445="TC",0,IF($L445="Nso",0,VLOOKUP($A442,'Marks Entry'!$B$9:$FN$108,83,0)))</f>
        <v>0</v>
      </c>
      <c r="J459" s="1274"/>
      <c r="K459" s="533">
        <f t="shared" si="37"/>
        <v>0</v>
      </c>
      <c r="L459" s="1275">
        <f>IF($L445="TC",0,IF($L445="Nso",0,VLOOKUP($A442,'Marks Entry'!$B$9:$FN$108,86,0)))</f>
        <v>0</v>
      </c>
      <c r="M459" s="1276"/>
      <c r="N459" s="537">
        <f t="shared" si="38"/>
        <v>0</v>
      </c>
      <c r="O459" s="544" t="str">
        <f>IF($L445="TC",0,IF($L445="Nso",0,VLOOKUP($A442,'Marks Entry'!$B$9:$FN$108,90,0)))</f>
        <v>E</v>
      </c>
      <c r="P459" s="1007"/>
    </row>
    <row r="460" spans="1:16" s="73" customFormat="1" ht="20.45" customHeight="1">
      <c r="A460" s="1425"/>
      <c r="B460" s="543" t="s">
        <v>210</v>
      </c>
      <c r="C460" s="1271" t="str">
        <f>'Marks Entry'!$CN$3</f>
        <v>MATHEMATICS</v>
      </c>
      <c r="D460" s="1272"/>
      <c r="E460" s="527">
        <f>IF($L445="TC",0,IF($L445="Nso",0,VLOOKUP($A442,'Marks Entry'!$B$9:$FN$108,93,0)))</f>
        <v>0</v>
      </c>
      <c r="F460" s="527">
        <f>IF($L445="TC",0,IF($L445="Nso",0,VLOOKUP($A442,'Marks Entry'!$B$9:$FN$108,96,0)))</f>
        <v>0</v>
      </c>
      <c r="G460" s="527">
        <f>IF($L445="TC",0,IF($L445="Nso",0,VLOOKUP($A442,'Marks Entry'!$B$9:$FN$108,99,0)))</f>
        <v>0</v>
      </c>
      <c r="H460" s="529">
        <f t="shared" si="36"/>
        <v>0</v>
      </c>
      <c r="I460" s="1273">
        <f>IF($L445="TC",0,IF($L445="Nso",0,VLOOKUP($A442,'Marks Entry'!$B$9:$FN$108,103,0)))</f>
        <v>0</v>
      </c>
      <c r="J460" s="1274"/>
      <c r="K460" s="533">
        <f t="shared" si="37"/>
        <v>0</v>
      </c>
      <c r="L460" s="1275">
        <f>IF($L445="TC",0,IF($L445="Nso",0,VLOOKUP($A442,'Marks Entry'!$B$9:$FN$108,106,0)))</f>
        <v>0</v>
      </c>
      <c r="M460" s="1276"/>
      <c r="N460" s="537">
        <f t="shared" si="38"/>
        <v>0</v>
      </c>
      <c r="O460" s="544" t="str">
        <f>IF($L445="TC",0,IF($L445="Nso",0,VLOOKUP($A442,'Marks Entry'!$B$9:$FN$108,110,0)))</f>
        <v>E</v>
      </c>
      <c r="P460" s="1007"/>
    </row>
    <row r="461" spans="1:16" s="73" customFormat="1" ht="20.45" customHeight="1" thickBot="1">
      <c r="A461" s="1425"/>
      <c r="B461" s="543" t="s">
        <v>210</v>
      </c>
      <c r="C461" s="1277" t="str">
        <f>'Marks Entry'!$DH$3</f>
        <v>SOCIAL SCIENCE</v>
      </c>
      <c r="D461" s="1278"/>
      <c r="E461" s="527">
        <f>IF($L445="TC",0,IF($L445="Nso",0,VLOOKUP($A442,'Marks Entry'!$B$9:$FN$108,113,0)))</f>
        <v>0</v>
      </c>
      <c r="F461" s="527">
        <f>IF($L445="TC",0,IF($L445="Nso",0,VLOOKUP($A442,'Marks Entry'!$B$9:$FN$108,116,0)))</f>
        <v>0</v>
      </c>
      <c r="G461" s="527">
        <f>IF($L445="TC",0,IF($L445="Nso",0,VLOOKUP($A442,'Marks Entry'!$B$9:$FN$108,119,0)))</f>
        <v>0</v>
      </c>
      <c r="H461" s="530">
        <f t="shared" si="36"/>
        <v>0</v>
      </c>
      <c r="I461" s="1279">
        <f>IF($L445="TC",0,IF($L445="Nso",0,VLOOKUP($A442,'Marks Entry'!$B$9:$FN$108,123,0)))</f>
        <v>0</v>
      </c>
      <c r="J461" s="1280"/>
      <c r="K461" s="534">
        <f t="shared" si="37"/>
        <v>0</v>
      </c>
      <c r="L461" s="1281">
        <f>IF($L445="TC",0,IF($L445="Nso",0,VLOOKUP($A442,'Marks Entry'!$B$9:$FN$108,126,0)))</f>
        <v>0</v>
      </c>
      <c r="M461" s="1282"/>
      <c r="N461" s="537">
        <f t="shared" si="38"/>
        <v>0</v>
      </c>
      <c r="O461" s="544" t="str">
        <f>IF($L445="TC",0,IF($L445="Nso",0,VLOOKUP($A442,'Marks Entry'!$B$9:$FN$108,130,0)))</f>
        <v>E</v>
      </c>
      <c r="P461" s="1007"/>
    </row>
    <row r="462" spans="1:16" s="73" customFormat="1" ht="20.45" customHeight="1">
      <c r="A462" s="1425"/>
      <c r="B462" s="543" t="s">
        <v>210</v>
      </c>
      <c r="C462" s="1350" t="s">
        <v>87</v>
      </c>
      <c r="D462" s="1351"/>
      <c r="E462" s="1352"/>
      <c r="F462" s="1356" t="s">
        <v>88</v>
      </c>
      <c r="G462" s="1357"/>
      <c r="H462" s="1358" t="s">
        <v>89</v>
      </c>
      <c r="I462" s="1358"/>
      <c r="J462" s="1359" t="s">
        <v>44</v>
      </c>
      <c r="K462" s="1360"/>
      <c r="L462" s="236" t="s">
        <v>95</v>
      </c>
      <c r="M462" s="691" t="s">
        <v>208</v>
      </c>
      <c r="N462" s="200" t="s">
        <v>42</v>
      </c>
      <c r="O462" s="545" t="s">
        <v>46</v>
      </c>
      <c r="P462" s="1007"/>
    </row>
    <row r="463" spans="1:16" s="73" customFormat="1" ht="20.45" customHeight="1" thickBot="1">
      <c r="A463" s="1425"/>
      <c r="B463" s="543" t="s">
        <v>210</v>
      </c>
      <c r="C463" s="1353"/>
      <c r="D463" s="1354"/>
      <c r="E463" s="1355"/>
      <c r="F463" s="1361">
        <f>IF($L445="TC",0,IF($L445="Nso",0,VLOOKUP($A442,'Marks Entry'!$B$9:$FN$108,161,0)))</f>
        <v>1200</v>
      </c>
      <c r="G463" s="1362"/>
      <c r="H463" s="1363">
        <f>IF($L445="TC",0,IF($L445="Nso",0,VLOOKUP($A442,'Marks Entry'!$B$9:$FN$108,162,0)))</f>
        <v>0</v>
      </c>
      <c r="I463" s="1363"/>
      <c r="J463" s="1364">
        <f>IF($L445="TC",0,IF($L445="Nso",0,VLOOKUP($A442,'Marks Entry'!$B$9:$FN$108,163,0)))</f>
        <v>0</v>
      </c>
      <c r="K463" s="1365"/>
      <c r="L463" s="237" t="str">
        <f>IF($L445="TC",0,IF($L445="Nso",0,VLOOKUP($A442,'Marks Entry'!$B$9:$FN$108,164,0)))</f>
        <v/>
      </c>
      <c r="M463" s="237" t="str">
        <f>IF($L445="TC",0,IF($L445="Nso",0,VLOOKUP($A442,'Marks Entry'!$B$9:$FN$108,165,0)))</f>
        <v/>
      </c>
      <c r="N463" s="542" t="str">
        <f>IF($L445="TC","TC",IF($L445="Nso","NSO",VLOOKUP($A442,'Marks Entry'!$B$9:$FN$108,166,0)))</f>
        <v>PROMOTED</v>
      </c>
      <c r="O463" s="546" t="str">
        <f>IF($L445="Nso",0,VLOOKUP($A442,'Marks Entry'!$B$9:$FN$108,168,0))</f>
        <v/>
      </c>
      <c r="P463" s="1007"/>
    </row>
    <row r="464" spans="1:16" s="73" customFormat="1" ht="20.45" customHeight="1">
      <c r="A464" s="1425"/>
      <c r="B464" s="543" t="s">
        <v>210</v>
      </c>
      <c r="C464" s="1332" t="s">
        <v>62</v>
      </c>
      <c r="D464" s="1333"/>
      <c r="E464" s="1333"/>
      <c r="F464" s="1333"/>
      <c r="G464" s="1333"/>
      <c r="H464" s="1333"/>
      <c r="I464" s="1334"/>
      <c r="J464" s="1335" t="s">
        <v>63</v>
      </c>
      <c r="K464" s="1335"/>
      <c r="L464" s="1336"/>
      <c r="M464" s="238">
        <f>IF($L445="TC",0,IF($L445="Nso",0,VLOOKUP($A442,'Marks Entry'!$B$9:$FN$108,158,0)))</f>
        <v>0</v>
      </c>
      <c r="N464" s="1337" t="s">
        <v>104</v>
      </c>
      <c r="O464" s="1338"/>
      <c r="P464" s="1007"/>
    </row>
    <row r="465" spans="1:16" s="73" customFormat="1" ht="20.45" customHeight="1" thickBot="1">
      <c r="A465" s="1425"/>
      <c r="B465" s="543" t="s">
        <v>210</v>
      </c>
      <c r="C465" s="1339" t="s">
        <v>57</v>
      </c>
      <c r="D465" s="1340"/>
      <c r="E465" s="1340"/>
      <c r="F465" s="1341" t="s">
        <v>168</v>
      </c>
      <c r="G465" s="1341"/>
      <c r="H465" s="1341"/>
      <c r="I465" s="523" t="s">
        <v>50</v>
      </c>
      <c r="J465" s="1342" t="s">
        <v>64</v>
      </c>
      <c r="K465" s="1342"/>
      <c r="L465" s="1343"/>
      <c r="M465" s="239">
        <f>IF($L445="TC",0,IF($L445="Nso",0,VLOOKUP($A442,'Marks Entry'!$B$9:$FN$108,159,0)))</f>
        <v>0</v>
      </c>
      <c r="N465" s="1344" t="str">
        <f>IF($L445="TC",0,IF($L445="Nso",0,VLOOKUP($A442,'Marks Entry'!$B$9:$FN$108,160,0)))</f>
        <v/>
      </c>
      <c r="O465" s="1345"/>
      <c r="P465" s="1007"/>
    </row>
    <row r="466" spans="1:16" s="73" customFormat="1" ht="20.45" customHeight="1">
      <c r="A466" s="1425"/>
      <c r="B466" s="543" t="s">
        <v>210</v>
      </c>
      <c r="C466" s="1339"/>
      <c r="D466" s="1340"/>
      <c r="E466" s="1340"/>
      <c r="F466" s="1341"/>
      <c r="G466" s="1341"/>
      <c r="H466" s="1341"/>
      <c r="I466" s="524" t="s">
        <v>102</v>
      </c>
      <c r="J466" s="1346" t="s">
        <v>65</v>
      </c>
      <c r="K466" s="1346"/>
      <c r="L466" s="1347"/>
      <c r="M466" s="1348" t="str">
        <f>IF($L445="TC",0,IF($L445="Nso",0,VLOOKUP($A442,'Marks Entry'!$B$9:$FN$108,169,0)))</f>
        <v>Need Improvement</v>
      </c>
      <c r="N466" s="1348"/>
      <c r="O466" s="1349"/>
      <c r="P466" s="1007"/>
    </row>
    <row r="467" spans="1:16" s="73" customFormat="1" ht="20.45" customHeight="1">
      <c r="A467" s="1425"/>
      <c r="B467" s="543" t="s">
        <v>210</v>
      </c>
      <c r="C467" s="1397" t="str">
        <f>'Marks Entry'!$EB$3</f>
        <v>Work Exp.</v>
      </c>
      <c r="D467" s="1398"/>
      <c r="E467" s="1399"/>
      <c r="F467" s="1400" t="str">
        <f>IF($L445="TC",0,IF($L445="Nso",0,VLOOKUP($A442,'Marks Entry'!$B$9:$GM$108,186,0)))</f>
        <v>0/100</v>
      </c>
      <c r="G467" s="1400"/>
      <c r="H467" s="1400"/>
      <c r="I467" s="59" t="str">
        <f>IF($L445="TC",0,IF($L445="Nso",0,VLOOKUP($A442,'Marks Entry'!$B$9:$GM$108,139,0)))</f>
        <v>E</v>
      </c>
      <c r="J467" s="1401" t="s">
        <v>81</v>
      </c>
      <c r="K467" s="1401"/>
      <c r="L467" s="1402"/>
      <c r="M467" s="1403">
        <f>'Marks Entry'!$AA$2</f>
        <v>45041</v>
      </c>
      <c r="N467" s="1403"/>
      <c r="O467" s="1404"/>
      <c r="P467" s="1007"/>
    </row>
    <row r="468" spans="1:16" s="73" customFormat="1" ht="20.45" customHeight="1">
      <c r="A468" s="1425"/>
      <c r="B468" s="543" t="s">
        <v>210</v>
      </c>
      <c r="C468" s="1405" t="str">
        <f>'Marks Entry'!$EK$3</f>
        <v>Art Edu.</v>
      </c>
      <c r="D468" s="1400"/>
      <c r="E468" s="1400"/>
      <c r="F468" s="1406" t="str">
        <f>IF($L445="TC",0,IF($L445="Nso",0,VLOOKUP($A442,'Marks Entry'!$B$9:$GM$108,190,0)))</f>
        <v>0/100</v>
      </c>
      <c r="G468" s="1407"/>
      <c r="H468" s="1408"/>
      <c r="I468" s="59" t="str">
        <f>IF($L445="TC",0,IF($L445="Nso",0,VLOOKUP($A442,'Marks Entry'!$B$9:$GM$108,148,0)))</f>
        <v>E</v>
      </c>
      <c r="J468" s="1409"/>
      <c r="K468" s="1409"/>
      <c r="L468" s="1410"/>
      <c r="M468" s="1410"/>
      <c r="N468" s="1410"/>
      <c r="O468" s="1411"/>
      <c r="P468" s="1007"/>
    </row>
    <row r="469" spans="1:16" s="73" customFormat="1" ht="20.45" customHeight="1">
      <c r="A469" s="1425"/>
      <c r="B469" s="543" t="s">
        <v>210</v>
      </c>
      <c r="C469" s="1366" t="str">
        <f>'Marks Entry'!$ET$3</f>
        <v>HEALTH &amp; PHY. EDU.</v>
      </c>
      <c r="D469" s="1367"/>
      <c r="E469" s="1367"/>
      <c r="F469" s="1368" t="str">
        <f>IF($L445="TC",0,IF($L445="Nso",0,VLOOKUP($A442,'Marks Entry'!$B$9:$GM$108,194,0)))</f>
        <v>0/100</v>
      </c>
      <c r="G469" s="1369"/>
      <c r="H469" s="1370"/>
      <c r="I469" s="59" t="str">
        <f>IF($L445="TC",0,IF($L445="Nso",0,VLOOKUP($A442,'Marks Entry'!$B$9:$GM$108,157,0)))</f>
        <v>E</v>
      </c>
      <c r="J469" s="1371" t="s">
        <v>77</v>
      </c>
      <c r="K469" s="1372"/>
      <c r="L469" s="1373"/>
      <c r="M469" s="1377"/>
      <c r="N469" s="1372"/>
      <c r="O469" s="1378"/>
      <c r="P469" s="1007"/>
    </row>
    <row r="470" spans="1:16" s="73" customFormat="1" ht="20.45" customHeight="1">
      <c r="A470" s="1425"/>
      <c r="B470" s="543" t="s">
        <v>210</v>
      </c>
      <c r="C470" s="1381" t="s">
        <v>66</v>
      </c>
      <c r="D470" s="1382"/>
      <c r="E470" s="1382"/>
      <c r="F470" s="1382"/>
      <c r="G470" s="1382"/>
      <c r="H470" s="1382"/>
      <c r="I470" s="1383"/>
      <c r="J470" s="1374"/>
      <c r="K470" s="1375"/>
      <c r="L470" s="1376"/>
      <c r="M470" s="1379"/>
      <c r="N470" s="1375"/>
      <c r="O470" s="1380"/>
      <c r="P470" s="1007"/>
    </row>
    <row r="471" spans="1:16" s="73" customFormat="1" ht="20.45" customHeight="1" thickBot="1">
      <c r="A471" s="1425"/>
      <c r="B471" s="543" t="s">
        <v>210</v>
      </c>
      <c r="C471" s="60" t="s">
        <v>67</v>
      </c>
      <c r="D471" s="1384" t="s">
        <v>72</v>
      </c>
      <c r="E471" s="1385"/>
      <c r="F471" s="1384" t="s">
        <v>73</v>
      </c>
      <c r="G471" s="1386"/>
      <c r="H471" s="1386"/>
      <c r="I471" s="1387"/>
      <c r="J471" s="1388" t="s">
        <v>78</v>
      </c>
      <c r="K471" s="1389"/>
      <c r="L471" s="1389"/>
      <c r="M471" s="1389"/>
      <c r="N471" s="1389"/>
      <c r="O471" s="1390"/>
      <c r="P471" s="1007"/>
    </row>
    <row r="472" spans="1:16" s="73" customFormat="1" ht="20.45" customHeight="1">
      <c r="A472" s="1425"/>
      <c r="B472" s="543" t="s">
        <v>210</v>
      </c>
      <c r="C472" s="690" t="s">
        <v>68</v>
      </c>
      <c r="D472" s="1328" t="s">
        <v>211</v>
      </c>
      <c r="E472" s="1327"/>
      <c r="F472" s="1394" t="s">
        <v>74</v>
      </c>
      <c r="G472" s="1395"/>
      <c r="H472" s="1395"/>
      <c r="I472" s="1396"/>
      <c r="J472" s="1391"/>
      <c r="K472" s="1392"/>
      <c r="L472" s="1392"/>
      <c r="M472" s="1392"/>
      <c r="N472" s="1392"/>
      <c r="O472" s="1393"/>
      <c r="P472" s="1007"/>
    </row>
    <row r="473" spans="1:16" s="73" customFormat="1" ht="20.45" customHeight="1">
      <c r="A473" s="1425"/>
      <c r="B473" s="543" t="s">
        <v>210</v>
      </c>
      <c r="C473" s="689" t="s">
        <v>69</v>
      </c>
      <c r="D473" s="1275" t="s">
        <v>212</v>
      </c>
      <c r="E473" s="1274"/>
      <c r="F473" s="1413" t="s">
        <v>75</v>
      </c>
      <c r="G473" s="1414"/>
      <c r="H473" s="1414"/>
      <c r="I473" s="1415"/>
      <c r="J473" s="1391"/>
      <c r="K473" s="1392"/>
      <c r="L473" s="1392"/>
      <c r="M473" s="1392"/>
      <c r="N473" s="1392"/>
      <c r="O473" s="1393"/>
      <c r="P473" s="1007"/>
    </row>
    <row r="474" spans="1:16" s="73" customFormat="1" ht="20.45" customHeight="1">
      <c r="A474" s="1425"/>
      <c r="B474" s="543" t="s">
        <v>210</v>
      </c>
      <c r="C474" s="689" t="s">
        <v>71</v>
      </c>
      <c r="D474" s="1275" t="s">
        <v>213</v>
      </c>
      <c r="E474" s="1274"/>
      <c r="F474" s="1413" t="s">
        <v>76</v>
      </c>
      <c r="G474" s="1414"/>
      <c r="H474" s="1414"/>
      <c r="I474" s="1415"/>
      <c r="J474" s="1416" t="s">
        <v>90</v>
      </c>
      <c r="K474" s="1417"/>
      <c r="L474" s="1417"/>
      <c r="M474" s="1417"/>
      <c r="N474" s="1417"/>
      <c r="O474" s="1418"/>
      <c r="P474" s="1007"/>
    </row>
    <row r="475" spans="1:16" s="73" customFormat="1" ht="20.45" customHeight="1">
      <c r="A475" s="1425"/>
      <c r="B475" s="543" t="s">
        <v>210</v>
      </c>
      <c r="C475" s="689" t="s">
        <v>70</v>
      </c>
      <c r="D475" s="1275" t="s">
        <v>214</v>
      </c>
      <c r="E475" s="1274"/>
      <c r="F475" s="1413" t="s">
        <v>103</v>
      </c>
      <c r="G475" s="1414"/>
      <c r="H475" s="1414"/>
      <c r="I475" s="1415"/>
      <c r="J475" s="1416"/>
      <c r="K475" s="1417"/>
      <c r="L475" s="1417"/>
      <c r="M475" s="1417"/>
      <c r="N475" s="1417"/>
      <c r="O475" s="1418"/>
      <c r="P475" s="1007"/>
    </row>
    <row r="476" spans="1:16" s="73" customFormat="1" ht="20.45" customHeight="1" thickBot="1">
      <c r="A476" s="1425"/>
      <c r="B476" s="547" t="s">
        <v>210</v>
      </c>
      <c r="C476" s="548" t="s">
        <v>153</v>
      </c>
      <c r="D476" s="1281" t="s">
        <v>215</v>
      </c>
      <c r="E476" s="1280"/>
      <c r="F476" s="1422" t="s">
        <v>216</v>
      </c>
      <c r="G476" s="1423"/>
      <c r="H476" s="1423"/>
      <c r="I476" s="1424"/>
      <c r="J476" s="1419"/>
      <c r="K476" s="1420"/>
      <c r="L476" s="1420"/>
      <c r="M476" s="1420"/>
      <c r="N476" s="1420"/>
      <c r="O476" s="1421"/>
      <c r="P476" s="1007"/>
    </row>
    <row r="477" spans="1:16" s="73" customFormat="1" ht="21" customHeight="1">
      <c r="A477" s="1412"/>
      <c r="B477" s="1412"/>
      <c r="C477" s="1412"/>
      <c r="D477" s="1412"/>
      <c r="E477" s="1412"/>
      <c r="F477" s="1412"/>
      <c r="G477" s="1412"/>
      <c r="H477" s="1412"/>
      <c r="I477" s="1412"/>
      <c r="J477" s="1412"/>
      <c r="K477" s="1412"/>
      <c r="L477" s="1412"/>
      <c r="M477" s="1412"/>
      <c r="N477" s="1412"/>
      <c r="O477" s="1412"/>
      <c r="P477" s="1412"/>
    </row>
    <row r="478" spans="1:16" s="73" customFormat="1" ht="21" customHeight="1">
      <c r="A478" s="692"/>
      <c r="B478" s="688"/>
      <c r="C478" s="688"/>
      <c r="D478" s="688"/>
      <c r="E478" s="688"/>
      <c r="F478" s="688"/>
      <c r="G478" s="688"/>
      <c r="H478" s="688"/>
      <c r="I478" s="688"/>
      <c r="J478" s="688"/>
      <c r="K478" s="688"/>
      <c r="L478" s="688"/>
      <c r="M478" s="688"/>
      <c r="N478" s="688"/>
      <c r="O478" s="688"/>
      <c r="P478" s="688"/>
    </row>
    <row r="479" spans="1:16" s="73" customFormat="1" ht="17.25" customHeight="1" thickBot="1">
      <c r="A479" s="241">
        <f>A442+1</f>
        <v>14</v>
      </c>
      <c r="B479" s="1302" t="s">
        <v>53</v>
      </c>
      <c r="C479" s="1302"/>
      <c r="D479" s="1302"/>
      <c r="E479" s="1302"/>
      <c r="F479" s="1302"/>
      <c r="G479" s="1302"/>
      <c r="H479" s="1302"/>
      <c r="I479" s="1302"/>
      <c r="J479" s="1302"/>
      <c r="K479" s="1302"/>
      <c r="L479" s="1302"/>
      <c r="M479" s="1302"/>
      <c r="N479" s="1302"/>
      <c r="O479" s="1302"/>
      <c r="P479" s="1007"/>
    </row>
    <row r="480" spans="1:16" s="73" customFormat="1" ht="44.25" customHeight="1">
      <c r="A480" s="1425"/>
      <c r="B480" s="1304" t="str">
        <f>IF(L482&gt;0,CONCATENATE(I482,L482),0)</f>
        <v>Roll No.:-914</v>
      </c>
      <c r="C480" s="1306"/>
      <c r="D480" s="1308" t="str">
        <f>Master!$E$8</f>
        <v>Govt. Sr. Secondary School Raimalwada</v>
      </c>
      <c r="E480" s="1309"/>
      <c r="F480" s="1309"/>
      <c r="G480" s="1309"/>
      <c r="H480" s="1309"/>
      <c r="I480" s="1309"/>
      <c r="J480" s="1309"/>
      <c r="K480" s="1309"/>
      <c r="L480" s="1309"/>
      <c r="M480" s="1309"/>
      <c r="N480" s="1309"/>
      <c r="O480" s="1310"/>
      <c r="P480" s="1007"/>
    </row>
    <row r="481" spans="1:16" s="73" customFormat="1" ht="26.25" customHeight="1" thickBot="1">
      <c r="A481" s="1425"/>
      <c r="B481" s="1305"/>
      <c r="C481" s="1307"/>
      <c r="D481" s="1311" t="str">
        <f>Master!$E$11</f>
        <v>P.S.-Bapini (Jodhpur)</v>
      </c>
      <c r="E481" s="1311"/>
      <c r="F481" s="1311"/>
      <c r="G481" s="1311"/>
      <c r="H481" s="1311"/>
      <c r="I481" s="1311"/>
      <c r="J481" s="1311"/>
      <c r="K481" s="1311"/>
      <c r="L481" s="1311"/>
      <c r="M481" s="1311"/>
      <c r="N481" s="1311"/>
      <c r="O481" s="1312"/>
      <c r="P481" s="1007"/>
    </row>
    <row r="482" spans="1:16" s="73" customFormat="1" ht="15" customHeight="1">
      <c r="A482" s="1425"/>
      <c r="B482" s="1313"/>
      <c r="C482" s="1314" t="s">
        <v>163</v>
      </c>
      <c r="D482" s="1315"/>
      <c r="E482" s="1315"/>
      <c r="F482" s="1315"/>
      <c r="G482" s="1315"/>
      <c r="H482" s="1316"/>
      <c r="I482" s="1320" t="s">
        <v>125</v>
      </c>
      <c r="J482" s="1321"/>
      <c r="K482" s="1321"/>
      <c r="L482" s="1286">
        <f>VLOOKUP(A479,'Marks Entry'!$B$9:$G$108,6)</f>
        <v>914</v>
      </c>
      <c r="M482" s="1288" t="str">
        <f>CONCATENATE('Marks Entry'!$C$3,"0",'Marks Entry'!$G$3)</f>
        <v>School U-Dise Code :-08151106901</v>
      </c>
      <c r="N482" s="1289"/>
      <c r="O482" s="1290"/>
      <c r="P482" s="1007"/>
    </row>
    <row r="483" spans="1:16" s="73" customFormat="1" ht="15" customHeight="1">
      <c r="A483" s="1425"/>
      <c r="B483" s="1313"/>
      <c r="C483" s="1314"/>
      <c r="D483" s="1315"/>
      <c r="E483" s="1315"/>
      <c r="F483" s="1315"/>
      <c r="G483" s="1315"/>
      <c r="H483" s="1316"/>
      <c r="I483" s="1320"/>
      <c r="J483" s="1321"/>
      <c r="K483" s="1321"/>
      <c r="L483" s="1286"/>
      <c r="M483" s="1291" t="str">
        <f>CONCATENATE('Marks Entry'!$I$3,'Marks Entry'!$J$3)</f>
        <v>Session :-2022-23</v>
      </c>
      <c r="N483" s="1292"/>
      <c r="O483" s="1293"/>
      <c r="P483" s="1007"/>
    </row>
    <row r="484" spans="1:16" s="73" customFormat="1" ht="15" customHeight="1" thickBot="1">
      <c r="A484" s="1425"/>
      <c r="B484" s="1313"/>
      <c r="C484" s="1317"/>
      <c r="D484" s="1318"/>
      <c r="E484" s="1318"/>
      <c r="F484" s="1318"/>
      <c r="G484" s="1318"/>
      <c r="H484" s="1319"/>
      <c r="I484" s="1322"/>
      <c r="J484" s="1323"/>
      <c r="K484" s="1323"/>
      <c r="L484" s="1287"/>
      <c r="M484" s="1294"/>
      <c r="N484" s="1295"/>
      <c r="O484" s="1296"/>
      <c r="P484" s="1007"/>
    </row>
    <row r="485" spans="1:16" s="73" customFormat="1" ht="19.5" customHeight="1">
      <c r="A485" s="1425"/>
      <c r="B485" s="543" t="s">
        <v>210</v>
      </c>
      <c r="C485" s="1297" t="s">
        <v>21</v>
      </c>
      <c r="D485" s="1298"/>
      <c r="E485" s="1298"/>
      <c r="F485" s="1298"/>
      <c r="G485" s="1299"/>
      <c r="H485" s="13" t="s">
        <v>161</v>
      </c>
      <c r="I485" s="1300">
        <f>VLOOKUP($A479,'Marks Entry'!$B$9:$FN$108,4,0)</f>
        <v>0</v>
      </c>
      <c r="J485" s="1300"/>
      <c r="K485" s="1300"/>
      <c r="L485" s="1300"/>
      <c r="M485" s="1300"/>
      <c r="N485" s="1300"/>
      <c r="O485" s="1301"/>
      <c r="P485" s="1007"/>
    </row>
    <row r="486" spans="1:16" s="73" customFormat="1" ht="19.5" customHeight="1">
      <c r="A486" s="1425"/>
      <c r="B486" s="543" t="s">
        <v>210</v>
      </c>
      <c r="C486" s="1283" t="s">
        <v>23</v>
      </c>
      <c r="D486" s="1284"/>
      <c r="E486" s="1284"/>
      <c r="F486" s="1284"/>
      <c r="G486" s="1285"/>
      <c r="H486" s="25" t="s">
        <v>161</v>
      </c>
      <c r="I486" s="1252">
        <f>VLOOKUP($A479,'Marks Entry'!$B$9:$FN$108,7,0)</f>
        <v>0</v>
      </c>
      <c r="J486" s="1252"/>
      <c r="K486" s="1252"/>
      <c r="L486" s="1252"/>
      <c r="M486" s="1252"/>
      <c r="N486" s="1252"/>
      <c r="O486" s="1253"/>
      <c r="P486" s="1007"/>
    </row>
    <row r="487" spans="1:16" s="73" customFormat="1" ht="19.5" customHeight="1">
      <c r="A487" s="1425"/>
      <c r="B487" s="543" t="s">
        <v>210</v>
      </c>
      <c r="C487" s="1283" t="s">
        <v>24</v>
      </c>
      <c r="D487" s="1284"/>
      <c r="E487" s="1284"/>
      <c r="F487" s="1284"/>
      <c r="G487" s="1285"/>
      <c r="H487" s="25" t="s">
        <v>161</v>
      </c>
      <c r="I487" s="1252">
        <f>VLOOKUP($A479,'Marks Entry'!$B$9:$FN$108,8,0)</f>
        <v>0</v>
      </c>
      <c r="J487" s="1252"/>
      <c r="K487" s="1252"/>
      <c r="L487" s="1252"/>
      <c r="M487" s="1252"/>
      <c r="N487" s="1252"/>
      <c r="O487" s="1253"/>
      <c r="P487" s="1007"/>
    </row>
    <row r="488" spans="1:16" s="73" customFormat="1" ht="19.5" customHeight="1">
      <c r="A488" s="1425"/>
      <c r="B488" s="543" t="s">
        <v>210</v>
      </c>
      <c r="C488" s="1283" t="s">
        <v>55</v>
      </c>
      <c r="D488" s="1284"/>
      <c r="E488" s="1284"/>
      <c r="F488" s="1284"/>
      <c r="G488" s="1285"/>
      <c r="H488" s="25" t="s">
        <v>161</v>
      </c>
      <c r="I488" s="1252">
        <f>VLOOKUP($A479,'Marks Entry'!$B$9:$FN$108,9,0)</f>
        <v>0</v>
      </c>
      <c r="J488" s="1252"/>
      <c r="K488" s="1252"/>
      <c r="L488" s="1252"/>
      <c r="M488" s="1252"/>
      <c r="N488" s="1252"/>
      <c r="O488" s="1253"/>
      <c r="P488" s="1007"/>
    </row>
    <row r="489" spans="1:16" s="73" customFormat="1" ht="19.5" customHeight="1">
      <c r="A489" s="1425"/>
      <c r="B489" s="543" t="s">
        <v>210</v>
      </c>
      <c r="C489" s="1283" t="s">
        <v>56</v>
      </c>
      <c r="D489" s="1284"/>
      <c r="E489" s="1284"/>
      <c r="F489" s="1284"/>
      <c r="G489" s="1285"/>
      <c r="H489" s="25" t="s">
        <v>161</v>
      </c>
      <c r="I489" s="1251" t="str">
        <f>CONCATENATE('Marks Entry'!$G$4,'Marks Entry'!$J$4)</f>
        <v>6(A)</v>
      </c>
      <c r="J489" s="1252"/>
      <c r="K489" s="1252"/>
      <c r="L489" s="1252"/>
      <c r="M489" s="1252"/>
      <c r="N489" s="1252"/>
      <c r="O489" s="1253"/>
      <c r="P489" s="1007"/>
    </row>
    <row r="490" spans="1:16" s="73" customFormat="1" ht="19.5" customHeight="1" thickBot="1">
      <c r="A490" s="1425"/>
      <c r="B490" s="543" t="s">
        <v>210</v>
      </c>
      <c r="C490" s="1254" t="s">
        <v>26</v>
      </c>
      <c r="D490" s="1255"/>
      <c r="E490" s="1255"/>
      <c r="F490" s="1255"/>
      <c r="G490" s="1256"/>
      <c r="H490" s="61" t="s">
        <v>161</v>
      </c>
      <c r="I490" s="1257">
        <f>VLOOKUP($A479,'Marks Entry'!$B$9:$FN$108,10,0)</f>
        <v>0</v>
      </c>
      <c r="J490" s="1257"/>
      <c r="K490" s="1257"/>
      <c r="L490" s="1257"/>
      <c r="M490" s="1257"/>
      <c r="N490" s="1257"/>
      <c r="O490" s="1258"/>
      <c r="P490" s="1007"/>
    </row>
    <row r="491" spans="1:16" s="73" customFormat="1" ht="34.5" customHeight="1">
      <c r="A491" s="1425"/>
      <c r="B491" s="543" t="s">
        <v>210</v>
      </c>
      <c r="C491" s="1259" t="s">
        <v>57</v>
      </c>
      <c r="D491" s="1260"/>
      <c r="E491" s="525" t="s">
        <v>82</v>
      </c>
      <c r="F491" s="525" t="s">
        <v>83</v>
      </c>
      <c r="G491" s="525" t="str">
        <f>'Marks Entry'!$R$5</f>
        <v>No Bag Day Activity</v>
      </c>
      <c r="H491" s="521" t="s">
        <v>32</v>
      </c>
      <c r="I491" s="1261" t="s">
        <v>58</v>
      </c>
      <c r="J491" s="1262"/>
      <c r="K491" s="522" t="s">
        <v>203</v>
      </c>
      <c r="L491" s="1263" t="s">
        <v>94</v>
      </c>
      <c r="M491" s="1264"/>
      <c r="N491" s="535" t="s">
        <v>86</v>
      </c>
      <c r="O491" s="1265" t="s">
        <v>101</v>
      </c>
      <c r="P491" s="1007"/>
    </row>
    <row r="492" spans="1:16" s="73" customFormat="1" ht="20.45" customHeight="1" thickBot="1">
      <c r="A492" s="1425"/>
      <c r="B492" s="543" t="s">
        <v>210</v>
      </c>
      <c r="C492" s="1267" t="s">
        <v>59</v>
      </c>
      <c r="D492" s="1268"/>
      <c r="E492" s="549">
        <f>'Marks Entry'!$N$7</f>
        <v>10</v>
      </c>
      <c r="F492" s="549">
        <f>'Marks Entry'!$Q$7</f>
        <v>10</v>
      </c>
      <c r="G492" s="549">
        <f>'Marks Entry'!$T$7</f>
        <v>10</v>
      </c>
      <c r="H492" s="111">
        <f>SUM(E492:G492)</f>
        <v>30</v>
      </c>
      <c r="I492" s="1269">
        <f>'Marks Entry'!$X$7</f>
        <v>70</v>
      </c>
      <c r="J492" s="1270"/>
      <c r="K492" s="531">
        <f>SUM(H492,I492)</f>
        <v>100</v>
      </c>
      <c r="L492" s="1330">
        <f>'Marks Entry'!$AA$7</f>
        <v>100</v>
      </c>
      <c r="M492" s="1331"/>
      <c r="N492" s="536">
        <f>H492+I492+L492</f>
        <v>200</v>
      </c>
      <c r="O492" s="1266"/>
      <c r="P492" s="1007"/>
    </row>
    <row r="493" spans="1:16" s="73" customFormat="1" ht="20.45" customHeight="1">
      <c r="A493" s="1425"/>
      <c r="B493" s="543" t="s">
        <v>210</v>
      </c>
      <c r="C493" s="1324" t="str">
        <f>'Marks Entry'!$L$3</f>
        <v>HINDI</v>
      </c>
      <c r="D493" s="1325"/>
      <c r="E493" s="527">
        <f>IF($L482="TC",0,IF($L482="Nso",0,VLOOKUP($A479,'Marks Entry'!$B$9:$FN$108,13,0)))</f>
        <v>0</v>
      </c>
      <c r="F493" s="527">
        <f>IF($L482="TC",0,IF($L482="Nso",0,VLOOKUP($A479,'Marks Entry'!$B$9:$FN$108,16,0)))</f>
        <v>0</v>
      </c>
      <c r="G493" s="527">
        <f>IF($L482="TC",0,IF($L482="Nso",0,VLOOKUP($A479,'Marks Entry'!$B$9:$FN$108,19,0)))</f>
        <v>0</v>
      </c>
      <c r="H493" s="528">
        <f>SUM(E493:G493)</f>
        <v>0</v>
      </c>
      <c r="I493" s="1326">
        <f>IF($L482="TC",0,IF($L482="Nso",0,VLOOKUP($A479,'Marks Entry'!$B$9:$FN$108,23,0)))</f>
        <v>0</v>
      </c>
      <c r="J493" s="1327"/>
      <c r="K493" s="532">
        <f>SUM(H493,I493)</f>
        <v>0</v>
      </c>
      <c r="L493" s="1328">
        <f>IF($L482="TC",0,IF($L482="Nso",0,VLOOKUP($A479,'Marks Entry'!$B$9:$FN$108,26,0)))</f>
        <v>0</v>
      </c>
      <c r="M493" s="1329"/>
      <c r="N493" s="537">
        <f>SUM(H493,I493,L493)</f>
        <v>0</v>
      </c>
      <c r="O493" s="544" t="str">
        <f>IF($L482="TC",0,IF($L482="Nso",0,VLOOKUP($A479,'Marks Entry'!$B$9:$FN$108,30,0)))</f>
        <v>E</v>
      </c>
      <c r="P493" s="1007"/>
    </row>
    <row r="494" spans="1:16" s="73" customFormat="1" ht="20.45" customHeight="1">
      <c r="A494" s="1425"/>
      <c r="B494" s="543" t="s">
        <v>210</v>
      </c>
      <c r="C494" s="1271" t="str">
        <f>'Marks Entry'!$AF$3</f>
        <v>ENGLISH</v>
      </c>
      <c r="D494" s="1272"/>
      <c r="E494" s="527">
        <f>IF($L482="TC",0,IF($L482="Nso",0,VLOOKUP($A479,'Marks Entry'!$B$9:$FN$108,33,0)))</f>
        <v>0</v>
      </c>
      <c r="F494" s="527">
        <f>IF($L482="TC",0,IF($L482="Nso",0,VLOOKUP($A479,'Marks Entry'!$B$9:$FN$108,36,0)))</f>
        <v>0</v>
      </c>
      <c r="G494" s="527">
        <f>IF($L482="TC",0,IF($L482="Nso",0,VLOOKUP($A479,'Marks Entry'!$B$9:$FN$108,39,0)))</f>
        <v>0</v>
      </c>
      <c r="H494" s="529">
        <f t="shared" ref="H494:H498" si="39">SUM(E494:G494)</f>
        <v>0</v>
      </c>
      <c r="I494" s="1273">
        <f>IF($L482="TC",0,IF($L482="Nso",0,VLOOKUP($A479,'Marks Entry'!$B$9:$FN$108,43,0)))</f>
        <v>0</v>
      </c>
      <c r="J494" s="1274"/>
      <c r="K494" s="533">
        <f t="shared" ref="K494:K498" si="40">SUM(H494,I494)</f>
        <v>0</v>
      </c>
      <c r="L494" s="1275">
        <f>IF($L482="TC",0,IF($L482="Nso",0,VLOOKUP($A479,'Marks Entry'!$B$9:$FN$108,46,0)))</f>
        <v>0</v>
      </c>
      <c r="M494" s="1276"/>
      <c r="N494" s="537">
        <f t="shared" ref="N494:N498" si="41">SUM(H494,I494,L494)</f>
        <v>0</v>
      </c>
      <c r="O494" s="544" t="str">
        <f>IF($L482="TC",0,IF($L482="Nso",0,VLOOKUP($A479,'Marks Entry'!$B$9:$FN$108,50,0)))</f>
        <v>E</v>
      </c>
      <c r="P494" s="1007"/>
    </row>
    <row r="495" spans="1:16" s="73" customFormat="1" ht="20.45" customHeight="1">
      <c r="A495" s="1425"/>
      <c r="B495" s="543" t="s">
        <v>210</v>
      </c>
      <c r="C495" s="1271" t="str">
        <f>'Marks Entry'!$AZ$3</f>
        <v>SANSKRIT</v>
      </c>
      <c r="D495" s="1272"/>
      <c r="E495" s="527">
        <f>IF($L482="TC",0,IF($L482="Nso",0,VLOOKUP($A479,'Marks Entry'!$B$9:$FN$108,53,0)))</f>
        <v>0</v>
      </c>
      <c r="F495" s="527">
        <f>IF($L482="TC",0,IF($L482="TC",0,IF($L482="Nso",0,VLOOKUP($A479,'Marks Entry'!$B$9:$FN$108,56,0))))</f>
        <v>0</v>
      </c>
      <c r="G495" s="527">
        <f>IF($L482="TC",0,IF($L482="TC",0,IF($L482="Nso",0,VLOOKUP($A479,'Marks Entry'!$B$9:$FN$108,59,0))))</f>
        <v>0</v>
      </c>
      <c r="H495" s="529">
        <f t="shared" si="39"/>
        <v>0</v>
      </c>
      <c r="I495" s="1273">
        <f>IF($L482="TC",0,IF($L482="Nso",0,VLOOKUP($A479,'Marks Entry'!$B$9:$FN$108,63,0)))</f>
        <v>0</v>
      </c>
      <c r="J495" s="1274"/>
      <c r="K495" s="533">
        <f t="shared" si="40"/>
        <v>0</v>
      </c>
      <c r="L495" s="1275">
        <f>IF($L482="TC",0,IF($L482="Nso",0,VLOOKUP($A479,'Marks Entry'!$B$9:$FN$108,66,0)))</f>
        <v>0</v>
      </c>
      <c r="M495" s="1276"/>
      <c r="N495" s="537">
        <f t="shared" si="41"/>
        <v>0</v>
      </c>
      <c r="O495" s="544" t="str">
        <f>IF($L482="TC",0,IF($L482="Nso",0,VLOOKUP($A479,'Marks Entry'!$B$9:$FN$108,70,0)))</f>
        <v>E</v>
      </c>
      <c r="P495" s="1007"/>
    </row>
    <row r="496" spans="1:16" s="73" customFormat="1" ht="20.45" customHeight="1">
      <c r="A496" s="1425"/>
      <c r="B496" s="543" t="s">
        <v>210</v>
      </c>
      <c r="C496" s="1271" t="str">
        <f>'Marks Entry'!$BT$3</f>
        <v>SCIENCE</v>
      </c>
      <c r="D496" s="1272"/>
      <c r="E496" s="527">
        <f>IF($L482="TC",0,IF($L482="Nso",0,VLOOKUP($A479,'Marks Entry'!$B$9:$FN$108,73,0)))</f>
        <v>0</v>
      </c>
      <c r="F496" s="527">
        <f>IF($L482="TC",0,IF($L482="Nso",0,VLOOKUP($A479,'Marks Entry'!$B$9:$FN$108,76,0)))</f>
        <v>0</v>
      </c>
      <c r="G496" s="527">
        <f>IF($L482="TC",0,IF($L482="Nso",0,VLOOKUP($A479,'Marks Entry'!$B$9:$FN$108,79,0)))</f>
        <v>0</v>
      </c>
      <c r="H496" s="529">
        <f t="shared" si="39"/>
        <v>0</v>
      </c>
      <c r="I496" s="1273">
        <f>IF($L482="TC",0,IF($L482="Nso",0,VLOOKUP($A479,'Marks Entry'!$B$9:$FN$108,83,0)))</f>
        <v>0</v>
      </c>
      <c r="J496" s="1274"/>
      <c r="K496" s="533">
        <f t="shared" si="40"/>
        <v>0</v>
      </c>
      <c r="L496" s="1275">
        <f>IF($L482="TC",0,IF($L482="Nso",0,VLOOKUP($A479,'Marks Entry'!$B$9:$FN$108,86,0)))</f>
        <v>0</v>
      </c>
      <c r="M496" s="1276"/>
      <c r="N496" s="537">
        <f t="shared" si="41"/>
        <v>0</v>
      </c>
      <c r="O496" s="544" t="str">
        <f>IF($L482="TC",0,IF($L482="Nso",0,VLOOKUP($A479,'Marks Entry'!$B$9:$FN$108,90,0)))</f>
        <v>E</v>
      </c>
      <c r="P496" s="1007"/>
    </row>
    <row r="497" spans="1:16" s="73" customFormat="1" ht="20.45" customHeight="1">
      <c r="A497" s="1425"/>
      <c r="B497" s="543" t="s">
        <v>210</v>
      </c>
      <c r="C497" s="1271" t="str">
        <f>'Marks Entry'!$CN$3</f>
        <v>MATHEMATICS</v>
      </c>
      <c r="D497" s="1272"/>
      <c r="E497" s="527">
        <f>IF($L482="TC",0,IF($L482="Nso",0,VLOOKUP($A479,'Marks Entry'!$B$9:$FN$108,93,0)))</f>
        <v>0</v>
      </c>
      <c r="F497" s="527">
        <f>IF($L482="TC",0,IF($L482="Nso",0,VLOOKUP($A479,'Marks Entry'!$B$9:$FN$108,96,0)))</f>
        <v>0</v>
      </c>
      <c r="G497" s="527">
        <f>IF($L482="TC",0,IF($L482="Nso",0,VLOOKUP($A479,'Marks Entry'!$B$9:$FN$108,99,0)))</f>
        <v>0</v>
      </c>
      <c r="H497" s="529">
        <f t="shared" si="39"/>
        <v>0</v>
      </c>
      <c r="I497" s="1273">
        <f>IF($L482="TC",0,IF($L482="Nso",0,VLOOKUP($A479,'Marks Entry'!$B$9:$FN$108,103,0)))</f>
        <v>0</v>
      </c>
      <c r="J497" s="1274"/>
      <c r="K497" s="533">
        <f t="shared" si="40"/>
        <v>0</v>
      </c>
      <c r="L497" s="1275">
        <f>IF($L482="TC",0,IF($L482="Nso",0,VLOOKUP($A479,'Marks Entry'!$B$9:$FN$108,106,0)))</f>
        <v>0</v>
      </c>
      <c r="M497" s="1276"/>
      <c r="N497" s="537">
        <f t="shared" si="41"/>
        <v>0</v>
      </c>
      <c r="O497" s="544" t="str">
        <f>IF($L482="TC",0,IF($L482="Nso",0,VLOOKUP($A479,'Marks Entry'!$B$9:$FN$108,110,0)))</f>
        <v>E</v>
      </c>
      <c r="P497" s="1007"/>
    </row>
    <row r="498" spans="1:16" s="73" customFormat="1" ht="20.45" customHeight="1" thickBot="1">
      <c r="A498" s="1425"/>
      <c r="B498" s="543" t="s">
        <v>210</v>
      </c>
      <c r="C498" s="1277" t="str">
        <f>'Marks Entry'!$DH$3</f>
        <v>SOCIAL SCIENCE</v>
      </c>
      <c r="D498" s="1278"/>
      <c r="E498" s="527">
        <f>IF($L482="TC",0,IF($L482="Nso",0,VLOOKUP($A479,'Marks Entry'!$B$9:$FN$108,113,0)))</f>
        <v>0</v>
      </c>
      <c r="F498" s="527">
        <f>IF($L482="TC",0,IF($L482="Nso",0,VLOOKUP($A479,'Marks Entry'!$B$9:$FN$108,116,0)))</f>
        <v>0</v>
      </c>
      <c r="G498" s="527">
        <f>IF($L482="TC",0,IF($L482="Nso",0,VLOOKUP($A479,'Marks Entry'!$B$9:$FN$108,119,0)))</f>
        <v>0</v>
      </c>
      <c r="H498" s="530">
        <f t="shared" si="39"/>
        <v>0</v>
      </c>
      <c r="I498" s="1279">
        <f>IF($L482="TC",0,IF($L482="Nso",0,VLOOKUP($A479,'Marks Entry'!$B$9:$FN$108,123,0)))</f>
        <v>0</v>
      </c>
      <c r="J498" s="1280"/>
      <c r="K498" s="534">
        <f t="shared" si="40"/>
        <v>0</v>
      </c>
      <c r="L498" s="1281">
        <f>IF($L482="TC",0,IF($L482="Nso",0,VLOOKUP($A479,'Marks Entry'!$B$9:$FN$108,126,0)))</f>
        <v>0</v>
      </c>
      <c r="M498" s="1282"/>
      <c r="N498" s="537">
        <f t="shared" si="41"/>
        <v>0</v>
      </c>
      <c r="O498" s="544" t="str">
        <f>IF($L482="TC",0,IF($L482="Nso",0,VLOOKUP($A479,'Marks Entry'!$B$9:$FN$108,130,0)))</f>
        <v>E</v>
      </c>
      <c r="P498" s="1007"/>
    </row>
    <row r="499" spans="1:16" s="73" customFormat="1" ht="20.45" customHeight="1">
      <c r="A499" s="1425"/>
      <c r="B499" s="543" t="s">
        <v>210</v>
      </c>
      <c r="C499" s="1350" t="s">
        <v>87</v>
      </c>
      <c r="D499" s="1351"/>
      <c r="E499" s="1352"/>
      <c r="F499" s="1356" t="s">
        <v>88</v>
      </c>
      <c r="G499" s="1357"/>
      <c r="H499" s="1358" t="s">
        <v>89</v>
      </c>
      <c r="I499" s="1358"/>
      <c r="J499" s="1359" t="s">
        <v>44</v>
      </c>
      <c r="K499" s="1360"/>
      <c r="L499" s="236" t="s">
        <v>95</v>
      </c>
      <c r="M499" s="691" t="s">
        <v>208</v>
      </c>
      <c r="N499" s="200" t="s">
        <v>42</v>
      </c>
      <c r="O499" s="545" t="s">
        <v>46</v>
      </c>
      <c r="P499" s="1007"/>
    </row>
    <row r="500" spans="1:16" s="73" customFormat="1" ht="20.45" customHeight="1" thickBot="1">
      <c r="A500" s="1425"/>
      <c r="B500" s="543" t="s">
        <v>210</v>
      </c>
      <c r="C500" s="1353"/>
      <c r="D500" s="1354"/>
      <c r="E500" s="1355"/>
      <c r="F500" s="1361">
        <f>IF($L482="TC",0,IF($L482="Nso",0,VLOOKUP($A479,'Marks Entry'!$B$9:$FN$108,161,0)))</f>
        <v>1200</v>
      </c>
      <c r="G500" s="1362"/>
      <c r="H500" s="1363">
        <f>IF($L482="TC",0,IF($L482="Nso",0,VLOOKUP($A479,'Marks Entry'!$B$9:$FN$108,162,0)))</f>
        <v>0</v>
      </c>
      <c r="I500" s="1363"/>
      <c r="J500" s="1364">
        <f>IF($L482="TC",0,IF($L482="Nso",0,VLOOKUP($A479,'Marks Entry'!$B$9:$FN$108,163,0)))</f>
        <v>0</v>
      </c>
      <c r="K500" s="1365"/>
      <c r="L500" s="237" t="str">
        <f>IF($L482="TC",0,IF($L482="Nso",0,VLOOKUP($A479,'Marks Entry'!$B$9:$FN$108,164,0)))</f>
        <v/>
      </c>
      <c r="M500" s="237" t="str">
        <f>IF($L482="TC",0,IF($L482="Nso",0,VLOOKUP($A479,'Marks Entry'!$B$9:$FN$108,165,0)))</f>
        <v/>
      </c>
      <c r="N500" s="542" t="str">
        <f>IF($L482="TC","TC",IF($L482="Nso","NSO",VLOOKUP($A479,'Marks Entry'!$B$9:$FN$108,166,0)))</f>
        <v>PROMOTED</v>
      </c>
      <c r="O500" s="546" t="str">
        <f>IF($L482="Nso",0,VLOOKUP($A479,'Marks Entry'!$B$9:$FN$108,168,0))</f>
        <v/>
      </c>
      <c r="P500" s="1007"/>
    </row>
    <row r="501" spans="1:16" s="73" customFormat="1" ht="20.45" customHeight="1">
      <c r="A501" s="1425"/>
      <c r="B501" s="543" t="s">
        <v>210</v>
      </c>
      <c r="C501" s="1332" t="s">
        <v>62</v>
      </c>
      <c r="D501" s="1333"/>
      <c r="E501" s="1333"/>
      <c r="F501" s="1333"/>
      <c r="G501" s="1333"/>
      <c r="H501" s="1333"/>
      <c r="I501" s="1334"/>
      <c r="J501" s="1335" t="s">
        <v>63</v>
      </c>
      <c r="K501" s="1335"/>
      <c r="L501" s="1336"/>
      <c r="M501" s="238">
        <f>IF($L482="TC",0,IF($L482="Nso",0,VLOOKUP($A479,'Marks Entry'!$B$9:$FN$108,158,0)))</f>
        <v>0</v>
      </c>
      <c r="N501" s="1337" t="s">
        <v>104</v>
      </c>
      <c r="O501" s="1338"/>
      <c r="P501" s="1007"/>
    </row>
    <row r="502" spans="1:16" s="73" customFormat="1" ht="20.45" customHeight="1" thickBot="1">
      <c r="A502" s="1425"/>
      <c r="B502" s="543" t="s">
        <v>210</v>
      </c>
      <c r="C502" s="1339" t="s">
        <v>57</v>
      </c>
      <c r="D502" s="1340"/>
      <c r="E502" s="1340"/>
      <c r="F502" s="1341" t="s">
        <v>168</v>
      </c>
      <c r="G502" s="1341"/>
      <c r="H502" s="1341"/>
      <c r="I502" s="523" t="s">
        <v>50</v>
      </c>
      <c r="J502" s="1342" t="s">
        <v>64</v>
      </c>
      <c r="K502" s="1342"/>
      <c r="L502" s="1343"/>
      <c r="M502" s="239">
        <f>IF($L482="TC",0,IF($L482="Nso",0,VLOOKUP($A479,'Marks Entry'!$B$9:$FN$108,159,0)))</f>
        <v>0</v>
      </c>
      <c r="N502" s="1344" t="str">
        <f>IF($L482="TC",0,IF($L482="Nso",0,VLOOKUP($A479,'Marks Entry'!$B$9:$FN$108,160,0)))</f>
        <v/>
      </c>
      <c r="O502" s="1345"/>
      <c r="P502" s="1007"/>
    </row>
    <row r="503" spans="1:16" s="73" customFormat="1" ht="20.45" customHeight="1">
      <c r="A503" s="1425"/>
      <c r="B503" s="543" t="s">
        <v>210</v>
      </c>
      <c r="C503" s="1339"/>
      <c r="D503" s="1340"/>
      <c r="E503" s="1340"/>
      <c r="F503" s="1341"/>
      <c r="G503" s="1341"/>
      <c r="H503" s="1341"/>
      <c r="I503" s="524" t="s">
        <v>102</v>
      </c>
      <c r="J503" s="1346" t="s">
        <v>65</v>
      </c>
      <c r="K503" s="1346"/>
      <c r="L503" s="1347"/>
      <c r="M503" s="1348" t="str">
        <f>IF($L482="TC",0,IF($L482="Nso",0,VLOOKUP($A479,'Marks Entry'!$B$9:$FN$108,169,0)))</f>
        <v>Need Improvement</v>
      </c>
      <c r="N503" s="1348"/>
      <c r="O503" s="1349"/>
      <c r="P503" s="1007"/>
    </row>
    <row r="504" spans="1:16" s="73" customFormat="1" ht="20.45" customHeight="1">
      <c r="A504" s="1425"/>
      <c r="B504" s="543" t="s">
        <v>210</v>
      </c>
      <c r="C504" s="1397" t="str">
        <f>'Marks Entry'!$EB$3</f>
        <v>Work Exp.</v>
      </c>
      <c r="D504" s="1398"/>
      <c r="E504" s="1399"/>
      <c r="F504" s="1400" t="str">
        <f>IF($L482="TC",0,IF($L482="Nso",0,VLOOKUP($A479,'Marks Entry'!$B$9:$GM$108,186,0)))</f>
        <v>0/100</v>
      </c>
      <c r="G504" s="1400"/>
      <c r="H504" s="1400"/>
      <c r="I504" s="59" t="str">
        <f>IF($L482="TC",0,IF($L482="Nso",0,VLOOKUP($A479,'Marks Entry'!$B$9:$GM$108,139,0)))</f>
        <v>E</v>
      </c>
      <c r="J504" s="1401" t="s">
        <v>81</v>
      </c>
      <c r="K504" s="1401"/>
      <c r="L504" s="1402"/>
      <c r="M504" s="1403">
        <f>'Marks Entry'!$AA$2</f>
        <v>45041</v>
      </c>
      <c r="N504" s="1403"/>
      <c r="O504" s="1404"/>
      <c r="P504" s="1007"/>
    </row>
    <row r="505" spans="1:16" s="73" customFormat="1" ht="20.45" customHeight="1">
      <c r="A505" s="1425"/>
      <c r="B505" s="543" t="s">
        <v>210</v>
      </c>
      <c r="C505" s="1405" t="str">
        <f>'Marks Entry'!$EK$3</f>
        <v>Art Edu.</v>
      </c>
      <c r="D505" s="1400"/>
      <c r="E505" s="1400"/>
      <c r="F505" s="1406" t="str">
        <f>IF($L482="TC",0,IF($L482="Nso",0,VLOOKUP($A479,'Marks Entry'!$B$9:$GM$108,190,0)))</f>
        <v>0/100</v>
      </c>
      <c r="G505" s="1407"/>
      <c r="H505" s="1408"/>
      <c r="I505" s="59" t="str">
        <f>IF($L482="TC",0,IF($L482="Nso",0,VLOOKUP($A479,'Marks Entry'!$B$9:$GM$108,148,0)))</f>
        <v>E</v>
      </c>
      <c r="J505" s="1409"/>
      <c r="K505" s="1409"/>
      <c r="L505" s="1410"/>
      <c r="M505" s="1410"/>
      <c r="N505" s="1410"/>
      <c r="O505" s="1411"/>
      <c r="P505" s="1007"/>
    </row>
    <row r="506" spans="1:16" s="73" customFormat="1" ht="20.45" customHeight="1">
      <c r="A506" s="1425"/>
      <c r="B506" s="543" t="s">
        <v>210</v>
      </c>
      <c r="C506" s="1366" t="str">
        <f>'Marks Entry'!$ET$3</f>
        <v>HEALTH &amp; PHY. EDU.</v>
      </c>
      <c r="D506" s="1367"/>
      <c r="E506" s="1367"/>
      <c r="F506" s="1368" t="str">
        <f>IF($L482="TC",0,IF($L482="Nso",0,VLOOKUP($A479,'Marks Entry'!$B$9:$GM$108,194,0)))</f>
        <v>0/100</v>
      </c>
      <c r="G506" s="1369"/>
      <c r="H506" s="1370"/>
      <c r="I506" s="59" t="str">
        <f>IF($L482="TC",0,IF($L482="Nso",0,VLOOKUP($A479,'Marks Entry'!$B$9:$GM$108,157,0)))</f>
        <v>E</v>
      </c>
      <c r="J506" s="1371" t="s">
        <v>77</v>
      </c>
      <c r="K506" s="1372"/>
      <c r="L506" s="1373"/>
      <c r="M506" s="1377"/>
      <c r="N506" s="1372"/>
      <c r="O506" s="1378"/>
      <c r="P506" s="1007"/>
    </row>
    <row r="507" spans="1:16" s="73" customFormat="1" ht="20.45" customHeight="1">
      <c r="A507" s="1425"/>
      <c r="B507" s="543" t="s">
        <v>210</v>
      </c>
      <c r="C507" s="1381" t="s">
        <v>66</v>
      </c>
      <c r="D507" s="1382"/>
      <c r="E507" s="1382"/>
      <c r="F507" s="1382"/>
      <c r="G507" s="1382"/>
      <c r="H507" s="1382"/>
      <c r="I507" s="1383"/>
      <c r="J507" s="1374"/>
      <c r="K507" s="1375"/>
      <c r="L507" s="1376"/>
      <c r="M507" s="1379"/>
      <c r="N507" s="1375"/>
      <c r="O507" s="1380"/>
      <c r="P507" s="1007"/>
    </row>
    <row r="508" spans="1:16" s="73" customFormat="1" ht="20.45" customHeight="1" thickBot="1">
      <c r="A508" s="1425"/>
      <c r="B508" s="543" t="s">
        <v>210</v>
      </c>
      <c r="C508" s="60" t="s">
        <v>67</v>
      </c>
      <c r="D508" s="1384" t="s">
        <v>72</v>
      </c>
      <c r="E508" s="1385"/>
      <c r="F508" s="1384" t="s">
        <v>73</v>
      </c>
      <c r="G508" s="1386"/>
      <c r="H508" s="1386"/>
      <c r="I508" s="1387"/>
      <c r="J508" s="1388" t="s">
        <v>78</v>
      </c>
      <c r="K508" s="1389"/>
      <c r="L508" s="1389"/>
      <c r="M508" s="1389"/>
      <c r="N508" s="1389"/>
      <c r="O508" s="1390"/>
      <c r="P508" s="1007"/>
    </row>
    <row r="509" spans="1:16" s="73" customFormat="1" ht="20.45" customHeight="1">
      <c r="A509" s="1425"/>
      <c r="B509" s="543" t="s">
        <v>210</v>
      </c>
      <c r="C509" s="690" t="s">
        <v>68</v>
      </c>
      <c r="D509" s="1328" t="s">
        <v>211</v>
      </c>
      <c r="E509" s="1327"/>
      <c r="F509" s="1394" t="s">
        <v>74</v>
      </c>
      <c r="G509" s="1395"/>
      <c r="H509" s="1395"/>
      <c r="I509" s="1396"/>
      <c r="J509" s="1391"/>
      <c r="K509" s="1392"/>
      <c r="L509" s="1392"/>
      <c r="M509" s="1392"/>
      <c r="N509" s="1392"/>
      <c r="O509" s="1393"/>
      <c r="P509" s="1007"/>
    </row>
    <row r="510" spans="1:16" s="73" customFormat="1" ht="20.45" customHeight="1">
      <c r="A510" s="1425"/>
      <c r="B510" s="543" t="s">
        <v>210</v>
      </c>
      <c r="C510" s="689" t="s">
        <v>69</v>
      </c>
      <c r="D510" s="1275" t="s">
        <v>212</v>
      </c>
      <c r="E510" s="1274"/>
      <c r="F510" s="1413" t="s">
        <v>75</v>
      </c>
      <c r="G510" s="1414"/>
      <c r="H510" s="1414"/>
      <c r="I510" s="1415"/>
      <c r="J510" s="1391"/>
      <c r="K510" s="1392"/>
      <c r="L510" s="1392"/>
      <c r="M510" s="1392"/>
      <c r="N510" s="1392"/>
      <c r="O510" s="1393"/>
      <c r="P510" s="1007"/>
    </row>
    <row r="511" spans="1:16" s="73" customFormat="1" ht="20.45" customHeight="1">
      <c r="A511" s="1425"/>
      <c r="B511" s="543" t="s">
        <v>210</v>
      </c>
      <c r="C511" s="689" t="s">
        <v>71</v>
      </c>
      <c r="D511" s="1275" t="s">
        <v>213</v>
      </c>
      <c r="E511" s="1274"/>
      <c r="F511" s="1413" t="s">
        <v>76</v>
      </c>
      <c r="G511" s="1414"/>
      <c r="H511" s="1414"/>
      <c r="I511" s="1415"/>
      <c r="J511" s="1416" t="s">
        <v>90</v>
      </c>
      <c r="K511" s="1417"/>
      <c r="L511" s="1417"/>
      <c r="M511" s="1417"/>
      <c r="N511" s="1417"/>
      <c r="O511" s="1418"/>
      <c r="P511" s="1007"/>
    </row>
    <row r="512" spans="1:16" s="73" customFormat="1" ht="20.45" customHeight="1">
      <c r="A512" s="1425"/>
      <c r="B512" s="543" t="s">
        <v>210</v>
      </c>
      <c r="C512" s="689" t="s">
        <v>70</v>
      </c>
      <c r="D512" s="1275" t="s">
        <v>214</v>
      </c>
      <c r="E512" s="1274"/>
      <c r="F512" s="1413" t="s">
        <v>103</v>
      </c>
      <c r="G512" s="1414"/>
      <c r="H512" s="1414"/>
      <c r="I512" s="1415"/>
      <c r="J512" s="1416"/>
      <c r="K512" s="1417"/>
      <c r="L512" s="1417"/>
      <c r="M512" s="1417"/>
      <c r="N512" s="1417"/>
      <c r="O512" s="1418"/>
      <c r="P512" s="1007"/>
    </row>
    <row r="513" spans="1:16" s="73" customFormat="1" ht="20.45" customHeight="1" thickBot="1">
      <c r="A513" s="1425"/>
      <c r="B513" s="547" t="s">
        <v>210</v>
      </c>
      <c r="C513" s="548" t="s">
        <v>153</v>
      </c>
      <c r="D513" s="1281" t="s">
        <v>215</v>
      </c>
      <c r="E513" s="1280"/>
      <c r="F513" s="1422" t="s">
        <v>216</v>
      </c>
      <c r="G513" s="1423"/>
      <c r="H513" s="1423"/>
      <c r="I513" s="1424"/>
      <c r="J513" s="1419"/>
      <c r="K513" s="1420"/>
      <c r="L513" s="1420"/>
      <c r="M513" s="1420"/>
      <c r="N513" s="1420"/>
      <c r="O513" s="1421"/>
      <c r="P513" s="1007"/>
    </row>
    <row r="514" spans="1:16" s="73" customFormat="1" ht="9.75" customHeight="1">
      <c r="A514" s="1303"/>
      <c r="B514" s="1303"/>
      <c r="C514" s="1303"/>
      <c r="D514" s="1303"/>
      <c r="E514" s="1303"/>
      <c r="F514" s="1303"/>
      <c r="G514" s="1303"/>
      <c r="H514" s="1303"/>
      <c r="I514" s="1303"/>
      <c r="J514" s="1303"/>
      <c r="K514" s="1303"/>
      <c r="L514" s="1303"/>
      <c r="M514" s="1303"/>
      <c r="N514" s="1303"/>
      <c r="O514" s="1303"/>
      <c r="P514" s="1303"/>
    </row>
    <row r="515" spans="1:16" s="73" customFormat="1" ht="17.25" customHeight="1" thickBot="1">
      <c r="A515" s="241">
        <f>A479+1</f>
        <v>15</v>
      </c>
      <c r="B515" s="1302" t="s">
        <v>53</v>
      </c>
      <c r="C515" s="1302"/>
      <c r="D515" s="1302"/>
      <c r="E515" s="1302"/>
      <c r="F515" s="1302"/>
      <c r="G515" s="1302"/>
      <c r="H515" s="1302"/>
      <c r="I515" s="1302"/>
      <c r="J515" s="1302"/>
      <c r="K515" s="1302"/>
      <c r="L515" s="1302"/>
      <c r="M515" s="1302"/>
      <c r="N515" s="1302"/>
      <c r="O515" s="1302"/>
      <c r="P515" s="1007"/>
    </row>
    <row r="516" spans="1:16" s="73" customFormat="1" ht="44.25" customHeight="1">
      <c r="A516" s="1425"/>
      <c r="B516" s="1304" t="str">
        <f>IF(L518&gt;0,CONCATENATE(I518,L518),0)</f>
        <v>Roll No.:-915</v>
      </c>
      <c r="C516" s="1306"/>
      <c r="D516" s="1308" t="str">
        <f>Master!$E$8</f>
        <v>Govt. Sr. Secondary School Raimalwada</v>
      </c>
      <c r="E516" s="1309"/>
      <c r="F516" s="1309"/>
      <c r="G516" s="1309"/>
      <c r="H516" s="1309"/>
      <c r="I516" s="1309"/>
      <c r="J516" s="1309"/>
      <c r="K516" s="1309"/>
      <c r="L516" s="1309"/>
      <c r="M516" s="1309"/>
      <c r="N516" s="1309"/>
      <c r="O516" s="1310"/>
      <c r="P516" s="1007"/>
    </row>
    <row r="517" spans="1:16" s="73" customFormat="1" ht="26.25" customHeight="1" thickBot="1">
      <c r="A517" s="1425"/>
      <c r="B517" s="1305"/>
      <c r="C517" s="1307"/>
      <c r="D517" s="1311" t="str">
        <f>Master!$E$11</f>
        <v>P.S.-Bapini (Jodhpur)</v>
      </c>
      <c r="E517" s="1311"/>
      <c r="F517" s="1311"/>
      <c r="G517" s="1311"/>
      <c r="H517" s="1311"/>
      <c r="I517" s="1311"/>
      <c r="J517" s="1311"/>
      <c r="K517" s="1311"/>
      <c r="L517" s="1311"/>
      <c r="M517" s="1311"/>
      <c r="N517" s="1311"/>
      <c r="O517" s="1312"/>
      <c r="P517" s="1007"/>
    </row>
    <row r="518" spans="1:16" s="73" customFormat="1" ht="15" customHeight="1">
      <c r="A518" s="1425"/>
      <c r="B518" s="1313"/>
      <c r="C518" s="1314" t="s">
        <v>163</v>
      </c>
      <c r="D518" s="1315"/>
      <c r="E518" s="1315"/>
      <c r="F518" s="1315"/>
      <c r="G518" s="1315"/>
      <c r="H518" s="1316"/>
      <c r="I518" s="1320" t="s">
        <v>125</v>
      </c>
      <c r="J518" s="1321"/>
      <c r="K518" s="1321"/>
      <c r="L518" s="1286">
        <f>VLOOKUP(A515,'Marks Entry'!$B$9:$G$108,6)</f>
        <v>915</v>
      </c>
      <c r="M518" s="1288" t="str">
        <f>CONCATENATE('Marks Entry'!$C$3,"0",'Marks Entry'!$G$3)</f>
        <v>School U-Dise Code :-08151106901</v>
      </c>
      <c r="N518" s="1289"/>
      <c r="O518" s="1290"/>
      <c r="P518" s="1007"/>
    </row>
    <row r="519" spans="1:16" s="73" customFormat="1" ht="15" customHeight="1">
      <c r="A519" s="1425"/>
      <c r="B519" s="1313"/>
      <c r="C519" s="1314"/>
      <c r="D519" s="1315"/>
      <c r="E519" s="1315"/>
      <c r="F519" s="1315"/>
      <c r="G519" s="1315"/>
      <c r="H519" s="1316"/>
      <c r="I519" s="1320"/>
      <c r="J519" s="1321"/>
      <c r="K519" s="1321"/>
      <c r="L519" s="1286"/>
      <c r="M519" s="1291" t="str">
        <f>CONCATENATE('Marks Entry'!$I$3,'Marks Entry'!$J$3)</f>
        <v>Session :-2022-23</v>
      </c>
      <c r="N519" s="1292"/>
      <c r="O519" s="1293"/>
      <c r="P519" s="1007"/>
    </row>
    <row r="520" spans="1:16" s="73" customFormat="1" ht="15" customHeight="1" thickBot="1">
      <c r="A520" s="1425"/>
      <c r="B520" s="1313"/>
      <c r="C520" s="1317"/>
      <c r="D520" s="1318"/>
      <c r="E520" s="1318"/>
      <c r="F520" s="1318"/>
      <c r="G520" s="1318"/>
      <c r="H520" s="1319"/>
      <c r="I520" s="1322"/>
      <c r="J520" s="1323"/>
      <c r="K520" s="1323"/>
      <c r="L520" s="1287"/>
      <c r="M520" s="1294"/>
      <c r="N520" s="1295"/>
      <c r="O520" s="1296"/>
      <c r="P520" s="1007"/>
    </row>
    <row r="521" spans="1:16" s="73" customFormat="1" ht="19.5" customHeight="1">
      <c r="A521" s="1425"/>
      <c r="B521" s="543" t="s">
        <v>210</v>
      </c>
      <c r="C521" s="1297" t="s">
        <v>21</v>
      </c>
      <c r="D521" s="1298"/>
      <c r="E521" s="1298"/>
      <c r="F521" s="1298"/>
      <c r="G521" s="1299"/>
      <c r="H521" s="13" t="s">
        <v>161</v>
      </c>
      <c r="I521" s="1300">
        <f>VLOOKUP($A515,'Marks Entry'!$B$9:$FN$108,4,0)</f>
        <v>0</v>
      </c>
      <c r="J521" s="1300"/>
      <c r="K521" s="1300"/>
      <c r="L521" s="1300"/>
      <c r="M521" s="1300"/>
      <c r="N521" s="1300"/>
      <c r="O521" s="1301"/>
      <c r="P521" s="1007"/>
    </row>
    <row r="522" spans="1:16" s="73" customFormat="1" ht="19.5" customHeight="1">
      <c r="A522" s="1425"/>
      <c r="B522" s="543" t="s">
        <v>210</v>
      </c>
      <c r="C522" s="1283" t="s">
        <v>23</v>
      </c>
      <c r="D522" s="1284"/>
      <c r="E522" s="1284"/>
      <c r="F522" s="1284"/>
      <c r="G522" s="1285"/>
      <c r="H522" s="25" t="s">
        <v>161</v>
      </c>
      <c r="I522" s="1252">
        <f>VLOOKUP($A515,'Marks Entry'!$B$9:$FN$108,7,0)</f>
        <v>0</v>
      </c>
      <c r="J522" s="1252"/>
      <c r="K522" s="1252"/>
      <c r="L522" s="1252"/>
      <c r="M522" s="1252"/>
      <c r="N522" s="1252"/>
      <c r="O522" s="1253"/>
      <c r="P522" s="1007"/>
    </row>
    <row r="523" spans="1:16" s="73" customFormat="1" ht="19.5" customHeight="1">
      <c r="A523" s="1425"/>
      <c r="B523" s="543" t="s">
        <v>210</v>
      </c>
      <c r="C523" s="1283" t="s">
        <v>24</v>
      </c>
      <c r="D523" s="1284"/>
      <c r="E523" s="1284"/>
      <c r="F523" s="1284"/>
      <c r="G523" s="1285"/>
      <c r="H523" s="25" t="s">
        <v>161</v>
      </c>
      <c r="I523" s="1252">
        <f>VLOOKUP($A515,'Marks Entry'!$B$9:$FN$108,8,0)</f>
        <v>0</v>
      </c>
      <c r="J523" s="1252"/>
      <c r="K523" s="1252"/>
      <c r="L523" s="1252"/>
      <c r="M523" s="1252"/>
      <c r="N523" s="1252"/>
      <c r="O523" s="1253"/>
      <c r="P523" s="1007"/>
    </row>
    <row r="524" spans="1:16" s="73" customFormat="1" ht="19.5" customHeight="1">
      <c r="A524" s="1425"/>
      <c r="B524" s="543" t="s">
        <v>210</v>
      </c>
      <c r="C524" s="1283" t="s">
        <v>55</v>
      </c>
      <c r="D524" s="1284"/>
      <c r="E524" s="1284"/>
      <c r="F524" s="1284"/>
      <c r="G524" s="1285"/>
      <c r="H524" s="25" t="s">
        <v>161</v>
      </c>
      <c r="I524" s="1252">
        <f>VLOOKUP($A515,'Marks Entry'!$B$9:$FN$108,9,0)</f>
        <v>0</v>
      </c>
      <c r="J524" s="1252"/>
      <c r="K524" s="1252"/>
      <c r="L524" s="1252"/>
      <c r="M524" s="1252"/>
      <c r="N524" s="1252"/>
      <c r="O524" s="1253"/>
      <c r="P524" s="1007"/>
    </row>
    <row r="525" spans="1:16" s="73" customFormat="1" ht="19.5" customHeight="1">
      <c r="A525" s="1425"/>
      <c r="B525" s="543" t="s">
        <v>210</v>
      </c>
      <c r="C525" s="1283" t="s">
        <v>56</v>
      </c>
      <c r="D525" s="1284"/>
      <c r="E525" s="1284"/>
      <c r="F525" s="1284"/>
      <c r="G525" s="1285"/>
      <c r="H525" s="25" t="s">
        <v>161</v>
      </c>
      <c r="I525" s="1251" t="str">
        <f>CONCATENATE('Marks Entry'!$G$4,'Marks Entry'!$J$4)</f>
        <v>6(A)</v>
      </c>
      <c r="J525" s="1252"/>
      <c r="K525" s="1252"/>
      <c r="L525" s="1252"/>
      <c r="M525" s="1252"/>
      <c r="N525" s="1252"/>
      <c r="O525" s="1253"/>
      <c r="P525" s="1007"/>
    </row>
    <row r="526" spans="1:16" s="73" customFormat="1" ht="19.5" customHeight="1" thickBot="1">
      <c r="A526" s="1425"/>
      <c r="B526" s="543" t="s">
        <v>210</v>
      </c>
      <c r="C526" s="1254" t="s">
        <v>26</v>
      </c>
      <c r="D526" s="1255"/>
      <c r="E526" s="1255"/>
      <c r="F526" s="1255"/>
      <c r="G526" s="1256"/>
      <c r="H526" s="61" t="s">
        <v>161</v>
      </c>
      <c r="I526" s="1257">
        <f>VLOOKUP($A515,'Marks Entry'!$B$9:$FN$108,10,0)</f>
        <v>0</v>
      </c>
      <c r="J526" s="1257"/>
      <c r="K526" s="1257"/>
      <c r="L526" s="1257"/>
      <c r="M526" s="1257"/>
      <c r="N526" s="1257"/>
      <c r="O526" s="1258"/>
      <c r="P526" s="1007"/>
    </row>
    <row r="527" spans="1:16" s="73" customFormat="1" ht="34.5" customHeight="1">
      <c r="A527" s="1425"/>
      <c r="B527" s="543" t="s">
        <v>210</v>
      </c>
      <c r="C527" s="1259" t="s">
        <v>57</v>
      </c>
      <c r="D527" s="1260"/>
      <c r="E527" s="525" t="s">
        <v>82</v>
      </c>
      <c r="F527" s="525" t="s">
        <v>83</v>
      </c>
      <c r="G527" s="525" t="str">
        <f>'Marks Entry'!$R$5</f>
        <v>No Bag Day Activity</v>
      </c>
      <c r="H527" s="521" t="s">
        <v>32</v>
      </c>
      <c r="I527" s="1261" t="s">
        <v>58</v>
      </c>
      <c r="J527" s="1262"/>
      <c r="K527" s="522" t="s">
        <v>203</v>
      </c>
      <c r="L527" s="1263" t="s">
        <v>94</v>
      </c>
      <c r="M527" s="1264"/>
      <c r="N527" s="535" t="s">
        <v>86</v>
      </c>
      <c r="O527" s="1265" t="s">
        <v>101</v>
      </c>
      <c r="P527" s="1007"/>
    </row>
    <row r="528" spans="1:16" s="73" customFormat="1" ht="20.45" customHeight="1" thickBot="1">
      <c r="A528" s="1425"/>
      <c r="B528" s="543" t="s">
        <v>210</v>
      </c>
      <c r="C528" s="1267" t="s">
        <v>59</v>
      </c>
      <c r="D528" s="1268"/>
      <c r="E528" s="549">
        <f>'Marks Entry'!$N$7</f>
        <v>10</v>
      </c>
      <c r="F528" s="549">
        <f>'Marks Entry'!$Q$7</f>
        <v>10</v>
      </c>
      <c r="G528" s="549">
        <f>'Marks Entry'!$T$7</f>
        <v>10</v>
      </c>
      <c r="H528" s="111">
        <f>SUM(E528:G528)</f>
        <v>30</v>
      </c>
      <c r="I528" s="1269">
        <f>'Marks Entry'!$X$7</f>
        <v>70</v>
      </c>
      <c r="J528" s="1270"/>
      <c r="K528" s="531">
        <f>SUM(H528,I528)</f>
        <v>100</v>
      </c>
      <c r="L528" s="1330">
        <f>'Marks Entry'!$AA$7</f>
        <v>100</v>
      </c>
      <c r="M528" s="1331"/>
      <c r="N528" s="536">
        <f>H528+I528+L528</f>
        <v>200</v>
      </c>
      <c r="O528" s="1266"/>
      <c r="P528" s="1007"/>
    </row>
    <row r="529" spans="1:16" s="73" customFormat="1" ht="20.45" customHeight="1">
      <c r="A529" s="1425"/>
      <c r="B529" s="543" t="s">
        <v>210</v>
      </c>
      <c r="C529" s="1324" t="str">
        <f>'Marks Entry'!$L$3</f>
        <v>HINDI</v>
      </c>
      <c r="D529" s="1325"/>
      <c r="E529" s="527">
        <f>IF($L518="TC",0,IF($L518="Nso",0,VLOOKUP($A515,'Marks Entry'!$B$9:$FN$108,13,0)))</f>
        <v>0</v>
      </c>
      <c r="F529" s="527">
        <f>IF($L518="TC",0,IF($L518="Nso",0,VLOOKUP($A515,'Marks Entry'!$B$9:$FN$108,16,0)))</f>
        <v>0</v>
      </c>
      <c r="G529" s="527">
        <f>IF($L518="TC",0,IF($L518="Nso",0,VLOOKUP($A515,'Marks Entry'!$B$9:$FN$108,19,0)))</f>
        <v>0</v>
      </c>
      <c r="H529" s="528">
        <f>SUM(E529:G529)</f>
        <v>0</v>
      </c>
      <c r="I529" s="1326">
        <f>IF($L518="TC",0,IF($L518="Nso",0,VLOOKUP($A515,'Marks Entry'!$B$9:$FN$108,23,0)))</f>
        <v>0</v>
      </c>
      <c r="J529" s="1327"/>
      <c r="K529" s="532">
        <f>SUM(H529,I529)</f>
        <v>0</v>
      </c>
      <c r="L529" s="1328">
        <f>IF($L518="TC",0,IF($L518="Nso",0,VLOOKUP($A515,'Marks Entry'!$B$9:$FN$108,26,0)))</f>
        <v>0</v>
      </c>
      <c r="M529" s="1329"/>
      <c r="N529" s="537">
        <f>SUM(H529,I529,L529)</f>
        <v>0</v>
      </c>
      <c r="O529" s="544" t="str">
        <f>IF($L518="TC",0,IF($L518="Nso",0,VLOOKUP($A515,'Marks Entry'!$B$9:$FN$108,30,0)))</f>
        <v>E</v>
      </c>
      <c r="P529" s="1007"/>
    </row>
    <row r="530" spans="1:16" s="73" customFormat="1" ht="20.45" customHeight="1">
      <c r="A530" s="1425"/>
      <c r="B530" s="543" t="s">
        <v>210</v>
      </c>
      <c r="C530" s="1271" t="str">
        <f>'Marks Entry'!$AF$3</f>
        <v>ENGLISH</v>
      </c>
      <c r="D530" s="1272"/>
      <c r="E530" s="527">
        <f>IF($L518="TC",0,IF($L518="Nso",0,VLOOKUP($A515,'Marks Entry'!$B$9:$FN$108,33,0)))</f>
        <v>0</v>
      </c>
      <c r="F530" s="527">
        <f>IF($L518="TC",0,IF($L518="Nso",0,VLOOKUP($A515,'Marks Entry'!$B$9:$FN$108,36,0)))</f>
        <v>0</v>
      </c>
      <c r="G530" s="527">
        <f>IF($L518="TC",0,IF($L518="Nso",0,VLOOKUP($A515,'Marks Entry'!$B$9:$FN$108,39,0)))</f>
        <v>0</v>
      </c>
      <c r="H530" s="529">
        <f t="shared" ref="H530:H534" si="42">SUM(E530:G530)</f>
        <v>0</v>
      </c>
      <c r="I530" s="1273">
        <f>IF($L518="TC",0,IF($L518="Nso",0,VLOOKUP($A515,'Marks Entry'!$B$9:$FN$108,43,0)))</f>
        <v>0</v>
      </c>
      <c r="J530" s="1274"/>
      <c r="K530" s="533">
        <f t="shared" ref="K530:K534" si="43">SUM(H530,I530)</f>
        <v>0</v>
      </c>
      <c r="L530" s="1275">
        <f>IF($L518="TC",0,IF($L518="Nso",0,VLOOKUP($A515,'Marks Entry'!$B$9:$FN$108,46,0)))</f>
        <v>0</v>
      </c>
      <c r="M530" s="1276"/>
      <c r="N530" s="537">
        <f t="shared" ref="N530:N534" si="44">SUM(H530,I530,L530)</f>
        <v>0</v>
      </c>
      <c r="O530" s="544" t="str">
        <f>IF($L518="TC",0,IF($L518="Nso",0,VLOOKUP($A515,'Marks Entry'!$B$9:$FN$108,50,0)))</f>
        <v>E</v>
      </c>
      <c r="P530" s="1007"/>
    </row>
    <row r="531" spans="1:16" s="73" customFormat="1" ht="20.45" customHeight="1">
      <c r="A531" s="1425"/>
      <c r="B531" s="543" t="s">
        <v>210</v>
      </c>
      <c r="C531" s="1271" t="str">
        <f>'Marks Entry'!$AZ$3</f>
        <v>SANSKRIT</v>
      </c>
      <c r="D531" s="1272"/>
      <c r="E531" s="527">
        <f>IF($L518="TC",0,IF($L518="Nso",0,VLOOKUP($A515,'Marks Entry'!$B$9:$FN$108,53,0)))</f>
        <v>0</v>
      </c>
      <c r="F531" s="527">
        <f>IF($L518="TC",0,IF($L518="TC",0,IF($L518="Nso",0,VLOOKUP($A515,'Marks Entry'!$B$9:$FN$108,56,0))))</f>
        <v>0</v>
      </c>
      <c r="G531" s="527">
        <f>IF($L518="TC",0,IF($L518="TC",0,IF($L518="Nso",0,VLOOKUP($A515,'Marks Entry'!$B$9:$FN$108,59,0))))</f>
        <v>0</v>
      </c>
      <c r="H531" s="529">
        <f t="shared" si="42"/>
        <v>0</v>
      </c>
      <c r="I531" s="1273">
        <f>IF($L518="TC",0,IF($L518="Nso",0,VLOOKUP($A515,'Marks Entry'!$B$9:$FN$108,63,0)))</f>
        <v>0</v>
      </c>
      <c r="J531" s="1274"/>
      <c r="K531" s="533">
        <f t="shared" si="43"/>
        <v>0</v>
      </c>
      <c r="L531" s="1275">
        <f>IF($L518="TC",0,IF($L518="Nso",0,VLOOKUP($A515,'Marks Entry'!$B$9:$FN$108,66,0)))</f>
        <v>0</v>
      </c>
      <c r="M531" s="1276"/>
      <c r="N531" s="537">
        <f t="shared" si="44"/>
        <v>0</v>
      </c>
      <c r="O531" s="544" t="str">
        <f>IF($L518="TC",0,IF($L518="Nso",0,VLOOKUP($A515,'Marks Entry'!$B$9:$FN$108,70,0)))</f>
        <v>E</v>
      </c>
      <c r="P531" s="1007"/>
    </row>
    <row r="532" spans="1:16" s="73" customFormat="1" ht="20.45" customHeight="1">
      <c r="A532" s="1425"/>
      <c r="B532" s="543" t="s">
        <v>210</v>
      </c>
      <c r="C532" s="1271" t="str">
        <f>'Marks Entry'!$BT$3</f>
        <v>SCIENCE</v>
      </c>
      <c r="D532" s="1272"/>
      <c r="E532" s="527">
        <f>IF($L518="TC",0,IF($L518="Nso",0,VLOOKUP($A515,'Marks Entry'!$B$9:$FN$108,73,0)))</f>
        <v>0</v>
      </c>
      <c r="F532" s="527">
        <f>IF($L518="TC",0,IF($L518="Nso",0,VLOOKUP($A515,'Marks Entry'!$B$9:$FN$108,76,0)))</f>
        <v>0</v>
      </c>
      <c r="G532" s="527">
        <f>IF($L518="TC",0,IF($L518="Nso",0,VLOOKUP($A515,'Marks Entry'!$B$9:$FN$108,79,0)))</f>
        <v>0</v>
      </c>
      <c r="H532" s="529">
        <f t="shared" si="42"/>
        <v>0</v>
      </c>
      <c r="I532" s="1273">
        <f>IF($L518="TC",0,IF($L518="Nso",0,VLOOKUP($A515,'Marks Entry'!$B$9:$FN$108,83,0)))</f>
        <v>0</v>
      </c>
      <c r="J532" s="1274"/>
      <c r="K532" s="533">
        <f t="shared" si="43"/>
        <v>0</v>
      </c>
      <c r="L532" s="1275">
        <f>IF($L518="TC",0,IF($L518="Nso",0,VLOOKUP($A515,'Marks Entry'!$B$9:$FN$108,86,0)))</f>
        <v>0</v>
      </c>
      <c r="M532" s="1276"/>
      <c r="N532" s="537">
        <f t="shared" si="44"/>
        <v>0</v>
      </c>
      <c r="O532" s="544" t="str">
        <f>IF($L518="TC",0,IF($L518="Nso",0,VLOOKUP($A515,'Marks Entry'!$B$9:$FN$108,90,0)))</f>
        <v>E</v>
      </c>
      <c r="P532" s="1007"/>
    </row>
    <row r="533" spans="1:16" s="73" customFormat="1" ht="20.45" customHeight="1">
      <c r="A533" s="1425"/>
      <c r="B533" s="543" t="s">
        <v>210</v>
      </c>
      <c r="C533" s="1271" t="str">
        <f>'Marks Entry'!$CN$3</f>
        <v>MATHEMATICS</v>
      </c>
      <c r="D533" s="1272"/>
      <c r="E533" s="527">
        <f>IF($L518="TC",0,IF($L518="Nso",0,VLOOKUP($A515,'Marks Entry'!$B$9:$FN$108,93,0)))</f>
        <v>0</v>
      </c>
      <c r="F533" s="527">
        <f>IF($L518="TC",0,IF($L518="Nso",0,VLOOKUP($A515,'Marks Entry'!$B$9:$FN$108,96,0)))</f>
        <v>0</v>
      </c>
      <c r="G533" s="527">
        <f>IF($L518="TC",0,IF($L518="Nso",0,VLOOKUP($A515,'Marks Entry'!$B$9:$FN$108,99,0)))</f>
        <v>0</v>
      </c>
      <c r="H533" s="529">
        <f t="shared" si="42"/>
        <v>0</v>
      </c>
      <c r="I533" s="1273">
        <f>IF($L518="TC",0,IF($L518="Nso",0,VLOOKUP($A515,'Marks Entry'!$B$9:$FN$108,103,0)))</f>
        <v>0</v>
      </c>
      <c r="J533" s="1274"/>
      <c r="K533" s="533">
        <f t="shared" si="43"/>
        <v>0</v>
      </c>
      <c r="L533" s="1275">
        <f>IF($L518="TC",0,IF($L518="Nso",0,VLOOKUP($A515,'Marks Entry'!$B$9:$FN$108,106,0)))</f>
        <v>0</v>
      </c>
      <c r="M533" s="1276"/>
      <c r="N533" s="537">
        <f t="shared" si="44"/>
        <v>0</v>
      </c>
      <c r="O533" s="544" t="str">
        <f>IF($L518="TC",0,IF($L518="Nso",0,VLOOKUP($A515,'Marks Entry'!$B$9:$FN$108,110,0)))</f>
        <v>E</v>
      </c>
      <c r="P533" s="1007"/>
    </row>
    <row r="534" spans="1:16" s="73" customFormat="1" ht="20.45" customHeight="1" thickBot="1">
      <c r="A534" s="1425"/>
      <c r="B534" s="543" t="s">
        <v>210</v>
      </c>
      <c r="C534" s="1277" t="str">
        <f>'Marks Entry'!$DH$3</f>
        <v>SOCIAL SCIENCE</v>
      </c>
      <c r="D534" s="1278"/>
      <c r="E534" s="527">
        <f>IF($L518="TC",0,IF($L518="Nso",0,VLOOKUP($A515,'Marks Entry'!$B$9:$FN$108,113,0)))</f>
        <v>0</v>
      </c>
      <c r="F534" s="527">
        <f>IF($L518="TC",0,IF($L518="Nso",0,VLOOKUP($A515,'Marks Entry'!$B$9:$FN$108,116,0)))</f>
        <v>0</v>
      </c>
      <c r="G534" s="527">
        <f>IF($L518="TC",0,IF($L518="Nso",0,VLOOKUP($A515,'Marks Entry'!$B$9:$FN$108,119,0)))</f>
        <v>0</v>
      </c>
      <c r="H534" s="530">
        <f t="shared" si="42"/>
        <v>0</v>
      </c>
      <c r="I534" s="1279">
        <f>IF($L518="TC",0,IF($L518="Nso",0,VLOOKUP($A515,'Marks Entry'!$B$9:$FN$108,123,0)))</f>
        <v>0</v>
      </c>
      <c r="J534" s="1280"/>
      <c r="K534" s="534">
        <f t="shared" si="43"/>
        <v>0</v>
      </c>
      <c r="L534" s="1281">
        <f>IF($L518="TC",0,IF($L518="Nso",0,VLOOKUP($A515,'Marks Entry'!$B$9:$FN$108,126,0)))</f>
        <v>0</v>
      </c>
      <c r="M534" s="1282"/>
      <c r="N534" s="537">
        <f t="shared" si="44"/>
        <v>0</v>
      </c>
      <c r="O534" s="544" t="str">
        <f>IF($L518="TC",0,IF($L518="Nso",0,VLOOKUP($A515,'Marks Entry'!$B$9:$FN$108,130,0)))</f>
        <v>E</v>
      </c>
      <c r="P534" s="1007"/>
    </row>
    <row r="535" spans="1:16" s="73" customFormat="1" ht="20.45" customHeight="1">
      <c r="A535" s="1425"/>
      <c r="B535" s="543" t="s">
        <v>210</v>
      </c>
      <c r="C535" s="1350" t="s">
        <v>87</v>
      </c>
      <c r="D535" s="1351"/>
      <c r="E535" s="1352"/>
      <c r="F535" s="1356" t="s">
        <v>88</v>
      </c>
      <c r="G535" s="1357"/>
      <c r="H535" s="1358" t="s">
        <v>89</v>
      </c>
      <c r="I535" s="1358"/>
      <c r="J535" s="1359" t="s">
        <v>44</v>
      </c>
      <c r="K535" s="1360"/>
      <c r="L535" s="236" t="s">
        <v>95</v>
      </c>
      <c r="M535" s="691" t="s">
        <v>208</v>
      </c>
      <c r="N535" s="200" t="s">
        <v>42</v>
      </c>
      <c r="O535" s="545" t="s">
        <v>46</v>
      </c>
      <c r="P535" s="1007"/>
    </row>
    <row r="536" spans="1:16" s="73" customFormat="1" ht="20.45" customHeight="1" thickBot="1">
      <c r="A536" s="1425"/>
      <c r="B536" s="543" t="s">
        <v>210</v>
      </c>
      <c r="C536" s="1353"/>
      <c r="D536" s="1354"/>
      <c r="E536" s="1355"/>
      <c r="F536" s="1361">
        <f>IF($L518="TC",0,IF($L518="Nso",0,VLOOKUP($A515,'Marks Entry'!$B$9:$FN$108,161,0)))</f>
        <v>1200</v>
      </c>
      <c r="G536" s="1362"/>
      <c r="H536" s="1363">
        <f>IF($L518="TC",0,IF($L518="Nso",0,VLOOKUP($A515,'Marks Entry'!$B$9:$FN$108,162,0)))</f>
        <v>0</v>
      </c>
      <c r="I536" s="1363"/>
      <c r="J536" s="1364">
        <f>IF($L518="TC",0,IF($L518="Nso",0,VLOOKUP($A515,'Marks Entry'!$B$9:$FN$108,163,0)))</f>
        <v>0</v>
      </c>
      <c r="K536" s="1365"/>
      <c r="L536" s="237" t="str">
        <f>IF($L518="TC",0,IF($L518="Nso",0,VLOOKUP($A515,'Marks Entry'!$B$9:$FN$108,164,0)))</f>
        <v/>
      </c>
      <c r="M536" s="237" t="str">
        <f>IF($L518="TC",0,IF($L518="Nso",0,VLOOKUP($A515,'Marks Entry'!$B$9:$FN$108,165,0)))</f>
        <v/>
      </c>
      <c r="N536" s="542" t="str">
        <f>IF($L518="TC","TC",IF($L518="Nso","NSO",VLOOKUP($A515,'Marks Entry'!$B$9:$FN$108,166,0)))</f>
        <v>PROMOTED</v>
      </c>
      <c r="O536" s="546" t="str">
        <f>IF($L518="Nso",0,VLOOKUP($A515,'Marks Entry'!$B$9:$FN$108,168,0))</f>
        <v/>
      </c>
      <c r="P536" s="1007"/>
    </row>
    <row r="537" spans="1:16" s="73" customFormat="1" ht="20.45" customHeight="1">
      <c r="A537" s="1425"/>
      <c r="B537" s="543" t="s">
        <v>210</v>
      </c>
      <c r="C537" s="1332" t="s">
        <v>62</v>
      </c>
      <c r="D537" s="1333"/>
      <c r="E537" s="1333"/>
      <c r="F537" s="1333"/>
      <c r="G537" s="1333"/>
      <c r="H537" s="1333"/>
      <c r="I537" s="1334"/>
      <c r="J537" s="1335" t="s">
        <v>63</v>
      </c>
      <c r="K537" s="1335"/>
      <c r="L537" s="1336"/>
      <c r="M537" s="238">
        <f>IF($L518="TC",0,IF($L518="Nso",0,VLOOKUP($A515,'Marks Entry'!$B$9:$FN$108,158,0)))</f>
        <v>0</v>
      </c>
      <c r="N537" s="1337" t="s">
        <v>104</v>
      </c>
      <c r="O537" s="1338"/>
      <c r="P537" s="1007"/>
    </row>
    <row r="538" spans="1:16" s="73" customFormat="1" ht="20.45" customHeight="1" thickBot="1">
      <c r="A538" s="1425"/>
      <c r="B538" s="543" t="s">
        <v>210</v>
      </c>
      <c r="C538" s="1339" t="s">
        <v>57</v>
      </c>
      <c r="D538" s="1340"/>
      <c r="E538" s="1340"/>
      <c r="F538" s="1341" t="s">
        <v>168</v>
      </c>
      <c r="G538" s="1341"/>
      <c r="H538" s="1341"/>
      <c r="I538" s="523" t="s">
        <v>50</v>
      </c>
      <c r="J538" s="1342" t="s">
        <v>64</v>
      </c>
      <c r="K538" s="1342"/>
      <c r="L538" s="1343"/>
      <c r="M538" s="239">
        <f>IF($L518="TC",0,IF($L518="Nso",0,VLOOKUP($A515,'Marks Entry'!$B$9:$FN$108,159,0)))</f>
        <v>0</v>
      </c>
      <c r="N538" s="1344" t="str">
        <f>IF($L518="TC",0,IF($L518="Nso",0,VLOOKUP($A515,'Marks Entry'!$B$9:$FN$108,160,0)))</f>
        <v/>
      </c>
      <c r="O538" s="1345"/>
      <c r="P538" s="1007"/>
    </row>
    <row r="539" spans="1:16" s="73" customFormat="1" ht="20.45" customHeight="1">
      <c r="A539" s="1425"/>
      <c r="B539" s="543" t="s">
        <v>210</v>
      </c>
      <c r="C539" s="1339"/>
      <c r="D539" s="1340"/>
      <c r="E539" s="1340"/>
      <c r="F539" s="1341"/>
      <c r="G539" s="1341"/>
      <c r="H539" s="1341"/>
      <c r="I539" s="524" t="s">
        <v>102</v>
      </c>
      <c r="J539" s="1346" t="s">
        <v>65</v>
      </c>
      <c r="K539" s="1346"/>
      <c r="L539" s="1347"/>
      <c r="M539" s="1348" t="str">
        <f>IF($L518="TC",0,IF($L518="Nso",0,VLOOKUP($A515,'Marks Entry'!$B$9:$FN$108,169,0)))</f>
        <v>Need Improvement</v>
      </c>
      <c r="N539" s="1348"/>
      <c r="O539" s="1349"/>
      <c r="P539" s="1007"/>
    </row>
    <row r="540" spans="1:16" s="73" customFormat="1" ht="20.45" customHeight="1">
      <c r="A540" s="1425"/>
      <c r="B540" s="543" t="s">
        <v>210</v>
      </c>
      <c r="C540" s="1397" t="str">
        <f>'Marks Entry'!$EB$3</f>
        <v>Work Exp.</v>
      </c>
      <c r="D540" s="1398"/>
      <c r="E540" s="1399"/>
      <c r="F540" s="1400" t="str">
        <f>IF($L518="TC",0,IF($L518="Nso",0,VLOOKUP($A515,'Marks Entry'!$B$9:$GM$108,186,0)))</f>
        <v>0/100</v>
      </c>
      <c r="G540" s="1400"/>
      <c r="H540" s="1400"/>
      <c r="I540" s="59" t="str">
        <f>IF($L518="TC",0,IF($L518="Nso",0,VLOOKUP($A515,'Marks Entry'!$B$9:$GM$108,139,0)))</f>
        <v>E</v>
      </c>
      <c r="J540" s="1401" t="s">
        <v>81</v>
      </c>
      <c r="K540" s="1401"/>
      <c r="L540" s="1402"/>
      <c r="M540" s="1403">
        <f>'Marks Entry'!$AA$2</f>
        <v>45041</v>
      </c>
      <c r="N540" s="1403"/>
      <c r="O540" s="1404"/>
      <c r="P540" s="1007"/>
    </row>
    <row r="541" spans="1:16" s="73" customFormat="1" ht="20.45" customHeight="1">
      <c r="A541" s="1425"/>
      <c r="B541" s="543" t="s">
        <v>210</v>
      </c>
      <c r="C541" s="1405" t="str">
        <f>'Marks Entry'!$EK$3</f>
        <v>Art Edu.</v>
      </c>
      <c r="D541" s="1400"/>
      <c r="E541" s="1400"/>
      <c r="F541" s="1406" t="str">
        <f>IF($L518="TC",0,IF($L518="Nso",0,VLOOKUP($A515,'Marks Entry'!$B$9:$GM$108,190,0)))</f>
        <v>0/100</v>
      </c>
      <c r="G541" s="1407"/>
      <c r="H541" s="1408"/>
      <c r="I541" s="59" t="str">
        <f>IF($L518="TC",0,IF($L518="Nso",0,VLOOKUP($A515,'Marks Entry'!$B$9:$GM$108,148,0)))</f>
        <v>E</v>
      </c>
      <c r="J541" s="1409"/>
      <c r="K541" s="1409"/>
      <c r="L541" s="1410"/>
      <c r="M541" s="1410"/>
      <c r="N541" s="1410"/>
      <c r="O541" s="1411"/>
      <c r="P541" s="1007"/>
    </row>
    <row r="542" spans="1:16" s="73" customFormat="1" ht="20.45" customHeight="1">
      <c r="A542" s="1425"/>
      <c r="B542" s="543" t="s">
        <v>210</v>
      </c>
      <c r="C542" s="1366" t="str">
        <f>'Marks Entry'!$ET$3</f>
        <v>HEALTH &amp; PHY. EDU.</v>
      </c>
      <c r="D542" s="1367"/>
      <c r="E542" s="1367"/>
      <c r="F542" s="1368" t="str">
        <f>IF($L518="TC",0,IF($L518="Nso",0,VLOOKUP($A515,'Marks Entry'!$B$9:$GM$108,194,0)))</f>
        <v>0/100</v>
      </c>
      <c r="G542" s="1369"/>
      <c r="H542" s="1370"/>
      <c r="I542" s="59" t="str">
        <f>IF($L518="TC",0,IF($L518="Nso",0,VLOOKUP($A515,'Marks Entry'!$B$9:$GM$108,157,0)))</f>
        <v>E</v>
      </c>
      <c r="J542" s="1371" t="s">
        <v>77</v>
      </c>
      <c r="K542" s="1372"/>
      <c r="L542" s="1373"/>
      <c r="M542" s="1377"/>
      <c r="N542" s="1372"/>
      <c r="O542" s="1378"/>
      <c r="P542" s="1007"/>
    </row>
    <row r="543" spans="1:16" s="73" customFormat="1" ht="20.45" customHeight="1">
      <c r="A543" s="1425"/>
      <c r="B543" s="543" t="s">
        <v>210</v>
      </c>
      <c r="C543" s="1381" t="s">
        <v>66</v>
      </c>
      <c r="D543" s="1382"/>
      <c r="E543" s="1382"/>
      <c r="F543" s="1382"/>
      <c r="G543" s="1382"/>
      <c r="H543" s="1382"/>
      <c r="I543" s="1383"/>
      <c r="J543" s="1374"/>
      <c r="K543" s="1375"/>
      <c r="L543" s="1376"/>
      <c r="M543" s="1379"/>
      <c r="N543" s="1375"/>
      <c r="O543" s="1380"/>
      <c r="P543" s="1007"/>
    </row>
    <row r="544" spans="1:16" s="73" customFormat="1" ht="20.45" customHeight="1" thickBot="1">
      <c r="A544" s="1425"/>
      <c r="B544" s="543" t="s">
        <v>210</v>
      </c>
      <c r="C544" s="60" t="s">
        <v>67</v>
      </c>
      <c r="D544" s="1384" t="s">
        <v>72</v>
      </c>
      <c r="E544" s="1385"/>
      <c r="F544" s="1384" t="s">
        <v>73</v>
      </c>
      <c r="G544" s="1386"/>
      <c r="H544" s="1386"/>
      <c r="I544" s="1387"/>
      <c r="J544" s="1388" t="s">
        <v>78</v>
      </c>
      <c r="K544" s="1389"/>
      <c r="L544" s="1389"/>
      <c r="M544" s="1389"/>
      <c r="N544" s="1389"/>
      <c r="O544" s="1390"/>
      <c r="P544" s="1007"/>
    </row>
    <row r="545" spans="1:16" s="73" customFormat="1" ht="20.45" customHeight="1">
      <c r="A545" s="1425"/>
      <c r="B545" s="543" t="s">
        <v>210</v>
      </c>
      <c r="C545" s="690" t="s">
        <v>68</v>
      </c>
      <c r="D545" s="1328" t="s">
        <v>211</v>
      </c>
      <c r="E545" s="1327"/>
      <c r="F545" s="1394" t="s">
        <v>74</v>
      </c>
      <c r="G545" s="1395"/>
      <c r="H545" s="1395"/>
      <c r="I545" s="1396"/>
      <c r="J545" s="1391"/>
      <c r="K545" s="1392"/>
      <c r="L545" s="1392"/>
      <c r="M545" s="1392"/>
      <c r="N545" s="1392"/>
      <c r="O545" s="1393"/>
      <c r="P545" s="1007"/>
    </row>
    <row r="546" spans="1:16" s="73" customFormat="1" ht="20.45" customHeight="1">
      <c r="A546" s="1425"/>
      <c r="B546" s="543" t="s">
        <v>210</v>
      </c>
      <c r="C546" s="689" t="s">
        <v>69</v>
      </c>
      <c r="D546" s="1275" t="s">
        <v>212</v>
      </c>
      <c r="E546" s="1274"/>
      <c r="F546" s="1413" t="s">
        <v>75</v>
      </c>
      <c r="G546" s="1414"/>
      <c r="H546" s="1414"/>
      <c r="I546" s="1415"/>
      <c r="J546" s="1391"/>
      <c r="K546" s="1392"/>
      <c r="L546" s="1392"/>
      <c r="M546" s="1392"/>
      <c r="N546" s="1392"/>
      <c r="O546" s="1393"/>
      <c r="P546" s="1007"/>
    </row>
    <row r="547" spans="1:16" s="73" customFormat="1" ht="20.45" customHeight="1">
      <c r="A547" s="1425"/>
      <c r="B547" s="543" t="s">
        <v>210</v>
      </c>
      <c r="C547" s="689" t="s">
        <v>71</v>
      </c>
      <c r="D547" s="1275" t="s">
        <v>213</v>
      </c>
      <c r="E547" s="1274"/>
      <c r="F547" s="1413" t="s">
        <v>76</v>
      </c>
      <c r="G547" s="1414"/>
      <c r="H547" s="1414"/>
      <c r="I547" s="1415"/>
      <c r="J547" s="1416" t="s">
        <v>90</v>
      </c>
      <c r="K547" s="1417"/>
      <c r="L547" s="1417"/>
      <c r="M547" s="1417"/>
      <c r="N547" s="1417"/>
      <c r="O547" s="1418"/>
      <c r="P547" s="1007"/>
    </row>
    <row r="548" spans="1:16" s="73" customFormat="1" ht="20.45" customHeight="1">
      <c r="A548" s="1425"/>
      <c r="B548" s="543" t="s">
        <v>210</v>
      </c>
      <c r="C548" s="689" t="s">
        <v>70</v>
      </c>
      <c r="D548" s="1275" t="s">
        <v>214</v>
      </c>
      <c r="E548" s="1274"/>
      <c r="F548" s="1413" t="s">
        <v>103</v>
      </c>
      <c r="G548" s="1414"/>
      <c r="H548" s="1414"/>
      <c r="I548" s="1415"/>
      <c r="J548" s="1416"/>
      <c r="K548" s="1417"/>
      <c r="L548" s="1417"/>
      <c r="M548" s="1417"/>
      <c r="N548" s="1417"/>
      <c r="O548" s="1418"/>
      <c r="P548" s="1007"/>
    </row>
    <row r="549" spans="1:16" s="73" customFormat="1" ht="20.45" customHeight="1" thickBot="1">
      <c r="A549" s="1425"/>
      <c r="B549" s="547" t="s">
        <v>210</v>
      </c>
      <c r="C549" s="548" t="s">
        <v>153</v>
      </c>
      <c r="D549" s="1281" t="s">
        <v>215</v>
      </c>
      <c r="E549" s="1280"/>
      <c r="F549" s="1422" t="s">
        <v>216</v>
      </c>
      <c r="G549" s="1423"/>
      <c r="H549" s="1423"/>
      <c r="I549" s="1424"/>
      <c r="J549" s="1419"/>
      <c r="K549" s="1420"/>
      <c r="L549" s="1420"/>
      <c r="M549" s="1420"/>
      <c r="N549" s="1420"/>
      <c r="O549" s="1421"/>
      <c r="P549" s="1007"/>
    </row>
    <row r="550" spans="1:16" s="73" customFormat="1" ht="21" customHeight="1">
      <c r="A550" s="1412"/>
      <c r="B550" s="1412"/>
      <c r="C550" s="1412"/>
      <c r="D550" s="1412"/>
      <c r="E550" s="1412"/>
      <c r="F550" s="1412"/>
      <c r="G550" s="1412"/>
      <c r="H550" s="1412"/>
      <c r="I550" s="1412"/>
      <c r="J550" s="1412"/>
      <c r="K550" s="1412"/>
      <c r="L550" s="1412"/>
      <c r="M550" s="1412"/>
      <c r="N550" s="1412"/>
      <c r="O550" s="1412"/>
      <c r="P550" s="1412"/>
    </row>
    <row r="551" spans="1:16" s="73" customFormat="1" ht="21" customHeight="1">
      <c r="A551" s="692"/>
      <c r="B551" s="688"/>
      <c r="C551" s="688"/>
      <c r="D551" s="688"/>
      <c r="E551" s="688"/>
      <c r="F551" s="688"/>
      <c r="G551" s="688"/>
      <c r="H551" s="688"/>
      <c r="I551" s="688"/>
      <c r="J551" s="688"/>
      <c r="K551" s="688"/>
      <c r="L551" s="688"/>
      <c r="M551" s="688"/>
      <c r="N551" s="688"/>
      <c r="O551" s="688"/>
      <c r="P551" s="688"/>
    </row>
    <row r="552" spans="1:16" s="73" customFormat="1" ht="17.25" customHeight="1" thickBot="1">
      <c r="A552" s="241">
        <f>A515+1</f>
        <v>16</v>
      </c>
      <c r="B552" s="1302" t="s">
        <v>53</v>
      </c>
      <c r="C552" s="1302"/>
      <c r="D552" s="1302"/>
      <c r="E552" s="1302"/>
      <c r="F552" s="1302"/>
      <c r="G552" s="1302"/>
      <c r="H552" s="1302"/>
      <c r="I552" s="1302"/>
      <c r="J552" s="1302"/>
      <c r="K552" s="1302"/>
      <c r="L552" s="1302"/>
      <c r="M552" s="1302"/>
      <c r="N552" s="1302"/>
      <c r="O552" s="1302"/>
      <c r="P552" s="1007"/>
    </row>
    <row r="553" spans="1:16" s="73" customFormat="1" ht="44.25" customHeight="1">
      <c r="A553" s="1425"/>
      <c r="B553" s="1304" t="str">
        <f>IF(L555&gt;0,CONCATENATE(I555,L555),0)</f>
        <v>Roll No.:-916</v>
      </c>
      <c r="C553" s="1306"/>
      <c r="D553" s="1308" t="str">
        <f>Master!$E$8</f>
        <v>Govt. Sr. Secondary School Raimalwada</v>
      </c>
      <c r="E553" s="1309"/>
      <c r="F553" s="1309"/>
      <c r="G553" s="1309"/>
      <c r="H553" s="1309"/>
      <c r="I553" s="1309"/>
      <c r="J553" s="1309"/>
      <c r="K553" s="1309"/>
      <c r="L553" s="1309"/>
      <c r="M553" s="1309"/>
      <c r="N553" s="1309"/>
      <c r="O553" s="1310"/>
      <c r="P553" s="1007"/>
    </row>
    <row r="554" spans="1:16" s="73" customFormat="1" ht="26.25" customHeight="1" thickBot="1">
      <c r="A554" s="1425"/>
      <c r="B554" s="1305"/>
      <c r="C554" s="1307"/>
      <c r="D554" s="1311" t="str">
        <f>Master!$E$11</f>
        <v>P.S.-Bapini (Jodhpur)</v>
      </c>
      <c r="E554" s="1311"/>
      <c r="F554" s="1311"/>
      <c r="G554" s="1311"/>
      <c r="H554" s="1311"/>
      <c r="I554" s="1311"/>
      <c r="J554" s="1311"/>
      <c r="K554" s="1311"/>
      <c r="L554" s="1311"/>
      <c r="M554" s="1311"/>
      <c r="N554" s="1311"/>
      <c r="O554" s="1312"/>
      <c r="P554" s="1007"/>
    </row>
    <row r="555" spans="1:16" s="73" customFormat="1" ht="15" customHeight="1">
      <c r="A555" s="1425"/>
      <c r="B555" s="1313"/>
      <c r="C555" s="1314" t="s">
        <v>163</v>
      </c>
      <c r="D555" s="1315"/>
      <c r="E555" s="1315"/>
      <c r="F555" s="1315"/>
      <c r="G555" s="1315"/>
      <c r="H555" s="1316"/>
      <c r="I555" s="1320" t="s">
        <v>125</v>
      </c>
      <c r="J555" s="1321"/>
      <c r="K555" s="1321"/>
      <c r="L555" s="1286">
        <f>VLOOKUP(A552,'Marks Entry'!$B$9:$G$108,6)</f>
        <v>916</v>
      </c>
      <c r="M555" s="1288" t="str">
        <f>CONCATENATE('Marks Entry'!$C$3,"0",'Marks Entry'!$G$3)</f>
        <v>School U-Dise Code :-08151106901</v>
      </c>
      <c r="N555" s="1289"/>
      <c r="O555" s="1290"/>
      <c r="P555" s="1007"/>
    </row>
    <row r="556" spans="1:16" s="73" customFormat="1" ht="15" customHeight="1">
      <c r="A556" s="1425"/>
      <c r="B556" s="1313"/>
      <c r="C556" s="1314"/>
      <c r="D556" s="1315"/>
      <c r="E556" s="1315"/>
      <c r="F556" s="1315"/>
      <c r="G556" s="1315"/>
      <c r="H556" s="1316"/>
      <c r="I556" s="1320"/>
      <c r="J556" s="1321"/>
      <c r="K556" s="1321"/>
      <c r="L556" s="1286"/>
      <c r="M556" s="1291" t="str">
        <f>CONCATENATE('Marks Entry'!$I$3,'Marks Entry'!$J$3)</f>
        <v>Session :-2022-23</v>
      </c>
      <c r="N556" s="1292"/>
      <c r="O556" s="1293"/>
      <c r="P556" s="1007"/>
    </row>
    <row r="557" spans="1:16" s="73" customFormat="1" ht="15" customHeight="1" thickBot="1">
      <c r="A557" s="1425"/>
      <c r="B557" s="1313"/>
      <c r="C557" s="1317"/>
      <c r="D557" s="1318"/>
      <c r="E557" s="1318"/>
      <c r="F557" s="1318"/>
      <c r="G557" s="1318"/>
      <c r="H557" s="1319"/>
      <c r="I557" s="1322"/>
      <c r="J557" s="1323"/>
      <c r="K557" s="1323"/>
      <c r="L557" s="1287"/>
      <c r="M557" s="1294"/>
      <c r="N557" s="1295"/>
      <c r="O557" s="1296"/>
      <c r="P557" s="1007"/>
    </row>
    <row r="558" spans="1:16" s="73" customFormat="1" ht="19.5" customHeight="1">
      <c r="A558" s="1425"/>
      <c r="B558" s="543" t="s">
        <v>210</v>
      </c>
      <c r="C558" s="1297" t="s">
        <v>21</v>
      </c>
      <c r="D558" s="1298"/>
      <c r="E558" s="1298"/>
      <c r="F558" s="1298"/>
      <c r="G558" s="1299"/>
      <c r="H558" s="13" t="s">
        <v>161</v>
      </c>
      <c r="I558" s="1300">
        <f>VLOOKUP($A552,'Marks Entry'!$B$9:$FN$108,4,0)</f>
        <v>0</v>
      </c>
      <c r="J558" s="1300"/>
      <c r="K558" s="1300"/>
      <c r="L558" s="1300"/>
      <c r="M558" s="1300"/>
      <c r="N558" s="1300"/>
      <c r="O558" s="1301"/>
      <c r="P558" s="1007"/>
    </row>
    <row r="559" spans="1:16" s="73" customFormat="1" ht="19.5" customHeight="1">
      <c r="A559" s="1425"/>
      <c r="B559" s="543" t="s">
        <v>210</v>
      </c>
      <c r="C559" s="1283" t="s">
        <v>23</v>
      </c>
      <c r="D559" s="1284"/>
      <c r="E559" s="1284"/>
      <c r="F559" s="1284"/>
      <c r="G559" s="1285"/>
      <c r="H559" s="25" t="s">
        <v>161</v>
      </c>
      <c r="I559" s="1252">
        <f>VLOOKUP($A552,'Marks Entry'!$B$9:$FN$108,7,0)</f>
        <v>0</v>
      </c>
      <c r="J559" s="1252"/>
      <c r="K559" s="1252"/>
      <c r="L559" s="1252"/>
      <c r="M559" s="1252"/>
      <c r="N559" s="1252"/>
      <c r="O559" s="1253"/>
      <c r="P559" s="1007"/>
    </row>
    <row r="560" spans="1:16" s="73" customFormat="1" ht="19.5" customHeight="1">
      <c r="A560" s="1425"/>
      <c r="B560" s="543" t="s">
        <v>210</v>
      </c>
      <c r="C560" s="1283" t="s">
        <v>24</v>
      </c>
      <c r="D560" s="1284"/>
      <c r="E560" s="1284"/>
      <c r="F560" s="1284"/>
      <c r="G560" s="1285"/>
      <c r="H560" s="25" t="s">
        <v>161</v>
      </c>
      <c r="I560" s="1252">
        <f>VLOOKUP($A552,'Marks Entry'!$B$9:$FN$108,8,0)</f>
        <v>0</v>
      </c>
      <c r="J560" s="1252"/>
      <c r="K560" s="1252"/>
      <c r="L560" s="1252"/>
      <c r="M560" s="1252"/>
      <c r="N560" s="1252"/>
      <c r="O560" s="1253"/>
      <c r="P560" s="1007"/>
    </row>
    <row r="561" spans="1:16" s="73" customFormat="1" ht="19.5" customHeight="1">
      <c r="A561" s="1425"/>
      <c r="B561" s="543" t="s">
        <v>210</v>
      </c>
      <c r="C561" s="1283" t="s">
        <v>55</v>
      </c>
      <c r="D561" s="1284"/>
      <c r="E561" s="1284"/>
      <c r="F561" s="1284"/>
      <c r="G561" s="1285"/>
      <c r="H561" s="25" t="s">
        <v>161</v>
      </c>
      <c r="I561" s="1252">
        <f>VLOOKUP($A552,'Marks Entry'!$B$9:$FN$108,9,0)</f>
        <v>0</v>
      </c>
      <c r="J561" s="1252"/>
      <c r="K561" s="1252"/>
      <c r="L561" s="1252"/>
      <c r="M561" s="1252"/>
      <c r="N561" s="1252"/>
      <c r="O561" s="1253"/>
      <c r="P561" s="1007"/>
    </row>
    <row r="562" spans="1:16" s="73" customFormat="1" ht="19.5" customHeight="1">
      <c r="A562" s="1425"/>
      <c r="B562" s="543" t="s">
        <v>210</v>
      </c>
      <c r="C562" s="1283" t="s">
        <v>56</v>
      </c>
      <c r="D562" s="1284"/>
      <c r="E562" s="1284"/>
      <c r="F562" s="1284"/>
      <c r="G562" s="1285"/>
      <c r="H562" s="25" t="s">
        <v>161</v>
      </c>
      <c r="I562" s="1251" t="str">
        <f>CONCATENATE('Marks Entry'!$G$4,'Marks Entry'!$J$4)</f>
        <v>6(A)</v>
      </c>
      <c r="J562" s="1252"/>
      <c r="K562" s="1252"/>
      <c r="L562" s="1252"/>
      <c r="M562" s="1252"/>
      <c r="N562" s="1252"/>
      <c r="O562" s="1253"/>
      <c r="P562" s="1007"/>
    </row>
    <row r="563" spans="1:16" s="73" customFormat="1" ht="19.5" customHeight="1" thickBot="1">
      <c r="A563" s="1425"/>
      <c r="B563" s="543" t="s">
        <v>210</v>
      </c>
      <c r="C563" s="1254" t="s">
        <v>26</v>
      </c>
      <c r="D563" s="1255"/>
      <c r="E563" s="1255"/>
      <c r="F563" s="1255"/>
      <c r="G563" s="1256"/>
      <c r="H563" s="61" t="s">
        <v>161</v>
      </c>
      <c r="I563" s="1257">
        <f>VLOOKUP($A552,'Marks Entry'!$B$9:$FN$108,10,0)</f>
        <v>0</v>
      </c>
      <c r="J563" s="1257"/>
      <c r="K563" s="1257"/>
      <c r="L563" s="1257"/>
      <c r="M563" s="1257"/>
      <c r="N563" s="1257"/>
      <c r="O563" s="1258"/>
      <c r="P563" s="1007"/>
    </row>
    <row r="564" spans="1:16" s="73" customFormat="1" ht="34.5" customHeight="1">
      <c r="A564" s="1425"/>
      <c r="B564" s="543" t="s">
        <v>210</v>
      </c>
      <c r="C564" s="1259" t="s">
        <v>57</v>
      </c>
      <c r="D564" s="1260"/>
      <c r="E564" s="525" t="s">
        <v>82</v>
      </c>
      <c r="F564" s="525" t="s">
        <v>83</v>
      </c>
      <c r="G564" s="525" t="str">
        <f>'Marks Entry'!$R$5</f>
        <v>No Bag Day Activity</v>
      </c>
      <c r="H564" s="521" t="s">
        <v>32</v>
      </c>
      <c r="I564" s="1261" t="s">
        <v>58</v>
      </c>
      <c r="J564" s="1262"/>
      <c r="K564" s="522" t="s">
        <v>203</v>
      </c>
      <c r="L564" s="1263" t="s">
        <v>94</v>
      </c>
      <c r="M564" s="1264"/>
      <c r="N564" s="535" t="s">
        <v>86</v>
      </c>
      <c r="O564" s="1265" t="s">
        <v>101</v>
      </c>
      <c r="P564" s="1007"/>
    </row>
    <row r="565" spans="1:16" s="73" customFormat="1" ht="20.45" customHeight="1" thickBot="1">
      <c r="A565" s="1425"/>
      <c r="B565" s="543" t="s">
        <v>210</v>
      </c>
      <c r="C565" s="1267" t="s">
        <v>59</v>
      </c>
      <c r="D565" s="1268"/>
      <c r="E565" s="549">
        <f>'Marks Entry'!$N$7</f>
        <v>10</v>
      </c>
      <c r="F565" s="549">
        <f>'Marks Entry'!$Q$7</f>
        <v>10</v>
      </c>
      <c r="G565" s="549">
        <f>'Marks Entry'!$T$7</f>
        <v>10</v>
      </c>
      <c r="H565" s="111">
        <f>SUM(E565:G565)</f>
        <v>30</v>
      </c>
      <c r="I565" s="1269">
        <f>'Marks Entry'!$X$7</f>
        <v>70</v>
      </c>
      <c r="J565" s="1270"/>
      <c r="K565" s="531">
        <f>SUM(H565,I565)</f>
        <v>100</v>
      </c>
      <c r="L565" s="1330">
        <f>'Marks Entry'!$AA$7</f>
        <v>100</v>
      </c>
      <c r="M565" s="1331"/>
      <c r="N565" s="536">
        <f>H565+I565+L565</f>
        <v>200</v>
      </c>
      <c r="O565" s="1266"/>
      <c r="P565" s="1007"/>
    </row>
    <row r="566" spans="1:16" s="73" customFormat="1" ht="20.45" customHeight="1">
      <c r="A566" s="1425"/>
      <c r="B566" s="543" t="s">
        <v>210</v>
      </c>
      <c r="C566" s="1324" t="str">
        <f>'Marks Entry'!$L$3</f>
        <v>HINDI</v>
      </c>
      <c r="D566" s="1325"/>
      <c r="E566" s="527">
        <f>IF($L555="TC",0,IF($L555="Nso",0,VLOOKUP($A552,'Marks Entry'!$B$9:$FN$108,13,0)))</f>
        <v>0</v>
      </c>
      <c r="F566" s="527">
        <f>IF($L555="TC",0,IF($L555="Nso",0,VLOOKUP($A552,'Marks Entry'!$B$9:$FN$108,16,0)))</f>
        <v>0</v>
      </c>
      <c r="G566" s="527">
        <f>IF($L555="TC",0,IF($L555="Nso",0,VLOOKUP($A552,'Marks Entry'!$B$9:$FN$108,19,0)))</f>
        <v>0</v>
      </c>
      <c r="H566" s="528">
        <f>SUM(E566:G566)</f>
        <v>0</v>
      </c>
      <c r="I566" s="1326">
        <f>IF($L555="TC",0,IF($L555="Nso",0,VLOOKUP($A552,'Marks Entry'!$B$9:$FN$108,23,0)))</f>
        <v>0</v>
      </c>
      <c r="J566" s="1327"/>
      <c r="K566" s="532">
        <f>SUM(H566,I566)</f>
        <v>0</v>
      </c>
      <c r="L566" s="1328">
        <f>IF($L555="TC",0,IF($L555="Nso",0,VLOOKUP($A552,'Marks Entry'!$B$9:$FN$108,26,0)))</f>
        <v>0</v>
      </c>
      <c r="M566" s="1329"/>
      <c r="N566" s="537">
        <f>SUM(H566,I566,L566)</f>
        <v>0</v>
      </c>
      <c r="O566" s="544" t="str">
        <f>IF($L555="TC",0,IF($L555="Nso",0,VLOOKUP($A552,'Marks Entry'!$B$9:$FN$108,30,0)))</f>
        <v>E</v>
      </c>
      <c r="P566" s="1007"/>
    </row>
    <row r="567" spans="1:16" s="73" customFormat="1" ht="20.45" customHeight="1">
      <c r="A567" s="1425"/>
      <c r="B567" s="543" t="s">
        <v>210</v>
      </c>
      <c r="C567" s="1271" t="str">
        <f>'Marks Entry'!$AF$3</f>
        <v>ENGLISH</v>
      </c>
      <c r="D567" s="1272"/>
      <c r="E567" s="527">
        <f>IF($L555="TC",0,IF($L555="Nso",0,VLOOKUP($A552,'Marks Entry'!$B$9:$FN$108,33,0)))</f>
        <v>0</v>
      </c>
      <c r="F567" s="527">
        <f>IF($L555="TC",0,IF($L555="Nso",0,VLOOKUP($A552,'Marks Entry'!$B$9:$FN$108,36,0)))</f>
        <v>0</v>
      </c>
      <c r="G567" s="527">
        <f>IF($L555="TC",0,IF($L555="Nso",0,VLOOKUP($A552,'Marks Entry'!$B$9:$FN$108,39,0)))</f>
        <v>0</v>
      </c>
      <c r="H567" s="529">
        <f t="shared" ref="H567:H571" si="45">SUM(E567:G567)</f>
        <v>0</v>
      </c>
      <c r="I567" s="1273">
        <f>IF($L555="TC",0,IF($L555="Nso",0,VLOOKUP($A552,'Marks Entry'!$B$9:$FN$108,43,0)))</f>
        <v>0</v>
      </c>
      <c r="J567" s="1274"/>
      <c r="K567" s="533">
        <f t="shared" ref="K567:K571" si="46">SUM(H567,I567)</f>
        <v>0</v>
      </c>
      <c r="L567" s="1275">
        <f>IF($L555="TC",0,IF($L555="Nso",0,VLOOKUP($A552,'Marks Entry'!$B$9:$FN$108,46,0)))</f>
        <v>0</v>
      </c>
      <c r="M567" s="1276"/>
      <c r="N567" s="537">
        <f t="shared" ref="N567:N571" si="47">SUM(H567,I567,L567)</f>
        <v>0</v>
      </c>
      <c r="O567" s="544" t="str">
        <f>IF($L555="TC",0,IF($L555="Nso",0,VLOOKUP($A552,'Marks Entry'!$B$9:$FN$108,50,0)))</f>
        <v>E</v>
      </c>
      <c r="P567" s="1007"/>
    </row>
    <row r="568" spans="1:16" s="73" customFormat="1" ht="20.45" customHeight="1">
      <c r="A568" s="1425"/>
      <c r="B568" s="543" t="s">
        <v>210</v>
      </c>
      <c r="C568" s="1271" t="str">
        <f>'Marks Entry'!$AZ$3</f>
        <v>SANSKRIT</v>
      </c>
      <c r="D568" s="1272"/>
      <c r="E568" s="527">
        <f>IF($L555="TC",0,IF($L555="Nso",0,VLOOKUP($A552,'Marks Entry'!$B$9:$FN$108,53,0)))</f>
        <v>0</v>
      </c>
      <c r="F568" s="527">
        <f>IF($L555="TC",0,IF($L555="TC",0,IF($L555="Nso",0,VLOOKUP($A552,'Marks Entry'!$B$9:$FN$108,56,0))))</f>
        <v>0</v>
      </c>
      <c r="G568" s="527">
        <f>IF($L555="TC",0,IF($L555="TC",0,IF($L555="Nso",0,VLOOKUP($A552,'Marks Entry'!$B$9:$FN$108,59,0))))</f>
        <v>0</v>
      </c>
      <c r="H568" s="529">
        <f t="shared" si="45"/>
        <v>0</v>
      </c>
      <c r="I568" s="1273">
        <f>IF($L555="TC",0,IF($L555="Nso",0,VLOOKUP($A552,'Marks Entry'!$B$9:$FN$108,63,0)))</f>
        <v>0</v>
      </c>
      <c r="J568" s="1274"/>
      <c r="K568" s="533">
        <f t="shared" si="46"/>
        <v>0</v>
      </c>
      <c r="L568" s="1275">
        <f>IF($L555="TC",0,IF($L555="Nso",0,VLOOKUP($A552,'Marks Entry'!$B$9:$FN$108,66,0)))</f>
        <v>0</v>
      </c>
      <c r="M568" s="1276"/>
      <c r="N568" s="537">
        <f t="shared" si="47"/>
        <v>0</v>
      </c>
      <c r="O568" s="544" t="str">
        <f>IF($L555="TC",0,IF($L555="Nso",0,VLOOKUP($A552,'Marks Entry'!$B$9:$FN$108,70,0)))</f>
        <v>E</v>
      </c>
      <c r="P568" s="1007"/>
    </row>
    <row r="569" spans="1:16" s="73" customFormat="1" ht="20.45" customHeight="1">
      <c r="A569" s="1425"/>
      <c r="B569" s="543" t="s">
        <v>210</v>
      </c>
      <c r="C569" s="1271" t="str">
        <f>'Marks Entry'!$BT$3</f>
        <v>SCIENCE</v>
      </c>
      <c r="D569" s="1272"/>
      <c r="E569" s="527">
        <f>IF($L555="TC",0,IF($L555="Nso",0,VLOOKUP($A552,'Marks Entry'!$B$9:$FN$108,73,0)))</f>
        <v>0</v>
      </c>
      <c r="F569" s="527">
        <f>IF($L555="TC",0,IF($L555="Nso",0,VLOOKUP($A552,'Marks Entry'!$B$9:$FN$108,76,0)))</f>
        <v>0</v>
      </c>
      <c r="G569" s="527">
        <f>IF($L555="TC",0,IF($L555="Nso",0,VLOOKUP($A552,'Marks Entry'!$B$9:$FN$108,79,0)))</f>
        <v>0</v>
      </c>
      <c r="H569" s="529">
        <f t="shared" si="45"/>
        <v>0</v>
      </c>
      <c r="I569" s="1273">
        <f>IF($L555="TC",0,IF($L555="Nso",0,VLOOKUP($A552,'Marks Entry'!$B$9:$FN$108,83,0)))</f>
        <v>0</v>
      </c>
      <c r="J569" s="1274"/>
      <c r="K569" s="533">
        <f t="shared" si="46"/>
        <v>0</v>
      </c>
      <c r="L569" s="1275">
        <f>IF($L555="TC",0,IF($L555="Nso",0,VLOOKUP($A552,'Marks Entry'!$B$9:$FN$108,86,0)))</f>
        <v>0</v>
      </c>
      <c r="M569" s="1276"/>
      <c r="N569" s="537">
        <f t="shared" si="47"/>
        <v>0</v>
      </c>
      <c r="O569" s="544" t="str">
        <f>IF($L555="TC",0,IF($L555="Nso",0,VLOOKUP($A552,'Marks Entry'!$B$9:$FN$108,90,0)))</f>
        <v>E</v>
      </c>
      <c r="P569" s="1007"/>
    </row>
    <row r="570" spans="1:16" s="73" customFormat="1" ht="20.45" customHeight="1">
      <c r="A570" s="1425"/>
      <c r="B570" s="543" t="s">
        <v>210</v>
      </c>
      <c r="C570" s="1271" t="str">
        <f>'Marks Entry'!$CN$3</f>
        <v>MATHEMATICS</v>
      </c>
      <c r="D570" s="1272"/>
      <c r="E570" s="527">
        <f>IF($L555="TC",0,IF($L555="Nso",0,VLOOKUP($A552,'Marks Entry'!$B$9:$FN$108,93,0)))</f>
        <v>0</v>
      </c>
      <c r="F570" s="527">
        <f>IF($L555="TC",0,IF($L555="Nso",0,VLOOKUP($A552,'Marks Entry'!$B$9:$FN$108,96,0)))</f>
        <v>0</v>
      </c>
      <c r="G570" s="527">
        <f>IF($L555="TC",0,IF($L555="Nso",0,VLOOKUP($A552,'Marks Entry'!$B$9:$FN$108,99,0)))</f>
        <v>0</v>
      </c>
      <c r="H570" s="529">
        <f t="shared" si="45"/>
        <v>0</v>
      </c>
      <c r="I570" s="1273">
        <f>IF($L555="TC",0,IF($L555="Nso",0,VLOOKUP($A552,'Marks Entry'!$B$9:$FN$108,103,0)))</f>
        <v>0</v>
      </c>
      <c r="J570" s="1274"/>
      <c r="K570" s="533">
        <f t="shared" si="46"/>
        <v>0</v>
      </c>
      <c r="L570" s="1275">
        <f>IF($L555="TC",0,IF($L555="Nso",0,VLOOKUP($A552,'Marks Entry'!$B$9:$FN$108,106,0)))</f>
        <v>0</v>
      </c>
      <c r="M570" s="1276"/>
      <c r="N570" s="537">
        <f t="shared" si="47"/>
        <v>0</v>
      </c>
      <c r="O570" s="544" t="str">
        <f>IF($L555="TC",0,IF($L555="Nso",0,VLOOKUP($A552,'Marks Entry'!$B$9:$FN$108,110,0)))</f>
        <v>E</v>
      </c>
      <c r="P570" s="1007"/>
    </row>
    <row r="571" spans="1:16" s="73" customFormat="1" ht="20.45" customHeight="1" thickBot="1">
      <c r="A571" s="1425"/>
      <c r="B571" s="543" t="s">
        <v>210</v>
      </c>
      <c r="C571" s="1277" t="str">
        <f>'Marks Entry'!$DH$3</f>
        <v>SOCIAL SCIENCE</v>
      </c>
      <c r="D571" s="1278"/>
      <c r="E571" s="527">
        <f>IF($L555="TC",0,IF($L555="Nso",0,VLOOKUP($A552,'Marks Entry'!$B$9:$FN$108,113,0)))</f>
        <v>0</v>
      </c>
      <c r="F571" s="527">
        <f>IF($L555="TC",0,IF($L555="Nso",0,VLOOKUP($A552,'Marks Entry'!$B$9:$FN$108,116,0)))</f>
        <v>0</v>
      </c>
      <c r="G571" s="527">
        <f>IF($L555="TC",0,IF($L555="Nso",0,VLOOKUP($A552,'Marks Entry'!$B$9:$FN$108,119,0)))</f>
        <v>0</v>
      </c>
      <c r="H571" s="530">
        <f t="shared" si="45"/>
        <v>0</v>
      </c>
      <c r="I571" s="1279">
        <f>IF($L555="TC",0,IF($L555="Nso",0,VLOOKUP($A552,'Marks Entry'!$B$9:$FN$108,123,0)))</f>
        <v>0</v>
      </c>
      <c r="J571" s="1280"/>
      <c r="K571" s="534">
        <f t="shared" si="46"/>
        <v>0</v>
      </c>
      <c r="L571" s="1281">
        <f>IF($L555="TC",0,IF($L555="Nso",0,VLOOKUP($A552,'Marks Entry'!$B$9:$FN$108,126,0)))</f>
        <v>0</v>
      </c>
      <c r="M571" s="1282"/>
      <c r="N571" s="537">
        <f t="shared" si="47"/>
        <v>0</v>
      </c>
      <c r="O571" s="544" t="str">
        <f>IF($L555="TC",0,IF($L555="Nso",0,VLOOKUP($A552,'Marks Entry'!$B$9:$FN$108,130,0)))</f>
        <v>E</v>
      </c>
      <c r="P571" s="1007"/>
    </row>
    <row r="572" spans="1:16" s="73" customFormat="1" ht="20.45" customHeight="1">
      <c r="A572" s="1425"/>
      <c r="B572" s="543" t="s">
        <v>210</v>
      </c>
      <c r="C572" s="1350" t="s">
        <v>87</v>
      </c>
      <c r="D572" s="1351"/>
      <c r="E572" s="1352"/>
      <c r="F572" s="1356" t="s">
        <v>88</v>
      </c>
      <c r="G572" s="1357"/>
      <c r="H572" s="1358" t="s">
        <v>89</v>
      </c>
      <c r="I572" s="1358"/>
      <c r="J572" s="1359" t="s">
        <v>44</v>
      </c>
      <c r="K572" s="1360"/>
      <c r="L572" s="236" t="s">
        <v>95</v>
      </c>
      <c r="M572" s="691" t="s">
        <v>208</v>
      </c>
      <c r="N572" s="200" t="s">
        <v>42</v>
      </c>
      <c r="O572" s="545" t="s">
        <v>46</v>
      </c>
      <c r="P572" s="1007"/>
    </row>
    <row r="573" spans="1:16" s="73" customFormat="1" ht="20.45" customHeight="1" thickBot="1">
      <c r="A573" s="1425"/>
      <c r="B573" s="543" t="s">
        <v>210</v>
      </c>
      <c r="C573" s="1353"/>
      <c r="D573" s="1354"/>
      <c r="E573" s="1355"/>
      <c r="F573" s="1361">
        <f>IF($L555="TC",0,IF($L555="Nso",0,VLOOKUP($A552,'Marks Entry'!$B$9:$FN$108,161,0)))</f>
        <v>1200</v>
      </c>
      <c r="G573" s="1362"/>
      <c r="H573" s="1363">
        <f>IF($L555="TC",0,IF($L555="Nso",0,VLOOKUP($A552,'Marks Entry'!$B$9:$FN$108,162,0)))</f>
        <v>0</v>
      </c>
      <c r="I573" s="1363"/>
      <c r="J573" s="1364">
        <f>IF($L555="TC",0,IF($L555="Nso",0,VLOOKUP($A552,'Marks Entry'!$B$9:$FN$108,163,0)))</f>
        <v>0</v>
      </c>
      <c r="K573" s="1365"/>
      <c r="L573" s="237" t="str">
        <f>IF($L555="TC",0,IF($L555="Nso",0,VLOOKUP($A552,'Marks Entry'!$B$9:$FN$108,164,0)))</f>
        <v/>
      </c>
      <c r="M573" s="237" t="str">
        <f>IF($L555="TC",0,IF($L555="Nso",0,VLOOKUP($A552,'Marks Entry'!$B$9:$FN$108,165,0)))</f>
        <v/>
      </c>
      <c r="N573" s="542" t="str">
        <f>IF($L555="TC","TC",IF($L555="Nso","NSO",VLOOKUP($A552,'Marks Entry'!$B$9:$FN$108,166,0)))</f>
        <v>PROMOTED</v>
      </c>
      <c r="O573" s="546" t="str">
        <f>IF($L555="Nso",0,VLOOKUP($A552,'Marks Entry'!$B$9:$FN$108,168,0))</f>
        <v/>
      </c>
      <c r="P573" s="1007"/>
    </row>
    <row r="574" spans="1:16" s="73" customFormat="1" ht="20.45" customHeight="1">
      <c r="A574" s="1425"/>
      <c r="B574" s="543" t="s">
        <v>210</v>
      </c>
      <c r="C574" s="1332" t="s">
        <v>62</v>
      </c>
      <c r="D574" s="1333"/>
      <c r="E574" s="1333"/>
      <c r="F574" s="1333"/>
      <c r="G574" s="1333"/>
      <c r="H574" s="1333"/>
      <c r="I574" s="1334"/>
      <c r="J574" s="1335" t="s">
        <v>63</v>
      </c>
      <c r="K574" s="1335"/>
      <c r="L574" s="1336"/>
      <c r="M574" s="238">
        <f>IF($L555="TC",0,IF($L555="Nso",0,VLOOKUP($A552,'Marks Entry'!$B$9:$FN$108,158,0)))</f>
        <v>0</v>
      </c>
      <c r="N574" s="1337" t="s">
        <v>104</v>
      </c>
      <c r="O574" s="1338"/>
      <c r="P574" s="1007"/>
    </row>
    <row r="575" spans="1:16" s="73" customFormat="1" ht="20.45" customHeight="1" thickBot="1">
      <c r="A575" s="1425"/>
      <c r="B575" s="543" t="s">
        <v>210</v>
      </c>
      <c r="C575" s="1339" t="s">
        <v>57</v>
      </c>
      <c r="D575" s="1340"/>
      <c r="E575" s="1340"/>
      <c r="F575" s="1341" t="s">
        <v>168</v>
      </c>
      <c r="G575" s="1341"/>
      <c r="H575" s="1341"/>
      <c r="I575" s="523" t="s">
        <v>50</v>
      </c>
      <c r="J575" s="1342" t="s">
        <v>64</v>
      </c>
      <c r="K575" s="1342"/>
      <c r="L575" s="1343"/>
      <c r="M575" s="239">
        <f>IF($L555="TC",0,IF($L555="Nso",0,VLOOKUP($A552,'Marks Entry'!$B$9:$FN$108,159,0)))</f>
        <v>0</v>
      </c>
      <c r="N575" s="1344" t="str">
        <f>IF($L555="TC",0,IF($L555="Nso",0,VLOOKUP($A552,'Marks Entry'!$B$9:$FN$108,160,0)))</f>
        <v/>
      </c>
      <c r="O575" s="1345"/>
      <c r="P575" s="1007"/>
    </row>
    <row r="576" spans="1:16" s="73" customFormat="1" ht="20.45" customHeight="1">
      <c r="A576" s="1425"/>
      <c r="B576" s="543" t="s">
        <v>210</v>
      </c>
      <c r="C576" s="1339"/>
      <c r="D576" s="1340"/>
      <c r="E576" s="1340"/>
      <c r="F576" s="1341"/>
      <c r="G576" s="1341"/>
      <c r="H576" s="1341"/>
      <c r="I576" s="524" t="s">
        <v>102</v>
      </c>
      <c r="J576" s="1346" t="s">
        <v>65</v>
      </c>
      <c r="K576" s="1346"/>
      <c r="L576" s="1347"/>
      <c r="M576" s="1348" t="str">
        <f>IF($L555="TC",0,IF($L555="Nso",0,VLOOKUP($A552,'Marks Entry'!$B$9:$FN$108,169,0)))</f>
        <v>Need Improvement</v>
      </c>
      <c r="N576" s="1348"/>
      <c r="O576" s="1349"/>
      <c r="P576" s="1007"/>
    </row>
    <row r="577" spans="1:16" s="73" customFormat="1" ht="20.45" customHeight="1">
      <c r="A577" s="1425"/>
      <c r="B577" s="543" t="s">
        <v>210</v>
      </c>
      <c r="C577" s="1397" t="str">
        <f>'Marks Entry'!$EB$3</f>
        <v>Work Exp.</v>
      </c>
      <c r="D577" s="1398"/>
      <c r="E577" s="1399"/>
      <c r="F577" s="1400" t="str">
        <f>IF($L555="TC",0,IF($L555="Nso",0,VLOOKUP($A552,'Marks Entry'!$B$9:$GM$108,186,0)))</f>
        <v>0/100</v>
      </c>
      <c r="G577" s="1400"/>
      <c r="H577" s="1400"/>
      <c r="I577" s="59" t="str">
        <f>IF($L555="TC",0,IF($L555="Nso",0,VLOOKUP($A552,'Marks Entry'!$B$9:$GM$108,139,0)))</f>
        <v>E</v>
      </c>
      <c r="J577" s="1401" t="s">
        <v>81</v>
      </c>
      <c r="K577" s="1401"/>
      <c r="L577" s="1402"/>
      <c r="M577" s="1403">
        <f>'Marks Entry'!$AA$2</f>
        <v>45041</v>
      </c>
      <c r="N577" s="1403"/>
      <c r="O577" s="1404"/>
      <c r="P577" s="1007"/>
    </row>
    <row r="578" spans="1:16" s="73" customFormat="1" ht="20.45" customHeight="1">
      <c r="A578" s="1425"/>
      <c r="B578" s="543" t="s">
        <v>210</v>
      </c>
      <c r="C578" s="1405" t="str">
        <f>'Marks Entry'!$EK$3</f>
        <v>Art Edu.</v>
      </c>
      <c r="D578" s="1400"/>
      <c r="E578" s="1400"/>
      <c r="F578" s="1406" t="str">
        <f>IF($L555="TC",0,IF($L555="Nso",0,VLOOKUP($A552,'Marks Entry'!$B$9:$GM$108,190,0)))</f>
        <v>0/100</v>
      </c>
      <c r="G578" s="1407"/>
      <c r="H578" s="1408"/>
      <c r="I578" s="59" t="str">
        <f>IF($L555="TC",0,IF($L555="Nso",0,VLOOKUP($A552,'Marks Entry'!$B$9:$GM$108,148,0)))</f>
        <v>E</v>
      </c>
      <c r="J578" s="1409"/>
      <c r="K578" s="1409"/>
      <c r="L578" s="1410"/>
      <c r="M578" s="1410"/>
      <c r="N578" s="1410"/>
      <c r="O578" s="1411"/>
      <c r="P578" s="1007"/>
    </row>
    <row r="579" spans="1:16" s="73" customFormat="1" ht="20.45" customHeight="1">
      <c r="A579" s="1425"/>
      <c r="B579" s="543" t="s">
        <v>210</v>
      </c>
      <c r="C579" s="1366" t="str">
        <f>'Marks Entry'!$ET$3</f>
        <v>HEALTH &amp; PHY. EDU.</v>
      </c>
      <c r="D579" s="1367"/>
      <c r="E579" s="1367"/>
      <c r="F579" s="1368" t="str">
        <f>IF($L555="TC",0,IF($L555="Nso",0,VLOOKUP($A552,'Marks Entry'!$B$9:$GM$108,194,0)))</f>
        <v>0/100</v>
      </c>
      <c r="G579" s="1369"/>
      <c r="H579" s="1370"/>
      <c r="I579" s="59" t="str">
        <f>IF($L555="TC",0,IF($L555="Nso",0,VLOOKUP($A552,'Marks Entry'!$B$9:$GM$108,157,0)))</f>
        <v>E</v>
      </c>
      <c r="J579" s="1371" t="s">
        <v>77</v>
      </c>
      <c r="K579" s="1372"/>
      <c r="L579" s="1373"/>
      <c r="M579" s="1377"/>
      <c r="N579" s="1372"/>
      <c r="O579" s="1378"/>
      <c r="P579" s="1007"/>
    </row>
    <row r="580" spans="1:16" s="73" customFormat="1" ht="20.45" customHeight="1">
      <c r="A580" s="1425"/>
      <c r="B580" s="543" t="s">
        <v>210</v>
      </c>
      <c r="C580" s="1381" t="s">
        <v>66</v>
      </c>
      <c r="D580" s="1382"/>
      <c r="E580" s="1382"/>
      <c r="F580" s="1382"/>
      <c r="G580" s="1382"/>
      <c r="H580" s="1382"/>
      <c r="I580" s="1383"/>
      <c r="J580" s="1374"/>
      <c r="K580" s="1375"/>
      <c r="L580" s="1376"/>
      <c r="M580" s="1379"/>
      <c r="N580" s="1375"/>
      <c r="O580" s="1380"/>
      <c r="P580" s="1007"/>
    </row>
    <row r="581" spans="1:16" s="73" customFormat="1" ht="20.45" customHeight="1" thickBot="1">
      <c r="A581" s="1425"/>
      <c r="B581" s="543" t="s">
        <v>210</v>
      </c>
      <c r="C581" s="60" t="s">
        <v>67</v>
      </c>
      <c r="D581" s="1384" t="s">
        <v>72</v>
      </c>
      <c r="E581" s="1385"/>
      <c r="F581" s="1384" t="s">
        <v>73</v>
      </c>
      <c r="G581" s="1386"/>
      <c r="H581" s="1386"/>
      <c r="I581" s="1387"/>
      <c r="J581" s="1388" t="s">
        <v>78</v>
      </c>
      <c r="K581" s="1389"/>
      <c r="L581" s="1389"/>
      <c r="M581" s="1389"/>
      <c r="N581" s="1389"/>
      <c r="O581" s="1390"/>
      <c r="P581" s="1007"/>
    </row>
    <row r="582" spans="1:16" s="73" customFormat="1" ht="20.45" customHeight="1">
      <c r="A582" s="1425"/>
      <c r="B582" s="543" t="s">
        <v>210</v>
      </c>
      <c r="C582" s="690" t="s">
        <v>68</v>
      </c>
      <c r="D582" s="1328" t="s">
        <v>211</v>
      </c>
      <c r="E582" s="1327"/>
      <c r="F582" s="1394" t="s">
        <v>74</v>
      </c>
      <c r="G582" s="1395"/>
      <c r="H582" s="1395"/>
      <c r="I582" s="1396"/>
      <c r="J582" s="1391"/>
      <c r="K582" s="1392"/>
      <c r="L582" s="1392"/>
      <c r="M582" s="1392"/>
      <c r="N582" s="1392"/>
      <c r="O582" s="1393"/>
      <c r="P582" s="1007"/>
    </row>
    <row r="583" spans="1:16" s="73" customFormat="1" ht="20.45" customHeight="1">
      <c r="A583" s="1425"/>
      <c r="B583" s="543" t="s">
        <v>210</v>
      </c>
      <c r="C583" s="689" t="s">
        <v>69</v>
      </c>
      <c r="D583" s="1275" t="s">
        <v>212</v>
      </c>
      <c r="E583" s="1274"/>
      <c r="F583" s="1413" t="s">
        <v>75</v>
      </c>
      <c r="G583" s="1414"/>
      <c r="H583" s="1414"/>
      <c r="I583" s="1415"/>
      <c r="J583" s="1391"/>
      <c r="K583" s="1392"/>
      <c r="L583" s="1392"/>
      <c r="M583" s="1392"/>
      <c r="N583" s="1392"/>
      <c r="O583" s="1393"/>
      <c r="P583" s="1007"/>
    </row>
    <row r="584" spans="1:16" s="73" customFormat="1" ht="20.45" customHeight="1">
      <c r="A584" s="1425"/>
      <c r="B584" s="543" t="s">
        <v>210</v>
      </c>
      <c r="C584" s="689" t="s">
        <v>71</v>
      </c>
      <c r="D584" s="1275" t="s">
        <v>213</v>
      </c>
      <c r="E584" s="1274"/>
      <c r="F584" s="1413" t="s">
        <v>76</v>
      </c>
      <c r="G584" s="1414"/>
      <c r="H584" s="1414"/>
      <c r="I584" s="1415"/>
      <c r="J584" s="1416" t="s">
        <v>90</v>
      </c>
      <c r="K584" s="1417"/>
      <c r="L584" s="1417"/>
      <c r="M584" s="1417"/>
      <c r="N584" s="1417"/>
      <c r="O584" s="1418"/>
      <c r="P584" s="1007"/>
    </row>
    <row r="585" spans="1:16" s="73" customFormat="1" ht="20.45" customHeight="1">
      <c r="A585" s="1425"/>
      <c r="B585" s="543" t="s">
        <v>210</v>
      </c>
      <c r="C585" s="689" t="s">
        <v>70</v>
      </c>
      <c r="D585" s="1275" t="s">
        <v>214</v>
      </c>
      <c r="E585" s="1274"/>
      <c r="F585" s="1413" t="s">
        <v>103</v>
      </c>
      <c r="G585" s="1414"/>
      <c r="H585" s="1414"/>
      <c r="I585" s="1415"/>
      <c r="J585" s="1416"/>
      <c r="K585" s="1417"/>
      <c r="L585" s="1417"/>
      <c r="M585" s="1417"/>
      <c r="N585" s="1417"/>
      <c r="O585" s="1418"/>
      <c r="P585" s="1007"/>
    </row>
    <row r="586" spans="1:16" s="73" customFormat="1" ht="20.45" customHeight="1" thickBot="1">
      <c r="A586" s="1425"/>
      <c r="B586" s="547" t="s">
        <v>210</v>
      </c>
      <c r="C586" s="548" t="s">
        <v>153</v>
      </c>
      <c r="D586" s="1281" t="s">
        <v>215</v>
      </c>
      <c r="E586" s="1280"/>
      <c r="F586" s="1422" t="s">
        <v>216</v>
      </c>
      <c r="G586" s="1423"/>
      <c r="H586" s="1423"/>
      <c r="I586" s="1424"/>
      <c r="J586" s="1419"/>
      <c r="K586" s="1420"/>
      <c r="L586" s="1420"/>
      <c r="M586" s="1420"/>
      <c r="N586" s="1420"/>
      <c r="O586" s="1421"/>
      <c r="P586" s="1007"/>
    </row>
    <row r="587" spans="1:16" s="73" customFormat="1" ht="9.75" customHeight="1">
      <c r="A587" s="1303"/>
      <c r="B587" s="1303"/>
      <c r="C587" s="1303"/>
      <c r="D587" s="1303"/>
      <c r="E587" s="1303"/>
      <c r="F587" s="1303"/>
      <c r="G587" s="1303"/>
      <c r="H587" s="1303"/>
      <c r="I587" s="1303"/>
      <c r="J587" s="1303"/>
      <c r="K587" s="1303"/>
      <c r="L587" s="1303"/>
      <c r="M587" s="1303"/>
      <c r="N587" s="1303"/>
      <c r="O587" s="1303"/>
      <c r="P587" s="1303"/>
    </row>
    <row r="588" spans="1:16" s="73" customFormat="1" ht="17.25" customHeight="1" thickBot="1">
      <c r="A588" s="241">
        <f>A552+1</f>
        <v>17</v>
      </c>
      <c r="B588" s="1302" t="s">
        <v>53</v>
      </c>
      <c r="C588" s="1302"/>
      <c r="D588" s="1302"/>
      <c r="E588" s="1302"/>
      <c r="F588" s="1302"/>
      <c r="G588" s="1302"/>
      <c r="H588" s="1302"/>
      <c r="I588" s="1302"/>
      <c r="J588" s="1302"/>
      <c r="K588" s="1302"/>
      <c r="L588" s="1302"/>
      <c r="M588" s="1302"/>
      <c r="N588" s="1302"/>
      <c r="O588" s="1302"/>
      <c r="P588" s="1007"/>
    </row>
    <row r="589" spans="1:16" s="73" customFormat="1" ht="44.25" customHeight="1">
      <c r="A589" s="1425"/>
      <c r="B589" s="1304" t="str">
        <f>IF(L591&gt;0,CONCATENATE(I591,L591),0)</f>
        <v>Roll No.:-917</v>
      </c>
      <c r="C589" s="1306"/>
      <c r="D589" s="1308" t="str">
        <f>Master!$E$8</f>
        <v>Govt. Sr. Secondary School Raimalwada</v>
      </c>
      <c r="E589" s="1309"/>
      <c r="F589" s="1309"/>
      <c r="G589" s="1309"/>
      <c r="H589" s="1309"/>
      <c r="I589" s="1309"/>
      <c r="J589" s="1309"/>
      <c r="K589" s="1309"/>
      <c r="L589" s="1309"/>
      <c r="M589" s="1309"/>
      <c r="N589" s="1309"/>
      <c r="O589" s="1310"/>
      <c r="P589" s="1007"/>
    </row>
    <row r="590" spans="1:16" s="73" customFormat="1" ht="26.25" customHeight="1" thickBot="1">
      <c r="A590" s="1425"/>
      <c r="B590" s="1305"/>
      <c r="C590" s="1307"/>
      <c r="D590" s="1311" t="str">
        <f>Master!$E$11</f>
        <v>P.S.-Bapini (Jodhpur)</v>
      </c>
      <c r="E590" s="1311"/>
      <c r="F590" s="1311"/>
      <c r="G590" s="1311"/>
      <c r="H590" s="1311"/>
      <c r="I590" s="1311"/>
      <c r="J590" s="1311"/>
      <c r="K590" s="1311"/>
      <c r="L590" s="1311"/>
      <c r="M590" s="1311"/>
      <c r="N590" s="1311"/>
      <c r="O590" s="1312"/>
      <c r="P590" s="1007"/>
    </row>
    <row r="591" spans="1:16" s="73" customFormat="1" ht="15" customHeight="1">
      <c r="A591" s="1425"/>
      <c r="B591" s="1313"/>
      <c r="C591" s="1314" t="s">
        <v>163</v>
      </c>
      <c r="D591" s="1315"/>
      <c r="E591" s="1315"/>
      <c r="F591" s="1315"/>
      <c r="G591" s="1315"/>
      <c r="H591" s="1316"/>
      <c r="I591" s="1320" t="s">
        <v>125</v>
      </c>
      <c r="J591" s="1321"/>
      <c r="K591" s="1321"/>
      <c r="L591" s="1286">
        <f>VLOOKUP(A588,'Marks Entry'!$B$9:$G$108,6)</f>
        <v>917</v>
      </c>
      <c r="M591" s="1288" t="str">
        <f>CONCATENATE('Marks Entry'!$C$3,"0",'Marks Entry'!$G$3)</f>
        <v>School U-Dise Code :-08151106901</v>
      </c>
      <c r="N591" s="1289"/>
      <c r="O591" s="1290"/>
      <c r="P591" s="1007"/>
    </row>
    <row r="592" spans="1:16" s="73" customFormat="1" ht="15" customHeight="1">
      <c r="A592" s="1425"/>
      <c r="B592" s="1313"/>
      <c r="C592" s="1314"/>
      <c r="D592" s="1315"/>
      <c r="E592" s="1315"/>
      <c r="F592" s="1315"/>
      <c r="G592" s="1315"/>
      <c r="H592" s="1316"/>
      <c r="I592" s="1320"/>
      <c r="J592" s="1321"/>
      <c r="K592" s="1321"/>
      <c r="L592" s="1286"/>
      <c r="M592" s="1291" t="str">
        <f>CONCATENATE('Marks Entry'!$I$3,'Marks Entry'!$J$3)</f>
        <v>Session :-2022-23</v>
      </c>
      <c r="N592" s="1292"/>
      <c r="O592" s="1293"/>
      <c r="P592" s="1007"/>
    </row>
    <row r="593" spans="1:16" s="73" customFormat="1" ht="15" customHeight="1" thickBot="1">
      <c r="A593" s="1425"/>
      <c r="B593" s="1313"/>
      <c r="C593" s="1317"/>
      <c r="D593" s="1318"/>
      <c r="E593" s="1318"/>
      <c r="F593" s="1318"/>
      <c r="G593" s="1318"/>
      <c r="H593" s="1319"/>
      <c r="I593" s="1322"/>
      <c r="J593" s="1323"/>
      <c r="K593" s="1323"/>
      <c r="L593" s="1287"/>
      <c r="M593" s="1294"/>
      <c r="N593" s="1295"/>
      <c r="O593" s="1296"/>
      <c r="P593" s="1007"/>
    </row>
    <row r="594" spans="1:16" s="73" customFormat="1" ht="19.5" customHeight="1">
      <c r="A594" s="1425"/>
      <c r="B594" s="543" t="s">
        <v>210</v>
      </c>
      <c r="C594" s="1297" t="s">
        <v>21</v>
      </c>
      <c r="D594" s="1298"/>
      <c r="E594" s="1298"/>
      <c r="F594" s="1298"/>
      <c r="G594" s="1299"/>
      <c r="H594" s="13" t="s">
        <v>161</v>
      </c>
      <c r="I594" s="1300">
        <f>VLOOKUP($A588,'Marks Entry'!$B$9:$FN$108,4,0)</f>
        <v>0</v>
      </c>
      <c r="J594" s="1300"/>
      <c r="K594" s="1300"/>
      <c r="L594" s="1300"/>
      <c r="M594" s="1300"/>
      <c r="N594" s="1300"/>
      <c r="O594" s="1301"/>
      <c r="P594" s="1007"/>
    </row>
    <row r="595" spans="1:16" s="73" customFormat="1" ht="19.5" customHeight="1">
      <c r="A595" s="1425"/>
      <c r="B595" s="543" t="s">
        <v>210</v>
      </c>
      <c r="C595" s="1283" t="s">
        <v>23</v>
      </c>
      <c r="D595" s="1284"/>
      <c r="E595" s="1284"/>
      <c r="F595" s="1284"/>
      <c r="G595" s="1285"/>
      <c r="H595" s="25" t="s">
        <v>161</v>
      </c>
      <c r="I595" s="1252">
        <f>VLOOKUP($A588,'Marks Entry'!$B$9:$FN$108,7,0)</f>
        <v>0</v>
      </c>
      <c r="J595" s="1252"/>
      <c r="K595" s="1252"/>
      <c r="L595" s="1252"/>
      <c r="M595" s="1252"/>
      <c r="N595" s="1252"/>
      <c r="O595" s="1253"/>
      <c r="P595" s="1007"/>
    </row>
    <row r="596" spans="1:16" s="73" customFormat="1" ht="19.5" customHeight="1">
      <c r="A596" s="1425"/>
      <c r="B596" s="543" t="s">
        <v>210</v>
      </c>
      <c r="C596" s="1283" t="s">
        <v>24</v>
      </c>
      <c r="D596" s="1284"/>
      <c r="E596" s="1284"/>
      <c r="F596" s="1284"/>
      <c r="G596" s="1285"/>
      <c r="H596" s="25" t="s">
        <v>161</v>
      </c>
      <c r="I596" s="1252">
        <f>VLOOKUP($A588,'Marks Entry'!$B$9:$FN$108,8,0)</f>
        <v>0</v>
      </c>
      <c r="J596" s="1252"/>
      <c r="K596" s="1252"/>
      <c r="L596" s="1252"/>
      <c r="M596" s="1252"/>
      <c r="N596" s="1252"/>
      <c r="O596" s="1253"/>
      <c r="P596" s="1007"/>
    </row>
    <row r="597" spans="1:16" s="73" customFormat="1" ht="19.5" customHeight="1">
      <c r="A597" s="1425"/>
      <c r="B597" s="543" t="s">
        <v>210</v>
      </c>
      <c r="C597" s="1283" t="s">
        <v>55</v>
      </c>
      <c r="D597" s="1284"/>
      <c r="E597" s="1284"/>
      <c r="F597" s="1284"/>
      <c r="G597" s="1285"/>
      <c r="H597" s="25" t="s">
        <v>161</v>
      </c>
      <c r="I597" s="1252">
        <f>VLOOKUP($A588,'Marks Entry'!$B$9:$FN$108,9,0)</f>
        <v>0</v>
      </c>
      <c r="J597" s="1252"/>
      <c r="K597" s="1252"/>
      <c r="L597" s="1252"/>
      <c r="M597" s="1252"/>
      <c r="N597" s="1252"/>
      <c r="O597" s="1253"/>
      <c r="P597" s="1007"/>
    </row>
    <row r="598" spans="1:16" s="73" customFormat="1" ht="19.5" customHeight="1">
      <c r="A598" s="1425"/>
      <c r="B598" s="543" t="s">
        <v>210</v>
      </c>
      <c r="C598" s="1283" t="s">
        <v>56</v>
      </c>
      <c r="D598" s="1284"/>
      <c r="E598" s="1284"/>
      <c r="F598" s="1284"/>
      <c r="G598" s="1285"/>
      <c r="H598" s="25" t="s">
        <v>161</v>
      </c>
      <c r="I598" s="1251" t="str">
        <f>CONCATENATE('Marks Entry'!$G$4,'Marks Entry'!$J$4)</f>
        <v>6(A)</v>
      </c>
      <c r="J598" s="1252"/>
      <c r="K598" s="1252"/>
      <c r="L598" s="1252"/>
      <c r="M598" s="1252"/>
      <c r="N598" s="1252"/>
      <c r="O598" s="1253"/>
      <c r="P598" s="1007"/>
    </row>
    <row r="599" spans="1:16" s="73" customFormat="1" ht="19.5" customHeight="1" thickBot="1">
      <c r="A599" s="1425"/>
      <c r="B599" s="543" t="s">
        <v>210</v>
      </c>
      <c r="C599" s="1254" t="s">
        <v>26</v>
      </c>
      <c r="D599" s="1255"/>
      <c r="E599" s="1255"/>
      <c r="F599" s="1255"/>
      <c r="G599" s="1256"/>
      <c r="H599" s="61" t="s">
        <v>161</v>
      </c>
      <c r="I599" s="1257">
        <f>VLOOKUP($A588,'Marks Entry'!$B$9:$FN$108,10,0)</f>
        <v>0</v>
      </c>
      <c r="J599" s="1257"/>
      <c r="K599" s="1257"/>
      <c r="L599" s="1257"/>
      <c r="M599" s="1257"/>
      <c r="N599" s="1257"/>
      <c r="O599" s="1258"/>
      <c r="P599" s="1007"/>
    </row>
    <row r="600" spans="1:16" s="73" customFormat="1" ht="34.5" customHeight="1">
      <c r="A600" s="1425"/>
      <c r="B600" s="543" t="s">
        <v>210</v>
      </c>
      <c r="C600" s="1259" t="s">
        <v>57</v>
      </c>
      <c r="D600" s="1260"/>
      <c r="E600" s="525" t="s">
        <v>82</v>
      </c>
      <c r="F600" s="525" t="s">
        <v>83</v>
      </c>
      <c r="G600" s="525" t="str">
        <f>'Marks Entry'!$R$5</f>
        <v>No Bag Day Activity</v>
      </c>
      <c r="H600" s="521" t="s">
        <v>32</v>
      </c>
      <c r="I600" s="1261" t="s">
        <v>58</v>
      </c>
      <c r="J600" s="1262"/>
      <c r="K600" s="522" t="s">
        <v>203</v>
      </c>
      <c r="L600" s="1263" t="s">
        <v>94</v>
      </c>
      <c r="M600" s="1264"/>
      <c r="N600" s="535" t="s">
        <v>86</v>
      </c>
      <c r="O600" s="1265" t="s">
        <v>101</v>
      </c>
      <c r="P600" s="1007"/>
    </row>
    <row r="601" spans="1:16" s="73" customFormat="1" ht="20.45" customHeight="1" thickBot="1">
      <c r="A601" s="1425"/>
      <c r="B601" s="543" t="s">
        <v>210</v>
      </c>
      <c r="C601" s="1267" t="s">
        <v>59</v>
      </c>
      <c r="D601" s="1268"/>
      <c r="E601" s="549">
        <f>'Marks Entry'!$N$7</f>
        <v>10</v>
      </c>
      <c r="F601" s="549">
        <f>'Marks Entry'!$Q$7</f>
        <v>10</v>
      </c>
      <c r="G601" s="549">
        <f>'Marks Entry'!$T$7</f>
        <v>10</v>
      </c>
      <c r="H601" s="111">
        <f>SUM(E601:G601)</f>
        <v>30</v>
      </c>
      <c r="I601" s="1269">
        <f>'Marks Entry'!$X$7</f>
        <v>70</v>
      </c>
      <c r="J601" s="1270"/>
      <c r="K601" s="531">
        <f>SUM(H601,I601)</f>
        <v>100</v>
      </c>
      <c r="L601" s="1330">
        <f>'Marks Entry'!$AA$7</f>
        <v>100</v>
      </c>
      <c r="M601" s="1331"/>
      <c r="N601" s="536">
        <f>H601+I601+L601</f>
        <v>200</v>
      </c>
      <c r="O601" s="1266"/>
      <c r="P601" s="1007"/>
    </row>
    <row r="602" spans="1:16" s="73" customFormat="1" ht="20.45" customHeight="1">
      <c r="A602" s="1425"/>
      <c r="B602" s="543" t="s">
        <v>210</v>
      </c>
      <c r="C602" s="1324" t="str">
        <f>'Marks Entry'!$L$3</f>
        <v>HINDI</v>
      </c>
      <c r="D602" s="1325"/>
      <c r="E602" s="527">
        <f>IF($L591="TC",0,IF($L591="Nso",0,VLOOKUP($A588,'Marks Entry'!$B$9:$FN$108,13,0)))</f>
        <v>0</v>
      </c>
      <c r="F602" s="527">
        <f>IF($L591="TC",0,IF($L591="Nso",0,VLOOKUP($A588,'Marks Entry'!$B$9:$FN$108,16,0)))</f>
        <v>0</v>
      </c>
      <c r="G602" s="527">
        <f>IF($L591="TC",0,IF($L591="Nso",0,VLOOKUP($A588,'Marks Entry'!$B$9:$FN$108,19,0)))</f>
        <v>0</v>
      </c>
      <c r="H602" s="528">
        <f>SUM(E602:G602)</f>
        <v>0</v>
      </c>
      <c r="I602" s="1326">
        <f>IF($L591="TC",0,IF($L591="Nso",0,VLOOKUP($A588,'Marks Entry'!$B$9:$FN$108,23,0)))</f>
        <v>0</v>
      </c>
      <c r="J602" s="1327"/>
      <c r="K602" s="532">
        <f>SUM(H602,I602)</f>
        <v>0</v>
      </c>
      <c r="L602" s="1328">
        <f>IF($L591="TC",0,IF($L591="Nso",0,VLOOKUP($A588,'Marks Entry'!$B$9:$FN$108,26,0)))</f>
        <v>0</v>
      </c>
      <c r="M602" s="1329"/>
      <c r="N602" s="537">
        <f>SUM(H602,I602,L602)</f>
        <v>0</v>
      </c>
      <c r="O602" s="544" t="str">
        <f>IF($L591="TC",0,IF($L591="Nso",0,VLOOKUP($A588,'Marks Entry'!$B$9:$FN$108,30,0)))</f>
        <v>E</v>
      </c>
      <c r="P602" s="1007"/>
    </row>
    <row r="603" spans="1:16" s="73" customFormat="1" ht="20.45" customHeight="1">
      <c r="A603" s="1425"/>
      <c r="B603" s="543" t="s">
        <v>210</v>
      </c>
      <c r="C603" s="1271" t="str">
        <f>'Marks Entry'!$AF$3</f>
        <v>ENGLISH</v>
      </c>
      <c r="D603" s="1272"/>
      <c r="E603" s="527">
        <f>IF($L591="TC",0,IF($L591="Nso",0,VLOOKUP($A588,'Marks Entry'!$B$9:$FN$108,33,0)))</f>
        <v>0</v>
      </c>
      <c r="F603" s="527">
        <f>IF($L591="TC",0,IF($L591="Nso",0,VLOOKUP($A588,'Marks Entry'!$B$9:$FN$108,36,0)))</f>
        <v>0</v>
      </c>
      <c r="G603" s="527">
        <f>IF($L591="TC",0,IF($L591="Nso",0,VLOOKUP($A588,'Marks Entry'!$B$9:$FN$108,39,0)))</f>
        <v>0</v>
      </c>
      <c r="H603" s="529">
        <f t="shared" ref="H603:H607" si="48">SUM(E603:G603)</f>
        <v>0</v>
      </c>
      <c r="I603" s="1273">
        <f>IF($L591="TC",0,IF($L591="Nso",0,VLOOKUP($A588,'Marks Entry'!$B$9:$FN$108,43,0)))</f>
        <v>0</v>
      </c>
      <c r="J603" s="1274"/>
      <c r="K603" s="533">
        <f t="shared" ref="K603:K607" si="49">SUM(H603,I603)</f>
        <v>0</v>
      </c>
      <c r="L603" s="1275">
        <f>IF($L591="TC",0,IF($L591="Nso",0,VLOOKUP($A588,'Marks Entry'!$B$9:$FN$108,46,0)))</f>
        <v>0</v>
      </c>
      <c r="M603" s="1276"/>
      <c r="N603" s="537">
        <f t="shared" ref="N603:N607" si="50">SUM(H603,I603,L603)</f>
        <v>0</v>
      </c>
      <c r="O603" s="544" t="str">
        <f>IF($L591="TC",0,IF($L591="Nso",0,VLOOKUP($A588,'Marks Entry'!$B$9:$FN$108,50,0)))</f>
        <v>E</v>
      </c>
      <c r="P603" s="1007"/>
    </row>
    <row r="604" spans="1:16" s="73" customFormat="1" ht="20.45" customHeight="1">
      <c r="A604" s="1425"/>
      <c r="B604" s="543" t="s">
        <v>210</v>
      </c>
      <c r="C604" s="1271" t="str">
        <f>'Marks Entry'!$AZ$3</f>
        <v>SANSKRIT</v>
      </c>
      <c r="D604" s="1272"/>
      <c r="E604" s="527">
        <f>IF($L591="TC",0,IF($L591="Nso",0,VLOOKUP($A588,'Marks Entry'!$B$9:$FN$108,53,0)))</f>
        <v>0</v>
      </c>
      <c r="F604" s="527">
        <f>IF($L591="TC",0,IF($L591="TC",0,IF($L591="Nso",0,VLOOKUP($A588,'Marks Entry'!$B$9:$FN$108,56,0))))</f>
        <v>0</v>
      </c>
      <c r="G604" s="527">
        <f>IF($L591="TC",0,IF($L591="TC",0,IF($L591="Nso",0,VLOOKUP($A588,'Marks Entry'!$B$9:$FN$108,59,0))))</f>
        <v>0</v>
      </c>
      <c r="H604" s="529">
        <f t="shared" si="48"/>
        <v>0</v>
      </c>
      <c r="I604" s="1273">
        <f>IF($L591="TC",0,IF($L591="Nso",0,VLOOKUP($A588,'Marks Entry'!$B$9:$FN$108,63,0)))</f>
        <v>0</v>
      </c>
      <c r="J604" s="1274"/>
      <c r="K604" s="533">
        <f t="shared" si="49"/>
        <v>0</v>
      </c>
      <c r="L604" s="1275">
        <f>IF($L591="TC",0,IF($L591="Nso",0,VLOOKUP($A588,'Marks Entry'!$B$9:$FN$108,66,0)))</f>
        <v>0</v>
      </c>
      <c r="M604" s="1276"/>
      <c r="N604" s="537">
        <f t="shared" si="50"/>
        <v>0</v>
      </c>
      <c r="O604" s="544" t="str">
        <f>IF($L591="TC",0,IF($L591="Nso",0,VLOOKUP($A588,'Marks Entry'!$B$9:$FN$108,70,0)))</f>
        <v>E</v>
      </c>
      <c r="P604" s="1007"/>
    </row>
    <row r="605" spans="1:16" s="73" customFormat="1" ht="20.45" customHeight="1">
      <c r="A605" s="1425"/>
      <c r="B605" s="543" t="s">
        <v>210</v>
      </c>
      <c r="C605" s="1271" t="str">
        <f>'Marks Entry'!$BT$3</f>
        <v>SCIENCE</v>
      </c>
      <c r="D605" s="1272"/>
      <c r="E605" s="527">
        <f>IF($L591="TC",0,IF($L591="Nso",0,VLOOKUP($A588,'Marks Entry'!$B$9:$FN$108,73,0)))</f>
        <v>0</v>
      </c>
      <c r="F605" s="527">
        <f>IF($L591="TC",0,IF($L591="Nso",0,VLOOKUP($A588,'Marks Entry'!$B$9:$FN$108,76,0)))</f>
        <v>0</v>
      </c>
      <c r="G605" s="527">
        <f>IF($L591="TC",0,IF($L591="Nso",0,VLOOKUP($A588,'Marks Entry'!$B$9:$FN$108,79,0)))</f>
        <v>0</v>
      </c>
      <c r="H605" s="529">
        <f t="shared" si="48"/>
        <v>0</v>
      </c>
      <c r="I605" s="1273">
        <f>IF($L591="TC",0,IF($L591="Nso",0,VLOOKUP($A588,'Marks Entry'!$B$9:$FN$108,83,0)))</f>
        <v>0</v>
      </c>
      <c r="J605" s="1274"/>
      <c r="K605" s="533">
        <f t="shared" si="49"/>
        <v>0</v>
      </c>
      <c r="L605" s="1275">
        <f>IF($L591="TC",0,IF($L591="Nso",0,VLOOKUP($A588,'Marks Entry'!$B$9:$FN$108,86,0)))</f>
        <v>0</v>
      </c>
      <c r="M605" s="1276"/>
      <c r="N605" s="537">
        <f t="shared" si="50"/>
        <v>0</v>
      </c>
      <c r="O605" s="544" t="str">
        <f>IF($L591="TC",0,IF($L591="Nso",0,VLOOKUP($A588,'Marks Entry'!$B$9:$FN$108,90,0)))</f>
        <v>E</v>
      </c>
      <c r="P605" s="1007"/>
    </row>
    <row r="606" spans="1:16" s="73" customFormat="1" ht="20.45" customHeight="1">
      <c r="A606" s="1425"/>
      <c r="B606" s="543" t="s">
        <v>210</v>
      </c>
      <c r="C606" s="1271" t="str">
        <f>'Marks Entry'!$CN$3</f>
        <v>MATHEMATICS</v>
      </c>
      <c r="D606" s="1272"/>
      <c r="E606" s="527">
        <f>IF($L591="TC",0,IF($L591="Nso",0,VLOOKUP($A588,'Marks Entry'!$B$9:$FN$108,93,0)))</f>
        <v>0</v>
      </c>
      <c r="F606" s="527">
        <f>IF($L591="TC",0,IF($L591="Nso",0,VLOOKUP($A588,'Marks Entry'!$B$9:$FN$108,96,0)))</f>
        <v>0</v>
      </c>
      <c r="G606" s="527">
        <f>IF($L591="TC",0,IF($L591="Nso",0,VLOOKUP($A588,'Marks Entry'!$B$9:$FN$108,99,0)))</f>
        <v>0</v>
      </c>
      <c r="H606" s="529">
        <f t="shared" si="48"/>
        <v>0</v>
      </c>
      <c r="I606" s="1273">
        <f>IF($L591="TC",0,IF($L591="Nso",0,VLOOKUP($A588,'Marks Entry'!$B$9:$FN$108,103,0)))</f>
        <v>0</v>
      </c>
      <c r="J606" s="1274"/>
      <c r="K606" s="533">
        <f t="shared" si="49"/>
        <v>0</v>
      </c>
      <c r="L606" s="1275">
        <f>IF($L591="TC",0,IF($L591="Nso",0,VLOOKUP($A588,'Marks Entry'!$B$9:$FN$108,106,0)))</f>
        <v>0</v>
      </c>
      <c r="M606" s="1276"/>
      <c r="N606" s="537">
        <f t="shared" si="50"/>
        <v>0</v>
      </c>
      <c r="O606" s="544" t="str">
        <f>IF($L591="TC",0,IF($L591="Nso",0,VLOOKUP($A588,'Marks Entry'!$B$9:$FN$108,110,0)))</f>
        <v>E</v>
      </c>
      <c r="P606" s="1007"/>
    </row>
    <row r="607" spans="1:16" s="73" customFormat="1" ht="20.45" customHeight="1" thickBot="1">
      <c r="A607" s="1425"/>
      <c r="B607" s="543" t="s">
        <v>210</v>
      </c>
      <c r="C607" s="1277" t="str">
        <f>'Marks Entry'!$DH$3</f>
        <v>SOCIAL SCIENCE</v>
      </c>
      <c r="D607" s="1278"/>
      <c r="E607" s="527">
        <f>IF($L591="TC",0,IF($L591="Nso",0,VLOOKUP($A588,'Marks Entry'!$B$9:$FN$108,113,0)))</f>
        <v>0</v>
      </c>
      <c r="F607" s="527">
        <f>IF($L591="TC",0,IF($L591="Nso",0,VLOOKUP($A588,'Marks Entry'!$B$9:$FN$108,116,0)))</f>
        <v>0</v>
      </c>
      <c r="G607" s="527">
        <f>IF($L591="TC",0,IF($L591="Nso",0,VLOOKUP($A588,'Marks Entry'!$B$9:$FN$108,119,0)))</f>
        <v>0</v>
      </c>
      <c r="H607" s="530">
        <f t="shared" si="48"/>
        <v>0</v>
      </c>
      <c r="I607" s="1279">
        <f>IF($L591="TC",0,IF($L591="Nso",0,VLOOKUP($A588,'Marks Entry'!$B$9:$FN$108,123,0)))</f>
        <v>0</v>
      </c>
      <c r="J607" s="1280"/>
      <c r="K607" s="534">
        <f t="shared" si="49"/>
        <v>0</v>
      </c>
      <c r="L607" s="1281">
        <f>IF($L591="TC",0,IF($L591="Nso",0,VLOOKUP($A588,'Marks Entry'!$B$9:$FN$108,126,0)))</f>
        <v>0</v>
      </c>
      <c r="M607" s="1282"/>
      <c r="N607" s="537">
        <f t="shared" si="50"/>
        <v>0</v>
      </c>
      <c r="O607" s="544" t="str">
        <f>IF($L591="TC",0,IF($L591="Nso",0,VLOOKUP($A588,'Marks Entry'!$B$9:$FN$108,130,0)))</f>
        <v>E</v>
      </c>
      <c r="P607" s="1007"/>
    </row>
    <row r="608" spans="1:16" s="73" customFormat="1" ht="20.45" customHeight="1">
      <c r="A608" s="1425"/>
      <c r="B608" s="543" t="s">
        <v>210</v>
      </c>
      <c r="C608" s="1350" t="s">
        <v>87</v>
      </c>
      <c r="D608" s="1351"/>
      <c r="E608" s="1352"/>
      <c r="F608" s="1356" t="s">
        <v>88</v>
      </c>
      <c r="G608" s="1357"/>
      <c r="H608" s="1358" t="s">
        <v>89</v>
      </c>
      <c r="I608" s="1358"/>
      <c r="J608" s="1359" t="s">
        <v>44</v>
      </c>
      <c r="K608" s="1360"/>
      <c r="L608" s="236" t="s">
        <v>95</v>
      </c>
      <c r="M608" s="691" t="s">
        <v>208</v>
      </c>
      <c r="N608" s="200" t="s">
        <v>42</v>
      </c>
      <c r="O608" s="545" t="s">
        <v>46</v>
      </c>
      <c r="P608" s="1007"/>
    </row>
    <row r="609" spans="1:16" s="73" customFormat="1" ht="20.45" customHeight="1" thickBot="1">
      <c r="A609" s="1425"/>
      <c r="B609" s="543" t="s">
        <v>210</v>
      </c>
      <c r="C609" s="1353"/>
      <c r="D609" s="1354"/>
      <c r="E609" s="1355"/>
      <c r="F609" s="1361">
        <f>IF($L591="TC",0,IF($L591="Nso",0,VLOOKUP($A588,'Marks Entry'!$B$9:$FN$108,161,0)))</f>
        <v>1200</v>
      </c>
      <c r="G609" s="1362"/>
      <c r="H609" s="1363">
        <f>IF($L591="TC",0,IF($L591="Nso",0,VLOOKUP($A588,'Marks Entry'!$B$9:$FN$108,162,0)))</f>
        <v>0</v>
      </c>
      <c r="I609" s="1363"/>
      <c r="J609" s="1364">
        <f>IF($L591="TC",0,IF($L591="Nso",0,VLOOKUP($A588,'Marks Entry'!$B$9:$FN$108,163,0)))</f>
        <v>0</v>
      </c>
      <c r="K609" s="1365"/>
      <c r="L609" s="237" t="str">
        <f>IF($L591="TC",0,IF($L591="Nso",0,VLOOKUP($A588,'Marks Entry'!$B$9:$FN$108,164,0)))</f>
        <v/>
      </c>
      <c r="M609" s="237" t="str">
        <f>IF($L591="TC",0,IF($L591="Nso",0,VLOOKUP($A588,'Marks Entry'!$B$9:$FN$108,165,0)))</f>
        <v/>
      </c>
      <c r="N609" s="542" t="str">
        <f>IF($L591="TC","TC",IF($L591="Nso","NSO",VLOOKUP($A588,'Marks Entry'!$B$9:$FN$108,166,0)))</f>
        <v>PROMOTED</v>
      </c>
      <c r="O609" s="546" t="str">
        <f>IF($L591="Nso",0,VLOOKUP($A588,'Marks Entry'!$B$9:$FN$108,168,0))</f>
        <v/>
      </c>
      <c r="P609" s="1007"/>
    </row>
    <row r="610" spans="1:16" s="73" customFormat="1" ht="20.45" customHeight="1">
      <c r="A610" s="1425"/>
      <c r="B610" s="543" t="s">
        <v>210</v>
      </c>
      <c r="C610" s="1332" t="s">
        <v>62</v>
      </c>
      <c r="D610" s="1333"/>
      <c r="E610" s="1333"/>
      <c r="F610" s="1333"/>
      <c r="G610" s="1333"/>
      <c r="H610" s="1333"/>
      <c r="I610" s="1334"/>
      <c r="J610" s="1335" t="s">
        <v>63</v>
      </c>
      <c r="K610" s="1335"/>
      <c r="L610" s="1336"/>
      <c r="M610" s="238">
        <f>IF($L591="TC",0,IF($L591="Nso",0,VLOOKUP($A588,'Marks Entry'!$B$9:$FN$108,158,0)))</f>
        <v>0</v>
      </c>
      <c r="N610" s="1337" t="s">
        <v>104</v>
      </c>
      <c r="O610" s="1338"/>
      <c r="P610" s="1007"/>
    </row>
    <row r="611" spans="1:16" s="73" customFormat="1" ht="20.45" customHeight="1" thickBot="1">
      <c r="A611" s="1425"/>
      <c r="B611" s="543" t="s">
        <v>210</v>
      </c>
      <c r="C611" s="1339" t="s">
        <v>57</v>
      </c>
      <c r="D611" s="1340"/>
      <c r="E611" s="1340"/>
      <c r="F611" s="1341" t="s">
        <v>168</v>
      </c>
      <c r="G611" s="1341"/>
      <c r="H611" s="1341"/>
      <c r="I611" s="523" t="s">
        <v>50</v>
      </c>
      <c r="J611" s="1342" t="s">
        <v>64</v>
      </c>
      <c r="K611" s="1342"/>
      <c r="L611" s="1343"/>
      <c r="M611" s="239">
        <f>IF($L591="TC",0,IF($L591="Nso",0,VLOOKUP($A588,'Marks Entry'!$B$9:$FN$108,159,0)))</f>
        <v>0</v>
      </c>
      <c r="N611" s="1344" t="str">
        <f>IF($L591="TC",0,IF($L591="Nso",0,VLOOKUP($A588,'Marks Entry'!$B$9:$FN$108,160,0)))</f>
        <v/>
      </c>
      <c r="O611" s="1345"/>
      <c r="P611" s="1007"/>
    </row>
    <row r="612" spans="1:16" s="73" customFormat="1" ht="20.45" customHeight="1">
      <c r="A612" s="1425"/>
      <c r="B612" s="543" t="s">
        <v>210</v>
      </c>
      <c r="C612" s="1339"/>
      <c r="D612" s="1340"/>
      <c r="E612" s="1340"/>
      <c r="F612" s="1341"/>
      <c r="G612" s="1341"/>
      <c r="H612" s="1341"/>
      <c r="I612" s="524" t="s">
        <v>102</v>
      </c>
      <c r="J612" s="1346" t="s">
        <v>65</v>
      </c>
      <c r="K612" s="1346"/>
      <c r="L612" s="1347"/>
      <c r="M612" s="1348" t="str">
        <f>IF($L591="TC",0,IF($L591="Nso",0,VLOOKUP($A588,'Marks Entry'!$B$9:$FN$108,169,0)))</f>
        <v>Need Improvement</v>
      </c>
      <c r="N612" s="1348"/>
      <c r="O612" s="1349"/>
      <c r="P612" s="1007"/>
    </row>
    <row r="613" spans="1:16" s="73" customFormat="1" ht="20.45" customHeight="1">
      <c r="A613" s="1425"/>
      <c r="B613" s="543" t="s">
        <v>210</v>
      </c>
      <c r="C613" s="1397" t="str">
        <f>'Marks Entry'!$EB$3</f>
        <v>Work Exp.</v>
      </c>
      <c r="D613" s="1398"/>
      <c r="E613" s="1399"/>
      <c r="F613" s="1400" t="str">
        <f>IF($L591="TC",0,IF($L591="Nso",0,VLOOKUP($A588,'Marks Entry'!$B$9:$GM$108,186,0)))</f>
        <v>0/100</v>
      </c>
      <c r="G613" s="1400"/>
      <c r="H613" s="1400"/>
      <c r="I613" s="59" t="str">
        <f>IF($L591="TC",0,IF($L591="Nso",0,VLOOKUP($A588,'Marks Entry'!$B$9:$GM$108,139,0)))</f>
        <v>E</v>
      </c>
      <c r="J613" s="1401" t="s">
        <v>81</v>
      </c>
      <c r="K613" s="1401"/>
      <c r="L613" s="1402"/>
      <c r="M613" s="1403">
        <f>'Marks Entry'!$AA$2</f>
        <v>45041</v>
      </c>
      <c r="N613" s="1403"/>
      <c r="O613" s="1404"/>
      <c r="P613" s="1007"/>
    </row>
    <row r="614" spans="1:16" s="73" customFormat="1" ht="20.45" customHeight="1">
      <c r="A614" s="1425"/>
      <c r="B614" s="543" t="s">
        <v>210</v>
      </c>
      <c r="C614" s="1405" t="str">
        <f>'Marks Entry'!$EK$3</f>
        <v>Art Edu.</v>
      </c>
      <c r="D614" s="1400"/>
      <c r="E614" s="1400"/>
      <c r="F614" s="1406" t="str">
        <f>IF($L591="TC",0,IF($L591="Nso",0,VLOOKUP($A588,'Marks Entry'!$B$9:$GM$108,190,0)))</f>
        <v>0/100</v>
      </c>
      <c r="G614" s="1407"/>
      <c r="H614" s="1408"/>
      <c r="I614" s="59" t="str">
        <f>IF($L591="TC",0,IF($L591="Nso",0,VLOOKUP($A588,'Marks Entry'!$B$9:$GM$108,148,0)))</f>
        <v>E</v>
      </c>
      <c r="J614" s="1409"/>
      <c r="K614" s="1409"/>
      <c r="L614" s="1410"/>
      <c r="M614" s="1410"/>
      <c r="N614" s="1410"/>
      <c r="O614" s="1411"/>
      <c r="P614" s="1007"/>
    </row>
    <row r="615" spans="1:16" s="73" customFormat="1" ht="20.45" customHeight="1">
      <c r="A615" s="1425"/>
      <c r="B615" s="543" t="s">
        <v>210</v>
      </c>
      <c r="C615" s="1366" t="str">
        <f>'Marks Entry'!$ET$3</f>
        <v>HEALTH &amp; PHY. EDU.</v>
      </c>
      <c r="D615" s="1367"/>
      <c r="E615" s="1367"/>
      <c r="F615" s="1368" t="str">
        <f>IF($L591="TC",0,IF($L591="Nso",0,VLOOKUP($A588,'Marks Entry'!$B$9:$GM$108,194,0)))</f>
        <v>0/100</v>
      </c>
      <c r="G615" s="1369"/>
      <c r="H615" s="1370"/>
      <c r="I615" s="59" t="str">
        <f>IF($L591="TC",0,IF($L591="Nso",0,VLOOKUP($A588,'Marks Entry'!$B$9:$GM$108,157,0)))</f>
        <v>E</v>
      </c>
      <c r="J615" s="1371" t="s">
        <v>77</v>
      </c>
      <c r="K615" s="1372"/>
      <c r="L615" s="1373"/>
      <c r="M615" s="1377"/>
      <c r="N615" s="1372"/>
      <c r="O615" s="1378"/>
      <c r="P615" s="1007"/>
    </row>
    <row r="616" spans="1:16" s="73" customFormat="1" ht="20.45" customHeight="1">
      <c r="A616" s="1425"/>
      <c r="B616" s="543" t="s">
        <v>210</v>
      </c>
      <c r="C616" s="1381" t="s">
        <v>66</v>
      </c>
      <c r="D616" s="1382"/>
      <c r="E616" s="1382"/>
      <c r="F616" s="1382"/>
      <c r="G616" s="1382"/>
      <c r="H616" s="1382"/>
      <c r="I616" s="1383"/>
      <c r="J616" s="1374"/>
      <c r="K616" s="1375"/>
      <c r="L616" s="1376"/>
      <c r="M616" s="1379"/>
      <c r="N616" s="1375"/>
      <c r="O616" s="1380"/>
      <c r="P616" s="1007"/>
    </row>
    <row r="617" spans="1:16" s="73" customFormat="1" ht="20.45" customHeight="1" thickBot="1">
      <c r="A617" s="1425"/>
      <c r="B617" s="543" t="s">
        <v>210</v>
      </c>
      <c r="C617" s="60" t="s">
        <v>67</v>
      </c>
      <c r="D617" s="1384" t="s">
        <v>72</v>
      </c>
      <c r="E617" s="1385"/>
      <c r="F617" s="1384" t="s">
        <v>73</v>
      </c>
      <c r="G617" s="1386"/>
      <c r="H617" s="1386"/>
      <c r="I617" s="1387"/>
      <c r="J617" s="1388" t="s">
        <v>78</v>
      </c>
      <c r="K617" s="1389"/>
      <c r="L617" s="1389"/>
      <c r="M617" s="1389"/>
      <c r="N617" s="1389"/>
      <c r="O617" s="1390"/>
      <c r="P617" s="1007"/>
    </row>
    <row r="618" spans="1:16" s="73" customFormat="1" ht="20.45" customHeight="1">
      <c r="A618" s="1425"/>
      <c r="B618" s="543" t="s">
        <v>210</v>
      </c>
      <c r="C618" s="690" t="s">
        <v>68</v>
      </c>
      <c r="D618" s="1328" t="s">
        <v>211</v>
      </c>
      <c r="E618" s="1327"/>
      <c r="F618" s="1394" t="s">
        <v>74</v>
      </c>
      <c r="G618" s="1395"/>
      <c r="H618" s="1395"/>
      <c r="I618" s="1396"/>
      <c r="J618" s="1391"/>
      <c r="K618" s="1392"/>
      <c r="L618" s="1392"/>
      <c r="M618" s="1392"/>
      <c r="N618" s="1392"/>
      <c r="O618" s="1393"/>
      <c r="P618" s="1007"/>
    </row>
    <row r="619" spans="1:16" s="73" customFormat="1" ht="20.45" customHeight="1">
      <c r="A619" s="1425"/>
      <c r="B619" s="543" t="s">
        <v>210</v>
      </c>
      <c r="C619" s="689" t="s">
        <v>69</v>
      </c>
      <c r="D619" s="1275" t="s">
        <v>212</v>
      </c>
      <c r="E619" s="1274"/>
      <c r="F619" s="1413" t="s">
        <v>75</v>
      </c>
      <c r="G619" s="1414"/>
      <c r="H619" s="1414"/>
      <c r="I619" s="1415"/>
      <c r="J619" s="1391"/>
      <c r="K619" s="1392"/>
      <c r="L619" s="1392"/>
      <c r="M619" s="1392"/>
      <c r="N619" s="1392"/>
      <c r="O619" s="1393"/>
      <c r="P619" s="1007"/>
    </row>
    <row r="620" spans="1:16" s="73" customFormat="1" ht="20.45" customHeight="1">
      <c r="A620" s="1425"/>
      <c r="B620" s="543" t="s">
        <v>210</v>
      </c>
      <c r="C620" s="689" t="s">
        <v>71</v>
      </c>
      <c r="D620" s="1275" t="s">
        <v>213</v>
      </c>
      <c r="E620" s="1274"/>
      <c r="F620" s="1413" t="s">
        <v>76</v>
      </c>
      <c r="G620" s="1414"/>
      <c r="H620" s="1414"/>
      <c r="I620" s="1415"/>
      <c r="J620" s="1416" t="s">
        <v>90</v>
      </c>
      <c r="K620" s="1417"/>
      <c r="L620" s="1417"/>
      <c r="M620" s="1417"/>
      <c r="N620" s="1417"/>
      <c r="O620" s="1418"/>
      <c r="P620" s="1007"/>
    </row>
    <row r="621" spans="1:16" s="73" customFormat="1" ht="20.45" customHeight="1">
      <c r="A621" s="1425"/>
      <c r="B621" s="543" t="s">
        <v>210</v>
      </c>
      <c r="C621" s="689" t="s">
        <v>70</v>
      </c>
      <c r="D621" s="1275" t="s">
        <v>214</v>
      </c>
      <c r="E621" s="1274"/>
      <c r="F621" s="1413" t="s">
        <v>103</v>
      </c>
      <c r="G621" s="1414"/>
      <c r="H621" s="1414"/>
      <c r="I621" s="1415"/>
      <c r="J621" s="1416"/>
      <c r="K621" s="1417"/>
      <c r="L621" s="1417"/>
      <c r="M621" s="1417"/>
      <c r="N621" s="1417"/>
      <c r="O621" s="1418"/>
      <c r="P621" s="1007"/>
    </row>
    <row r="622" spans="1:16" s="73" customFormat="1" ht="20.45" customHeight="1" thickBot="1">
      <c r="A622" s="1425"/>
      <c r="B622" s="547" t="s">
        <v>210</v>
      </c>
      <c r="C622" s="548" t="s">
        <v>153</v>
      </c>
      <c r="D622" s="1281" t="s">
        <v>215</v>
      </c>
      <c r="E622" s="1280"/>
      <c r="F622" s="1422" t="s">
        <v>216</v>
      </c>
      <c r="G622" s="1423"/>
      <c r="H622" s="1423"/>
      <c r="I622" s="1424"/>
      <c r="J622" s="1419"/>
      <c r="K622" s="1420"/>
      <c r="L622" s="1420"/>
      <c r="M622" s="1420"/>
      <c r="N622" s="1420"/>
      <c r="O622" s="1421"/>
      <c r="P622" s="1007"/>
    </row>
    <row r="623" spans="1:16" s="73" customFormat="1" ht="21" customHeight="1">
      <c r="A623" s="1412"/>
      <c r="B623" s="1412"/>
      <c r="C623" s="1412"/>
      <c r="D623" s="1412"/>
      <c r="E623" s="1412"/>
      <c r="F623" s="1412"/>
      <c r="G623" s="1412"/>
      <c r="H623" s="1412"/>
      <c r="I623" s="1412"/>
      <c r="J623" s="1412"/>
      <c r="K623" s="1412"/>
      <c r="L623" s="1412"/>
      <c r="M623" s="1412"/>
      <c r="N623" s="1412"/>
      <c r="O623" s="1412"/>
      <c r="P623" s="1412"/>
    </row>
    <row r="624" spans="1:16" s="73" customFormat="1" ht="21" customHeight="1">
      <c r="A624" s="692"/>
      <c r="B624" s="688"/>
      <c r="C624" s="688"/>
      <c r="D624" s="688"/>
      <c r="E624" s="688"/>
      <c r="F624" s="688"/>
      <c r="G624" s="688"/>
      <c r="H624" s="688"/>
      <c r="I624" s="688"/>
      <c r="J624" s="688"/>
      <c r="K624" s="688"/>
      <c r="L624" s="688"/>
      <c r="M624" s="688"/>
      <c r="N624" s="688"/>
      <c r="O624" s="688"/>
      <c r="P624" s="688"/>
    </row>
    <row r="625" spans="1:16" s="73" customFormat="1" ht="17.25" customHeight="1" thickBot="1">
      <c r="A625" s="241">
        <f>A588+1</f>
        <v>18</v>
      </c>
      <c r="B625" s="1302" t="s">
        <v>53</v>
      </c>
      <c r="C625" s="1302"/>
      <c r="D625" s="1302"/>
      <c r="E625" s="1302"/>
      <c r="F625" s="1302"/>
      <c r="G625" s="1302"/>
      <c r="H625" s="1302"/>
      <c r="I625" s="1302"/>
      <c r="J625" s="1302"/>
      <c r="K625" s="1302"/>
      <c r="L625" s="1302"/>
      <c r="M625" s="1302"/>
      <c r="N625" s="1302"/>
      <c r="O625" s="1302"/>
      <c r="P625" s="1007"/>
    </row>
    <row r="626" spans="1:16" s="73" customFormat="1" ht="44.25" customHeight="1">
      <c r="A626" s="1425"/>
      <c r="B626" s="1304" t="str">
        <f>IF(L628&gt;0,CONCATENATE(I628,L628),0)</f>
        <v>Roll No.:-918</v>
      </c>
      <c r="C626" s="1306"/>
      <c r="D626" s="1308" t="str">
        <f>Master!$E$8</f>
        <v>Govt. Sr. Secondary School Raimalwada</v>
      </c>
      <c r="E626" s="1309"/>
      <c r="F626" s="1309"/>
      <c r="G626" s="1309"/>
      <c r="H626" s="1309"/>
      <c r="I626" s="1309"/>
      <c r="J626" s="1309"/>
      <c r="K626" s="1309"/>
      <c r="L626" s="1309"/>
      <c r="M626" s="1309"/>
      <c r="N626" s="1309"/>
      <c r="O626" s="1310"/>
      <c r="P626" s="1007"/>
    </row>
    <row r="627" spans="1:16" s="73" customFormat="1" ht="26.25" customHeight="1" thickBot="1">
      <c r="A627" s="1425"/>
      <c r="B627" s="1305"/>
      <c r="C627" s="1307"/>
      <c r="D627" s="1311" t="str">
        <f>Master!$E$11</f>
        <v>P.S.-Bapini (Jodhpur)</v>
      </c>
      <c r="E627" s="1311"/>
      <c r="F627" s="1311"/>
      <c r="G627" s="1311"/>
      <c r="H627" s="1311"/>
      <c r="I627" s="1311"/>
      <c r="J627" s="1311"/>
      <c r="K627" s="1311"/>
      <c r="L627" s="1311"/>
      <c r="M627" s="1311"/>
      <c r="N627" s="1311"/>
      <c r="O627" s="1312"/>
      <c r="P627" s="1007"/>
    </row>
    <row r="628" spans="1:16" s="73" customFormat="1" ht="15" customHeight="1">
      <c r="A628" s="1425"/>
      <c r="B628" s="1313"/>
      <c r="C628" s="1314" t="s">
        <v>163</v>
      </c>
      <c r="D628" s="1315"/>
      <c r="E628" s="1315"/>
      <c r="F628" s="1315"/>
      <c r="G628" s="1315"/>
      <c r="H628" s="1316"/>
      <c r="I628" s="1320" t="s">
        <v>125</v>
      </c>
      <c r="J628" s="1321"/>
      <c r="K628" s="1321"/>
      <c r="L628" s="1286">
        <f>VLOOKUP(A625,'Marks Entry'!$B$9:$G$108,6)</f>
        <v>918</v>
      </c>
      <c r="M628" s="1288" t="str">
        <f>CONCATENATE('Marks Entry'!$C$3,"0",'Marks Entry'!$G$3)</f>
        <v>School U-Dise Code :-08151106901</v>
      </c>
      <c r="N628" s="1289"/>
      <c r="O628" s="1290"/>
      <c r="P628" s="1007"/>
    </row>
    <row r="629" spans="1:16" s="73" customFormat="1" ht="15" customHeight="1">
      <c r="A629" s="1425"/>
      <c r="B629" s="1313"/>
      <c r="C629" s="1314"/>
      <c r="D629" s="1315"/>
      <c r="E629" s="1315"/>
      <c r="F629" s="1315"/>
      <c r="G629" s="1315"/>
      <c r="H629" s="1316"/>
      <c r="I629" s="1320"/>
      <c r="J629" s="1321"/>
      <c r="K629" s="1321"/>
      <c r="L629" s="1286"/>
      <c r="M629" s="1291" t="str">
        <f>CONCATENATE('Marks Entry'!$I$3,'Marks Entry'!$J$3)</f>
        <v>Session :-2022-23</v>
      </c>
      <c r="N629" s="1292"/>
      <c r="O629" s="1293"/>
      <c r="P629" s="1007"/>
    </row>
    <row r="630" spans="1:16" s="73" customFormat="1" ht="15" customHeight="1" thickBot="1">
      <c r="A630" s="1425"/>
      <c r="B630" s="1313"/>
      <c r="C630" s="1317"/>
      <c r="D630" s="1318"/>
      <c r="E630" s="1318"/>
      <c r="F630" s="1318"/>
      <c r="G630" s="1318"/>
      <c r="H630" s="1319"/>
      <c r="I630" s="1322"/>
      <c r="J630" s="1323"/>
      <c r="K630" s="1323"/>
      <c r="L630" s="1287"/>
      <c r="M630" s="1294"/>
      <c r="N630" s="1295"/>
      <c r="O630" s="1296"/>
      <c r="P630" s="1007"/>
    </row>
    <row r="631" spans="1:16" s="73" customFormat="1" ht="19.5" customHeight="1">
      <c r="A631" s="1425"/>
      <c r="B631" s="543" t="s">
        <v>210</v>
      </c>
      <c r="C631" s="1297" t="s">
        <v>21</v>
      </c>
      <c r="D631" s="1298"/>
      <c r="E631" s="1298"/>
      <c r="F631" s="1298"/>
      <c r="G631" s="1299"/>
      <c r="H631" s="13" t="s">
        <v>161</v>
      </c>
      <c r="I631" s="1300">
        <f>VLOOKUP($A625,'Marks Entry'!$B$9:$FN$108,4,0)</f>
        <v>0</v>
      </c>
      <c r="J631" s="1300"/>
      <c r="K631" s="1300"/>
      <c r="L631" s="1300"/>
      <c r="M631" s="1300"/>
      <c r="N631" s="1300"/>
      <c r="O631" s="1301"/>
      <c r="P631" s="1007"/>
    </row>
    <row r="632" spans="1:16" s="73" customFormat="1" ht="19.5" customHeight="1">
      <c r="A632" s="1425"/>
      <c r="B632" s="543" t="s">
        <v>210</v>
      </c>
      <c r="C632" s="1283" t="s">
        <v>23</v>
      </c>
      <c r="D632" s="1284"/>
      <c r="E632" s="1284"/>
      <c r="F632" s="1284"/>
      <c r="G632" s="1285"/>
      <c r="H632" s="25" t="s">
        <v>161</v>
      </c>
      <c r="I632" s="1252">
        <f>VLOOKUP($A625,'Marks Entry'!$B$9:$FN$108,7,0)</f>
        <v>0</v>
      </c>
      <c r="J632" s="1252"/>
      <c r="K632" s="1252"/>
      <c r="L632" s="1252"/>
      <c r="M632" s="1252"/>
      <c r="N632" s="1252"/>
      <c r="O632" s="1253"/>
      <c r="P632" s="1007"/>
    </row>
    <row r="633" spans="1:16" s="73" customFormat="1" ht="19.5" customHeight="1">
      <c r="A633" s="1425"/>
      <c r="B633" s="543" t="s">
        <v>210</v>
      </c>
      <c r="C633" s="1283" t="s">
        <v>24</v>
      </c>
      <c r="D633" s="1284"/>
      <c r="E633" s="1284"/>
      <c r="F633" s="1284"/>
      <c r="G633" s="1285"/>
      <c r="H633" s="25" t="s">
        <v>161</v>
      </c>
      <c r="I633" s="1252">
        <f>VLOOKUP($A625,'Marks Entry'!$B$9:$FN$108,8,0)</f>
        <v>0</v>
      </c>
      <c r="J633" s="1252"/>
      <c r="K633" s="1252"/>
      <c r="L633" s="1252"/>
      <c r="M633" s="1252"/>
      <c r="N633" s="1252"/>
      <c r="O633" s="1253"/>
      <c r="P633" s="1007"/>
    </row>
    <row r="634" spans="1:16" s="73" customFormat="1" ht="19.5" customHeight="1">
      <c r="A634" s="1425"/>
      <c r="B634" s="543" t="s">
        <v>210</v>
      </c>
      <c r="C634" s="1283" t="s">
        <v>55</v>
      </c>
      <c r="D634" s="1284"/>
      <c r="E634" s="1284"/>
      <c r="F634" s="1284"/>
      <c r="G634" s="1285"/>
      <c r="H634" s="25" t="s">
        <v>161</v>
      </c>
      <c r="I634" s="1252">
        <f>VLOOKUP($A625,'Marks Entry'!$B$9:$FN$108,9,0)</f>
        <v>0</v>
      </c>
      <c r="J634" s="1252"/>
      <c r="K634" s="1252"/>
      <c r="L634" s="1252"/>
      <c r="M634" s="1252"/>
      <c r="N634" s="1252"/>
      <c r="O634" s="1253"/>
      <c r="P634" s="1007"/>
    </row>
    <row r="635" spans="1:16" s="73" customFormat="1" ht="19.5" customHeight="1">
      <c r="A635" s="1425"/>
      <c r="B635" s="543" t="s">
        <v>210</v>
      </c>
      <c r="C635" s="1283" t="s">
        <v>56</v>
      </c>
      <c r="D635" s="1284"/>
      <c r="E635" s="1284"/>
      <c r="F635" s="1284"/>
      <c r="G635" s="1285"/>
      <c r="H635" s="25" t="s">
        <v>161</v>
      </c>
      <c r="I635" s="1251" t="str">
        <f>CONCATENATE('Marks Entry'!$G$4,'Marks Entry'!$J$4)</f>
        <v>6(A)</v>
      </c>
      <c r="J635" s="1252"/>
      <c r="K635" s="1252"/>
      <c r="L635" s="1252"/>
      <c r="M635" s="1252"/>
      <c r="N635" s="1252"/>
      <c r="O635" s="1253"/>
      <c r="P635" s="1007"/>
    </row>
    <row r="636" spans="1:16" s="73" customFormat="1" ht="19.5" customHeight="1" thickBot="1">
      <c r="A636" s="1425"/>
      <c r="B636" s="543" t="s">
        <v>210</v>
      </c>
      <c r="C636" s="1254" t="s">
        <v>26</v>
      </c>
      <c r="D636" s="1255"/>
      <c r="E636" s="1255"/>
      <c r="F636" s="1255"/>
      <c r="G636" s="1256"/>
      <c r="H636" s="61" t="s">
        <v>161</v>
      </c>
      <c r="I636" s="1257">
        <f>VLOOKUP($A625,'Marks Entry'!$B$9:$FN$108,10,0)</f>
        <v>0</v>
      </c>
      <c r="J636" s="1257"/>
      <c r="K636" s="1257"/>
      <c r="L636" s="1257"/>
      <c r="M636" s="1257"/>
      <c r="N636" s="1257"/>
      <c r="O636" s="1258"/>
      <c r="P636" s="1007"/>
    </row>
    <row r="637" spans="1:16" s="73" customFormat="1" ht="34.5" customHeight="1">
      <c r="A637" s="1425"/>
      <c r="B637" s="543" t="s">
        <v>210</v>
      </c>
      <c r="C637" s="1259" t="s">
        <v>57</v>
      </c>
      <c r="D637" s="1260"/>
      <c r="E637" s="525" t="s">
        <v>82</v>
      </c>
      <c r="F637" s="525" t="s">
        <v>83</v>
      </c>
      <c r="G637" s="525" t="str">
        <f>'Marks Entry'!$R$5</f>
        <v>No Bag Day Activity</v>
      </c>
      <c r="H637" s="521" t="s">
        <v>32</v>
      </c>
      <c r="I637" s="1261" t="s">
        <v>58</v>
      </c>
      <c r="J637" s="1262"/>
      <c r="K637" s="522" t="s">
        <v>203</v>
      </c>
      <c r="L637" s="1263" t="s">
        <v>94</v>
      </c>
      <c r="M637" s="1264"/>
      <c r="N637" s="535" t="s">
        <v>86</v>
      </c>
      <c r="O637" s="1265" t="s">
        <v>101</v>
      </c>
      <c r="P637" s="1007"/>
    </row>
    <row r="638" spans="1:16" s="73" customFormat="1" ht="20.45" customHeight="1" thickBot="1">
      <c r="A638" s="1425"/>
      <c r="B638" s="543" t="s">
        <v>210</v>
      </c>
      <c r="C638" s="1267" t="s">
        <v>59</v>
      </c>
      <c r="D638" s="1268"/>
      <c r="E638" s="549">
        <f>'Marks Entry'!$N$7</f>
        <v>10</v>
      </c>
      <c r="F638" s="549">
        <f>'Marks Entry'!$Q$7</f>
        <v>10</v>
      </c>
      <c r="G638" s="549">
        <f>'Marks Entry'!$T$7</f>
        <v>10</v>
      </c>
      <c r="H638" s="111">
        <f>SUM(E638:G638)</f>
        <v>30</v>
      </c>
      <c r="I638" s="1269">
        <f>'Marks Entry'!$X$7</f>
        <v>70</v>
      </c>
      <c r="J638" s="1270"/>
      <c r="K638" s="531">
        <f>SUM(H638,I638)</f>
        <v>100</v>
      </c>
      <c r="L638" s="1330">
        <f>'Marks Entry'!$AA$7</f>
        <v>100</v>
      </c>
      <c r="M638" s="1331"/>
      <c r="N638" s="536">
        <f>H638+I638+L638</f>
        <v>200</v>
      </c>
      <c r="O638" s="1266"/>
      <c r="P638" s="1007"/>
    </row>
    <row r="639" spans="1:16" s="73" customFormat="1" ht="20.45" customHeight="1">
      <c r="A639" s="1425"/>
      <c r="B639" s="543" t="s">
        <v>210</v>
      </c>
      <c r="C639" s="1324" t="str">
        <f>'Marks Entry'!$L$3</f>
        <v>HINDI</v>
      </c>
      <c r="D639" s="1325"/>
      <c r="E639" s="527">
        <f>IF($L628="TC",0,IF($L628="Nso",0,VLOOKUP($A625,'Marks Entry'!$B$9:$FN$108,13,0)))</f>
        <v>0</v>
      </c>
      <c r="F639" s="527">
        <f>IF($L628="TC",0,IF($L628="Nso",0,VLOOKUP($A625,'Marks Entry'!$B$9:$FN$108,16,0)))</f>
        <v>0</v>
      </c>
      <c r="G639" s="527">
        <f>IF($L628="TC",0,IF($L628="Nso",0,VLOOKUP($A625,'Marks Entry'!$B$9:$FN$108,19,0)))</f>
        <v>0</v>
      </c>
      <c r="H639" s="528">
        <f>SUM(E639:G639)</f>
        <v>0</v>
      </c>
      <c r="I639" s="1326">
        <f>IF($L628="TC",0,IF($L628="Nso",0,VLOOKUP($A625,'Marks Entry'!$B$9:$FN$108,23,0)))</f>
        <v>0</v>
      </c>
      <c r="J639" s="1327"/>
      <c r="K639" s="532">
        <f>SUM(H639,I639)</f>
        <v>0</v>
      </c>
      <c r="L639" s="1328">
        <f>IF($L628="TC",0,IF($L628="Nso",0,VLOOKUP($A625,'Marks Entry'!$B$9:$FN$108,26,0)))</f>
        <v>0</v>
      </c>
      <c r="M639" s="1329"/>
      <c r="N639" s="537">
        <f>SUM(H639,I639,L639)</f>
        <v>0</v>
      </c>
      <c r="O639" s="544" t="str">
        <f>IF($L628="TC",0,IF($L628="Nso",0,VLOOKUP($A625,'Marks Entry'!$B$9:$FN$108,30,0)))</f>
        <v>E</v>
      </c>
      <c r="P639" s="1007"/>
    </row>
    <row r="640" spans="1:16" s="73" customFormat="1" ht="20.45" customHeight="1">
      <c r="A640" s="1425"/>
      <c r="B640" s="543" t="s">
        <v>210</v>
      </c>
      <c r="C640" s="1271" t="str">
        <f>'Marks Entry'!$AF$3</f>
        <v>ENGLISH</v>
      </c>
      <c r="D640" s="1272"/>
      <c r="E640" s="527">
        <f>IF($L628="TC",0,IF($L628="Nso",0,VLOOKUP($A625,'Marks Entry'!$B$9:$FN$108,33,0)))</f>
        <v>0</v>
      </c>
      <c r="F640" s="527">
        <f>IF($L628="TC",0,IF($L628="Nso",0,VLOOKUP($A625,'Marks Entry'!$B$9:$FN$108,36,0)))</f>
        <v>0</v>
      </c>
      <c r="G640" s="527">
        <f>IF($L628="TC",0,IF($L628="Nso",0,VLOOKUP($A625,'Marks Entry'!$B$9:$FN$108,39,0)))</f>
        <v>0</v>
      </c>
      <c r="H640" s="529">
        <f t="shared" ref="H640:H644" si="51">SUM(E640:G640)</f>
        <v>0</v>
      </c>
      <c r="I640" s="1273">
        <f>IF($L628="TC",0,IF($L628="Nso",0,VLOOKUP($A625,'Marks Entry'!$B$9:$FN$108,43,0)))</f>
        <v>0</v>
      </c>
      <c r="J640" s="1274"/>
      <c r="K640" s="533">
        <f t="shared" ref="K640:K644" si="52">SUM(H640,I640)</f>
        <v>0</v>
      </c>
      <c r="L640" s="1275">
        <f>IF($L628="TC",0,IF($L628="Nso",0,VLOOKUP($A625,'Marks Entry'!$B$9:$FN$108,46,0)))</f>
        <v>0</v>
      </c>
      <c r="M640" s="1276"/>
      <c r="N640" s="537">
        <f t="shared" ref="N640:N644" si="53">SUM(H640,I640,L640)</f>
        <v>0</v>
      </c>
      <c r="O640" s="544" t="str">
        <f>IF($L628="TC",0,IF($L628="Nso",0,VLOOKUP($A625,'Marks Entry'!$B$9:$FN$108,50,0)))</f>
        <v>E</v>
      </c>
      <c r="P640" s="1007"/>
    </row>
    <row r="641" spans="1:16" s="73" customFormat="1" ht="20.45" customHeight="1">
      <c r="A641" s="1425"/>
      <c r="B641" s="543" t="s">
        <v>210</v>
      </c>
      <c r="C641" s="1271" t="str">
        <f>'Marks Entry'!$AZ$3</f>
        <v>SANSKRIT</v>
      </c>
      <c r="D641" s="1272"/>
      <c r="E641" s="527">
        <f>IF($L628="TC",0,IF($L628="Nso",0,VLOOKUP($A625,'Marks Entry'!$B$9:$FN$108,53,0)))</f>
        <v>0</v>
      </c>
      <c r="F641" s="527">
        <f>IF($L628="TC",0,IF($L628="TC",0,IF($L628="Nso",0,VLOOKUP($A625,'Marks Entry'!$B$9:$FN$108,56,0))))</f>
        <v>0</v>
      </c>
      <c r="G641" s="527">
        <f>IF($L628="TC",0,IF($L628="TC",0,IF($L628="Nso",0,VLOOKUP($A625,'Marks Entry'!$B$9:$FN$108,59,0))))</f>
        <v>0</v>
      </c>
      <c r="H641" s="529">
        <f t="shared" si="51"/>
        <v>0</v>
      </c>
      <c r="I641" s="1273">
        <f>IF($L628="TC",0,IF($L628="Nso",0,VLOOKUP($A625,'Marks Entry'!$B$9:$FN$108,63,0)))</f>
        <v>0</v>
      </c>
      <c r="J641" s="1274"/>
      <c r="K641" s="533">
        <f t="shared" si="52"/>
        <v>0</v>
      </c>
      <c r="L641" s="1275">
        <f>IF($L628="TC",0,IF($L628="Nso",0,VLOOKUP($A625,'Marks Entry'!$B$9:$FN$108,66,0)))</f>
        <v>0</v>
      </c>
      <c r="M641" s="1276"/>
      <c r="N641" s="537">
        <f t="shared" si="53"/>
        <v>0</v>
      </c>
      <c r="O641" s="544" t="str">
        <f>IF($L628="TC",0,IF($L628="Nso",0,VLOOKUP($A625,'Marks Entry'!$B$9:$FN$108,70,0)))</f>
        <v>E</v>
      </c>
      <c r="P641" s="1007"/>
    </row>
    <row r="642" spans="1:16" s="73" customFormat="1" ht="20.45" customHeight="1">
      <c r="A642" s="1425"/>
      <c r="B642" s="543" t="s">
        <v>210</v>
      </c>
      <c r="C642" s="1271" t="str">
        <f>'Marks Entry'!$BT$3</f>
        <v>SCIENCE</v>
      </c>
      <c r="D642" s="1272"/>
      <c r="E642" s="527">
        <f>IF($L628="TC",0,IF($L628="Nso",0,VLOOKUP($A625,'Marks Entry'!$B$9:$FN$108,73,0)))</f>
        <v>0</v>
      </c>
      <c r="F642" s="527">
        <f>IF($L628="TC",0,IF($L628="Nso",0,VLOOKUP($A625,'Marks Entry'!$B$9:$FN$108,76,0)))</f>
        <v>0</v>
      </c>
      <c r="G642" s="527">
        <f>IF($L628="TC",0,IF($L628="Nso",0,VLOOKUP($A625,'Marks Entry'!$B$9:$FN$108,79,0)))</f>
        <v>0</v>
      </c>
      <c r="H642" s="529">
        <f t="shared" si="51"/>
        <v>0</v>
      </c>
      <c r="I642" s="1273">
        <f>IF($L628="TC",0,IF($L628="Nso",0,VLOOKUP($A625,'Marks Entry'!$B$9:$FN$108,83,0)))</f>
        <v>0</v>
      </c>
      <c r="J642" s="1274"/>
      <c r="K642" s="533">
        <f t="shared" si="52"/>
        <v>0</v>
      </c>
      <c r="L642" s="1275">
        <f>IF($L628="TC",0,IF($L628="Nso",0,VLOOKUP($A625,'Marks Entry'!$B$9:$FN$108,86,0)))</f>
        <v>0</v>
      </c>
      <c r="M642" s="1276"/>
      <c r="N642" s="537">
        <f t="shared" si="53"/>
        <v>0</v>
      </c>
      <c r="O642" s="544" t="str">
        <f>IF($L628="TC",0,IF($L628="Nso",0,VLOOKUP($A625,'Marks Entry'!$B$9:$FN$108,90,0)))</f>
        <v>E</v>
      </c>
      <c r="P642" s="1007"/>
    </row>
    <row r="643" spans="1:16" s="73" customFormat="1" ht="20.45" customHeight="1">
      <c r="A643" s="1425"/>
      <c r="B643" s="543" t="s">
        <v>210</v>
      </c>
      <c r="C643" s="1271" t="str">
        <f>'Marks Entry'!$CN$3</f>
        <v>MATHEMATICS</v>
      </c>
      <c r="D643" s="1272"/>
      <c r="E643" s="527">
        <f>IF($L628="TC",0,IF($L628="Nso",0,VLOOKUP($A625,'Marks Entry'!$B$9:$FN$108,93,0)))</f>
        <v>0</v>
      </c>
      <c r="F643" s="527">
        <f>IF($L628="TC",0,IF($L628="Nso",0,VLOOKUP($A625,'Marks Entry'!$B$9:$FN$108,96,0)))</f>
        <v>0</v>
      </c>
      <c r="G643" s="527">
        <f>IF($L628="TC",0,IF($L628="Nso",0,VLOOKUP($A625,'Marks Entry'!$B$9:$FN$108,99,0)))</f>
        <v>0</v>
      </c>
      <c r="H643" s="529">
        <f t="shared" si="51"/>
        <v>0</v>
      </c>
      <c r="I643" s="1273">
        <f>IF($L628="TC",0,IF($L628="Nso",0,VLOOKUP($A625,'Marks Entry'!$B$9:$FN$108,103,0)))</f>
        <v>0</v>
      </c>
      <c r="J643" s="1274"/>
      <c r="K643" s="533">
        <f t="shared" si="52"/>
        <v>0</v>
      </c>
      <c r="L643" s="1275">
        <f>IF($L628="TC",0,IF($L628="Nso",0,VLOOKUP($A625,'Marks Entry'!$B$9:$FN$108,106,0)))</f>
        <v>0</v>
      </c>
      <c r="M643" s="1276"/>
      <c r="N643" s="537">
        <f t="shared" si="53"/>
        <v>0</v>
      </c>
      <c r="O643" s="544" t="str">
        <f>IF($L628="TC",0,IF($L628="Nso",0,VLOOKUP($A625,'Marks Entry'!$B$9:$FN$108,110,0)))</f>
        <v>E</v>
      </c>
      <c r="P643" s="1007"/>
    </row>
    <row r="644" spans="1:16" s="73" customFormat="1" ht="20.45" customHeight="1" thickBot="1">
      <c r="A644" s="1425"/>
      <c r="B644" s="543" t="s">
        <v>210</v>
      </c>
      <c r="C644" s="1277" t="str">
        <f>'Marks Entry'!$DH$3</f>
        <v>SOCIAL SCIENCE</v>
      </c>
      <c r="D644" s="1278"/>
      <c r="E644" s="527">
        <f>IF($L628="TC",0,IF($L628="Nso",0,VLOOKUP($A625,'Marks Entry'!$B$9:$FN$108,113,0)))</f>
        <v>0</v>
      </c>
      <c r="F644" s="527">
        <f>IF($L628="TC",0,IF($L628="Nso",0,VLOOKUP($A625,'Marks Entry'!$B$9:$FN$108,116,0)))</f>
        <v>0</v>
      </c>
      <c r="G644" s="527">
        <f>IF($L628="TC",0,IF($L628="Nso",0,VLOOKUP($A625,'Marks Entry'!$B$9:$FN$108,119,0)))</f>
        <v>0</v>
      </c>
      <c r="H644" s="530">
        <f t="shared" si="51"/>
        <v>0</v>
      </c>
      <c r="I644" s="1279">
        <f>IF($L628="TC",0,IF($L628="Nso",0,VLOOKUP($A625,'Marks Entry'!$B$9:$FN$108,123,0)))</f>
        <v>0</v>
      </c>
      <c r="J644" s="1280"/>
      <c r="K644" s="534">
        <f t="shared" si="52"/>
        <v>0</v>
      </c>
      <c r="L644" s="1281">
        <f>IF($L628="TC",0,IF($L628="Nso",0,VLOOKUP($A625,'Marks Entry'!$B$9:$FN$108,126,0)))</f>
        <v>0</v>
      </c>
      <c r="M644" s="1282"/>
      <c r="N644" s="537">
        <f t="shared" si="53"/>
        <v>0</v>
      </c>
      <c r="O644" s="544" t="str">
        <f>IF($L628="TC",0,IF($L628="Nso",0,VLOOKUP($A625,'Marks Entry'!$B$9:$FN$108,130,0)))</f>
        <v>E</v>
      </c>
      <c r="P644" s="1007"/>
    </row>
    <row r="645" spans="1:16" s="73" customFormat="1" ht="20.45" customHeight="1">
      <c r="A645" s="1425"/>
      <c r="B645" s="543" t="s">
        <v>210</v>
      </c>
      <c r="C645" s="1350" t="s">
        <v>87</v>
      </c>
      <c r="D645" s="1351"/>
      <c r="E645" s="1352"/>
      <c r="F645" s="1356" t="s">
        <v>88</v>
      </c>
      <c r="G645" s="1357"/>
      <c r="H645" s="1358" t="s">
        <v>89</v>
      </c>
      <c r="I645" s="1358"/>
      <c r="J645" s="1359" t="s">
        <v>44</v>
      </c>
      <c r="K645" s="1360"/>
      <c r="L645" s="236" t="s">
        <v>95</v>
      </c>
      <c r="M645" s="691" t="s">
        <v>208</v>
      </c>
      <c r="N645" s="200" t="s">
        <v>42</v>
      </c>
      <c r="O645" s="545" t="s">
        <v>46</v>
      </c>
      <c r="P645" s="1007"/>
    </row>
    <row r="646" spans="1:16" s="73" customFormat="1" ht="20.45" customHeight="1" thickBot="1">
      <c r="A646" s="1425"/>
      <c r="B646" s="543" t="s">
        <v>210</v>
      </c>
      <c r="C646" s="1353"/>
      <c r="D646" s="1354"/>
      <c r="E646" s="1355"/>
      <c r="F646" s="1361">
        <f>IF($L628="TC",0,IF($L628="Nso",0,VLOOKUP($A625,'Marks Entry'!$B$9:$FN$108,161,0)))</f>
        <v>1200</v>
      </c>
      <c r="G646" s="1362"/>
      <c r="H646" s="1363">
        <f>IF($L628="TC",0,IF($L628="Nso",0,VLOOKUP($A625,'Marks Entry'!$B$9:$FN$108,162,0)))</f>
        <v>0</v>
      </c>
      <c r="I646" s="1363"/>
      <c r="J646" s="1364">
        <f>IF($L628="TC",0,IF($L628="Nso",0,VLOOKUP($A625,'Marks Entry'!$B$9:$FN$108,163,0)))</f>
        <v>0</v>
      </c>
      <c r="K646" s="1365"/>
      <c r="L646" s="237" t="str">
        <f>IF($L628="TC",0,IF($L628="Nso",0,VLOOKUP($A625,'Marks Entry'!$B$9:$FN$108,164,0)))</f>
        <v/>
      </c>
      <c r="M646" s="237" t="str">
        <f>IF($L628="TC",0,IF($L628="Nso",0,VLOOKUP($A625,'Marks Entry'!$B$9:$FN$108,165,0)))</f>
        <v/>
      </c>
      <c r="N646" s="542" t="str">
        <f>IF($L628="TC","TC",IF($L628="Nso","NSO",VLOOKUP($A625,'Marks Entry'!$B$9:$FN$108,166,0)))</f>
        <v>PROMOTED</v>
      </c>
      <c r="O646" s="546" t="str">
        <f>IF($L628="Nso",0,VLOOKUP($A625,'Marks Entry'!$B$9:$FN$108,168,0))</f>
        <v/>
      </c>
      <c r="P646" s="1007"/>
    </row>
    <row r="647" spans="1:16" s="73" customFormat="1" ht="20.45" customHeight="1">
      <c r="A647" s="1425"/>
      <c r="B647" s="543" t="s">
        <v>210</v>
      </c>
      <c r="C647" s="1332" t="s">
        <v>62</v>
      </c>
      <c r="D647" s="1333"/>
      <c r="E647" s="1333"/>
      <c r="F647" s="1333"/>
      <c r="G647" s="1333"/>
      <c r="H647" s="1333"/>
      <c r="I647" s="1334"/>
      <c r="J647" s="1335" t="s">
        <v>63</v>
      </c>
      <c r="K647" s="1335"/>
      <c r="L647" s="1336"/>
      <c r="M647" s="238">
        <f>IF($L628="TC",0,IF($L628="Nso",0,VLOOKUP($A625,'Marks Entry'!$B$9:$FN$108,158,0)))</f>
        <v>0</v>
      </c>
      <c r="N647" s="1337" t="s">
        <v>104</v>
      </c>
      <c r="O647" s="1338"/>
      <c r="P647" s="1007"/>
    </row>
    <row r="648" spans="1:16" s="73" customFormat="1" ht="20.45" customHeight="1" thickBot="1">
      <c r="A648" s="1425"/>
      <c r="B648" s="543" t="s">
        <v>210</v>
      </c>
      <c r="C648" s="1339" t="s">
        <v>57</v>
      </c>
      <c r="D648" s="1340"/>
      <c r="E648" s="1340"/>
      <c r="F648" s="1341" t="s">
        <v>168</v>
      </c>
      <c r="G648" s="1341"/>
      <c r="H648" s="1341"/>
      <c r="I648" s="523" t="s">
        <v>50</v>
      </c>
      <c r="J648" s="1342" t="s">
        <v>64</v>
      </c>
      <c r="K648" s="1342"/>
      <c r="L648" s="1343"/>
      <c r="M648" s="239">
        <f>IF($L628="TC",0,IF($L628="Nso",0,VLOOKUP($A625,'Marks Entry'!$B$9:$FN$108,159,0)))</f>
        <v>0</v>
      </c>
      <c r="N648" s="1344" t="str">
        <f>IF($L628="TC",0,IF($L628="Nso",0,VLOOKUP($A625,'Marks Entry'!$B$9:$FN$108,160,0)))</f>
        <v/>
      </c>
      <c r="O648" s="1345"/>
      <c r="P648" s="1007"/>
    </row>
    <row r="649" spans="1:16" s="73" customFormat="1" ht="20.45" customHeight="1">
      <c r="A649" s="1425"/>
      <c r="B649" s="543" t="s">
        <v>210</v>
      </c>
      <c r="C649" s="1339"/>
      <c r="D649" s="1340"/>
      <c r="E649" s="1340"/>
      <c r="F649" s="1341"/>
      <c r="G649" s="1341"/>
      <c r="H649" s="1341"/>
      <c r="I649" s="524" t="s">
        <v>102</v>
      </c>
      <c r="J649" s="1346" t="s">
        <v>65</v>
      </c>
      <c r="K649" s="1346"/>
      <c r="L649" s="1347"/>
      <c r="M649" s="1348" t="str">
        <f>IF($L628="TC",0,IF($L628="Nso",0,VLOOKUP($A625,'Marks Entry'!$B$9:$FN$108,169,0)))</f>
        <v>Need Improvement</v>
      </c>
      <c r="N649" s="1348"/>
      <c r="O649" s="1349"/>
      <c r="P649" s="1007"/>
    </row>
    <row r="650" spans="1:16" s="73" customFormat="1" ht="20.45" customHeight="1">
      <c r="A650" s="1425"/>
      <c r="B650" s="543" t="s">
        <v>210</v>
      </c>
      <c r="C650" s="1397" t="str">
        <f>'Marks Entry'!$EB$3</f>
        <v>Work Exp.</v>
      </c>
      <c r="D650" s="1398"/>
      <c r="E650" s="1399"/>
      <c r="F650" s="1400" t="str">
        <f>IF($L628="TC",0,IF($L628="Nso",0,VLOOKUP($A625,'Marks Entry'!$B$9:$GM$108,186,0)))</f>
        <v>0/100</v>
      </c>
      <c r="G650" s="1400"/>
      <c r="H650" s="1400"/>
      <c r="I650" s="59" t="str">
        <f>IF($L628="TC",0,IF($L628="Nso",0,VLOOKUP($A625,'Marks Entry'!$B$9:$GM$108,139,0)))</f>
        <v>E</v>
      </c>
      <c r="J650" s="1401" t="s">
        <v>81</v>
      </c>
      <c r="K650" s="1401"/>
      <c r="L650" s="1402"/>
      <c r="M650" s="1403">
        <f>'Marks Entry'!$AA$2</f>
        <v>45041</v>
      </c>
      <c r="N650" s="1403"/>
      <c r="O650" s="1404"/>
      <c r="P650" s="1007"/>
    </row>
    <row r="651" spans="1:16" s="73" customFormat="1" ht="20.45" customHeight="1">
      <c r="A651" s="1425"/>
      <c r="B651" s="543" t="s">
        <v>210</v>
      </c>
      <c r="C651" s="1405" t="str">
        <f>'Marks Entry'!$EK$3</f>
        <v>Art Edu.</v>
      </c>
      <c r="D651" s="1400"/>
      <c r="E651" s="1400"/>
      <c r="F651" s="1406" t="str">
        <f>IF($L628="TC",0,IF($L628="Nso",0,VLOOKUP($A625,'Marks Entry'!$B$9:$GM$108,190,0)))</f>
        <v>0/100</v>
      </c>
      <c r="G651" s="1407"/>
      <c r="H651" s="1408"/>
      <c r="I651" s="59" t="str">
        <f>IF($L628="TC",0,IF($L628="Nso",0,VLOOKUP($A625,'Marks Entry'!$B$9:$GM$108,148,0)))</f>
        <v>E</v>
      </c>
      <c r="J651" s="1409"/>
      <c r="K651" s="1409"/>
      <c r="L651" s="1410"/>
      <c r="M651" s="1410"/>
      <c r="N651" s="1410"/>
      <c r="O651" s="1411"/>
      <c r="P651" s="1007"/>
    </row>
    <row r="652" spans="1:16" s="73" customFormat="1" ht="20.45" customHeight="1">
      <c r="A652" s="1425"/>
      <c r="B652" s="543" t="s">
        <v>210</v>
      </c>
      <c r="C652" s="1366" t="str">
        <f>'Marks Entry'!$ET$3</f>
        <v>HEALTH &amp; PHY. EDU.</v>
      </c>
      <c r="D652" s="1367"/>
      <c r="E652" s="1367"/>
      <c r="F652" s="1368" t="str">
        <f>IF($L628="TC",0,IF($L628="Nso",0,VLOOKUP($A625,'Marks Entry'!$B$9:$GM$108,194,0)))</f>
        <v>0/100</v>
      </c>
      <c r="G652" s="1369"/>
      <c r="H652" s="1370"/>
      <c r="I652" s="59" t="str">
        <f>IF($L628="TC",0,IF($L628="Nso",0,VLOOKUP($A625,'Marks Entry'!$B$9:$GM$108,157,0)))</f>
        <v>E</v>
      </c>
      <c r="J652" s="1371" t="s">
        <v>77</v>
      </c>
      <c r="K652" s="1372"/>
      <c r="L652" s="1373"/>
      <c r="M652" s="1377"/>
      <c r="N652" s="1372"/>
      <c r="O652" s="1378"/>
      <c r="P652" s="1007"/>
    </row>
    <row r="653" spans="1:16" s="73" customFormat="1" ht="20.45" customHeight="1">
      <c r="A653" s="1425"/>
      <c r="B653" s="543" t="s">
        <v>210</v>
      </c>
      <c r="C653" s="1381" t="s">
        <v>66</v>
      </c>
      <c r="D653" s="1382"/>
      <c r="E653" s="1382"/>
      <c r="F653" s="1382"/>
      <c r="G653" s="1382"/>
      <c r="H653" s="1382"/>
      <c r="I653" s="1383"/>
      <c r="J653" s="1374"/>
      <c r="K653" s="1375"/>
      <c r="L653" s="1376"/>
      <c r="M653" s="1379"/>
      <c r="N653" s="1375"/>
      <c r="O653" s="1380"/>
      <c r="P653" s="1007"/>
    </row>
    <row r="654" spans="1:16" s="73" customFormat="1" ht="20.45" customHeight="1" thickBot="1">
      <c r="A654" s="1425"/>
      <c r="B654" s="543" t="s">
        <v>210</v>
      </c>
      <c r="C654" s="60" t="s">
        <v>67</v>
      </c>
      <c r="D654" s="1384" t="s">
        <v>72</v>
      </c>
      <c r="E654" s="1385"/>
      <c r="F654" s="1384" t="s">
        <v>73</v>
      </c>
      <c r="G654" s="1386"/>
      <c r="H654" s="1386"/>
      <c r="I654" s="1387"/>
      <c r="J654" s="1388" t="s">
        <v>78</v>
      </c>
      <c r="K654" s="1389"/>
      <c r="L654" s="1389"/>
      <c r="M654" s="1389"/>
      <c r="N654" s="1389"/>
      <c r="O654" s="1390"/>
      <c r="P654" s="1007"/>
    </row>
    <row r="655" spans="1:16" s="73" customFormat="1" ht="20.45" customHeight="1">
      <c r="A655" s="1425"/>
      <c r="B655" s="543" t="s">
        <v>210</v>
      </c>
      <c r="C655" s="690" t="s">
        <v>68</v>
      </c>
      <c r="D655" s="1328" t="s">
        <v>211</v>
      </c>
      <c r="E655" s="1327"/>
      <c r="F655" s="1394" t="s">
        <v>74</v>
      </c>
      <c r="G655" s="1395"/>
      <c r="H655" s="1395"/>
      <c r="I655" s="1396"/>
      <c r="J655" s="1391"/>
      <c r="K655" s="1392"/>
      <c r="L655" s="1392"/>
      <c r="M655" s="1392"/>
      <c r="N655" s="1392"/>
      <c r="O655" s="1393"/>
      <c r="P655" s="1007"/>
    </row>
    <row r="656" spans="1:16" s="73" customFormat="1" ht="20.45" customHeight="1">
      <c r="A656" s="1425"/>
      <c r="B656" s="543" t="s">
        <v>210</v>
      </c>
      <c r="C656" s="689" t="s">
        <v>69</v>
      </c>
      <c r="D656" s="1275" t="s">
        <v>212</v>
      </c>
      <c r="E656" s="1274"/>
      <c r="F656" s="1413" t="s">
        <v>75</v>
      </c>
      <c r="G656" s="1414"/>
      <c r="H656" s="1414"/>
      <c r="I656" s="1415"/>
      <c r="J656" s="1391"/>
      <c r="K656" s="1392"/>
      <c r="L656" s="1392"/>
      <c r="M656" s="1392"/>
      <c r="N656" s="1392"/>
      <c r="O656" s="1393"/>
      <c r="P656" s="1007"/>
    </row>
    <row r="657" spans="1:16" s="73" customFormat="1" ht="20.45" customHeight="1">
      <c r="A657" s="1425"/>
      <c r="B657" s="543" t="s">
        <v>210</v>
      </c>
      <c r="C657" s="689" t="s">
        <v>71</v>
      </c>
      <c r="D657" s="1275" t="s">
        <v>213</v>
      </c>
      <c r="E657" s="1274"/>
      <c r="F657" s="1413" t="s">
        <v>76</v>
      </c>
      <c r="G657" s="1414"/>
      <c r="H657" s="1414"/>
      <c r="I657" s="1415"/>
      <c r="J657" s="1416" t="s">
        <v>90</v>
      </c>
      <c r="K657" s="1417"/>
      <c r="L657" s="1417"/>
      <c r="M657" s="1417"/>
      <c r="N657" s="1417"/>
      <c r="O657" s="1418"/>
      <c r="P657" s="1007"/>
    </row>
    <row r="658" spans="1:16" s="73" customFormat="1" ht="20.45" customHeight="1">
      <c r="A658" s="1425"/>
      <c r="B658" s="543" t="s">
        <v>210</v>
      </c>
      <c r="C658" s="689" t="s">
        <v>70</v>
      </c>
      <c r="D658" s="1275" t="s">
        <v>214</v>
      </c>
      <c r="E658" s="1274"/>
      <c r="F658" s="1413" t="s">
        <v>103</v>
      </c>
      <c r="G658" s="1414"/>
      <c r="H658" s="1414"/>
      <c r="I658" s="1415"/>
      <c r="J658" s="1416"/>
      <c r="K658" s="1417"/>
      <c r="L658" s="1417"/>
      <c r="M658" s="1417"/>
      <c r="N658" s="1417"/>
      <c r="O658" s="1418"/>
      <c r="P658" s="1007"/>
    </row>
    <row r="659" spans="1:16" s="73" customFormat="1" ht="20.45" customHeight="1" thickBot="1">
      <c r="A659" s="1425"/>
      <c r="B659" s="547" t="s">
        <v>210</v>
      </c>
      <c r="C659" s="548" t="s">
        <v>153</v>
      </c>
      <c r="D659" s="1281" t="s">
        <v>215</v>
      </c>
      <c r="E659" s="1280"/>
      <c r="F659" s="1422" t="s">
        <v>216</v>
      </c>
      <c r="G659" s="1423"/>
      <c r="H659" s="1423"/>
      <c r="I659" s="1424"/>
      <c r="J659" s="1419"/>
      <c r="K659" s="1420"/>
      <c r="L659" s="1420"/>
      <c r="M659" s="1420"/>
      <c r="N659" s="1420"/>
      <c r="O659" s="1421"/>
      <c r="P659" s="1007"/>
    </row>
    <row r="660" spans="1:16" s="73" customFormat="1" ht="9.75" customHeight="1">
      <c r="A660" s="1303"/>
      <c r="B660" s="1303"/>
      <c r="C660" s="1303"/>
      <c r="D660" s="1303"/>
      <c r="E660" s="1303"/>
      <c r="F660" s="1303"/>
      <c r="G660" s="1303"/>
      <c r="H660" s="1303"/>
      <c r="I660" s="1303"/>
      <c r="J660" s="1303"/>
      <c r="K660" s="1303"/>
      <c r="L660" s="1303"/>
      <c r="M660" s="1303"/>
      <c r="N660" s="1303"/>
      <c r="O660" s="1303"/>
      <c r="P660" s="1303"/>
    </row>
    <row r="661" spans="1:16" hidden="1"/>
    <row r="662" spans="1:16" s="73" customFormat="1" ht="17.25" customHeight="1" thickBot="1">
      <c r="A662" s="241">
        <f>A625+1</f>
        <v>19</v>
      </c>
      <c r="B662" s="1302" t="s">
        <v>53</v>
      </c>
      <c r="C662" s="1302"/>
      <c r="D662" s="1302"/>
      <c r="E662" s="1302"/>
      <c r="F662" s="1302"/>
      <c r="G662" s="1302"/>
      <c r="H662" s="1302"/>
      <c r="I662" s="1302"/>
      <c r="J662" s="1302"/>
      <c r="K662" s="1302"/>
      <c r="L662" s="1302"/>
      <c r="M662" s="1302"/>
      <c r="N662" s="1302"/>
      <c r="O662" s="1302"/>
      <c r="P662" s="1007"/>
    </row>
    <row r="663" spans="1:16" s="73" customFormat="1" ht="44.25" customHeight="1">
      <c r="A663" s="1425"/>
      <c r="B663" s="1304" t="str">
        <f>IF(L665&gt;0,CONCATENATE(I665,L665),0)</f>
        <v>Roll No.:-919</v>
      </c>
      <c r="C663" s="1306"/>
      <c r="D663" s="1308" t="str">
        <f>Master!$E$8</f>
        <v>Govt. Sr. Secondary School Raimalwada</v>
      </c>
      <c r="E663" s="1309"/>
      <c r="F663" s="1309"/>
      <c r="G663" s="1309"/>
      <c r="H663" s="1309"/>
      <c r="I663" s="1309"/>
      <c r="J663" s="1309"/>
      <c r="K663" s="1309"/>
      <c r="L663" s="1309"/>
      <c r="M663" s="1309"/>
      <c r="N663" s="1309"/>
      <c r="O663" s="1310"/>
      <c r="P663" s="1007"/>
    </row>
    <row r="664" spans="1:16" s="73" customFormat="1" ht="26.25" customHeight="1" thickBot="1">
      <c r="A664" s="1425"/>
      <c r="B664" s="1305"/>
      <c r="C664" s="1307"/>
      <c r="D664" s="1311" t="str">
        <f>Master!$E$11</f>
        <v>P.S.-Bapini (Jodhpur)</v>
      </c>
      <c r="E664" s="1311"/>
      <c r="F664" s="1311"/>
      <c r="G664" s="1311"/>
      <c r="H664" s="1311"/>
      <c r="I664" s="1311"/>
      <c r="J664" s="1311"/>
      <c r="K664" s="1311"/>
      <c r="L664" s="1311"/>
      <c r="M664" s="1311"/>
      <c r="N664" s="1311"/>
      <c r="O664" s="1312"/>
      <c r="P664" s="1007"/>
    </row>
    <row r="665" spans="1:16" s="73" customFormat="1" ht="15" customHeight="1">
      <c r="A665" s="1425"/>
      <c r="B665" s="1313"/>
      <c r="C665" s="1314" t="s">
        <v>163</v>
      </c>
      <c r="D665" s="1315"/>
      <c r="E665" s="1315"/>
      <c r="F665" s="1315"/>
      <c r="G665" s="1315"/>
      <c r="H665" s="1316"/>
      <c r="I665" s="1320" t="s">
        <v>125</v>
      </c>
      <c r="J665" s="1321"/>
      <c r="K665" s="1321"/>
      <c r="L665" s="1286">
        <f>VLOOKUP(A662,'Marks Entry'!$B$9:$G$108,6)</f>
        <v>919</v>
      </c>
      <c r="M665" s="1288" t="str">
        <f>CONCATENATE('Marks Entry'!$C$3,"0",'Marks Entry'!$G$3)</f>
        <v>School U-Dise Code :-08151106901</v>
      </c>
      <c r="N665" s="1289"/>
      <c r="O665" s="1290"/>
      <c r="P665" s="1007"/>
    </row>
    <row r="666" spans="1:16" s="73" customFormat="1" ht="15" customHeight="1">
      <c r="A666" s="1425"/>
      <c r="B666" s="1313"/>
      <c r="C666" s="1314"/>
      <c r="D666" s="1315"/>
      <c r="E666" s="1315"/>
      <c r="F666" s="1315"/>
      <c r="G666" s="1315"/>
      <c r="H666" s="1316"/>
      <c r="I666" s="1320"/>
      <c r="J666" s="1321"/>
      <c r="K666" s="1321"/>
      <c r="L666" s="1286"/>
      <c r="M666" s="1291" t="str">
        <f>CONCATENATE('Marks Entry'!$I$3,'Marks Entry'!$J$3)</f>
        <v>Session :-2022-23</v>
      </c>
      <c r="N666" s="1292"/>
      <c r="O666" s="1293"/>
      <c r="P666" s="1007"/>
    </row>
    <row r="667" spans="1:16" s="73" customFormat="1" ht="15" customHeight="1" thickBot="1">
      <c r="A667" s="1425"/>
      <c r="B667" s="1313"/>
      <c r="C667" s="1317"/>
      <c r="D667" s="1318"/>
      <c r="E667" s="1318"/>
      <c r="F667" s="1318"/>
      <c r="G667" s="1318"/>
      <c r="H667" s="1319"/>
      <c r="I667" s="1322"/>
      <c r="J667" s="1323"/>
      <c r="K667" s="1323"/>
      <c r="L667" s="1287"/>
      <c r="M667" s="1294"/>
      <c r="N667" s="1295"/>
      <c r="O667" s="1296"/>
      <c r="P667" s="1007"/>
    </row>
    <row r="668" spans="1:16" s="73" customFormat="1" ht="19.5" customHeight="1">
      <c r="A668" s="1425"/>
      <c r="B668" s="543" t="s">
        <v>210</v>
      </c>
      <c r="C668" s="1297" t="s">
        <v>21</v>
      </c>
      <c r="D668" s="1298"/>
      <c r="E668" s="1298"/>
      <c r="F668" s="1298"/>
      <c r="G668" s="1299"/>
      <c r="H668" s="13" t="s">
        <v>161</v>
      </c>
      <c r="I668" s="1300">
        <f>VLOOKUP($A662,'Marks Entry'!$B$9:$FN$108,4,0)</f>
        <v>0</v>
      </c>
      <c r="J668" s="1300"/>
      <c r="K668" s="1300"/>
      <c r="L668" s="1300"/>
      <c r="M668" s="1300"/>
      <c r="N668" s="1300"/>
      <c r="O668" s="1301"/>
      <c r="P668" s="1007"/>
    </row>
    <row r="669" spans="1:16" s="73" customFormat="1" ht="19.5" customHeight="1">
      <c r="A669" s="1425"/>
      <c r="B669" s="543" t="s">
        <v>210</v>
      </c>
      <c r="C669" s="1283" t="s">
        <v>23</v>
      </c>
      <c r="D669" s="1284"/>
      <c r="E669" s="1284"/>
      <c r="F669" s="1284"/>
      <c r="G669" s="1285"/>
      <c r="H669" s="25" t="s">
        <v>161</v>
      </c>
      <c r="I669" s="1252">
        <f>VLOOKUP($A662,'Marks Entry'!$B$9:$FN$108,7,0)</f>
        <v>0</v>
      </c>
      <c r="J669" s="1252"/>
      <c r="K669" s="1252"/>
      <c r="L669" s="1252"/>
      <c r="M669" s="1252"/>
      <c r="N669" s="1252"/>
      <c r="O669" s="1253"/>
      <c r="P669" s="1007"/>
    </row>
    <row r="670" spans="1:16" s="73" customFormat="1" ht="19.5" customHeight="1">
      <c r="A670" s="1425"/>
      <c r="B670" s="543" t="s">
        <v>210</v>
      </c>
      <c r="C670" s="1283" t="s">
        <v>24</v>
      </c>
      <c r="D670" s="1284"/>
      <c r="E670" s="1284"/>
      <c r="F670" s="1284"/>
      <c r="G670" s="1285"/>
      <c r="H670" s="25" t="s">
        <v>161</v>
      </c>
      <c r="I670" s="1252">
        <f>VLOOKUP($A662,'Marks Entry'!$B$9:$FN$108,8,0)</f>
        <v>0</v>
      </c>
      <c r="J670" s="1252"/>
      <c r="K670" s="1252"/>
      <c r="L670" s="1252"/>
      <c r="M670" s="1252"/>
      <c r="N670" s="1252"/>
      <c r="O670" s="1253"/>
      <c r="P670" s="1007"/>
    </row>
    <row r="671" spans="1:16" s="73" customFormat="1" ht="19.5" customHeight="1">
      <c r="A671" s="1425"/>
      <c r="B671" s="543" t="s">
        <v>210</v>
      </c>
      <c r="C671" s="1283" t="s">
        <v>55</v>
      </c>
      <c r="D671" s="1284"/>
      <c r="E671" s="1284"/>
      <c r="F671" s="1284"/>
      <c r="G671" s="1285"/>
      <c r="H671" s="25" t="s">
        <v>161</v>
      </c>
      <c r="I671" s="1252">
        <f>VLOOKUP($A662,'Marks Entry'!$B$9:$FN$108,9,0)</f>
        <v>0</v>
      </c>
      <c r="J671" s="1252"/>
      <c r="K671" s="1252"/>
      <c r="L671" s="1252"/>
      <c r="M671" s="1252"/>
      <c r="N671" s="1252"/>
      <c r="O671" s="1253"/>
      <c r="P671" s="1007"/>
    </row>
    <row r="672" spans="1:16" s="73" customFormat="1" ht="19.5" customHeight="1">
      <c r="A672" s="1425"/>
      <c r="B672" s="543" t="s">
        <v>210</v>
      </c>
      <c r="C672" s="1283" t="s">
        <v>56</v>
      </c>
      <c r="D672" s="1284"/>
      <c r="E672" s="1284"/>
      <c r="F672" s="1284"/>
      <c r="G672" s="1285"/>
      <c r="H672" s="25" t="s">
        <v>161</v>
      </c>
      <c r="I672" s="1251" t="str">
        <f>CONCATENATE('Marks Entry'!$G$4,'Marks Entry'!$J$4)</f>
        <v>6(A)</v>
      </c>
      <c r="J672" s="1252"/>
      <c r="K672" s="1252"/>
      <c r="L672" s="1252"/>
      <c r="M672" s="1252"/>
      <c r="N672" s="1252"/>
      <c r="O672" s="1253"/>
      <c r="P672" s="1007"/>
    </row>
    <row r="673" spans="1:16" s="73" customFormat="1" ht="19.5" customHeight="1" thickBot="1">
      <c r="A673" s="1425"/>
      <c r="B673" s="543" t="s">
        <v>210</v>
      </c>
      <c r="C673" s="1254" t="s">
        <v>26</v>
      </c>
      <c r="D673" s="1255"/>
      <c r="E673" s="1255"/>
      <c r="F673" s="1255"/>
      <c r="G673" s="1256"/>
      <c r="H673" s="61" t="s">
        <v>161</v>
      </c>
      <c r="I673" s="1257">
        <f>VLOOKUP($A662,'Marks Entry'!$B$9:$FN$108,10,0)</f>
        <v>0</v>
      </c>
      <c r="J673" s="1257"/>
      <c r="K673" s="1257"/>
      <c r="L673" s="1257"/>
      <c r="M673" s="1257"/>
      <c r="N673" s="1257"/>
      <c r="O673" s="1258"/>
      <c r="P673" s="1007"/>
    </row>
    <row r="674" spans="1:16" s="73" customFormat="1" ht="34.5" customHeight="1">
      <c r="A674" s="1425"/>
      <c r="B674" s="543" t="s">
        <v>210</v>
      </c>
      <c r="C674" s="1259" t="s">
        <v>57</v>
      </c>
      <c r="D674" s="1260"/>
      <c r="E674" s="525" t="s">
        <v>82</v>
      </c>
      <c r="F674" s="525" t="s">
        <v>83</v>
      </c>
      <c r="G674" s="525" t="str">
        <f>'Marks Entry'!$R$5</f>
        <v>No Bag Day Activity</v>
      </c>
      <c r="H674" s="521" t="s">
        <v>32</v>
      </c>
      <c r="I674" s="1261" t="s">
        <v>58</v>
      </c>
      <c r="J674" s="1262"/>
      <c r="K674" s="522" t="s">
        <v>203</v>
      </c>
      <c r="L674" s="1263" t="s">
        <v>94</v>
      </c>
      <c r="M674" s="1264"/>
      <c r="N674" s="535" t="s">
        <v>86</v>
      </c>
      <c r="O674" s="1265" t="s">
        <v>101</v>
      </c>
      <c r="P674" s="1007"/>
    </row>
    <row r="675" spans="1:16" s="73" customFormat="1" ht="20.45" customHeight="1" thickBot="1">
      <c r="A675" s="1425"/>
      <c r="B675" s="543" t="s">
        <v>210</v>
      </c>
      <c r="C675" s="1267" t="s">
        <v>59</v>
      </c>
      <c r="D675" s="1268"/>
      <c r="E675" s="549">
        <f>'Marks Entry'!$N$7</f>
        <v>10</v>
      </c>
      <c r="F675" s="549">
        <f>'Marks Entry'!$Q$7</f>
        <v>10</v>
      </c>
      <c r="G675" s="549">
        <f>'Marks Entry'!$T$7</f>
        <v>10</v>
      </c>
      <c r="H675" s="111">
        <f>SUM(E675:G675)</f>
        <v>30</v>
      </c>
      <c r="I675" s="1269">
        <f>'Marks Entry'!$X$7</f>
        <v>70</v>
      </c>
      <c r="J675" s="1270"/>
      <c r="K675" s="531">
        <f>SUM(H675,I675)</f>
        <v>100</v>
      </c>
      <c r="L675" s="1330">
        <f>'Marks Entry'!$AA$7</f>
        <v>100</v>
      </c>
      <c r="M675" s="1331"/>
      <c r="N675" s="536">
        <f>H675+I675+L675</f>
        <v>200</v>
      </c>
      <c r="O675" s="1266"/>
      <c r="P675" s="1007"/>
    </row>
    <row r="676" spans="1:16" s="73" customFormat="1" ht="20.45" customHeight="1">
      <c r="A676" s="1425"/>
      <c r="B676" s="543" t="s">
        <v>210</v>
      </c>
      <c r="C676" s="1324" t="str">
        <f>'Marks Entry'!$L$3</f>
        <v>HINDI</v>
      </c>
      <c r="D676" s="1325"/>
      <c r="E676" s="527">
        <f>IF($L665="TC",0,IF($L665="Nso",0,VLOOKUP($A662,'Marks Entry'!$B$9:$FN$108,13,0)))</f>
        <v>0</v>
      </c>
      <c r="F676" s="527">
        <f>IF($L665="TC",0,IF($L665="Nso",0,VLOOKUP($A662,'Marks Entry'!$B$9:$FN$108,16,0)))</f>
        <v>0</v>
      </c>
      <c r="G676" s="527">
        <f>IF($L665="TC",0,IF($L665="Nso",0,VLOOKUP($A662,'Marks Entry'!$B$9:$FN$108,19,0)))</f>
        <v>0</v>
      </c>
      <c r="H676" s="528">
        <f>SUM(E676:G676)</f>
        <v>0</v>
      </c>
      <c r="I676" s="1326">
        <f>IF($L665="TC",0,IF($L665="Nso",0,VLOOKUP($A662,'Marks Entry'!$B$9:$FN$108,23,0)))</f>
        <v>0</v>
      </c>
      <c r="J676" s="1327"/>
      <c r="K676" s="532">
        <f>SUM(H676,I676)</f>
        <v>0</v>
      </c>
      <c r="L676" s="1328">
        <f>IF($L665="TC",0,IF($L665="Nso",0,VLOOKUP($A662,'Marks Entry'!$B$9:$FN$108,26,0)))</f>
        <v>0</v>
      </c>
      <c r="M676" s="1329"/>
      <c r="N676" s="537">
        <f>SUM(H676,I676,L676)</f>
        <v>0</v>
      </c>
      <c r="O676" s="544" t="str">
        <f>IF($L665="TC",0,IF($L665="Nso",0,VLOOKUP($A662,'Marks Entry'!$B$9:$FN$108,30,0)))</f>
        <v>E</v>
      </c>
      <c r="P676" s="1007"/>
    </row>
    <row r="677" spans="1:16" s="73" customFormat="1" ht="20.45" customHeight="1">
      <c r="A677" s="1425"/>
      <c r="B677" s="543" t="s">
        <v>210</v>
      </c>
      <c r="C677" s="1271" t="str">
        <f>'Marks Entry'!$AF$3</f>
        <v>ENGLISH</v>
      </c>
      <c r="D677" s="1272"/>
      <c r="E677" s="527">
        <f>IF($L665="TC",0,IF($L665="Nso",0,VLOOKUP($A662,'Marks Entry'!$B$9:$FN$108,33,0)))</f>
        <v>0</v>
      </c>
      <c r="F677" s="527">
        <f>IF($L665="TC",0,IF($L665="Nso",0,VLOOKUP($A662,'Marks Entry'!$B$9:$FN$108,36,0)))</f>
        <v>0</v>
      </c>
      <c r="G677" s="527">
        <f>IF($L665="TC",0,IF($L665="Nso",0,VLOOKUP($A662,'Marks Entry'!$B$9:$FN$108,39,0)))</f>
        <v>0</v>
      </c>
      <c r="H677" s="529">
        <f t="shared" ref="H677:H681" si="54">SUM(E677:G677)</f>
        <v>0</v>
      </c>
      <c r="I677" s="1273">
        <f>IF($L665="TC",0,IF($L665="Nso",0,VLOOKUP($A662,'Marks Entry'!$B$9:$FN$108,43,0)))</f>
        <v>0</v>
      </c>
      <c r="J677" s="1274"/>
      <c r="K677" s="533">
        <f t="shared" ref="K677:K681" si="55">SUM(H677,I677)</f>
        <v>0</v>
      </c>
      <c r="L677" s="1275">
        <f>IF($L665="TC",0,IF($L665="Nso",0,VLOOKUP($A662,'Marks Entry'!$B$9:$FN$108,46,0)))</f>
        <v>0</v>
      </c>
      <c r="M677" s="1276"/>
      <c r="N677" s="537">
        <f t="shared" ref="N677:N681" si="56">SUM(H677,I677,L677)</f>
        <v>0</v>
      </c>
      <c r="O677" s="544" t="str">
        <f>IF($L665="TC",0,IF($L665="Nso",0,VLOOKUP($A662,'Marks Entry'!$B$9:$FN$108,50,0)))</f>
        <v>E</v>
      </c>
      <c r="P677" s="1007"/>
    </row>
    <row r="678" spans="1:16" s="73" customFormat="1" ht="20.45" customHeight="1">
      <c r="A678" s="1425"/>
      <c r="B678" s="543" t="s">
        <v>210</v>
      </c>
      <c r="C678" s="1271" t="str">
        <f>'Marks Entry'!$AZ$3</f>
        <v>SANSKRIT</v>
      </c>
      <c r="D678" s="1272"/>
      <c r="E678" s="527">
        <f>IF($L665="TC",0,IF($L665="Nso",0,VLOOKUP($A662,'Marks Entry'!$B$9:$FN$108,53,0)))</f>
        <v>0</v>
      </c>
      <c r="F678" s="527">
        <f>IF($L665="TC",0,IF($L665="TC",0,IF($L665="Nso",0,VLOOKUP($A662,'Marks Entry'!$B$9:$FN$108,56,0))))</f>
        <v>0</v>
      </c>
      <c r="G678" s="527">
        <f>IF($L665="TC",0,IF($L665="TC",0,IF($L665="Nso",0,VLOOKUP($A662,'Marks Entry'!$B$9:$FN$108,59,0))))</f>
        <v>0</v>
      </c>
      <c r="H678" s="529">
        <f t="shared" si="54"/>
        <v>0</v>
      </c>
      <c r="I678" s="1273">
        <f>IF($L665="TC",0,IF($L665="Nso",0,VLOOKUP($A662,'Marks Entry'!$B$9:$FN$108,63,0)))</f>
        <v>0</v>
      </c>
      <c r="J678" s="1274"/>
      <c r="K678" s="533">
        <f t="shared" si="55"/>
        <v>0</v>
      </c>
      <c r="L678" s="1275">
        <f>IF($L665="TC",0,IF($L665="Nso",0,VLOOKUP($A662,'Marks Entry'!$B$9:$FN$108,66,0)))</f>
        <v>0</v>
      </c>
      <c r="M678" s="1276"/>
      <c r="N678" s="537">
        <f t="shared" si="56"/>
        <v>0</v>
      </c>
      <c r="O678" s="544" t="str">
        <f>IF($L665="TC",0,IF($L665="Nso",0,VLOOKUP($A662,'Marks Entry'!$B$9:$FN$108,70,0)))</f>
        <v>E</v>
      </c>
      <c r="P678" s="1007"/>
    </row>
    <row r="679" spans="1:16" s="73" customFormat="1" ht="20.45" customHeight="1">
      <c r="A679" s="1425"/>
      <c r="B679" s="543" t="s">
        <v>210</v>
      </c>
      <c r="C679" s="1271" t="str">
        <f>'Marks Entry'!$BT$3</f>
        <v>SCIENCE</v>
      </c>
      <c r="D679" s="1272"/>
      <c r="E679" s="527">
        <f>IF($L665="TC",0,IF($L665="Nso",0,VLOOKUP($A662,'Marks Entry'!$B$9:$FN$108,73,0)))</f>
        <v>0</v>
      </c>
      <c r="F679" s="527">
        <f>IF($L665="TC",0,IF($L665="Nso",0,VLOOKUP($A662,'Marks Entry'!$B$9:$FN$108,76,0)))</f>
        <v>0</v>
      </c>
      <c r="G679" s="527">
        <f>IF($L665="TC",0,IF($L665="Nso",0,VLOOKUP($A662,'Marks Entry'!$B$9:$FN$108,79,0)))</f>
        <v>0</v>
      </c>
      <c r="H679" s="529">
        <f t="shared" si="54"/>
        <v>0</v>
      </c>
      <c r="I679" s="1273">
        <f>IF($L665="TC",0,IF($L665="Nso",0,VLOOKUP($A662,'Marks Entry'!$B$9:$FN$108,83,0)))</f>
        <v>0</v>
      </c>
      <c r="J679" s="1274"/>
      <c r="K679" s="533">
        <f t="shared" si="55"/>
        <v>0</v>
      </c>
      <c r="L679" s="1275">
        <f>IF($L665="TC",0,IF($L665="Nso",0,VLOOKUP($A662,'Marks Entry'!$B$9:$FN$108,86,0)))</f>
        <v>0</v>
      </c>
      <c r="M679" s="1276"/>
      <c r="N679" s="537">
        <f t="shared" si="56"/>
        <v>0</v>
      </c>
      <c r="O679" s="544" t="str">
        <f>IF($L665="TC",0,IF($L665="Nso",0,VLOOKUP($A662,'Marks Entry'!$B$9:$FN$108,90,0)))</f>
        <v>E</v>
      </c>
      <c r="P679" s="1007"/>
    </row>
    <row r="680" spans="1:16" s="73" customFormat="1" ht="20.45" customHeight="1">
      <c r="A680" s="1425"/>
      <c r="B680" s="543" t="s">
        <v>210</v>
      </c>
      <c r="C680" s="1271" t="str">
        <f>'Marks Entry'!$CN$3</f>
        <v>MATHEMATICS</v>
      </c>
      <c r="D680" s="1272"/>
      <c r="E680" s="527">
        <f>IF($L665="TC",0,IF($L665="Nso",0,VLOOKUP($A662,'Marks Entry'!$B$9:$FN$108,93,0)))</f>
        <v>0</v>
      </c>
      <c r="F680" s="527">
        <f>IF($L665="TC",0,IF($L665="Nso",0,VLOOKUP($A662,'Marks Entry'!$B$9:$FN$108,96,0)))</f>
        <v>0</v>
      </c>
      <c r="G680" s="527">
        <f>IF($L665="TC",0,IF($L665="Nso",0,VLOOKUP($A662,'Marks Entry'!$B$9:$FN$108,99,0)))</f>
        <v>0</v>
      </c>
      <c r="H680" s="529">
        <f t="shared" si="54"/>
        <v>0</v>
      </c>
      <c r="I680" s="1273">
        <f>IF($L665="TC",0,IF($L665="Nso",0,VLOOKUP($A662,'Marks Entry'!$B$9:$FN$108,103,0)))</f>
        <v>0</v>
      </c>
      <c r="J680" s="1274"/>
      <c r="K680" s="533">
        <f t="shared" si="55"/>
        <v>0</v>
      </c>
      <c r="L680" s="1275">
        <f>IF($L665="TC",0,IF($L665="Nso",0,VLOOKUP($A662,'Marks Entry'!$B$9:$FN$108,106,0)))</f>
        <v>0</v>
      </c>
      <c r="M680" s="1276"/>
      <c r="N680" s="537">
        <f t="shared" si="56"/>
        <v>0</v>
      </c>
      <c r="O680" s="544" t="str">
        <f>IF($L665="TC",0,IF($L665="Nso",0,VLOOKUP($A662,'Marks Entry'!$B$9:$FN$108,110,0)))</f>
        <v>E</v>
      </c>
      <c r="P680" s="1007"/>
    </row>
    <row r="681" spans="1:16" s="73" customFormat="1" ht="20.45" customHeight="1" thickBot="1">
      <c r="A681" s="1425"/>
      <c r="B681" s="543" t="s">
        <v>210</v>
      </c>
      <c r="C681" s="1277" t="str">
        <f>'Marks Entry'!$DH$3</f>
        <v>SOCIAL SCIENCE</v>
      </c>
      <c r="D681" s="1278"/>
      <c r="E681" s="527">
        <f>IF($L665="TC",0,IF($L665="Nso",0,VLOOKUP($A662,'Marks Entry'!$B$9:$FN$108,113,0)))</f>
        <v>0</v>
      </c>
      <c r="F681" s="527">
        <f>IF($L665="TC",0,IF($L665="Nso",0,VLOOKUP($A662,'Marks Entry'!$B$9:$FN$108,116,0)))</f>
        <v>0</v>
      </c>
      <c r="G681" s="527">
        <f>IF($L665="TC",0,IF($L665="Nso",0,VLOOKUP($A662,'Marks Entry'!$B$9:$FN$108,119,0)))</f>
        <v>0</v>
      </c>
      <c r="H681" s="530">
        <f t="shared" si="54"/>
        <v>0</v>
      </c>
      <c r="I681" s="1279">
        <f>IF($L665="TC",0,IF($L665="Nso",0,VLOOKUP($A662,'Marks Entry'!$B$9:$FN$108,123,0)))</f>
        <v>0</v>
      </c>
      <c r="J681" s="1280"/>
      <c r="K681" s="534">
        <f t="shared" si="55"/>
        <v>0</v>
      </c>
      <c r="L681" s="1281">
        <f>IF($L665="TC",0,IF($L665="Nso",0,VLOOKUP($A662,'Marks Entry'!$B$9:$FN$108,126,0)))</f>
        <v>0</v>
      </c>
      <c r="M681" s="1282"/>
      <c r="N681" s="537">
        <f t="shared" si="56"/>
        <v>0</v>
      </c>
      <c r="O681" s="544" t="str">
        <f>IF($L665="TC",0,IF($L665="Nso",0,VLOOKUP($A662,'Marks Entry'!$B$9:$FN$108,130,0)))</f>
        <v>E</v>
      </c>
      <c r="P681" s="1007"/>
    </row>
    <row r="682" spans="1:16" s="73" customFormat="1" ht="20.45" customHeight="1">
      <c r="A682" s="1425"/>
      <c r="B682" s="543" t="s">
        <v>210</v>
      </c>
      <c r="C682" s="1350" t="s">
        <v>87</v>
      </c>
      <c r="D682" s="1351"/>
      <c r="E682" s="1352"/>
      <c r="F682" s="1356" t="s">
        <v>88</v>
      </c>
      <c r="G682" s="1357"/>
      <c r="H682" s="1358" t="s">
        <v>89</v>
      </c>
      <c r="I682" s="1358"/>
      <c r="J682" s="1359" t="s">
        <v>44</v>
      </c>
      <c r="K682" s="1360"/>
      <c r="L682" s="236" t="s">
        <v>95</v>
      </c>
      <c r="M682" s="691" t="s">
        <v>208</v>
      </c>
      <c r="N682" s="200" t="s">
        <v>42</v>
      </c>
      <c r="O682" s="545" t="s">
        <v>46</v>
      </c>
      <c r="P682" s="1007"/>
    </row>
    <row r="683" spans="1:16" s="73" customFormat="1" ht="20.45" customHeight="1" thickBot="1">
      <c r="A683" s="1425"/>
      <c r="B683" s="543" t="s">
        <v>210</v>
      </c>
      <c r="C683" s="1353"/>
      <c r="D683" s="1354"/>
      <c r="E683" s="1355"/>
      <c r="F683" s="1361">
        <f>IF($L665="TC",0,IF($L665="Nso",0,VLOOKUP($A662,'Marks Entry'!$B$9:$FN$108,161,0)))</f>
        <v>1200</v>
      </c>
      <c r="G683" s="1362"/>
      <c r="H683" s="1363">
        <f>IF($L665="TC",0,IF($L665="Nso",0,VLOOKUP($A662,'Marks Entry'!$B$9:$FN$108,162,0)))</f>
        <v>0</v>
      </c>
      <c r="I683" s="1363"/>
      <c r="J683" s="1364">
        <f>IF($L665="TC",0,IF($L665="Nso",0,VLOOKUP($A662,'Marks Entry'!$B$9:$FN$108,163,0)))</f>
        <v>0</v>
      </c>
      <c r="K683" s="1365"/>
      <c r="L683" s="237" t="str">
        <f>IF($L665="TC",0,IF($L665="Nso",0,VLOOKUP($A662,'Marks Entry'!$B$9:$FN$108,164,0)))</f>
        <v/>
      </c>
      <c r="M683" s="237" t="str">
        <f>IF($L665="TC",0,IF($L665="Nso",0,VLOOKUP($A662,'Marks Entry'!$B$9:$FN$108,165,0)))</f>
        <v/>
      </c>
      <c r="N683" s="542" t="str">
        <f>IF($L665="TC","TC",IF($L665="Nso","NSO",VLOOKUP($A662,'Marks Entry'!$B$9:$FN$108,166,0)))</f>
        <v>PROMOTED</v>
      </c>
      <c r="O683" s="546" t="str">
        <f>IF($L665="Nso",0,VLOOKUP($A662,'Marks Entry'!$B$9:$FN$108,168,0))</f>
        <v/>
      </c>
      <c r="P683" s="1007"/>
    </row>
    <row r="684" spans="1:16" s="73" customFormat="1" ht="20.45" customHeight="1">
      <c r="A684" s="1425"/>
      <c r="B684" s="543" t="s">
        <v>210</v>
      </c>
      <c r="C684" s="1332" t="s">
        <v>62</v>
      </c>
      <c r="D684" s="1333"/>
      <c r="E684" s="1333"/>
      <c r="F684" s="1333"/>
      <c r="G684" s="1333"/>
      <c r="H684" s="1333"/>
      <c r="I684" s="1334"/>
      <c r="J684" s="1335" t="s">
        <v>63</v>
      </c>
      <c r="K684" s="1335"/>
      <c r="L684" s="1336"/>
      <c r="M684" s="238">
        <f>IF($L665="TC",0,IF($L665="Nso",0,VLOOKUP($A662,'Marks Entry'!$B$9:$FN$108,158,0)))</f>
        <v>0</v>
      </c>
      <c r="N684" s="1337" t="s">
        <v>104</v>
      </c>
      <c r="O684" s="1338"/>
      <c r="P684" s="1007"/>
    </row>
    <row r="685" spans="1:16" s="73" customFormat="1" ht="20.45" customHeight="1" thickBot="1">
      <c r="A685" s="1425"/>
      <c r="B685" s="543" t="s">
        <v>210</v>
      </c>
      <c r="C685" s="1339" t="s">
        <v>57</v>
      </c>
      <c r="D685" s="1340"/>
      <c r="E685" s="1340"/>
      <c r="F685" s="1341" t="s">
        <v>168</v>
      </c>
      <c r="G685" s="1341"/>
      <c r="H685" s="1341"/>
      <c r="I685" s="523" t="s">
        <v>50</v>
      </c>
      <c r="J685" s="1342" t="s">
        <v>64</v>
      </c>
      <c r="K685" s="1342"/>
      <c r="L685" s="1343"/>
      <c r="M685" s="239">
        <f>IF($L665="TC",0,IF($L665="Nso",0,VLOOKUP($A662,'Marks Entry'!$B$9:$FN$108,159,0)))</f>
        <v>0</v>
      </c>
      <c r="N685" s="1344" t="str">
        <f>IF($L665="TC",0,IF($L665="Nso",0,VLOOKUP($A662,'Marks Entry'!$B$9:$FN$108,160,0)))</f>
        <v/>
      </c>
      <c r="O685" s="1345"/>
      <c r="P685" s="1007"/>
    </row>
    <row r="686" spans="1:16" s="73" customFormat="1" ht="20.45" customHeight="1">
      <c r="A686" s="1425"/>
      <c r="B686" s="543" t="s">
        <v>210</v>
      </c>
      <c r="C686" s="1339"/>
      <c r="D686" s="1340"/>
      <c r="E686" s="1340"/>
      <c r="F686" s="1341"/>
      <c r="G686" s="1341"/>
      <c r="H686" s="1341"/>
      <c r="I686" s="524" t="s">
        <v>102</v>
      </c>
      <c r="J686" s="1346" t="s">
        <v>65</v>
      </c>
      <c r="K686" s="1346"/>
      <c r="L686" s="1347"/>
      <c r="M686" s="1348" t="str">
        <f>IF($L665="TC",0,IF($L665="Nso",0,VLOOKUP($A662,'Marks Entry'!$B$9:$FN$108,169,0)))</f>
        <v>Need Improvement</v>
      </c>
      <c r="N686" s="1348"/>
      <c r="O686" s="1349"/>
      <c r="P686" s="1007"/>
    </row>
    <row r="687" spans="1:16" s="73" customFormat="1" ht="20.45" customHeight="1">
      <c r="A687" s="1425"/>
      <c r="B687" s="543" t="s">
        <v>210</v>
      </c>
      <c r="C687" s="1397" t="str">
        <f>'Marks Entry'!$EB$3</f>
        <v>Work Exp.</v>
      </c>
      <c r="D687" s="1398"/>
      <c r="E687" s="1399"/>
      <c r="F687" s="1400" t="str">
        <f>IF($L665="TC",0,IF($L665="Nso",0,VLOOKUP($A662,'Marks Entry'!$B$9:$GM$108,186,0)))</f>
        <v>0/100</v>
      </c>
      <c r="G687" s="1400"/>
      <c r="H687" s="1400"/>
      <c r="I687" s="59" t="str">
        <f>IF($L665="TC",0,IF($L665="Nso",0,VLOOKUP($A662,'Marks Entry'!$B$9:$GM$108,139,0)))</f>
        <v>E</v>
      </c>
      <c r="J687" s="1401" t="s">
        <v>81</v>
      </c>
      <c r="K687" s="1401"/>
      <c r="L687" s="1402"/>
      <c r="M687" s="1403">
        <f>'Marks Entry'!$AA$2</f>
        <v>45041</v>
      </c>
      <c r="N687" s="1403"/>
      <c r="O687" s="1404"/>
      <c r="P687" s="1007"/>
    </row>
    <row r="688" spans="1:16" s="73" customFormat="1" ht="20.45" customHeight="1">
      <c r="A688" s="1425"/>
      <c r="B688" s="543" t="s">
        <v>210</v>
      </c>
      <c r="C688" s="1405" t="str">
        <f>'Marks Entry'!$EK$3</f>
        <v>Art Edu.</v>
      </c>
      <c r="D688" s="1400"/>
      <c r="E688" s="1400"/>
      <c r="F688" s="1406" t="str">
        <f>IF($L665="TC",0,IF($L665="Nso",0,VLOOKUP($A662,'Marks Entry'!$B$9:$GM$108,190,0)))</f>
        <v>0/100</v>
      </c>
      <c r="G688" s="1407"/>
      <c r="H688" s="1408"/>
      <c r="I688" s="59" t="str">
        <f>IF($L665="TC",0,IF($L665="Nso",0,VLOOKUP($A662,'Marks Entry'!$B$9:$GM$108,148,0)))</f>
        <v>E</v>
      </c>
      <c r="J688" s="1409"/>
      <c r="K688" s="1409"/>
      <c r="L688" s="1410"/>
      <c r="M688" s="1410"/>
      <c r="N688" s="1410"/>
      <c r="O688" s="1411"/>
      <c r="P688" s="1007"/>
    </row>
    <row r="689" spans="1:16" s="73" customFormat="1" ht="20.45" customHeight="1">
      <c r="A689" s="1425"/>
      <c r="B689" s="543" t="s">
        <v>210</v>
      </c>
      <c r="C689" s="1366" t="str">
        <f>'Marks Entry'!$ET$3</f>
        <v>HEALTH &amp; PHY. EDU.</v>
      </c>
      <c r="D689" s="1367"/>
      <c r="E689" s="1367"/>
      <c r="F689" s="1368" t="str">
        <f>IF($L665="TC",0,IF($L665="Nso",0,VLOOKUP($A662,'Marks Entry'!$B$9:$GM$108,194,0)))</f>
        <v>0/100</v>
      </c>
      <c r="G689" s="1369"/>
      <c r="H689" s="1370"/>
      <c r="I689" s="59" t="str">
        <f>IF($L665="TC",0,IF($L665="Nso",0,VLOOKUP($A662,'Marks Entry'!$B$9:$GM$108,157,0)))</f>
        <v>E</v>
      </c>
      <c r="J689" s="1371" t="s">
        <v>77</v>
      </c>
      <c r="K689" s="1372"/>
      <c r="L689" s="1373"/>
      <c r="M689" s="1377"/>
      <c r="N689" s="1372"/>
      <c r="O689" s="1378"/>
      <c r="P689" s="1007"/>
    </row>
    <row r="690" spans="1:16" s="73" customFormat="1" ht="20.45" customHeight="1">
      <c r="A690" s="1425"/>
      <c r="B690" s="543" t="s">
        <v>210</v>
      </c>
      <c r="C690" s="1381" t="s">
        <v>66</v>
      </c>
      <c r="D690" s="1382"/>
      <c r="E690" s="1382"/>
      <c r="F690" s="1382"/>
      <c r="G690" s="1382"/>
      <c r="H690" s="1382"/>
      <c r="I690" s="1383"/>
      <c r="J690" s="1374"/>
      <c r="K690" s="1375"/>
      <c r="L690" s="1376"/>
      <c r="M690" s="1379"/>
      <c r="N690" s="1375"/>
      <c r="O690" s="1380"/>
      <c r="P690" s="1007"/>
    </row>
    <row r="691" spans="1:16" s="73" customFormat="1" ht="20.45" customHeight="1" thickBot="1">
      <c r="A691" s="1425"/>
      <c r="B691" s="543" t="s">
        <v>210</v>
      </c>
      <c r="C691" s="60" t="s">
        <v>67</v>
      </c>
      <c r="D691" s="1384" t="s">
        <v>72</v>
      </c>
      <c r="E691" s="1385"/>
      <c r="F691" s="1384" t="s">
        <v>73</v>
      </c>
      <c r="G691" s="1386"/>
      <c r="H691" s="1386"/>
      <c r="I691" s="1387"/>
      <c r="J691" s="1388" t="s">
        <v>78</v>
      </c>
      <c r="K691" s="1389"/>
      <c r="L691" s="1389"/>
      <c r="M691" s="1389"/>
      <c r="N691" s="1389"/>
      <c r="O691" s="1390"/>
      <c r="P691" s="1007"/>
    </row>
    <row r="692" spans="1:16" s="73" customFormat="1" ht="20.45" customHeight="1">
      <c r="A692" s="1425"/>
      <c r="B692" s="543" t="s">
        <v>210</v>
      </c>
      <c r="C692" s="690" t="s">
        <v>68</v>
      </c>
      <c r="D692" s="1328" t="s">
        <v>211</v>
      </c>
      <c r="E692" s="1327"/>
      <c r="F692" s="1394" t="s">
        <v>74</v>
      </c>
      <c r="G692" s="1395"/>
      <c r="H692" s="1395"/>
      <c r="I692" s="1396"/>
      <c r="J692" s="1391"/>
      <c r="K692" s="1392"/>
      <c r="L692" s="1392"/>
      <c r="M692" s="1392"/>
      <c r="N692" s="1392"/>
      <c r="O692" s="1393"/>
      <c r="P692" s="1007"/>
    </row>
    <row r="693" spans="1:16" s="73" customFormat="1" ht="20.45" customHeight="1">
      <c r="A693" s="1425"/>
      <c r="B693" s="543" t="s">
        <v>210</v>
      </c>
      <c r="C693" s="689" t="s">
        <v>69</v>
      </c>
      <c r="D693" s="1275" t="s">
        <v>212</v>
      </c>
      <c r="E693" s="1274"/>
      <c r="F693" s="1413" t="s">
        <v>75</v>
      </c>
      <c r="G693" s="1414"/>
      <c r="H693" s="1414"/>
      <c r="I693" s="1415"/>
      <c r="J693" s="1391"/>
      <c r="K693" s="1392"/>
      <c r="L693" s="1392"/>
      <c r="M693" s="1392"/>
      <c r="N693" s="1392"/>
      <c r="O693" s="1393"/>
      <c r="P693" s="1007"/>
    </row>
    <row r="694" spans="1:16" s="73" customFormat="1" ht="20.45" customHeight="1">
      <c r="A694" s="1425"/>
      <c r="B694" s="543" t="s">
        <v>210</v>
      </c>
      <c r="C694" s="689" t="s">
        <v>71</v>
      </c>
      <c r="D694" s="1275" t="s">
        <v>213</v>
      </c>
      <c r="E694" s="1274"/>
      <c r="F694" s="1413" t="s">
        <v>76</v>
      </c>
      <c r="G694" s="1414"/>
      <c r="H694" s="1414"/>
      <c r="I694" s="1415"/>
      <c r="J694" s="1416" t="s">
        <v>90</v>
      </c>
      <c r="K694" s="1417"/>
      <c r="L694" s="1417"/>
      <c r="M694" s="1417"/>
      <c r="N694" s="1417"/>
      <c r="O694" s="1418"/>
      <c r="P694" s="1007"/>
    </row>
    <row r="695" spans="1:16" s="73" customFormat="1" ht="20.45" customHeight="1">
      <c r="A695" s="1425"/>
      <c r="B695" s="543" t="s">
        <v>210</v>
      </c>
      <c r="C695" s="689" t="s">
        <v>70</v>
      </c>
      <c r="D695" s="1275" t="s">
        <v>214</v>
      </c>
      <c r="E695" s="1274"/>
      <c r="F695" s="1413" t="s">
        <v>103</v>
      </c>
      <c r="G695" s="1414"/>
      <c r="H695" s="1414"/>
      <c r="I695" s="1415"/>
      <c r="J695" s="1416"/>
      <c r="K695" s="1417"/>
      <c r="L695" s="1417"/>
      <c r="M695" s="1417"/>
      <c r="N695" s="1417"/>
      <c r="O695" s="1418"/>
      <c r="P695" s="1007"/>
    </row>
    <row r="696" spans="1:16" s="73" customFormat="1" ht="20.45" customHeight="1" thickBot="1">
      <c r="A696" s="1425"/>
      <c r="B696" s="547" t="s">
        <v>210</v>
      </c>
      <c r="C696" s="548" t="s">
        <v>153</v>
      </c>
      <c r="D696" s="1281" t="s">
        <v>215</v>
      </c>
      <c r="E696" s="1280"/>
      <c r="F696" s="1422" t="s">
        <v>216</v>
      </c>
      <c r="G696" s="1423"/>
      <c r="H696" s="1423"/>
      <c r="I696" s="1424"/>
      <c r="J696" s="1419"/>
      <c r="K696" s="1420"/>
      <c r="L696" s="1420"/>
      <c r="M696" s="1420"/>
      <c r="N696" s="1420"/>
      <c r="O696" s="1421"/>
      <c r="P696" s="1007"/>
    </row>
    <row r="697" spans="1:16" s="73" customFormat="1" ht="21" customHeight="1">
      <c r="A697" s="1412"/>
      <c r="B697" s="1412"/>
      <c r="C697" s="1412"/>
      <c r="D697" s="1412"/>
      <c r="E697" s="1412"/>
      <c r="F697" s="1412"/>
      <c r="G697" s="1412"/>
      <c r="H697" s="1412"/>
      <c r="I697" s="1412"/>
      <c r="J697" s="1412"/>
      <c r="K697" s="1412"/>
      <c r="L697" s="1412"/>
      <c r="M697" s="1412"/>
      <c r="N697" s="1412"/>
      <c r="O697" s="1412"/>
      <c r="P697" s="1412"/>
    </row>
    <row r="698" spans="1:16" s="73" customFormat="1" ht="21" customHeight="1">
      <c r="A698" s="692"/>
      <c r="B698" s="688"/>
      <c r="C698" s="688"/>
      <c r="D698" s="688"/>
      <c r="E698" s="688"/>
      <c r="F698" s="688"/>
      <c r="G698" s="688"/>
      <c r="H698" s="688"/>
      <c r="I698" s="688"/>
      <c r="J698" s="688"/>
      <c r="K698" s="688"/>
      <c r="L698" s="688"/>
      <c r="M698" s="688"/>
      <c r="N698" s="688"/>
      <c r="O698" s="688"/>
      <c r="P698" s="688"/>
    </row>
    <row r="699" spans="1:16" s="73" customFormat="1" ht="17.25" customHeight="1" thickBot="1">
      <c r="A699" s="241">
        <f>A662+1</f>
        <v>20</v>
      </c>
      <c r="B699" s="1302" t="s">
        <v>53</v>
      </c>
      <c r="C699" s="1302"/>
      <c r="D699" s="1302"/>
      <c r="E699" s="1302"/>
      <c r="F699" s="1302"/>
      <c r="G699" s="1302"/>
      <c r="H699" s="1302"/>
      <c r="I699" s="1302"/>
      <c r="J699" s="1302"/>
      <c r="K699" s="1302"/>
      <c r="L699" s="1302"/>
      <c r="M699" s="1302"/>
      <c r="N699" s="1302"/>
      <c r="O699" s="1302"/>
      <c r="P699" s="1007"/>
    </row>
    <row r="700" spans="1:16" s="73" customFormat="1" ht="44.25" customHeight="1">
      <c r="A700" s="1425"/>
      <c r="B700" s="1304" t="str">
        <f>IF(L702&gt;0,CONCATENATE(I702,L702),0)</f>
        <v>Roll No.:-920</v>
      </c>
      <c r="C700" s="1306"/>
      <c r="D700" s="1308" t="str">
        <f>Master!$E$8</f>
        <v>Govt. Sr. Secondary School Raimalwada</v>
      </c>
      <c r="E700" s="1309"/>
      <c r="F700" s="1309"/>
      <c r="G700" s="1309"/>
      <c r="H700" s="1309"/>
      <c r="I700" s="1309"/>
      <c r="J700" s="1309"/>
      <c r="K700" s="1309"/>
      <c r="L700" s="1309"/>
      <c r="M700" s="1309"/>
      <c r="N700" s="1309"/>
      <c r="O700" s="1310"/>
      <c r="P700" s="1007"/>
    </row>
    <row r="701" spans="1:16" s="73" customFormat="1" ht="26.25" customHeight="1" thickBot="1">
      <c r="A701" s="1425"/>
      <c r="B701" s="1305"/>
      <c r="C701" s="1307"/>
      <c r="D701" s="1311" t="str">
        <f>Master!$E$11</f>
        <v>P.S.-Bapini (Jodhpur)</v>
      </c>
      <c r="E701" s="1311"/>
      <c r="F701" s="1311"/>
      <c r="G701" s="1311"/>
      <c r="H701" s="1311"/>
      <c r="I701" s="1311"/>
      <c r="J701" s="1311"/>
      <c r="K701" s="1311"/>
      <c r="L701" s="1311"/>
      <c r="M701" s="1311"/>
      <c r="N701" s="1311"/>
      <c r="O701" s="1312"/>
      <c r="P701" s="1007"/>
    </row>
    <row r="702" spans="1:16" s="73" customFormat="1" ht="15" customHeight="1">
      <c r="A702" s="1425"/>
      <c r="B702" s="1313"/>
      <c r="C702" s="1314" t="s">
        <v>163</v>
      </c>
      <c r="D702" s="1315"/>
      <c r="E702" s="1315"/>
      <c r="F702" s="1315"/>
      <c r="G702" s="1315"/>
      <c r="H702" s="1316"/>
      <c r="I702" s="1320" t="s">
        <v>125</v>
      </c>
      <c r="J702" s="1321"/>
      <c r="K702" s="1321"/>
      <c r="L702" s="1286">
        <f>VLOOKUP(A699,'Marks Entry'!$B$9:$G$108,6)</f>
        <v>920</v>
      </c>
      <c r="M702" s="1288" t="str">
        <f>CONCATENATE('Marks Entry'!$C$3,"0",'Marks Entry'!$G$3)</f>
        <v>School U-Dise Code :-08151106901</v>
      </c>
      <c r="N702" s="1289"/>
      <c r="O702" s="1290"/>
      <c r="P702" s="1007"/>
    </row>
    <row r="703" spans="1:16" s="73" customFormat="1" ht="15" customHeight="1">
      <c r="A703" s="1425"/>
      <c r="B703" s="1313"/>
      <c r="C703" s="1314"/>
      <c r="D703" s="1315"/>
      <c r="E703" s="1315"/>
      <c r="F703" s="1315"/>
      <c r="G703" s="1315"/>
      <c r="H703" s="1316"/>
      <c r="I703" s="1320"/>
      <c r="J703" s="1321"/>
      <c r="K703" s="1321"/>
      <c r="L703" s="1286"/>
      <c r="M703" s="1291" t="str">
        <f>CONCATENATE('Marks Entry'!$I$3,'Marks Entry'!$J$3)</f>
        <v>Session :-2022-23</v>
      </c>
      <c r="N703" s="1292"/>
      <c r="O703" s="1293"/>
      <c r="P703" s="1007"/>
    </row>
    <row r="704" spans="1:16" s="73" customFormat="1" ht="15" customHeight="1" thickBot="1">
      <c r="A704" s="1425"/>
      <c r="B704" s="1313"/>
      <c r="C704" s="1317"/>
      <c r="D704" s="1318"/>
      <c r="E704" s="1318"/>
      <c r="F704" s="1318"/>
      <c r="G704" s="1318"/>
      <c r="H704" s="1319"/>
      <c r="I704" s="1322"/>
      <c r="J704" s="1323"/>
      <c r="K704" s="1323"/>
      <c r="L704" s="1287"/>
      <c r="M704" s="1294"/>
      <c r="N704" s="1295"/>
      <c r="O704" s="1296"/>
      <c r="P704" s="1007"/>
    </row>
    <row r="705" spans="1:16" s="73" customFormat="1" ht="19.5" customHeight="1">
      <c r="A705" s="1425"/>
      <c r="B705" s="543" t="s">
        <v>210</v>
      </c>
      <c r="C705" s="1297" t="s">
        <v>21</v>
      </c>
      <c r="D705" s="1298"/>
      <c r="E705" s="1298"/>
      <c r="F705" s="1298"/>
      <c r="G705" s="1299"/>
      <c r="H705" s="13" t="s">
        <v>161</v>
      </c>
      <c r="I705" s="1300">
        <f>VLOOKUP($A699,'Marks Entry'!$B$9:$FN$108,4,0)</f>
        <v>0</v>
      </c>
      <c r="J705" s="1300"/>
      <c r="K705" s="1300"/>
      <c r="L705" s="1300"/>
      <c r="M705" s="1300"/>
      <c r="N705" s="1300"/>
      <c r="O705" s="1301"/>
      <c r="P705" s="1007"/>
    </row>
    <row r="706" spans="1:16" s="73" customFormat="1" ht="19.5" customHeight="1">
      <c r="A706" s="1425"/>
      <c r="B706" s="543" t="s">
        <v>210</v>
      </c>
      <c r="C706" s="1283" t="s">
        <v>23</v>
      </c>
      <c r="D706" s="1284"/>
      <c r="E706" s="1284"/>
      <c r="F706" s="1284"/>
      <c r="G706" s="1285"/>
      <c r="H706" s="25" t="s">
        <v>161</v>
      </c>
      <c r="I706" s="1252">
        <f>VLOOKUP($A699,'Marks Entry'!$B$9:$FN$108,7,0)</f>
        <v>0</v>
      </c>
      <c r="J706" s="1252"/>
      <c r="K706" s="1252"/>
      <c r="L706" s="1252"/>
      <c r="M706" s="1252"/>
      <c r="N706" s="1252"/>
      <c r="O706" s="1253"/>
      <c r="P706" s="1007"/>
    </row>
    <row r="707" spans="1:16" s="73" customFormat="1" ht="19.5" customHeight="1">
      <c r="A707" s="1425"/>
      <c r="B707" s="543" t="s">
        <v>210</v>
      </c>
      <c r="C707" s="1283" t="s">
        <v>24</v>
      </c>
      <c r="D707" s="1284"/>
      <c r="E707" s="1284"/>
      <c r="F707" s="1284"/>
      <c r="G707" s="1285"/>
      <c r="H707" s="25" t="s">
        <v>161</v>
      </c>
      <c r="I707" s="1252">
        <f>VLOOKUP($A699,'Marks Entry'!$B$9:$FN$108,8,0)</f>
        <v>0</v>
      </c>
      <c r="J707" s="1252"/>
      <c r="K707" s="1252"/>
      <c r="L707" s="1252"/>
      <c r="M707" s="1252"/>
      <c r="N707" s="1252"/>
      <c r="O707" s="1253"/>
      <c r="P707" s="1007"/>
    </row>
    <row r="708" spans="1:16" s="73" customFormat="1" ht="19.5" customHeight="1">
      <c r="A708" s="1425"/>
      <c r="B708" s="543" t="s">
        <v>210</v>
      </c>
      <c r="C708" s="1283" t="s">
        <v>55</v>
      </c>
      <c r="D708" s="1284"/>
      <c r="E708" s="1284"/>
      <c r="F708" s="1284"/>
      <c r="G708" s="1285"/>
      <c r="H708" s="25" t="s">
        <v>161</v>
      </c>
      <c r="I708" s="1252">
        <f>VLOOKUP($A699,'Marks Entry'!$B$9:$FN$108,9,0)</f>
        <v>0</v>
      </c>
      <c r="J708" s="1252"/>
      <c r="K708" s="1252"/>
      <c r="L708" s="1252"/>
      <c r="M708" s="1252"/>
      <c r="N708" s="1252"/>
      <c r="O708" s="1253"/>
      <c r="P708" s="1007"/>
    </row>
    <row r="709" spans="1:16" s="73" customFormat="1" ht="19.5" customHeight="1">
      <c r="A709" s="1425"/>
      <c r="B709" s="543" t="s">
        <v>210</v>
      </c>
      <c r="C709" s="1283" t="s">
        <v>56</v>
      </c>
      <c r="D709" s="1284"/>
      <c r="E709" s="1284"/>
      <c r="F709" s="1284"/>
      <c r="G709" s="1285"/>
      <c r="H709" s="25" t="s">
        <v>161</v>
      </c>
      <c r="I709" s="1251" t="str">
        <f>CONCATENATE('Marks Entry'!$G$4,'Marks Entry'!$J$4)</f>
        <v>6(A)</v>
      </c>
      <c r="J709" s="1252"/>
      <c r="K709" s="1252"/>
      <c r="L709" s="1252"/>
      <c r="M709" s="1252"/>
      <c r="N709" s="1252"/>
      <c r="O709" s="1253"/>
      <c r="P709" s="1007"/>
    </row>
    <row r="710" spans="1:16" s="73" customFormat="1" ht="19.5" customHeight="1" thickBot="1">
      <c r="A710" s="1425"/>
      <c r="B710" s="543" t="s">
        <v>210</v>
      </c>
      <c r="C710" s="1254" t="s">
        <v>26</v>
      </c>
      <c r="D710" s="1255"/>
      <c r="E710" s="1255"/>
      <c r="F710" s="1255"/>
      <c r="G710" s="1256"/>
      <c r="H710" s="61" t="s">
        <v>161</v>
      </c>
      <c r="I710" s="1257">
        <f>VLOOKUP($A699,'Marks Entry'!$B$9:$FN$108,10,0)</f>
        <v>0</v>
      </c>
      <c r="J710" s="1257"/>
      <c r="K710" s="1257"/>
      <c r="L710" s="1257"/>
      <c r="M710" s="1257"/>
      <c r="N710" s="1257"/>
      <c r="O710" s="1258"/>
      <c r="P710" s="1007"/>
    </row>
    <row r="711" spans="1:16" s="73" customFormat="1" ht="34.5" customHeight="1">
      <c r="A711" s="1425"/>
      <c r="B711" s="543" t="s">
        <v>210</v>
      </c>
      <c r="C711" s="1259" t="s">
        <v>57</v>
      </c>
      <c r="D711" s="1260"/>
      <c r="E711" s="525" t="s">
        <v>82</v>
      </c>
      <c r="F711" s="525" t="s">
        <v>83</v>
      </c>
      <c r="G711" s="525" t="str">
        <f>'Marks Entry'!$R$5</f>
        <v>No Bag Day Activity</v>
      </c>
      <c r="H711" s="521" t="s">
        <v>32</v>
      </c>
      <c r="I711" s="1261" t="s">
        <v>58</v>
      </c>
      <c r="J711" s="1262"/>
      <c r="K711" s="522" t="s">
        <v>203</v>
      </c>
      <c r="L711" s="1263" t="s">
        <v>94</v>
      </c>
      <c r="M711" s="1264"/>
      <c r="N711" s="535" t="s">
        <v>86</v>
      </c>
      <c r="O711" s="1265" t="s">
        <v>101</v>
      </c>
      <c r="P711" s="1007"/>
    </row>
    <row r="712" spans="1:16" s="73" customFormat="1" ht="20.45" customHeight="1" thickBot="1">
      <c r="A712" s="1425"/>
      <c r="B712" s="543" t="s">
        <v>210</v>
      </c>
      <c r="C712" s="1267" t="s">
        <v>59</v>
      </c>
      <c r="D712" s="1268"/>
      <c r="E712" s="549">
        <f>'Marks Entry'!$N$7</f>
        <v>10</v>
      </c>
      <c r="F712" s="549">
        <f>'Marks Entry'!$Q$7</f>
        <v>10</v>
      </c>
      <c r="G712" s="549">
        <f>'Marks Entry'!$T$7</f>
        <v>10</v>
      </c>
      <c r="H712" s="111">
        <f>SUM(E712:G712)</f>
        <v>30</v>
      </c>
      <c r="I712" s="1269">
        <f>'Marks Entry'!$X$7</f>
        <v>70</v>
      </c>
      <c r="J712" s="1270"/>
      <c r="K712" s="531">
        <f>SUM(H712,I712)</f>
        <v>100</v>
      </c>
      <c r="L712" s="1330">
        <f>'Marks Entry'!$AA$7</f>
        <v>100</v>
      </c>
      <c r="M712" s="1331"/>
      <c r="N712" s="536">
        <f>H712+I712+L712</f>
        <v>200</v>
      </c>
      <c r="O712" s="1266"/>
      <c r="P712" s="1007"/>
    </row>
    <row r="713" spans="1:16" s="73" customFormat="1" ht="20.45" customHeight="1">
      <c r="A713" s="1425"/>
      <c r="B713" s="543" t="s">
        <v>210</v>
      </c>
      <c r="C713" s="1324" t="str">
        <f>'Marks Entry'!$L$3</f>
        <v>HINDI</v>
      </c>
      <c r="D713" s="1325"/>
      <c r="E713" s="527">
        <f>IF($L702="TC",0,IF($L702="Nso",0,VLOOKUP($A699,'Marks Entry'!$B$9:$FN$108,13,0)))</f>
        <v>0</v>
      </c>
      <c r="F713" s="527">
        <f>IF($L702="TC",0,IF($L702="Nso",0,VLOOKUP($A699,'Marks Entry'!$B$9:$FN$108,16,0)))</f>
        <v>0</v>
      </c>
      <c r="G713" s="527">
        <f>IF($L702="TC",0,IF($L702="Nso",0,VLOOKUP($A699,'Marks Entry'!$B$9:$FN$108,19,0)))</f>
        <v>0</v>
      </c>
      <c r="H713" s="528">
        <f>SUM(E713:G713)</f>
        <v>0</v>
      </c>
      <c r="I713" s="1326">
        <f>IF($L702="TC",0,IF($L702="Nso",0,VLOOKUP($A699,'Marks Entry'!$B$9:$FN$108,23,0)))</f>
        <v>0</v>
      </c>
      <c r="J713" s="1327"/>
      <c r="K713" s="532">
        <f>SUM(H713,I713)</f>
        <v>0</v>
      </c>
      <c r="L713" s="1328">
        <f>IF($L702="TC",0,IF($L702="Nso",0,VLOOKUP($A699,'Marks Entry'!$B$9:$FN$108,26,0)))</f>
        <v>0</v>
      </c>
      <c r="M713" s="1329"/>
      <c r="N713" s="537">
        <f>SUM(H713,I713,L713)</f>
        <v>0</v>
      </c>
      <c r="O713" s="544" t="str">
        <f>IF($L702="TC",0,IF($L702="Nso",0,VLOOKUP($A699,'Marks Entry'!$B$9:$FN$108,30,0)))</f>
        <v>E</v>
      </c>
      <c r="P713" s="1007"/>
    </row>
    <row r="714" spans="1:16" s="73" customFormat="1" ht="20.45" customHeight="1">
      <c r="A714" s="1425"/>
      <c r="B714" s="543" t="s">
        <v>210</v>
      </c>
      <c r="C714" s="1271" t="str">
        <f>'Marks Entry'!$AF$3</f>
        <v>ENGLISH</v>
      </c>
      <c r="D714" s="1272"/>
      <c r="E714" s="527">
        <f>IF($L702="TC",0,IF($L702="Nso",0,VLOOKUP($A699,'Marks Entry'!$B$9:$FN$108,33,0)))</f>
        <v>0</v>
      </c>
      <c r="F714" s="527">
        <f>IF($L702="TC",0,IF($L702="Nso",0,VLOOKUP($A699,'Marks Entry'!$B$9:$FN$108,36,0)))</f>
        <v>0</v>
      </c>
      <c r="G714" s="527">
        <f>IF($L702="TC",0,IF($L702="Nso",0,VLOOKUP($A699,'Marks Entry'!$B$9:$FN$108,39,0)))</f>
        <v>0</v>
      </c>
      <c r="H714" s="529">
        <f t="shared" ref="H714:H718" si="57">SUM(E714:G714)</f>
        <v>0</v>
      </c>
      <c r="I714" s="1273">
        <f>IF($L702="TC",0,IF($L702="Nso",0,VLOOKUP($A699,'Marks Entry'!$B$9:$FN$108,43,0)))</f>
        <v>0</v>
      </c>
      <c r="J714" s="1274"/>
      <c r="K714" s="533">
        <f t="shared" ref="K714:K718" si="58">SUM(H714,I714)</f>
        <v>0</v>
      </c>
      <c r="L714" s="1275">
        <f>IF($L702="TC",0,IF($L702="Nso",0,VLOOKUP($A699,'Marks Entry'!$B$9:$FN$108,46,0)))</f>
        <v>0</v>
      </c>
      <c r="M714" s="1276"/>
      <c r="N714" s="537">
        <f t="shared" ref="N714:N718" si="59">SUM(H714,I714,L714)</f>
        <v>0</v>
      </c>
      <c r="O714" s="544" t="str">
        <f>IF($L702="TC",0,IF($L702="Nso",0,VLOOKUP($A699,'Marks Entry'!$B$9:$FN$108,50,0)))</f>
        <v>E</v>
      </c>
      <c r="P714" s="1007"/>
    </row>
    <row r="715" spans="1:16" s="73" customFormat="1" ht="20.45" customHeight="1">
      <c r="A715" s="1425"/>
      <c r="B715" s="543" t="s">
        <v>210</v>
      </c>
      <c r="C715" s="1271" t="str">
        <f>'Marks Entry'!$AZ$3</f>
        <v>SANSKRIT</v>
      </c>
      <c r="D715" s="1272"/>
      <c r="E715" s="527">
        <f>IF($L702="TC",0,IF($L702="Nso",0,VLOOKUP($A699,'Marks Entry'!$B$9:$FN$108,53,0)))</f>
        <v>0</v>
      </c>
      <c r="F715" s="527">
        <f>IF($L702="TC",0,IF($L702="TC",0,IF($L702="Nso",0,VLOOKUP($A699,'Marks Entry'!$B$9:$FN$108,56,0))))</f>
        <v>0</v>
      </c>
      <c r="G715" s="527">
        <f>IF($L702="TC",0,IF($L702="TC",0,IF($L702="Nso",0,VLOOKUP($A699,'Marks Entry'!$B$9:$FN$108,59,0))))</f>
        <v>0</v>
      </c>
      <c r="H715" s="529">
        <f t="shared" si="57"/>
        <v>0</v>
      </c>
      <c r="I715" s="1273">
        <f>IF($L702="TC",0,IF($L702="Nso",0,VLOOKUP($A699,'Marks Entry'!$B$9:$FN$108,63,0)))</f>
        <v>0</v>
      </c>
      <c r="J715" s="1274"/>
      <c r="K715" s="533">
        <f t="shared" si="58"/>
        <v>0</v>
      </c>
      <c r="L715" s="1275">
        <f>IF($L702="TC",0,IF($L702="Nso",0,VLOOKUP($A699,'Marks Entry'!$B$9:$FN$108,66,0)))</f>
        <v>0</v>
      </c>
      <c r="M715" s="1276"/>
      <c r="N715" s="537">
        <f t="shared" si="59"/>
        <v>0</v>
      </c>
      <c r="O715" s="544" t="str">
        <f>IF($L702="TC",0,IF($L702="Nso",0,VLOOKUP($A699,'Marks Entry'!$B$9:$FN$108,70,0)))</f>
        <v>E</v>
      </c>
      <c r="P715" s="1007"/>
    </row>
    <row r="716" spans="1:16" s="73" customFormat="1" ht="20.45" customHeight="1">
      <c r="A716" s="1425"/>
      <c r="B716" s="543" t="s">
        <v>210</v>
      </c>
      <c r="C716" s="1271" t="str">
        <f>'Marks Entry'!$BT$3</f>
        <v>SCIENCE</v>
      </c>
      <c r="D716" s="1272"/>
      <c r="E716" s="527">
        <f>IF($L702="TC",0,IF($L702="Nso",0,VLOOKUP($A699,'Marks Entry'!$B$9:$FN$108,73,0)))</f>
        <v>0</v>
      </c>
      <c r="F716" s="527">
        <f>IF($L702="TC",0,IF($L702="Nso",0,VLOOKUP($A699,'Marks Entry'!$B$9:$FN$108,76,0)))</f>
        <v>0</v>
      </c>
      <c r="G716" s="527">
        <f>IF($L702="TC",0,IF($L702="Nso",0,VLOOKUP($A699,'Marks Entry'!$B$9:$FN$108,79,0)))</f>
        <v>0</v>
      </c>
      <c r="H716" s="529">
        <f t="shared" si="57"/>
        <v>0</v>
      </c>
      <c r="I716" s="1273">
        <f>IF($L702="TC",0,IF($L702="Nso",0,VLOOKUP($A699,'Marks Entry'!$B$9:$FN$108,83,0)))</f>
        <v>0</v>
      </c>
      <c r="J716" s="1274"/>
      <c r="K716" s="533">
        <f t="shared" si="58"/>
        <v>0</v>
      </c>
      <c r="L716" s="1275">
        <f>IF($L702="TC",0,IF($L702="Nso",0,VLOOKUP($A699,'Marks Entry'!$B$9:$FN$108,86,0)))</f>
        <v>0</v>
      </c>
      <c r="M716" s="1276"/>
      <c r="N716" s="537">
        <f t="shared" si="59"/>
        <v>0</v>
      </c>
      <c r="O716" s="544" t="str">
        <f>IF($L702="TC",0,IF($L702="Nso",0,VLOOKUP($A699,'Marks Entry'!$B$9:$FN$108,90,0)))</f>
        <v>E</v>
      </c>
      <c r="P716" s="1007"/>
    </row>
    <row r="717" spans="1:16" s="73" customFormat="1" ht="20.45" customHeight="1">
      <c r="A717" s="1425"/>
      <c r="B717" s="543" t="s">
        <v>210</v>
      </c>
      <c r="C717" s="1271" t="str">
        <f>'Marks Entry'!$CN$3</f>
        <v>MATHEMATICS</v>
      </c>
      <c r="D717" s="1272"/>
      <c r="E717" s="527">
        <f>IF($L702="TC",0,IF($L702="Nso",0,VLOOKUP($A699,'Marks Entry'!$B$9:$FN$108,93,0)))</f>
        <v>0</v>
      </c>
      <c r="F717" s="527">
        <f>IF($L702="TC",0,IF($L702="Nso",0,VLOOKUP($A699,'Marks Entry'!$B$9:$FN$108,96,0)))</f>
        <v>0</v>
      </c>
      <c r="G717" s="527">
        <f>IF($L702="TC",0,IF($L702="Nso",0,VLOOKUP($A699,'Marks Entry'!$B$9:$FN$108,99,0)))</f>
        <v>0</v>
      </c>
      <c r="H717" s="529">
        <f t="shared" si="57"/>
        <v>0</v>
      </c>
      <c r="I717" s="1273">
        <f>IF($L702="TC",0,IF($L702="Nso",0,VLOOKUP($A699,'Marks Entry'!$B$9:$FN$108,103,0)))</f>
        <v>0</v>
      </c>
      <c r="J717" s="1274"/>
      <c r="K717" s="533">
        <f t="shared" si="58"/>
        <v>0</v>
      </c>
      <c r="L717" s="1275">
        <f>IF($L702="TC",0,IF($L702="Nso",0,VLOOKUP($A699,'Marks Entry'!$B$9:$FN$108,106,0)))</f>
        <v>0</v>
      </c>
      <c r="M717" s="1276"/>
      <c r="N717" s="537">
        <f t="shared" si="59"/>
        <v>0</v>
      </c>
      <c r="O717" s="544" t="str">
        <f>IF($L702="TC",0,IF($L702="Nso",0,VLOOKUP($A699,'Marks Entry'!$B$9:$FN$108,110,0)))</f>
        <v>E</v>
      </c>
      <c r="P717" s="1007"/>
    </row>
    <row r="718" spans="1:16" s="73" customFormat="1" ht="20.45" customHeight="1" thickBot="1">
      <c r="A718" s="1425"/>
      <c r="B718" s="543" t="s">
        <v>210</v>
      </c>
      <c r="C718" s="1277" t="str">
        <f>'Marks Entry'!$DH$3</f>
        <v>SOCIAL SCIENCE</v>
      </c>
      <c r="D718" s="1278"/>
      <c r="E718" s="527">
        <f>IF($L702="TC",0,IF($L702="Nso",0,VLOOKUP($A699,'Marks Entry'!$B$9:$FN$108,113,0)))</f>
        <v>0</v>
      </c>
      <c r="F718" s="527">
        <f>IF($L702="TC",0,IF($L702="Nso",0,VLOOKUP($A699,'Marks Entry'!$B$9:$FN$108,116,0)))</f>
        <v>0</v>
      </c>
      <c r="G718" s="527">
        <f>IF($L702="TC",0,IF($L702="Nso",0,VLOOKUP($A699,'Marks Entry'!$B$9:$FN$108,119,0)))</f>
        <v>0</v>
      </c>
      <c r="H718" s="530">
        <f t="shared" si="57"/>
        <v>0</v>
      </c>
      <c r="I718" s="1279">
        <f>IF($L702="TC",0,IF($L702="Nso",0,VLOOKUP($A699,'Marks Entry'!$B$9:$FN$108,123,0)))</f>
        <v>0</v>
      </c>
      <c r="J718" s="1280"/>
      <c r="K718" s="534">
        <f t="shared" si="58"/>
        <v>0</v>
      </c>
      <c r="L718" s="1281">
        <f>IF($L702="TC",0,IF($L702="Nso",0,VLOOKUP($A699,'Marks Entry'!$B$9:$FN$108,126,0)))</f>
        <v>0</v>
      </c>
      <c r="M718" s="1282"/>
      <c r="N718" s="537">
        <f t="shared" si="59"/>
        <v>0</v>
      </c>
      <c r="O718" s="544" t="str">
        <f>IF($L702="TC",0,IF($L702="Nso",0,VLOOKUP($A699,'Marks Entry'!$B$9:$FN$108,130,0)))</f>
        <v>E</v>
      </c>
      <c r="P718" s="1007"/>
    </row>
    <row r="719" spans="1:16" s="73" customFormat="1" ht="20.45" customHeight="1">
      <c r="A719" s="1425"/>
      <c r="B719" s="543" t="s">
        <v>210</v>
      </c>
      <c r="C719" s="1350" t="s">
        <v>87</v>
      </c>
      <c r="D719" s="1351"/>
      <c r="E719" s="1352"/>
      <c r="F719" s="1356" t="s">
        <v>88</v>
      </c>
      <c r="G719" s="1357"/>
      <c r="H719" s="1358" t="s">
        <v>89</v>
      </c>
      <c r="I719" s="1358"/>
      <c r="J719" s="1359" t="s">
        <v>44</v>
      </c>
      <c r="K719" s="1360"/>
      <c r="L719" s="236" t="s">
        <v>95</v>
      </c>
      <c r="M719" s="691" t="s">
        <v>208</v>
      </c>
      <c r="N719" s="200" t="s">
        <v>42</v>
      </c>
      <c r="O719" s="545" t="s">
        <v>46</v>
      </c>
      <c r="P719" s="1007"/>
    </row>
    <row r="720" spans="1:16" s="73" customFormat="1" ht="20.45" customHeight="1" thickBot="1">
      <c r="A720" s="1425"/>
      <c r="B720" s="543" t="s">
        <v>210</v>
      </c>
      <c r="C720" s="1353"/>
      <c r="D720" s="1354"/>
      <c r="E720" s="1355"/>
      <c r="F720" s="1361">
        <f>IF($L702="TC",0,IF($L702="Nso",0,VLOOKUP($A699,'Marks Entry'!$B$9:$FN$108,161,0)))</f>
        <v>1200</v>
      </c>
      <c r="G720" s="1362"/>
      <c r="H720" s="1363">
        <f>IF($L702="TC",0,IF($L702="Nso",0,VLOOKUP($A699,'Marks Entry'!$B$9:$FN$108,162,0)))</f>
        <v>0</v>
      </c>
      <c r="I720" s="1363"/>
      <c r="J720" s="1364">
        <f>IF($L702="TC",0,IF($L702="Nso",0,VLOOKUP($A699,'Marks Entry'!$B$9:$FN$108,163,0)))</f>
        <v>0</v>
      </c>
      <c r="K720" s="1365"/>
      <c r="L720" s="237" t="str">
        <f>IF($L702="TC",0,IF($L702="Nso",0,VLOOKUP($A699,'Marks Entry'!$B$9:$FN$108,164,0)))</f>
        <v/>
      </c>
      <c r="M720" s="237" t="str">
        <f>IF($L702="TC",0,IF($L702="Nso",0,VLOOKUP($A699,'Marks Entry'!$B$9:$FN$108,165,0)))</f>
        <v/>
      </c>
      <c r="N720" s="542" t="str">
        <f>IF($L702="TC","TC",IF($L702="Nso","NSO",VLOOKUP($A699,'Marks Entry'!$B$9:$FN$108,166,0)))</f>
        <v>PROMOTED</v>
      </c>
      <c r="O720" s="546" t="str">
        <f>IF($L702="Nso",0,VLOOKUP($A699,'Marks Entry'!$B$9:$FN$108,168,0))</f>
        <v/>
      </c>
      <c r="P720" s="1007"/>
    </row>
    <row r="721" spans="1:16" s="73" customFormat="1" ht="20.45" customHeight="1">
      <c r="A721" s="1425"/>
      <c r="B721" s="543" t="s">
        <v>210</v>
      </c>
      <c r="C721" s="1332" t="s">
        <v>62</v>
      </c>
      <c r="D721" s="1333"/>
      <c r="E721" s="1333"/>
      <c r="F721" s="1333"/>
      <c r="G721" s="1333"/>
      <c r="H721" s="1333"/>
      <c r="I721" s="1334"/>
      <c r="J721" s="1335" t="s">
        <v>63</v>
      </c>
      <c r="K721" s="1335"/>
      <c r="L721" s="1336"/>
      <c r="M721" s="238">
        <f>IF($L702="TC",0,IF($L702="Nso",0,VLOOKUP($A699,'Marks Entry'!$B$9:$FN$108,158,0)))</f>
        <v>0</v>
      </c>
      <c r="N721" s="1337" t="s">
        <v>104</v>
      </c>
      <c r="O721" s="1338"/>
      <c r="P721" s="1007"/>
    </row>
    <row r="722" spans="1:16" s="73" customFormat="1" ht="20.45" customHeight="1" thickBot="1">
      <c r="A722" s="1425"/>
      <c r="B722" s="543" t="s">
        <v>210</v>
      </c>
      <c r="C722" s="1339" t="s">
        <v>57</v>
      </c>
      <c r="D722" s="1340"/>
      <c r="E722" s="1340"/>
      <c r="F722" s="1341" t="s">
        <v>168</v>
      </c>
      <c r="G722" s="1341"/>
      <c r="H722" s="1341"/>
      <c r="I722" s="523" t="s">
        <v>50</v>
      </c>
      <c r="J722" s="1342" t="s">
        <v>64</v>
      </c>
      <c r="K722" s="1342"/>
      <c r="L722" s="1343"/>
      <c r="M722" s="239">
        <f>IF($L702="TC",0,IF($L702="Nso",0,VLOOKUP($A699,'Marks Entry'!$B$9:$FN$108,159,0)))</f>
        <v>0</v>
      </c>
      <c r="N722" s="1344" t="str">
        <f>IF($L702="TC",0,IF($L702="Nso",0,VLOOKUP($A699,'Marks Entry'!$B$9:$FN$108,160,0)))</f>
        <v/>
      </c>
      <c r="O722" s="1345"/>
      <c r="P722" s="1007"/>
    </row>
    <row r="723" spans="1:16" s="73" customFormat="1" ht="20.45" customHeight="1">
      <c r="A723" s="1425"/>
      <c r="B723" s="543" t="s">
        <v>210</v>
      </c>
      <c r="C723" s="1339"/>
      <c r="D723" s="1340"/>
      <c r="E723" s="1340"/>
      <c r="F723" s="1341"/>
      <c r="G723" s="1341"/>
      <c r="H723" s="1341"/>
      <c r="I723" s="524" t="s">
        <v>102</v>
      </c>
      <c r="J723" s="1346" t="s">
        <v>65</v>
      </c>
      <c r="K723" s="1346"/>
      <c r="L723" s="1347"/>
      <c r="M723" s="1348" t="str">
        <f>IF($L702="TC",0,IF($L702="Nso",0,VLOOKUP($A699,'Marks Entry'!$B$9:$FN$108,169,0)))</f>
        <v>Need Improvement</v>
      </c>
      <c r="N723" s="1348"/>
      <c r="O723" s="1349"/>
      <c r="P723" s="1007"/>
    </row>
    <row r="724" spans="1:16" s="73" customFormat="1" ht="20.45" customHeight="1">
      <c r="A724" s="1425"/>
      <c r="B724" s="543" t="s">
        <v>210</v>
      </c>
      <c r="C724" s="1397" t="str">
        <f>'Marks Entry'!$EB$3</f>
        <v>Work Exp.</v>
      </c>
      <c r="D724" s="1398"/>
      <c r="E724" s="1399"/>
      <c r="F724" s="1400" t="str">
        <f>IF($L702="TC",0,IF($L702="Nso",0,VLOOKUP($A699,'Marks Entry'!$B$9:$GM$108,186,0)))</f>
        <v>0/100</v>
      </c>
      <c r="G724" s="1400"/>
      <c r="H724" s="1400"/>
      <c r="I724" s="59" t="str">
        <f>IF($L702="TC",0,IF($L702="Nso",0,VLOOKUP($A699,'Marks Entry'!$B$9:$GM$108,139,0)))</f>
        <v>E</v>
      </c>
      <c r="J724" s="1401" t="s">
        <v>81</v>
      </c>
      <c r="K724" s="1401"/>
      <c r="L724" s="1402"/>
      <c r="M724" s="1403">
        <f>'Marks Entry'!$AA$2</f>
        <v>45041</v>
      </c>
      <c r="N724" s="1403"/>
      <c r="O724" s="1404"/>
      <c r="P724" s="1007"/>
    </row>
    <row r="725" spans="1:16" s="73" customFormat="1" ht="20.45" customHeight="1">
      <c r="A725" s="1425"/>
      <c r="B725" s="543" t="s">
        <v>210</v>
      </c>
      <c r="C725" s="1405" t="str">
        <f>'Marks Entry'!$EK$3</f>
        <v>Art Edu.</v>
      </c>
      <c r="D725" s="1400"/>
      <c r="E725" s="1400"/>
      <c r="F725" s="1406" t="str">
        <f>IF($L702="TC",0,IF($L702="Nso",0,VLOOKUP($A699,'Marks Entry'!$B$9:$GM$108,190,0)))</f>
        <v>0/100</v>
      </c>
      <c r="G725" s="1407"/>
      <c r="H725" s="1408"/>
      <c r="I725" s="59" t="str">
        <f>IF($L702="TC",0,IF($L702="Nso",0,VLOOKUP($A699,'Marks Entry'!$B$9:$GM$108,148,0)))</f>
        <v>E</v>
      </c>
      <c r="J725" s="1409"/>
      <c r="K725" s="1409"/>
      <c r="L725" s="1410"/>
      <c r="M725" s="1410"/>
      <c r="N725" s="1410"/>
      <c r="O725" s="1411"/>
      <c r="P725" s="1007"/>
    </row>
    <row r="726" spans="1:16" s="73" customFormat="1" ht="20.45" customHeight="1">
      <c r="A726" s="1425"/>
      <c r="B726" s="543" t="s">
        <v>210</v>
      </c>
      <c r="C726" s="1366" t="str">
        <f>'Marks Entry'!$ET$3</f>
        <v>HEALTH &amp; PHY. EDU.</v>
      </c>
      <c r="D726" s="1367"/>
      <c r="E726" s="1367"/>
      <c r="F726" s="1368" t="str">
        <f>IF($L702="TC",0,IF($L702="Nso",0,VLOOKUP($A699,'Marks Entry'!$B$9:$GM$108,194,0)))</f>
        <v>0/100</v>
      </c>
      <c r="G726" s="1369"/>
      <c r="H726" s="1370"/>
      <c r="I726" s="59" t="str">
        <f>IF($L702="TC",0,IF($L702="Nso",0,VLOOKUP($A699,'Marks Entry'!$B$9:$GM$108,157,0)))</f>
        <v>E</v>
      </c>
      <c r="J726" s="1371" t="s">
        <v>77</v>
      </c>
      <c r="K726" s="1372"/>
      <c r="L726" s="1373"/>
      <c r="M726" s="1377"/>
      <c r="N726" s="1372"/>
      <c r="O726" s="1378"/>
      <c r="P726" s="1007"/>
    </row>
    <row r="727" spans="1:16" s="73" customFormat="1" ht="20.45" customHeight="1">
      <c r="A727" s="1425"/>
      <c r="B727" s="543" t="s">
        <v>210</v>
      </c>
      <c r="C727" s="1381" t="s">
        <v>66</v>
      </c>
      <c r="D727" s="1382"/>
      <c r="E727" s="1382"/>
      <c r="F727" s="1382"/>
      <c r="G727" s="1382"/>
      <c r="H727" s="1382"/>
      <c r="I727" s="1383"/>
      <c r="J727" s="1374"/>
      <c r="K727" s="1375"/>
      <c r="L727" s="1376"/>
      <c r="M727" s="1379"/>
      <c r="N727" s="1375"/>
      <c r="O727" s="1380"/>
      <c r="P727" s="1007"/>
    </row>
    <row r="728" spans="1:16" s="73" customFormat="1" ht="20.45" customHeight="1" thickBot="1">
      <c r="A728" s="1425"/>
      <c r="B728" s="543" t="s">
        <v>210</v>
      </c>
      <c r="C728" s="60" t="s">
        <v>67</v>
      </c>
      <c r="D728" s="1384" t="s">
        <v>72</v>
      </c>
      <c r="E728" s="1385"/>
      <c r="F728" s="1384" t="s">
        <v>73</v>
      </c>
      <c r="G728" s="1386"/>
      <c r="H728" s="1386"/>
      <c r="I728" s="1387"/>
      <c r="J728" s="1388" t="s">
        <v>78</v>
      </c>
      <c r="K728" s="1389"/>
      <c r="L728" s="1389"/>
      <c r="M728" s="1389"/>
      <c r="N728" s="1389"/>
      <c r="O728" s="1390"/>
      <c r="P728" s="1007"/>
    </row>
    <row r="729" spans="1:16" s="73" customFormat="1" ht="20.45" customHeight="1">
      <c r="A729" s="1425"/>
      <c r="B729" s="543" t="s">
        <v>210</v>
      </c>
      <c r="C729" s="690" t="s">
        <v>68</v>
      </c>
      <c r="D729" s="1328" t="s">
        <v>211</v>
      </c>
      <c r="E729" s="1327"/>
      <c r="F729" s="1394" t="s">
        <v>74</v>
      </c>
      <c r="G729" s="1395"/>
      <c r="H729" s="1395"/>
      <c r="I729" s="1396"/>
      <c r="J729" s="1391"/>
      <c r="K729" s="1392"/>
      <c r="L729" s="1392"/>
      <c r="M729" s="1392"/>
      <c r="N729" s="1392"/>
      <c r="O729" s="1393"/>
      <c r="P729" s="1007"/>
    </row>
    <row r="730" spans="1:16" s="73" customFormat="1" ht="20.45" customHeight="1">
      <c r="A730" s="1425"/>
      <c r="B730" s="543" t="s">
        <v>210</v>
      </c>
      <c r="C730" s="689" t="s">
        <v>69</v>
      </c>
      <c r="D730" s="1275" t="s">
        <v>212</v>
      </c>
      <c r="E730" s="1274"/>
      <c r="F730" s="1413" t="s">
        <v>75</v>
      </c>
      <c r="G730" s="1414"/>
      <c r="H730" s="1414"/>
      <c r="I730" s="1415"/>
      <c r="J730" s="1391"/>
      <c r="K730" s="1392"/>
      <c r="L730" s="1392"/>
      <c r="M730" s="1392"/>
      <c r="N730" s="1392"/>
      <c r="O730" s="1393"/>
      <c r="P730" s="1007"/>
    </row>
    <row r="731" spans="1:16" s="73" customFormat="1" ht="20.45" customHeight="1">
      <c r="A731" s="1425"/>
      <c r="B731" s="543" t="s">
        <v>210</v>
      </c>
      <c r="C731" s="689" t="s">
        <v>71</v>
      </c>
      <c r="D731" s="1275" t="s">
        <v>213</v>
      </c>
      <c r="E731" s="1274"/>
      <c r="F731" s="1413" t="s">
        <v>76</v>
      </c>
      <c r="G731" s="1414"/>
      <c r="H731" s="1414"/>
      <c r="I731" s="1415"/>
      <c r="J731" s="1416" t="s">
        <v>90</v>
      </c>
      <c r="K731" s="1417"/>
      <c r="L731" s="1417"/>
      <c r="M731" s="1417"/>
      <c r="N731" s="1417"/>
      <c r="O731" s="1418"/>
      <c r="P731" s="1007"/>
    </row>
    <row r="732" spans="1:16" s="73" customFormat="1" ht="20.45" customHeight="1">
      <c r="A732" s="1425"/>
      <c r="B732" s="543" t="s">
        <v>210</v>
      </c>
      <c r="C732" s="689" t="s">
        <v>70</v>
      </c>
      <c r="D732" s="1275" t="s">
        <v>214</v>
      </c>
      <c r="E732" s="1274"/>
      <c r="F732" s="1413" t="s">
        <v>103</v>
      </c>
      <c r="G732" s="1414"/>
      <c r="H732" s="1414"/>
      <c r="I732" s="1415"/>
      <c r="J732" s="1416"/>
      <c r="K732" s="1417"/>
      <c r="L732" s="1417"/>
      <c r="M732" s="1417"/>
      <c r="N732" s="1417"/>
      <c r="O732" s="1418"/>
      <c r="P732" s="1007"/>
    </row>
    <row r="733" spans="1:16" s="73" customFormat="1" ht="20.45" customHeight="1" thickBot="1">
      <c r="A733" s="1425"/>
      <c r="B733" s="547" t="s">
        <v>210</v>
      </c>
      <c r="C733" s="548" t="s">
        <v>153</v>
      </c>
      <c r="D733" s="1281" t="s">
        <v>215</v>
      </c>
      <c r="E733" s="1280"/>
      <c r="F733" s="1422" t="s">
        <v>216</v>
      </c>
      <c r="G733" s="1423"/>
      <c r="H733" s="1423"/>
      <c r="I733" s="1424"/>
      <c r="J733" s="1419"/>
      <c r="K733" s="1420"/>
      <c r="L733" s="1420"/>
      <c r="M733" s="1420"/>
      <c r="N733" s="1420"/>
      <c r="O733" s="1421"/>
      <c r="P733" s="1007"/>
    </row>
    <row r="734" spans="1:16" s="73" customFormat="1" ht="9.75" customHeight="1">
      <c r="A734" s="1303"/>
      <c r="B734" s="1303"/>
      <c r="C734" s="1303"/>
      <c r="D734" s="1303"/>
      <c r="E734" s="1303"/>
      <c r="F734" s="1303"/>
      <c r="G734" s="1303"/>
      <c r="H734" s="1303"/>
      <c r="I734" s="1303"/>
      <c r="J734" s="1303"/>
      <c r="K734" s="1303"/>
      <c r="L734" s="1303"/>
      <c r="M734" s="1303"/>
      <c r="N734" s="1303"/>
      <c r="O734" s="1303"/>
      <c r="P734" s="1303"/>
    </row>
    <row r="735" spans="1:16" s="73" customFormat="1" ht="17.25" customHeight="1" thickBot="1">
      <c r="A735" s="241">
        <f>A699+1</f>
        <v>21</v>
      </c>
      <c r="B735" s="1302" t="s">
        <v>53</v>
      </c>
      <c r="C735" s="1302"/>
      <c r="D735" s="1302"/>
      <c r="E735" s="1302"/>
      <c r="F735" s="1302"/>
      <c r="G735" s="1302"/>
      <c r="H735" s="1302"/>
      <c r="I735" s="1302"/>
      <c r="J735" s="1302"/>
      <c r="K735" s="1302"/>
      <c r="L735" s="1302"/>
      <c r="M735" s="1302"/>
      <c r="N735" s="1302"/>
      <c r="O735" s="1302"/>
      <c r="P735" s="1007"/>
    </row>
    <row r="736" spans="1:16" s="73" customFormat="1" ht="44.25" customHeight="1">
      <c r="A736" s="1425"/>
      <c r="B736" s="1304" t="str">
        <f>IF(L738&gt;0,CONCATENATE(I738,L738),0)</f>
        <v>Roll No.:-921</v>
      </c>
      <c r="C736" s="1306"/>
      <c r="D736" s="1308" t="str">
        <f>Master!$E$8</f>
        <v>Govt. Sr. Secondary School Raimalwada</v>
      </c>
      <c r="E736" s="1309"/>
      <c r="F736" s="1309"/>
      <c r="G736" s="1309"/>
      <c r="H736" s="1309"/>
      <c r="I736" s="1309"/>
      <c r="J736" s="1309"/>
      <c r="K736" s="1309"/>
      <c r="L736" s="1309"/>
      <c r="M736" s="1309"/>
      <c r="N736" s="1309"/>
      <c r="O736" s="1310"/>
      <c r="P736" s="1007"/>
    </row>
    <row r="737" spans="1:16" s="73" customFormat="1" ht="26.25" customHeight="1" thickBot="1">
      <c r="A737" s="1425"/>
      <c r="B737" s="1305"/>
      <c r="C737" s="1307"/>
      <c r="D737" s="1311" t="str">
        <f>Master!$E$11</f>
        <v>P.S.-Bapini (Jodhpur)</v>
      </c>
      <c r="E737" s="1311"/>
      <c r="F737" s="1311"/>
      <c r="G737" s="1311"/>
      <c r="H737" s="1311"/>
      <c r="I737" s="1311"/>
      <c r="J737" s="1311"/>
      <c r="K737" s="1311"/>
      <c r="L737" s="1311"/>
      <c r="M737" s="1311"/>
      <c r="N737" s="1311"/>
      <c r="O737" s="1312"/>
      <c r="P737" s="1007"/>
    </row>
    <row r="738" spans="1:16" s="73" customFormat="1" ht="15" customHeight="1">
      <c r="A738" s="1425"/>
      <c r="B738" s="1313"/>
      <c r="C738" s="1314" t="s">
        <v>163</v>
      </c>
      <c r="D738" s="1315"/>
      <c r="E738" s="1315"/>
      <c r="F738" s="1315"/>
      <c r="G738" s="1315"/>
      <c r="H738" s="1316"/>
      <c r="I738" s="1320" t="s">
        <v>125</v>
      </c>
      <c r="J738" s="1321"/>
      <c r="K738" s="1321"/>
      <c r="L738" s="1286">
        <f>VLOOKUP(A735,'Marks Entry'!$B$9:$G$108,6)</f>
        <v>921</v>
      </c>
      <c r="M738" s="1288" t="str">
        <f>CONCATENATE('Marks Entry'!$C$3,"0",'Marks Entry'!$G$3)</f>
        <v>School U-Dise Code :-08151106901</v>
      </c>
      <c r="N738" s="1289"/>
      <c r="O738" s="1290"/>
      <c r="P738" s="1007"/>
    </row>
    <row r="739" spans="1:16" s="73" customFormat="1" ht="15" customHeight="1">
      <c r="A739" s="1425"/>
      <c r="B739" s="1313"/>
      <c r="C739" s="1314"/>
      <c r="D739" s="1315"/>
      <c r="E739" s="1315"/>
      <c r="F739" s="1315"/>
      <c r="G739" s="1315"/>
      <c r="H739" s="1316"/>
      <c r="I739" s="1320"/>
      <c r="J739" s="1321"/>
      <c r="K739" s="1321"/>
      <c r="L739" s="1286"/>
      <c r="M739" s="1291" t="str">
        <f>CONCATENATE('Marks Entry'!$I$3,'Marks Entry'!$J$3)</f>
        <v>Session :-2022-23</v>
      </c>
      <c r="N739" s="1292"/>
      <c r="O739" s="1293"/>
      <c r="P739" s="1007"/>
    </row>
    <row r="740" spans="1:16" s="73" customFormat="1" ht="15" customHeight="1" thickBot="1">
      <c r="A740" s="1425"/>
      <c r="B740" s="1313"/>
      <c r="C740" s="1317"/>
      <c r="D740" s="1318"/>
      <c r="E740" s="1318"/>
      <c r="F740" s="1318"/>
      <c r="G740" s="1318"/>
      <c r="H740" s="1319"/>
      <c r="I740" s="1322"/>
      <c r="J740" s="1323"/>
      <c r="K740" s="1323"/>
      <c r="L740" s="1287"/>
      <c r="M740" s="1294"/>
      <c r="N740" s="1295"/>
      <c r="O740" s="1296"/>
      <c r="P740" s="1007"/>
    </row>
    <row r="741" spans="1:16" s="73" customFormat="1" ht="19.5" customHeight="1">
      <c r="A741" s="1425"/>
      <c r="B741" s="543" t="s">
        <v>210</v>
      </c>
      <c r="C741" s="1297" t="s">
        <v>21</v>
      </c>
      <c r="D741" s="1298"/>
      <c r="E741" s="1298"/>
      <c r="F741" s="1298"/>
      <c r="G741" s="1299"/>
      <c r="H741" s="13" t="s">
        <v>161</v>
      </c>
      <c r="I741" s="1300">
        <f>VLOOKUP($A735,'Marks Entry'!$B$9:$FN$108,4,0)</f>
        <v>0</v>
      </c>
      <c r="J741" s="1300"/>
      <c r="K741" s="1300"/>
      <c r="L741" s="1300"/>
      <c r="M741" s="1300"/>
      <c r="N741" s="1300"/>
      <c r="O741" s="1301"/>
      <c r="P741" s="1007"/>
    </row>
    <row r="742" spans="1:16" s="73" customFormat="1" ht="19.5" customHeight="1">
      <c r="A742" s="1425"/>
      <c r="B742" s="543" t="s">
        <v>210</v>
      </c>
      <c r="C742" s="1283" t="s">
        <v>23</v>
      </c>
      <c r="D742" s="1284"/>
      <c r="E742" s="1284"/>
      <c r="F742" s="1284"/>
      <c r="G742" s="1285"/>
      <c r="H742" s="25" t="s">
        <v>161</v>
      </c>
      <c r="I742" s="1252">
        <f>VLOOKUP($A735,'Marks Entry'!$B$9:$FN$108,7,0)</f>
        <v>0</v>
      </c>
      <c r="J742" s="1252"/>
      <c r="K742" s="1252"/>
      <c r="L742" s="1252"/>
      <c r="M742" s="1252"/>
      <c r="N742" s="1252"/>
      <c r="O742" s="1253"/>
      <c r="P742" s="1007"/>
    </row>
    <row r="743" spans="1:16" s="73" customFormat="1" ht="19.5" customHeight="1">
      <c r="A743" s="1425"/>
      <c r="B743" s="543" t="s">
        <v>210</v>
      </c>
      <c r="C743" s="1283" t="s">
        <v>24</v>
      </c>
      <c r="D743" s="1284"/>
      <c r="E743" s="1284"/>
      <c r="F743" s="1284"/>
      <c r="G743" s="1285"/>
      <c r="H743" s="25" t="s">
        <v>161</v>
      </c>
      <c r="I743" s="1252">
        <f>VLOOKUP($A735,'Marks Entry'!$B$9:$FN$108,8,0)</f>
        <v>0</v>
      </c>
      <c r="J743" s="1252"/>
      <c r="K743" s="1252"/>
      <c r="L743" s="1252"/>
      <c r="M743" s="1252"/>
      <c r="N743" s="1252"/>
      <c r="O743" s="1253"/>
      <c r="P743" s="1007"/>
    </row>
    <row r="744" spans="1:16" s="73" customFormat="1" ht="19.5" customHeight="1">
      <c r="A744" s="1425"/>
      <c r="B744" s="543" t="s">
        <v>210</v>
      </c>
      <c r="C744" s="1283" t="s">
        <v>55</v>
      </c>
      <c r="D744" s="1284"/>
      <c r="E744" s="1284"/>
      <c r="F744" s="1284"/>
      <c r="G744" s="1285"/>
      <c r="H744" s="25" t="s">
        <v>161</v>
      </c>
      <c r="I744" s="1252">
        <f>VLOOKUP($A735,'Marks Entry'!$B$9:$FN$108,9,0)</f>
        <v>0</v>
      </c>
      <c r="J744" s="1252"/>
      <c r="K744" s="1252"/>
      <c r="L744" s="1252"/>
      <c r="M744" s="1252"/>
      <c r="N744" s="1252"/>
      <c r="O744" s="1253"/>
      <c r="P744" s="1007"/>
    </row>
    <row r="745" spans="1:16" s="73" customFormat="1" ht="19.5" customHeight="1">
      <c r="A745" s="1425"/>
      <c r="B745" s="543" t="s">
        <v>210</v>
      </c>
      <c r="C745" s="1283" t="s">
        <v>56</v>
      </c>
      <c r="D745" s="1284"/>
      <c r="E745" s="1284"/>
      <c r="F745" s="1284"/>
      <c r="G745" s="1285"/>
      <c r="H745" s="25" t="s">
        <v>161</v>
      </c>
      <c r="I745" s="1251" t="str">
        <f>CONCATENATE('Marks Entry'!$G$4,'Marks Entry'!$J$4)</f>
        <v>6(A)</v>
      </c>
      <c r="J745" s="1252"/>
      <c r="K745" s="1252"/>
      <c r="L745" s="1252"/>
      <c r="M745" s="1252"/>
      <c r="N745" s="1252"/>
      <c r="O745" s="1253"/>
      <c r="P745" s="1007"/>
    </row>
    <row r="746" spans="1:16" s="73" customFormat="1" ht="19.5" customHeight="1" thickBot="1">
      <c r="A746" s="1425"/>
      <c r="B746" s="543" t="s">
        <v>210</v>
      </c>
      <c r="C746" s="1254" t="s">
        <v>26</v>
      </c>
      <c r="D746" s="1255"/>
      <c r="E746" s="1255"/>
      <c r="F746" s="1255"/>
      <c r="G746" s="1256"/>
      <c r="H746" s="61" t="s">
        <v>161</v>
      </c>
      <c r="I746" s="1257">
        <f>VLOOKUP($A735,'Marks Entry'!$B$9:$FN$108,10,0)</f>
        <v>0</v>
      </c>
      <c r="J746" s="1257"/>
      <c r="K746" s="1257"/>
      <c r="L746" s="1257"/>
      <c r="M746" s="1257"/>
      <c r="N746" s="1257"/>
      <c r="O746" s="1258"/>
      <c r="P746" s="1007"/>
    </row>
    <row r="747" spans="1:16" s="73" customFormat="1" ht="34.5" customHeight="1">
      <c r="A747" s="1425"/>
      <c r="B747" s="543" t="s">
        <v>210</v>
      </c>
      <c r="C747" s="1259" t="s">
        <v>57</v>
      </c>
      <c r="D747" s="1260"/>
      <c r="E747" s="525" t="s">
        <v>82</v>
      </c>
      <c r="F747" s="525" t="s">
        <v>83</v>
      </c>
      <c r="G747" s="525" t="str">
        <f>'Marks Entry'!$R$5</f>
        <v>No Bag Day Activity</v>
      </c>
      <c r="H747" s="521" t="s">
        <v>32</v>
      </c>
      <c r="I747" s="1261" t="s">
        <v>58</v>
      </c>
      <c r="J747" s="1262"/>
      <c r="K747" s="522" t="s">
        <v>203</v>
      </c>
      <c r="L747" s="1263" t="s">
        <v>94</v>
      </c>
      <c r="M747" s="1264"/>
      <c r="N747" s="535" t="s">
        <v>86</v>
      </c>
      <c r="O747" s="1265" t="s">
        <v>101</v>
      </c>
      <c r="P747" s="1007"/>
    </row>
    <row r="748" spans="1:16" s="73" customFormat="1" ht="20.45" customHeight="1" thickBot="1">
      <c r="A748" s="1425"/>
      <c r="B748" s="543" t="s">
        <v>210</v>
      </c>
      <c r="C748" s="1267" t="s">
        <v>59</v>
      </c>
      <c r="D748" s="1268"/>
      <c r="E748" s="549">
        <f>'Marks Entry'!$N$7</f>
        <v>10</v>
      </c>
      <c r="F748" s="549">
        <f>'Marks Entry'!$Q$7</f>
        <v>10</v>
      </c>
      <c r="G748" s="549">
        <f>'Marks Entry'!$T$7</f>
        <v>10</v>
      </c>
      <c r="H748" s="111">
        <f>SUM(E748:G748)</f>
        <v>30</v>
      </c>
      <c r="I748" s="1269">
        <f>'Marks Entry'!$X$7</f>
        <v>70</v>
      </c>
      <c r="J748" s="1270"/>
      <c r="K748" s="531">
        <f>SUM(H748,I748)</f>
        <v>100</v>
      </c>
      <c r="L748" s="1330">
        <f>'Marks Entry'!$AA$7</f>
        <v>100</v>
      </c>
      <c r="M748" s="1331"/>
      <c r="N748" s="536">
        <f>H748+I748+L748</f>
        <v>200</v>
      </c>
      <c r="O748" s="1266"/>
      <c r="P748" s="1007"/>
    </row>
    <row r="749" spans="1:16" s="73" customFormat="1" ht="20.45" customHeight="1">
      <c r="A749" s="1425"/>
      <c r="B749" s="543" t="s">
        <v>210</v>
      </c>
      <c r="C749" s="1324" t="str">
        <f>'Marks Entry'!$L$3</f>
        <v>HINDI</v>
      </c>
      <c r="D749" s="1325"/>
      <c r="E749" s="527">
        <f>IF($L738="TC",0,IF($L738="Nso",0,VLOOKUP($A735,'Marks Entry'!$B$9:$FN$108,13,0)))</f>
        <v>0</v>
      </c>
      <c r="F749" s="527">
        <f>IF($L738="TC",0,IF($L738="Nso",0,VLOOKUP($A735,'Marks Entry'!$B$9:$FN$108,16,0)))</f>
        <v>0</v>
      </c>
      <c r="G749" s="527">
        <f>IF($L738="TC",0,IF($L738="Nso",0,VLOOKUP($A735,'Marks Entry'!$B$9:$FN$108,19,0)))</f>
        <v>0</v>
      </c>
      <c r="H749" s="528">
        <f>SUM(E749:G749)</f>
        <v>0</v>
      </c>
      <c r="I749" s="1326">
        <f>IF($L738="TC",0,IF($L738="Nso",0,VLOOKUP($A735,'Marks Entry'!$B$9:$FN$108,23,0)))</f>
        <v>0</v>
      </c>
      <c r="J749" s="1327"/>
      <c r="K749" s="532">
        <f>SUM(H749,I749)</f>
        <v>0</v>
      </c>
      <c r="L749" s="1328">
        <f>IF($L738="TC",0,IF($L738="Nso",0,VLOOKUP($A735,'Marks Entry'!$B$9:$FN$108,26,0)))</f>
        <v>0</v>
      </c>
      <c r="M749" s="1329"/>
      <c r="N749" s="537">
        <f>SUM(H749,I749,L749)</f>
        <v>0</v>
      </c>
      <c r="O749" s="544" t="str">
        <f>IF($L738="TC",0,IF($L738="Nso",0,VLOOKUP($A735,'Marks Entry'!$B$9:$FN$108,30,0)))</f>
        <v>E</v>
      </c>
      <c r="P749" s="1007"/>
    </row>
    <row r="750" spans="1:16" s="73" customFormat="1" ht="20.45" customHeight="1">
      <c r="A750" s="1425"/>
      <c r="B750" s="543" t="s">
        <v>210</v>
      </c>
      <c r="C750" s="1271" t="str">
        <f>'Marks Entry'!$AF$3</f>
        <v>ENGLISH</v>
      </c>
      <c r="D750" s="1272"/>
      <c r="E750" s="527">
        <f>IF($L738="TC",0,IF($L738="Nso",0,VLOOKUP($A735,'Marks Entry'!$B$9:$FN$108,33,0)))</f>
        <v>0</v>
      </c>
      <c r="F750" s="527">
        <f>IF($L738="TC",0,IF($L738="Nso",0,VLOOKUP($A735,'Marks Entry'!$B$9:$FN$108,36,0)))</f>
        <v>0</v>
      </c>
      <c r="G750" s="527">
        <f>IF($L738="TC",0,IF($L738="Nso",0,VLOOKUP($A735,'Marks Entry'!$B$9:$FN$108,39,0)))</f>
        <v>0</v>
      </c>
      <c r="H750" s="529">
        <f t="shared" ref="H750:H754" si="60">SUM(E750:G750)</f>
        <v>0</v>
      </c>
      <c r="I750" s="1273">
        <f>IF($L738="TC",0,IF($L738="Nso",0,VLOOKUP($A735,'Marks Entry'!$B$9:$FN$108,43,0)))</f>
        <v>0</v>
      </c>
      <c r="J750" s="1274"/>
      <c r="K750" s="533">
        <f t="shared" ref="K750:K754" si="61">SUM(H750,I750)</f>
        <v>0</v>
      </c>
      <c r="L750" s="1275">
        <f>IF($L738="TC",0,IF($L738="Nso",0,VLOOKUP($A735,'Marks Entry'!$B$9:$FN$108,46,0)))</f>
        <v>0</v>
      </c>
      <c r="M750" s="1276"/>
      <c r="N750" s="537">
        <f t="shared" ref="N750:N754" si="62">SUM(H750,I750,L750)</f>
        <v>0</v>
      </c>
      <c r="O750" s="544" t="str">
        <f>IF($L738="TC",0,IF($L738="Nso",0,VLOOKUP($A735,'Marks Entry'!$B$9:$FN$108,50,0)))</f>
        <v>E</v>
      </c>
      <c r="P750" s="1007"/>
    </row>
    <row r="751" spans="1:16" s="73" customFormat="1" ht="20.45" customHeight="1">
      <c r="A751" s="1425"/>
      <c r="B751" s="543" t="s">
        <v>210</v>
      </c>
      <c r="C751" s="1271" t="str">
        <f>'Marks Entry'!$AZ$3</f>
        <v>SANSKRIT</v>
      </c>
      <c r="D751" s="1272"/>
      <c r="E751" s="527">
        <f>IF($L738="TC",0,IF($L738="Nso",0,VLOOKUP($A735,'Marks Entry'!$B$9:$FN$108,53,0)))</f>
        <v>0</v>
      </c>
      <c r="F751" s="527">
        <f>IF($L738="TC",0,IF($L738="TC",0,IF($L738="Nso",0,VLOOKUP($A735,'Marks Entry'!$B$9:$FN$108,56,0))))</f>
        <v>0</v>
      </c>
      <c r="G751" s="527">
        <f>IF($L738="TC",0,IF($L738="TC",0,IF($L738="Nso",0,VLOOKUP($A735,'Marks Entry'!$B$9:$FN$108,59,0))))</f>
        <v>0</v>
      </c>
      <c r="H751" s="529">
        <f t="shared" si="60"/>
        <v>0</v>
      </c>
      <c r="I751" s="1273">
        <f>IF($L738="TC",0,IF($L738="Nso",0,VLOOKUP($A735,'Marks Entry'!$B$9:$FN$108,63,0)))</f>
        <v>0</v>
      </c>
      <c r="J751" s="1274"/>
      <c r="K751" s="533">
        <f t="shared" si="61"/>
        <v>0</v>
      </c>
      <c r="L751" s="1275">
        <f>IF($L738="TC",0,IF($L738="Nso",0,VLOOKUP($A735,'Marks Entry'!$B$9:$FN$108,66,0)))</f>
        <v>0</v>
      </c>
      <c r="M751" s="1276"/>
      <c r="N751" s="537">
        <f t="shared" si="62"/>
        <v>0</v>
      </c>
      <c r="O751" s="544" t="str">
        <f>IF($L738="TC",0,IF($L738="Nso",0,VLOOKUP($A735,'Marks Entry'!$B$9:$FN$108,70,0)))</f>
        <v>E</v>
      </c>
      <c r="P751" s="1007"/>
    </row>
    <row r="752" spans="1:16" s="73" customFormat="1" ht="20.45" customHeight="1">
      <c r="A752" s="1425"/>
      <c r="B752" s="543" t="s">
        <v>210</v>
      </c>
      <c r="C752" s="1271" t="str">
        <f>'Marks Entry'!$BT$3</f>
        <v>SCIENCE</v>
      </c>
      <c r="D752" s="1272"/>
      <c r="E752" s="527">
        <f>IF($L738="TC",0,IF($L738="Nso",0,VLOOKUP($A735,'Marks Entry'!$B$9:$FN$108,73,0)))</f>
        <v>0</v>
      </c>
      <c r="F752" s="527">
        <f>IF($L738="TC",0,IF($L738="Nso",0,VLOOKUP($A735,'Marks Entry'!$B$9:$FN$108,76,0)))</f>
        <v>0</v>
      </c>
      <c r="G752" s="527">
        <f>IF($L738="TC",0,IF($L738="Nso",0,VLOOKUP($A735,'Marks Entry'!$B$9:$FN$108,79,0)))</f>
        <v>0</v>
      </c>
      <c r="H752" s="529">
        <f t="shared" si="60"/>
        <v>0</v>
      </c>
      <c r="I752" s="1273">
        <f>IF($L738="TC",0,IF($L738="Nso",0,VLOOKUP($A735,'Marks Entry'!$B$9:$FN$108,83,0)))</f>
        <v>0</v>
      </c>
      <c r="J752" s="1274"/>
      <c r="K752" s="533">
        <f t="shared" si="61"/>
        <v>0</v>
      </c>
      <c r="L752" s="1275">
        <f>IF($L738="TC",0,IF($L738="Nso",0,VLOOKUP($A735,'Marks Entry'!$B$9:$FN$108,86,0)))</f>
        <v>0</v>
      </c>
      <c r="M752" s="1276"/>
      <c r="N752" s="537">
        <f t="shared" si="62"/>
        <v>0</v>
      </c>
      <c r="O752" s="544" t="str">
        <f>IF($L738="TC",0,IF($L738="Nso",0,VLOOKUP($A735,'Marks Entry'!$B$9:$FN$108,90,0)))</f>
        <v>E</v>
      </c>
      <c r="P752" s="1007"/>
    </row>
    <row r="753" spans="1:16" s="73" customFormat="1" ht="20.45" customHeight="1">
      <c r="A753" s="1425"/>
      <c r="B753" s="543" t="s">
        <v>210</v>
      </c>
      <c r="C753" s="1271" t="str">
        <f>'Marks Entry'!$CN$3</f>
        <v>MATHEMATICS</v>
      </c>
      <c r="D753" s="1272"/>
      <c r="E753" s="527">
        <f>IF($L738="TC",0,IF($L738="Nso",0,VLOOKUP($A735,'Marks Entry'!$B$9:$FN$108,93,0)))</f>
        <v>0</v>
      </c>
      <c r="F753" s="527">
        <f>IF($L738="TC",0,IF($L738="Nso",0,VLOOKUP($A735,'Marks Entry'!$B$9:$FN$108,96,0)))</f>
        <v>0</v>
      </c>
      <c r="G753" s="527">
        <f>IF($L738="TC",0,IF($L738="Nso",0,VLOOKUP($A735,'Marks Entry'!$B$9:$FN$108,99,0)))</f>
        <v>0</v>
      </c>
      <c r="H753" s="529">
        <f t="shared" si="60"/>
        <v>0</v>
      </c>
      <c r="I753" s="1273">
        <f>IF($L738="TC",0,IF($L738="Nso",0,VLOOKUP($A735,'Marks Entry'!$B$9:$FN$108,103,0)))</f>
        <v>0</v>
      </c>
      <c r="J753" s="1274"/>
      <c r="K753" s="533">
        <f t="shared" si="61"/>
        <v>0</v>
      </c>
      <c r="L753" s="1275">
        <f>IF($L738="TC",0,IF($L738="Nso",0,VLOOKUP($A735,'Marks Entry'!$B$9:$FN$108,106,0)))</f>
        <v>0</v>
      </c>
      <c r="M753" s="1276"/>
      <c r="N753" s="537">
        <f t="shared" si="62"/>
        <v>0</v>
      </c>
      <c r="O753" s="544" t="str">
        <f>IF($L738="TC",0,IF($L738="Nso",0,VLOOKUP($A735,'Marks Entry'!$B$9:$FN$108,110,0)))</f>
        <v>E</v>
      </c>
      <c r="P753" s="1007"/>
    </row>
    <row r="754" spans="1:16" s="73" customFormat="1" ht="20.45" customHeight="1" thickBot="1">
      <c r="A754" s="1425"/>
      <c r="B754" s="543" t="s">
        <v>210</v>
      </c>
      <c r="C754" s="1277" t="str">
        <f>'Marks Entry'!$DH$3</f>
        <v>SOCIAL SCIENCE</v>
      </c>
      <c r="D754" s="1278"/>
      <c r="E754" s="527">
        <f>IF($L738="TC",0,IF($L738="Nso",0,VLOOKUP($A735,'Marks Entry'!$B$9:$FN$108,113,0)))</f>
        <v>0</v>
      </c>
      <c r="F754" s="527">
        <f>IF($L738="TC",0,IF($L738="Nso",0,VLOOKUP($A735,'Marks Entry'!$B$9:$FN$108,116,0)))</f>
        <v>0</v>
      </c>
      <c r="G754" s="527">
        <f>IF($L738="TC",0,IF($L738="Nso",0,VLOOKUP($A735,'Marks Entry'!$B$9:$FN$108,119,0)))</f>
        <v>0</v>
      </c>
      <c r="H754" s="530">
        <f t="shared" si="60"/>
        <v>0</v>
      </c>
      <c r="I754" s="1279">
        <f>IF($L738="TC",0,IF($L738="Nso",0,VLOOKUP($A735,'Marks Entry'!$B$9:$FN$108,123,0)))</f>
        <v>0</v>
      </c>
      <c r="J754" s="1280"/>
      <c r="K754" s="534">
        <f t="shared" si="61"/>
        <v>0</v>
      </c>
      <c r="L754" s="1281">
        <f>IF($L738="TC",0,IF($L738="Nso",0,VLOOKUP($A735,'Marks Entry'!$B$9:$FN$108,126,0)))</f>
        <v>0</v>
      </c>
      <c r="M754" s="1282"/>
      <c r="N754" s="537">
        <f t="shared" si="62"/>
        <v>0</v>
      </c>
      <c r="O754" s="544" t="str">
        <f>IF($L738="TC",0,IF($L738="Nso",0,VLOOKUP($A735,'Marks Entry'!$B$9:$FN$108,130,0)))</f>
        <v>E</v>
      </c>
      <c r="P754" s="1007"/>
    </row>
    <row r="755" spans="1:16" s="73" customFormat="1" ht="20.45" customHeight="1">
      <c r="A755" s="1425"/>
      <c r="B755" s="543" t="s">
        <v>210</v>
      </c>
      <c r="C755" s="1350" t="s">
        <v>87</v>
      </c>
      <c r="D755" s="1351"/>
      <c r="E755" s="1352"/>
      <c r="F755" s="1356" t="s">
        <v>88</v>
      </c>
      <c r="G755" s="1357"/>
      <c r="H755" s="1358" t="s">
        <v>89</v>
      </c>
      <c r="I755" s="1358"/>
      <c r="J755" s="1359" t="s">
        <v>44</v>
      </c>
      <c r="K755" s="1360"/>
      <c r="L755" s="236" t="s">
        <v>95</v>
      </c>
      <c r="M755" s="691" t="s">
        <v>208</v>
      </c>
      <c r="N755" s="200" t="s">
        <v>42</v>
      </c>
      <c r="O755" s="545" t="s">
        <v>46</v>
      </c>
      <c r="P755" s="1007"/>
    </row>
    <row r="756" spans="1:16" s="73" customFormat="1" ht="20.45" customHeight="1" thickBot="1">
      <c r="A756" s="1425"/>
      <c r="B756" s="543" t="s">
        <v>210</v>
      </c>
      <c r="C756" s="1353"/>
      <c r="D756" s="1354"/>
      <c r="E756" s="1355"/>
      <c r="F756" s="1361">
        <f>IF($L738="TC",0,IF($L738="Nso",0,VLOOKUP($A735,'Marks Entry'!$B$9:$FN$108,161,0)))</f>
        <v>1200</v>
      </c>
      <c r="G756" s="1362"/>
      <c r="H756" s="1363">
        <f>IF($L738="TC",0,IF($L738="Nso",0,VLOOKUP($A735,'Marks Entry'!$B$9:$FN$108,162,0)))</f>
        <v>0</v>
      </c>
      <c r="I756" s="1363"/>
      <c r="J756" s="1364">
        <f>IF($L738="TC",0,IF($L738="Nso",0,VLOOKUP($A735,'Marks Entry'!$B$9:$FN$108,163,0)))</f>
        <v>0</v>
      </c>
      <c r="K756" s="1365"/>
      <c r="L756" s="237" t="str">
        <f>IF($L738="TC",0,IF($L738="Nso",0,VLOOKUP($A735,'Marks Entry'!$B$9:$FN$108,164,0)))</f>
        <v/>
      </c>
      <c r="M756" s="237" t="str">
        <f>IF($L738="TC",0,IF($L738="Nso",0,VLOOKUP($A735,'Marks Entry'!$B$9:$FN$108,165,0)))</f>
        <v/>
      </c>
      <c r="N756" s="542" t="str">
        <f>IF($L738="TC","TC",IF($L738="Nso","NSO",VLOOKUP($A735,'Marks Entry'!$B$9:$FN$108,166,0)))</f>
        <v>PROMOTED</v>
      </c>
      <c r="O756" s="546" t="str">
        <f>IF($L738="Nso",0,VLOOKUP($A735,'Marks Entry'!$B$9:$FN$108,168,0))</f>
        <v/>
      </c>
      <c r="P756" s="1007"/>
    </row>
    <row r="757" spans="1:16" s="73" customFormat="1" ht="20.45" customHeight="1">
      <c r="A757" s="1425"/>
      <c r="B757" s="543" t="s">
        <v>210</v>
      </c>
      <c r="C757" s="1332" t="s">
        <v>62</v>
      </c>
      <c r="D757" s="1333"/>
      <c r="E757" s="1333"/>
      <c r="F757" s="1333"/>
      <c r="G757" s="1333"/>
      <c r="H757" s="1333"/>
      <c r="I757" s="1334"/>
      <c r="J757" s="1335" t="s">
        <v>63</v>
      </c>
      <c r="K757" s="1335"/>
      <c r="L757" s="1336"/>
      <c r="M757" s="238">
        <f>IF($L738="TC",0,IF($L738="Nso",0,VLOOKUP($A735,'Marks Entry'!$B$9:$FN$108,158,0)))</f>
        <v>0</v>
      </c>
      <c r="N757" s="1337" t="s">
        <v>104</v>
      </c>
      <c r="O757" s="1338"/>
      <c r="P757" s="1007"/>
    </row>
    <row r="758" spans="1:16" s="73" customFormat="1" ht="20.45" customHeight="1" thickBot="1">
      <c r="A758" s="1425"/>
      <c r="B758" s="543" t="s">
        <v>210</v>
      </c>
      <c r="C758" s="1339" t="s">
        <v>57</v>
      </c>
      <c r="D758" s="1340"/>
      <c r="E758" s="1340"/>
      <c r="F758" s="1341" t="s">
        <v>168</v>
      </c>
      <c r="G758" s="1341"/>
      <c r="H758" s="1341"/>
      <c r="I758" s="523" t="s">
        <v>50</v>
      </c>
      <c r="J758" s="1342" t="s">
        <v>64</v>
      </c>
      <c r="K758" s="1342"/>
      <c r="L758" s="1343"/>
      <c r="M758" s="239">
        <f>IF($L738="TC",0,IF($L738="Nso",0,VLOOKUP($A735,'Marks Entry'!$B$9:$FN$108,159,0)))</f>
        <v>0</v>
      </c>
      <c r="N758" s="1344" t="str">
        <f>IF($L738="TC",0,IF($L738="Nso",0,VLOOKUP($A735,'Marks Entry'!$B$9:$FN$108,160,0)))</f>
        <v/>
      </c>
      <c r="O758" s="1345"/>
      <c r="P758" s="1007"/>
    </row>
    <row r="759" spans="1:16" s="73" customFormat="1" ht="20.45" customHeight="1">
      <c r="A759" s="1425"/>
      <c r="B759" s="543" t="s">
        <v>210</v>
      </c>
      <c r="C759" s="1339"/>
      <c r="D759" s="1340"/>
      <c r="E759" s="1340"/>
      <c r="F759" s="1341"/>
      <c r="G759" s="1341"/>
      <c r="H759" s="1341"/>
      <c r="I759" s="524" t="s">
        <v>102</v>
      </c>
      <c r="J759" s="1346" t="s">
        <v>65</v>
      </c>
      <c r="K759" s="1346"/>
      <c r="L759" s="1347"/>
      <c r="M759" s="1348" t="str">
        <f>IF($L738="TC",0,IF($L738="Nso",0,VLOOKUP($A735,'Marks Entry'!$B$9:$FN$108,169,0)))</f>
        <v>Need Improvement</v>
      </c>
      <c r="N759" s="1348"/>
      <c r="O759" s="1349"/>
      <c r="P759" s="1007"/>
    </row>
    <row r="760" spans="1:16" s="73" customFormat="1" ht="20.45" customHeight="1">
      <c r="A760" s="1425"/>
      <c r="B760" s="543" t="s">
        <v>210</v>
      </c>
      <c r="C760" s="1397" t="str">
        <f>'Marks Entry'!$EB$3</f>
        <v>Work Exp.</v>
      </c>
      <c r="D760" s="1398"/>
      <c r="E760" s="1399"/>
      <c r="F760" s="1400" t="str">
        <f>IF($L738="TC",0,IF($L738="Nso",0,VLOOKUP($A735,'Marks Entry'!$B$9:$GM$108,186,0)))</f>
        <v>0/100</v>
      </c>
      <c r="G760" s="1400"/>
      <c r="H760" s="1400"/>
      <c r="I760" s="59" t="str">
        <f>IF($L738="TC",0,IF($L738="Nso",0,VLOOKUP($A735,'Marks Entry'!$B$9:$GM$108,139,0)))</f>
        <v>E</v>
      </c>
      <c r="J760" s="1401" t="s">
        <v>81</v>
      </c>
      <c r="K760" s="1401"/>
      <c r="L760" s="1402"/>
      <c r="M760" s="1403">
        <f>'Marks Entry'!$AA$2</f>
        <v>45041</v>
      </c>
      <c r="N760" s="1403"/>
      <c r="O760" s="1404"/>
      <c r="P760" s="1007"/>
    </row>
    <row r="761" spans="1:16" s="73" customFormat="1" ht="20.45" customHeight="1">
      <c r="A761" s="1425"/>
      <c r="B761" s="543" t="s">
        <v>210</v>
      </c>
      <c r="C761" s="1405" t="str">
        <f>'Marks Entry'!$EK$3</f>
        <v>Art Edu.</v>
      </c>
      <c r="D761" s="1400"/>
      <c r="E761" s="1400"/>
      <c r="F761" s="1406" t="str">
        <f>IF($L738="TC",0,IF($L738="Nso",0,VLOOKUP($A735,'Marks Entry'!$B$9:$GM$108,190,0)))</f>
        <v>0/100</v>
      </c>
      <c r="G761" s="1407"/>
      <c r="H761" s="1408"/>
      <c r="I761" s="59" t="str">
        <f>IF($L738="TC",0,IF($L738="Nso",0,VLOOKUP($A735,'Marks Entry'!$B$9:$GM$108,148,0)))</f>
        <v>E</v>
      </c>
      <c r="J761" s="1409"/>
      <c r="K761" s="1409"/>
      <c r="L761" s="1410"/>
      <c r="M761" s="1410"/>
      <c r="N761" s="1410"/>
      <c r="O761" s="1411"/>
      <c r="P761" s="1007"/>
    </row>
    <row r="762" spans="1:16" s="73" customFormat="1" ht="20.45" customHeight="1">
      <c r="A762" s="1425"/>
      <c r="B762" s="543" t="s">
        <v>210</v>
      </c>
      <c r="C762" s="1366" t="str">
        <f>'Marks Entry'!$ET$3</f>
        <v>HEALTH &amp; PHY. EDU.</v>
      </c>
      <c r="D762" s="1367"/>
      <c r="E762" s="1367"/>
      <c r="F762" s="1368" t="str">
        <f>IF($L738="TC",0,IF($L738="Nso",0,VLOOKUP($A735,'Marks Entry'!$B$9:$GM$108,194,0)))</f>
        <v>0/100</v>
      </c>
      <c r="G762" s="1369"/>
      <c r="H762" s="1370"/>
      <c r="I762" s="59" t="str">
        <f>IF($L738="TC",0,IF($L738="Nso",0,VLOOKUP($A735,'Marks Entry'!$B$9:$GM$108,157,0)))</f>
        <v>E</v>
      </c>
      <c r="J762" s="1371" t="s">
        <v>77</v>
      </c>
      <c r="K762" s="1372"/>
      <c r="L762" s="1373"/>
      <c r="M762" s="1377"/>
      <c r="N762" s="1372"/>
      <c r="O762" s="1378"/>
      <c r="P762" s="1007"/>
    </row>
    <row r="763" spans="1:16" s="73" customFormat="1" ht="20.45" customHeight="1">
      <c r="A763" s="1425"/>
      <c r="B763" s="543" t="s">
        <v>210</v>
      </c>
      <c r="C763" s="1381" t="s">
        <v>66</v>
      </c>
      <c r="D763" s="1382"/>
      <c r="E763" s="1382"/>
      <c r="F763" s="1382"/>
      <c r="G763" s="1382"/>
      <c r="H763" s="1382"/>
      <c r="I763" s="1383"/>
      <c r="J763" s="1374"/>
      <c r="K763" s="1375"/>
      <c r="L763" s="1376"/>
      <c r="M763" s="1379"/>
      <c r="N763" s="1375"/>
      <c r="O763" s="1380"/>
      <c r="P763" s="1007"/>
    </row>
    <row r="764" spans="1:16" s="73" customFormat="1" ht="20.45" customHeight="1" thickBot="1">
      <c r="A764" s="1425"/>
      <c r="B764" s="543" t="s">
        <v>210</v>
      </c>
      <c r="C764" s="60" t="s">
        <v>67</v>
      </c>
      <c r="D764" s="1384" t="s">
        <v>72</v>
      </c>
      <c r="E764" s="1385"/>
      <c r="F764" s="1384" t="s">
        <v>73</v>
      </c>
      <c r="G764" s="1386"/>
      <c r="H764" s="1386"/>
      <c r="I764" s="1387"/>
      <c r="J764" s="1388" t="s">
        <v>78</v>
      </c>
      <c r="K764" s="1389"/>
      <c r="L764" s="1389"/>
      <c r="M764" s="1389"/>
      <c r="N764" s="1389"/>
      <c r="O764" s="1390"/>
      <c r="P764" s="1007"/>
    </row>
    <row r="765" spans="1:16" s="73" customFormat="1" ht="20.45" customHeight="1">
      <c r="A765" s="1425"/>
      <c r="B765" s="543" t="s">
        <v>210</v>
      </c>
      <c r="C765" s="690" t="s">
        <v>68</v>
      </c>
      <c r="D765" s="1328" t="s">
        <v>211</v>
      </c>
      <c r="E765" s="1327"/>
      <c r="F765" s="1394" t="s">
        <v>74</v>
      </c>
      <c r="G765" s="1395"/>
      <c r="H765" s="1395"/>
      <c r="I765" s="1396"/>
      <c r="J765" s="1391"/>
      <c r="K765" s="1392"/>
      <c r="L765" s="1392"/>
      <c r="M765" s="1392"/>
      <c r="N765" s="1392"/>
      <c r="O765" s="1393"/>
      <c r="P765" s="1007"/>
    </row>
    <row r="766" spans="1:16" s="73" customFormat="1" ht="20.45" customHeight="1">
      <c r="A766" s="1425"/>
      <c r="B766" s="543" t="s">
        <v>210</v>
      </c>
      <c r="C766" s="689" t="s">
        <v>69</v>
      </c>
      <c r="D766" s="1275" t="s">
        <v>212</v>
      </c>
      <c r="E766" s="1274"/>
      <c r="F766" s="1413" t="s">
        <v>75</v>
      </c>
      <c r="G766" s="1414"/>
      <c r="H766" s="1414"/>
      <c r="I766" s="1415"/>
      <c r="J766" s="1391"/>
      <c r="K766" s="1392"/>
      <c r="L766" s="1392"/>
      <c r="M766" s="1392"/>
      <c r="N766" s="1392"/>
      <c r="O766" s="1393"/>
      <c r="P766" s="1007"/>
    </row>
    <row r="767" spans="1:16" s="73" customFormat="1" ht="20.45" customHeight="1">
      <c r="A767" s="1425"/>
      <c r="B767" s="543" t="s">
        <v>210</v>
      </c>
      <c r="C767" s="689" t="s">
        <v>71</v>
      </c>
      <c r="D767" s="1275" t="s">
        <v>213</v>
      </c>
      <c r="E767" s="1274"/>
      <c r="F767" s="1413" t="s">
        <v>76</v>
      </c>
      <c r="G767" s="1414"/>
      <c r="H767" s="1414"/>
      <c r="I767" s="1415"/>
      <c r="J767" s="1416" t="s">
        <v>90</v>
      </c>
      <c r="K767" s="1417"/>
      <c r="L767" s="1417"/>
      <c r="M767" s="1417"/>
      <c r="N767" s="1417"/>
      <c r="O767" s="1418"/>
      <c r="P767" s="1007"/>
    </row>
    <row r="768" spans="1:16" s="73" customFormat="1" ht="20.45" customHeight="1">
      <c r="A768" s="1425"/>
      <c r="B768" s="543" t="s">
        <v>210</v>
      </c>
      <c r="C768" s="689" t="s">
        <v>70</v>
      </c>
      <c r="D768" s="1275" t="s">
        <v>214</v>
      </c>
      <c r="E768" s="1274"/>
      <c r="F768" s="1413" t="s">
        <v>103</v>
      </c>
      <c r="G768" s="1414"/>
      <c r="H768" s="1414"/>
      <c r="I768" s="1415"/>
      <c r="J768" s="1416"/>
      <c r="K768" s="1417"/>
      <c r="L768" s="1417"/>
      <c r="M768" s="1417"/>
      <c r="N768" s="1417"/>
      <c r="O768" s="1418"/>
      <c r="P768" s="1007"/>
    </row>
    <row r="769" spans="1:16" s="73" customFormat="1" ht="20.45" customHeight="1" thickBot="1">
      <c r="A769" s="1425"/>
      <c r="B769" s="547" t="s">
        <v>210</v>
      </c>
      <c r="C769" s="548" t="s">
        <v>153</v>
      </c>
      <c r="D769" s="1281" t="s">
        <v>215</v>
      </c>
      <c r="E769" s="1280"/>
      <c r="F769" s="1422" t="s">
        <v>216</v>
      </c>
      <c r="G769" s="1423"/>
      <c r="H769" s="1423"/>
      <c r="I769" s="1424"/>
      <c r="J769" s="1419"/>
      <c r="K769" s="1420"/>
      <c r="L769" s="1420"/>
      <c r="M769" s="1420"/>
      <c r="N769" s="1420"/>
      <c r="O769" s="1421"/>
      <c r="P769" s="1007"/>
    </row>
    <row r="770" spans="1:16" s="73" customFormat="1" ht="21" customHeight="1">
      <c r="A770" s="1412"/>
      <c r="B770" s="1412"/>
      <c r="C770" s="1412"/>
      <c r="D770" s="1412"/>
      <c r="E770" s="1412"/>
      <c r="F770" s="1412"/>
      <c r="G770" s="1412"/>
      <c r="H770" s="1412"/>
      <c r="I770" s="1412"/>
      <c r="J770" s="1412"/>
      <c r="K770" s="1412"/>
      <c r="L770" s="1412"/>
      <c r="M770" s="1412"/>
      <c r="N770" s="1412"/>
      <c r="O770" s="1412"/>
      <c r="P770" s="1412"/>
    </row>
    <row r="771" spans="1:16" s="73" customFormat="1" ht="21" customHeight="1">
      <c r="A771" s="692"/>
      <c r="B771" s="688"/>
      <c r="C771" s="688"/>
      <c r="D771" s="688"/>
      <c r="E771" s="688"/>
      <c r="F771" s="688"/>
      <c r="G771" s="688"/>
      <c r="H771" s="688"/>
      <c r="I771" s="688"/>
      <c r="J771" s="688"/>
      <c r="K771" s="688"/>
      <c r="L771" s="688"/>
      <c r="M771" s="688"/>
      <c r="N771" s="688"/>
      <c r="O771" s="688"/>
      <c r="P771" s="688"/>
    </row>
    <row r="772" spans="1:16" s="73" customFormat="1" ht="17.25" customHeight="1" thickBot="1">
      <c r="A772" s="241">
        <f>A735+1</f>
        <v>22</v>
      </c>
      <c r="B772" s="1302" t="s">
        <v>53</v>
      </c>
      <c r="C772" s="1302"/>
      <c r="D772" s="1302"/>
      <c r="E772" s="1302"/>
      <c r="F772" s="1302"/>
      <c r="G772" s="1302"/>
      <c r="H772" s="1302"/>
      <c r="I772" s="1302"/>
      <c r="J772" s="1302"/>
      <c r="K772" s="1302"/>
      <c r="L772" s="1302"/>
      <c r="M772" s="1302"/>
      <c r="N772" s="1302"/>
      <c r="O772" s="1302"/>
      <c r="P772" s="1007"/>
    </row>
    <row r="773" spans="1:16" s="73" customFormat="1" ht="44.25" customHeight="1">
      <c r="A773" s="1425"/>
      <c r="B773" s="1304" t="str">
        <f>IF(L775&gt;0,CONCATENATE(I775,L775),0)</f>
        <v>Roll No.:-922</v>
      </c>
      <c r="C773" s="1306"/>
      <c r="D773" s="1308" t="str">
        <f>Master!$E$8</f>
        <v>Govt. Sr. Secondary School Raimalwada</v>
      </c>
      <c r="E773" s="1309"/>
      <c r="F773" s="1309"/>
      <c r="G773" s="1309"/>
      <c r="H773" s="1309"/>
      <c r="I773" s="1309"/>
      <c r="J773" s="1309"/>
      <c r="K773" s="1309"/>
      <c r="L773" s="1309"/>
      <c r="M773" s="1309"/>
      <c r="N773" s="1309"/>
      <c r="O773" s="1310"/>
      <c r="P773" s="1007"/>
    </row>
    <row r="774" spans="1:16" s="73" customFormat="1" ht="26.25" customHeight="1" thickBot="1">
      <c r="A774" s="1425"/>
      <c r="B774" s="1305"/>
      <c r="C774" s="1307"/>
      <c r="D774" s="1311" t="str">
        <f>Master!$E$11</f>
        <v>P.S.-Bapini (Jodhpur)</v>
      </c>
      <c r="E774" s="1311"/>
      <c r="F774" s="1311"/>
      <c r="G774" s="1311"/>
      <c r="H774" s="1311"/>
      <c r="I774" s="1311"/>
      <c r="J774" s="1311"/>
      <c r="K774" s="1311"/>
      <c r="L774" s="1311"/>
      <c r="M774" s="1311"/>
      <c r="N774" s="1311"/>
      <c r="O774" s="1312"/>
      <c r="P774" s="1007"/>
    </row>
    <row r="775" spans="1:16" s="73" customFormat="1" ht="15" customHeight="1">
      <c r="A775" s="1425"/>
      <c r="B775" s="1313"/>
      <c r="C775" s="1314" t="s">
        <v>163</v>
      </c>
      <c r="D775" s="1315"/>
      <c r="E775" s="1315"/>
      <c r="F775" s="1315"/>
      <c r="G775" s="1315"/>
      <c r="H775" s="1316"/>
      <c r="I775" s="1320" t="s">
        <v>125</v>
      </c>
      <c r="J775" s="1321"/>
      <c r="K775" s="1321"/>
      <c r="L775" s="1286">
        <f>VLOOKUP(A772,'Marks Entry'!$B$9:$G$108,6)</f>
        <v>922</v>
      </c>
      <c r="M775" s="1288" t="str">
        <f>CONCATENATE('Marks Entry'!$C$3,"0",'Marks Entry'!$G$3)</f>
        <v>School U-Dise Code :-08151106901</v>
      </c>
      <c r="N775" s="1289"/>
      <c r="O775" s="1290"/>
      <c r="P775" s="1007"/>
    </row>
    <row r="776" spans="1:16" s="73" customFormat="1" ht="15" customHeight="1">
      <c r="A776" s="1425"/>
      <c r="B776" s="1313"/>
      <c r="C776" s="1314"/>
      <c r="D776" s="1315"/>
      <c r="E776" s="1315"/>
      <c r="F776" s="1315"/>
      <c r="G776" s="1315"/>
      <c r="H776" s="1316"/>
      <c r="I776" s="1320"/>
      <c r="J776" s="1321"/>
      <c r="K776" s="1321"/>
      <c r="L776" s="1286"/>
      <c r="M776" s="1291" t="str">
        <f>CONCATENATE('Marks Entry'!$I$3,'Marks Entry'!$J$3)</f>
        <v>Session :-2022-23</v>
      </c>
      <c r="N776" s="1292"/>
      <c r="O776" s="1293"/>
      <c r="P776" s="1007"/>
    </row>
    <row r="777" spans="1:16" s="73" customFormat="1" ht="15" customHeight="1" thickBot="1">
      <c r="A777" s="1425"/>
      <c r="B777" s="1313"/>
      <c r="C777" s="1317"/>
      <c r="D777" s="1318"/>
      <c r="E777" s="1318"/>
      <c r="F777" s="1318"/>
      <c r="G777" s="1318"/>
      <c r="H777" s="1319"/>
      <c r="I777" s="1322"/>
      <c r="J777" s="1323"/>
      <c r="K777" s="1323"/>
      <c r="L777" s="1287"/>
      <c r="M777" s="1294"/>
      <c r="N777" s="1295"/>
      <c r="O777" s="1296"/>
      <c r="P777" s="1007"/>
    </row>
    <row r="778" spans="1:16" s="73" customFormat="1" ht="19.5" customHeight="1">
      <c r="A778" s="1425"/>
      <c r="B778" s="543" t="s">
        <v>210</v>
      </c>
      <c r="C778" s="1297" t="s">
        <v>21</v>
      </c>
      <c r="D778" s="1298"/>
      <c r="E778" s="1298"/>
      <c r="F778" s="1298"/>
      <c r="G778" s="1299"/>
      <c r="H778" s="13" t="s">
        <v>161</v>
      </c>
      <c r="I778" s="1300">
        <f>VLOOKUP($A772,'Marks Entry'!$B$9:$FN$108,4,0)</f>
        <v>0</v>
      </c>
      <c r="J778" s="1300"/>
      <c r="K778" s="1300"/>
      <c r="L778" s="1300"/>
      <c r="M778" s="1300"/>
      <c r="N778" s="1300"/>
      <c r="O778" s="1301"/>
      <c r="P778" s="1007"/>
    </row>
    <row r="779" spans="1:16" s="73" customFormat="1" ht="19.5" customHeight="1">
      <c r="A779" s="1425"/>
      <c r="B779" s="543" t="s">
        <v>210</v>
      </c>
      <c r="C779" s="1283" t="s">
        <v>23</v>
      </c>
      <c r="D779" s="1284"/>
      <c r="E779" s="1284"/>
      <c r="F779" s="1284"/>
      <c r="G779" s="1285"/>
      <c r="H779" s="25" t="s">
        <v>161</v>
      </c>
      <c r="I779" s="1252">
        <f>VLOOKUP($A772,'Marks Entry'!$B$9:$FN$108,7,0)</f>
        <v>0</v>
      </c>
      <c r="J779" s="1252"/>
      <c r="K779" s="1252"/>
      <c r="L779" s="1252"/>
      <c r="M779" s="1252"/>
      <c r="N779" s="1252"/>
      <c r="O779" s="1253"/>
      <c r="P779" s="1007"/>
    </row>
    <row r="780" spans="1:16" s="73" customFormat="1" ht="19.5" customHeight="1">
      <c r="A780" s="1425"/>
      <c r="B780" s="543" t="s">
        <v>210</v>
      </c>
      <c r="C780" s="1283" t="s">
        <v>24</v>
      </c>
      <c r="D780" s="1284"/>
      <c r="E780" s="1284"/>
      <c r="F780" s="1284"/>
      <c r="G780" s="1285"/>
      <c r="H780" s="25" t="s">
        <v>161</v>
      </c>
      <c r="I780" s="1252">
        <f>VLOOKUP($A772,'Marks Entry'!$B$9:$FN$108,8,0)</f>
        <v>0</v>
      </c>
      <c r="J780" s="1252"/>
      <c r="K780" s="1252"/>
      <c r="L780" s="1252"/>
      <c r="M780" s="1252"/>
      <c r="N780" s="1252"/>
      <c r="O780" s="1253"/>
      <c r="P780" s="1007"/>
    </row>
    <row r="781" spans="1:16" s="73" customFormat="1" ht="19.5" customHeight="1">
      <c r="A781" s="1425"/>
      <c r="B781" s="543" t="s">
        <v>210</v>
      </c>
      <c r="C781" s="1283" t="s">
        <v>55</v>
      </c>
      <c r="D781" s="1284"/>
      <c r="E781" s="1284"/>
      <c r="F781" s="1284"/>
      <c r="G781" s="1285"/>
      <c r="H781" s="25" t="s">
        <v>161</v>
      </c>
      <c r="I781" s="1252">
        <f>VLOOKUP($A772,'Marks Entry'!$B$9:$FN$108,9,0)</f>
        <v>0</v>
      </c>
      <c r="J781" s="1252"/>
      <c r="K781" s="1252"/>
      <c r="L781" s="1252"/>
      <c r="M781" s="1252"/>
      <c r="N781" s="1252"/>
      <c r="O781" s="1253"/>
      <c r="P781" s="1007"/>
    </row>
    <row r="782" spans="1:16" s="73" customFormat="1" ht="19.5" customHeight="1">
      <c r="A782" s="1425"/>
      <c r="B782" s="543" t="s">
        <v>210</v>
      </c>
      <c r="C782" s="1283" t="s">
        <v>56</v>
      </c>
      <c r="D782" s="1284"/>
      <c r="E782" s="1284"/>
      <c r="F782" s="1284"/>
      <c r="G782" s="1285"/>
      <c r="H782" s="25" t="s">
        <v>161</v>
      </c>
      <c r="I782" s="1251" t="str">
        <f>CONCATENATE('Marks Entry'!$G$4,'Marks Entry'!$J$4)</f>
        <v>6(A)</v>
      </c>
      <c r="J782" s="1252"/>
      <c r="K782" s="1252"/>
      <c r="L782" s="1252"/>
      <c r="M782" s="1252"/>
      <c r="N782" s="1252"/>
      <c r="O782" s="1253"/>
      <c r="P782" s="1007"/>
    </row>
    <row r="783" spans="1:16" s="73" customFormat="1" ht="19.5" customHeight="1" thickBot="1">
      <c r="A783" s="1425"/>
      <c r="B783" s="543" t="s">
        <v>210</v>
      </c>
      <c r="C783" s="1254" t="s">
        <v>26</v>
      </c>
      <c r="D783" s="1255"/>
      <c r="E783" s="1255"/>
      <c r="F783" s="1255"/>
      <c r="G783" s="1256"/>
      <c r="H783" s="61" t="s">
        <v>161</v>
      </c>
      <c r="I783" s="1257">
        <f>VLOOKUP($A772,'Marks Entry'!$B$9:$FN$108,10,0)</f>
        <v>0</v>
      </c>
      <c r="J783" s="1257"/>
      <c r="K783" s="1257"/>
      <c r="L783" s="1257"/>
      <c r="M783" s="1257"/>
      <c r="N783" s="1257"/>
      <c r="O783" s="1258"/>
      <c r="P783" s="1007"/>
    </row>
    <row r="784" spans="1:16" s="73" customFormat="1" ht="34.5" customHeight="1">
      <c r="A784" s="1425"/>
      <c r="B784" s="543" t="s">
        <v>210</v>
      </c>
      <c r="C784" s="1259" t="s">
        <v>57</v>
      </c>
      <c r="D784" s="1260"/>
      <c r="E784" s="525" t="s">
        <v>82</v>
      </c>
      <c r="F784" s="525" t="s">
        <v>83</v>
      </c>
      <c r="G784" s="525" t="str">
        <f>'Marks Entry'!$R$5</f>
        <v>No Bag Day Activity</v>
      </c>
      <c r="H784" s="521" t="s">
        <v>32</v>
      </c>
      <c r="I784" s="1261" t="s">
        <v>58</v>
      </c>
      <c r="J784" s="1262"/>
      <c r="K784" s="522" t="s">
        <v>203</v>
      </c>
      <c r="L784" s="1263" t="s">
        <v>94</v>
      </c>
      <c r="M784" s="1264"/>
      <c r="N784" s="535" t="s">
        <v>86</v>
      </c>
      <c r="O784" s="1265" t="s">
        <v>101</v>
      </c>
      <c r="P784" s="1007"/>
    </row>
    <row r="785" spans="1:16" s="73" customFormat="1" ht="20.45" customHeight="1" thickBot="1">
      <c r="A785" s="1425"/>
      <c r="B785" s="543" t="s">
        <v>210</v>
      </c>
      <c r="C785" s="1267" t="s">
        <v>59</v>
      </c>
      <c r="D785" s="1268"/>
      <c r="E785" s="549">
        <f>'Marks Entry'!$N$7</f>
        <v>10</v>
      </c>
      <c r="F785" s="549">
        <f>'Marks Entry'!$Q$7</f>
        <v>10</v>
      </c>
      <c r="G785" s="549">
        <f>'Marks Entry'!$T$7</f>
        <v>10</v>
      </c>
      <c r="H785" s="111">
        <f>SUM(E785:G785)</f>
        <v>30</v>
      </c>
      <c r="I785" s="1269">
        <f>'Marks Entry'!$X$7</f>
        <v>70</v>
      </c>
      <c r="J785" s="1270"/>
      <c r="K785" s="531">
        <f>SUM(H785,I785)</f>
        <v>100</v>
      </c>
      <c r="L785" s="1330">
        <f>'Marks Entry'!$AA$7</f>
        <v>100</v>
      </c>
      <c r="M785" s="1331"/>
      <c r="N785" s="536">
        <f>H785+I785+L785</f>
        <v>200</v>
      </c>
      <c r="O785" s="1266"/>
      <c r="P785" s="1007"/>
    </row>
    <row r="786" spans="1:16" s="73" customFormat="1" ht="20.45" customHeight="1">
      <c r="A786" s="1425"/>
      <c r="B786" s="543" t="s">
        <v>210</v>
      </c>
      <c r="C786" s="1324" t="str">
        <f>'Marks Entry'!$L$3</f>
        <v>HINDI</v>
      </c>
      <c r="D786" s="1325"/>
      <c r="E786" s="527">
        <f>IF($L775="TC",0,IF($L775="Nso",0,VLOOKUP($A772,'Marks Entry'!$B$9:$FN$108,13,0)))</f>
        <v>0</v>
      </c>
      <c r="F786" s="527">
        <f>IF($L775="TC",0,IF($L775="Nso",0,VLOOKUP($A772,'Marks Entry'!$B$9:$FN$108,16,0)))</f>
        <v>0</v>
      </c>
      <c r="G786" s="527">
        <f>IF($L775="TC",0,IF($L775="Nso",0,VLOOKUP($A772,'Marks Entry'!$B$9:$FN$108,19,0)))</f>
        <v>0</v>
      </c>
      <c r="H786" s="528">
        <f>SUM(E786:G786)</f>
        <v>0</v>
      </c>
      <c r="I786" s="1326">
        <f>IF($L775="TC",0,IF($L775="Nso",0,VLOOKUP($A772,'Marks Entry'!$B$9:$FN$108,23,0)))</f>
        <v>0</v>
      </c>
      <c r="J786" s="1327"/>
      <c r="K786" s="532">
        <f>SUM(H786,I786)</f>
        <v>0</v>
      </c>
      <c r="L786" s="1328">
        <f>IF($L775="TC",0,IF($L775="Nso",0,VLOOKUP($A772,'Marks Entry'!$B$9:$FN$108,26,0)))</f>
        <v>0</v>
      </c>
      <c r="M786" s="1329"/>
      <c r="N786" s="537">
        <f>SUM(H786,I786,L786)</f>
        <v>0</v>
      </c>
      <c r="O786" s="544" t="str">
        <f>IF($L775="TC",0,IF($L775="Nso",0,VLOOKUP($A772,'Marks Entry'!$B$9:$FN$108,30,0)))</f>
        <v>E</v>
      </c>
      <c r="P786" s="1007"/>
    </row>
    <row r="787" spans="1:16" s="73" customFormat="1" ht="20.45" customHeight="1">
      <c r="A787" s="1425"/>
      <c r="B787" s="543" t="s">
        <v>210</v>
      </c>
      <c r="C787" s="1271" t="str">
        <f>'Marks Entry'!$AF$3</f>
        <v>ENGLISH</v>
      </c>
      <c r="D787" s="1272"/>
      <c r="E787" s="527">
        <f>IF($L775="TC",0,IF($L775="Nso",0,VLOOKUP($A772,'Marks Entry'!$B$9:$FN$108,33,0)))</f>
        <v>0</v>
      </c>
      <c r="F787" s="527">
        <f>IF($L775="TC",0,IF($L775="Nso",0,VLOOKUP($A772,'Marks Entry'!$B$9:$FN$108,36,0)))</f>
        <v>0</v>
      </c>
      <c r="G787" s="527">
        <f>IF($L775="TC",0,IF($L775="Nso",0,VLOOKUP($A772,'Marks Entry'!$B$9:$FN$108,39,0)))</f>
        <v>0</v>
      </c>
      <c r="H787" s="529">
        <f t="shared" ref="H787:H791" si="63">SUM(E787:G787)</f>
        <v>0</v>
      </c>
      <c r="I787" s="1273">
        <f>IF($L775="TC",0,IF($L775="Nso",0,VLOOKUP($A772,'Marks Entry'!$B$9:$FN$108,43,0)))</f>
        <v>0</v>
      </c>
      <c r="J787" s="1274"/>
      <c r="K787" s="533">
        <f t="shared" ref="K787:K791" si="64">SUM(H787,I787)</f>
        <v>0</v>
      </c>
      <c r="L787" s="1275">
        <f>IF($L775="TC",0,IF($L775="Nso",0,VLOOKUP($A772,'Marks Entry'!$B$9:$FN$108,46,0)))</f>
        <v>0</v>
      </c>
      <c r="M787" s="1276"/>
      <c r="N787" s="537">
        <f t="shared" ref="N787:N791" si="65">SUM(H787,I787,L787)</f>
        <v>0</v>
      </c>
      <c r="O787" s="544" t="str">
        <f>IF($L775="TC",0,IF($L775="Nso",0,VLOOKUP($A772,'Marks Entry'!$B$9:$FN$108,50,0)))</f>
        <v>E</v>
      </c>
      <c r="P787" s="1007"/>
    </row>
    <row r="788" spans="1:16" s="73" customFormat="1" ht="20.45" customHeight="1">
      <c r="A788" s="1425"/>
      <c r="B788" s="543" t="s">
        <v>210</v>
      </c>
      <c r="C788" s="1271" t="str">
        <f>'Marks Entry'!$AZ$3</f>
        <v>SANSKRIT</v>
      </c>
      <c r="D788" s="1272"/>
      <c r="E788" s="527">
        <f>IF($L775="TC",0,IF($L775="Nso",0,VLOOKUP($A772,'Marks Entry'!$B$9:$FN$108,53,0)))</f>
        <v>0</v>
      </c>
      <c r="F788" s="527">
        <f>IF($L775="TC",0,IF($L775="TC",0,IF($L775="Nso",0,VLOOKUP($A772,'Marks Entry'!$B$9:$FN$108,56,0))))</f>
        <v>0</v>
      </c>
      <c r="G788" s="527">
        <f>IF($L775="TC",0,IF($L775="TC",0,IF($L775="Nso",0,VLOOKUP($A772,'Marks Entry'!$B$9:$FN$108,59,0))))</f>
        <v>0</v>
      </c>
      <c r="H788" s="529">
        <f t="shared" si="63"/>
        <v>0</v>
      </c>
      <c r="I788" s="1273">
        <f>IF($L775="TC",0,IF($L775="Nso",0,VLOOKUP($A772,'Marks Entry'!$B$9:$FN$108,63,0)))</f>
        <v>0</v>
      </c>
      <c r="J788" s="1274"/>
      <c r="K788" s="533">
        <f t="shared" si="64"/>
        <v>0</v>
      </c>
      <c r="L788" s="1275">
        <f>IF($L775="TC",0,IF($L775="Nso",0,VLOOKUP($A772,'Marks Entry'!$B$9:$FN$108,66,0)))</f>
        <v>0</v>
      </c>
      <c r="M788" s="1276"/>
      <c r="N788" s="537">
        <f t="shared" si="65"/>
        <v>0</v>
      </c>
      <c r="O788" s="544" t="str">
        <f>IF($L775="TC",0,IF($L775="Nso",0,VLOOKUP($A772,'Marks Entry'!$B$9:$FN$108,70,0)))</f>
        <v>E</v>
      </c>
      <c r="P788" s="1007"/>
    </row>
    <row r="789" spans="1:16" s="73" customFormat="1" ht="20.45" customHeight="1">
      <c r="A789" s="1425"/>
      <c r="B789" s="543" t="s">
        <v>210</v>
      </c>
      <c r="C789" s="1271" t="str">
        <f>'Marks Entry'!$BT$3</f>
        <v>SCIENCE</v>
      </c>
      <c r="D789" s="1272"/>
      <c r="E789" s="527">
        <f>IF($L775="TC",0,IF($L775="Nso",0,VLOOKUP($A772,'Marks Entry'!$B$9:$FN$108,73,0)))</f>
        <v>0</v>
      </c>
      <c r="F789" s="527">
        <f>IF($L775="TC",0,IF($L775="Nso",0,VLOOKUP($A772,'Marks Entry'!$B$9:$FN$108,76,0)))</f>
        <v>0</v>
      </c>
      <c r="G789" s="527">
        <f>IF($L775="TC",0,IF($L775="Nso",0,VLOOKUP($A772,'Marks Entry'!$B$9:$FN$108,79,0)))</f>
        <v>0</v>
      </c>
      <c r="H789" s="529">
        <f t="shared" si="63"/>
        <v>0</v>
      </c>
      <c r="I789" s="1273">
        <f>IF($L775="TC",0,IF($L775="Nso",0,VLOOKUP($A772,'Marks Entry'!$B$9:$FN$108,83,0)))</f>
        <v>0</v>
      </c>
      <c r="J789" s="1274"/>
      <c r="K789" s="533">
        <f t="shared" si="64"/>
        <v>0</v>
      </c>
      <c r="L789" s="1275">
        <f>IF($L775="TC",0,IF($L775="Nso",0,VLOOKUP($A772,'Marks Entry'!$B$9:$FN$108,86,0)))</f>
        <v>0</v>
      </c>
      <c r="M789" s="1276"/>
      <c r="N789" s="537">
        <f t="shared" si="65"/>
        <v>0</v>
      </c>
      <c r="O789" s="544" t="str">
        <f>IF($L775="TC",0,IF($L775="Nso",0,VLOOKUP($A772,'Marks Entry'!$B$9:$FN$108,90,0)))</f>
        <v>E</v>
      </c>
      <c r="P789" s="1007"/>
    </row>
    <row r="790" spans="1:16" s="73" customFormat="1" ht="20.45" customHeight="1">
      <c r="A790" s="1425"/>
      <c r="B790" s="543" t="s">
        <v>210</v>
      </c>
      <c r="C790" s="1271" t="str">
        <f>'Marks Entry'!$CN$3</f>
        <v>MATHEMATICS</v>
      </c>
      <c r="D790" s="1272"/>
      <c r="E790" s="527">
        <f>IF($L775="TC",0,IF($L775="Nso",0,VLOOKUP($A772,'Marks Entry'!$B$9:$FN$108,93,0)))</f>
        <v>0</v>
      </c>
      <c r="F790" s="527">
        <f>IF($L775="TC",0,IF($L775="Nso",0,VLOOKUP($A772,'Marks Entry'!$B$9:$FN$108,96,0)))</f>
        <v>0</v>
      </c>
      <c r="G790" s="527">
        <f>IF($L775="TC",0,IF($L775="Nso",0,VLOOKUP($A772,'Marks Entry'!$B$9:$FN$108,99,0)))</f>
        <v>0</v>
      </c>
      <c r="H790" s="529">
        <f t="shared" si="63"/>
        <v>0</v>
      </c>
      <c r="I790" s="1273">
        <f>IF($L775="TC",0,IF($L775="Nso",0,VLOOKUP($A772,'Marks Entry'!$B$9:$FN$108,103,0)))</f>
        <v>0</v>
      </c>
      <c r="J790" s="1274"/>
      <c r="K790" s="533">
        <f t="shared" si="64"/>
        <v>0</v>
      </c>
      <c r="L790" s="1275">
        <f>IF($L775="TC",0,IF($L775="Nso",0,VLOOKUP($A772,'Marks Entry'!$B$9:$FN$108,106,0)))</f>
        <v>0</v>
      </c>
      <c r="M790" s="1276"/>
      <c r="N790" s="537">
        <f t="shared" si="65"/>
        <v>0</v>
      </c>
      <c r="O790" s="544" t="str">
        <f>IF($L775="TC",0,IF($L775="Nso",0,VLOOKUP($A772,'Marks Entry'!$B$9:$FN$108,110,0)))</f>
        <v>E</v>
      </c>
      <c r="P790" s="1007"/>
    </row>
    <row r="791" spans="1:16" s="73" customFormat="1" ht="20.45" customHeight="1" thickBot="1">
      <c r="A791" s="1425"/>
      <c r="B791" s="543" t="s">
        <v>210</v>
      </c>
      <c r="C791" s="1277" t="str">
        <f>'Marks Entry'!$DH$3</f>
        <v>SOCIAL SCIENCE</v>
      </c>
      <c r="D791" s="1278"/>
      <c r="E791" s="527">
        <f>IF($L775="TC",0,IF($L775="Nso",0,VLOOKUP($A772,'Marks Entry'!$B$9:$FN$108,113,0)))</f>
        <v>0</v>
      </c>
      <c r="F791" s="527">
        <f>IF($L775="TC",0,IF($L775="Nso",0,VLOOKUP($A772,'Marks Entry'!$B$9:$FN$108,116,0)))</f>
        <v>0</v>
      </c>
      <c r="G791" s="527">
        <f>IF($L775="TC",0,IF($L775="Nso",0,VLOOKUP($A772,'Marks Entry'!$B$9:$FN$108,119,0)))</f>
        <v>0</v>
      </c>
      <c r="H791" s="530">
        <f t="shared" si="63"/>
        <v>0</v>
      </c>
      <c r="I791" s="1279">
        <f>IF($L775="TC",0,IF($L775="Nso",0,VLOOKUP($A772,'Marks Entry'!$B$9:$FN$108,123,0)))</f>
        <v>0</v>
      </c>
      <c r="J791" s="1280"/>
      <c r="K791" s="534">
        <f t="shared" si="64"/>
        <v>0</v>
      </c>
      <c r="L791" s="1281">
        <f>IF($L775="TC",0,IF($L775="Nso",0,VLOOKUP($A772,'Marks Entry'!$B$9:$FN$108,126,0)))</f>
        <v>0</v>
      </c>
      <c r="M791" s="1282"/>
      <c r="N791" s="537">
        <f t="shared" si="65"/>
        <v>0</v>
      </c>
      <c r="O791" s="544" t="str">
        <f>IF($L775="TC",0,IF($L775="Nso",0,VLOOKUP($A772,'Marks Entry'!$B$9:$FN$108,130,0)))</f>
        <v>E</v>
      </c>
      <c r="P791" s="1007"/>
    </row>
    <row r="792" spans="1:16" s="73" customFormat="1" ht="20.45" customHeight="1">
      <c r="A792" s="1425"/>
      <c r="B792" s="543" t="s">
        <v>210</v>
      </c>
      <c r="C792" s="1350" t="s">
        <v>87</v>
      </c>
      <c r="D792" s="1351"/>
      <c r="E792" s="1352"/>
      <c r="F792" s="1356" t="s">
        <v>88</v>
      </c>
      <c r="G792" s="1357"/>
      <c r="H792" s="1358" t="s">
        <v>89</v>
      </c>
      <c r="I792" s="1358"/>
      <c r="J792" s="1359" t="s">
        <v>44</v>
      </c>
      <c r="K792" s="1360"/>
      <c r="L792" s="236" t="s">
        <v>95</v>
      </c>
      <c r="M792" s="691" t="s">
        <v>208</v>
      </c>
      <c r="N792" s="200" t="s">
        <v>42</v>
      </c>
      <c r="O792" s="545" t="s">
        <v>46</v>
      </c>
      <c r="P792" s="1007"/>
    </row>
    <row r="793" spans="1:16" s="73" customFormat="1" ht="20.45" customHeight="1" thickBot="1">
      <c r="A793" s="1425"/>
      <c r="B793" s="543" t="s">
        <v>210</v>
      </c>
      <c r="C793" s="1353"/>
      <c r="D793" s="1354"/>
      <c r="E793" s="1355"/>
      <c r="F793" s="1361">
        <f>IF($L775="TC",0,IF($L775="Nso",0,VLOOKUP($A772,'Marks Entry'!$B$9:$FN$108,161,0)))</f>
        <v>1200</v>
      </c>
      <c r="G793" s="1362"/>
      <c r="H793" s="1363">
        <f>IF($L775="TC",0,IF($L775="Nso",0,VLOOKUP($A772,'Marks Entry'!$B$9:$FN$108,162,0)))</f>
        <v>0</v>
      </c>
      <c r="I793" s="1363"/>
      <c r="J793" s="1364">
        <f>IF($L775="TC",0,IF($L775="Nso",0,VLOOKUP($A772,'Marks Entry'!$B$9:$FN$108,163,0)))</f>
        <v>0</v>
      </c>
      <c r="K793" s="1365"/>
      <c r="L793" s="237" t="str">
        <f>IF($L775="TC",0,IF($L775="Nso",0,VLOOKUP($A772,'Marks Entry'!$B$9:$FN$108,164,0)))</f>
        <v/>
      </c>
      <c r="M793" s="237" t="str">
        <f>IF($L775="TC",0,IF($L775="Nso",0,VLOOKUP($A772,'Marks Entry'!$B$9:$FN$108,165,0)))</f>
        <v/>
      </c>
      <c r="N793" s="542" t="str">
        <f>IF($L775="TC","TC",IF($L775="Nso","NSO",VLOOKUP($A772,'Marks Entry'!$B$9:$FN$108,166,0)))</f>
        <v>PROMOTED</v>
      </c>
      <c r="O793" s="546" t="str">
        <f>IF($L775="Nso",0,VLOOKUP($A772,'Marks Entry'!$B$9:$FN$108,168,0))</f>
        <v/>
      </c>
      <c r="P793" s="1007"/>
    </row>
    <row r="794" spans="1:16" s="73" customFormat="1" ht="20.45" customHeight="1">
      <c r="A794" s="1425"/>
      <c r="B794" s="543" t="s">
        <v>210</v>
      </c>
      <c r="C794" s="1332" t="s">
        <v>62</v>
      </c>
      <c r="D794" s="1333"/>
      <c r="E794" s="1333"/>
      <c r="F794" s="1333"/>
      <c r="G794" s="1333"/>
      <c r="H794" s="1333"/>
      <c r="I794" s="1334"/>
      <c r="J794" s="1335" t="s">
        <v>63</v>
      </c>
      <c r="K794" s="1335"/>
      <c r="L794" s="1336"/>
      <c r="M794" s="238">
        <f>IF($L775="TC",0,IF($L775="Nso",0,VLOOKUP($A772,'Marks Entry'!$B$9:$FN$108,158,0)))</f>
        <v>0</v>
      </c>
      <c r="N794" s="1337" t="s">
        <v>104</v>
      </c>
      <c r="O794" s="1338"/>
      <c r="P794" s="1007"/>
    </row>
    <row r="795" spans="1:16" s="73" customFormat="1" ht="20.45" customHeight="1" thickBot="1">
      <c r="A795" s="1425"/>
      <c r="B795" s="543" t="s">
        <v>210</v>
      </c>
      <c r="C795" s="1339" t="s">
        <v>57</v>
      </c>
      <c r="D795" s="1340"/>
      <c r="E795" s="1340"/>
      <c r="F795" s="1341" t="s">
        <v>168</v>
      </c>
      <c r="G795" s="1341"/>
      <c r="H795" s="1341"/>
      <c r="I795" s="523" t="s">
        <v>50</v>
      </c>
      <c r="J795" s="1342" t="s">
        <v>64</v>
      </c>
      <c r="K795" s="1342"/>
      <c r="L795" s="1343"/>
      <c r="M795" s="239">
        <f>IF($L775="TC",0,IF($L775="Nso",0,VLOOKUP($A772,'Marks Entry'!$B$9:$FN$108,159,0)))</f>
        <v>0</v>
      </c>
      <c r="N795" s="1344" t="str">
        <f>IF($L775="TC",0,IF($L775="Nso",0,VLOOKUP($A772,'Marks Entry'!$B$9:$FN$108,160,0)))</f>
        <v/>
      </c>
      <c r="O795" s="1345"/>
      <c r="P795" s="1007"/>
    </row>
    <row r="796" spans="1:16" s="73" customFormat="1" ht="20.45" customHeight="1">
      <c r="A796" s="1425"/>
      <c r="B796" s="543" t="s">
        <v>210</v>
      </c>
      <c r="C796" s="1339"/>
      <c r="D796" s="1340"/>
      <c r="E796" s="1340"/>
      <c r="F796" s="1341"/>
      <c r="G796" s="1341"/>
      <c r="H796" s="1341"/>
      <c r="I796" s="524" t="s">
        <v>102</v>
      </c>
      <c r="J796" s="1346" t="s">
        <v>65</v>
      </c>
      <c r="K796" s="1346"/>
      <c r="L796" s="1347"/>
      <c r="M796" s="1348" t="str">
        <f>IF($L775="TC",0,IF($L775="Nso",0,VLOOKUP($A772,'Marks Entry'!$B$9:$FN$108,169,0)))</f>
        <v>Need Improvement</v>
      </c>
      <c r="N796" s="1348"/>
      <c r="O796" s="1349"/>
      <c r="P796" s="1007"/>
    </row>
    <row r="797" spans="1:16" s="73" customFormat="1" ht="20.45" customHeight="1">
      <c r="A797" s="1425"/>
      <c r="B797" s="543" t="s">
        <v>210</v>
      </c>
      <c r="C797" s="1397" t="str">
        <f>'Marks Entry'!$EB$3</f>
        <v>Work Exp.</v>
      </c>
      <c r="D797" s="1398"/>
      <c r="E797" s="1399"/>
      <c r="F797" s="1400" t="str">
        <f>IF($L775="TC",0,IF($L775="Nso",0,VLOOKUP($A772,'Marks Entry'!$B$9:$GM$108,186,0)))</f>
        <v>0/100</v>
      </c>
      <c r="G797" s="1400"/>
      <c r="H797" s="1400"/>
      <c r="I797" s="59" t="str">
        <f>IF($L775="TC",0,IF($L775="Nso",0,VLOOKUP($A772,'Marks Entry'!$B$9:$GM$108,139,0)))</f>
        <v>E</v>
      </c>
      <c r="J797" s="1401" t="s">
        <v>81</v>
      </c>
      <c r="K797" s="1401"/>
      <c r="L797" s="1402"/>
      <c r="M797" s="1403">
        <f>'Marks Entry'!$AA$2</f>
        <v>45041</v>
      </c>
      <c r="N797" s="1403"/>
      <c r="O797" s="1404"/>
      <c r="P797" s="1007"/>
    </row>
    <row r="798" spans="1:16" s="73" customFormat="1" ht="20.45" customHeight="1">
      <c r="A798" s="1425"/>
      <c r="B798" s="543" t="s">
        <v>210</v>
      </c>
      <c r="C798" s="1405" t="str">
        <f>'Marks Entry'!$EK$3</f>
        <v>Art Edu.</v>
      </c>
      <c r="D798" s="1400"/>
      <c r="E798" s="1400"/>
      <c r="F798" s="1406" t="str">
        <f>IF($L775="TC",0,IF($L775="Nso",0,VLOOKUP($A772,'Marks Entry'!$B$9:$GM$108,190,0)))</f>
        <v>0/100</v>
      </c>
      <c r="G798" s="1407"/>
      <c r="H798" s="1408"/>
      <c r="I798" s="59" t="str">
        <f>IF($L775="TC",0,IF($L775="Nso",0,VLOOKUP($A772,'Marks Entry'!$B$9:$GM$108,148,0)))</f>
        <v>E</v>
      </c>
      <c r="J798" s="1409"/>
      <c r="K798" s="1409"/>
      <c r="L798" s="1410"/>
      <c r="M798" s="1410"/>
      <c r="N798" s="1410"/>
      <c r="O798" s="1411"/>
      <c r="P798" s="1007"/>
    </row>
    <row r="799" spans="1:16" s="73" customFormat="1" ht="20.45" customHeight="1">
      <c r="A799" s="1425"/>
      <c r="B799" s="543" t="s">
        <v>210</v>
      </c>
      <c r="C799" s="1366" t="str">
        <f>'Marks Entry'!$ET$3</f>
        <v>HEALTH &amp; PHY. EDU.</v>
      </c>
      <c r="D799" s="1367"/>
      <c r="E799" s="1367"/>
      <c r="F799" s="1368" t="str">
        <f>IF($L775="TC",0,IF($L775="Nso",0,VLOOKUP($A772,'Marks Entry'!$B$9:$GM$108,194,0)))</f>
        <v>0/100</v>
      </c>
      <c r="G799" s="1369"/>
      <c r="H799" s="1370"/>
      <c r="I799" s="59" t="str">
        <f>IF($L775="TC",0,IF($L775="Nso",0,VLOOKUP($A772,'Marks Entry'!$B$9:$GM$108,157,0)))</f>
        <v>E</v>
      </c>
      <c r="J799" s="1371" t="s">
        <v>77</v>
      </c>
      <c r="K799" s="1372"/>
      <c r="L799" s="1373"/>
      <c r="M799" s="1377"/>
      <c r="N799" s="1372"/>
      <c r="O799" s="1378"/>
      <c r="P799" s="1007"/>
    </row>
    <row r="800" spans="1:16" s="73" customFormat="1" ht="20.45" customHeight="1">
      <c r="A800" s="1425"/>
      <c r="B800" s="543" t="s">
        <v>210</v>
      </c>
      <c r="C800" s="1381" t="s">
        <v>66</v>
      </c>
      <c r="D800" s="1382"/>
      <c r="E800" s="1382"/>
      <c r="F800" s="1382"/>
      <c r="G800" s="1382"/>
      <c r="H800" s="1382"/>
      <c r="I800" s="1383"/>
      <c r="J800" s="1374"/>
      <c r="K800" s="1375"/>
      <c r="L800" s="1376"/>
      <c r="M800" s="1379"/>
      <c r="N800" s="1375"/>
      <c r="O800" s="1380"/>
      <c r="P800" s="1007"/>
    </row>
    <row r="801" spans="1:16" s="73" customFormat="1" ht="20.45" customHeight="1" thickBot="1">
      <c r="A801" s="1425"/>
      <c r="B801" s="543" t="s">
        <v>210</v>
      </c>
      <c r="C801" s="60" t="s">
        <v>67</v>
      </c>
      <c r="D801" s="1384" t="s">
        <v>72</v>
      </c>
      <c r="E801" s="1385"/>
      <c r="F801" s="1384" t="s">
        <v>73</v>
      </c>
      <c r="G801" s="1386"/>
      <c r="H801" s="1386"/>
      <c r="I801" s="1387"/>
      <c r="J801" s="1388" t="s">
        <v>78</v>
      </c>
      <c r="K801" s="1389"/>
      <c r="L801" s="1389"/>
      <c r="M801" s="1389"/>
      <c r="N801" s="1389"/>
      <c r="O801" s="1390"/>
      <c r="P801" s="1007"/>
    </row>
    <row r="802" spans="1:16" s="73" customFormat="1" ht="20.45" customHeight="1">
      <c r="A802" s="1425"/>
      <c r="B802" s="543" t="s">
        <v>210</v>
      </c>
      <c r="C802" s="690" t="s">
        <v>68</v>
      </c>
      <c r="D802" s="1328" t="s">
        <v>211</v>
      </c>
      <c r="E802" s="1327"/>
      <c r="F802" s="1394" t="s">
        <v>74</v>
      </c>
      <c r="G802" s="1395"/>
      <c r="H802" s="1395"/>
      <c r="I802" s="1396"/>
      <c r="J802" s="1391"/>
      <c r="K802" s="1392"/>
      <c r="L802" s="1392"/>
      <c r="M802" s="1392"/>
      <c r="N802" s="1392"/>
      <c r="O802" s="1393"/>
      <c r="P802" s="1007"/>
    </row>
    <row r="803" spans="1:16" s="73" customFormat="1" ht="20.45" customHeight="1">
      <c r="A803" s="1425"/>
      <c r="B803" s="543" t="s">
        <v>210</v>
      </c>
      <c r="C803" s="689" t="s">
        <v>69</v>
      </c>
      <c r="D803" s="1275" t="s">
        <v>212</v>
      </c>
      <c r="E803" s="1274"/>
      <c r="F803" s="1413" t="s">
        <v>75</v>
      </c>
      <c r="G803" s="1414"/>
      <c r="H803" s="1414"/>
      <c r="I803" s="1415"/>
      <c r="J803" s="1391"/>
      <c r="K803" s="1392"/>
      <c r="L803" s="1392"/>
      <c r="M803" s="1392"/>
      <c r="N803" s="1392"/>
      <c r="O803" s="1393"/>
      <c r="P803" s="1007"/>
    </row>
    <row r="804" spans="1:16" s="73" customFormat="1" ht="20.45" customHeight="1">
      <c r="A804" s="1425"/>
      <c r="B804" s="543" t="s">
        <v>210</v>
      </c>
      <c r="C804" s="689" t="s">
        <v>71</v>
      </c>
      <c r="D804" s="1275" t="s">
        <v>213</v>
      </c>
      <c r="E804" s="1274"/>
      <c r="F804" s="1413" t="s">
        <v>76</v>
      </c>
      <c r="G804" s="1414"/>
      <c r="H804" s="1414"/>
      <c r="I804" s="1415"/>
      <c r="J804" s="1416" t="s">
        <v>90</v>
      </c>
      <c r="K804" s="1417"/>
      <c r="L804" s="1417"/>
      <c r="M804" s="1417"/>
      <c r="N804" s="1417"/>
      <c r="O804" s="1418"/>
      <c r="P804" s="1007"/>
    </row>
    <row r="805" spans="1:16" s="73" customFormat="1" ht="20.45" customHeight="1">
      <c r="A805" s="1425"/>
      <c r="B805" s="543" t="s">
        <v>210</v>
      </c>
      <c r="C805" s="689" t="s">
        <v>70</v>
      </c>
      <c r="D805" s="1275" t="s">
        <v>214</v>
      </c>
      <c r="E805" s="1274"/>
      <c r="F805" s="1413" t="s">
        <v>103</v>
      </c>
      <c r="G805" s="1414"/>
      <c r="H805" s="1414"/>
      <c r="I805" s="1415"/>
      <c r="J805" s="1416"/>
      <c r="K805" s="1417"/>
      <c r="L805" s="1417"/>
      <c r="M805" s="1417"/>
      <c r="N805" s="1417"/>
      <c r="O805" s="1418"/>
      <c r="P805" s="1007"/>
    </row>
    <row r="806" spans="1:16" s="73" customFormat="1" ht="20.45" customHeight="1" thickBot="1">
      <c r="A806" s="1425"/>
      <c r="B806" s="547" t="s">
        <v>210</v>
      </c>
      <c r="C806" s="548" t="s">
        <v>153</v>
      </c>
      <c r="D806" s="1281" t="s">
        <v>215</v>
      </c>
      <c r="E806" s="1280"/>
      <c r="F806" s="1422" t="s">
        <v>216</v>
      </c>
      <c r="G806" s="1423"/>
      <c r="H806" s="1423"/>
      <c r="I806" s="1424"/>
      <c r="J806" s="1419"/>
      <c r="K806" s="1420"/>
      <c r="L806" s="1420"/>
      <c r="M806" s="1420"/>
      <c r="N806" s="1420"/>
      <c r="O806" s="1421"/>
      <c r="P806" s="1007"/>
    </row>
    <row r="807" spans="1:16" s="73" customFormat="1" ht="9.75" customHeight="1">
      <c r="A807" s="1303"/>
      <c r="B807" s="1303"/>
      <c r="C807" s="1303"/>
      <c r="D807" s="1303"/>
      <c r="E807" s="1303"/>
      <c r="F807" s="1303"/>
      <c r="G807" s="1303"/>
      <c r="H807" s="1303"/>
      <c r="I807" s="1303"/>
      <c r="J807" s="1303"/>
      <c r="K807" s="1303"/>
      <c r="L807" s="1303"/>
      <c r="M807" s="1303"/>
      <c r="N807" s="1303"/>
      <c r="O807" s="1303"/>
      <c r="P807" s="1303"/>
    </row>
    <row r="808" spans="1:16" s="73" customFormat="1" ht="17.25" customHeight="1" thickBot="1">
      <c r="A808" s="241">
        <f>A772+1</f>
        <v>23</v>
      </c>
      <c r="B808" s="1302" t="s">
        <v>53</v>
      </c>
      <c r="C808" s="1302"/>
      <c r="D808" s="1302"/>
      <c r="E808" s="1302"/>
      <c r="F808" s="1302"/>
      <c r="G808" s="1302"/>
      <c r="H808" s="1302"/>
      <c r="I808" s="1302"/>
      <c r="J808" s="1302"/>
      <c r="K808" s="1302"/>
      <c r="L808" s="1302"/>
      <c r="M808" s="1302"/>
      <c r="N808" s="1302"/>
      <c r="O808" s="1302"/>
      <c r="P808" s="1007"/>
    </row>
    <row r="809" spans="1:16" s="73" customFormat="1" ht="44.25" customHeight="1">
      <c r="A809" s="1425"/>
      <c r="B809" s="1304" t="str">
        <f>IF(L811&gt;0,CONCATENATE(I811,L811),0)</f>
        <v>Roll No.:-923</v>
      </c>
      <c r="C809" s="1306"/>
      <c r="D809" s="1308" t="str">
        <f>Master!$E$8</f>
        <v>Govt. Sr. Secondary School Raimalwada</v>
      </c>
      <c r="E809" s="1309"/>
      <c r="F809" s="1309"/>
      <c r="G809" s="1309"/>
      <c r="H809" s="1309"/>
      <c r="I809" s="1309"/>
      <c r="J809" s="1309"/>
      <c r="K809" s="1309"/>
      <c r="L809" s="1309"/>
      <c r="M809" s="1309"/>
      <c r="N809" s="1309"/>
      <c r="O809" s="1310"/>
      <c r="P809" s="1007"/>
    </row>
    <row r="810" spans="1:16" s="73" customFormat="1" ht="26.25" customHeight="1" thickBot="1">
      <c r="A810" s="1425"/>
      <c r="B810" s="1305"/>
      <c r="C810" s="1307"/>
      <c r="D810" s="1311" t="str">
        <f>Master!$E$11</f>
        <v>P.S.-Bapini (Jodhpur)</v>
      </c>
      <c r="E810" s="1311"/>
      <c r="F810" s="1311"/>
      <c r="G810" s="1311"/>
      <c r="H810" s="1311"/>
      <c r="I810" s="1311"/>
      <c r="J810" s="1311"/>
      <c r="K810" s="1311"/>
      <c r="L810" s="1311"/>
      <c r="M810" s="1311"/>
      <c r="N810" s="1311"/>
      <c r="O810" s="1312"/>
      <c r="P810" s="1007"/>
    </row>
    <row r="811" spans="1:16" s="73" customFormat="1" ht="15" customHeight="1">
      <c r="A811" s="1425"/>
      <c r="B811" s="1313"/>
      <c r="C811" s="1314" t="s">
        <v>163</v>
      </c>
      <c r="D811" s="1315"/>
      <c r="E811" s="1315"/>
      <c r="F811" s="1315"/>
      <c r="G811" s="1315"/>
      <c r="H811" s="1316"/>
      <c r="I811" s="1320" t="s">
        <v>125</v>
      </c>
      <c r="J811" s="1321"/>
      <c r="K811" s="1321"/>
      <c r="L811" s="1286">
        <f>VLOOKUP(A808,'Marks Entry'!$B$9:$G$108,6)</f>
        <v>923</v>
      </c>
      <c r="M811" s="1288" t="str">
        <f>CONCATENATE('Marks Entry'!$C$3,"0",'Marks Entry'!$G$3)</f>
        <v>School U-Dise Code :-08151106901</v>
      </c>
      <c r="N811" s="1289"/>
      <c r="O811" s="1290"/>
      <c r="P811" s="1007"/>
    </row>
    <row r="812" spans="1:16" s="73" customFormat="1" ht="15" customHeight="1">
      <c r="A812" s="1425"/>
      <c r="B812" s="1313"/>
      <c r="C812" s="1314"/>
      <c r="D812" s="1315"/>
      <c r="E812" s="1315"/>
      <c r="F812" s="1315"/>
      <c r="G812" s="1315"/>
      <c r="H812" s="1316"/>
      <c r="I812" s="1320"/>
      <c r="J812" s="1321"/>
      <c r="K812" s="1321"/>
      <c r="L812" s="1286"/>
      <c r="M812" s="1291" t="str">
        <f>CONCATENATE('Marks Entry'!$I$3,'Marks Entry'!$J$3)</f>
        <v>Session :-2022-23</v>
      </c>
      <c r="N812" s="1292"/>
      <c r="O812" s="1293"/>
      <c r="P812" s="1007"/>
    </row>
    <row r="813" spans="1:16" s="73" customFormat="1" ht="15" customHeight="1" thickBot="1">
      <c r="A813" s="1425"/>
      <c r="B813" s="1313"/>
      <c r="C813" s="1317"/>
      <c r="D813" s="1318"/>
      <c r="E813" s="1318"/>
      <c r="F813" s="1318"/>
      <c r="G813" s="1318"/>
      <c r="H813" s="1319"/>
      <c r="I813" s="1322"/>
      <c r="J813" s="1323"/>
      <c r="K813" s="1323"/>
      <c r="L813" s="1287"/>
      <c r="M813" s="1294"/>
      <c r="N813" s="1295"/>
      <c r="O813" s="1296"/>
      <c r="P813" s="1007"/>
    </row>
    <row r="814" spans="1:16" s="73" customFormat="1" ht="19.5" customHeight="1">
      <c r="A814" s="1425"/>
      <c r="B814" s="543" t="s">
        <v>210</v>
      </c>
      <c r="C814" s="1297" t="s">
        <v>21</v>
      </c>
      <c r="D814" s="1298"/>
      <c r="E814" s="1298"/>
      <c r="F814" s="1298"/>
      <c r="G814" s="1299"/>
      <c r="H814" s="13" t="s">
        <v>161</v>
      </c>
      <c r="I814" s="1300">
        <f>VLOOKUP($A808,'Marks Entry'!$B$9:$FN$108,4,0)</f>
        <v>0</v>
      </c>
      <c r="J814" s="1300"/>
      <c r="K814" s="1300"/>
      <c r="L814" s="1300"/>
      <c r="M814" s="1300"/>
      <c r="N814" s="1300"/>
      <c r="O814" s="1301"/>
      <c r="P814" s="1007"/>
    </row>
    <row r="815" spans="1:16" s="73" customFormat="1" ht="19.5" customHeight="1">
      <c r="A815" s="1425"/>
      <c r="B815" s="543" t="s">
        <v>210</v>
      </c>
      <c r="C815" s="1283" t="s">
        <v>23</v>
      </c>
      <c r="D815" s="1284"/>
      <c r="E815" s="1284"/>
      <c r="F815" s="1284"/>
      <c r="G815" s="1285"/>
      <c r="H815" s="25" t="s">
        <v>161</v>
      </c>
      <c r="I815" s="1252">
        <f>VLOOKUP($A808,'Marks Entry'!$B$9:$FN$108,7,0)</f>
        <v>0</v>
      </c>
      <c r="J815" s="1252"/>
      <c r="K815" s="1252"/>
      <c r="L815" s="1252"/>
      <c r="M815" s="1252"/>
      <c r="N815" s="1252"/>
      <c r="O815" s="1253"/>
      <c r="P815" s="1007"/>
    </row>
    <row r="816" spans="1:16" s="73" customFormat="1" ht="19.5" customHeight="1">
      <c r="A816" s="1425"/>
      <c r="B816" s="543" t="s">
        <v>210</v>
      </c>
      <c r="C816" s="1283" t="s">
        <v>24</v>
      </c>
      <c r="D816" s="1284"/>
      <c r="E816" s="1284"/>
      <c r="F816" s="1284"/>
      <c r="G816" s="1285"/>
      <c r="H816" s="25" t="s">
        <v>161</v>
      </c>
      <c r="I816" s="1252">
        <f>VLOOKUP($A808,'Marks Entry'!$B$9:$FN$108,8,0)</f>
        <v>0</v>
      </c>
      <c r="J816" s="1252"/>
      <c r="K816" s="1252"/>
      <c r="L816" s="1252"/>
      <c r="M816" s="1252"/>
      <c r="N816" s="1252"/>
      <c r="O816" s="1253"/>
      <c r="P816" s="1007"/>
    </row>
    <row r="817" spans="1:16" s="73" customFormat="1" ht="19.5" customHeight="1">
      <c r="A817" s="1425"/>
      <c r="B817" s="543" t="s">
        <v>210</v>
      </c>
      <c r="C817" s="1283" t="s">
        <v>55</v>
      </c>
      <c r="D817" s="1284"/>
      <c r="E817" s="1284"/>
      <c r="F817" s="1284"/>
      <c r="G817" s="1285"/>
      <c r="H817" s="25" t="s">
        <v>161</v>
      </c>
      <c r="I817" s="1252">
        <f>VLOOKUP($A808,'Marks Entry'!$B$9:$FN$108,9,0)</f>
        <v>0</v>
      </c>
      <c r="J817" s="1252"/>
      <c r="K817" s="1252"/>
      <c r="L817" s="1252"/>
      <c r="M817" s="1252"/>
      <c r="N817" s="1252"/>
      <c r="O817" s="1253"/>
      <c r="P817" s="1007"/>
    </row>
    <row r="818" spans="1:16" s="73" customFormat="1" ht="19.5" customHeight="1">
      <c r="A818" s="1425"/>
      <c r="B818" s="543" t="s">
        <v>210</v>
      </c>
      <c r="C818" s="1283" t="s">
        <v>56</v>
      </c>
      <c r="D818" s="1284"/>
      <c r="E818" s="1284"/>
      <c r="F818" s="1284"/>
      <c r="G818" s="1285"/>
      <c r="H818" s="25" t="s">
        <v>161</v>
      </c>
      <c r="I818" s="1251" t="str">
        <f>CONCATENATE('Marks Entry'!$G$4,'Marks Entry'!$J$4)</f>
        <v>6(A)</v>
      </c>
      <c r="J818" s="1252"/>
      <c r="K818" s="1252"/>
      <c r="L818" s="1252"/>
      <c r="M818" s="1252"/>
      <c r="N818" s="1252"/>
      <c r="O818" s="1253"/>
      <c r="P818" s="1007"/>
    </row>
    <row r="819" spans="1:16" s="73" customFormat="1" ht="19.5" customHeight="1" thickBot="1">
      <c r="A819" s="1425"/>
      <c r="B819" s="543" t="s">
        <v>210</v>
      </c>
      <c r="C819" s="1254" t="s">
        <v>26</v>
      </c>
      <c r="D819" s="1255"/>
      <c r="E819" s="1255"/>
      <c r="F819" s="1255"/>
      <c r="G819" s="1256"/>
      <c r="H819" s="61" t="s">
        <v>161</v>
      </c>
      <c r="I819" s="1257">
        <f>VLOOKUP($A808,'Marks Entry'!$B$9:$FN$108,10,0)</f>
        <v>0</v>
      </c>
      <c r="J819" s="1257"/>
      <c r="K819" s="1257"/>
      <c r="L819" s="1257"/>
      <c r="M819" s="1257"/>
      <c r="N819" s="1257"/>
      <c r="O819" s="1258"/>
      <c r="P819" s="1007"/>
    </row>
    <row r="820" spans="1:16" s="73" customFormat="1" ht="34.5" customHeight="1">
      <c r="A820" s="1425"/>
      <c r="B820" s="543" t="s">
        <v>210</v>
      </c>
      <c r="C820" s="1259" t="s">
        <v>57</v>
      </c>
      <c r="D820" s="1260"/>
      <c r="E820" s="525" t="s">
        <v>82</v>
      </c>
      <c r="F820" s="525" t="s">
        <v>83</v>
      </c>
      <c r="G820" s="525" t="str">
        <f>'Marks Entry'!$R$5</f>
        <v>No Bag Day Activity</v>
      </c>
      <c r="H820" s="521" t="s">
        <v>32</v>
      </c>
      <c r="I820" s="1261" t="s">
        <v>58</v>
      </c>
      <c r="J820" s="1262"/>
      <c r="K820" s="522" t="s">
        <v>203</v>
      </c>
      <c r="L820" s="1263" t="s">
        <v>94</v>
      </c>
      <c r="M820" s="1264"/>
      <c r="N820" s="535" t="s">
        <v>86</v>
      </c>
      <c r="O820" s="1265" t="s">
        <v>101</v>
      </c>
      <c r="P820" s="1007"/>
    </row>
    <row r="821" spans="1:16" s="73" customFormat="1" ht="20.45" customHeight="1" thickBot="1">
      <c r="A821" s="1425"/>
      <c r="B821" s="543" t="s">
        <v>210</v>
      </c>
      <c r="C821" s="1267" t="s">
        <v>59</v>
      </c>
      <c r="D821" s="1268"/>
      <c r="E821" s="549">
        <f>'Marks Entry'!$N$7</f>
        <v>10</v>
      </c>
      <c r="F821" s="549">
        <f>'Marks Entry'!$Q$7</f>
        <v>10</v>
      </c>
      <c r="G821" s="549">
        <f>'Marks Entry'!$T$7</f>
        <v>10</v>
      </c>
      <c r="H821" s="111">
        <f>SUM(E821:G821)</f>
        <v>30</v>
      </c>
      <c r="I821" s="1269">
        <f>'Marks Entry'!$X$7</f>
        <v>70</v>
      </c>
      <c r="J821" s="1270"/>
      <c r="K821" s="531">
        <f>SUM(H821,I821)</f>
        <v>100</v>
      </c>
      <c r="L821" s="1330">
        <f>'Marks Entry'!$AA$7</f>
        <v>100</v>
      </c>
      <c r="M821" s="1331"/>
      <c r="N821" s="536">
        <f>H821+I821+L821</f>
        <v>200</v>
      </c>
      <c r="O821" s="1266"/>
      <c r="P821" s="1007"/>
    </row>
    <row r="822" spans="1:16" s="73" customFormat="1" ht="20.45" customHeight="1">
      <c r="A822" s="1425"/>
      <c r="B822" s="543" t="s">
        <v>210</v>
      </c>
      <c r="C822" s="1324" t="str">
        <f>'Marks Entry'!$L$3</f>
        <v>HINDI</v>
      </c>
      <c r="D822" s="1325"/>
      <c r="E822" s="527">
        <f>IF($L811="TC",0,IF($L811="Nso",0,VLOOKUP($A808,'Marks Entry'!$B$9:$FN$108,13,0)))</f>
        <v>0</v>
      </c>
      <c r="F822" s="527">
        <f>IF($L811="TC",0,IF($L811="Nso",0,VLOOKUP($A808,'Marks Entry'!$B$9:$FN$108,16,0)))</f>
        <v>0</v>
      </c>
      <c r="G822" s="527">
        <f>IF($L811="TC",0,IF($L811="Nso",0,VLOOKUP($A808,'Marks Entry'!$B$9:$FN$108,19,0)))</f>
        <v>0</v>
      </c>
      <c r="H822" s="528">
        <f>SUM(E822:G822)</f>
        <v>0</v>
      </c>
      <c r="I822" s="1326">
        <f>IF($L811="TC",0,IF($L811="Nso",0,VLOOKUP($A808,'Marks Entry'!$B$9:$FN$108,23,0)))</f>
        <v>0</v>
      </c>
      <c r="J822" s="1327"/>
      <c r="K822" s="532">
        <f>SUM(H822,I822)</f>
        <v>0</v>
      </c>
      <c r="L822" s="1328">
        <f>IF($L811="TC",0,IF($L811="Nso",0,VLOOKUP($A808,'Marks Entry'!$B$9:$FN$108,26,0)))</f>
        <v>0</v>
      </c>
      <c r="M822" s="1329"/>
      <c r="N822" s="537">
        <f>SUM(H822,I822,L822)</f>
        <v>0</v>
      </c>
      <c r="O822" s="544" t="str">
        <f>IF($L811="TC",0,IF($L811="Nso",0,VLOOKUP($A808,'Marks Entry'!$B$9:$FN$108,30,0)))</f>
        <v>E</v>
      </c>
      <c r="P822" s="1007"/>
    </row>
    <row r="823" spans="1:16" s="73" customFormat="1" ht="20.45" customHeight="1">
      <c r="A823" s="1425"/>
      <c r="B823" s="543" t="s">
        <v>210</v>
      </c>
      <c r="C823" s="1271" t="str">
        <f>'Marks Entry'!$AF$3</f>
        <v>ENGLISH</v>
      </c>
      <c r="D823" s="1272"/>
      <c r="E823" s="527">
        <f>IF($L811="TC",0,IF($L811="Nso",0,VLOOKUP($A808,'Marks Entry'!$B$9:$FN$108,33,0)))</f>
        <v>0</v>
      </c>
      <c r="F823" s="527">
        <f>IF($L811="TC",0,IF($L811="Nso",0,VLOOKUP($A808,'Marks Entry'!$B$9:$FN$108,36,0)))</f>
        <v>0</v>
      </c>
      <c r="G823" s="527">
        <f>IF($L811="TC",0,IF($L811="Nso",0,VLOOKUP($A808,'Marks Entry'!$B$9:$FN$108,39,0)))</f>
        <v>0</v>
      </c>
      <c r="H823" s="529">
        <f t="shared" ref="H823:H827" si="66">SUM(E823:G823)</f>
        <v>0</v>
      </c>
      <c r="I823" s="1273">
        <f>IF($L811="TC",0,IF($L811="Nso",0,VLOOKUP($A808,'Marks Entry'!$B$9:$FN$108,43,0)))</f>
        <v>0</v>
      </c>
      <c r="J823" s="1274"/>
      <c r="K823" s="533">
        <f t="shared" ref="K823:K827" si="67">SUM(H823,I823)</f>
        <v>0</v>
      </c>
      <c r="L823" s="1275">
        <f>IF($L811="TC",0,IF($L811="Nso",0,VLOOKUP($A808,'Marks Entry'!$B$9:$FN$108,46,0)))</f>
        <v>0</v>
      </c>
      <c r="M823" s="1276"/>
      <c r="N823" s="537">
        <f t="shared" ref="N823:N827" si="68">SUM(H823,I823,L823)</f>
        <v>0</v>
      </c>
      <c r="O823" s="544" t="str">
        <f>IF($L811="TC",0,IF($L811="Nso",0,VLOOKUP($A808,'Marks Entry'!$B$9:$FN$108,50,0)))</f>
        <v>E</v>
      </c>
      <c r="P823" s="1007"/>
    </row>
    <row r="824" spans="1:16" s="73" customFormat="1" ht="20.45" customHeight="1">
      <c r="A824" s="1425"/>
      <c r="B824" s="543" t="s">
        <v>210</v>
      </c>
      <c r="C824" s="1271" t="str">
        <f>'Marks Entry'!$AZ$3</f>
        <v>SANSKRIT</v>
      </c>
      <c r="D824" s="1272"/>
      <c r="E824" s="527">
        <f>IF($L811="TC",0,IF($L811="Nso",0,VLOOKUP($A808,'Marks Entry'!$B$9:$FN$108,53,0)))</f>
        <v>0</v>
      </c>
      <c r="F824" s="527">
        <f>IF($L811="TC",0,IF($L811="TC",0,IF($L811="Nso",0,VLOOKUP($A808,'Marks Entry'!$B$9:$FN$108,56,0))))</f>
        <v>0</v>
      </c>
      <c r="G824" s="527">
        <f>IF($L811="TC",0,IF($L811="TC",0,IF($L811="Nso",0,VLOOKUP($A808,'Marks Entry'!$B$9:$FN$108,59,0))))</f>
        <v>0</v>
      </c>
      <c r="H824" s="529">
        <f t="shared" si="66"/>
        <v>0</v>
      </c>
      <c r="I824" s="1273">
        <f>IF($L811="TC",0,IF($L811="Nso",0,VLOOKUP($A808,'Marks Entry'!$B$9:$FN$108,63,0)))</f>
        <v>0</v>
      </c>
      <c r="J824" s="1274"/>
      <c r="K824" s="533">
        <f t="shared" si="67"/>
        <v>0</v>
      </c>
      <c r="L824" s="1275">
        <f>IF($L811="TC",0,IF($L811="Nso",0,VLOOKUP($A808,'Marks Entry'!$B$9:$FN$108,66,0)))</f>
        <v>0</v>
      </c>
      <c r="M824" s="1276"/>
      <c r="N824" s="537">
        <f t="shared" si="68"/>
        <v>0</v>
      </c>
      <c r="O824" s="544" t="str">
        <f>IF($L811="TC",0,IF($L811="Nso",0,VLOOKUP($A808,'Marks Entry'!$B$9:$FN$108,70,0)))</f>
        <v>E</v>
      </c>
      <c r="P824" s="1007"/>
    </row>
    <row r="825" spans="1:16" s="73" customFormat="1" ht="20.45" customHeight="1">
      <c r="A825" s="1425"/>
      <c r="B825" s="543" t="s">
        <v>210</v>
      </c>
      <c r="C825" s="1271" t="str">
        <f>'Marks Entry'!$BT$3</f>
        <v>SCIENCE</v>
      </c>
      <c r="D825" s="1272"/>
      <c r="E825" s="527">
        <f>IF($L811="TC",0,IF($L811="Nso",0,VLOOKUP($A808,'Marks Entry'!$B$9:$FN$108,73,0)))</f>
        <v>0</v>
      </c>
      <c r="F825" s="527">
        <f>IF($L811="TC",0,IF($L811="Nso",0,VLOOKUP($A808,'Marks Entry'!$B$9:$FN$108,76,0)))</f>
        <v>0</v>
      </c>
      <c r="G825" s="527">
        <f>IF($L811="TC",0,IF($L811="Nso",0,VLOOKUP($A808,'Marks Entry'!$B$9:$FN$108,79,0)))</f>
        <v>0</v>
      </c>
      <c r="H825" s="529">
        <f t="shared" si="66"/>
        <v>0</v>
      </c>
      <c r="I825" s="1273">
        <f>IF($L811="TC",0,IF($L811="Nso",0,VLOOKUP($A808,'Marks Entry'!$B$9:$FN$108,83,0)))</f>
        <v>0</v>
      </c>
      <c r="J825" s="1274"/>
      <c r="K825" s="533">
        <f t="shared" si="67"/>
        <v>0</v>
      </c>
      <c r="L825" s="1275">
        <f>IF($L811="TC",0,IF($L811="Nso",0,VLOOKUP($A808,'Marks Entry'!$B$9:$FN$108,86,0)))</f>
        <v>0</v>
      </c>
      <c r="M825" s="1276"/>
      <c r="N825" s="537">
        <f t="shared" si="68"/>
        <v>0</v>
      </c>
      <c r="O825" s="544" t="str">
        <f>IF($L811="TC",0,IF($L811="Nso",0,VLOOKUP($A808,'Marks Entry'!$B$9:$FN$108,90,0)))</f>
        <v>E</v>
      </c>
      <c r="P825" s="1007"/>
    </row>
    <row r="826" spans="1:16" s="73" customFormat="1" ht="20.45" customHeight="1">
      <c r="A826" s="1425"/>
      <c r="B826" s="543" t="s">
        <v>210</v>
      </c>
      <c r="C826" s="1271" t="str">
        <f>'Marks Entry'!$CN$3</f>
        <v>MATHEMATICS</v>
      </c>
      <c r="D826" s="1272"/>
      <c r="E826" s="527">
        <f>IF($L811="TC",0,IF($L811="Nso",0,VLOOKUP($A808,'Marks Entry'!$B$9:$FN$108,93,0)))</f>
        <v>0</v>
      </c>
      <c r="F826" s="527">
        <f>IF($L811="TC",0,IF($L811="Nso",0,VLOOKUP($A808,'Marks Entry'!$B$9:$FN$108,96,0)))</f>
        <v>0</v>
      </c>
      <c r="G826" s="527">
        <f>IF($L811="TC",0,IF($L811="Nso",0,VLOOKUP($A808,'Marks Entry'!$B$9:$FN$108,99,0)))</f>
        <v>0</v>
      </c>
      <c r="H826" s="529">
        <f t="shared" si="66"/>
        <v>0</v>
      </c>
      <c r="I826" s="1273">
        <f>IF($L811="TC",0,IF($L811="Nso",0,VLOOKUP($A808,'Marks Entry'!$B$9:$FN$108,103,0)))</f>
        <v>0</v>
      </c>
      <c r="J826" s="1274"/>
      <c r="K826" s="533">
        <f t="shared" si="67"/>
        <v>0</v>
      </c>
      <c r="L826" s="1275">
        <f>IF($L811="TC",0,IF($L811="Nso",0,VLOOKUP($A808,'Marks Entry'!$B$9:$FN$108,106,0)))</f>
        <v>0</v>
      </c>
      <c r="M826" s="1276"/>
      <c r="N826" s="537">
        <f t="shared" si="68"/>
        <v>0</v>
      </c>
      <c r="O826" s="544" t="str">
        <f>IF($L811="TC",0,IF($L811="Nso",0,VLOOKUP($A808,'Marks Entry'!$B$9:$FN$108,110,0)))</f>
        <v>E</v>
      </c>
      <c r="P826" s="1007"/>
    </row>
    <row r="827" spans="1:16" s="73" customFormat="1" ht="20.45" customHeight="1" thickBot="1">
      <c r="A827" s="1425"/>
      <c r="B827" s="543" t="s">
        <v>210</v>
      </c>
      <c r="C827" s="1277" t="str">
        <f>'Marks Entry'!$DH$3</f>
        <v>SOCIAL SCIENCE</v>
      </c>
      <c r="D827" s="1278"/>
      <c r="E827" s="527">
        <f>IF($L811="TC",0,IF($L811="Nso",0,VLOOKUP($A808,'Marks Entry'!$B$9:$FN$108,113,0)))</f>
        <v>0</v>
      </c>
      <c r="F827" s="527">
        <f>IF($L811="TC",0,IF($L811="Nso",0,VLOOKUP($A808,'Marks Entry'!$B$9:$FN$108,116,0)))</f>
        <v>0</v>
      </c>
      <c r="G827" s="527">
        <f>IF($L811="TC",0,IF($L811="Nso",0,VLOOKUP($A808,'Marks Entry'!$B$9:$FN$108,119,0)))</f>
        <v>0</v>
      </c>
      <c r="H827" s="530">
        <f t="shared" si="66"/>
        <v>0</v>
      </c>
      <c r="I827" s="1279">
        <f>IF($L811="TC",0,IF($L811="Nso",0,VLOOKUP($A808,'Marks Entry'!$B$9:$FN$108,123,0)))</f>
        <v>0</v>
      </c>
      <c r="J827" s="1280"/>
      <c r="K827" s="534">
        <f t="shared" si="67"/>
        <v>0</v>
      </c>
      <c r="L827" s="1281">
        <f>IF($L811="TC",0,IF($L811="Nso",0,VLOOKUP($A808,'Marks Entry'!$B$9:$FN$108,126,0)))</f>
        <v>0</v>
      </c>
      <c r="M827" s="1282"/>
      <c r="N827" s="537">
        <f t="shared" si="68"/>
        <v>0</v>
      </c>
      <c r="O827" s="544" t="str">
        <f>IF($L811="TC",0,IF($L811="Nso",0,VLOOKUP($A808,'Marks Entry'!$B$9:$FN$108,130,0)))</f>
        <v>E</v>
      </c>
      <c r="P827" s="1007"/>
    </row>
    <row r="828" spans="1:16" s="73" customFormat="1" ht="20.45" customHeight="1">
      <c r="A828" s="1425"/>
      <c r="B828" s="543" t="s">
        <v>210</v>
      </c>
      <c r="C828" s="1350" t="s">
        <v>87</v>
      </c>
      <c r="D828" s="1351"/>
      <c r="E828" s="1352"/>
      <c r="F828" s="1356" t="s">
        <v>88</v>
      </c>
      <c r="G828" s="1357"/>
      <c r="H828" s="1358" t="s">
        <v>89</v>
      </c>
      <c r="I828" s="1358"/>
      <c r="J828" s="1359" t="s">
        <v>44</v>
      </c>
      <c r="K828" s="1360"/>
      <c r="L828" s="236" t="s">
        <v>95</v>
      </c>
      <c r="M828" s="691" t="s">
        <v>208</v>
      </c>
      <c r="N828" s="200" t="s">
        <v>42</v>
      </c>
      <c r="O828" s="545" t="s">
        <v>46</v>
      </c>
      <c r="P828" s="1007"/>
    </row>
    <row r="829" spans="1:16" s="73" customFormat="1" ht="20.45" customHeight="1" thickBot="1">
      <c r="A829" s="1425"/>
      <c r="B829" s="543" t="s">
        <v>210</v>
      </c>
      <c r="C829" s="1353"/>
      <c r="D829" s="1354"/>
      <c r="E829" s="1355"/>
      <c r="F829" s="1361">
        <f>IF($L811="TC",0,IF($L811="Nso",0,VLOOKUP($A808,'Marks Entry'!$B$9:$FN$108,161,0)))</f>
        <v>1200</v>
      </c>
      <c r="G829" s="1362"/>
      <c r="H829" s="1363">
        <f>IF($L811="TC",0,IF($L811="Nso",0,VLOOKUP($A808,'Marks Entry'!$B$9:$FN$108,162,0)))</f>
        <v>0</v>
      </c>
      <c r="I829" s="1363"/>
      <c r="J829" s="1364">
        <f>IF($L811="TC",0,IF($L811="Nso",0,VLOOKUP($A808,'Marks Entry'!$B$9:$FN$108,163,0)))</f>
        <v>0</v>
      </c>
      <c r="K829" s="1365"/>
      <c r="L829" s="237" t="str">
        <f>IF($L811="TC",0,IF($L811="Nso",0,VLOOKUP($A808,'Marks Entry'!$B$9:$FN$108,164,0)))</f>
        <v/>
      </c>
      <c r="M829" s="237" t="str">
        <f>IF($L811="TC",0,IF($L811="Nso",0,VLOOKUP($A808,'Marks Entry'!$B$9:$FN$108,165,0)))</f>
        <v/>
      </c>
      <c r="N829" s="542" t="str">
        <f>IF($L811="TC","TC",IF($L811="Nso","NSO",VLOOKUP($A808,'Marks Entry'!$B$9:$FN$108,166,0)))</f>
        <v>PROMOTED</v>
      </c>
      <c r="O829" s="546" t="str">
        <f>IF($L811="Nso",0,VLOOKUP($A808,'Marks Entry'!$B$9:$FN$108,168,0))</f>
        <v/>
      </c>
      <c r="P829" s="1007"/>
    </row>
    <row r="830" spans="1:16" s="73" customFormat="1" ht="20.45" customHeight="1">
      <c r="A830" s="1425"/>
      <c r="B830" s="543" t="s">
        <v>210</v>
      </c>
      <c r="C830" s="1332" t="s">
        <v>62</v>
      </c>
      <c r="D830" s="1333"/>
      <c r="E830" s="1333"/>
      <c r="F830" s="1333"/>
      <c r="G830" s="1333"/>
      <c r="H830" s="1333"/>
      <c r="I830" s="1334"/>
      <c r="J830" s="1335" t="s">
        <v>63</v>
      </c>
      <c r="K830" s="1335"/>
      <c r="L830" s="1336"/>
      <c r="M830" s="238">
        <f>IF($L811="TC",0,IF($L811="Nso",0,VLOOKUP($A808,'Marks Entry'!$B$9:$FN$108,158,0)))</f>
        <v>0</v>
      </c>
      <c r="N830" s="1337" t="s">
        <v>104</v>
      </c>
      <c r="O830" s="1338"/>
      <c r="P830" s="1007"/>
    </row>
    <row r="831" spans="1:16" s="73" customFormat="1" ht="20.45" customHeight="1" thickBot="1">
      <c r="A831" s="1425"/>
      <c r="B831" s="543" t="s">
        <v>210</v>
      </c>
      <c r="C831" s="1339" t="s">
        <v>57</v>
      </c>
      <c r="D831" s="1340"/>
      <c r="E831" s="1340"/>
      <c r="F831" s="1341" t="s">
        <v>168</v>
      </c>
      <c r="G831" s="1341"/>
      <c r="H831" s="1341"/>
      <c r="I831" s="523" t="s">
        <v>50</v>
      </c>
      <c r="J831" s="1342" t="s">
        <v>64</v>
      </c>
      <c r="K831" s="1342"/>
      <c r="L831" s="1343"/>
      <c r="M831" s="239">
        <f>IF($L811="TC",0,IF($L811="Nso",0,VLOOKUP($A808,'Marks Entry'!$B$9:$FN$108,159,0)))</f>
        <v>0</v>
      </c>
      <c r="N831" s="1344" t="str">
        <f>IF($L811="TC",0,IF($L811="Nso",0,VLOOKUP($A808,'Marks Entry'!$B$9:$FN$108,160,0)))</f>
        <v/>
      </c>
      <c r="O831" s="1345"/>
      <c r="P831" s="1007"/>
    </row>
    <row r="832" spans="1:16" s="73" customFormat="1" ht="20.45" customHeight="1">
      <c r="A832" s="1425"/>
      <c r="B832" s="543" t="s">
        <v>210</v>
      </c>
      <c r="C832" s="1339"/>
      <c r="D832" s="1340"/>
      <c r="E832" s="1340"/>
      <c r="F832" s="1341"/>
      <c r="G832" s="1341"/>
      <c r="H832" s="1341"/>
      <c r="I832" s="524" t="s">
        <v>102</v>
      </c>
      <c r="J832" s="1346" t="s">
        <v>65</v>
      </c>
      <c r="K832" s="1346"/>
      <c r="L832" s="1347"/>
      <c r="M832" s="1348" t="str">
        <f>IF($L811="TC",0,IF($L811="Nso",0,VLOOKUP($A808,'Marks Entry'!$B$9:$FN$108,169,0)))</f>
        <v>Need Improvement</v>
      </c>
      <c r="N832" s="1348"/>
      <c r="O832" s="1349"/>
      <c r="P832" s="1007"/>
    </row>
    <row r="833" spans="1:16" s="73" customFormat="1" ht="20.45" customHeight="1">
      <c r="A833" s="1425"/>
      <c r="B833" s="543" t="s">
        <v>210</v>
      </c>
      <c r="C833" s="1397" t="str">
        <f>'Marks Entry'!$EB$3</f>
        <v>Work Exp.</v>
      </c>
      <c r="D833" s="1398"/>
      <c r="E833" s="1399"/>
      <c r="F833" s="1400" t="str">
        <f>IF($L811="TC",0,IF($L811="Nso",0,VLOOKUP($A808,'Marks Entry'!$B$9:$GM$108,186,0)))</f>
        <v>0/100</v>
      </c>
      <c r="G833" s="1400"/>
      <c r="H833" s="1400"/>
      <c r="I833" s="59" t="str">
        <f>IF($L811="TC",0,IF($L811="Nso",0,VLOOKUP($A808,'Marks Entry'!$B$9:$GM$108,139,0)))</f>
        <v>E</v>
      </c>
      <c r="J833" s="1401" t="s">
        <v>81</v>
      </c>
      <c r="K833" s="1401"/>
      <c r="L833" s="1402"/>
      <c r="M833" s="1403">
        <f>'Marks Entry'!$AA$2</f>
        <v>45041</v>
      </c>
      <c r="N833" s="1403"/>
      <c r="O833" s="1404"/>
      <c r="P833" s="1007"/>
    </row>
    <row r="834" spans="1:16" s="73" customFormat="1" ht="20.45" customHeight="1">
      <c r="A834" s="1425"/>
      <c r="B834" s="543" t="s">
        <v>210</v>
      </c>
      <c r="C834" s="1405" t="str">
        <f>'Marks Entry'!$EK$3</f>
        <v>Art Edu.</v>
      </c>
      <c r="D834" s="1400"/>
      <c r="E834" s="1400"/>
      <c r="F834" s="1406" t="str">
        <f>IF($L811="TC",0,IF($L811="Nso",0,VLOOKUP($A808,'Marks Entry'!$B$9:$GM$108,190,0)))</f>
        <v>0/100</v>
      </c>
      <c r="G834" s="1407"/>
      <c r="H834" s="1408"/>
      <c r="I834" s="59" t="str">
        <f>IF($L811="TC",0,IF($L811="Nso",0,VLOOKUP($A808,'Marks Entry'!$B$9:$GM$108,148,0)))</f>
        <v>E</v>
      </c>
      <c r="J834" s="1409"/>
      <c r="K834" s="1409"/>
      <c r="L834" s="1410"/>
      <c r="M834" s="1410"/>
      <c r="N834" s="1410"/>
      <c r="O834" s="1411"/>
      <c r="P834" s="1007"/>
    </row>
    <row r="835" spans="1:16" s="73" customFormat="1" ht="20.45" customHeight="1">
      <c r="A835" s="1425"/>
      <c r="B835" s="543" t="s">
        <v>210</v>
      </c>
      <c r="C835" s="1366" t="str">
        <f>'Marks Entry'!$ET$3</f>
        <v>HEALTH &amp; PHY. EDU.</v>
      </c>
      <c r="D835" s="1367"/>
      <c r="E835" s="1367"/>
      <c r="F835" s="1368" t="str">
        <f>IF($L811="TC",0,IF($L811="Nso",0,VLOOKUP($A808,'Marks Entry'!$B$9:$GM$108,194,0)))</f>
        <v>0/100</v>
      </c>
      <c r="G835" s="1369"/>
      <c r="H835" s="1370"/>
      <c r="I835" s="59" t="str">
        <f>IF($L811="TC",0,IF($L811="Nso",0,VLOOKUP($A808,'Marks Entry'!$B$9:$GM$108,157,0)))</f>
        <v>E</v>
      </c>
      <c r="J835" s="1371" t="s">
        <v>77</v>
      </c>
      <c r="K835" s="1372"/>
      <c r="L835" s="1373"/>
      <c r="M835" s="1377"/>
      <c r="N835" s="1372"/>
      <c r="O835" s="1378"/>
      <c r="P835" s="1007"/>
    </row>
    <row r="836" spans="1:16" s="73" customFormat="1" ht="20.45" customHeight="1">
      <c r="A836" s="1425"/>
      <c r="B836" s="543" t="s">
        <v>210</v>
      </c>
      <c r="C836" s="1381" t="s">
        <v>66</v>
      </c>
      <c r="D836" s="1382"/>
      <c r="E836" s="1382"/>
      <c r="F836" s="1382"/>
      <c r="G836" s="1382"/>
      <c r="H836" s="1382"/>
      <c r="I836" s="1383"/>
      <c r="J836" s="1374"/>
      <c r="K836" s="1375"/>
      <c r="L836" s="1376"/>
      <c r="M836" s="1379"/>
      <c r="N836" s="1375"/>
      <c r="O836" s="1380"/>
      <c r="P836" s="1007"/>
    </row>
    <row r="837" spans="1:16" s="73" customFormat="1" ht="20.45" customHeight="1" thickBot="1">
      <c r="A837" s="1425"/>
      <c r="B837" s="543" t="s">
        <v>210</v>
      </c>
      <c r="C837" s="60" t="s">
        <v>67</v>
      </c>
      <c r="D837" s="1384" t="s">
        <v>72</v>
      </c>
      <c r="E837" s="1385"/>
      <c r="F837" s="1384" t="s">
        <v>73</v>
      </c>
      <c r="G837" s="1386"/>
      <c r="H837" s="1386"/>
      <c r="I837" s="1387"/>
      <c r="J837" s="1388" t="s">
        <v>78</v>
      </c>
      <c r="K837" s="1389"/>
      <c r="L837" s="1389"/>
      <c r="M837" s="1389"/>
      <c r="N837" s="1389"/>
      <c r="O837" s="1390"/>
      <c r="P837" s="1007"/>
    </row>
    <row r="838" spans="1:16" s="73" customFormat="1" ht="20.45" customHeight="1">
      <c r="A838" s="1425"/>
      <c r="B838" s="543" t="s">
        <v>210</v>
      </c>
      <c r="C838" s="690" t="s">
        <v>68</v>
      </c>
      <c r="D838" s="1328" t="s">
        <v>211</v>
      </c>
      <c r="E838" s="1327"/>
      <c r="F838" s="1394" t="s">
        <v>74</v>
      </c>
      <c r="G838" s="1395"/>
      <c r="H838" s="1395"/>
      <c r="I838" s="1396"/>
      <c r="J838" s="1391"/>
      <c r="K838" s="1392"/>
      <c r="L838" s="1392"/>
      <c r="M838" s="1392"/>
      <c r="N838" s="1392"/>
      <c r="O838" s="1393"/>
      <c r="P838" s="1007"/>
    </row>
    <row r="839" spans="1:16" s="73" customFormat="1" ht="20.45" customHeight="1">
      <c r="A839" s="1425"/>
      <c r="B839" s="543" t="s">
        <v>210</v>
      </c>
      <c r="C839" s="689" t="s">
        <v>69</v>
      </c>
      <c r="D839" s="1275" t="s">
        <v>212</v>
      </c>
      <c r="E839" s="1274"/>
      <c r="F839" s="1413" t="s">
        <v>75</v>
      </c>
      <c r="G839" s="1414"/>
      <c r="H839" s="1414"/>
      <c r="I839" s="1415"/>
      <c r="J839" s="1391"/>
      <c r="K839" s="1392"/>
      <c r="L839" s="1392"/>
      <c r="M839" s="1392"/>
      <c r="N839" s="1392"/>
      <c r="O839" s="1393"/>
      <c r="P839" s="1007"/>
    </row>
    <row r="840" spans="1:16" s="73" customFormat="1" ht="20.45" customHeight="1">
      <c r="A840" s="1425"/>
      <c r="B840" s="543" t="s">
        <v>210</v>
      </c>
      <c r="C840" s="689" t="s">
        <v>71</v>
      </c>
      <c r="D840" s="1275" t="s">
        <v>213</v>
      </c>
      <c r="E840" s="1274"/>
      <c r="F840" s="1413" t="s">
        <v>76</v>
      </c>
      <c r="G840" s="1414"/>
      <c r="H840" s="1414"/>
      <c r="I840" s="1415"/>
      <c r="J840" s="1416" t="s">
        <v>90</v>
      </c>
      <c r="K840" s="1417"/>
      <c r="L840" s="1417"/>
      <c r="M840" s="1417"/>
      <c r="N840" s="1417"/>
      <c r="O840" s="1418"/>
      <c r="P840" s="1007"/>
    </row>
    <row r="841" spans="1:16" s="73" customFormat="1" ht="20.45" customHeight="1">
      <c r="A841" s="1425"/>
      <c r="B841" s="543" t="s">
        <v>210</v>
      </c>
      <c r="C841" s="689" t="s">
        <v>70</v>
      </c>
      <c r="D841" s="1275" t="s">
        <v>214</v>
      </c>
      <c r="E841" s="1274"/>
      <c r="F841" s="1413" t="s">
        <v>103</v>
      </c>
      <c r="G841" s="1414"/>
      <c r="H841" s="1414"/>
      <c r="I841" s="1415"/>
      <c r="J841" s="1416"/>
      <c r="K841" s="1417"/>
      <c r="L841" s="1417"/>
      <c r="M841" s="1417"/>
      <c r="N841" s="1417"/>
      <c r="O841" s="1418"/>
      <c r="P841" s="1007"/>
    </row>
    <row r="842" spans="1:16" s="73" customFormat="1" ht="20.45" customHeight="1" thickBot="1">
      <c r="A842" s="1425"/>
      <c r="B842" s="547" t="s">
        <v>210</v>
      </c>
      <c r="C842" s="548" t="s">
        <v>153</v>
      </c>
      <c r="D842" s="1281" t="s">
        <v>215</v>
      </c>
      <c r="E842" s="1280"/>
      <c r="F842" s="1422" t="s">
        <v>216</v>
      </c>
      <c r="G842" s="1423"/>
      <c r="H842" s="1423"/>
      <c r="I842" s="1424"/>
      <c r="J842" s="1419"/>
      <c r="K842" s="1420"/>
      <c r="L842" s="1420"/>
      <c r="M842" s="1420"/>
      <c r="N842" s="1420"/>
      <c r="O842" s="1421"/>
      <c r="P842" s="1007"/>
    </row>
    <row r="843" spans="1:16" s="73" customFormat="1" ht="21" customHeight="1">
      <c r="A843" s="1412"/>
      <c r="B843" s="1412"/>
      <c r="C843" s="1412"/>
      <c r="D843" s="1412"/>
      <c r="E843" s="1412"/>
      <c r="F843" s="1412"/>
      <c r="G843" s="1412"/>
      <c r="H843" s="1412"/>
      <c r="I843" s="1412"/>
      <c r="J843" s="1412"/>
      <c r="K843" s="1412"/>
      <c r="L843" s="1412"/>
      <c r="M843" s="1412"/>
      <c r="N843" s="1412"/>
      <c r="O843" s="1412"/>
      <c r="P843" s="1412"/>
    </row>
    <row r="844" spans="1:16" s="73" customFormat="1" ht="21" customHeight="1">
      <c r="A844" s="692"/>
      <c r="B844" s="688"/>
      <c r="C844" s="688"/>
      <c r="D844" s="688"/>
      <c r="E844" s="688"/>
      <c r="F844" s="688"/>
      <c r="G844" s="688"/>
      <c r="H844" s="688"/>
      <c r="I844" s="688"/>
      <c r="J844" s="688"/>
      <c r="K844" s="688"/>
      <c r="L844" s="688"/>
      <c r="M844" s="688"/>
      <c r="N844" s="688"/>
      <c r="O844" s="688"/>
      <c r="P844" s="688"/>
    </row>
    <row r="845" spans="1:16" s="73" customFormat="1" ht="17.25" customHeight="1" thickBot="1">
      <c r="A845" s="241">
        <f>A808+1</f>
        <v>24</v>
      </c>
      <c r="B845" s="1302" t="s">
        <v>53</v>
      </c>
      <c r="C845" s="1302"/>
      <c r="D845" s="1302"/>
      <c r="E845" s="1302"/>
      <c r="F845" s="1302"/>
      <c r="G845" s="1302"/>
      <c r="H845" s="1302"/>
      <c r="I845" s="1302"/>
      <c r="J845" s="1302"/>
      <c r="K845" s="1302"/>
      <c r="L845" s="1302"/>
      <c r="M845" s="1302"/>
      <c r="N845" s="1302"/>
      <c r="O845" s="1302"/>
      <c r="P845" s="1007"/>
    </row>
    <row r="846" spans="1:16" s="73" customFormat="1" ht="44.25" customHeight="1">
      <c r="A846" s="1425"/>
      <c r="B846" s="1304" t="str">
        <f>IF(L848&gt;0,CONCATENATE(I848,L848),0)</f>
        <v>Roll No.:-924</v>
      </c>
      <c r="C846" s="1306"/>
      <c r="D846" s="1308" t="str">
        <f>Master!$E$8</f>
        <v>Govt. Sr. Secondary School Raimalwada</v>
      </c>
      <c r="E846" s="1309"/>
      <c r="F846" s="1309"/>
      <c r="G846" s="1309"/>
      <c r="H846" s="1309"/>
      <c r="I846" s="1309"/>
      <c r="J846" s="1309"/>
      <c r="K846" s="1309"/>
      <c r="L846" s="1309"/>
      <c r="M846" s="1309"/>
      <c r="N846" s="1309"/>
      <c r="O846" s="1310"/>
      <c r="P846" s="1007"/>
    </row>
    <row r="847" spans="1:16" s="73" customFormat="1" ht="26.25" customHeight="1" thickBot="1">
      <c r="A847" s="1425"/>
      <c r="B847" s="1305"/>
      <c r="C847" s="1307"/>
      <c r="D847" s="1311" t="str">
        <f>Master!$E$11</f>
        <v>P.S.-Bapini (Jodhpur)</v>
      </c>
      <c r="E847" s="1311"/>
      <c r="F847" s="1311"/>
      <c r="G847" s="1311"/>
      <c r="H847" s="1311"/>
      <c r="I847" s="1311"/>
      <c r="J847" s="1311"/>
      <c r="K847" s="1311"/>
      <c r="L847" s="1311"/>
      <c r="M847" s="1311"/>
      <c r="N847" s="1311"/>
      <c r="O847" s="1312"/>
      <c r="P847" s="1007"/>
    </row>
    <row r="848" spans="1:16" s="73" customFormat="1" ht="15" customHeight="1">
      <c r="A848" s="1425"/>
      <c r="B848" s="1313"/>
      <c r="C848" s="1314" t="s">
        <v>163</v>
      </c>
      <c r="D848" s="1315"/>
      <c r="E848" s="1315"/>
      <c r="F848" s="1315"/>
      <c r="G848" s="1315"/>
      <c r="H848" s="1316"/>
      <c r="I848" s="1320" t="s">
        <v>125</v>
      </c>
      <c r="J848" s="1321"/>
      <c r="K848" s="1321"/>
      <c r="L848" s="1286">
        <f>VLOOKUP(A845,'Marks Entry'!$B$9:$G$108,6)</f>
        <v>924</v>
      </c>
      <c r="M848" s="1288" t="str">
        <f>CONCATENATE('Marks Entry'!$C$3,"0",'Marks Entry'!$G$3)</f>
        <v>School U-Dise Code :-08151106901</v>
      </c>
      <c r="N848" s="1289"/>
      <c r="O848" s="1290"/>
      <c r="P848" s="1007"/>
    </row>
    <row r="849" spans="1:16" s="73" customFormat="1" ht="15" customHeight="1">
      <c r="A849" s="1425"/>
      <c r="B849" s="1313"/>
      <c r="C849" s="1314"/>
      <c r="D849" s="1315"/>
      <c r="E849" s="1315"/>
      <c r="F849" s="1315"/>
      <c r="G849" s="1315"/>
      <c r="H849" s="1316"/>
      <c r="I849" s="1320"/>
      <c r="J849" s="1321"/>
      <c r="K849" s="1321"/>
      <c r="L849" s="1286"/>
      <c r="M849" s="1291" t="str">
        <f>CONCATENATE('Marks Entry'!$I$3,'Marks Entry'!$J$3)</f>
        <v>Session :-2022-23</v>
      </c>
      <c r="N849" s="1292"/>
      <c r="O849" s="1293"/>
      <c r="P849" s="1007"/>
    </row>
    <row r="850" spans="1:16" s="73" customFormat="1" ht="15" customHeight="1" thickBot="1">
      <c r="A850" s="1425"/>
      <c r="B850" s="1313"/>
      <c r="C850" s="1317"/>
      <c r="D850" s="1318"/>
      <c r="E850" s="1318"/>
      <c r="F850" s="1318"/>
      <c r="G850" s="1318"/>
      <c r="H850" s="1319"/>
      <c r="I850" s="1322"/>
      <c r="J850" s="1323"/>
      <c r="K850" s="1323"/>
      <c r="L850" s="1287"/>
      <c r="M850" s="1294"/>
      <c r="N850" s="1295"/>
      <c r="O850" s="1296"/>
      <c r="P850" s="1007"/>
    </row>
    <row r="851" spans="1:16" s="73" customFormat="1" ht="19.5" customHeight="1">
      <c r="A851" s="1425"/>
      <c r="B851" s="543" t="s">
        <v>210</v>
      </c>
      <c r="C851" s="1297" t="s">
        <v>21</v>
      </c>
      <c r="D851" s="1298"/>
      <c r="E851" s="1298"/>
      <c r="F851" s="1298"/>
      <c r="G851" s="1299"/>
      <c r="H851" s="13" t="s">
        <v>161</v>
      </c>
      <c r="I851" s="1300">
        <f>VLOOKUP($A845,'Marks Entry'!$B$9:$FN$108,4,0)</f>
        <v>0</v>
      </c>
      <c r="J851" s="1300"/>
      <c r="K851" s="1300"/>
      <c r="L851" s="1300"/>
      <c r="M851" s="1300"/>
      <c r="N851" s="1300"/>
      <c r="O851" s="1301"/>
      <c r="P851" s="1007"/>
    </row>
    <row r="852" spans="1:16" s="73" customFormat="1" ht="19.5" customHeight="1">
      <c r="A852" s="1425"/>
      <c r="B852" s="543" t="s">
        <v>210</v>
      </c>
      <c r="C852" s="1283" t="s">
        <v>23</v>
      </c>
      <c r="D852" s="1284"/>
      <c r="E852" s="1284"/>
      <c r="F852" s="1284"/>
      <c r="G852" s="1285"/>
      <c r="H852" s="25" t="s">
        <v>161</v>
      </c>
      <c r="I852" s="1252">
        <f>VLOOKUP($A845,'Marks Entry'!$B$9:$FN$108,7,0)</f>
        <v>0</v>
      </c>
      <c r="J852" s="1252"/>
      <c r="K852" s="1252"/>
      <c r="L852" s="1252"/>
      <c r="M852" s="1252"/>
      <c r="N852" s="1252"/>
      <c r="O852" s="1253"/>
      <c r="P852" s="1007"/>
    </row>
    <row r="853" spans="1:16" s="73" customFormat="1" ht="19.5" customHeight="1">
      <c r="A853" s="1425"/>
      <c r="B853" s="543" t="s">
        <v>210</v>
      </c>
      <c r="C853" s="1283" t="s">
        <v>24</v>
      </c>
      <c r="D853" s="1284"/>
      <c r="E853" s="1284"/>
      <c r="F853" s="1284"/>
      <c r="G853" s="1285"/>
      <c r="H853" s="25" t="s">
        <v>161</v>
      </c>
      <c r="I853" s="1252">
        <f>VLOOKUP($A845,'Marks Entry'!$B$9:$FN$108,8,0)</f>
        <v>0</v>
      </c>
      <c r="J853" s="1252"/>
      <c r="K853" s="1252"/>
      <c r="L853" s="1252"/>
      <c r="M853" s="1252"/>
      <c r="N853" s="1252"/>
      <c r="O853" s="1253"/>
      <c r="P853" s="1007"/>
    </row>
    <row r="854" spans="1:16" s="73" customFormat="1" ht="19.5" customHeight="1">
      <c r="A854" s="1425"/>
      <c r="B854" s="543" t="s">
        <v>210</v>
      </c>
      <c r="C854" s="1283" t="s">
        <v>55</v>
      </c>
      <c r="D854" s="1284"/>
      <c r="E854" s="1284"/>
      <c r="F854" s="1284"/>
      <c r="G854" s="1285"/>
      <c r="H854" s="25" t="s">
        <v>161</v>
      </c>
      <c r="I854" s="1252">
        <f>VLOOKUP($A845,'Marks Entry'!$B$9:$FN$108,9,0)</f>
        <v>0</v>
      </c>
      <c r="J854" s="1252"/>
      <c r="K854" s="1252"/>
      <c r="L854" s="1252"/>
      <c r="M854" s="1252"/>
      <c r="N854" s="1252"/>
      <c r="O854" s="1253"/>
      <c r="P854" s="1007"/>
    </row>
    <row r="855" spans="1:16" s="73" customFormat="1" ht="19.5" customHeight="1">
      <c r="A855" s="1425"/>
      <c r="B855" s="543" t="s">
        <v>210</v>
      </c>
      <c r="C855" s="1283" t="s">
        <v>56</v>
      </c>
      <c r="D855" s="1284"/>
      <c r="E855" s="1284"/>
      <c r="F855" s="1284"/>
      <c r="G855" s="1285"/>
      <c r="H855" s="25" t="s">
        <v>161</v>
      </c>
      <c r="I855" s="1251" t="str">
        <f>CONCATENATE('Marks Entry'!$G$4,'Marks Entry'!$J$4)</f>
        <v>6(A)</v>
      </c>
      <c r="J855" s="1252"/>
      <c r="K855" s="1252"/>
      <c r="L855" s="1252"/>
      <c r="M855" s="1252"/>
      <c r="N855" s="1252"/>
      <c r="O855" s="1253"/>
      <c r="P855" s="1007"/>
    </row>
    <row r="856" spans="1:16" s="73" customFormat="1" ht="19.5" customHeight="1" thickBot="1">
      <c r="A856" s="1425"/>
      <c r="B856" s="543" t="s">
        <v>210</v>
      </c>
      <c r="C856" s="1254" t="s">
        <v>26</v>
      </c>
      <c r="D856" s="1255"/>
      <c r="E856" s="1255"/>
      <c r="F856" s="1255"/>
      <c r="G856" s="1256"/>
      <c r="H856" s="61" t="s">
        <v>161</v>
      </c>
      <c r="I856" s="1257">
        <f>VLOOKUP($A845,'Marks Entry'!$B$9:$FN$108,10,0)</f>
        <v>0</v>
      </c>
      <c r="J856" s="1257"/>
      <c r="K856" s="1257"/>
      <c r="L856" s="1257"/>
      <c r="M856" s="1257"/>
      <c r="N856" s="1257"/>
      <c r="O856" s="1258"/>
      <c r="P856" s="1007"/>
    </row>
    <row r="857" spans="1:16" s="73" customFormat="1" ht="34.5" customHeight="1">
      <c r="A857" s="1425"/>
      <c r="B857" s="543" t="s">
        <v>210</v>
      </c>
      <c r="C857" s="1259" t="s">
        <v>57</v>
      </c>
      <c r="D857" s="1260"/>
      <c r="E857" s="525" t="s">
        <v>82</v>
      </c>
      <c r="F857" s="525" t="s">
        <v>83</v>
      </c>
      <c r="G857" s="525" t="str">
        <f>'Marks Entry'!$R$5</f>
        <v>No Bag Day Activity</v>
      </c>
      <c r="H857" s="521" t="s">
        <v>32</v>
      </c>
      <c r="I857" s="1261" t="s">
        <v>58</v>
      </c>
      <c r="J857" s="1262"/>
      <c r="K857" s="522" t="s">
        <v>203</v>
      </c>
      <c r="L857" s="1263" t="s">
        <v>94</v>
      </c>
      <c r="M857" s="1264"/>
      <c r="N857" s="535" t="s">
        <v>86</v>
      </c>
      <c r="O857" s="1265" t="s">
        <v>101</v>
      </c>
      <c r="P857" s="1007"/>
    </row>
    <row r="858" spans="1:16" s="73" customFormat="1" ht="20.45" customHeight="1" thickBot="1">
      <c r="A858" s="1425"/>
      <c r="B858" s="543" t="s">
        <v>210</v>
      </c>
      <c r="C858" s="1267" t="s">
        <v>59</v>
      </c>
      <c r="D858" s="1268"/>
      <c r="E858" s="549">
        <f>'Marks Entry'!$N$7</f>
        <v>10</v>
      </c>
      <c r="F858" s="549">
        <f>'Marks Entry'!$Q$7</f>
        <v>10</v>
      </c>
      <c r="G858" s="549">
        <f>'Marks Entry'!$T$7</f>
        <v>10</v>
      </c>
      <c r="H858" s="111">
        <f>SUM(E858:G858)</f>
        <v>30</v>
      </c>
      <c r="I858" s="1269">
        <f>'Marks Entry'!$X$7</f>
        <v>70</v>
      </c>
      <c r="J858" s="1270"/>
      <c r="K858" s="531">
        <f>SUM(H858,I858)</f>
        <v>100</v>
      </c>
      <c r="L858" s="1330">
        <f>'Marks Entry'!$AA$7</f>
        <v>100</v>
      </c>
      <c r="M858" s="1331"/>
      <c r="N858" s="536">
        <f>H858+I858+L858</f>
        <v>200</v>
      </c>
      <c r="O858" s="1266"/>
      <c r="P858" s="1007"/>
    </row>
    <row r="859" spans="1:16" s="73" customFormat="1" ht="20.45" customHeight="1">
      <c r="A859" s="1425"/>
      <c r="B859" s="543" t="s">
        <v>210</v>
      </c>
      <c r="C859" s="1324" t="str">
        <f>'Marks Entry'!$L$3</f>
        <v>HINDI</v>
      </c>
      <c r="D859" s="1325"/>
      <c r="E859" s="527">
        <f>IF($L848="TC",0,IF($L848="Nso",0,VLOOKUP($A845,'Marks Entry'!$B$9:$FN$108,13,0)))</f>
        <v>0</v>
      </c>
      <c r="F859" s="527">
        <f>IF($L848="TC",0,IF($L848="Nso",0,VLOOKUP($A845,'Marks Entry'!$B$9:$FN$108,16,0)))</f>
        <v>0</v>
      </c>
      <c r="G859" s="527">
        <f>IF($L848="TC",0,IF($L848="Nso",0,VLOOKUP($A845,'Marks Entry'!$B$9:$FN$108,19,0)))</f>
        <v>0</v>
      </c>
      <c r="H859" s="528">
        <f>SUM(E859:G859)</f>
        <v>0</v>
      </c>
      <c r="I859" s="1326">
        <f>IF($L848="TC",0,IF($L848="Nso",0,VLOOKUP($A845,'Marks Entry'!$B$9:$FN$108,23,0)))</f>
        <v>0</v>
      </c>
      <c r="J859" s="1327"/>
      <c r="K859" s="532">
        <f>SUM(H859,I859)</f>
        <v>0</v>
      </c>
      <c r="L859" s="1328">
        <f>IF($L848="TC",0,IF($L848="Nso",0,VLOOKUP($A845,'Marks Entry'!$B$9:$FN$108,26,0)))</f>
        <v>0</v>
      </c>
      <c r="M859" s="1329"/>
      <c r="N859" s="537">
        <f>SUM(H859,I859,L859)</f>
        <v>0</v>
      </c>
      <c r="O859" s="544" t="str">
        <f>IF($L848="TC",0,IF($L848="Nso",0,VLOOKUP($A845,'Marks Entry'!$B$9:$FN$108,30,0)))</f>
        <v>E</v>
      </c>
      <c r="P859" s="1007"/>
    </row>
    <row r="860" spans="1:16" s="73" customFormat="1" ht="20.45" customHeight="1">
      <c r="A860" s="1425"/>
      <c r="B860" s="543" t="s">
        <v>210</v>
      </c>
      <c r="C860" s="1271" t="str">
        <f>'Marks Entry'!$AF$3</f>
        <v>ENGLISH</v>
      </c>
      <c r="D860" s="1272"/>
      <c r="E860" s="527">
        <f>IF($L848="TC",0,IF($L848="Nso",0,VLOOKUP($A845,'Marks Entry'!$B$9:$FN$108,33,0)))</f>
        <v>0</v>
      </c>
      <c r="F860" s="527">
        <f>IF($L848="TC",0,IF($L848="Nso",0,VLOOKUP($A845,'Marks Entry'!$B$9:$FN$108,36,0)))</f>
        <v>0</v>
      </c>
      <c r="G860" s="527">
        <f>IF($L848="TC",0,IF($L848="Nso",0,VLOOKUP($A845,'Marks Entry'!$B$9:$FN$108,39,0)))</f>
        <v>0</v>
      </c>
      <c r="H860" s="529">
        <f t="shared" ref="H860:H864" si="69">SUM(E860:G860)</f>
        <v>0</v>
      </c>
      <c r="I860" s="1273">
        <f>IF($L848="TC",0,IF($L848="Nso",0,VLOOKUP($A845,'Marks Entry'!$B$9:$FN$108,43,0)))</f>
        <v>0</v>
      </c>
      <c r="J860" s="1274"/>
      <c r="K860" s="533">
        <f t="shared" ref="K860:K864" si="70">SUM(H860,I860)</f>
        <v>0</v>
      </c>
      <c r="L860" s="1275">
        <f>IF($L848="TC",0,IF($L848="Nso",0,VLOOKUP($A845,'Marks Entry'!$B$9:$FN$108,46,0)))</f>
        <v>0</v>
      </c>
      <c r="M860" s="1276"/>
      <c r="N860" s="537">
        <f t="shared" ref="N860:N864" si="71">SUM(H860,I860,L860)</f>
        <v>0</v>
      </c>
      <c r="O860" s="544" t="str">
        <f>IF($L848="TC",0,IF($L848="Nso",0,VLOOKUP($A845,'Marks Entry'!$B$9:$FN$108,50,0)))</f>
        <v>E</v>
      </c>
      <c r="P860" s="1007"/>
    </row>
    <row r="861" spans="1:16" s="73" customFormat="1" ht="20.45" customHeight="1">
      <c r="A861" s="1425"/>
      <c r="B861" s="543" t="s">
        <v>210</v>
      </c>
      <c r="C861" s="1271" t="str">
        <f>'Marks Entry'!$AZ$3</f>
        <v>SANSKRIT</v>
      </c>
      <c r="D861" s="1272"/>
      <c r="E861" s="527">
        <f>IF($L848="TC",0,IF($L848="Nso",0,VLOOKUP($A845,'Marks Entry'!$B$9:$FN$108,53,0)))</f>
        <v>0</v>
      </c>
      <c r="F861" s="527">
        <f>IF($L848="TC",0,IF($L848="TC",0,IF($L848="Nso",0,VLOOKUP($A845,'Marks Entry'!$B$9:$FN$108,56,0))))</f>
        <v>0</v>
      </c>
      <c r="G861" s="527">
        <f>IF($L848="TC",0,IF($L848="TC",0,IF($L848="Nso",0,VLOOKUP($A845,'Marks Entry'!$B$9:$FN$108,59,0))))</f>
        <v>0</v>
      </c>
      <c r="H861" s="529">
        <f t="shared" si="69"/>
        <v>0</v>
      </c>
      <c r="I861" s="1273">
        <f>IF($L848="TC",0,IF($L848="Nso",0,VLOOKUP($A845,'Marks Entry'!$B$9:$FN$108,63,0)))</f>
        <v>0</v>
      </c>
      <c r="J861" s="1274"/>
      <c r="K861" s="533">
        <f t="shared" si="70"/>
        <v>0</v>
      </c>
      <c r="L861" s="1275">
        <f>IF($L848="TC",0,IF($L848="Nso",0,VLOOKUP($A845,'Marks Entry'!$B$9:$FN$108,66,0)))</f>
        <v>0</v>
      </c>
      <c r="M861" s="1276"/>
      <c r="N861" s="537">
        <f t="shared" si="71"/>
        <v>0</v>
      </c>
      <c r="O861" s="544" t="str">
        <f>IF($L848="TC",0,IF($L848="Nso",0,VLOOKUP($A845,'Marks Entry'!$B$9:$FN$108,70,0)))</f>
        <v>E</v>
      </c>
      <c r="P861" s="1007"/>
    </row>
    <row r="862" spans="1:16" s="73" customFormat="1" ht="20.45" customHeight="1">
      <c r="A862" s="1425"/>
      <c r="B862" s="543" t="s">
        <v>210</v>
      </c>
      <c r="C862" s="1271" t="str">
        <f>'Marks Entry'!$BT$3</f>
        <v>SCIENCE</v>
      </c>
      <c r="D862" s="1272"/>
      <c r="E862" s="527">
        <f>IF($L848="TC",0,IF($L848="Nso",0,VLOOKUP($A845,'Marks Entry'!$B$9:$FN$108,73,0)))</f>
        <v>0</v>
      </c>
      <c r="F862" s="527">
        <f>IF($L848="TC",0,IF($L848="Nso",0,VLOOKUP($A845,'Marks Entry'!$B$9:$FN$108,76,0)))</f>
        <v>0</v>
      </c>
      <c r="G862" s="527">
        <f>IF($L848="TC",0,IF($L848="Nso",0,VLOOKUP($A845,'Marks Entry'!$B$9:$FN$108,79,0)))</f>
        <v>0</v>
      </c>
      <c r="H862" s="529">
        <f t="shared" si="69"/>
        <v>0</v>
      </c>
      <c r="I862" s="1273">
        <f>IF($L848="TC",0,IF($L848="Nso",0,VLOOKUP($A845,'Marks Entry'!$B$9:$FN$108,83,0)))</f>
        <v>0</v>
      </c>
      <c r="J862" s="1274"/>
      <c r="K862" s="533">
        <f t="shared" si="70"/>
        <v>0</v>
      </c>
      <c r="L862" s="1275">
        <f>IF($L848="TC",0,IF($L848="Nso",0,VLOOKUP($A845,'Marks Entry'!$B$9:$FN$108,86,0)))</f>
        <v>0</v>
      </c>
      <c r="M862" s="1276"/>
      <c r="N862" s="537">
        <f t="shared" si="71"/>
        <v>0</v>
      </c>
      <c r="O862" s="544" t="str">
        <f>IF($L848="TC",0,IF($L848="Nso",0,VLOOKUP($A845,'Marks Entry'!$B$9:$FN$108,90,0)))</f>
        <v>E</v>
      </c>
      <c r="P862" s="1007"/>
    </row>
    <row r="863" spans="1:16" s="73" customFormat="1" ht="20.45" customHeight="1">
      <c r="A863" s="1425"/>
      <c r="B863" s="543" t="s">
        <v>210</v>
      </c>
      <c r="C863" s="1271" t="str">
        <f>'Marks Entry'!$CN$3</f>
        <v>MATHEMATICS</v>
      </c>
      <c r="D863" s="1272"/>
      <c r="E863" s="527">
        <f>IF($L848="TC",0,IF($L848="Nso",0,VLOOKUP($A845,'Marks Entry'!$B$9:$FN$108,93,0)))</f>
        <v>0</v>
      </c>
      <c r="F863" s="527">
        <f>IF($L848="TC",0,IF($L848="Nso",0,VLOOKUP($A845,'Marks Entry'!$B$9:$FN$108,96,0)))</f>
        <v>0</v>
      </c>
      <c r="G863" s="527">
        <f>IF($L848="TC",0,IF($L848="Nso",0,VLOOKUP($A845,'Marks Entry'!$B$9:$FN$108,99,0)))</f>
        <v>0</v>
      </c>
      <c r="H863" s="529">
        <f t="shared" si="69"/>
        <v>0</v>
      </c>
      <c r="I863" s="1273">
        <f>IF($L848="TC",0,IF($L848="Nso",0,VLOOKUP($A845,'Marks Entry'!$B$9:$FN$108,103,0)))</f>
        <v>0</v>
      </c>
      <c r="J863" s="1274"/>
      <c r="K863" s="533">
        <f t="shared" si="70"/>
        <v>0</v>
      </c>
      <c r="L863" s="1275">
        <f>IF($L848="TC",0,IF($L848="Nso",0,VLOOKUP($A845,'Marks Entry'!$B$9:$FN$108,106,0)))</f>
        <v>0</v>
      </c>
      <c r="M863" s="1276"/>
      <c r="N863" s="537">
        <f t="shared" si="71"/>
        <v>0</v>
      </c>
      <c r="O863" s="544" t="str">
        <f>IF($L848="TC",0,IF($L848="Nso",0,VLOOKUP($A845,'Marks Entry'!$B$9:$FN$108,110,0)))</f>
        <v>E</v>
      </c>
      <c r="P863" s="1007"/>
    </row>
    <row r="864" spans="1:16" s="73" customFormat="1" ht="20.45" customHeight="1" thickBot="1">
      <c r="A864" s="1425"/>
      <c r="B864" s="543" t="s">
        <v>210</v>
      </c>
      <c r="C864" s="1277" t="str">
        <f>'Marks Entry'!$DH$3</f>
        <v>SOCIAL SCIENCE</v>
      </c>
      <c r="D864" s="1278"/>
      <c r="E864" s="527">
        <f>IF($L848="TC",0,IF($L848="Nso",0,VLOOKUP($A845,'Marks Entry'!$B$9:$FN$108,113,0)))</f>
        <v>0</v>
      </c>
      <c r="F864" s="527">
        <f>IF($L848="TC",0,IF($L848="Nso",0,VLOOKUP($A845,'Marks Entry'!$B$9:$FN$108,116,0)))</f>
        <v>0</v>
      </c>
      <c r="G864" s="527">
        <f>IF($L848="TC",0,IF($L848="Nso",0,VLOOKUP($A845,'Marks Entry'!$B$9:$FN$108,119,0)))</f>
        <v>0</v>
      </c>
      <c r="H864" s="530">
        <f t="shared" si="69"/>
        <v>0</v>
      </c>
      <c r="I864" s="1279">
        <f>IF($L848="TC",0,IF($L848="Nso",0,VLOOKUP($A845,'Marks Entry'!$B$9:$FN$108,123,0)))</f>
        <v>0</v>
      </c>
      <c r="J864" s="1280"/>
      <c r="K864" s="534">
        <f t="shared" si="70"/>
        <v>0</v>
      </c>
      <c r="L864" s="1281">
        <f>IF($L848="TC",0,IF($L848="Nso",0,VLOOKUP($A845,'Marks Entry'!$B$9:$FN$108,126,0)))</f>
        <v>0</v>
      </c>
      <c r="M864" s="1282"/>
      <c r="N864" s="537">
        <f t="shared" si="71"/>
        <v>0</v>
      </c>
      <c r="O864" s="544" t="str">
        <f>IF($L848="TC",0,IF($L848="Nso",0,VLOOKUP($A845,'Marks Entry'!$B$9:$FN$108,130,0)))</f>
        <v>E</v>
      </c>
      <c r="P864" s="1007"/>
    </row>
    <row r="865" spans="1:16" s="73" customFormat="1" ht="20.45" customHeight="1">
      <c r="A865" s="1425"/>
      <c r="B865" s="543" t="s">
        <v>210</v>
      </c>
      <c r="C865" s="1350" t="s">
        <v>87</v>
      </c>
      <c r="D865" s="1351"/>
      <c r="E865" s="1352"/>
      <c r="F865" s="1356" t="s">
        <v>88</v>
      </c>
      <c r="G865" s="1357"/>
      <c r="H865" s="1358" t="s">
        <v>89</v>
      </c>
      <c r="I865" s="1358"/>
      <c r="J865" s="1359" t="s">
        <v>44</v>
      </c>
      <c r="K865" s="1360"/>
      <c r="L865" s="236" t="s">
        <v>95</v>
      </c>
      <c r="M865" s="691" t="s">
        <v>208</v>
      </c>
      <c r="N865" s="200" t="s">
        <v>42</v>
      </c>
      <c r="O865" s="545" t="s">
        <v>46</v>
      </c>
      <c r="P865" s="1007"/>
    </row>
    <row r="866" spans="1:16" s="73" customFormat="1" ht="20.45" customHeight="1" thickBot="1">
      <c r="A866" s="1425"/>
      <c r="B866" s="543" t="s">
        <v>210</v>
      </c>
      <c r="C866" s="1353"/>
      <c r="D866" s="1354"/>
      <c r="E866" s="1355"/>
      <c r="F866" s="1361">
        <f>IF($L848="TC",0,IF($L848="Nso",0,VLOOKUP($A845,'Marks Entry'!$B$9:$FN$108,161,0)))</f>
        <v>1200</v>
      </c>
      <c r="G866" s="1362"/>
      <c r="H866" s="1363">
        <f>IF($L848="TC",0,IF($L848="Nso",0,VLOOKUP($A845,'Marks Entry'!$B$9:$FN$108,162,0)))</f>
        <v>0</v>
      </c>
      <c r="I866" s="1363"/>
      <c r="J866" s="1364">
        <f>IF($L848="TC",0,IF($L848="Nso",0,VLOOKUP($A845,'Marks Entry'!$B$9:$FN$108,163,0)))</f>
        <v>0</v>
      </c>
      <c r="K866" s="1365"/>
      <c r="L866" s="237" t="str">
        <f>IF($L848="TC",0,IF($L848="Nso",0,VLOOKUP($A845,'Marks Entry'!$B$9:$FN$108,164,0)))</f>
        <v/>
      </c>
      <c r="M866" s="237" t="str">
        <f>IF($L848="TC",0,IF($L848="Nso",0,VLOOKUP($A845,'Marks Entry'!$B$9:$FN$108,165,0)))</f>
        <v/>
      </c>
      <c r="N866" s="542" t="str">
        <f>IF($L848="TC","TC",IF($L848="Nso","NSO",VLOOKUP($A845,'Marks Entry'!$B$9:$FN$108,166,0)))</f>
        <v>PROMOTED</v>
      </c>
      <c r="O866" s="546" t="str">
        <f>IF($L848="Nso",0,VLOOKUP($A845,'Marks Entry'!$B$9:$FN$108,168,0))</f>
        <v/>
      </c>
      <c r="P866" s="1007"/>
    </row>
    <row r="867" spans="1:16" s="73" customFormat="1" ht="20.45" customHeight="1">
      <c r="A867" s="1425"/>
      <c r="B867" s="543" t="s">
        <v>210</v>
      </c>
      <c r="C867" s="1332" t="s">
        <v>62</v>
      </c>
      <c r="D867" s="1333"/>
      <c r="E867" s="1333"/>
      <c r="F867" s="1333"/>
      <c r="G867" s="1333"/>
      <c r="H867" s="1333"/>
      <c r="I867" s="1334"/>
      <c r="J867" s="1335" t="s">
        <v>63</v>
      </c>
      <c r="K867" s="1335"/>
      <c r="L867" s="1336"/>
      <c r="M867" s="238">
        <f>IF($L848="TC",0,IF($L848="Nso",0,VLOOKUP($A845,'Marks Entry'!$B$9:$FN$108,158,0)))</f>
        <v>0</v>
      </c>
      <c r="N867" s="1337" t="s">
        <v>104</v>
      </c>
      <c r="O867" s="1338"/>
      <c r="P867" s="1007"/>
    </row>
    <row r="868" spans="1:16" s="73" customFormat="1" ht="20.45" customHeight="1" thickBot="1">
      <c r="A868" s="1425"/>
      <c r="B868" s="543" t="s">
        <v>210</v>
      </c>
      <c r="C868" s="1339" t="s">
        <v>57</v>
      </c>
      <c r="D868" s="1340"/>
      <c r="E868" s="1340"/>
      <c r="F868" s="1341" t="s">
        <v>168</v>
      </c>
      <c r="G868" s="1341"/>
      <c r="H868" s="1341"/>
      <c r="I868" s="523" t="s">
        <v>50</v>
      </c>
      <c r="J868" s="1342" t="s">
        <v>64</v>
      </c>
      <c r="K868" s="1342"/>
      <c r="L868" s="1343"/>
      <c r="M868" s="239">
        <f>IF($L848="TC",0,IF($L848="Nso",0,VLOOKUP($A845,'Marks Entry'!$B$9:$FN$108,159,0)))</f>
        <v>0</v>
      </c>
      <c r="N868" s="1344" t="str">
        <f>IF($L848="TC",0,IF($L848="Nso",0,VLOOKUP($A845,'Marks Entry'!$B$9:$FN$108,160,0)))</f>
        <v/>
      </c>
      <c r="O868" s="1345"/>
      <c r="P868" s="1007"/>
    </row>
    <row r="869" spans="1:16" s="73" customFormat="1" ht="20.45" customHeight="1">
      <c r="A869" s="1425"/>
      <c r="B869" s="543" t="s">
        <v>210</v>
      </c>
      <c r="C869" s="1339"/>
      <c r="D869" s="1340"/>
      <c r="E869" s="1340"/>
      <c r="F869" s="1341"/>
      <c r="G869" s="1341"/>
      <c r="H869" s="1341"/>
      <c r="I869" s="524" t="s">
        <v>102</v>
      </c>
      <c r="J869" s="1346" t="s">
        <v>65</v>
      </c>
      <c r="K869" s="1346"/>
      <c r="L869" s="1347"/>
      <c r="M869" s="1348" t="str">
        <f>IF($L848="TC",0,IF($L848="Nso",0,VLOOKUP($A845,'Marks Entry'!$B$9:$FN$108,169,0)))</f>
        <v>Need Improvement</v>
      </c>
      <c r="N869" s="1348"/>
      <c r="O869" s="1349"/>
      <c r="P869" s="1007"/>
    </row>
    <row r="870" spans="1:16" s="73" customFormat="1" ht="20.45" customHeight="1">
      <c r="A870" s="1425"/>
      <c r="B870" s="543" t="s">
        <v>210</v>
      </c>
      <c r="C870" s="1397" t="str">
        <f>'Marks Entry'!$EB$3</f>
        <v>Work Exp.</v>
      </c>
      <c r="D870" s="1398"/>
      <c r="E870" s="1399"/>
      <c r="F870" s="1400" t="str">
        <f>IF($L848="TC",0,IF($L848="Nso",0,VLOOKUP($A845,'Marks Entry'!$B$9:$GM$108,186,0)))</f>
        <v>0/100</v>
      </c>
      <c r="G870" s="1400"/>
      <c r="H870" s="1400"/>
      <c r="I870" s="59" t="str">
        <f>IF($L848="TC",0,IF($L848="Nso",0,VLOOKUP($A845,'Marks Entry'!$B$9:$GM$108,139,0)))</f>
        <v>E</v>
      </c>
      <c r="J870" s="1401" t="s">
        <v>81</v>
      </c>
      <c r="K870" s="1401"/>
      <c r="L870" s="1402"/>
      <c r="M870" s="1403">
        <f>'Marks Entry'!$AA$2</f>
        <v>45041</v>
      </c>
      <c r="N870" s="1403"/>
      <c r="O870" s="1404"/>
      <c r="P870" s="1007"/>
    </row>
    <row r="871" spans="1:16" s="73" customFormat="1" ht="20.45" customHeight="1">
      <c r="A871" s="1425"/>
      <c r="B871" s="543" t="s">
        <v>210</v>
      </c>
      <c r="C871" s="1405" t="str">
        <f>'Marks Entry'!$EK$3</f>
        <v>Art Edu.</v>
      </c>
      <c r="D871" s="1400"/>
      <c r="E871" s="1400"/>
      <c r="F871" s="1406" t="str">
        <f>IF($L848="TC",0,IF($L848="Nso",0,VLOOKUP($A845,'Marks Entry'!$B$9:$GM$108,190,0)))</f>
        <v>0/100</v>
      </c>
      <c r="G871" s="1407"/>
      <c r="H871" s="1408"/>
      <c r="I871" s="59" t="str">
        <f>IF($L848="TC",0,IF($L848="Nso",0,VLOOKUP($A845,'Marks Entry'!$B$9:$GM$108,148,0)))</f>
        <v>E</v>
      </c>
      <c r="J871" s="1409"/>
      <c r="K871" s="1409"/>
      <c r="L871" s="1410"/>
      <c r="M871" s="1410"/>
      <c r="N871" s="1410"/>
      <c r="O871" s="1411"/>
      <c r="P871" s="1007"/>
    </row>
    <row r="872" spans="1:16" s="73" customFormat="1" ht="20.45" customHeight="1">
      <c r="A872" s="1425"/>
      <c r="B872" s="543" t="s">
        <v>210</v>
      </c>
      <c r="C872" s="1366" t="str">
        <f>'Marks Entry'!$ET$3</f>
        <v>HEALTH &amp; PHY. EDU.</v>
      </c>
      <c r="D872" s="1367"/>
      <c r="E872" s="1367"/>
      <c r="F872" s="1368" t="str">
        <f>IF($L848="TC",0,IF($L848="Nso",0,VLOOKUP($A845,'Marks Entry'!$B$9:$GM$108,194,0)))</f>
        <v>0/100</v>
      </c>
      <c r="G872" s="1369"/>
      <c r="H872" s="1370"/>
      <c r="I872" s="59" t="str">
        <f>IF($L848="TC",0,IF($L848="Nso",0,VLOOKUP($A845,'Marks Entry'!$B$9:$GM$108,157,0)))</f>
        <v>E</v>
      </c>
      <c r="J872" s="1371" t="s">
        <v>77</v>
      </c>
      <c r="K872" s="1372"/>
      <c r="L872" s="1373"/>
      <c r="M872" s="1377"/>
      <c r="N872" s="1372"/>
      <c r="O872" s="1378"/>
      <c r="P872" s="1007"/>
    </row>
    <row r="873" spans="1:16" s="73" customFormat="1" ht="20.45" customHeight="1">
      <c r="A873" s="1425"/>
      <c r="B873" s="543" t="s">
        <v>210</v>
      </c>
      <c r="C873" s="1381" t="s">
        <v>66</v>
      </c>
      <c r="D873" s="1382"/>
      <c r="E873" s="1382"/>
      <c r="F873" s="1382"/>
      <c r="G873" s="1382"/>
      <c r="H873" s="1382"/>
      <c r="I873" s="1383"/>
      <c r="J873" s="1374"/>
      <c r="K873" s="1375"/>
      <c r="L873" s="1376"/>
      <c r="M873" s="1379"/>
      <c r="N873" s="1375"/>
      <c r="O873" s="1380"/>
      <c r="P873" s="1007"/>
    </row>
    <row r="874" spans="1:16" s="73" customFormat="1" ht="20.45" customHeight="1" thickBot="1">
      <c r="A874" s="1425"/>
      <c r="B874" s="543" t="s">
        <v>210</v>
      </c>
      <c r="C874" s="60" t="s">
        <v>67</v>
      </c>
      <c r="D874" s="1384" t="s">
        <v>72</v>
      </c>
      <c r="E874" s="1385"/>
      <c r="F874" s="1384" t="s">
        <v>73</v>
      </c>
      <c r="G874" s="1386"/>
      <c r="H874" s="1386"/>
      <c r="I874" s="1387"/>
      <c r="J874" s="1388" t="s">
        <v>78</v>
      </c>
      <c r="K874" s="1389"/>
      <c r="L874" s="1389"/>
      <c r="M874" s="1389"/>
      <c r="N874" s="1389"/>
      <c r="O874" s="1390"/>
      <c r="P874" s="1007"/>
    </row>
    <row r="875" spans="1:16" s="73" customFormat="1" ht="20.45" customHeight="1">
      <c r="A875" s="1425"/>
      <c r="B875" s="543" t="s">
        <v>210</v>
      </c>
      <c r="C875" s="690" t="s">
        <v>68</v>
      </c>
      <c r="D875" s="1328" t="s">
        <v>211</v>
      </c>
      <c r="E875" s="1327"/>
      <c r="F875" s="1394" t="s">
        <v>74</v>
      </c>
      <c r="G875" s="1395"/>
      <c r="H875" s="1395"/>
      <c r="I875" s="1396"/>
      <c r="J875" s="1391"/>
      <c r="K875" s="1392"/>
      <c r="L875" s="1392"/>
      <c r="M875" s="1392"/>
      <c r="N875" s="1392"/>
      <c r="O875" s="1393"/>
      <c r="P875" s="1007"/>
    </row>
    <row r="876" spans="1:16" s="73" customFormat="1" ht="20.45" customHeight="1">
      <c r="A876" s="1425"/>
      <c r="B876" s="543" t="s">
        <v>210</v>
      </c>
      <c r="C876" s="689" t="s">
        <v>69</v>
      </c>
      <c r="D876" s="1275" t="s">
        <v>212</v>
      </c>
      <c r="E876" s="1274"/>
      <c r="F876" s="1413" t="s">
        <v>75</v>
      </c>
      <c r="G876" s="1414"/>
      <c r="H876" s="1414"/>
      <c r="I876" s="1415"/>
      <c r="J876" s="1391"/>
      <c r="K876" s="1392"/>
      <c r="L876" s="1392"/>
      <c r="M876" s="1392"/>
      <c r="N876" s="1392"/>
      <c r="O876" s="1393"/>
      <c r="P876" s="1007"/>
    </row>
    <row r="877" spans="1:16" s="73" customFormat="1" ht="20.45" customHeight="1">
      <c r="A877" s="1425"/>
      <c r="B877" s="543" t="s">
        <v>210</v>
      </c>
      <c r="C877" s="689" t="s">
        <v>71</v>
      </c>
      <c r="D877" s="1275" t="s">
        <v>213</v>
      </c>
      <c r="E877" s="1274"/>
      <c r="F877" s="1413" t="s">
        <v>76</v>
      </c>
      <c r="G877" s="1414"/>
      <c r="H877" s="1414"/>
      <c r="I877" s="1415"/>
      <c r="J877" s="1416" t="s">
        <v>90</v>
      </c>
      <c r="K877" s="1417"/>
      <c r="L877" s="1417"/>
      <c r="M877" s="1417"/>
      <c r="N877" s="1417"/>
      <c r="O877" s="1418"/>
      <c r="P877" s="1007"/>
    </row>
    <row r="878" spans="1:16" s="73" customFormat="1" ht="20.45" customHeight="1">
      <c r="A878" s="1425"/>
      <c r="B878" s="543" t="s">
        <v>210</v>
      </c>
      <c r="C878" s="689" t="s">
        <v>70</v>
      </c>
      <c r="D878" s="1275" t="s">
        <v>214</v>
      </c>
      <c r="E878" s="1274"/>
      <c r="F878" s="1413" t="s">
        <v>103</v>
      </c>
      <c r="G878" s="1414"/>
      <c r="H878" s="1414"/>
      <c r="I878" s="1415"/>
      <c r="J878" s="1416"/>
      <c r="K878" s="1417"/>
      <c r="L878" s="1417"/>
      <c r="M878" s="1417"/>
      <c r="N878" s="1417"/>
      <c r="O878" s="1418"/>
      <c r="P878" s="1007"/>
    </row>
    <row r="879" spans="1:16" s="73" customFormat="1" ht="20.45" customHeight="1" thickBot="1">
      <c r="A879" s="1425"/>
      <c r="B879" s="547" t="s">
        <v>210</v>
      </c>
      <c r="C879" s="548" t="s">
        <v>153</v>
      </c>
      <c r="D879" s="1281" t="s">
        <v>215</v>
      </c>
      <c r="E879" s="1280"/>
      <c r="F879" s="1422" t="s">
        <v>216</v>
      </c>
      <c r="G879" s="1423"/>
      <c r="H879" s="1423"/>
      <c r="I879" s="1424"/>
      <c r="J879" s="1419"/>
      <c r="K879" s="1420"/>
      <c r="L879" s="1420"/>
      <c r="M879" s="1420"/>
      <c r="N879" s="1420"/>
      <c r="O879" s="1421"/>
      <c r="P879" s="1007"/>
    </row>
    <row r="880" spans="1:16" s="73" customFormat="1" ht="9.75" customHeight="1">
      <c r="A880" s="1303"/>
      <c r="B880" s="1303"/>
      <c r="C880" s="1303"/>
      <c r="D880" s="1303"/>
      <c r="E880" s="1303"/>
      <c r="F880" s="1303"/>
      <c r="G880" s="1303"/>
      <c r="H880" s="1303"/>
      <c r="I880" s="1303"/>
      <c r="J880" s="1303"/>
      <c r="K880" s="1303"/>
      <c r="L880" s="1303"/>
      <c r="M880" s="1303"/>
      <c r="N880" s="1303"/>
      <c r="O880" s="1303"/>
      <c r="P880" s="1303"/>
    </row>
    <row r="881" spans="1:16" hidden="1"/>
    <row r="882" spans="1:16" s="73" customFormat="1" ht="17.25" customHeight="1" thickBot="1">
      <c r="A882" s="241">
        <f>A845+1</f>
        <v>25</v>
      </c>
      <c r="B882" s="1302" t="s">
        <v>53</v>
      </c>
      <c r="C882" s="1302"/>
      <c r="D882" s="1302"/>
      <c r="E882" s="1302"/>
      <c r="F882" s="1302"/>
      <c r="G882" s="1302"/>
      <c r="H882" s="1302"/>
      <c r="I882" s="1302"/>
      <c r="J882" s="1302"/>
      <c r="K882" s="1302"/>
      <c r="L882" s="1302"/>
      <c r="M882" s="1302"/>
      <c r="N882" s="1302"/>
      <c r="O882" s="1302"/>
      <c r="P882" s="1007"/>
    </row>
    <row r="883" spans="1:16" s="73" customFormat="1" ht="44.25" customHeight="1">
      <c r="A883" s="1425"/>
      <c r="B883" s="1304" t="str">
        <f>IF(L885&gt;0,CONCATENATE(I885,L885),0)</f>
        <v>Roll No.:-925</v>
      </c>
      <c r="C883" s="1306"/>
      <c r="D883" s="1308" t="str">
        <f>Master!$E$8</f>
        <v>Govt. Sr. Secondary School Raimalwada</v>
      </c>
      <c r="E883" s="1309"/>
      <c r="F883" s="1309"/>
      <c r="G883" s="1309"/>
      <c r="H883" s="1309"/>
      <c r="I883" s="1309"/>
      <c r="J883" s="1309"/>
      <c r="K883" s="1309"/>
      <c r="L883" s="1309"/>
      <c r="M883" s="1309"/>
      <c r="N883" s="1309"/>
      <c r="O883" s="1310"/>
      <c r="P883" s="1007"/>
    </row>
    <row r="884" spans="1:16" s="73" customFormat="1" ht="26.25" customHeight="1" thickBot="1">
      <c r="A884" s="1425"/>
      <c r="B884" s="1305"/>
      <c r="C884" s="1307"/>
      <c r="D884" s="1311" t="str">
        <f>Master!$E$11</f>
        <v>P.S.-Bapini (Jodhpur)</v>
      </c>
      <c r="E884" s="1311"/>
      <c r="F884" s="1311"/>
      <c r="G884" s="1311"/>
      <c r="H884" s="1311"/>
      <c r="I884" s="1311"/>
      <c r="J884" s="1311"/>
      <c r="K884" s="1311"/>
      <c r="L884" s="1311"/>
      <c r="M884" s="1311"/>
      <c r="N884" s="1311"/>
      <c r="O884" s="1312"/>
      <c r="P884" s="1007"/>
    </row>
    <row r="885" spans="1:16" s="73" customFormat="1" ht="15" customHeight="1">
      <c r="A885" s="1425"/>
      <c r="B885" s="1313"/>
      <c r="C885" s="1314" t="s">
        <v>163</v>
      </c>
      <c r="D885" s="1315"/>
      <c r="E885" s="1315"/>
      <c r="F885" s="1315"/>
      <c r="G885" s="1315"/>
      <c r="H885" s="1316"/>
      <c r="I885" s="1320" t="s">
        <v>125</v>
      </c>
      <c r="J885" s="1321"/>
      <c r="K885" s="1321"/>
      <c r="L885" s="1286">
        <f>VLOOKUP(A882,'Marks Entry'!$B$9:$G$108,6)</f>
        <v>925</v>
      </c>
      <c r="M885" s="1288" t="str">
        <f>CONCATENATE('Marks Entry'!$C$3,"0",'Marks Entry'!$G$3)</f>
        <v>School U-Dise Code :-08151106901</v>
      </c>
      <c r="N885" s="1289"/>
      <c r="O885" s="1290"/>
      <c r="P885" s="1007"/>
    </row>
    <row r="886" spans="1:16" s="73" customFormat="1" ht="15" customHeight="1">
      <c r="A886" s="1425"/>
      <c r="B886" s="1313"/>
      <c r="C886" s="1314"/>
      <c r="D886" s="1315"/>
      <c r="E886" s="1315"/>
      <c r="F886" s="1315"/>
      <c r="G886" s="1315"/>
      <c r="H886" s="1316"/>
      <c r="I886" s="1320"/>
      <c r="J886" s="1321"/>
      <c r="K886" s="1321"/>
      <c r="L886" s="1286"/>
      <c r="M886" s="1291" t="str">
        <f>CONCATENATE('Marks Entry'!$I$3,'Marks Entry'!$J$3)</f>
        <v>Session :-2022-23</v>
      </c>
      <c r="N886" s="1292"/>
      <c r="O886" s="1293"/>
      <c r="P886" s="1007"/>
    </row>
    <row r="887" spans="1:16" s="73" customFormat="1" ht="15" customHeight="1" thickBot="1">
      <c r="A887" s="1425"/>
      <c r="B887" s="1313"/>
      <c r="C887" s="1317"/>
      <c r="D887" s="1318"/>
      <c r="E887" s="1318"/>
      <c r="F887" s="1318"/>
      <c r="G887" s="1318"/>
      <c r="H887" s="1319"/>
      <c r="I887" s="1322"/>
      <c r="J887" s="1323"/>
      <c r="K887" s="1323"/>
      <c r="L887" s="1287"/>
      <c r="M887" s="1294"/>
      <c r="N887" s="1295"/>
      <c r="O887" s="1296"/>
      <c r="P887" s="1007"/>
    </row>
    <row r="888" spans="1:16" s="73" customFormat="1" ht="19.5" customHeight="1">
      <c r="A888" s="1425"/>
      <c r="B888" s="543" t="s">
        <v>210</v>
      </c>
      <c r="C888" s="1297" t="s">
        <v>21</v>
      </c>
      <c r="D888" s="1298"/>
      <c r="E888" s="1298"/>
      <c r="F888" s="1298"/>
      <c r="G888" s="1299"/>
      <c r="H888" s="13" t="s">
        <v>161</v>
      </c>
      <c r="I888" s="1300">
        <f>VLOOKUP($A882,'Marks Entry'!$B$9:$FN$108,4,0)</f>
        <v>0</v>
      </c>
      <c r="J888" s="1300"/>
      <c r="K888" s="1300"/>
      <c r="L888" s="1300"/>
      <c r="M888" s="1300"/>
      <c r="N888" s="1300"/>
      <c r="O888" s="1301"/>
      <c r="P888" s="1007"/>
    </row>
    <row r="889" spans="1:16" s="73" customFormat="1" ht="19.5" customHeight="1">
      <c r="A889" s="1425"/>
      <c r="B889" s="543" t="s">
        <v>210</v>
      </c>
      <c r="C889" s="1283" t="s">
        <v>23</v>
      </c>
      <c r="D889" s="1284"/>
      <c r="E889" s="1284"/>
      <c r="F889" s="1284"/>
      <c r="G889" s="1285"/>
      <c r="H889" s="25" t="s">
        <v>161</v>
      </c>
      <c r="I889" s="1252">
        <f>VLOOKUP($A882,'Marks Entry'!$B$9:$FN$108,7,0)</f>
        <v>0</v>
      </c>
      <c r="J889" s="1252"/>
      <c r="K889" s="1252"/>
      <c r="L889" s="1252"/>
      <c r="M889" s="1252"/>
      <c r="N889" s="1252"/>
      <c r="O889" s="1253"/>
      <c r="P889" s="1007"/>
    </row>
    <row r="890" spans="1:16" s="73" customFormat="1" ht="19.5" customHeight="1">
      <c r="A890" s="1425"/>
      <c r="B890" s="543" t="s">
        <v>210</v>
      </c>
      <c r="C890" s="1283" t="s">
        <v>24</v>
      </c>
      <c r="D890" s="1284"/>
      <c r="E890" s="1284"/>
      <c r="F890" s="1284"/>
      <c r="G890" s="1285"/>
      <c r="H890" s="25" t="s">
        <v>161</v>
      </c>
      <c r="I890" s="1252">
        <f>VLOOKUP($A882,'Marks Entry'!$B$9:$FN$108,8,0)</f>
        <v>0</v>
      </c>
      <c r="J890" s="1252"/>
      <c r="K890" s="1252"/>
      <c r="L890" s="1252"/>
      <c r="M890" s="1252"/>
      <c r="N890" s="1252"/>
      <c r="O890" s="1253"/>
      <c r="P890" s="1007"/>
    </row>
    <row r="891" spans="1:16" s="73" customFormat="1" ht="19.5" customHeight="1">
      <c r="A891" s="1425"/>
      <c r="B891" s="543" t="s">
        <v>210</v>
      </c>
      <c r="C891" s="1283" t="s">
        <v>55</v>
      </c>
      <c r="D891" s="1284"/>
      <c r="E891" s="1284"/>
      <c r="F891" s="1284"/>
      <c r="G891" s="1285"/>
      <c r="H891" s="25" t="s">
        <v>161</v>
      </c>
      <c r="I891" s="1252">
        <f>VLOOKUP($A882,'Marks Entry'!$B$9:$FN$108,9,0)</f>
        <v>0</v>
      </c>
      <c r="J891" s="1252"/>
      <c r="K891" s="1252"/>
      <c r="L891" s="1252"/>
      <c r="M891" s="1252"/>
      <c r="N891" s="1252"/>
      <c r="O891" s="1253"/>
      <c r="P891" s="1007"/>
    </row>
    <row r="892" spans="1:16" s="73" customFormat="1" ht="19.5" customHeight="1">
      <c r="A892" s="1425"/>
      <c r="B892" s="543" t="s">
        <v>210</v>
      </c>
      <c r="C892" s="1283" t="s">
        <v>56</v>
      </c>
      <c r="D892" s="1284"/>
      <c r="E892" s="1284"/>
      <c r="F892" s="1284"/>
      <c r="G892" s="1285"/>
      <c r="H892" s="25" t="s">
        <v>161</v>
      </c>
      <c r="I892" s="1251" t="str">
        <f>CONCATENATE('Marks Entry'!$G$4,'Marks Entry'!$J$4)</f>
        <v>6(A)</v>
      </c>
      <c r="J892" s="1252"/>
      <c r="K892" s="1252"/>
      <c r="L892" s="1252"/>
      <c r="M892" s="1252"/>
      <c r="N892" s="1252"/>
      <c r="O892" s="1253"/>
      <c r="P892" s="1007"/>
    </row>
    <row r="893" spans="1:16" s="73" customFormat="1" ht="19.5" customHeight="1" thickBot="1">
      <c r="A893" s="1425"/>
      <c r="B893" s="543" t="s">
        <v>210</v>
      </c>
      <c r="C893" s="1254" t="s">
        <v>26</v>
      </c>
      <c r="D893" s="1255"/>
      <c r="E893" s="1255"/>
      <c r="F893" s="1255"/>
      <c r="G893" s="1256"/>
      <c r="H893" s="61" t="s">
        <v>161</v>
      </c>
      <c r="I893" s="1257">
        <f>VLOOKUP($A882,'Marks Entry'!$B$9:$FN$108,10,0)</f>
        <v>0</v>
      </c>
      <c r="J893" s="1257"/>
      <c r="K893" s="1257"/>
      <c r="L893" s="1257"/>
      <c r="M893" s="1257"/>
      <c r="N893" s="1257"/>
      <c r="O893" s="1258"/>
      <c r="P893" s="1007"/>
    </row>
    <row r="894" spans="1:16" s="73" customFormat="1" ht="34.5" customHeight="1">
      <c r="A894" s="1425"/>
      <c r="B894" s="543" t="s">
        <v>210</v>
      </c>
      <c r="C894" s="1259" t="s">
        <v>57</v>
      </c>
      <c r="D894" s="1260"/>
      <c r="E894" s="525" t="s">
        <v>82</v>
      </c>
      <c r="F894" s="525" t="s">
        <v>83</v>
      </c>
      <c r="G894" s="525" t="str">
        <f>'Marks Entry'!$R$5</f>
        <v>No Bag Day Activity</v>
      </c>
      <c r="H894" s="521" t="s">
        <v>32</v>
      </c>
      <c r="I894" s="1261" t="s">
        <v>58</v>
      </c>
      <c r="J894" s="1262"/>
      <c r="K894" s="522" t="s">
        <v>203</v>
      </c>
      <c r="L894" s="1263" t="s">
        <v>94</v>
      </c>
      <c r="M894" s="1264"/>
      <c r="N894" s="535" t="s">
        <v>86</v>
      </c>
      <c r="O894" s="1265" t="s">
        <v>101</v>
      </c>
      <c r="P894" s="1007"/>
    </row>
    <row r="895" spans="1:16" s="73" customFormat="1" ht="20.45" customHeight="1" thickBot="1">
      <c r="A895" s="1425"/>
      <c r="B895" s="543" t="s">
        <v>210</v>
      </c>
      <c r="C895" s="1267" t="s">
        <v>59</v>
      </c>
      <c r="D895" s="1268"/>
      <c r="E895" s="549">
        <f>'Marks Entry'!$N$7</f>
        <v>10</v>
      </c>
      <c r="F895" s="549">
        <f>'Marks Entry'!$Q$7</f>
        <v>10</v>
      </c>
      <c r="G895" s="549">
        <f>'Marks Entry'!$T$7</f>
        <v>10</v>
      </c>
      <c r="H895" s="111">
        <f>SUM(E895:G895)</f>
        <v>30</v>
      </c>
      <c r="I895" s="1269">
        <f>'Marks Entry'!$X$7</f>
        <v>70</v>
      </c>
      <c r="J895" s="1270"/>
      <c r="K895" s="531">
        <f>SUM(H895,I895)</f>
        <v>100</v>
      </c>
      <c r="L895" s="1330">
        <f>'Marks Entry'!$AA$7</f>
        <v>100</v>
      </c>
      <c r="M895" s="1331"/>
      <c r="N895" s="536">
        <f>H895+I895+L895</f>
        <v>200</v>
      </c>
      <c r="O895" s="1266"/>
      <c r="P895" s="1007"/>
    </row>
    <row r="896" spans="1:16" s="73" customFormat="1" ht="20.45" customHeight="1">
      <c r="A896" s="1425"/>
      <c r="B896" s="543" t="s">
        <v>210</v>
      </c>
      <c r="C896" s="1324" t="str">
        <f>'Marks Entry'!$L$3</f>
        <v>HINDI</v>
      </c>
      <c r="D896" s="1325"/>
      <c r="E896" s="527">
        <f>IF($L885="TC",0,IF($L885="Nso",0,VLOOKUP($A882,'Marks Entry'!$B$9:$FN$108,13,0)))</f>
        <v>0</v>
      </c>
      <c r="F896" s="527">
        <f>IF($L885="TC",0,IF($L885="Nso",0,VLOOKUP($A882,'Marks Entry'!$B$9:$FN$108,16,0)))</f>
        <v>0</v>
      </c>
      <c r="G896" s="527">
        <f>IF($L885="TC",0,IF($L885="Nso",0,VLOOKUP($A882,'Marks Entry'!$B$9:$FN$108,19,0)))</f>
        <v>0</v>
      </c>
      <c r="H896" s="528">
        <f>SUM(E896:G896)</f>
        <v>0</v>
      </c>
      <c r="I896" s="1326">
        <f>IF($L885="TC",0,IF($L885="Nso",0,VLOOKUP($A882,'Marks Entry'!$B$9:$FN$108,23,0)))</f>
        <v>0</v>
      </c>
      <c r="J896" s="1327"/>
      <c r="K896" s="532">
        <f>SUM(H896,I896)</f>
        <v>0</v>
      </c>
      <c r="L896" s="1328">
        <f>IF($L885="TC",0,IF($L885="Nso",0,VLOOKUP($A882,'Marks Entry'!$B$9:$FN$108,26,0)))</f>
        <v>0</v>
      </c>
      <c r="M896" s="1329"/>
      <c r="N896" s="537">
        <f>SUM(H896,I896,L896)</f>
        <v>0</v>
      </c>
      <c r="O896" s="544" t="str">
        <f>IF($L885="TC",0,IF($L885="Nso",0,VLOOKUP($A882,'Marks Entry'!$B$9:$FN$108,30,0)))</f>
        <v>E</v>
      </c>
      <c r="P896" s="1007"/>
    </row>
    <row r="897" spans="1:16" s="73" customFormat="1" ht="20.45" customHeight="1">
      <c r="A897" s="1425"/>
      <c r="B897" s="543" t="s">
        <v>210</v>
      </c>
      <c r="C897" s="1271" t="str">
        <f>'Marks Entry'!$AF$3</f>
        <v>ENGLISH</v>
      </c>
      <c r="D897" s="1272"/>
      <c r="E897" s="527">
        <f>IF($L885="TC",0,IF($L885="Nso",0,VLOOKUP($A882,'Marks Entry'!$B$9:$FN$108,33,0)))</f>
        <v>0</v>
      </c>
      <c r="F897" s="527">
        <f>IF($L885="TC",0,IF($L885="Nso",0,VLOOKUP($A882,'Marks Entry'!$B$9:$FN$108,36,0)))</f>
        <v>0</v>
      </c>
      <c r="G897" s="527">
        <f>IF($L885="TC",0,IF($L885="Nso",0,VLOOKUP($A882,'Marks Entry'!$B$9:$FN$108,39,0)))</f>
        <v>0</v>
      </c>
      <c r="H897" s="529">
        <f t="shared" ref="H897:H901" si="72">SUM(E897:G897)</f>
        <v>0</v>
      </c>
      <c r="I897" s="1273">
        <f>IF($L885="TC",0,IF($L885="Nso",0,VLOOKUP($A882,'Marks Entry'!$B$9:$FN$108,43,0)))</f>
        <v>0</v>
      </c>
      <c r="J897" s="1274"/>
      <c r="K897" s="533">
        <f t="shared" ref="K897:K901" si="73">SUM(H897,I897)</f>
        <v>0</v>
      </c>
      <c r="L897" s="1275">
        <f>IF($L885="TC",0,IF($L885="Nso",0,VLOOKUP($A882,'Marks Entry'!$B$9:$FN$108,46,0)))</f>
        <v>0</v>
      </c>
      <c r="M897" s="1276"/>
      <c r="N897" s="537">
        <f t="shared" ref="N897:N901" si="74">SUM(H897,I897,L897)</f>
        <v>0</v>
      </c>
      <c r="O897" s="544" t="str">
        <f>IF($L885="TC",0,IF($L885="Nso",0,VLOOKUP($A882,'Marks Entry'!$B$9:$FN$108,50,0)))</f>
        <v>E</v>
      </c>
      <c r="P897" s="1007"/>
    </row>
    <row r="898" spans="1:16" s="73" customFormat="1" ht="20.45" customHeight="1">
      <c r="A898" s="1425"/>
      <c r="B898" s="543" t="s">
        <v>210</v>
      </c>
      <c r="C898" s="1271" t="str">
        <f>'Marks Entry'!$AZ$3</f>
        <v>SANSKRIT</v>
      </c>
      <c r="D898" s="1272"/>
      <c r="E898" s="527">
        <f>IF($L885="TC",0,IF($L885="Nso",0,VLOOKUP($A882,'Marks Entry'!$B$9:$FN$108,53,0)))</f>
        <v>0</v>
      </c>
      <c r="F898" s="527">
        <f>IF($L885="TC",0,IF($L885="TC",0,IF($L885="Nso",0,VLOOKUP($A882,'Marks Entry'!$B$9:$FN$108,56,0))))</f>
        <v>0</v>
      </c>
      <c r="G898" s="527">
        <f>IF($L885="TC",0,IF($L885="TC",0,IF($L885="Nso",0,VLOOKUP($A882,'Marks Entry'!$B$9:$FN$108,59,0))))</f>
        <v>0</v>
      </c>
      <c r="H898" s="529">
        <f t="shared" si="72"/>
        <v>0</v>
      </c>
      <c r="I898" s="1273">
        <f>IF($L885="TC",0,IF($L885="Nso",0,VLOOKUP($A882,'Marks Entry'!$B$9:$FN$108,63,0)))</f>
        <v>0</v>
      </c>
      <c r="J898" s="1274"/>
      <c r="K898" s="533">
        <f t="shared" si="73"/>
        <v>0</v>
      </c>
      <c r="L898" s="1275">
        <f>IF($L885="TC",0,IF($L885="Nso",0,VLOOKUP($A882,'Marks Entry'!$B$9:$FN$108,66,0)))</f>
        <v>0</v>
      </c>
      <c r="M898" s="1276"/>
      <c r="N898" s="537">
        <f t="shared" si="74"/>
        <v>0</v>
      </c>
      <c r="O898" s="544" t="str">
        <f>IF($L885="TC",0,IF($L885="Nso",0,VLOOKUP($A882,'Marks Entry'!$B$9:$FN$108,70,0)))</f>
        <v>E</v>
      </c>
      <c r="P898" s="1007"/>
    </row>
    <row r="899" spans="1:16" s="73" customFormat="1" ht="20.45" customHeight="1">
      <c r="A899" s="1425"/>
      <c r="B899" s="543" t="s">
        <v>210</v>
      </c>
      <c r="C899" s="1271" t="str">
        <f>'Marks Entry'!$BT$3</f>
        <v>SCIENCE</v>
      </c>
      <c r="D899" s="1272"/>
      <c r="E899" s="527">
        <f>IF($L885="TC",0,IF($L885="Nso",0,VLOOKUP($A882,'Marks Entry'!$B$9:$FN$108,73,0)))</f>
        <v>0</v>
      </c>
      <c r="F899" s="527">
        <f>IF($L885="TC",0,IF($L885="Nso",0,VLOOKUP($A882,'Marks Entry'!$B$9:$FN$108,76,0)))</f>
        <v>0</v>
      </c>
      <c r="G899" s="527">
        <f>IF($L885="TC",0,IF($L885="Nso",0,VLOOKUP($A882,'Marks Entry'!$B$9:$FN$108,79,0)))</f>
        <v>0</v>
      </c>
      <c r="H899" s="529">
        <f t="shared" si="72"/>
        <v>0</v>
      </c>
      <c r="I899" s="1273">
        <f>IF($L885="TC",0,IF($L885="Nso",0,VLOOKUP($A882,'Marks Entry'!$B$9:$FN$108,83,0)))</f>
        <v>0</v>
      </c>
      <c r="J899" s="1274"/>
      <c r="K899" s="533">
        <f t="shared" si="73"/>
        <v>0</v>
      </c>
      <c r="L899" s="1275">
        <f>IF($L885="TC",0,IF($L885="Nso",0,VLOOKUP($A882,'Marks Entry'!$B$9:$FN$108,86,0)))</f>
        <v>0</v>
      </c>
      <c r="M899" s="1276"/>
      <c r="N899" s="537">
        <f t="shared" si="74"/>
        <v>0</v>
      </c>
      <c r="O899" s="544" t="str">
        <f>IF($L885="TC",0,IF($L885="Nso",0,VLOOKUP($A882,'Marks Entry'!$B$9:$FN$108,90,0)))</f>
        <v>E</v>
      </c>
      <c r="P899" s="1007"/>
    </row>
    <row r="900" spans="1:16" s="73" customFormat="1" ht="20.45" customHeight="1">
      <c r="A900" s="1425"/>
      <c r="B900" s="543" t="s">
        <v>210</v>
      </c>
      <c r="C900" s="1271" t="str">
        <f>'Marks Entry'!$CN$3</f>
        <v>MATHEMATICS</v>
      </c>
      <c r="D900" s="1272"/>
      <c r="E900" s="527">
        <f>IF($L885="TC",0,IF($L885="Nso",0,VLOOKUP($A882,'Marks Entry'!$B$9:$FN$108,93,0)))</f>
        <v>0</v>
      </c>
      <c r="F900" s="527">
        <f>IF($L885="TC",0,IF($L885="Nso",0,VLOOKUP($A882,'Marks Entry'!$B$9:$FN$108,96,0)))</f>
        <v>0</v>
      </c>
      <c r="G900" s="527">
        <f>IF($L885="TC",0,IF($L885="Nso",0,VLOOKUP($A882,'Marks Entry'!$B$9:$FN$108,99,0)))</f>
        <v>0</v>
      </c>
      <c r="H900" s="529">
        <f t="shared" si="72"/>
        <v>0</v>
      </c>
      <c r="I900" s="1273">
        <f>IF($L885="TC",0,IF($L885="Nso",0,VLOOKUP($A882,'Marks Entry'!$B$9:$FN$108,103,0)))</f>
        <v>0</v>
      </c>
      <c r="J900" s="1274"/>
      <c r="K900" s="533">
        <f t="shared" si="73"/>
        <v>0</v>
      </c>
      <c r="L900" s="1275">
        <f>IF($L885="TC",0,IF($L885="Nso",0,VLOOKUP($A882,'Marks Entry'!$B$9:$FN$108,106,0)))</f>
        <v>0</v>
      </c>
      <c r="M900" s="1276"/>
      <c r="N900" s="537">
        <f t="shared" si="74"/>
        <v>0</v>
      </c>
      <c r="O900" s="544" t="str">
        <f>IF($L885="TC",0,IF($L885="Nso",0,VLOOKUP($A882,'Marks Entry'!$B$9:$FN$108,110,0)))</f>
        <v>E</v>
      </c>
      <c r="P900" s="1007"/>
    </row>
    <row r="901" spans="1:16" s="73" customFormat="1" ht="20.45" customHeight="1" thickBot="1">
      <c r="A901" s="1425"/>
      <c r="B901" s="543" t="s">
        <v>210</v>
      </c>
      <c r="C901" s="1277" t="str">
        <f>'Marks Entry'!$DH$3</f>
        <v>SOCIAL SCIENCE</v>
      </c>
      <c r="D901" s="1278"/>
      <c r="E901" s="527">
        <f>IF($L885="TC",0,IF($L885="Nso",0,VLOOKUP($A882,'Marks Entry'!$B$9:$FN$108,113,0)))</f>
        <v>0</v>
      </c>
      <c r="F901" s="527">
        <f>IF($L885="TC",0,IF($L885="Nso",0,VLOOKUP($A882,'Marks Entry'!$B$9:$FN$108,116,0)))</f>
        <v>0</v>
      </c>
      <c r="G901" s="527">
        <f>IF($L885="TC",0,IF($L885="Nso",0,VLOOKUP($A882,'Marks Entry'!$B$9:$FN$108,119,0)))</f>
        <v>0</v>
      </c>
      <c r="H901" s="530">
        <f t="shared" si="72"/>
        <v>0</v>
      </c>
      <c r="I901" s="1279">
        <f>IF($L885="TC",0,IF($L885="Nso",0,VLOOKUP($A882,'Marks Entry'!$B$9:$FN$108,123,0)))</f>
        <v>0</v>
      </c>
      <c r="J901" s="1280"/>
      <c r="K901" s="534">
        <f t="shared" si="73"/>
        <v>0</v>
      </c>
      <c r="L901" s="1281">
        <f>IF($L885="TC",0,IF($L885="Nso",0,VLOOKUP($A882,'Marks Entry'!$B$9:$FN$108,126,0)))</f>
        <v>0</v>
      </c>
      <c r="M901" s="1282"/>
      <c r="N901" s="537">
        <f t="shared" si="74"/>
        <v>0</v>
      </c>
      <c r="O901" s="544" t="str">
        <f>IF($L885="TC",0,IF($L885="Nso",0,VLOOKUP($A882,'Marks Entry'!$B$9:$FN$108,130,0)))</f>
        <v>E</v>
      </c>
      <c r="P901" s="1007"/>
    </row>
    <row r="902" spans="1:16" s="73" customFormat="1" ht="20.45" customHeight="1">
      <c r="A902" s="1425"/>
      <c r="B902" s="543" t="s">
        <v>210</v>
      </c>
      <c r="C902" s="1350" t="s">
        <v>87</v>
      </c>
      <c r="D902" s="1351"/>
      <c r="E902" s="1352"/>
      <c r="F902" s="1356" t="s">
        <v>88</v>
      </c>
      <c r="G902" s="1357"/>
      <c r="H902" s="1358" t="s">
        <v>89</v>
      </c>
      <c r="I902" s="1358"/>
      <c r="J902" s="1359" t="s">
        <v>44</v>
      </c>
      <c r="K902" s="1360"/>
      <c r="L902" s="236" t="s">
        <v>95</v>
      </c>
      <c r="M902" s="691" t="s">
        <v>208</v>
      </c>
      <c r="N902" s="200" t="s">
        <v>42</v>
      </c>
      <c r="O902" s="545" t="s">
        <v>46</v>
      </c>
      <c r="P902" s="1007"/>
    </row>
    <row r="903" spans="1:16" s="73" customFormat="1" ht="20.45" customHeight="1" thickBot="1">
      <c r="A903" s="1425"/>
      <c r="B903" s="543" t="s">
        <v>210</v>
      </c>
      <c r="C903" s="1353"/>
      <c r="D903" s="1354"/>
      <c r="E903" s="1355"/>
      <c r="F903" s="1361">
        <f>IF($L885="TC",0,IF($L885="Nso",0,VLOOKUP($A882,'Marks Entry'!$B$9:$FN$108,161,0)))</f>
        <v>1200</v>
      </c>
      <c r="G903" s="1362"/>
      <c r="H903" s="1363">
        <f>IF($L885="TC",0,IF($L885="Nso",0,VLOOKUP($A882,'Marks Entry'!$B$9:$FN$108,162,0)))</f>
        <v>0</v>
      </c>
      <c r="I903" s="1363"/>
      <c r="J903" s="1364">
        <f>IF($L885="TC",0,IF($L885="Nso",0,VLOOKUP($A882,'Marks Entry'!$B$9:$FN$108,163,0)))</f>
        <v>0</v>
      </c>
      <c r="K903" s="1365"/>
      <c r="L903" s="237" t="str">
        <f>IF($L885="TC",0,IF($L885="Nso",0,VLOOKUP($A882,'Marks Entry'!$B$9:$FN$108,164,0)))</f>
        <v/>
      </c>
      <c r="M903" s="237" t="str">
        <f>IF($L885="TC",0,IF($L885="Nso",0,VLOOKUP($A882,'Marks Entry'!$B$9:$FN$108,165,0)))</f>
        <v/>
      </c>
      <c r="N903" s="542" t="str">
        <f>IF($L885="TC","TC",IF($L885="Nso","NSO",VLOOKUP($A882,'Marks Entry'!$B$9:$FN$108,166,0)))</f>
        <v>PROMOTED</v>
      </c>
      <c r="O903" s="546" t="str">
        <f>IF($L885="Nso",0,VLOOKUP($A882,'Marks Entry'!$B$9:$FN$108,168,0))</f>
        <v/>
      </c>
      <c r="P903" s="1007"/>
    </row>
    <row r="904" spans="1:16" s="73" customFormat="1" ht="20.45" customHeight="1">
      <c r="A904" s="1425"/>
      <c r="B904" s="543" t="s">
        <v>210</v>
      </c>
      <c r="C904" s="1332" t="s">
        <v>62</v>
      </c>
      <c r="D904" s="1333"/>
      <c r="E904" s="1333"/>
      <c r="F904" s="1333"/>
      <c r="G904" s="1333"/>
      <c r="H904" s="1333"/>
      <c r="I904" s="1334"/>
      <c r="J904" s="1335" t="s">
        <v>63</v>
      </c>
      <c r="K904" s="1335"/>
      <c r="L904" s="1336"/>
      <c r="M904" s="238">
        <f>IF($L885="TC",0,IF($L885="Nso",0,VLOOKUP($A882,'Marks Entry'!$B$9:$FN$108,158,0)))</f>
        <v>0</v>
      </c>
      <c r="N904" s="1337" t="s">
        <v>104</v>
      </c>
      <c r="O904" s="1338"/>
      <c r="P904" s="1007"/>
    </row>
    <row r="905" spans="1:16" s="73" customFormat="1" ht="20.45" customHeight="1" thickBot="1">
      <c r="A905" s="1425"/>
      <c r="B905" s="543" t="s">
        <v>210</v>
      </c>
      <c r="C905" s="1339" t="s">
        <v>57</v>
      </c>
      <c r="D905" s="1340"/>
      <c r="E905" s="1340"/>
      <c r="F905" s="1341" t="s">
        <v>168</v>
      </c>
      <c r="G905" s="1341"/>
      <c r="H905" s="1341"/>
      <c r="I905" s="523" t="s">
        <v>50</v>
      </c>
      <c r="J905" s="1342" t="s">
        <v>64</v>
      </c>
      <c r="K905" s="1342"/>
      <c r="L905" s="1343"/>
      <c r="M905" s="239">
        <f>IF($L885="TC",0,IF($L885="Nso",0,VLOOKUP($A882,'Marks Entry'!$B$9:$FN$108,159,0)))</f>
        <v>0</v>
      </c>
      <c r="N905" s="1344" t="str">
        <f>IF($L885="TC",0,IF($L885="Nso",0,VLOOKUP($A882,'Marks Entry'!$B$9:$FN$108,160,0)))</f>
        <v/>
      </c>
      <c r="O905" s="1345"/>
      <c r="P905" s="1007"/>
    </row>
    <row r="906" spans="1:16" s="73" customFormat="1" ht="20.45" customHeight="1">
      <c r="A906" s="1425"/>
      <c r="B906" s="543" t="s">
        <v>210</v>
      </c>
      <c r="C906" s="1339"/>
      <c r="D906" s="1340"/>
      <c r="E906" s="1340"/>
      <c r="F906" s="1341"/>
      <c r="G906" s="1341"/>
      <c r="H906" s="1341"/>
      <c r="I906" s="524" t="s">
        <v>102</v>
      </c>
      <c r="J906" s="1346" t="s">
        <v>65</v>
      </c>
      <c r="K906" s="1346"/>
      <c r="L906" s="1347"/>
      <c r="M906" s="1348" t="str">
        <f>IF($L885="TC",0,IF($L885="Nso",0,VLOOKUP($A882,'Marks Entry'!$B$9:$FN$108,169,0)))</f>
        <v>Need Improvement</v>
      </c>
      <c r="N906" s="1348"/>
      <c r="O906" s="1349"/>
      <c r="P906" s="1007"/>
    </row>
    <row r="907" spans="1:16" s="73" customFormat="1" ht="20.45" customHeight="1">
      <c r="A907" s="1425"/>
      <c r="B907" s="543" t="s">
        <v>210</v>
      </c>
      <c r="C907" s="1397" t="str">
        <f>'Marks Entry'!$EB$3</f>
        <v>Work Exp.</v>
      </c>
      <c r="D907" s="1398"/>
      <c r="E907" s="1399"/>
      <c r="F907" s="1400" t="str">
        <f>IF($L885="TC",0,IF($L885="Nso",0,VLOOKUP($A882,'Marks Entry'!$B$9:$GM$108,186,0)))</f>
        <v>0/100</v>
      </c>
      <c r="G907" s="1400"/>
      <c r="H907" s="1400"/>
      <c r="I907" s="59" t="str">
        <f>IF($L885="TC",0,IF($L885="Nso",0,VLOOKUP($A882,'Marks Entry'!$B$9:$GM$108,139,0)))</f>
        <v>E</v>
      </c>
      <c r="J907" s="1401" t="s">
        <v>81</v>
      </c>
      <c r="K907" s="1401"/>
      <c r="L907" s="1402"/>
      <c r="M907" s="1403">
        <f>'Marks Entry'!$AA$2</f>
        <v>45041</v>
      </c>
      <c r="N907" s="1403"/>
      <c r="O907" s="1404"/>
      <c r="P907" s="1007"/>
    </row>
    <row r="908" spans="1:16" s="73" customFormat="1" ht="20.45" customHeight="1">
      <c r="A908" s="1425"/>
      <c r="B908" s="543" t="s">
        <v>210</v>
      </c>
      <c r="C908" s="1405" t="str">
        <f>'Marks Entry'!$EK$3</f>
        <v>Art Edu.</v>
      </c>
      <c r="D908" s="1400"/>
      <c r="E908" s="1400"/>
      <c r="F908" s="1406" t="str">
        <f>IF($L885="TC",0,IF($L885="Nso",0,VLOOKUP($A882,'Marks Entry'!$B$9:$GM$108,190,0)))</f>
        <v>0/100</v>
      </c>
      <c r="G908" s="1407"/>
      <c r="H908" s="1408"/>
      <c r="I908" s="59" t="str">
        <f>IF($L885="TC",0,IF($L885="Nso",0,VLOOKUP($A882,'Marks Entry'!$B$9:$GM$108,148,0)))</f>
        <v>E</v>
      </c>
      <c r="J908" s="1409"/>
      <c r="K908" s="1409"/>
      <c r="L908" s="1410"/>
      <c r="M908" s="1410"/>
      <c r="N908" s="1410"/>
      <c r="O908" s="1411"/>
      <c r="P908" s="1007"/>
    </row>
    <row r="909" spans="1:16" s="73" customFormat="1" ht="20.45" customHeight="1">
      <c r="A909" s="1425"/>
      <c r="B909" s="543" t="s">
        <v>210</v>
      </c>
      <c r="C909" s="1366" t="str">
        <f>'Marks Entry'!$ET$3</f>
        <v>HEALTH &amp; PHY. EDU.</v>
      </c>
      <c r="D909" s="1367"/>
      <c r="E909" s="1367"/>
      <c r="F909" s="1368" t="str">
        <f>IF($L885="TC",0,IF($L885="Nso",0,VLOOKUP($A882,'Marks Entry'!$B$9:$GM$108,194,0)))</f>
        <v>0/100</v>
      </c>
      <c r="G909" s="1369"/>
      <c r="H909" s="1370"/>
      <c r="I909" s="59" t="str">
        <f>IF($L885="TC",0,IF($L885="Nso",0,VLOOKUP($A882,'Marks Entry'!$B$9:$GM$108,157,0)))</f>
        <v>E</v>
      </c>
      <c r="J909" s="1371" t="s">
        <v>77</v>
      </c>
      <c r="K909" s="1372"/>
      <c r="L909" s="1373"/>
      <c r="M909" s="1377"/>
      <c r="N909" s="1372"/>
      <c r="O909" s="1378"/>
      <c r="P909" s="1007"/>
    </row>
    <row r="910" spans="1:16" s="73" customFormat="1" ht="20.45" customHeight="1">
      <c r="A910" s="1425"/>
      <c r="B910" s="543" t="s">
        <v>210</v>
      </c>
      <c r="C910" s="1381" t="s">
        <v>66</v>
      </c>
      <c r="D910" s="1382"/>
      <c r="E910" s="1382"/>
      <c r="F910" s="1382"/>
      <c r="G910" s="1382"/>
      <c r="H910" s="1382"/>
      <c r="I910" s="1383"/>
      <c r="J910" s="1374"/>
      <c r="K910" s="1375"/>
      <c r="L910" s="1376"/>
      <c r="M910" s="1379"/>
      <c r="N910" s="1375"/>
      <c r="O910" s="1380"/>
      <c r="P910" s="1007"/>
    </row>
    <row r="911" spans="1:16" s="73" customFormat="1" ht="20.45" customHeight="1" thickBot="1">
      <c r="A911" s="1425"/>
      <c r="B911" s="543" t="s">
        <v>210</v>
      </c>
      <c r="C911" s="60" t="s">
        <v>67</v>
      </c>
      <c r="D911" s="1384" t="s">
        <v>72</v>
      </c>
      <c r="E911" s="1385"/>
      <c r="F911" s="1384" t="s">
        <v>73</v>
      </c>
      <c r="G911" s="1386"/>
      <c r="H911" s="1386"/>
      <c r="I911" s="1387"/>
      <c r="J911" s="1388" t="s">
        <v>78</v>
      </c>
      <c r="K911" s="1389"/>
      <c r="L911" s="1389"/>
      <c r="M911" s="1389"/>
      <c r="N911" s="1389"/>
      <c r="O911" s="1390"/>
      <c r="P911" s="1007"/>
    </row>
    <row r="912" spans="1:16" s="73" customFormat="1" ht="20.45" customHeight="1">
      <c r="A912" s="1425"/>
      <c r="B912" s="543" t="s">
        <v>210</v>
      </c>
      <c r="C912" s="690" t="s">
        <v>68</v>
      </c>
      <c r="D912" s="1328" t="s">
        <v>211</v>
      </c>
      <c r="E912" s="1327"/>
      <c r="F912" s="1394" t="s">
        <v>74</v>
      </c>
      <c r="G912" s="1395"/>
      <c r="H912" s="1395"/>
      <c r="I912" s="1396"/>
      <c r="J912" s="1391"/>
      <c r="K912" s="1392"/>
      <c r="L912" s="1392"/>
      <c r="M912" s="1392"/>
      <c r="N912" s="1392"/>
      <c r="O912" s="1393"/>
      <c r="P912" s="1007"/>
    </row>
    <row r="913" spans="1:16" s="73" customFormat="1" ht="20.45" customHeight="1">
      <c r="A913" s="1425"/>
      <c r="B913" s="543" t="s">
        <v>210</v>
      </c>
      <c r="C913" s="689" t="s">
        <v>69</v>
      </c>
      <c r="D913" s="1275" t="s">
        <v>212</v>
      </c>
      <c r="E913" s="1274"/>
      <c r="F913" s="1413" t="s">
        <v>75</v>
      </c>
      <c r="G913" s="1414"/>
      <c r="H913" s="1414"/>
      <c r="I913" s="1415"/>
      <c r="J913" s="1391"/>
      <c r="K913" s="1392"/>
      <c r="L913" s="1392"/>
      <c r="M913" s="1392"/>
      <c r="N913" s="1392"/>
      <c r="O913" s="1393"/>
      <c r="P913" s="1007"/>
    </row>
    <row r="914" spans="1:16" s="73" customFormat="1" ht="20.45" customHeight="1">
      <c r="A914" s="1425"/>
      <c r="B914" s="543" t="s">
        <v>210</v>
      </c>
      <c r="C914" s="689" t="s">
        <v>71</v>
      </c>
      <c r="D914" s="1275" t="s">
        <v>213</v>
      </c>
      <c r="E914" s="1274"/>
      <c r="F914" s="1413" t="s">
        <v>76</v>
      </c>
      <c r="G914" s="1414"/>
      <c r="H914" s="1414"/>
      <c r="I914" s="1415"/>
      <c r="J914" s="1416" t="s">
        <v>90</v>
      </c>
      <c r="K914" s="1417"/>
      <c r="L914" s="1417"/>
      <c r="M914" s="1417"/>
      <c r="N914" s="1417"/>
      <c r="O914" s="1418"/>
      <c r="P914" s="1007"/>
    </row>
    <row r="915" spans="1:16" s="73" customFormat="1" ht="20.45" customHeight="1">
      <c r="A915" s="1425"/>
      <c r="B915" s="543" t="s">
        <v>210</v>
      </c>
      <c r="C915" s="689" t="s">
        <v>70</v>
      </c>
      <c r="D915" s="1275" t="s">
        <v>214</v>
      </c>
      <c r="E915" s="1274"/>
      <c r="F915" s="1413" t="s">
        <v>103</v>
      </c>
      <c r="G915" s="1414"/>
      <c r="H915" s="1414"/>
      <c r="I915" s="1415"/>
      <c r="J915" s="1416"/>
      <c r="K915" s="1417"/>
      <c r="L915" s="1417"/>
      <c r="M915" s="1417"/>
      <c r="N915" s="1417"/>
      <c r="O915" s="1418"/>
      <c r="P915" s="1007"/>
    </row>
    <row r="916" spans="1:16" s="73" customFormat="1" ht="20.45" customHeight="1" thickBot="1">
      <c r="A916" s="1425"/>
      <c r="B916" s="547" t="s">
        <v>210</v>
      </c>
      <c r="C916" s="548" t="s">
        <v>153</v>
      </c>
      <c r="D916" s="1281" t="s">
        <v>215</v>
      </c>
      <c r="E916" s="1280"/>
      <c r="F916" s="1422" t="s">
        <v>216</v>
      </c>
      <c r="G916" s="1423"/>
      <c r="H916" s="1423"/>
      <c r="I916" s="1424"/>
      <c r="J916" s="1419"/>
      <c r="K916" s="1420"/>
      <c r="L916" s="1420"/>
      <c r="M916" s="1420"/>
      <c r="N916" s="1420"/>
      <c r="O916" s="1421"/>
      <c r="P916" s="1007"/>
    </row>
    <row r="917" spans="1:16" s="73" customFormat="1" ht="21" customHeight="1">
      <c r="A917" s="1412"/>
      <c r="B917" s="1412"/>
      <c r="C917" s="1412"/>
      <c r="D917" s="1412"/>
      <c r="E917" s="1412"/>
      <c r="F917" s="1412"/>
      <c r="G917" s="1412"/>
      <c r="H917" s="1412"/>
      <c r="I917" s="1412"/>
      <c r="J917" s="1412"/>
      <c r="K917" s="1412"/>
      <c r="L917" s="1412"/>
      <c r="M917" s="1412"/>
      <c r="N917" s="1412"/>
      <c r="O917" s="1412"/>
      <c r="P917" s="1412"/>
    </row>
    <row r="918" spans="1:16" s="73" customFormat="1" ht="21" customHeight="1">
      <c r="A918" s="692"/>
      <c r="B918" s="688"/>
      <c r="C918" s="688"/>
      <c r="D918" s="688"/>
      <c r="E918" s="688"/>
      <c r="F918" s="688"/>
      <c r="G918" s="688"/>
      <c r="H918" s="688"/>
      <c r="I918" s="688"/>
      <c r="J918" s="688"/>
      <c r="K918" s="688"/>
      <c r="L918" s="688"/>
      <c r="M918" s="688"/>
      <c r="N918" s="688"/>
      <c r="O918" s="688"/>
      <c r="P918" s="688"/>
    </row>
    <row r="919" spans="1:16" s="73" customFormat="1" ht="17.25" customHeight="1" thickBot="1">
      <c r="A919" s="241">
        <f>A882+1</f>
        <v>26</v>
      </c>
      <c r="B919" s="1302" t="s">
        <v>53</v>
      </c>
      <c r="C919" s="1302"/>
      <c r="D919" s="1302"/>
      <c r="E919" s="1302"/>
      <c r="F919" s="1302"/>
      <c r="G919" s="1302"/>
      <c r="H919" s="1302"/>
      <c r="I919" s="1302"/>
      <c r="J919" s="1302"/>
      <c r="K919" s="1302"/>
      <c r="L919" s="1302"/>
      <c r="M919" s="1302"/>
      <c r="N919" s="1302"/>
      <c r="O919" s="1302"/>
      <c r="P919" s="1007"/>
    </row>
    <row r="920" spans="1:16" s="73" customFormat="1" ht="44.25" customHeight="1">
      <c r="A920" s="1425"/>
      <c r="B920" s="1304" t="str">
        <f>IF(L922&gt;0,CONCATENATE(I922,L922),0)</f>
        <v>Roll No.:-926</v>
      </c>
      <c r="C920" s="1306"/>
      <c r="D920" s="1308" t="str">
        <f>Master!$E$8</f>
        <v>Govt. Sr. Secondary School Raimalwada</v>
      </c>
      <c r="E920" s="1309"/>
      <c r="F920" s="1309"/>
      <c r="G920" s="1309"/>
      <c r="H920" s="1309"/>
      <c r="I920" s="1309"/>
      <c r="J920" s="1309"/>
      <c r="K920" s="1309"/>
      <c r="L920" s="1309"/>
      <c r="M920" s="1309"/>
      <c r="N920" s="1309"/>
      <c r="O920" s="1310"/>
      <c r="P920" s="1007"/>
    </row>
    <row r="921" spans="1:16" s="73" customFormat="1" ht="26.25" customHeight="1" thickBot="1">
      <c r="A921" s="1425"/>
      <c r="B921" s="1305"/>
      <c r="C921" s="1307"/>
      <c r="D921" s="1311" t="str">
        <f>Master!$E$11</f>
        <v>P.S.-Bapini (Jodhpur)</v>
      </c>
      <c r="E921" s="1311"/>
      <c r="F921" s="1311"/>
      <c r="G921" s="1311"/>
      <c r="H921" s="1311"/>
      <c r="I921" s="1311"/>
      <c r="J921" s="1311"/>
      <c r="K921" s="1311"/>
      <c r="L921" s="1311"/>
      <c r="M921" s="1311"/>
      <c r="N921" s="1311"/>
      <c r="O921" s="1312"/>
      <c r="P921" s="1007"/>
    </row>
    <row r="922" spans="1:16" s="73" customFormat="1" ht="15" customHeight="1">
      <c r="A922" s="1425"/>
      <c r="B922" s="1313"/>
      <c r="C922" s="1314" t="s">
        <v>163</v>
      </c>
      <c r="D922" s="1315"/>
      <c r="E922" s="1315"/>
      <c r="F922" s="1315"/>
      <c r="G922" s="1315"/>
      <c r="H922" s="1316"/>
      <c r="I922" s="1320" t="s">
        <v>125</v>
      </c>
      <c r="J922" s="1321"/>
      <c r="K922" s="1321"/>
      <c r="L922" s="1286">
        <f>VLOOKUP(A919,'Marks Entry'!$B$9:$G$108,6)</f>
        <v>926</v>
      </c>
      <c r="M922" s="1288" t="str">
        <f>CONCATENATE('Marks Entry'!$C$3,"0",'Marks Entry'!$G$3)</f>
        <v>School U-Dise Code :-08151106901</v>
      </c>
      <c r="N922" s="1289"/>
      <c r="O922" s="1290"/>
      <c r="P922" s="1007"/>
    </row>
    <row r="923" spans="1:16" s="73" customFormat="1" ht="15" customHeight="1">
      <c r="A923" s="1425"/>
      <c r="B923" s="1313"/>
      <c r="C923" s="1314"/>
      <c r="D923" s="1315"/>
      <c r="E923" s="1315"/>
      <c r="F923" s="1315"/>
      <c r="G923" s="1315"/>
      <c r="H923" s="1316"/>
      <c r="I923" s="1320"/>
      <c r="J923" s="1321"/>
      <c r="K923" s="1321"/>
      <c r="L923" s="1286"/>
      <c r="M923" s="1291" t="str">
        <f>CONCATENATE('Marks Entry'!$I$3,'Marks Entry'!$J$3)</f>
        <v>Session :-2022-23</v>
      </c>
      <c r="N923" s="1292"/>
      <c r="O923" s="1293"/>
      <c r="P923" s="1007"/>
    </row>
    <row r="924" spans="1:16" s="73" customFormat="1" ht="15" customHeight="1" thickBot="1">
      <c r="A924" s="1425"/>
      <c r="B924" s="1313"/>
      <c r="C924" s="1317"/>
      <c r="D924" s="1318"/>
      <c r="E924" s="1318"/>
      <c r="F924" s="1318"/>
      <c r="G924" s="1318"/>
      <c r="H924" s="1319"/>
      <c r="I924" s="1322"/>
      <c r="J924" s="1323"/>
      <c r="K924" s="1323"/>
      <c r="L924" s="1287"/>
      <c r="M924" s="1294"/>
      <c r="N924" s="1295"/>
      <c r="O924" s="1296"/>
      <c r="P924" s="1007"/>
    </row>
    <row r="925" spans="1:16" s="73" customFormat="1" ht="19.5" customHeight="1">
      <c r="A925" s="1425"/>
      <c r="B925" s="543" t="s">
        <v>210</v>
      </c>
      <c r="C925" s="1297" t="s">
        <v>21</v>
      </c>
      <c r="D925" s="1298"/>
      <c r="E925" s="1298"/>
      <c r="F925" s="1298"/>
      <c r="G925" s="1299"/>
      <c r="H925" s="13" t="s">
        <v>161</v>
      </c>
      <c r="I925" s="1300">
        <f>VLOOKUP($A919,'Marks Entry'!$B$9:$FN$108,4,0)</f>
        <v>0</v>
      </c>
      <c r="J925" s="1300"/>
      <c r="K925" s="1300"/>
      <c r="L925" s="1300"/>
      <c r="M925" s="1300"/>
      <c r="N925" s="1300"/>
      <c r="O925" s="1301"/>
      <c r="P925" s="1007"/>
    </row>
    <row r="926" spans="1:16" s="73" customFormat="1" ht="19.5" customHeight="1">
      <c r="A926" s="1425"/>
      <c r="B926" s="543" t="s">
        <v>210</v>
      </c>
      <c r="C926" s="1283" t="s">
        <v>23</v>
      </c>
      <c r="D926" s="1284"/>
      <c r="E926" s="1284"/>
      <c r="F926" s="1284"/>
      <c r="G926" s="1285"/>
      <c r="H926" s="25" t="s">
        <v>161</v>
      </c>
      <c r="I926" s="1252">
        <f>VLOOKUP($A919,'Marks Entry'!$B$9:$FN$108,7,0)</f>
        <v>0</v>
      </c>
      <c r="J926" s="1252"/>
      <c r="K926" s="1252"/>
      <c r="L926" s="1252"/>
      <c r="M926" s="1252"/>
      <c r="N926" s="1252"/>
      <c r="O926" s="1253"/>
      <c r="P926" s="1007"/>
    </row>
    <row r="927" spans="1:16" s="73" customFormat="1" ht="19.5" customHeight="1">
      <c r="A927" s="1425"/>
      <c r="B927" s="543" t="s">
        <v>210</v>
      </c>
      <c r="C927" s="1283" t="s">
        <v>24</v>
      </c>
      <c r="D927" s="1284"/>
      <c r="E927" s="1284"/>
      <c r="F927" s="1284"/>
      <c r="G927" s="1285"/>
      <c r="H927" s="25" t="s">
        <v>161</v>
      </c>
      <c r="I927" s="1252">
        <f>VLOOKUP($A919,'Marks Entry'!$B$9:$FN$108,8,0)</f>
        <v>0</v>
      </c>
      <c r="J927" s="1252"/>
      <c r="K927" s="1252"/>
      <c r="L927" s="1252"/>
      <c r="M927" s="1252"/>
      <c r="N927" s="1252"/>
      <c r="O927" s="1253"/>
      <c r="P927" s="1007"/>
    </row>
    <row r="928" spans="1:16" s="73" customFormat="1" ht="19.5" customHeight="1">
      <c r="A928" s="1425"/>
      <c r="B928" s="543" t="s">
        <v>210</v>
      </c>
      <c r="C928" s="1283" t="s">
        <v>55</v>
      </c>
      <c r="D928" s="1284"/>
      <c r="E928" s="1284"/>
      <c r="F928" s="1284"/>
      <c r="G928" s="1285"/>
      <c r="H928" s="25" t="s">
        <v>161</v>
      </c>
      <c r="I928" s="1252">
        <f>VLOOKUP($A919,'Marks Entry'!$B$9:$FN$108,9,0)</f>
        <v>0</v>
      </c>
      <c r="J928" s="1252"/>
      <c r="K928" s="1252"/>
      <c r="L928" s="1252"/>
      <c r="M928" s="1252"/>
      <c r="N928" s="1252"/>
      <c r="O928" s="1253"/>
      <c r="P928" s="1007"/>
    </row>
    <row r="929" spans="1:16" s="73" customFormat="1" ht="19.5" customHeight="1">
      <c r="A929" s="1425"/>
      <c r="B929" s="543" t="s">
        <v>210</v>
      </c>
      <c r="C929" s="1283" t="s">
        <v>56</v>
      </c>
      <c r="D929" s="1284"/>
      <c r="E929" s="1284"/>
      <c r="F929" s="1284"/>
      <c r="G929" s="1285"/>
      <c r="H929" s="25" t="s">
        <v>161</v>
      </c>
      <c r="I929" s="1251" t="str">
        <f>CONCATENATE('Marks Entry'!$G$4,'Marks Entry'!$J$4)</f>
        <v>6(A)</v>
      </c>
      <c r="J929" s="1252"/>
      <c r="K929" s="1252"/>
      <c r="L929" s="1252"/>
      <c r="M929" s="1252"/>
      <c r="N929" s="1252"/>
      <c r="O929" s="1253"/>
      <c r="P929" s="1007"/>
    </row>
    <row r="930" spans="1:16" s="73" customFormat="1" ht="19.5" customHeight="1" thickBot="1">
      <c r="A930" s="1425"/>
      <c r="B930" s="543" t="s">
        <v>210</v>
      </c>
      <c r="C930" s="1254" t="s">
        <v>26</v>
      </c>
      <c r="D930" s="1255"/>
      <c r="E930" s="1255"/>
      <c r="F930" s="1255"/>
      <c r="G930" s="1256"/>
      <c r="H930" s="61" t="s">
        <v>161</v>
      </c>
      <c r="I930" s="1257">
        <f>VLOOKUP($A919,'Marks Entry'!$B$9:$FN$108,10,0)</f>
        <v>0</v>
      </c>
      <c r="J930" s="1257"/>
      <c r="K930" s="1257"/>
      <c r="L930" s="1257"/>
      <c r="M930" s="1257"/>
      <c r="N930" s="1257"/>
      <c r="O930" s="1258"/>
      <c r="P930" s="1007"/>
    </row>
    <row r="931" spans="1:16" s="73" customFormat="1" ht="34.5" customHeight="1">
      <c r="A931" s="1425"/>
      <c r="B931" s="543" t="s">
        <v>210</v>
      </c>
      <c r="C931" s="1259" t="s">
        <v>57</v>
      </c>
      <c r="D931" s="1260"/>
      <c r="E931" s="525" t="s">
        <v>82</v>
      </c>
      <c r="F931" s="525" t="s">
        <v>83</v>
      </c>
      <c r="G931" s="525" t="str">
        <f>'Marks Entry'!$R$5</f>
        <v>No Bag Day Activity</v>
      </c>
      <c r="H931" s="521" t="s">
        <v>32</v>
      </c>
      <c r="I931" s="1261" t="s">
        <v>58</v>
      </c>
      <c r="J931" s="1262"/>
      <c r="K931" s="522" t="s">
        <v>203</v>
      </c>
      <c r="L931" s="1263" t="s">
        <v>94</v>
      </c>
      <c r="M931" s="1264"/>
      <c r="N931" s="535" t="s">
        <v>86</v>
      </c>
      <c r="O931" s="1265" t="s">
        <v>101</v>
      </c>
      <c r="P931" s="1007"/>
    </row>
    <row r="932" spans="1:16" s="73" customFormat="1" ht="20.45" customHeight="1" thickBot="1">
      <c r="A932" s="1425"/>
      <c r="B932" s="543" t="s">
        <v>210</v>
      </c>
      <c r="C932" s="1267" t="s">
        <v>59</v>
      </c>
      <c r="D932" s="1268"/>
      <c r="E932" s="549">
        <f>'Marks Entry'!$N$7</f>
        <v>10</v>
      </c>
      <c r="F932" s="549">
        <f>'Marks Entry'!$Q$7</f>
        <v>10</v>
      </c>
      <c r="G932" s="549">
        <f>'Marks Entry'!$T$7</f>
        <v>10</v>
      </c>
      <c r="H932" s="111">
        <f>SUM(E932:G932)</f>
        <v>30</v>
      </c>
      <c r="I932" s="1269">
        <f>'Marks Entry'!$X$7</f>
        <v>70</v>
      </c>
      <c r="J932" s="1270"/>
      <c r="K932" s="531">
        <f>SUM(H932,I932)</f>
        <v>100</v>
      </c>
      <c r="L932" s="1330">
        <f>'Marks Entry'!$AA$7</f>
        <v>100</v>
      </c>
      <c r="M932" s="1331"/>
      <c r="N932" s="536">
        <f>H932+I932+L932</f>
        <v>200</v>
      </c>
      <c r="O932" s="1266"/>
      <c r="P932" s="1007"/>
    </row>
    <row r="933" spans="1:16" s="73" customFormat="1" ht="20.45" customHeight="1">
      <c r="A933" s="1425"/>
      <c r="B933" s="543" t="s">
        <v>210</v>
      </c>
      <c r="C933" s="1324" t="str">
        <f>'Marks Entry'!$L$3</f>
        <v>HINDI</v>
      </c>
      <c r="D933" s="1325"/>
      <c r="E933" s="527">
        <f>IF($L922="TC",0,IF($L922="Nso",0,VLOOKUP($A919,'Marks Entry'!$B$9:$FN$108,13,0)))</f>
        <v>0</v>
      </c>
      <c r="F933" s="527">
        <f>IF($L922="TC",0,IF($L922="Nso",0,VLOOKUP($A919,'Marks Entry'!$B$9:$FN$108,16,0)))</f>
        <v>0</v>
      </c>
      <c r="G933" s="527">
        <f>IF($L922="TC",0,IF($L922="Nso",0,VLOOKUP($A919,'Marks Entry'!$B$9:$FN$108,19,0)))</f>
        <v>0</v>
      </c>
      <c r="H933" s="528">
        <f>SUM(E933:G933)</f>
        <v>0</v>
      </c>
      <c r="I933" s="1326">
        <f>IF($L922="TC",0,IF($L922="Nso",0,VLOOKUP($A919,'Marks Entry'!$B$9:$FN$108,23,0)))</f>
        <v>0</v>
      </c>
      <c r="J933" s="1327"/>
      <c r="K933" s="532">
        <f>SUM(H933,I933)</f>
        <v>0</v>
      </c>
      <c r="L933" s="1328">
        <f>IF($L922="TC",0,IF($L922="Nso",0,VLOOKUP($A919,'Marks Entry'!$B$9:$FN$108,26,0)))</f>
        <v>0</v>
      </c>
      <c r="M933" s="1329"/>
      <c r="N933" s="537">
        <f>SUM(H933,I933,L933)</f>
        <v>0</v>
      </c>
      <c r="O933" s="544" t="str">
        <f>IF($L922="TC",0,IF($L922="Nso",0,VLOOKUP($A919,'Marks Entry'!$B$9:$FN$108,30,0)))</f>
        <v>E</v>
      </c>
      <c r="P933" s="1007"/>
    </row>
    <row r="934" spans="1:16" s="73" customFormat="1" ht="20.45" customHeight="1">
      <c r="A934" s="1425"/>
      <c r="B934" s="543" t="s">
        <v>210</v>
      </c>
      <c r="C934" s="1271" t="str">
        <f>'Marks Entry'!$AF$3</f>
        <v>ENGLISH</v>
      </c>
      <c r="D934" s="1272"/>
      <c r="E934" s="527">
        <f>IF($L922="TC",0,IF($L922="Nso",0,VLOOKUP($A919,'Marks Entry'!$B$9:$FN$108,33,0)))</f>
        <v>0</v>
      </c>
      <c r="F934" s="527">
        <f>IF($L922="TC",0,IF($L922="Nso",0,VLOOKUP($A919,'Marks Entry'!$B$9:$FN$108,36,0)))</f>
        <v>0</v>
      </c>
      <c r="G934" s="527">
        <f>IF($L922="TC",0,IF($L922="Nso",0,VLOOKUP($A919,'Marks Entry'!$B$9:$FN$108,39,0)))</f>
        <v>0</v>
      </c>
      <c r="H934" s="529">
        <f t="shared" ref="H934:H938" si="75">SUM(E934:G934)</f>
        <v>0</v>
      </c>
      <c r="I934" s="1273">
        <f>IF($L922="TC",0,IF($L922="Nso",0,VLOOKUP($A919,'Marks Entry'!$B$9:$FN$108,43,0)))</f>
        <v>0</v>
      </c>
      <c r="J934" s="1274"/>
      <c r="K934" s="533">
        <f t="shared" ref="K934:K938" si="76">SUM(H934,I934)</f>
        <v>0</v>
      </c>
      <c r="L934" s="1275">
        <f>IF($L922="TC",0,IF($L922="Nso",0,VLOOKUP($A919,'Marks Entry'!$B$9:$FN$108,46,0)))</f>
        <v>0</v>
      </c>
      <c r="M934" s="1276"/>
      <c r="N934" s="537">
        <f t="shared" ref="N934:N938" si="77">SUM(H934,I934,L934)</f>
        <v>0</v>
      </c>
      <c r="O934" s="544" t="str">
        <f>IF($L922="TC",0,IF($L922="Nso",0,VLOOKUP($A919,'Marks Entry'!$B$9:$FN$108,50,0)))</f>
        <v>E</v>
      </c>
      <c r="P934" s="1007"/>
    </row>
    <row r="935" spans="1:16" s="73" customFormat="1" ht="20.45" customHeight="1">
      <c r="A935" s="1425"/>
      <c r="B935" s="543" t="s">
        <v>210</v>
      </c>
      <c r="C935" s="1271" t="str">
        <f>'Marks Entry'!$AZ$3</f>
        <v>SANSKRIT</v>
      </c>
      <c r="D935" s="1272"/>
      <c r="E935" s="527">
        <f>IF($L922="TC",0,IF($L922="Nso",0,VLOOKUP($A919,'Marks Entry'!$B$9:$FN$108,53,0)))</f>
        <v>0</v>
      </c>
      <c r="F935" s="527">
        <f>IF($L922="TC",0,IF($L922="TC",0,IF($L922="Nso",0,VLOOKUP($A919,'Marks Entry'!$B$9:$FN$108,56,0))))</f>
        <v>0</v>
      </c>
      <c r="G935" s="527">
        <f>IF($L922="TC",0,IF($L922="TC",0,IF($L922="Nso",0,VLOOKUP($A919,'Marks Entry'!$B$9:$FN$108,59,0))))</f>
        <v>0</v>
      </c>
      <c r="H935" s="529">
        <f t="shared" si="75"/>
        <v>0</v>
      </c>
      <c r="I935" s="1273">
        <f>IF($L922="TC",0,IF($L922="Nso",0,VLOOKUP($A919,'Marks Entry'!$B$9:$FN$108,63,0)))</f>
        <v>0</v>
      </c>
      <c r="J935" s="1274"/>
      <c r="K935" s="533">
        <f t="shared" si="76"/>
        <v>0</v>
      </c>
      <c r="L935" s="1275">
        <f>IF($L922="TC",0,IF($L922="Nso",0,VLOOKUP($A919,'Marks Entry'!$B$9:$FN$108,66,0)))</f>
        <v>0</v>
      </c>
      <c r="M935" s="1276"/>
      <c r="N935" s="537">
        <f t="shared" si="77"/>
        <v>0</v>
      </c>
      <c r="O935" s="544" t="str">
        <f>IF($L922="TC",0,IF($L922="Nso",0,VLOOKUP($A919,'Marks Entry'!$B$9:$FN$108,70,0)))</f>
        <v>E</v>
      </c>
      <c r="P935" s="1007"/>
    </row>
    <row r="936" spans="1:16" s="73" customFormat="1" ht="20.45" customHeight="1">
      <c r="A936" s="1425"/>
      <c r="B936" s="543" t="s">
        <v>210</v>
      </c>
      <c r="C936" s="1271" t="str">
        <f>'Marks Entry'!$BT$3</f>
        <v>SCIENCE</v>
      </c>
      <c r="D936" s="1272"/>
      <c r="E936" s="527">
        <f>IF($L922="TC",0,IF($L922="Nso",0,VLOOKUP($A919,'Marks Entry'!$B$9:$FN$108,73,0)))</f>
        <v>0</v>
      </c>
      <c r="F936" s="527">
        <f>IF($L922="TC",0,IF($L922="Nso",0,VLOOKUP($A919,'Marks Entry'!$B$9:$FN$108,76,0)))</f>
        <v>0</v>
      </c>
      <c r="G936" s="527">
        <f>IF($L922="TC",0,IF($L922="Nso",0,VLOOKUP($A919,'Marks Entry'!$B$9:$FN$108,79,0)))</f>
        <v>0</v>
      </c>
      <c r="H936" s="529">
        <f t="shared" si="75"/>
        <v>0</v>
      </c>
      <c r="I936" s="1273">
        <f>IF($L922="TC",0,IF($L922="Nso",0,VLOOKUP($A919,'Marks Entry'!$B$9:$FN$108,83,0)))</f>
        <v>0</v>
      </c>
      <c r="J936" s="1274"/>
      <c r="K936" s="533">
        <f t="shared" si="76"/>
        <v>0</v>
      </c>
      <c r="L936" s="1275">
        <f>IF($L922="TC",0,IF($L922="Nso",0,VLOOKUP($A919,'Marks Entry'!$B$9:$FN$108,86,0)))</f>
        <v>0</v>
      </c>
      <c r="M936" s="1276"/>
      <c r="N936" s="537">
        <f t="shared" si="77"/>
        <v>0</v>
      </c>
      <c r="O936" s="544" t="str">
        <f>IF($L922="TC",0,IF($L922="Nso",0,VLOOKUP($A919,'Marks Entry'!$B$9:$FN$108,90,0)))</f>
        <v>E</v>
      </c>
      <c r="P936" s="1007"/>
    </row>
    <row r="937" spans="1:16" s="73" customFormat="1" ht="20.45" customHeight="1">
      <c r="A937" s="1425"/>
      <c r="B937" s="543" t="s">
        <v>210</v>
      </c>
      <c r="C937" s="1271" t="str">
        <f>'Marks Entry'!$CN$3</f>
        <v>MATHEMATICS</v>
      </c>
      <c r="D937" s="1272"/>
      <c r="E937" s="527">
        <f>IF($L922="TC",0,IF($L922="Nso",0,VLOOKUP($A919,'Marks Entry'!$B$9:$FN$108,93,0)))</f>
        <v>0</v>
      </c>
      <c r="F937" s="527">
        <f>IF($L922="TC",0,IF($L922="Nso",0,VLOOKUP($A919,'Marks Entry'!$B$9:$FN$108,96,0)))</f>
        <v>0</v>
      </c>
      <c r="G937" s="527">
        <f>IF($L922="TC",0,IF($L922="Nso",0,VLOOKUP($A919,'Marks Entry'!$B$9:$FN$108,99,0)))</f>
        <v>0</v>
      </c>
      <c r="H937" s="529">
        <f t="shared" si="75"/>
        <v>0</v>
      </c>
      <c r="I937" s="1273">
        <f>IF($L922="TC",0,IF($L922="Nso",0,VLOOKUP($A919,'Marks Entry'!$B$9:$FN$108,103,0)))</f>
        <v>0</v>
      </c>
      <c r="J937" s="1274"/>
      <c r="K937" s="533">
        <f t="shared" si="76"/>
        <v>0</v>
      </c>
      <c r="L937" s="1275">
        <f>IF($L922="TC",0,IF($L922="Nso",0,VLOOKUP($A919,'Marks Entry'!$B$9:$FN$108,106,0)))</f>
        <v>0</v>
      </c>
      <c r="M937" s="1276"/>
      <c r="N937" s="537">
        <f t="shared" si="77"/>
        <v>0</v>
      </c>
      <c r="O937" s="544" t="str">
        <f>IF($L922="TC",0,IF($L922="Nso",0,VLOOKUP($A919,'Marks Entry'!$B$9:$FN$108,110,0)))</f>
        <v>E</v>
      </c>
      <c r="P937" s="1007"/>
    </row>
    <row r="938" spans="1:16" s="73" customFormat="1" ht="20.45" customHeight="1" thickBot="1">
      <c r="A938" s="1425"/>
      <c r="B938" s="543" t="s">
        <v>210</v>
      </c>
      <c r="C938" s="1277" t="str">
        <f>'Marks Entry'!$DH$3</f>
        <v>SOCIAL SCIENCE</v>
      </c>
      <c r="D938" s="1278"/>
      <c r="E938" s="527">
        <f>IF($L922="TC",0,IF($L922="Nso",0,VLOOKUP($A919,'Marks Entry'!$B$9:$FN$108,113,0)))</f>
        <v>0</v>
      </c>
      <c r="F938" s="527">
        <f>IF($L922="TC",0,IF($L922="Nso",0,VLOOKUP($A919,'Marks Entry'!$B$9:$FN$108,116,0)))</f>
        <v>0</v>
      </c>
      <c r="G938" s="527">
        <f>IF($L922="TC",0,IF($L922="Nso",0,VLOOKUP($A919,'Marks Entry'!$B$9:$FN$108,119,0)))</f>
        <v>0</v>
      </c>
      <c r="H938" s="530">
        <f t="shared" si="75"/>
        <v>0</v>
      </c>
      <c r="I938" s="1279">
        <f>IF($L922="TC",0,IF($L922="Nso",0,VLOOKUP($A919,'Marks Entry'!$B$9:$FN$108,123,0)))</f>
        <v>0</v>
      </c>
      <c r="J938" s="1280"/>
      <c r="K938" s="534">
        <f t="shared" si="76"/>
        <v>0</v>
      </c>
      <c r="L938" s="1281">
        <f>IF($L922="TC",0,IF($L922="Nso",0,VLOOKUP($A919,'Marks Entry'!$B$9:$FN$108,126,0)))</f>
        <v>0</v>
      </c>
      <c r="M938" s="1282"/>
      <c r="N938" s="537">
        <f t="shared" si="77"/>
        <v>0</v>
      </c>
      <c r="O938" s="544" t="str">
        <f>IF($L922="TC",0,IF($L922="Nso",0,VLOOKUP($A919,'Marks Entry'!$B$9:$FN$108,130,0)))</f>
        <v>E</v>
      </c>
      <c r="P938" s="1007"/>
    </row>
    <row r="939" spans="1:16" s="73" customFormat="1" ht="20.45" customHeight="1">
      <c r="A939" s="1425"/>
      <c r="B939" s="543" t="s">
        <v>210</v>
      </c>
      <c r="C939" s="1350" t="s">
        <v>87</v>
      </c>
      <c r="D939" s="1351"/>
      <c r="E939" s="1352"/>
      <c r="F939" s="1356" t="s">
        <v>88</v>
      </c>
      <c r="G939" s="1357"/>
      <c r="H939" s="1358" t="s">
        <v>89</v>
      </c>
      <c r="I939" s="1358"/>
      <c r="J939" s="1359" t="s">
        <v>44</v>
      </c>
      <c r="K939" s="1360"/>
      <c r="L939" s="236" t="s">
        <v>95</v>
      </c>
      <c r="M939" s="691" t="s">
        <v>208</v>
      </c>
      <c r="N939" s="200" t="s">
        <v>42</v>
      </c>
      <c r="O939" s="545" t="s">
        <v>46</v>
      </c>
      <c r="P939" s="1007"/>
    </row>
    <row r="940" spans="1:16" s="73" customFormat="1" ht="20.45" customHeight="1" thickBot="1">
      <c r="A940" s="1425"/>
      <c r="B940" s="543" t="s">
        <v>210</v>
      </c>
      <c r="C940" s="1353"/>
      <c r="D940" s="1354"/>
      <c r="E940" s="1355"/>
      <c r="F940" s="1361">
        <f>IF($L922="TC",0,IF($L922="Nso",0,VLOOKUP($A919,'Marks Entry'!$B$9:$FN$108,161,0)))</f>
        <v>1200</v>
      </c>
      <c r="G940" s="1362"/>
      <c r="H940" s="1363">
        <f>IF($L922="TC",0,IF($L922="Nso",0,VLOOKUP($A919,'Marks Entry'!$B$9:$FN$108,162,0)))</f>
        <v>0</v>
      </c>
      <c r="I940" s="1363"/>
      <c r="J940" s="1364">
        <f>IF($L922="TC",0,IF($L922="Nso",0,VLOOKUP($A919,'Marks Entry'!$B$9:$FN$108,163,0)))</f>
        <v>0</v>
      </c>
      <c r="K940" s="1365"/>
      <c r="L940" s="237" t="str">
        <f>IF($L922="TC",0,IF($L922="Nso",0,VLOOKUP($A919,'Marks Entry'!$B$9:$FN$108,164,0)))</f>
        <v/>
      </c>
      <c r="M940" s="237" t="str">
        <f>IF($L922="TC",0,IF($L922="Nso",0,VLOOKUP($A919,'Marks Entry'!$B$9:$FN$108,165,0)))</f>
        <v/>
      </c>
      <c r="N940" s="542" t="str">
        <f>IF($L922="TC","TC",IF($L922="Nso","NSO",VLOOKUP($A919,'Marks Entry'!$B$9:$FN$108,166,0)))</f>
        <v>PROMOTED</v>
      </c>
      <c r="O940" s="546" t="str">
        <f>IF($L922="Nso",0,VLOOKUP($A919,'Marks Entry'!$B$9:$FN$108,168,0))</f>
        <v/>
      </c>
      <c r="P940" s="1007"/>
    </row>
    <row r="941" spans="1:16" s="73" customFormat="1" ht="20.45" customHeight="1">
      <c r="A941" s="1425"/>
      <c r="B941" s="543" t="s">
        <v>210</v>
      </c>
      <c r="C941" s="1332" t="s">
        <v>62</v>
      </c>
      <c r="D941" s="1333"/>
      <c r="E941" s="1333"/>
      <c r="F941" s="1333"/>
      <c r="G941" s="1333"/>
      <c r="H941" s="1333"/>
      <c r="I941" s="1334"/>
      <c r="J941" s="1335" t="s">
        <v>63</v>
      </c>
      <c r="K941" s="1335"/>
      <c r="L941" s="1336"/>
      <c r="M941" s="238">
        <f>IF($L922="TC",0,IF($L922="Nso",0,VLOOKUP($A919,'Marks Entry'!$B$9:$FN$108,158,0)))</f>
        <v>0</v>
      </c>
      <c r="N941" s="1337" t="s">
        <v>104</v>
      </c>
      <c r="O941" s="1338"/>
      <c r="P941" s="1007"/>
    </row>
    <row r="942" spans="1:16" s="73" customFormat="1" ht="20.45" customHeight="1" thickBot="1">
      <c r="A942" s="1425"/>
      <c r="B942" s="543" t="s">
        <v>210</v>
      </c>
      <c r="C942" s="1339" t="s">
        <v>57</v>
      </c>
      <c r="D942" s="1340"/>
      <c r="E942" s="1340"/>
      <c r="F942" s="1341" t="s">
        <v>168</v>
      </c>
      <c r="G942" s="1341"/>
      <c r="H942" s="1341"/>
      <c r="I942" s="523" t="s">
        <v>50</v>
      </c>
      <c r="J942" s="1342" t="s">
        <v>64</v>
      </c>
      <c r="K942" s="1342"/>
      <c r="L942" s="1343"/>
      <c r="M942" s="239">
        <f>IF($L922="TC",0,IF($L922="Nso",0,VLOOKUP($A919,'Marks Entry'!$B$9:$FN$108,159,0)))</f>
        <v>0</v>
      </c>
      <c r="N942" s="1344" t="str">
        <f>IF($L922="TC",0,IF($L922="Nso",0,VLOOKUP($A919,'Marks Entry'!$B$9:$FN$108,160,0)))</f>
        <v/>
      </c>
      <c r="O942" s="1345"/>
      <c r="P942" s="1007"/>
    </row>
    <row r="943" spans="1:16" s="73" customFormat="1" ht="20.45" customHeight="1">
      <c r="A943" s="1425"/>
      <c r="B943" s="543" t="s">
        <v>210</v>
      </c>
      <c r="C943" s="1339"/>
      <c r="D943" s="1340"/>
      <c r="E943" s="1340"/>
      <c r="F943" s="1341"/>
      <c r="G943" s="1341"/>
      <c r="H943" s="1341"/>
      <c r="I943" s="524" t="s">
        <v>102</v>
      </c>
      <c r="J943" s="1346" t="s">
        <v>65</v>
      </c>
      <c r="K943" s="1346"/>
      <c r="L943" s="1347"/>
      <c r="M943" s="1348" t="str">
        <f>IF($L922="TC",0,IF($L922="Nso",0,VLOOKUP($A919,'Marks Entry'!$B$9:$FN$108,169,0)))</f>
        <v>Need Improvement</v>
      </c>
      <c r="N943" s="1348"/>
      <c r="O943" s="1349"/>
      <c r="P943" s="1007"/>
    </row>
    <row r="944" spans="1:16" s="73" customFormat="1" ht="20.45" customHeight="1">
      <c r="A944" s="1425"/>
      <c r="B944" s="543" t="s">
        <v>210</v>
      </c>
      <c r="C944" s="1397" t="str">
        <f>'Marks Entry'!$EB$3</f>
        <v>Work Exp.</v>
      </c>
      <c r="D944" s="1398"/>
      <c r="E944" s="1399"/>
      <c r="F944" s="1400" t="str">
        <f>IF($L922="TC",0,IF($L922="Nso",0,VLOOKUP($A919,'Marks Entry'!$B$9:$GM$108,186,0)))</f>
        <v>0/100</v>
      </c>
      <c r="G944" s="1400"/>
      <c r="H944" s="1400"/>
      <c r="I944" s="59" t="str">
        <f>IF($L922="TC",0,IF($L922="Nso",0,VLOOKUP($A919,'Marks Entry'!$B$9:$GM$108,139,0)))</f>
        <v>E</v>
      </c>
      <c r="J944" s="1401" t="s">
        <v>81</v>
      </c>
      <c r="K944" s="1401"/>
      <c r="L944" s="1402"/>
      <c r="M944" s="1403">
        <f>'Marks Entry'!$AA$2</f>
        <v>45041</v>
      </c>
      <c r="N944" s="1403"/>
      <c r="O944" s="1404"/>
      <c r="P944" s="1007"/>
    </row>
    <row r="945" spans="1:16" s="73" customFormat="1" ht="20.45" customHeight="1">
      <c r="A945" s="1425"/>
      <c r="B945" s="543" t="s">
        <v>210</v>
      </c>
      <c r="C945" s="1405" t="str">
        <f>'Marks Entry'!$EK$3</f>
        <v>Art Edu.</v>
      </c>
      <c r="D945" s="1400"/>
      <c r="E945" s="1400"/>
      <c r="F945" s="1406" t="str">
        <f>IF($L922="TC",0,IF($L922="Nso",0,VLOOKUP($A919,'Marks Entry'!$B$9:$GM$108,190,0)))</f>
        <v>0/100</v>
      </c>
      <c r="G945" s="1407"/>
      <c r="H945" s="1408"/>
      <c r="I945" s="59" t="str">
        <f>IF($L922="TC",0,IF($L922="Nso",0,VLOOKUP($A919,'Marks Entry'!$B$9:$GM$108,148,0)))</f>
        <v>E</v>
      </c>
      <c r="J945" s="1409"/>
      <c r="K945" s="1409"/>
      <c r="L945" s="1410"/>
      <c r="M945" s="1410"/>
      <c r="N945" s="1410"/>
      <c r="O945" s="1411"/>
      <c r="P945" s="1007"/>
    </row>
    <row r="946" spans="1:16" s="73" customFormat="1" ht="20.45" customHeight="1">
      <c r="A946" s="1425"/>
      <c r="B946" s="543" t="s">
        <v>210</v>
      </c>
      <c r="C946" s="1366" t="str">
        <f>'Marks Entry'!$ET$3</f>
        <v>HEALTH &amp; PHY. EDU.</v>
      </c>
      <c r="D946" s="1367"/>
      <c r="E946" s="1367"/>
      <c r="F946" s="1368" t="str">
        <f>IF($L922="TC",0,IF($L922="Nso",0,VLOOKUP($A919,'Marks Entry'!$B$9:$GM$108,194,0)))</f>
        <v>0/100</v>
      </c>
      <c r="G946" s="1369"/>
      <c r="H946" s="1370"/>
      <c r="I946" s="59" t="str">
        <f>IF($L922="TC",0,IF($L922="Nso",0,VLOOKUP($A919,'Marks Entry'!$B$9:$GM$108,157,0)))</f>
        <v>E</v>
      </c>
      <c r="J946" s="1371" t="s">
        <v>77</v>
      </c>
      <c r="K946" s="1372"/>
      <c r="L946" s="1373"/>
      <c r="M946" s="1377"/>
      <c r="N946" s="1372"/>
      <c r="O946" s="1378"/>
      <c r="P946" s="1007"/>
    </row>
    <row r="947" spans="1:16" s="73" customFormat="1" ht="20.45" customHeight="1">
      <c r="A947" s="1425"/>
      <c r="B947" s="543" t="s">
        <v>210</v>
      </c>
      <c r="C947" s="1381" t="s">
        <v>66</v>
      </c>
      <c r="D947" s="1382"/>
      <c r="E947" s="1382"/>
      <c r="F947" s="1382"/>
      <c r="G947" s="1382"/>
      <c r="H947" s="1382"/>
      <c r="I947" s="1383"/>
      <c r="J947" s="1374"/>
      <c r="K947" s="1375"/>
      <c r="L947" s="1376"/>
      <c r="M947" s="1379"/>
      <c r="N947" s="1375"/>
      <c r="O947" s="1380"/>
      <c r="P947" s="1007"/>
    </row>
    <row r="948" spans="1:16" s="73" customFormat="1" ht="20.45" customHeight="1" thickBot="1">
      <c r="A948" s="1425"/>
      <c r="B948" s="543" t="s">
        <v>210</v>
      </c>
      <c r="C948" s="60" t="s">
        <v>67</v>
      </c>
      <c r="D948" s="1384" t="s">
        <v>72</v>
      </c>
      <c r="E948" s="1385"/>
      <c r="F948" s="1384" t="s">
        <v>73</v>
      </c>
      <c r="G948" s="1386"/>
      <c r="H948" s="1386"/>
      <c r="I948" s="1387"/>
      <c r="J948" s="1388" t="s">
        <v>78</v>
      </c>
      <c r="K948" s="1389"/>
      <c r="L948" s="1389"/>
      <c r="M948" s="1389"/>
      <c r="N948" s="1389"/>
      <c r="O948" s="1390"/>
      <c r="P948" s="1007"/>
    </row>
    <row r="949" spans="1:16" s="73" customFormat="1" ht="20.45" customHeight="1">
      <c r="A949" s="1425"/>
      <c r="B949" s="543" t="s">
        <v>210</v>
      </c>
      <c r="C949" s="690" t="s">
        <v>68</v>
      </c>
      <c r="D949" s="1328" t="s">
        <v>211</v>
      </c>
      <c r="E949" s="1327"/>
      <c r="F949" s="1394" t="s">
        <v>74</v>
      </c>
      <c r="G949" s="1395"/>
      <c r="H949" s="1395"/>
      <c r="I949" s="1396"/>
      <c r="J949" s="1391"/>
      <c r="K949" s="1392"/>
      <c r="L949" s="1392"/>
      <c r="M949" s="1392"/>
      <c r="N949" s="1392"/>
      <c r="O949" s="1393"/>
      <c r="P949" s="1007"/>
    </row>
    <row r="950" spans="1:16" s="73" customFormat="1" ht="20.45" customHeight="1">
      <c r="A950" s="1425"/>
      <c r="B950" s="543" t="s">
        <v>210</v>
      </c>
      <c r="C950" s="689" t="s">
        <v>69</v>
      </c>
      <c r="D950" s="1275" t="s">
        <v>212</v>
      </c>
      <c r="E950" s="1274"/>
      <c r="F950" s="1413" t="s">
        <v>75</v>
      </c>
      <c r="G950" s="1414"/>
      <c r="H950" s="1414"/>
      <c r="I950" s="1415"/>
      <c r="J950" s="1391"/>
      <c r="K950" s="1392"/>
      <c r="L950" s="1392"/>
      <c r="M950" s="1392"/>
      <c r="N950" s="1392"/>
      <c r="O950" s="1393"/>
      <c r="P950" s="1007"/>
    </row>
    <row r="951" spans="1:16" s="73" customFormat="1" ht="20.45" customHeight="1">
      <c r="A951" s="1425"/>
      <c r="B951" s="543" t="s">
        <v>210</v>
      </c>
      <c r="C951" s="689" t="s">
        <v>71</v>
      </c>
      <c r="D951" s="1275" t="s">
        <v>213</v>
      </c>
      <c r="E951" s="1274"/>
      <c r="F951" s="1413" t="s">
        <v>76</v>
      </c>
      <c r="G951" s="1414"/>
      <c r="H951" s="1414"/>
      <c r="I951" s="1415"/>
      <c r="J951" s="1416" t="s">
        <v>90</v>
      </c>
      <c r="K951" s="1417"/>
      <c r="L951" s="1417"/>
      <c r="M951" s="1417"/>
      <c r="N951" s="1417"/>
      <c r="O951" s="1418"/>
      <c r="P951" s="1007"/>
    </row>
    <row r="952" spans="1:16" s="73" customFormat="1" ht="20.45" customHeight="1">
      <c r="A952" s="1425"/>
      <c r="B952" s="543" t="s">
        <v>210</v>
      </c>
      <c r="C952" s="689" t="s">
        <v>70</v>
      </c>
      <c r="D952" s="1275" t="s">
        <v>214</v>
      </c>
      <c r="E952" s="1274"/>
      <c r="F952" s="1413" t="s">
        <v>103</v>
      </c>
      <c r="G952" s="1414"/>
      <c r="H952" s="1414"/>
      <c r="I952" s="1415"/>
      <c r="J952" s="1416"/>
      <c r="K952" s="1417"/>
      <c r="L952" s="1417"/>
      <c r="M952" s="1417"/>
      <c r="N952" s="1417"/>
      <c r="O952" s="1418"/>
      <c r="P952" s="1007"/>
    </row>
    <row r="953" spans="1:16" s="73" customFormat="1" ht="20.45" customHeight="1" thickBot="1">
      <c r="A953" s="1425"/>
      <c r="B953" s="547" t="s">
        <v>210</v>
      </c>
      <c r="C953" s="548" t="s">
        <v>153</v>
      </c>
      <c r="D953" s="1281" t="s">
        <v>215</v>
      </c>
      <c r="E953" s="1280"/>
      <c r="F953" s="1422" t="s">
        <v>216</v>
      </c>
      <c r="G953" s="1423"/>
      <c r="H953" s="1423"/>
      <c r="I953" s="1424"/>
      <c r="J953" s="1419"/>
      <c r="K953" s="1420"/>
      <c r="L953" s="1420"/>
      <c r="M953" s="1420"/>
      <c r="N953" s="1420"/>
      <c r="O953" s="1421"/>
      <c r="P953" s="1007"/>
    </row>
    <row r="954" spans="1:16" s="73" customFormat="1" ht="9.75" customHeight="1">
      <c r="A954" s="1303"/>
      <c r="B954" s="1303"/>
      <c r="C954" s="1303"/>
      <c r="D954" s="1303"/>
      <c r="E954" s="1303"/>
      <c r="F954" s="1303"/>
      <c r="G954" s="1303"/>
      <c r="H954" s="1303"/>
      <c r="I954" s="1303"/>
      <c r="J954" s="1303"/>
      <c r="K954" s="1303"/>
      <c r="L954" s="1303"/>
      <c r="M954" s="1303"/>
      <c r="N954" s="1303"/>
      <c r="O954" s="1303"/>
      <c r="P954" s="1303"/>
    </row>
    <row r="955" spans="1:16" s="73" customFormat="1" ht="17.25" customHeight="1" thickBot="1">
      <c r="A955" s="241">
        <f>A919+1</f>
        <v>27</v>
      </c>
      <c r="B955" s="1302" t="s">
        <v>53</v>
      </c>
      <c r="C955" s="1302"/>
      <c r="D955" s="1302"/>
      <c r="E955" s="1302"/>
      <c r="F955" s="1302"/>
      <c r="G955" s="1302"/>
      <c r="H955" s="1302"/>
      <c r="I955" s="1302"/>
      <c r="J955" s="1302"/>
      <c r="K955" s="1302"/>
      <c r="L955" s="1302"/>
      <c r="M955" s="1302"/>
      <c r="N955" s="1302"/>
      <c r="O955" s="1302"/>
      <c r="P955" s="1007"/>
    </row>
    <row r="956" spans="1:16" s="73" customFormat="1" ht="44.25" customHeight="1">
      <c r="A956" s="1425"/>
      <c r="B956" s="1304" t="str">
        <f>IF(L958&gt;0,CONCATENATE(I958,L958),0)</f>
        <v>Roll No.:-927</v>
      </c>
      <c r="C956" s="1306"/>
      <c r="D956" s="1308" t="str">
        <f>Master!$E$8</f>
        <v>Govt. Sr. Secondary School Raimalwada</v>
      </c>
      <c r="E956" s="1309"/>
      <c r="F956" s="1309"/>
      <c r="G956" s="1309"/>
      <c r="H956" s="1309"/>
      <c r="I956" s="1309"/>
      <c r="J956" s="1309"/>
      <c r="K956" s="1309"/>
      <c r="L956" s="1309"/>
      <c r="M956" s="1309"/>
      <c r="N956" s="1309"/>
      <c r="O956" s="1310"/>
      <c r="P956" s="1007"/>
    </row>
    <row r="957" spans="1:16" s="73" customFormat="1" ht="26.25" customHeight="1" thickBot="1">
      <c r="A957" s="1425"/>
      <c r="B957" s="1305"/>
      <c r="C957" s="1307"/>
      <c r="D957" s="1311" t="str">
        <f>Master!$E$11</f>
        <v>P.S.-Bapini (Jodhpur)</v>
      </c>
      <c r="E957" s="1311"/>
      <c r="F957" s="1311"/>
      <c r="G957" s="1311"/>
      <c r="H957" s="1311"/>
      <c r="I957" s="1311"/>
      <c r="J957" s="1311"/>
      <c r="K957" s="1311"/>
      <c r="L957" s="1311"/>
      <c r="M957" s="1311"/>
      <c r="N957" s="1311"/>
      <c r="O957" s="1312"/>
      <c r="P957" s="1007"/>
    </row>
    <row r="958" spans="1:16" s="73" customFormat="1" ht="15" customHeight="1">
      <c r="A958" s="1425"/>
      <c r="B958" s="1313"/>
      <c r="C958" s="1314" t="s">
        <v>163</v>
      </c>
      <c r="D958" s="1315"/>
      <c r="E958" s="1315"/>
      <c r="F958" s="1315"/>
      <c r="G958" s="1315"/>
      <c r="H958" s="1316"/>
      <c r="I958" s="1320" t="s">
        <v>125</v>
      </c>
      <c r="J958" s="1321"/>
      <c r="K958" s="1321"/>
      <c r="L958" s="1286">
        <f>VLOOKUP(A955,'Marks Entry'!$B$9:$G$108,6)</f>
        <v>927</v>
      </c>
      <c r="M958" s="1288" t="str">
        <f>CONCATENATE('Marks Entry'!$C$3,"0",'Marks Entry'!$G$3)</f>
        <v>School U-Dise Code :-08151106901</v>
      </c>
      <c r="N958" s="1289"/>
      <c r="O958" s="1290"/>
      <c r="P958" s="1007"/>
    </row>
    <row r="959" spans="1:16" s="73" customFormat="1" ht="15" customHeight="1">
      <c r="A959" s="1425"/>
      <c r="B959" s="1313"/>
      <c r="C959" s="1314"/>
      <c r="D959" s="1315"/>
      <c r="E959" s="1315"/>
      <c r="F959" s="1315"/>
      <c r="G959" s="1315"/>
      <c r="H959" s="1316"/>
      <c r="I959" s="1320"/>
      <c r="J959" s="1321"/>
      <c r="K959" s="1321"/>
      <c r="L959" s="1286"/>
      <c r="M959" s="1291" t="str">
        <f>CONCATENATE('Marks Entry'!$I$3,'Marks Entry'!$J$3)</f>
        <v>Session :-2022-23</v>
      </c>
      <c r="N959" s="1292"/>
      <c r="O959" s="1293"/>
      <c r="P959" s="1007"/>
    </row>
    <row r="960" spans="1:16" s="73" customFormat="1" ht="15" customHeight="1" thickBot="1">
      <c r="A960" s="1425"/>
      <c r="B960" s="1313"/>
      <c r="C960" s="1317"/>
      <c r="D960" s="1318"/>
      <c r="E960" s="1318"/>
      <c r="F960" s="1318"/>
      <c r="G960" s="1318"/>
      <c r="H960" s="1319"/>
      <c r="I960" s="1322"/>
      <c r="J960" s="1323"/>
      <c r="K960" s="1323"/>
      <c r="L960" s="1287"/>
      <c r="M960" s="1294"/>
      <c r="N960" s="1295"/>
      <c r="O960" s="1296"/>
      <c r="P960" s="1007"/>
    </row>
    <row r="961" spans="1:16" s="73" customFormat="1" ht="19.5" customHeight="1">
      <c r="A961" s="1425"/>
      <c r="B961" s="543" t="s">
        <v>210</v>
      </c>
      <c r="C961" s="1297" t="s">
        <v>21</v>
      </c>
      <c r="D961" s="1298"/>
      <c r="E961" s="1298"/>
      <c r="F961" s="1298"/>
      <c r="G961" s="1299"/>
      <c r="H961" s="13" t="s">
        <v>161</v>
      </c>
      <c r="I961" s="1300">
        <f>VLOOKUP($A955,'Marks Entry'!$B$9:$FN$108,4,0)</f>
        <v>0</v>
      </c>
      <c r="J961" s="1300"/>
      <c r="K961" s="1300"/>
      <c r="L961" s="1300"/>
      <c r="M961" s="1300"/>
      <c r="N961" s="1300"/>
      <c r="O961" s="1301"/>
      <c r="P961" s="1007"/>
    </row>
    <row r="962" spans="1:16" s="73" customFormat="1" ht="19.5" customHeight="1">
      <c r="A962" s="1425"/>
      <c r="B962" s="543" t="s">
        <v>210</v>
      </c>
      <c r="C962" s="1283" t="s">
        <v>23</v>
      </c>
      <c r="D962" s="1284"/>
      <c r="E962" s="1284"/>
      <c r="F962" s="1284"/>
      <c r="G962" s="1285"/>
      <c r="H962" s="25" t="s">
        <v>161</v>
      </c>
      <c r="I962" s="1252">
        <f>VLOOKUP($A955,'Marks Entry'!$B$9:$FN$108,7,0)</f>
        <v>0</v>
      </c>
      <c r="J962" s="1252"/>
      <c r="K962" s="1252"/>
      <c r="L962" s="1252"/>
      <c r="M962" s="1252"/>
      <c r="N962" s="1252"/>
      <c r="O962" s="1253"/>
      <c r="P962" s="1007"/>
    </row>
    <row r="963" spans="1:16" s="73" customFormat="1" ht="19.5" customHeight="1">
      <c r="A963" s="1425"/>
      <c r="B963" s="543" t="s">
        <v>210</v>
      </c>
      <c r="C963" s="1283" t="s">
        <v>24</v>
      </c>
      <c r="D963" s="1284"/>
      <c r="E963" s="1284"/>
      <c r="F963" s="1284"/>
      <c r="G963" s="1285"/>
      <c r="H963" s="25" t="s">
        <v>161</v>
      </c>
      <c r="I963" s="1252">
        <f>VLOOKUP($A955,'Marks Entry'!$B$9:$FN$108,8,0)</f>
        <v>0</v>
      </c>
      <c r="J963" s="1252"/>
      <c r="K963" s="1252"/>
      <c r="L963" s="1252"/>
      <c r="M963" s="1252"/>
      <c r="N963" s="1252"/>
      <c r="O963" s="1253"/>
      <c r="P963" s="1007"/>
    </row>
    <row r="964" spans="1:16" s="73" customFormat="1" ht="19.5" customHeight="1">
      <c r="A964" s="1425"/>
      <c r="B964" s="543" t="s">
        <v>210</v>
      </c>
      <c r="C964" s="1283" t="s">
        <v>55</v>
      </c>
      <c r="D964" s="1284"/>
      <c r="E964" s="1284"/>
      <c r="F964" s="1284"/>
      <c r="G964" s="1285"/>
      <c r="H964" s="25" t="s">
        <v>161</v>
      </c>
      <c r="I964" s="1252">
        <f>VLOOKUP($A955,'Marks Entry'!$B$9:$FN$108,9,0)</f>
        <v>0</v>
      </c>
      <c r="J964" s="1252"/>
      <c r="K964" s="1252"/>
      <c r="L964" s="1252"/>
      <c r="M964" s="1252"/>
      <c r="N964" s="1252"/>
      <c r="O964" s="1253"/>
      <c r="P964" s="1007"/>
    </row>
    <row r="965" spans="1:16" s="73" customFormat="1" ht="19.5" customHeight="1">
      <c r="A965" s="1425"/>
      <c r="B965" s="543" t="s">
        <v>210</v>
      </c>
      <c r="C965" s="1283" t="s">
        <v>56</v>
      </c>
      <c r="D965" s="1284"/>
      <c r="E965" s="1284"/>
      <c r="F965" s="1284"/>
      <c r="G965" s="1285"/>
      <c r="H965" s="25" t="s">
        <v>161</v>
      </c>
      <c r="I965" s="1251" t="str">
        <f>CONCATENATE('Marks Entry'!$G$4,'Marks Entry'!$J$4)</f>
        <v>6(A)</v>
      </c>
      <c r="J965" s="1252"/>
      <c r="K965" s="1252"/>
      <c r="L965" s="1252"/>
      <c r="M965" s="1252"/>
      <c r="N965" s="1252"/>
      <c r="O965" s="1253"/>
      <c r="P965" s="1007"/>
    </row>
    <row r="966" spans="1:16" s="73" customFormat="1" ht="19.5" customHeight="1" thickBot="1">
      <c r="A966" s="1425"/>
      <c r="B966" s="543" t="s">
        <v>210</v>
      </c>
      <c r="C966" s="1254" t="s">
        <v>26</v>
      </c>
      <c r="D966" s="1255"/>
      <c r="E966" s="1255"/>
      <c r="F966" s="1255"/>
      <c r="G966" s="1256"/>
      <c r="H966" s="61" t="s">
        <v>161</v>
      </c>
      <c r="I966" s="1257">
        <f>VLOOKUP($A955,'Marks Entry'!$B$9:$FN$108,10,0)</f>
        <v>0</v>
      </c>
      <c r="J966" s="1257"/>
      <c r="K966" s="1257"/>
      <c r="L966" s="1257"/>
      <c r="M966" s="1257"/>
      <c r="N966" s="1257"/>
      <c r="O966" s="1258"/>
      <c r="P966" s="1007"/>
    </row>
    <row r="967" spans="1:16" s="73" customFormat="1" ht="34.5" customHeight="1">
      <c r="A967" s="1425"/>
      <c r="B967" s="543" t="s">
        <v>210</v>
      </c>
      <c r="C967" s="1259" t="s">
        <v>57</v>
      </c>
      <c r="D967" s="1260"/>
      <c r="E967" s="525" t="s">
        <v>82</v>
      </c>
      <c r="F967" s="525" t="s">
        <v>83</v>
      </c>
      <c r="G967" s="525" t="str">
        <f>'Marks Entry'!$R$5</f>
        <v>No Bag Day Activity</v>
      </c>
      <c r="H967" s="521" t="s">
        <v>32</v>
      </c>
      <c r="I967" s="1261" t="s">
        <v>58</v>
      </c>
      <c r="J967" s="1262"/>
      <c r="K967" s="522" t="s">
        <v>203</v>
      </c>
      <c r="L967" s="1263" t="s">
        <v>94</v>
      </c>
      <c r="M967" s="1264"/>
      <c r="N967" s="535" t="s">
        <v>86</v>
      </c>
      <c r="O967" s="1265" t="s">
        <v>101</v>
      </c>
      <c r="P967" s="1007"/>
    </row>
    <row r="968" spans="1:16" s="73" customFormat="1" ht="20.45" customHeight="1" thickBot="1">
      <c r="A968" s="1425"/>
      <c r="B968" s="543" t="s">
        <v>210</v>
      </c>
      <c r="C968" s="1267" t="s">
        <v>59</v>
      </c>
      <c r="D968" s="1268"/>
      <c r="E968" s="549">
        <f>'Marks Entry'!$N$7</f>
        <v>10</v>
      </c>
      <c r="F968" s="549">
        <f>'Marks Entry'!$Q$7</f>
        <v>10</v>
      </c>
      <c r="G968" s="549">
        <f>'Marks Entry'!$T$7</f>
        <v>10</v>
      </c>
      <c r="H968" s="111">
        <f>SUM(E968:G968)</f>
        <v>30</v>
      </c>
      <c r="I968" s="1269">
        <f>'Marks Entry'!$X$7</f>
        <v>70</v>
      </c>
      <c r="J968" s="1270"/>
      <c r="K968" s="531">
        <f>SUM(H968,I968)</f>
        <v>100</v>
      </c>
      <c r="L968" s="1330">
        <f>'Marks Entry'!$AA$7</f>
        <v>100</v>
      </c>
      <c r="M968" s="1331"/>
      <c r="N968" s="536">
        <f>H968+I968+L968</f>
        <v>200</v>
      </c>
      <c r="O968" s="1266"/>
      <c r="P968" s="1007"/>
    </row>
    <row r="969" spans="1:16" s="73" customFormat="1" ht="20.45" customHeight="1">
      <c r="A969" s="1425"/>
      <c r="B969" s="543" t="s">
        <v>210</v>
      </c>
      <c r="C969" s="1324" t="str">
        <f>'Marks Entry'!$L$3</f>
        <v>HINDI</v>
      </c>
      <c r="D969" s="1325"/>
      <c r="E969" s="527">
        <f>IF($L958="TC",0,IF($L958="Nso",0,VLOOKUP($A955,'Marks Entry'!$B$9:$FN$108,13,0)))</f>
        <v>0</v>
      </c>
      <c r="F969" s="527">
        <f>IF($L958="TC",0,IF($L958="Nso",0,VLOOKUP($A955,'Marks Entry'!$B$9:$FN$108,16,0)))</f>
        <v>0</v>
      </c>
      <c r="G969" s="527">
        <f>IF($L958="TC",0,IF($L958="Nso",0,VLOOKUP($A955,'Marks Entry'!$B$9:$FN$108,19,0)))</f>
        <v>0</v>
      </c>
      <c r="H969" s="528">
        <f>SUM(E969:G969)</f>
        <v>0</v>
      </c>
      <c r="I969" s="1326">
        <f>IF($L958="TC",0,IF($L958="Nso",0,VLOOKUP($A955,'Marks Entry'!$B$9:$FN$108,23,0)))</f>
        <v>0</v>
      </c>
      <c r="J969" s="1327"/>
      <c r="K969" s="532">
        <f>SUM(H969,I969)</f>
        <v>0</v>
      </c>
      <c r="L969" s="1328">
        <f>IF($L958="TC",0,IF($L958="Nso",0,VLOOKUP($A955,'Marks Entry'!$B$9:$FN$108,26,0)))</f>
        <v>0</v>
      </c>
      <c r="M969" s="1329"/>
      <c r="N969" s="537">
        <f>SUM(H969,I969,L969)</f>
        <v>0</v>
      </c>
      <c r="O969" s="544" t="str">
        <f>IF($L958="TC",0,IF($L958="Nso",0,VLOOKUP($A955,'Marks Entry'!$B$9:$FN$108,30,0)))</f>
        <v>E</v>
      </c>
      <c r="P969" s="1007"/>
    </row>
    <row r="970" spans="1:16" s="73" customFormat="1" ht="20.45" customHeight="1">
      <c r="A970" s="1425"/>
      <c r="B970" s="543" t="s">
        <v>210</v>
      </c>
      <c r="C970" s="1271" t="str">
        <f>'Marks Entry'!$AF$3</f>
        <v>ENGLISH</v>
      </c>
      <c r="D970" s="1272"/>
      <c r="E970" s="527">
        <f>IF($L958="TC",0,IF($L958="Nso",0,VLOOKUP($A955,'Marks Entry'!$B$9:$FN$108,33,0)))</f>
        <v>0</v>
      </c>
      <c r="F970" s="527">
        <f>IF($L958="TC",0,IF($L958="Nso",0,VLOOKUP($A955,'Marks Entry'!$B$9:$FN$108,36,0)))</f>
        <v>0</v>
      </c>
      <c r="G970" s="527">
        <f>IF($L958="TC",0,IF($L958="Nso",0,VLOOKUP($A955,'Marks Entry'!$B$9:$FN$108,39,0)))</f>
        <v>0</v>
      </c>
      <c r="H970" s="529">
        <f t="shared" ref="H970:H974" si="78">SUM(E970:G970)</f>
        <v>0</v>
      </c>
      <c r="I970" s="1273">
        <f>IF($L958="TC",0,IF($L958="Nso",0,VLOOKUP($A955,'Marks Entry'!$B$9:$FN$108,43,0)))</f>
        <v>0</v>
      </c>
      <c r="J970" s="1274"/>
      <c r="K970" s="533">
        <f t="shared" ref="K970:K974" si="79">SUM(H970,I970)</f>
        <v>0</v>
      </c>
      <c r="L970" s="1275">
        <f>IF($L958="TC",0,IF($L958="Nso",0,VLOOKUP($A955,'Marks Entry'!$B$9:$FN$108,46,0)))</f>
        <v>0</v>
      </c>
      <c r="M970" s="1276"/>
      <c r="N970" s="537">
        <f t="shared" ref="N970:N974" si="80">SUM(H970,I970,L970)</f>
        <v>0</v>
      </c>
      <c r="O970" s="544" t="str">
        <f>IF($L958="TC",0,IF($L958="Nso",0,VLOOKUP($A955,'Marks Entry'!$B$9:$FN$108,50,0)))</f>
        <v>E</v>
      </c>
      <c r="P970" s="1007"/>
    </row>
    <row r="971" spans="1:16" s="73" customFormat="1" ht="20.45" customHeight="1">
      <c r="A971" s="1425"/>
      <c r="B971" s="543" t="s">
        <v>210</v>
      </c>
      <c r="C971" s="1271" t="str">
        <f>'Marks Entry'!$AZ$3</f>
        <v>SANSKRIT</v>
      </c>
      <c r="D971" s="1272"/>
      <c r="E971" s="527">
        <f>IF($L958="TC",0,IF($L958="Nso",0,VLOOKUP($A955,'Marks Entry'!$B$9:$FN$108,53,0)))</f>
        <v>0</v>
      </c>
      <c r="F971" s="527">
        <f>IF($L958="TC",0,IF($L958="TC",0,IF($L958="Nso",0,VLOOKUP($A955,'Marks Entry'!$B$9:$FN$108,56,0))))</f>
        <v>0</v>
      </c>
      <c r="G971" s="527">
        <f>IF($L958="TC",0,IF($L958="TC",0,IF($L958="Nso",0,VLOOKUP($A955,'Marks Entry'!$B$9:$FN$108,59,0))))</f>
        <v>0</v>
      </c>
      <c r="H971" s="529">
        <f t="shared" si="78"/>
        <v>0</v>
      </c>
      <c r="I971" s="1273">
        <f>IF($L958="TC",0,IF($L958="Nso",0,VLOOKUP($A955,'Marks Entry'!$B$9:$FN$108,63,0)))</f>
        <v>0</v>
      </c>
      <c r="J971" s="1274"/>
      <c r="K971" s="533">
        <f t="shared" si="79"/>
        <v>0</v>
      </c>
      <c r="L971" s="1275">
        <f>IF($L958="TC",0,IF($L958="Nso",0,VLOOKUP($A955,'Marks Entry'!$B$9:$FN$108,66,0)))</f>
        <v>0</v>
      </c>
      <c r="M971" s="1276"/>
      <c r="N971" s="537">
        <f t="shared" si="80"/>
        <v>0</v>
      </c>
      <c r="O971" s="544" t="str">
        <f>IF($L958="TC",0,IF($L958="Nso",0,VLOOKUP($A955,'Marks Entry'!$B$9:$FN$108,70,0)))</f>
        <v>E</v>
      </c>
      <c r="P971" s="1007"/>
    </row>
    <row r="972" spans="1:16" s="73" customFormat="1" ht="20.45" customHeight="1">
      <c r="A972" s="1425"/>
      <c r="B972" s="543" t="s">
        <v>210</v>
      </c>
      <c r="C972" s="1271" t="str">
        <f>'Marks Entry'!$BT$3</f>
        <v>SCIENCE</v>
      </c>
      <c r="D972" s="1272"/>
      <c r="E972" s="527">
        <f>IF($L958="TC",0,IF($L958="Nso",0,VLOOKUP($A955,'Marks Entry'!$B$9:$FN$108,73,0)))</f>
        <v>0</v>
      </c>
      <c r="F972" s="527">
        <f>IF($L958="TC",0,IF($L958="Nso",0,VLOOKUP($A955,'Marks Entry'!$B$9:$FN$108,76,0)))</f>
        <v>0</v>
      </c>
      <c r="G972" s="527">
        <f>IF($L958="TC",0,IF($L958="Nso",0,VLOOKUP($A955,'Marks Entry'!$B$9:$FN$108,79,0)))</f>
        <v>0</v>
      </c>
      <c r="H972" s="529">
        <f t="shared" si="78"/>
        <v>0</v>
      </c>
      <c r="I972" s="1273">
        <f>IF($L958="TC",0,IF($L958="Nso",0,VLOOKUP($A955,'Marks Entry'!$B$9:$FN$108,83,0)))</f>
        <v>0</v>
      </c>
      <c r="J972" s="1274"/>
      <c r="K972" s="533">
        <f t="shared" si="79"/>
        <v>0</v>
      </c>
      <c r="L972" s="1275">
        <f>IF($L958="TC",0,IF($L958="Nso",0,VLOOKUP($A955,'Marks Entry'!$B$9:$FN$108,86,0)))</f>
        <v>0</v>
      </c>
      <c r="M972" s="1276"/>
      <c r="N972" s="537">
        <f t="shared" si="80"/>
        <v>0</v>
      </c>
      <c r="O972" s="544" t="str">
        <f>IF($L958="TC",0,IF($L958="Nso",0,VLOOKUP($A955,'Marks Entry'!$B$9:$FN$108,90,0)))</f>
        <v>E</v>
      </c>
      <c r="P972" s="1007"/>
    </row>
    <row r="973" spans="1:16" s="73" customFormat="1" ht="20.45" customHeight="1">
      <c r="A973" s="1425"/>
      <c r="B973" s="543" t="s">
        <v>210</v>
      </c>
      <c r="C973" s="1271" t="str">
        <f>'Marks Entry'!$CN$3</f>
        <v>MATHEMATICS</v>
      </c>
      <c r="D973" s="1272"/>
      <c r="E973" s="527">
        <f>IF($L958="TC",0,IF($L958="Nso",0,VLOOKUP($A955,'Marks Entry'!$B$9:$FN$108,93,0)))</f>
        <v>0</v>
      </c>
      <c r="F973" s="527">
        <f>IF($L958="TC",0,IF($L958="Nso",0,VLOOKUP($A955,'Marks Entry'!$B$9:$FN$108,96,0)))</f>
        <v>0</v>
      </c>
      <c r="G973" s="527">
        <f>IF($L958="TC",0,IF($L958="Nso",0,VLOOKUP($A955,'Marks Entry'!$B$9:$FN$108,99,0)))</f>
        <v>0</v>
      </c>
      <c r="H973" s="529">
        <f t="shared" si="78"/>
        <v>0</v>
      </c>
      <c r="I973" s="1273">
        <f>IF($L958="TC",0,IF($L958="Nso",0,VLOOKUP($A955,'Marks Entry'!$B$9:$FN$108,103,0)))</f>
        <v>0</v>
      </c>
      <c r="J973" s="1274"/>
      <c r="K973" s="533">
        <f t="shared" si="79"/>
        <v>0</v>
      </c>
      <c r="L973" s="1275">
        <f>IF($L958="TC",0,IF($L958="Nso",0,VLOOKUP($A955,'Marks Entry'!$B$9:$FN$108,106,0)))</f>
        <v>0</v>
      </c>
      <c r="M973" s="1276"/>
      <c r="N973" s="537">
        <f t="shared" si="80"/>
        <v>0</v>
      </c>
      <c r="O973" s="544" t="str">
        <f>IF($L958="TC",0,IF($L958="Nso",0,VLOOKUP($A955,'Marks Entry'!$B$9:$FN$108,110,0)))</f>
        <v>E</v>
      </c>
      <c r="P973" s="1007"/>
    </row>
    <row r="974" spans="1:16" s="73" customFormat="1" ht="20.45" customHeight="1" thickBot="1">
      <c r="A974" s="1425"/>
      <c r="B974" s="543" t="s">
        <v>210</v>
      </c>
      <c r="C974" s="1277" t="str">
        <f>'Marks Entry'!$DH$3</f>
        <v>SOCIAL SCIENCE</v>
      </c>
      <c r="D974" s="1278"/>
      <c r="E974" s="527">
        <f>IF($L958="TC",0,IF($L958="Nso",0,VLOOKUP($A955,'Marks Entry'!$B$9:$FN$108,113,0)))</f>
        <v>0</v>
      </c>
      <c r="F974" s="527">
        <f>IF($L958="TC",0,IF($L958="Nso",0,VLOOKUP($A955,'Marks Entry'!$B$9:$FN$108,116,0)))</f>
        <v>0</v>
      </c>
      <c r="G974" s="527">
        <f>IF($L958="TC",0,IF($L958="Nso",0,VLOOKUP($A955,'Marks Entry'!$B$9:$FN$108,119,0)))</f>
        <v>0</v>
      </c>
      <c r="H974" s="530">
        <f t="shared" si="78"/>
        <v>0</v>
      </c>
      <c r="I974" s="1279">
        <f>IF($L958="TC",0,IF($L958="Nso",0,VLOOKUP($A955,'Marks Entry'!$B$9:$FN$108,123,0)))</f>
        <v>0</v>
      </c>
      <c r="J974" s="1280"/>
      <c r="K974" s="534">
        <f t="shared" si="79"/>
        <v>0</v>
      </c>
      <c r="L974" s="1281">
        <f>IF($L958="TC",0,IF($L958="Nso",0,VLOOKUP($A955,'Marks Entry'!$B$9:$FN$108,126,0)))</f>
        <v>0</v>
      </c>
      <c r="M974" s="1282"/>
      <c r="N974" s="537">
        <f t="shared" si="80"/>
        <v>0</v>
      </c>
      <c r="O974" s="544" t="str">
        <f>IF($L958="TC",0,IF($L958="Nso",0,VLOOKUP($A955,'Marks Entry'!$B$9:$FN$108,130,0)))</f>
        <v>E</v>
      </c>
      <c r="P974" s="1007"/>
    </row>
    <row r="975" spans="1:16" s="73" customFormat="1" ht="20.45" customHeight="1">
      <c r="A975" s="1425"/>
      <c r="B975" s="543" t="s">
        <v>210</v>
      </c>
      <c r="C975" s="1350" t="s">
        <v>87</v>
      </c>
      <c r="D975" s="1351"/>
      <c r="E975" s="1352"/>
      <c r="F975" s="1356" t="s">
        <v>88</v>
      </c>
      <c r="G975" s="1357"/>
      <c r="H975" s="1358" t="s">
        <v>89</v>
      </c>
      <c r="I975" s="1358"/>
      <c r="J975" s="1359" t="s">
        <v>44</v>
      </c>
      <c r="K975" s="1360"/>
      <c r="L975" s="236" t="s">
        <v>95</v>
      </c>
      <c r="M975" s="691" t="s">
        <v>208</v>
      </c>
      <c r="N975" s="200" t="s">
        <v>42</v>
      </c>
      <c r="O975" s="545" t="s">
        <v>46</v>
      </c>
      <c r="P975" s="1007"/>
    </row>
    <row r="976" spans="1:16" s="73" customFormat="1" ht="20.45" customHeight="1" thickBot="1">
      <c r="A976" s="1425"/>
      <c r="B976" s="543" t="s">
        <v>210</v>
      </c>
      <c r="C976" s="1353"/>
      <c r="D976" s="1354"/>
      <c r="E976" s="1355"/>
      <c r="F976" s="1361">
        <f>IF($L958="TC",0,IF($L958="Nso",0,VLOOKUP($A955,'Marks Entry'!$B$9:$FN$108,161,0)))</f>
        <v>1200</v>
      </c>
      <c r="G976" s="1362"/>
      <c r="H976" s="1363">
        <f>IF($L958="TC",0,IF($L958="Nso",0,VLOOKUP($A955,'Marks Entry'!$B$9:$FN$108,162,0)))</f>
        <v>0</v>
      </c>
      <c r="I976" s="1363"/>
      <c r="J976" s="1364">
        <f>IF($L958="TC",0,IF($L958="Nso",0,VLOOKUP($A955,'Marks Entry'!$B$9:$FN$108,163,0)))</f>
        <v>0</v>
      </c>
      <c r="K976" s="1365"/>
      <c r="L976" s="237" t="str">
        <f>IF($L958="TC",0,IF($L958="Nso",0,VLOOKUP($A955,'Marks Entry'!$B$9:$FN$108,164,0)))</f>
        <v/>
      </c>
      <c r="M976" s="237" t="str">
        <f>IF($L958="TC",0,IF($L958="Nso",0,VLOOKUP($A955,'Marks Entry'!$B$9:$FN$108,165,0)))</f>
        <v/>
      </c>
      <c r="N976" s="542" t="str">
        <f>IF($L958="TC","TC",IF($L958="Nso","NSO",VLOOKUP($A955,'Marks Entry'!$B$9:$FN$108,166,0)))</f>
        <v>PROMOTED</v>
      </c>
      <c r="O976" s="546" t="str">
        <f>IF($L958="Nso",0,VLOOKUP($A955,'Marks Entry'!$B$9:$FN$108,168,0))</f>
        <v/>
      </c>
      <c r="P976" s="1007"/>
    </row>
    <row r="977" spans="1:16" s="73" customFormat="1" ht="20.45" customHeight="1">
      <c r="A977" s="1425"/>
      <c r="B977" s="543" t="s">
        <v>210</v>
      </c>
      <c r="C977" s="1332" t="s">
        <v>62</v>
      </c>
      <c r="D977" s="1333"/>
      <c r="E977" s="1333"/>
      <c r="F977" s="1333"/>
      <c r="G977" s="1333"/>
      <c r="H977" s="1333"/>
      <c r="I977" s="1334"/>
      <c r="J977" s="1335" t="s">
        <v>63</v>
      </c>
      <c r="K977" s="1335"/>
      <c r="L977" s="1336"/>
      <c r="M977" s="238">
        <f>IF($L958="TC",0,IF($L958="Nso",0,VLOOKUP($A955,'Marks Entry'!$B$9:$FN$108,158,0)))</f>
        <v>0</v>
      </c>
      <c r="N977" s="1337" t="s">
        <v>104</v>
      </c>
      <c r="O977" s="1338"/>
      <c r="P977" s="1007"/>
    </row>
    <row r="978" spans="1:16" s="73" customFormat="1" ht="20.45" customHeight="1" thickBot="1">
      <c r="A978" s="1425"/>
      <c r="B978" s="543" t="s">
        <v>210</v>
      </c>
      <c r="C978" s="1339" t="s">
        <v>57</v>
      </c>
      <c r="D978" s="1340"/>
      <c r="E978" s="1340"/>
      <c r="F978" s="1341" t="s">
        <v>168</v>
      </c>
      <c r="G978" s="1341"/>
      <c r="H978" s="1341"/>
      <c r="I978" s="523" t="s">
        <v>50</v>
      </c>
      <c r="J978" s="1342" t="s">
        <v>64</v>
      </c>
      <c r="K978" s="1342"/>
      <c r="L978" s="1343"/>
      <c r="M978" s="239">
        <f>IF($L958="TC",0,IF($L958="Nso",0,VLOOKUP($A955,'Marks Entry'!$B$9:$FN$108,159,0)))</f>
        <v>0</v>
      </c>
      <c r="N978" s="1344" t="str">
        <f>IF($L958="TC",0,IF($L958="Nso",0,VLOOKUP($A955,'Marks Entry'!$B$9:$FN$108,160,0)))</f>
        <v/>
      </c>
      <c r="O978" s="1345"/>
      <c r="P978" s="1007"/>
    </row>
    <row r="979" spans="1:16" s="73" customFormat="1" ht="20.45" customHeight="1">
      <c r="A979" s="1425"/>
      <c r="B979" s="543" t="s">
        <v>210</v>
      </c>
      <c r="C979" s="1339"/>
      <c r="D979" s="1340"/>
      <c r="E979" s="1340"/>
      <c r="F979" s="1341"/>
      <c r="G979" s="1341"/>
      <c r="H979" s="1341"/>
      <c r="I979" s="524" t="s">
        <v>102</v>
      </c>
      <c r="J979" s="1346" t="s">
        <v>65</v>
      </c>
      <c r="K979" s="1346"/>
      <c r="L979" s="1347"/>
      <c r="M979" s="1348" t="str">
        <f>IF($L958="TC",0,IF($L958="Nso",0,VLOOKUP($A955,'Marks Entry'!$B$9:$FN$108,169,0)))</f>
        <v>Need Improvement</v>
      </c>
      <c r="N979" s="1348"/>
      <c r="O979" s="1349"/>
      <c r="P979" s="1007"/>
    </row>
    <row r="980" spans="1:16" s="73" customFormat="1" ht="20.45" customHeight="1">
      <c r="A980" s="1425"/>
      <c r="B980" s="543" t="s">
        <v>210</v>
      </c>
      <c r="C980" s="1397" t="str">
        <f>'Marks Entry'!$EB$3</f>
        <v>Work Exp.</v>
      </c>
      <c r="D980" s="1398"/>
      <c r="E980" s="1399"/>
      <c r="F980" s="1400" t="str">
        <f>IF($L958="TC",0,IF($L958="Nso",0,VLOOKUP($A955,'Marks Entry'!$B$9:$GM$108,186,0)))</f>
        <v>0/100</v>
      </c>
      <c r="G980" s="1400"/>
      <c r="H980" s="1400"/>
      <c r="I980" s="59" t="str">
        <f>IF($L958="TC",0,IF($L958="Nso",0,VLOOKUP($A955,'Marks Entry'!$B$9:$GM$108,139,0)))</f>
        <v>E</v>
      </c>
      <c r="J980" s="1401" t="s">
        <v>81</v>
      </c>
      <c r="K980" s="1401"/>
      <c r="L980" s="1402"/>
      <c r="M980" s="1403">
        <f>'Marks Entry'!$AA$2</f>
        <v>45041</v>
      </c>
      <c r="N980" s="1403"/>
      <c r="O980" s="1404"/>
      <c r="P980" s="1007"/>
    </row>
    <row r="981" spans="1:16" s="73" customFormat="1" ht="20.45" customHeight="1">
      <c r="A981" s="1425"/>
      <c r="B981" s="543" t="s">
        <v>210</v>
      </c>
      <c r="C981" s="1405" t="str">
        <f>'Marks Entry'!$EK$3</f>
        <v>Art Edu.</v>
      </c>
      <c r="D981" s="1400"/>
      <c r="E981" s="1400"/>
      <c r="F981" s="1406" t="str">
        <f>IF($L958="TC",0,IF($L958="Nso",0,VLOOKUP($A955,'Marks Entry'!$B$9:$GM$108,190,0)))</f>
        <v>0/100</v>
      </c>
      <c r="G981" s="1407"/>
      <c r="H981" s="1408"/>
      <c r="I981" s="59" t="str">
        <f>IF($L958="TC",0,IF($L958="Nso",0,VLOOKUP($A955,'Marks Entry'!$B$9:$GM$108,148,0)))</f>
        <v>E</v>
      </c>
      <c r="J981" s="1409"/>
      <c r="K981" s="1409"/>
      <c r="L981" s="1410"/>
      <c r="M981" s="1410"/>
      <c r="N981" s="1410"/>
      <c r="O981" s="1411"/>
      <c r="P981" s="1007"/>
    </row>
    <row r="982" spans="1:16" s="73" customFormat="1" ht="20.45" customHeight="1">
      <c r="A982" s="1425"/>
      <c r="B982" s="543" t="s">
        <v>210</v>
      </c>
      <c r="C982" s="1366" t="str">
        <f>'Marks Entry'!$ET$3</f>
        <v>HEALTH &amp; PHY. EDU.</v>
      </c>
      <c r="D982" s="1367"/>
      <c r="E982" s="1367"/>
      <c r="F982" s="1368" t="str">
        <f>IF($L958="TC",0,IF($L958="Nso",0,VLOOKUP($A955,'Marks Entry'!$B$9:$GM$108,194,0)))</f>
        <v>0/100</v>
      </c>
      <c r="G982" s="1369"/>
      <c r="H982" s="1370"/>
      <c r="I982" s="59" t="str">
        <f>IF($L958="TC",0,IF($L958="Nso",0,VLOOKUP($A955,'Marks Entry'!$B$9:$GM$108,157,0)))</f>
        <v>E</v>
      </c>
      <c r="J982" s="1371" t="s">
        <v>77</v>
      </c>
      <c r="K982" s="1372"/>
      <c r="L982" s="1373"/>
      <c r="M982" s="1377"/>
      <c r="N982" s="1372"/>
      <c r="O982" s="1378"/>
      <c r="P982" s="1007"/>
    </row>
    <row r="983" spans="1:16" s="73" customFormat="1" ht="20.45" customHeight="1">
      <c r="A983" s="1425"/>
      <c r="B983" s="543" t="s">
        <v>210</v>
      </c>
      <c r="C983" s="1381" t="s">
        <v>66</v>
      </c>
      <c r="D983" s="1382"/>
      <c r="E983" s="1382"/>
      <c r="F983" s="1382"/>
      <c r="G983" s="1382"/>
      <c r="H983" s="1382"/>
      <c r="I983" s="1383"/>
      <c r="J983" s="1374"/>
      <c r="K983" s="1375"/>
      <c r="L983" s="1376"/>
      <c r="M983" s="1379"/>
      <c r="N983" s="1375"/>
      <c r="O983" s="1380"/>
      <c r="P983" s="1007"/>
    </row>
    <row r="984" spans="1:16" s="73" customFormat="1" ht="20.45" customHeight="1" thickBot="1">
      <c r="A984" s="1425"/>
      <c r="B984" s="543" t="s">
        <v>210</v>
      </c>
      <c r="C984" s="60" t="s">
        <v>67</v>
      </c>
      <c r="D984" s="1384" t="s">
        <v>72</v>
      </c>
      <c r="E984" s="1385"/>
      <c r="F984" s="1384" t="s">
        <v>73</v>
      </c>
      <c r="G984" s="1386"/>
      <c r="H984" s="1386"/>
      <c r="I984" s="1387"/>
      <c r="J984" s="1388" t="s">
        <v>78</v>
      </c>
      <c r="K984" s="1389"/>
      <c r="L984" s="1389"/>
      <c r="M984" s="1389"/>
      <c r="N984" s="1389"/>
      <c r="O984" s="1390"/>
      <c r="P984" s="1007"/>
    </row>
    <row r="985" spans="1:16" s="73" customFormat="1" ht="20.45" customHeight="1">
      <c r="A985" s="1425"/>
      <c r="B985" s="543" t="s">
        <v>210</v>
      </c>
      <c r="C985" s="690" t="s">
        <v>68</v>
      </c>
      <c r="D985" s="1328" t="s">
        <v>211</v>
      </c>
      <c r="E985" s="1327"/>
      <c r="F985" s="1394" t="s">
        <v>74</v>
      </c>
      <c r="G985" s="1395"/>
      <c r="H985" s="1395"/>
      <c r="I985" s="1396"/>
      <c r="J985" s="1391"/>
      <c r="K985" s="1392"/>
      <c r="L985" s="1392"/>
      <c r="M985" s="1392"/>
      <c r="N985" s="1392"/>
      <c r="O985" s="1393"/>
      <c r="P985" s="1007"/>
    </row>
    <row r="986" spans="1:16" s="73" customFormat="1" ht="20.45" customHeight="1">
      <c r="A986" s="1425"/>
      <c r="B986" s="543" t="s">
        <v>210</v>
      </c>
      <c r="C986" s="689" t="s">
        <v>69</v>
      </c>
      <c r="D986" s="1275" t="s">
        <v>212</v>
      </c>
      <c r="E986" s="1274"/>
      <c r="F986" s="1413" t="s">
        <v>75</v>
      </c>
      <c r="G986" s="1414"/>
      <c r="H986" s="1414"/>
      <c r="I986" s="1415"/>
      <c r="J986" s="1391"/>
      <c r="K986" s="1392"/>
      <c r="L986" s="1392"/>
      <c r="M986" s="1392"/>
      <c r="N986" s="1392"/>
      <c r="O986" s="1393"/>
      <c r="P986" s="1007"/>
    </row>
    <row r="987" spans="1:16" s="73" customFormat="1" ht="20.45" customHeight="1">
      <c r="A987" s="1425"/>
      <c r="B987" s="543" t="s">
        <v>210</v>
      </c>
      <c r="C987" s="689" t="s">
        <v>71</v>
      </c>
      <c r="D987" s="1275" t="s">
        <v>213</v>
      </c>
      <c r="E987" s="1274"/>
      <c r="F987" s="1413" t="s">
        <v>76</v>
      </c>
      <c r="G987" s="1414"/>
      <c r="H987" s="1414"/>
      <c r="I987" s="1415"/>
      <c r="J987" s="1416" t="s">
        <v>90</v>
      </c>
      <c r="K987" s="1417"/>
      <c r="L987" s="1417"/>
      <c r="M987" s="1417"/>
      <c r="N987" s="1417"/>
      <c r="O987" s="1418"/>
      <c r="P987" s="1007"/>
    </row>
    <row r="988" spans="1:16" s="73" customFormat="1" ht="20.45" customHeight="1">
      <c r="A988" s="1425"/>
      <c r="B988" s="543" t="s">
        <v>210</v>
      </c>
      <c r="C988" s="689" t="s">
        <v>70</v>
      </c>
      <c r="D988" s="1275" t="s">
        <v>214</v>
      </c>
      <c r="E988" s="1274"/>
      <c r="F988" s="1413" t="s">
        <v>103</v>
      </c>
      <c r="G988" s="1414"/>
      <c r="H988" s="1414"/>
      <c r="I988" s="1415"/>
      <c r="J988" s="1416"/>
      <c r="K988" s="1417"/>
      <c r="L988" s="1417"/>
      <c r="M988" s="1417"/>
      <c r="N988" s="1417"/>
      <c r="O988" s="1418"/>
      <c r="P988" s="1007"/>
    </row>
    <row r="989" spans="1:16" s="73" customFormat="1" ht="20.45" customHeight="1" thickBot="1">
      <c r="A989" s="1425"/>
      <c r="B989" s="547" t="s">
        <v>210</v>
      </c>
      <c r="C989" s="548" t="s">
        <v>153</v>
      </c>
      <c r="D989" s="1281" t="s">
        <v>215</v>
      </c>
      <c r="E989" s="1280"/>
      <c r="F989" s="1422" t="s">
        <v>216</v>
      </c>
      <c r="G989" s="1423"/>
      <c r="H989" s="1423"/>
      <c r="I989" s="1424"/>
      <c r="J989" s="1419"/>
      <c r="K989" s="1420"/>
      <c r="L989" s="1420"/>
      <c r="M989" s="1420"/>
      <c r="N989" s="1420"/>
      <c r="O989" s="1421"/>
      <c r="P989" s="1007"/>
    </row>
    <row r="990" spans="1:16" s="73" customFormat="1" ht="21" customHeight="1">
      <c r="A990" s="1412"/>
      <c r="B990" s="1412"/>
      <c r="C990" s="1412"/>
      <c r="D990" s="1412"/>
      <c r="E990" s="1412"/>
      <c r="F990" s="1412"/>
      <c r="G990" s="1412"/>
      <c r="H990" s="1412"/>
      <c r="I990" s="1412"/>
      <c r="J990" s="1412"/>
      <c r="K990" s="1412"/>
      <c r="L990" s="1412"/>
      <c r="M990" s="1412"/>
      <c r="N990" s="1412"/>
      <c r="O990" s="1412"/>
      <c r="P990" s="1412"/>
    </row>
    <row r="991" spans="1:16" s="73" customFormat="1" ht="21" customHeight="1">
      <c r="A991" s="692"/>
      <c r="B991" s="688"/>
      <c r="C991" s="688"/>
      <c r="D991" s="688"/>
      <c r="E991" s="688"/>
      <c r="F991" s="688"/>
      <c r="G991" s="688"/>
      <c r="H991" s="688"/>
      <c r="I991" s="688"/>
      <c r="J991" s="688"/>
      <c r="K991" s="688"/>
      <c r="L991" s="688"/>
      <c r="M991" s="688"/>
      <c r="N991" s="688"/>
      <c r="O991" s="688"/>
      <c r="P991" s="688"/>
    </row>
    <row r="992" spans="1:16" s="73" customFormat="1" ht="17.25" customHeight="1" thickBot="1">
      <c r="A992" s="241">
        <f>A955+1</f>
        <v>28</v>
      </c>
      <c r="B992" s="1302" t="s">
        <v>53</v>
      </c>
      <c r="C992" s="1302"/>
      <c r="D992" s="1302"/>
      <c r="E992" s="1302"/>
      <c r="F992" s="1302"/>
      <c r="G992" s="1302"/>
      <c r="H992" s="1302"/>
      <c r="I992" s="1302"/>
      <c r="J992" s="1302"/>
      <c r="K992" s="1302"/>
      <c r="L992" s="1302"/>
      <c r="M992" s="1302"/>
      <c r="N992" s="1302"/>
      <c r="O992" s="1302"/>
      <c r="P992" s="1007"/>
    </row>
    <row r="993" spans="1:16" s="73" customFormat="1" ht="44.25" customHeight="1">
      <c r="A993" s="1425"/>
      <c r="B993" s="1304" t="str">
        <f>IF(L995&gt;0,CONCATENATE(I995,L995),0)</f>
        <v>Roll No.:-928</v>
      </c>
      <c r="C993" s="1306"/>
      <c r="D993" s="1308" t="str">
        <f>Master!$E$8</f>
        <v>Govt. Sr. Secondary School Raimalwada</v>
      </c>
      <c r="E993" s="1309"/>
      <c r="F993" s="1309"/>
      <c r="G993" s="1309"/>
      <c r="H993" s="1309"/>
      <c r="I993" s="1309"/>
      <c r="J993" s="1309"/>
      <c r="K993" s="1309"/>
      <c r="L993" s="1309"/>
      <c r="M993" s="1309"/>
      <c r="N993" s="1309"/>
      <c r="O993" s="1310"/>
      <c r="P993" s="1007"/>
    </row>
    <row r="994" spans="1:16" s="73" customFormat="1" ht="26.25" customHeight="1" thickBot="1">
      <c r="A994" s="1425"/>
      <c r="B994" s="1305"/>
      <c r="C994" s="1307"/>
      <c r="D994" s="1311" t="str">
        <f>Master!$E$11</f>
        <v>P.S.-Bapini (Jodhpur)</v>
      </c>
      <c r="E994" s="1311"/>
      <c r="F994" s="1311"/>
      <c r="G994" s="1311"/>
      <c r="H994" s="1311"/>
      <c r="I994" s="1311"/>
      <c r="J994" s="1311"/>
      <c r="K994" s="1311"/>
      <c r="L994" s="1311"/>
      <c r="M994" s="1311"/>
      <c r="N994" s="1311"/>
      <c r="O994" s="1312"/>
      <c r="P994" s="1007"/>
    </row>
    <row r="995" spans="1:16" s="73" customFormat="1" ht="15" customHeight="1">
      <c r="A995" s="1425"/>
      <c r="B995" s="1313"/>
      <c r="C995" s="1314" t="s">
        <v>163</v>
      </c>
      <c r="D995" s="1315"/>
      <c r="E995" s="1315"/>
      <c r="F995" s="1315"/>
      <c r="G995" s="1315"/>
      <c r="H995" s="1316"/>
      <c r="I995" s="1320" t="s">
        <v>125</v>
      </c>
      <c r="J995" s="1321"/>
      <c r="K995" s="1321"/>
      <c r="L995" s="1286">
        <f>VLOOKUP(A992,'Marks Entry'!$B$9:$G$108,6)</f>
        <v>928</v>
      </c>
      <c r="M995" s="1288" t="str">
        <f>CONCATENATE('Marks Entry'!$C$3,"0",'Marks Entry'!$G$3)</f>
        <v>School U-Dise Code :-08151106901</v>
      </c>
      <c r="N995" s="1289"/>
      <c r="O995" s="1290"/>
      <c r="P995" s="1007"/>
    </row>
    <row r="996" spans="1:16" s="73" customFormat="1" ht="15" customHeight="1">
      <c r="A996" s="1425"/>
      <c r="B996" s="1313"/>
      <c r="C996" s="1314"/>
      <c r="D996" s="1315"/>
      <c r="E996" s="1315"/>
      <c r="F996" s="1315"/>
      <c r="G996" s="1315"/>
      <c r="H996" s="1316"/>
      <c r="I996" s="1320"/>
      <c r="J996" s="1321"/>
      <c r="K996" s="1321"/>
      <c r="L996" s="1286"/>
      <c r="M996" s="1291" t="str">
        <f>CONCATENATE('Marks Entry'!$I$3,'Marks Entry'!$J$3)</f>
        <v>Session :-2022-23</v>
      </c>
      <c r="N996" s="1292"/>
      <c r="O996" s="1293"/>
      <c r="P996" s="1007"/>
    </row>
    <row r="997" spans="1:16" s="73" customFormat="1" ht="15" customHeight="1" thickBot="1">
      <c r="A997" s="1425"/>
      <c r="B997" s="1313"/>
      <c r="C997" s="1317"/>
      <c r="D997" s="1318"/>
      <c r="E997" s="1318"/>
      <c r="F997" s="1318"/>
      <c r="G997" s="1318"/>
      <c r="H997" s="1319"/>
      <c r="I997" s="1322"/>
      <c r="J997" s="1323"/>
      <c r="K997" s="1323"/>
      <c r="L997" s="1287"/>
      <c r="M997" s="1294"/>
      <c r="N997" s="1295"/>
      <c r="O997" s="1296"/>
      <c r="P997" s="1007"/>
    </row>
    <row r="998" spans="1:16" s="73" customFormat="1" ht="19.5" customHeight="1">
      <c r="A998" s="1425"/>
      <c r="B998" s="543" t="s">
        <v>210</v>
      </c>
      <c r="C998" s="1297" t="s">
        <v>21</v>
      </c>
      <c r="D998" s="1298"/>
      <c r="E998" s="1298"/>
      <c r="F998" s="1298"/>
      <c r="G998" s="1299"/>
      <c r="H998" s="13" t="s">
        <v>161</v>
      </c>
      <c r="I998" s="1300">
        <f>VLOOKUP($A992,'Marks Entry'!$B$9:$FN$108,4,0)</f>
        <v>0</v>
      </c>
      <c r="J998" s="1300"/>
      <c r="K998" s="1300"/>
      <c r="L998" s="1300"/>
      <c r="M998" s="1300"/>
      <c r="N998" s="1300"/>
      <c r="O998" s="1301"/>
      <c r="P998" s="1007"/>
    </row>
    <row r="999" spans="1:16" s="73" customFormat="1" ht="19.5" customHeight="1">
      <c r="A999" s="1425"/>
      <c r="B999" s="543" t="s">
        <v>210</v>
      </c>
      <c r="C999" s="1283" t="s">
        <v>23</v>
      </c>
      <c r="D999" s="1284"/>
      <c r="E999" s="1284"/>
      <c r="F999" s="1284"/>
      <c r="G999" s="1285"/>
      <c r="H999" s="25" t="s">
        <v>161</v>
      </c>
      <c r="I999" s="1252">
        <f>VLOOKUP($A992,'Marks Entry'!$B$9:$FN$108,7,0)</f>
        <v>0</v>
      </c>
      <c r="J999" s="1252"/>
      <c r="K999" s="1252"/>
      <c r="L999" s="1252"/>
      <c r="M999" s="1252"/>
      <c r="N999" s="1252"/>
      <c r="O999" s="1253"/>
      <c r="P999" s="1007"/>
    </row>
    <row r="1000" spans="1:16" s="73" customFormat="1" ht="19.5" customHeight="1">
      <c r="A1000" s="1425"/>
      <c r="B1000" s="543" t="s">
        <v>210</v>
      </c>
      <c r="C1000" s="1283" t="s">
        <v>24</v>
      </c>
      <c r="D1000" s="1284"/>
      <c r="E1000" s="1284"/>
      <c r="F1000" s="1284"/>
      <c r="G1000" s="1285"/>
      <c r="H1000" s="25" t="s">
        <v>161</v>
      </c>
      <c r="I1000" s="1252">
        <f>VLOOKUP($A992,'Marks Entry'!$B$9:$FN$108,8,0)</f>
        <v>0</v>
      </c>
      <c r="J1000" s="1252"/>
      <c r="K1000" s="1252"/>
      <c r="L1000" s="1252"/>
      <c r="M1000" s="1252"/>
      <c r="N1000" s="1252"/>
      <c r="O1000" s="1253"/>
      <c r="P1000" s="1007"/>
    </row>
    <row r="1001" spans="1:16" s="73" customFormat="1" ht="19.5" customHeight="1">
      <c r="A1001" s="1425"/>
      <c r="B1001" s="543" t="s">
        <v>210</v>
      </c>
      <c r="C1001" s="1283" t="s">
        <v>55</v>
      </c>
      <c r="D1001" s="1284"/>
      <c r="E1001" s="1284"/>
      <c r="F1001" s="1284"/>
      <c r="G1001" s="1285"/>
      <c r="H1001" s="25" t="s">
        <v>161</v>
      </c>
      <c r="I1001" s="1252">
        <f>VLOOKUP($A992,'Marks Entry'!$B$9:$FN$108,9,0)</f>
        <v>0</v>
      </c>
      <c r="J1001" s="1252"/>
      <c r="K1001" s="1252"/>
      <c r="L1001" s="1252"/>
      <c r="M1001" s="1252"/>
      <c r="N1001" s="1252"/>
      <c r="O1001" s="1253"/>
      <c r="P1001" s="1007"/>
    </row>
    <row r="1002" spans="1:16" s="73" customFormat="1" ht="19.5" customHeight="1">
      <c r="A1002" s="1425"/>
      <c r="B1002" s="543" t="s">
        <v>210</v>
      </c>
      <c r="C1002" s="1283" t="s">
        <v>56</v>
      </c>
      <c r="D1002" s="1284"/>
      <c r="E1002" s="1284"/>
      <c r="F1002" s="1284"/>
      <c r="G1002" s="1285"/>
      <c r="H1002" s="25" t="s">
        <v>161</v>
      </c>
      <c r="I1002" s="1251" t="str">
        <f>CONCATENATE('Marks Entry'!$G$4,'Marks Entry'!$J$4)</f>
        <v>6(A)</v>
      </c>
      <c r="J1002" s="1252"/>
      <c r="K1002" s="1252"/>
      <c r="L1002" s="1252"/>
      <c r="M1002" s="1252"/>
      <c r="N1002" s="1252"/>
      <c r="O1002" s="1253"/>
      <c r="P1002" s="1007"/>
    </row>
    <row r="1003" spans="1:16" s="73" customFormat="1" ht="19.5" customHeight="1" thickBot="1">
      <c r="A1003" s="1425"/>
      <c r="B1003" s="543" t="s">
        <v>210</v>
      </c>
      <c r="C1003" s="1254" t="s">
        <v>26</v>
      </c>
      <c r="D1003" s="1255"/>
      <c r="E1003" s="1255"/>
      <c r="F1003" s="1255"/>
      <c r="G1003" s="1256"/>
      <c r="H1003" s="61" t="s">
        <v>161</v>
      </c>
      <c r="I1003" s="1257">
        <f>VLOOKUP($A992,'Marks Entry'!$B$9:$FN$108,10,0)</f>
        <v>0</v>
      </c>
      <c r="J1003" s="1257"/>
      <c r="K1003" s="1257"/>
      <c r="L1003" s="1257"/>
      <c r="M1003" s="1257"/>
      <c r="N1003" s="1257"/>
      <c r="O1003" s="1258"/>
      <c r="P1003" s="1007"/>
    </row>
    <row r="1004" spans="1:16" s="73" customFormat="1" ht="34.5" customHeight="1">
      <c r="A1004" s="1425"/>
      <c r="B1004" s="543" t="s">
        <v>210</v>
      </c>
      <c r="C1004" s="1259" t="s">
        <v>57</v>
      </c>
      <c r="D1004" s="1260"/>
      <c r="E1004" s="525" t="s">
        <v>82</v>
      </c>
      <c r="F1004" s="525" t="s">
        <v>83</v>
      </c>
      <c r="G1004" s="525" t="str">
        <f>'Marks Entry'!$R$5</f>
        <v>No Bag Day Activity</v>
      </c>
      <c r="H1004" s="521" t="s">
        <v>32</v>
      </c>
      <c r="I1004" s="1261" t="s">
        <v>58</v>
      </c>
      <c r="J1004" s="1262"/>
      <c r="K1004" s="522" t="s">
        <v>203</v>
      </c>
      <c r="L1004" s="1263" t="s">
        <v>94</v>
      </c>
      <c r="M1004" s="1264"/>
      <c r="N1004" s="535" t="s">
        <v>86</v>
      </c>
      <c r="O1004" s="1265" t="s">
        <v>101</v>
      </c>
      <c r="P1004" s="1007"/>
    </row>
    <row r="1005" spans="1:16" s="73" customFormat="1" ht="20.45" customHeight="1" thickBot="1">
      <c r="A1005" s="1425"/>
      <c r="B1005" s="543" t="s">
        <v>210</v>
      </c>
      <c r="C1005" s="1267" t="s">
        <v>59</v>
      </c>
      <c r="D1005" s="1268"/>
      <c r="E1005" s="549">
        <f>'Marks Entry'!$N$7</f>
        <v>10</v>
      </c>
      <c r="F1005" s="549">
        <f>'Marks Entry'!$Q$7</f>
        <v>10</v>
      </c>
      <c r="G1005" s="549">
        <f>'Marks Entry'!$T$7</f>
        <v>10</v>
      </c>
      <c r="H1005" s="111">
        <f>SUM(E1005:G1005)</f>
        <v>30</v>
      </c>
      <c r="I1005" s="1269">
        <f>'Marks Entry'!$X$7</f>
        <v>70</v>
      </c>
      <c r="J1005" s="1270"/>
      <c r="K1005" s="531">
        <f>SUM(H1005,I1005)</f>
        <v>100</v>
      </c>
      <c r="L1005" s="1330">
        <f>'Marks Entry'!$AA$7</f>
        <v>100</v>
      </c>
      <c r="M1005" s="1331"/>
      <c r="N1005" s="536">
        <f>H1005+I1005+L1005</f>
        <v>200</v>
      </c>
      <c r="O1005" s="1266"/>
      <c r="P1005" s="1007"/>
    </row>
    <row r="1006" spans="1:16" s="73" customFormat="1" ht="20.45" customHeight="1">
      <c r="A1006" s="1425"/>
      <c r="B1006" s="543" t="s">
        <v>210</v>
      </c>
      <c r="C1006" s="1324" t="str">
        <f>'Marks Entry'!$L$3</f>
        <v>HINDI</v>
      </c>
      <c r="D1006" s="1325"/>
      <c r="E1006" s="527">
        <f>IF($L995="TC",0,IF($L995="Nso",0,VLOOKUP($A992,'Marks Entry'!$B$9:$FN$108,13,0)))</f>
        <v>0</v>
      </c>
      <c r="F1006" s="527">
        <f>IF($L995="TC",0,IF($L995="Nso",0,VLOOKUP($A992,'Marks Entry'!$B$9:$FN$108,16,0)))</f>
        <v>0</v>
      </c>
      <c r="G1006" s="527">
        <f>IF($L995="TC",0,IF($L995="Nso",0,VLOOKUP($A992,'Marks Entry'!$B$9:$FN$108,19,0)))</f>
        <v>0</v>
      </c>
      <c r="H1006" s="528">
        <f>SUM(E1006:G1006)</f>
        <v>0</v>
      </c>
      <c r="I1006" s="1326">
        <f>IF($L995="TC",0,IF($L995="Nso",0,VLOOKUP($A992,'Marks Entry'!$B$9:$FN$108,23,0)))</f>
        <v>0</v>
      </c>
      <c r="J1006" s="1327"/>
      <c r="K1006" s="532">
        <f>SUM(H1006,I1006)</f>
        <v>0</v>
      </c>
      <c r="L1006" s="1328">
        <f>IF($L995="TC",0,IF($L995="Nso",0,VLOOKUP($A992,'Marks Entry'!$B$9:$FN$108,26,0)))</f>
        <v>0</v>
      </c>
      <c r="M1006" s="1329"/>
      <c r="N1006" s="537">
        <f>SUM(H1006,I1006,L1006)</f>
        <v>0</v>
      </c>
      <c r="O1006" s="544" t="str">
        <f>IF($L995="TC",0,IF($L995="Nso",0,VLOOKUP($A992,'Marks Entry'!$B$9:$FN$108,30,0)))</f>
        <v>E</v>
      </c>
      <c r="P1006" s="1007"/>
    </row>
    <row r="1007" spans="1:16" s="73" customFormat="1" ht="20.45" customHeight="1">
      <c r="A1007" s="1425"/>
      <c r="B1007" s="543" t="s">
        <v>210</v>
      </c>
      <c r="C1007" s="1271" t="str">
        <f>'Marks Entry'!$AF$3</f>
        <v>ENGLISH</v>
      </c>
      <c r="D1007" s="1272"/>
      <c r="E1007" s="527">
        <f>IF($L995="TC",0,IF($L995="Nso",0,VLOOKUP($A992,'Marks Entry'!$B$9:$FN$108,33,0)))</f>
        <v>0</v>
      </c>
      <c r="F1007" s="527">
        <f>IF($L995="TC",0,IF($L995="Nso",0,VLOOKUP($A992,'Marks Entry'!$B$9:$FN$108,36,0)))</f>
        <v>0</v>
      </c>
      <c r="G1007" s="527">
        <f>IF($L995="TC",0,IF($L995="Nso",0,VLOOKUP($A992,'Marks Entry'!$B$9:$FN$108,39,0)))</f>
        <v>0</v>
      </c>
      <c r="H1007" s="529">
        <f t="shared" ref="H1007:H1011" si="81">SUM(E1007:G1007)</f>
        <v>0</v>
      </c>
      <c r="I1007" s="1273">
        <f>IF($L995="TC",0,IF($L995="Nso",0,VLOOKUP($A992,'Marks Entry'!$B$9:$FN$108,43,0)))</f>
        <v>0</v>
      </c>
      <c r="J1007" s="1274"/>
      <c r="K1007" s="533">
        <f t="shared" ref="K1007:K1011" si="82">SUM(H1007,I1007)</f>
        <v>0</v>
      </c>
      <c r="L1007" s="1275">
        <f>IF($L995="TC",0,IF($L995="Nso",0,VLOOKUP($A992,'Marks Entry'!$B$9:$FN$108,46,0)))</f>
        <v>0</v>
      </c>
      <c r="M1007" s="1276"/>
      <c r="N1007" s="537">
        <f t="shared" ref="N1007:N1011" si="83">SUM(H1007,I1007,L1007)</f>
        <v>0</v>
      </c>
      <c r="O1007" s="544" t="str">
        <f>IF($L995="TC",0,IF($L995="Nso",0,VLOOKUP($A992,'Marks Entry'!$B$9:$FN$108,50,0)))</f>
        <v>E</v>
      </c>
      <c r="P1007" s="1007"/>
    </row>
    <row r="1008" spans="1:16" s="73" customFormat="1" ht="20.45" customHeight="1">
      <c r="A1008" s="1425"/>
      <c r="B1008" s="543" t="s">
        <v>210</v>
      </c>
      <c r="C1008" s="1271" t="str">
        <f>'Marks Entry'!$AZ$3</f>
        <v>SANSKRIT</v>
      </c>
      <c r="D1008" s="1272"/>
      <c r="E1008" s="527">
        <f>IF($L995="TC",0,IF($L995="Nso",0,VLOOKUP($A992,'Marks Entry'!$B$9:$FN$108,53,0)))</f>
        <v>0</v>
      </c>
      <c r="F1008" s="527">
        <f>IF($L995="TC",0,IF($L995="TC",0,IF($L995="Nso",0,VLOOKUP($A992,'Marks Entry'!$B$9:$FN$108,56,0))))</f>
        <v>0</v>
      </c>
      <c r="G1008" s="527">
        <f>IF($L995="TC",0,IF($L995="TC",0,IF($L995="Nso",0,VLOOKUP($A992,'Marks Entry'!$B$9:$FN$108,59,0))))</f>
        <v>0</v>
      </c>
      <c r="H1008" s="529">
        <f t="shared" si="81"/>
        <v>0</v>
      </c>
      <c r="I1008" s="1273">
        <f>IF($L995="TC",0,IF($L995="Nso",0,VLOOKUP($A992,'Marks Entry'!$B$9:$FN$108,63,0)))</f>
        <v>0</v>
      </c>
      <c r="J1008" s="1274"/>
      <c r="K1008" s="533">
        <f t="shared" si="82"/>
        <v>0</v>
      </c>
      <c r="L1008" s="1275">
        <f>IF($L995="TC",0,IF($L995="Nso",0,VLOOKUP($A992,'Marks Entry'!$B$9:$FN$108,66,0)))</f>
        <v>0</v>
      </c>
      <c r="M1008" s="1276"/>
      <c r="N1008" s="537">
        <f t="shared" si="83"/>
        <v>0</v>
      </c>
      <c r="O1008" s="544" t="str">
        <f>IF($L995="TC",0,IF($L995="Nso",0,VLOOKUP($A992,'Marks Entry'!$B$9:$FN$108,70,0)))</f>
        <v>E</v>
      </c>
      <c r="P1008" s="1007"/>
    </row>
    <row r="1009" spans="1:16" s="73" customFormat="1" ht="20.45" customHeight="1">
      <c r="A1009" s="1425"/>
      <c r="B1009" s="543" t="s">
        <v>210</v>
      </c>
      <c r="C1009" s="1271" t="str">
        <f>'Marks Entry'!$BT$3</f>
        <v>SCIENCE</v>
      </c>
      <c r="D1009" s="1272"/>
      <c r="E1009" s="527">
        <f>IF($L995="TC",0,IF($L995="Nso",0,VLOOKUP($A992,'Marks Entry'!$B$9:$FN$108,73,0)))</f>
        <v>0</v>
      </c>
      <c r="F1009" s="527">
        <f>IF($L995="TC",0,IF($L995="Nso",0,VLOOKUP($A992,'Marks Entry'!$B$9:$FN$108,76,0)))</f>
        <v>0</v>
      </c>
      <c r="G1009" s="527">
        <f>IF($L995="TC",0,IF($L995="Nso",0,VLOOKUP($A992,'Marks Entry'!$B$9:$FN$108,79,0)))</f>
        <v>0</v>
      </c>
      <c r="H1009" s="529">
        <f t="shared" si="81"/>
        <v>0</v>
      </c>
      <c r="I1009" s="1273">
        <f>IF($L995="TC",0,IF($L995="Nso",0,VLOOKUP($A992,'Marks Entry'!$B$9:$FN$108,83,0)))</f>
        <v>0</v>
      </c>
      <c r="J1009" s="1274"/>
      <c r="K1009" s="533">
        <f t="shared" si="82"/>
        <v>0</v>
      </c>
      <c r="L1009" s="1275">
        <f>IF($L995="TC",0,IF($L995="Nso",0,VLOOKUP($A992,'Marks Entry'!$B$9:$FN$108,86,0)))</f>
        <v>0</v>
      </c>
      <c r="M1009" s="1276"/>
      <c r="N1009" s="537">
        <f t="shared" si="83"/>
        <v>0</v>
      </c>
      <c r="O1009" s="544" t="str">
        <f>IF($L995="TC",0,IF($L995="Nso",0,VLOOKUP($A992,'Marks Entry'!$B$9:$FN$108,90,0)))</f>
        <v>E</v>
      </c>
      <c r="P1009" s="1007"/>
    </row>
    <row r="1010" spans="1:16" s="73" customFormat="1" ht="20.45" customHeight="1">
      <c r="A1010" s="1425"/>
      <c r="B1010" s="543" t="s">
        <v>210</v>
      </c>
      <c r="C1010" s="1271" t="str">
        <f>'Marks Entry'!$CN$3</f>
        <v>MATHEMATICS</v>
      </c>
      <c r="D1010" s="1272"/>
      <c r="E1010" s="527">
        <f>IF($L995="TC",0,IF($L995="Nso",0,VLOOKUP($A992,'Marks Entry'!$B$9:$FN$108,93,0)))</f>
        <v>0</v>
      </c>
      <c r="F1010" s="527">
        <f>IF($L995="TC",0,IF($L995="Nso",0,VLOOKUP($A992,'Marks Entry'!$B$9:$FN$108,96,0)))</f>
        <v>0</v>
      </c>
      <c r="G1010" s="527">
        <f>IF($L995="TC",0,IF($L995="Nso",0,VLOOKUP($A992,'Marks Entry'!$B$9:$FN$108,99,0)))</f>
        <v>0</v>
      </c>
      <c r="H1010" s="529">
        <f t="shared" si="81"/>
        <v>0</v>
      </c>
      <c r="I1010" s="1273">
        <f>IF($L995="TC",0,IF($L995="Nso",0,VLOOKUP($A992,'Marks Entry'!$B$9:$FN$108,103,0)))</f>
        <v>0</v>
      </c>
      <c r="J1010" s="1274"/>
      <c r="K1010" s="533">
        <f t="shared" si="82"/>
        <v>0</v>
      </c>
      <c r="L1010" s="1275">
        <f>IF($L995="TC",0,IF($L995="Nso",0,VLOOKUP($A992,'Marks Entry'!$B$9:$FN$108,106,0)))</f>
        <v>0</v>
      </c>
      <c r="M1010" s="1276"/>
      <c r="N1010" s="537">
        <f t="shared" si="83"/>
        <v>0</v>
      </c>
      <c r="O1010" s="544" t="str">
        <f>IF($L995="TC",0,IF($L995="Nso",0,VLOOKUP($A992,'Marks Entry'!$B$9:$FN$108,110,0)))</f>
        <v>E</v>
      </c>
      <c r="P1010" s="1007"/>
    </row>
    <row r="1011" spans="1:16" s="73" customFormat="1" ht="20.45" customHeight="1" thickBot="1">
      <c r="A1011" s="1425"/>
      <c r="B1011" s="543" t="s">
        <v>210</v>
      </c>
      <c r="C1011" s="1277" t="str">
        <f>'Marks Entry'!$DH$3</f>
        <v>SOCIAL SCIENCE</v>
      </c>
      <c r="D1011" s="1278"/>
      <c r="E1011" s="527">
        <f>IF($L995="TC",0,IF($L995="Nso",0,VLOOKUP($A992,'Marks Entry'!$B$9:$FN$108,113,0)))</f>
        <v>0</v>
      </c>
      <c r="F1011" s="527">
        <f>IF($L995="TC",0,IF($L995="Nso",0,VLOOKUP($A992,'Marks Entry'!$B$9:$FN$108,116,0)))</f>
        <v>0</v>
      </c>
      <c r="G1011" s="527">
        <f>IF($L995="TC",0,IF($L995="Nso",0,VLOOKUP($A992,'Marks Entry'!$B$9:$FN$108,119,0)))</f>
        <v>0</v>
      </c>
      <c r="H1011" s="530">
        <f t="shared" si="81"/>
        <v>0</v>
      </c>
      <c r="I1011" s="1279">
        <f>IF($L995="TC",0,IF($L995="Nso",0,VLOOKUP($A992,'Marks Entry'!$B$9:$FN$108,123,0)))</f>
        <v>0</v>
      </c>
      <c r="J1011" s="1280"/>
      <c r="K1011" s="534">
        <f t="shared" si="82"/>
        <v>0</v>
      </c>
      <c r="L1011" s="1281">
        <f>IF($L995="TC",0,IF($L995="Nso",0,VLOOKUP($A992,'Marks Entry'!$B$9:$FN$108,126,0)))</f>
        <v>0</v>
      </c>
      <c r="M1011" s="1282"/>
      <c r="N1011" s="537">
        <f t="shared" si="83"/>
        <v>0</v>
      </c>
      <c r="O1011" s="544" t="str">
        <f>IF($L995="TC",0,IF($L995="Nso",0,VLOOKUP($A992,'Marks Entry'!$B$9:$FN$108,130,0)))</f>
        <v>E</v>
      </c>
      <c r="P1011" s="1007"/>
    </row>
    <row r="1012" spans="1:16" s="73" customFormat="1" ht="20.45" customHeight="1">
      <c r="A1012" s="1425"/>
      <c r="B1012" s="543" t="s">
        <v>210</v>
      </c>
      <c r="C1012" s="1350" t="s">
        <v>87</v>
      </c>
      <c r="D1012" s="1351"/>
      <c r="E1012" s="1352"/>
      <c r="F1012" s="1356" t="s">
        <v>88</v>
      </c>
      <c r="G1012" s="1357"/>
      <c r="H1012" s="1358" t="s">
        <v>89</v>
      </c>
      <c r="I1012" s="1358"/>
      <c r="J1012" s="1359" t="s">
        <v>44</v>
      </c>
      <c r="K1012" s="1360"/>
      <c r="L1012" s="236" t="s">
        <v>95</v>
      </c>
      <c r="M1012" s="691" t="s">
        <v>208</v>
      </c>
      <c r="N1012" s="200" t="s">
        <v>42</v>
      </c>
      <c r="O1012" s="545" t="s">
        <v>46</v>
      </c>
      <c r="P1012" s="1007"/>
    </row>
    <row r="1013" spans="1:16" s="73" customFormat="1" ht="20.45" customHeight="1" thickBot="1">
      <c r="A1013" s="1425"/>
      <c r="B1013" s="543" t="s">
        <v>210</v>
      </c>
      <c r="C1013" s="1353"/>
      <c r="D1013" s="1354"/>
      <c r="E1013" s="1355"/>
      <c r="F1013" s="1361">
        <f>IF($L995="TC",0,IF($L995="Nso",0,VLOOKUP($A992,'Marks Entry'!$B$9:$FN$108,161,0)))</f>
        <v>1200</v>
      </c>
      <c r="G1013" s="1362"/>
      <c r="H1013" s="1363">
        <f>IF($L995="TC",0,IF($L995="Nso",0,VLOOKUP($A992,'Marks Entry'!$B$9:$FN$108,162,0)))</f>
        <v>0</v>
      </c>
      <c r="I1013" s="1363"/>
      <c r="J1013" s="1364">
        <f>IF($L995="TC",0,IF($L995="Nso",0,VLOOKUP($A992,'Marks Entry'!$B$9:$FN$108,163,0)))</f>
        <v>0</v>
      </c>
      <c r="K1013" s="1365"/>
      <c r="L1013" s="237" t="str">
        <f>IF($L995="TC",0,IF($L995="Nso",0,VLOOKUP($A992,'Marks Entry'!$B$9:$FN$108,164,0)))</f>
        <v/>
      </c>
      <c r="M1013" s="237" t="str">
        <f>IF($L995="TC",0,IF($L995="Nso",0,VLOOKUP($A992,'Marks Entry'!$B$9:$FN$108,165,0)))</f>
        <v/>
      </c>
      <c r="N1013" s="542" t="str">
        <f>IF($L995="TC","TC",IF($L995="Nso","NSO",VLOOKUP($A992,'Marks Entry'!$B$9:$FN$108,166,0)))</f>
        <v>PROMOTED</v>
      </c>
      <c r="O1013" s="546" t="str">
        <f>IF($L995="Nso",0,VLOOKUP($A992,'Marks Entry'!$B$9:$FN$108,168,0))</f>
        <v/>
      </c>
      <c r="P1013" s="1007"/>
    </row>
    <row r="1014" spans="1:16" s="73" customFormat="1" ht="20.45" customHeight="1">
      <c r="A1014" s="1425"/>
      <c r="B1014" s="543" t="s">
        <v>210</v>
      </c>
      <c r="C1014" s="1332" t="s">
        <v>62</v>
      </c>
      <c r="D1014" s="1333"/>
      <c r="E1014" s="1333"/>
      <c r="F1014" s="1333"/>
      <c r="G1014" s="1333"/>
      <c r="H1014" s="1333"/>
      <c r="I1014" s="1334"/>
      <c r="J1014" s="1335" t="s">
        <v>63</v>
      </c>
      <c r="K1014" s="1335"/>
      <c r="L1014" s="1336"/>
      <c r="M1014" s="238">
        <f>IF($L995="TC",0,IF($L995="Nso",0,VLOOKUP($A992,'Marks Entry'!$B$9:$FN$108,158,0)))</f>
        <v>0</v>
      </c>
      <c r="N1014" s="1337" t="s">
        <v>104</v>
      </c>
      <c r="O1014" s="1338"/>
      <c r="P1014" s="1007"/>
    </row>
    <row r="1015" spans="1:16" s="73" customFormat="1" ht="20.45" customHeight="1" thickBot="1">
      <c r="A1015" s="1425"/>
      <c r="B1015" s="543" t="s">
        <v>210</v>
      </c>
      <c r="C1015" s="1339" t="s">
        <v>57</v>
      </c>
      <c r="D1015" s="1340"/>
      <c r="E1015" s="1340"/>
      <c r="F1015" s="1341" t="s">
        <v>168</v>
      </c>
      <c r="G1015" s="1341"/>
      <c r="H1015" s="1341"/>
      <c r="I1015" s="523" t="s">
        <v>50</v>
      </c>
      <c r="J1015" s="1342" t="s">
        <v>64</v>
      </c>
      <c r="K1015" s="1342"/>
      <c r="L1015" s="1343"/>
      <c r="M1015" s="239">
        <f>IF($L995="TC",0,IF($L995="Nso",0,VLOOKUP($A992,'Marks Entry'!$B$9:$FN$108,159,0)))</f>
        <v>0</v>
      </c>
      <c r="N1015" s="1344" t="str">
        <f>IF($L995="TC",0,IF($L995="Nso",0,VLOOKUP($A992,'Marks Entry'!$B$9:$FN$108,160,0)))</f>
        <v/>
      </c>
      <c r="O1015" s="1345"/>
      <c r="P1015" s="1007"/>
    </row>
    <row r="1016" spans="1:16" s="73" customFormat="1" ht="20.45" customHeight="1">
      <c r="A1016" s="1425"/>
      <c r="B1016" s="543" t="s">
        <v>210</v>
      </c>
      <c r="C1016" s="1339"/>
      <c r="D1016" s="1340"/>
      <c r="E1016" s="1340"/>
      <c r="F1016" s="1341"/>
      <c r="G1016" s="1341"/>
      <c r="H1016" s="1341"/>
      <c r="I1016" s="524" t="s">
        <v>102</v>
      </c>
      <c r="J1016" s="1346" t="s">
        <v>65</v>
      </c>
      <c r="K1016" s="1346"/>
      <c r="L1016" s="1347"/>
      <c r="M1016" s="1348" t="str">
        <f>IF($L995="TC",0,IF($L995="Nso",0,VLOOKUP($A992,'Marks Entry'!$B$9:$FN$108,169,0)))</f>
        <v>Need Improvement</v>
      </c>
      <c r="N1016" s="1348"/>
      <c r="O1016" s="1349"/>
      <c r="P1016" s="1007"/>
    </row>
    <row r="1017" spans="1:16" s="73" customFormat="1" ht="20.45" customHeight="1">
      <c r="A1017" s="1425"/>
      <c r="B1017" s="543" t="s">
        <v>210</v>
      </c>
      <c r="C1017" s="1397" t="str">
        <f>'Marks Entry'!$EB$3</f>
        <v>Work Exp.</v>
      </c>
      <c r="D1017" s="1398"/>
      <c r="E1017" s="1399"/>
      <c r="F1017" s="1400" t="str">
        <f>IF($L995="TC",0,IF($L995="Nso",0,VLOOKUP($A992,'Marks Entry'!$B$9:$GM$108,186,0)))</f>
        <v>0/100</v>
      </c>
      <c r="G1017" s="1400"/>
      <c r="H1017" s="1400"/>
      <c r="I1017" s="59" t="str">
        <f>IF($L995="TC",0,IF($L995="Nso",0,VLOOKUP($A992,'Marks Entry'!$B$9:$GM$108,139,0)))</f>
        <v>E</v>
      </c>
      <c r="J1017" s="1401" t="s">
        <v>81</v>
      </c>
      <c r="K1017" s="1401"/>
      <c r="L1017" s="1402"/>
      <c r="M1017" s="1403">
        <f>'Marks Entry'!$AA$2</f>
        <v>45041</v>
      </c>
      <c r="N1017" s="1403"/>
      <c r="O1017" s="1404"/>
      <c r="P1017" s="1007"/>
    </row>
    <row r="1018" spans="1:16" s="73" customFormat="1" ht="20.45" customHeight="1">
      <c r="A1018" s="1425"/>
      <c r="B1018" s="543" t="s">
        <v>210</v>
      </c>
      <c r="C1018" s="1405" t="str">
        <f>'Marks Entry'!$EK$3</f>
        <v>Art Edu.</v>
      </c>
      <c r="D1018" s="1400"/>
      <c r="E1018" s="1400"/>
      <c r="F1018" s="1406" t="str">
        <f>IF($L995="TC",0,IF($L995="Nso",0,VLOOKUP($A992,'Marks Entry'!$B$9:$GM$108,190,0)))</f>
        <v>0/100</v>
      </c>
      <c r="G1018" s="1407"/>
      <c r="H1018" s="1408"/>
      <c r="I1018" s="59" t="str">
        <f>IF($L995="TC",0,IF($L995="Nso",0,VLOOKUP($A992,'Marks Entry'!$B$9:$GM$108,148,0)))</f>
        <v>E</v>
      </c>
      <c r="J1018" s="1409"/>
      <c r="K1018" s="1409"/>
      <c r="L1018" s="1410"/>
      <c r="M1018" s="1410"/>
      <c r="N1018" s="1410"/>
      <c r="O1018" s="1411"/>
      <c r="P1018" s="1007"/>
    </row>
    <row r="1019" spans="1:16" s="73" customFormat="1" ht="20.45" customHeight="1">
      <c r="A1019" s="1425"/>
      <c r="B1019" s="543" t="s">
        <v>210</v>
      </c>
      <c r="C1019" s="1366" t="str">
        <f>'Marks Entry'!$ET$3</f>
        <v>HEALTH &amp; PHY. EDU.</v>
      </c>
      <c r="D1019" s="1367"/>
      <c r="E1019" s="1367"/>
      <c r="F1019" s="1368" t="str">
        <f>IF($L995="TC",0,IF($L995="Nso",0,VLOOKUP($A992,'Marks Entry'!$B$9:$GM$108,194,0)))</f>
        <v>0/100</v>
      </c>
      <c r="G1019" s="1369"/>
      <c r="H1019" s="1370"/>
      <c r="I1019" s="59" t="str">
        <f>IF($L995="TC",0,IF($L995="Nso",0,VLOOKUP($A992,'Marks Entry'!$B$9:$GM$108,157,0)))</f>
        <v>E</v>
      </c>
      <c r="J1019" s="1371" t="s">
        <v>77</v>
      </c>
      <c r="K1019" s="1372"/>
      <c r="L1019" s="1373"/>
      <c r="M1019" s="1377"/>
      <c r="N1019" s="1372"/>
      <c r="O1019" s="1378"/>
      <c r="P1019" s="1007"/>
    </row>
    <row r="1020" spans="1:16" s="73" customFormat="1" ht="20.45" customHeight="1">
      <c r="A1020" s="1425"/>
      <c r="B1020" s="543" t="s">
        <v>210</v>
      </c>
      <c r="C1020" s="1381" t="s">
        <v>66</v>
      </c>
      <c r="D1020" s="1382"/>
      <c r="E1020" s="1382"/>
      <c r="F1020" s="1382"/>
      <c r="G1020" s="1382"/>
      <c r="H1020" s="1382"/>
      <c r="I1020" s="1383"/>
      <c r="J1020" s="1374"/>
      <c r="K1020" s="1375"/>
      <c r="L1020" s="1376"/>
      <c r="M1020" s="1379"/>
      <c r="N1020" s="1375"/>
      <c r="O1020" s="1380"/>
      <c r="P1020" s="1007"/>
    </row>
    <row r="1021" spans="1:16" s="73" customFormat="1" ht="20.45" customHeight="1" thickBot="1">
      <c r="A1021" s="1425"/>
      <c r="B1021" s="543" t="s">
        <v>210</v>
      </c>
      <c r="C1021" s="60" t="s">
        <v>67</v>
      </c>
      <c r="D1021" s="1384" t="s">
        <v>72</v>
      </c>
      <c r="E1021" s="1385"/>
      <c r="F1021" s="1384" t="s">
        <v>73</v>
      </c>
      <c r="G1021" s="1386"/>
      <c r="H1021" s="1386"/>
      <c r="I1021" s="1387"/>
      <c r="J1021" s="1388" t="s">
        <v>78</v>
      </c>
      <c r="K1021" s="1389"/>
      <c r="L1021" s="1389"/>
      <c r="M1021" s="1389"/>
      <c r="N1021" s="1389"/>
      <c r="O1021" s="1390"/>
      <c r="P1021" s="1007"/>
    </row>
    <row r="1022" spans="1:16" s="73" customFormat="1" ht="20.45" customHeight="1">
      <c r="A1022" s="1425"/>
      <c r="B1022" s="543" t="s">
        <v>210</v>
      </c>
      <c r="C1022" s="690" t="s">
        <v>68</v>
      </c>
      <c r="D1022" s="1328" t="s">
        <v>211</v>
      </c>
      <c r="E1022" s="1327"/>
      <c r="F1022" s="1394" t="s">
        <v>74</v>
      </c>
      <c r="G1022" s="1395"/>
      <c r="H1022" s="1395"/>
      <c r="I1022" s="1396"/>
      <c r="J1022" s="1391"/>
      <c r="K1022" s="1392"/>
      <c r="L1022" s="1392"/>
      <c r="M1022" s="1392"/>
      <c r="N1022" s="1392"/>
      <c r="O1022" s="1393"/>
      <c r="P1022" s="1007"/>
    </row>
    <row r="1023" spans="1:16" s="73" customFormat="1" ht="20.45" customHeight="1">
      <c r="A1023" s="1425"/>
      <c r="B1023" s="543" t="s">
        <v>210</v>
      </c>
      <c r="C1023" s="689" t="s">
        <v>69</v>
      </c>
      <c r="D1023" s="1275" t="s">
        <v>212</v>
      </c>
      <c r="E1023" s="1274"/>
      <c r="F1023" s="1413" t="s">
        <v>75</v>
      </c>
      <c r="G1023" s="1414"/>
      <c r="H1023" s="1414"/>
      <c r="I1023" s="1415"/>
      <c r="J1023" s="1391"/>
      <c r="K1023" s="1392"/>
      <c r="L1023" s="1392"/>
      <c r="M1023" s="1392"/>
      <c r="N1023" s="1392"/>
      <c r="O1023" s="1393"/>
      <c r="P1023" s="1007"/>
    </row>
    <row r="1024" spans="1:16" s="73" customFormat="1" ht="20.45" customHeight="1">
      <c r="A1024" s="1425"/>
      <c r="B1024" s="543" t="s">
        <v>210</v>
      </c>
      <c r="C1024" s="689" t="s">
        <v>71</v>
      </c>
      <c r="D1024" s="1275" t="s">
        <v>213</v>
      </c>
      <c r="E1024" s="1274"/>
      <c r="F1024" s="1413" t="s">
        <v>76</v>
      </c>
      <c r="G1024" s="1414"/>
      <c r="H1024" s="1414"/>
      <c r="I1024" s="1415"/>
      <c r="J1024" s="1416" t="s">
        <v>90</v>
      </c>
      <c r="K1024" s="1417"/>
      <c r="L1024" s="1417"/>
      <c r="M1024" s="1417"/>
      <c r="N1024" s="1417"/>
      <c r="O1024" s="1418"/>
      <c r="P1024" s="1007"/>
    </row>
    <row r="1025" spans="1:16" s="73" customFormat="1" ht="20.45" customHeight="1">
      <c r="A1025" s="1425"/>
      <c r="B1025" s="543" t="s">
        <v>210</v>
      </c>
      <c r="C1025" s="689" t="s">
        <v>70</v>
      </c>
      <c r="D1025" s="1275" t="s">
        <v>214</v>
      </c>
      <c r="E1025" s="1274"/>
      <c r="F1025" s="1413" t="s">
        <v>103</v>
      </c>
      <c r="G1025" s="1414"/>
      <c r="H1025" s="1414"/>
      <c r="I1025" s="1415"/>
      <c r="J1025" s="1416"/>
      <c r="K1025" s="1417"/>
      <c r="L1025" s="1417"/>
      <c r="M1025" s="1417"/>
      <c r="N1025" s="1417"/>
      <c r="O1025" s="1418"/>
      <c r="P1025" s="1007"/>
    </row>
    <row r="1026" spans="1:16" s="73" customFormat="1" ht="20.45" customHeight="1" thickBot="1">
      <c r="A1026" s="1425"/>
      <c r="B1026" s="547" t="s">
        <v>210</v>
      </c>
      <c r="C1026" s="548" t="s">
        <v>153</v>
      </c>
      <c r="D1026" s="1281" t="s">
        <v>215</v>
      </c>
      <c r="E1026" s="1280"/>
      <c r="F1026" s="1422" t="s">
        <v>216</v>
      </c>
      <c r="G1026" s="1423"/>
      <c r="H1026" s="1423"/>
      <c r="I1026" s="1424"/>
      <c r="J1026" s="1419"/>
      <c r="K1026" s="1420"/>
      <c r="L1026" s="1420"/>
      <c r="M1026" s="1420"/>
      <c r="N1026" s="1420"/>
      <c r="O1026" s="1421"/>
      <c r="P1026" s="1007"/>
    </row>
    <row r="1027" spans="1:16" s="73" customFormat="1" ht="9.75" customHeight="1">
      <c r="A1027" s="1303"/>
      <c r="B1027" s="1303"/>
      <c r="C1027" s="1303"/>
      <c r="D1027" s="1303"/>
      <c r="E1027" s="1303"/>
      <c r="F1027" s="1303"/>
      <c r="G1027" s="1303"/>
      <c r="H1027" s="1303"/>
      <c r="I1027" s="1303"/>
      <c r="J1027" s="1303"/>
      <c r="K1027" s="1303"/>
      <c r="L1027" s="1303"/>
      <c r="M1027" s="1303"/>
      <c r="N1027" s="1303"/>
      <c r="O1027" s="1303"/>
      <c r="P1027" s="1303"/>
    </row>
    <row r="1028" spans="1:16" s="73" customFormat="1" ht="17.25" customHeight="1" thickBot="1">
      <c r="A1028" s="241">
        <f>A992+1</f>
        <v>29</v>
      </c>
      <c r="B1028" s="1302" t="s">
        <v>53</v>
      </c>
      <c r="C1028" s="1302"/>
      <c r="D1028" s="1302"/>
      <c r="E1028" s="1302"/>
      <c r="F1028" s="1302"/>
      <c r="G1028" s="1302"/>
      <c r="H1028" s="1302"/>
      <c r="I1028" s="1302"/>
      <c r="J1028" s="1302"/>
      <c r="K1028" s="1302"/>
      <c r="L1028" s="1302"/>
      <c r="M1028" s="1302"/>
      <c r="N1028" s="1302"/>
      <c r="O1028" s="1302"/>
      <c r="P1028" s="1007"/>
    </row>
    <row r="1029" spans="1:16" s="73" customFormat="1" ht="44.25" customHeight="1">
      <c r="A1029" s="1425"/>
      <c r="B1029" s="1304" t="str">
        <f>IF(L1031&gt;0,CONCATENATE(I1031,L1031),0)</f>
        <v>Roll No.:-929</v>
      </c>
      <c r="C1029" s="1306"/>
      <c r="D1029" s="1308" t="str">
        <f>Master!$E$8</f>
        <v>Govt. Sr. Secondary School Raimalwada</v>
      </c>
      <c r="E1029" s="1309"/>
      <c r="F1029" s="1309"/>
      <c r="G1029" s="1309"/>
      <c r="H1029" s="1309"/>
      <c r="I1029" s="1309"/>
      <c r="J1029" s="1309"/>
      <c r="K1029" s="1309"/>
      <c r="L1029" s="1309"/>
      <c r="M1029" s="1309"/>
      <c r="N1029" s="1309"/>
      <c r="O1029" s="1310"/>
      <c r="P1029" s="1007"/>
    </row>
    <row r="1030" spans="1:16" s="73" customFormat="1" ht="26.25" customHeight="1" thickBot="1">
      <c r="A1030" s="1425"/>
      <c r="B1030" s="1305"/>
      <c r="C1030" s="1307"/>
      <c r="D1030" s="1311" t="str">
        <f>Master!$E$11</f>
        <v>P.S.-Bapini (Jodhpur)</v>
      </c>
      <c r="E1030" s="1311"/>
      <c r="F1030" s="1311"/>
      <c r="G1030" s="1311"/>
      <c r="H1030" s="1311"/>
      <c r="I1030" s="1311"/>
      <c r="J1030" s="1311"/>
      <c r="K1030" s="1311"/>
      <c r="L1030" s="1311"/>
      <c r="M1030" s="1311"/>
      <c r="N1030" s="1311"/>
      <c r="O1030" s="1312"/>
      <c r="P1030" s="1007"/>
    </row>
    <row r="1031" spans="1:16" s="73" customFormat="1" ht="15" customHeight="1">
      <c r="A1031" s="1425"/>
      <c r="B1031" s="1313"/>
      <c r="C1031" s="1314" t="s">
        <v>163</v>
      </c>
      <c r="D1031" s="1315"/>
      <c r="E1031" s="1315"/>
      <c r="F1031" s="1315"/>
      <c r="G1031" s="1315"/>
      <c r="H1031" s="1316"/>
      <c r="I1031" s="1320" t="s">
        <v>125</v>
      </c>
      <c r="J1031" s="1321"/>
      <c r="K1031" s="1321"/>
      <c r="L1031" s="1286">
        <f>VLOOKUP(A1028,'Marks Entry'!$B$9:$G$108,6)</f>
        <v>929</v>
      </c>
      <c r="M1031" s="1288" t="str">
        <f>CONCATENATE('Marks Entry'!$C$3,"0",'Marks Entry'!$G$3)</f>
        <v>School U-Dise Code :-08151106901</v>
      </c>
      <c r="N1031" s="1289"/>
      <c r="O1031" s="1290"/>
      <c r="P1031" s="1007"/>
    </row>
    <row r="1032" spans="1:16" s="73" customFormat="1" ht="15" customHeight="1">
      <c r="A1032" s="1425"/>
      <c r="B1032" s="1313"/>
      <c r="C1032" s="1314"/>
      <c r="D1032" s="1315"/>
      <c r="E1032" s="1315"/>
      <c r="F1032" s="1315"/>
      <c r="G1032" s="1315"/>
      <c r="H1032" s="1316"/>
      <c r="I1032" s="1320"/>
      <c r="J1032" s="1321"/>
      <c r="K1032" s="1321"/>
      <c r="L1032" s="1286"/>
      <c r="M1032" s="1291" t="str">
        <f>CONCATENATE('Marks Entry'!$I$3,'Marks Entry'!$J$3)</f>
        <v>Session :-2022-23</v>
      </c>
      <c r="N1032" s="1292"/>
      <c r="O1032" s="1293"/>
      <c r="P1032" s="1007"/>
    </row>
    <row r="1033" spans="1:16" s="73" customFormat="1" ht="15" customHeight="1" thickBot="1">
      <c r="A1033" s="1425"/>
      <c r="B1033" s="1313"/>
      <c r="C1033" s="1317"/>
      <c r="D1033" s="1318"/>
      <c r="E1033" s="1318"/>
      <c r="F1033" s="1318"/>
      <c r="G1033" s="1318"/>
      <c r="H1033" s="1319"/>
      <c r="I1033" s="1322"/>
      <c r="J1033" s="1323"/>
      <c r="K1033" s="1323"/>
      <c r="L1033" s="1287"/>
      <c r="M1033" s="1294"/>
      <c r="N1033" s="1295"/>
      <c r="O1033" s="1296"/>
      <c r="P1033" s="1007"/>
    </row>
    <row r="1034" spans="1:16" s="73" customFormat="1" ht="19.5" customHeight="1">
      <c r="A1034" s="1425"/>
      <c r="B1034" s="543" t="s">
        <v>210</v>
      </c>
      <c r="C1034" s="1297" t="s">
        <v>21</v>
      </c>
      <c r="D1034" s="1298"/>
      <c r="E1034" s="1298"/>
      <c r="F1034" s="1298"/>
      <c r="G1034" s="1299"/>
      <c r="H1034" s="13" t="s">
        <v>161</v>
      </c>
      <c r="I1034" s="1300">
        <f>VLOOKUP($A1028,'Marks Entry'!$B$9:$FN$108,4,0)</f>
        <v>0</v>
      </c>
      <c r="J1034" s="1300"/>
      <c r="K1034" s="1300"/>
      <c r="L1034" s="1300"/>
      <c r="M1034" s="1300"/>
      <c r="N1034" s="1300"/>
      <c r="O1034" s="1301"/>
      <c r="P1034" s="1007"/>
    </row>
    <row r="1035" spans="1:16" s="73" customFormat="1" ht="19.5" customHeight="1">
      <c r="A1035" s="1425"/>
      <c r="B1035" s="543" t="s">
        <v>210</v>
      </c>
      <c r="C1035" s="1283" t="s">
        <v>23</v>
      </c>
      <c r="D1035" s="1284"/>
      <c r="E1035" s="1284"/>
      <c r="F1035" s="1284"/>
      <c r="G1035" s="1285"/>
      <c r="H1035" s="25" t="s">
        <v>161</v>
      </c>
      <c r="I1035" s="1252">
        <f>VLOOKUP($A1028,'Marks Entry'!$B$9:$FN$108,7,0)</f>
        <v>0</v>
      </c>
      <c r="J1035" s="1252"/>
      <c r="K1035" s="1252"/>
      <c r="L1035" s="1252"/>
      <c r="M1035" s="1252"/>
      <c r="N1035" s="1252"/>
      <c r="O1035" s="1253"/>
      <c r="P1035" s="1007"/>
    </row>
    <row r="1036" spans="1:16" s="73" customFormat="1" ht="19.5" customHeight="1">
      <c r="A1036" s="1425"/>
      <c r="B1036" s="543" t="s">
        <v>210</v>
      </c>
      <c r="C1036" s="1283" t="s">
        <v>24</v>
      </c>
      <c r="D1036" s="1284"/>
      <c r="E1036" s="1284"/>
      <c r="F1036" s="1284"/>
      <c r="G1036" s="1285"/>
      <c r="H1036" s="25" t="s">
        <v>161</v>
      </c>
      <c r="I1036" s="1252">
        <f>VLOOKUP($A1028,'Marks Entry'!$B$9:$FN$108,8,0)</f>
        <v>0</v>
      </c>
      <c r="J1036" s="1252"/>
      <c r="K1036" s="1252"/>
      <c r="L1036" s="1252"/>
      <c r="M1036" s="1252"/>
      <c r="N1036" s="1252"/>
      <c r="O1036" s="1253"/>
      <c r="P1036" s="1007"/>
    </row>
    <row r="1037" spans="1:16" s="73" customFormat="1" ht="19.5" customHeight="1">
      <c r="A1037" s="1425"/>
      <c r="B1037" s="543" t="s">
        <v>210</v>
      </c>
      <c r="C1037" s="1283" t="s">
        <v>55</v>
      </c>
      <c r="D1037" s="1284"/>
      <c r="E1037" s="1284"/>
      <c r="F1037" s="1284"/>
      <c r="G1037" s="1285"/>
      <c r="H1037" s="25" t="s">
        <v>161</v>
      </c>
      <c r="I1037" s="1252">
        <f>VLOOKUP($A1028,'Marks Entry'!$B$9:$FN$108,9,0)</f>
        <v>0</v>
      </c>
      <c r="J1037" s="1252"/>
      <c r="K1037" s="1252"/>
      <c r="L1037" s="1252"/>
      <c r="M1037" s="1252"/>
      <c r="N1037" s="1252"/>
      <c r="O1037" s="1253"/>
      <c r="P1037" s="1007"/>
    </row>
    <row r="1038" spans="1:16" s="73" customFormat="1" ht="19.5" customHeight="1">
      <c r="A1038" s="1425"/>
      <c r="B1038" s="543" t="s">
        <v>210</v>
      </c>
      <c r="C1038" s="1283" t="s">
        <v>56</v>
      </c>
      <c r="D1038" s="1284"/>
      <c r="E1038" s="1284"/>
      <c r="F1038" s="1284"/>
      <c r="G1038" s="1285"/>
      <c r="H1038" s="25" t="s">
        <v>161</v>
      </c>
      <c r="I1038" s="1251" t="str">
        <f>CONCATENATE('Marks Entry'!$G$4,'Marks Entry'!$J$4)</f>
        <v>6(A)</v>
      </c>
      <c r="J1038" s="1252"/>
      <c r="K1038" s="1252"/>
      <c r="L1038" s="1252"/>
      <c r="M1038" s="1252"/>
      <c r="N1038" s="1252"/>
      <c r="O1038" s="1253"/>
      <c r="P1038" s="1007"/>
    </row>
    <row r="1039" spans="1:16" s="73" customFormat="1" ht="19.5" customHeight="1" thickBot="1">
      <c r="A1039" s="1425"/>
      <c r="B1039" s="543" t="s">
        <v>210</v>
      </c>
      <c r="C1039" s="1254" t="s">
        <v>26</v>
      </c>
      <c r="D1039" s="1255"/>
      <c r="E1039" s="1255"/>
      <c r="F1039" s="1255"/>
      <c r="G1039" s="1256"/>
      <c r="H1039" s="61" t="s">
        <v>161</v>
      </c>
      <c r="I1039" s="1257">
        <f>VLOOKUP($A1028,'Marks Entry'!$B$9:$FN$108,10,0)</f>
        <v>0</v>
      </c>
      <c r="J1039" s="1257"/>
      <c r="K1039" s="1257"/>
      <c r="L1039" s="1257"/>
      <c r="M1039" s="1257"/>
      <c r="N1039" s="1257"/>
      <c r="O1039" s="1258"/>
      <c r="P1039" s="1007"/>
    </row>
    <row r="1040" spans="1:16" s="73" customFormat="1" ht="34.5" customHeight="1">
      <c r="A1040" s="1425"/>
      <c r="B1040" s="543" t="s">
        <v>210</v>
      </c>
      <c r="C1040" s="1259" t="s">
        <v>57</v>
      </c>
      <c r="D1040" s="1260"/>
      <c r="E1040" s="525" t="s">
        <v>82</v>
      </c>
      <c r="F1040" s="525" t="s">
        <v>83</v>
      </c>
      <c r="G1040" s="525" t="str">
        <f>'Marks Entry'!$R$5</f>
        <v>No Bag Day Activity</v>
      </c>
      <c r="H1040" s="521" t="s">
        <v>32</v>
      </c>
      <c r="I1040" s="1261" t="s">
        <v>58</v>
      </c>
      <c r="J1040" s="1262"/>
      <c r="K1040" s="522" t="s">
        <v>203</v>
      </c>
      <c r="L1040" s="1263" t="s">
        <v>94</v>
      </c>
      <c r="M1040" s="1264"/>
      <c r="N1040" s="535" t="s">
        <v>86</v>
      </c>
      <c r="O1040" s="1265" t="s">
        <v>101</v>
      </c>
      <c r="P1040" s="1007"/>
    </row>
    <row r="1041" spans="1:16" s="73" customFormat="1" ht="20.45" customHeight="1" thickBot="1">
      <c r="A1041" s="1425"/>
      <c r="B1041" s="543" t="s">
        <v>210</v>
      </c>
      <c r="C1041" s="1267" t="s">
        <v>59</v>
      </c>
      <c r="D1041" s="1268"/>
      <c r="E1041" s="549">
        <f>'Marks Entry'!$N$7</f>
        <v>10</v>
      </c>
      <c r="F1041" s="549">
        <f>'Marks Entry'!$Q$7</f>
        <v>10</v>
      </c>
      <c r="G1041" s="549">
        <f>'Marks Entry'!$T$7</f>
        <v>10</v>
      </c>
      <c r="H1041" s="111">
        <f>SUM(E1041:G1041)</f>
        <v>30</v>
      </c>
      <c r="I1041" s="1269">
        <f>'Marks Entry'!$X$7</f>
        <v>70</v>
      </c>
      <c r="J1041" s="1270"/>
      <c r="K1041" s="531">
        <f>SUM(H1041,I1041)</f>
        <v>100</v>
      </c>
      <c r="L1041" s="1330">
        <f>'Marks Entry'!$AA$7</f>
        <v>100</v>
      </c>
      <c r="M1041" s="1331"/>
      <c r="N1041" s="536">
        <f>H1041+I1041+L1041</f>
        <v>200</v>
      </c>
      <c r="O1041" s="1266"/>
      <c r="P1041" s="1007"/>
    </row>
    <row r="1042" spans="1:16" s="73" customFormat="1" ht="20.45" customHeight="1">
      <c r="A1042" s="1425"/>
      <c r="B1042" s="543" t="s">
        <v>210</v>
      </c>
      <c r="C1042" s="1324" t="str">
        <f>'Marks Entry'!$L$3</f>
        <v>HINDI</v>
      </c>
      <c r="D1042" s="1325"/>
      <c r="E1042" s="527">
        <f>IF($L1031="TC",0,IF($L1031="Nso",0,VLOOKUP($A1028,'Marks Entry'!$B$9:$FN$108,13,0)))</f>
        <v>0</v>
      </c>
      <c r="F1042" s="527">
        <f>IF($L1031="TC",0,IF($L1031="Nso",0,VLOOKUP($A1028,'Marks Entry'!$B$9:$FN$108,16,0)))</f>
        <v>0</v>
      </c>
      <c r="G1042" s="527">
        <f>IF($L1031="TC",0,IF($L1031="Nso",0,VLOOKUP($A1028,'Marks Entry'!$B$9:$FN$108,19,0)))</f>
        <v>0</v>
      </c>
      <c r="H1042" s="528">
        <f>SUM(E1042:G1042)</f>
        <v>0</v>
      </c>
      <c r="I1042" s="1326">
        <f>IF($L1031="TC",0,IF($L1031="Nso",0,VLOOKUP($A1028,'Marks Entry'!$B$9:$FN$108,23,0)))</f>
        <v>0</v>
      </c>
      <c r="J1042" s="1327"/>
      <c r="K1042" s="532">
        <f>SUM(H1042,I1042)</f>
        <v>0</v>
      </c>
      <c r="L1042" s="1328">
        <f>IF($L1031="TC",0,IF($L1031="Nso",0,VLOOKUP($A1028,'Marks Entry'!$B$9:$FN$108,26,0)))</f>
        <v>0</v>
      </c>
      <c r="M1042" s="1329"/>
      <c r="N1042" s="537">
        <f>SUM(H1042,I1042,L1042)</f>
        <v>0</v>
      </c>
      <c r="O1042" s="544" t="str">
        <f>IF($L1031="TC",0,IF($L1031="Nso",0,VLOOKUP($A1028,'Marks Entry'!$B$9:$FN$108,30,0)))</f>
        <v>E</v>
      </c>
      <c r="P1042" s="1007"/>
    </row>
    <row r="1043" spans="1:16" s="73" customFormat="1" ht="20.45" customHeight="1">
      <c r="A1043" s="1425"/>
      <c r="B1043" s="543" t="s">
        <v>210</v>
      </c>
      <c r="C1043" s="1271" t="str">
        <f>'Marks Entry'!$AF$3</f>
        <v>ENGLISH</v>
      </c>
      <c r="D1043" s="1272"/>
      <c r="E1043" s="527">
        <f>IF($L1031="TC",0,IF($L1031="Nso",0,VLOOKUP($A1028,'Marks Entry'!$B$9:$FN$108,33,0)))</f>
        <v>0</v>
      </c>
      <c r="F1043" s="527">
        <f>IF($L1031="TC",0,IF($L1031="Nso",0,VLOOKUP($A1028,'Marks Entry'!$B$9:$FN$108,36,0)))</f>
        <v>0</v>
      </c>
      <c r="G1043" s="527">
        <f>IF($L1031="TC",0,IF($L1031="Nso",0,VLOOKUP($A1028,'Marks Entry'!$B$9:$FN$108,39,0)))</f>
        <v>0</v>
      </c>
      <c r="H1043" s="529">
        <f t="shared" ref="H1043:H1047" si="84">SUM(E1043:G1043)</f>
        <v>0</v>
      </c>
      <c r="I1043" s="1273">
        <f>IF($L1031="TC",0,IF($L1031="Nso",0,VLOOKUP($A1028,'Marks Entry'!$B$9:$FN$108,43,0)))</f>
        <v>0</v>
      </c>
      <c r="J1043" s="1274"/>
      <c r="K1043" s="533">
        <f t="shared" ref="K1043:K1047" si="85">SUM(H1043,I1043)</f>
        <v>0</v>
      </c>
      <c r="L1043" s="1275">
        <f>IF($L1031="TC",0,IF($L1031="Nso",0,VLOOKUP($A1028,'Marks Entry'!$B$9:$FN$108,46,0)))</f>
        <v>0</v>
      </c>
      <c r="M1043" s="1276"/>
      <c r="N1043" s="537">
        <f t="shared" ref="N1043:N1047" si="86">SUM(H1043,I1043,L1043)</f>
        <v>0</v>
      </c>
      <c r="O1043" s="544" t="str">
        <f>IF($L1031="TC",0,IF($L1031="Nso",0,VLOOKUP($A1028,'Marks Entry'!$B$9:$FN$108,50,0)))</f>
        <v>E</v>
      </c>
      <c r="P1043" s="1007"/>
    </row>
    <row r="1044" spans="1:16" s="73" customFormat="1" ht="20.45" customHeight="1">
      <c r="A1044" s="1425"/>
      <c r="B1044" s="543" t="s">
        <v>210</v>
      </c>
      <c r="C1044" s="1271" t="str">
        <f>'Marks Entry'!$AZ$3</f>
        <v>SANSKRIT</v>
      </c>
      <c r="D1044" s="1272"/>
      <c r="E1044" s="527">
        <f>IF($L1031="TC",0,IF($L1031="Nso",0,VLOOKUP($A1028,'Marks Entry'!$B$9:$FN$108,53,0)))</f>
        <v>0</v>
      </c>
      <c r="F1044" s="527">
        <f>IF($L1031="TC",0,IF($L1031="TC",0,IF($L1031="Nso",0,VLOOKUP($A1028,'Marks Entry'!$B$9:$FN$108,56,0))))</f>
        <v>0</v>
      </c>
      <c r="G1044" s="527">
        <f>IF($L1031="TC",0,IF($L1031="TC",0,IF($L1031="Nso",0,VLOOKUP($A1028,'Marks Entry'!$B$9:$FN$108,59,0))))</f>
        <v>0</v>
      </c>
      <c r="H1044" s="529">
        <f t="shared" si="84"/>
        <v>0</v>
      </c>
      <c r="I1044" s="1273">
        <f>IF($L1031="TC",0,IF($L1031="Nso",0,VLOOKUP($A1028,'Marks Entry'!$B$9:$FN$108,63,0)))</f>
        <v>0</v>
      </c>
      <c r="J1044" s="1274"/>
      <c r="K1044" s="533">
        <f t="shared" si="85"/>
        <v>0</v>
      </c>
      <c r="L1044" s="1275">
        <f>IF($L1031="TC",0,IF($L1031="Nso",0,VLOOKUP($A1028,'Marks Entry'!$B$9:$FN$108,66,0)))</f>
        <v>0</v>
      </c>
      <c r="M1044" s="1276"/>
      <c r="N1044" s="537">
        <f t="shared" si="86"/>
        <v>0</v>
      </c>
      <c r="O1044" s="544" t="str">
        <f>IF($L1031="TC",0,IF($L1031="Nso",0,VLOOKUP($A1028,'Marks Entry'!$B$9:$FN$108,70,0)))</f>
        <v>E</v>
      </c>
      <c r="P1044" s="1007"/>
    </row>
    <row r="1045" spans="1:16" s="73" customFormat="1" ht="20.45" customHeight="1">
      <c r="A1045" s="1425"/>
      <c r="B1045" s="543" t="s">
        <v>210</v>
      </c>
      <c r="C1045" s="1271" t="str">
        <f>'Marks Entry'!$BT$3</f>
        <v>SCIENCE</v>
      </c>
      <c r="D1045" s="1272"/>
      <c r="E1045" s="527">
        <f>IF($L1031="TC",0,IF($L1031="Nso",0,VLOOKUP($A1028,'Marks Entry'!$B$9:$FN$108,73,0)))</f>
        <v>0</v>
      </c>
      <c r="F1045" s="527">
        <f>IF($L1031="TC",0,IF($L1031="Nso",0,VLOOKUP($A1028,'Marks Entry'!$B$9:$FN$108,76,0)))</f>
        <v>0</v>
      </c>
      <c r="G1045" s="527">
        <f>IF($L1031="TC",0,IF($L1031="Nso",0,VLOOKUP($A1028,'Marks Entry'!$B$9:$FN$108,79,0)))</f>
        <v>0</v>
      </c>
      <c r="H1045" s="529">
        <f t="shared" si="84"/>
        <v>0</v>
      </c>
      <c r="I1045" s="1273">
        <f>IF($L1031="TC",0,IF($L1031="Nso",0,VLOOKUP($A1028,'Marks Entry'!$B$9:$FN$108,83,0)))</f>
        <v>0</v>
      </c>
      <c r="J1045" s="1274"/>
      <c r="K1045" s="533">
        <f t="shared" si="85"/>
        <v>0</v>
      </c>
      <c r="L1045" s="1275">
        <f>IF($L1031="TC",0,IF($L1031="Nso",0,VLOOKUP($A1028,'Marks Entry'!$B$9:$FN$108,86,0)))</f>
        <v>0</v>
      </c>
      <c r="M1045" s="1276"/>
      <c r="N1045" s="537">
        <f t="shared" si="86"/>
        <v>0</v>
      </c>
      <c r="O1045" s="544" t="str">
        <f>IF($L1031="TC",0,IF($L1031="Nso",0,VLOOKUP($A1028,'Marks Entry'!$B$9:$FN$108,90,0)))</f>
        <v>E</v>
      </c>
      <c r="P1045" s="1007"/>
    </row>
    <row r="1046" spans="1:16" s="73" customFormat="1" ht="20.45" customHeight="1">
      <c r="A1046" s="1425"/>
      <c r="B1046" s="543" t="s">
        <v>210</v>
      </c>
      <c r="C1046" s="1271" t="str">
        <f>'Marks Entry'!$CN$3</f>
        <v>MATHEMATICS</v>
      </c>
      <c r="D1046" s="1272"/>
      <c r="E1046" s="527">
        <f>IF($L1031="TC",0,IF($L1031="Nso",0,VLOOKUP($A1028,'Marks Entry'!$B$9:$FN$108,93,0)))</f>
        <v>0</v>
      </c>
      <c r="F1046" s="527">
        <f>IF($L1031="TC",0,IF($L1031="Nso",0,VLOOKUP($A1028,'Marks Entry'!$B$9:$FN$108,96,0)))</f>
        <v>0</v>
      </c>
      <c r="G1046" s="527">
        <f>IF($L1031="TC",0,IF($L1031="Nso",0,VLOOKUP($A1028,'Marks Entry'!$B$9:$FN$108,99,0)))</f>
        <v>0</v>
      </c>
      <c r="H1046" s="529">
        <f t="shared" si="84"/>
        <v>0</v>
      </c>
      <c r="I1046" s="1273">
        <f>IF($L1031="TC",0,IF($L1031="Nso",0,VLOOKUP($A1028,'Marks Entry'!$B$9:$FN$108,103,0)))</f>
        <v>0</v>
      </c>
      <c r="J1046" s="1274"/>
      <c r="K1046" s="533">
        <f t="shared" si="85"/>
        <v>0</v>
      </c>
      <c r="L1046" s="1275">
        <f>IF($L1031="TC",0,IF($L1031="Nso",0,VLOOKUP($A1028,'Marks Entry'!$B$9:$FN$108,106,0)))</f>
        <v>0</v>
      </c>
      <c r="M1046" s="1276"/>
      <c r="N1046" s="537">
        <f t="shared" si="86"/>
        <v>0</v>
      </c>
      <c r="O1046" s="544" t="str">
        <f>IF($L1031="TC",0,IF($L1031="Nso",0,VLOOKUP($A1028,'Marks Entry'!$B$9:$FN$108,110,0)))</f>
        <v>E</v>
      </c>
      <c r="P1046" s="1007"/>
    </row>
    <row r="1047" spans="1:16" s="73" customFormat="1" ht="20.45" customHeight="1" thickBot="1">
      <c r="A1047" s="1425"/>
      <c r="B1047" s="543" t="s">
        <v>210</v>
      </c>
      <c r="C1047" s="1277" t="str">
        <f>'Marks Entry'!$DH$3</f>
        <v>SOCIAL SCIENCE</v>
      </c>
      <c r="D1047" s="1278"/>
      <c r="E1047" s="527">
        <f>IF($L1031="TC",0,IF($L1031="Nso",0,VLOOKUP($A1028,'Marks Entry'!$B$9:$FN$108,113,0)))</f>
        <v>0</v>
      </c>
      <c r="F1047" s="527">
        <f>IF($L1031="TC",0,IF($L1031="Nso",0,VLOOKUP($A1028,'Marks Entry'!$B$9:$FN$108,116,0)))</f>
        <v>0</v>
      </c>
      <c r="G1047" s="527">
        <f>IF($L1031="TC",0,IF($L1031="Nso",0,VLOOKUP($A1028,'Marks Entry'!$B$9:$FN$108,119,0)))</f>
        <v>0</v>
      </c>
      <c r="H1047" s="530">
        <f t="shared" si="84"/>
        <v>0</v>
      </c>
      <c r="I1047" s="1279">
        <f>IF($L1031="TC",0,IF($L1031="Nso",0,VLOOKUP($A1028,'Marks Entry'!$B$9:$FN$108,123,0)))</f>
        <v>0</v>
      </c>
      <c r="J1047" s="1280"/>
      <c r="K1047" s="534">
        <f t="shared" si="85"/>
        <v>0</v>
      </c>
      <c r="L1047" s="1281">
        <f>IF($L1031="TC",0,IF($L1031="Nso",0,VLOOKUP($A1028,'Marks Entry'!$B$9:$FN$108,126,0)))</f>
        <v>0</v>
      </c>
      <c r="M1047" s="1282"/>
      <c r="N1047" s="537">
        <f t="shared" si="86"/>
        <v>0</v>
      </c>
      <c r="O1047" s="544" t="str">
        <f>IF($L1031="TC",0,IF($L1031="Nso",0,VLOOKUP($A1028,'Marks Entry'!$B$9:$FN$108,130,0)))</f>
        <v>E</v>
      </c>
      <c r="P1047" s="1007"/>
    </row>
    <row r="1048" spans="1:16" s="73" customFormat="1" ht="20.45" customHeight="1">
      <c r="A1048" s="1425"/>
      <c r="B1048" s="543" t="s">
        <v>210</v>
      </c>
      <c r="C1048" s="1350" t="s">
        <v>87</v>
      </c>
      <c r="D1048" s="1351"/>
      <c r="E1048" s="1352"/>
      <c r="F1048" s="1356" t="s">
        <v>88</v>
      </c>
      <c r="G1048" s="1357"/>
      <c r="H1048" s="1358" t="s">
        <v>89</v>
      </c>
      <c r="I1048" s="1358"/>
      <c r="J1048" s="1359" t="s">
        <v>44</v>
      </c>
      <c r="K1048" s="1360"/>
      <c r="L1048" s="236" t="s">
        <v>95</v>
      </c>
      <c r="M1048" s="691" t="s">
        <v>208</v>
      </c>
      <c r="N1048" s="200" t="s">
        <v>42</v>
      </c>
      <c r="O1048" s="545" t="s">
        <v>46</v>
      </c>
      <c r="P1048" s="1007"/>
    </row>
    <row r="1049" spans="1:16" s="73" customFormat="1" ht="20.45" customHeight="1" thickBot="1">
      <c r="A1049" s="1425"/>
      <c r="B1049" s="543" t="s">
        <v>210</v>
      </c>
      <c r="C1049" s="1353"/>
      <c r="D1049" s="1354"/>
      <c r="E1049" s="1355"/>
      <c r="F1049" s="1361">
        <f>IF($L1031="TC",0,IF($L1031="Nso",0,VLOOKUP($A1028,'Marks Entry'!$B$9:$FN$108,161,0)))</f>
        <v>1200</v>
      </c>
      <c r="G1049" s="1362"/>
      <c r="H1049" s="1363">
        <f>IF($L1031="TC",0,IF($L1031="Nso",0,VLOOKUP($A1028,'Marks Entry'!$B$9:$FN$108,162,0)))</f>
        <v>0</v>
      </c>
      <c r="I1049" s="1363"/>
      <c r="J1049" s="1364">
        <f>IF($L1031="TC",0,IF($L1031="Nso",0,VLOOKUP($A1028,'Marks Entry'!$B$9:$FN$108,163,0)))</f>
        <v>0</v>
      </c>
      <c r="K1049" s="1365"/>
      <c r="L1049" s="237" t="str">
        <f>IF($L1031="TC",0,IF($L1031="Nso",0,VLOOKUP($A1028,'Marks Entry'!$B$9:$FN$108,164,0)))</f>
        <v/>
      </c>
      <c r="M1049" s="237" t="str">
        <f>IF($L1031="TC",0,IF($L1031="Nso",0,VLOOKUP($A1028,'Marks Entry'!$B$9:$FN$108,165,0)))</f>
        <v/>
      </c>
      <c r="N1049" s="542" t="str">
        <f>IF($L1031="TC","TC",IF($L1031="Nso","NSO",VLOOKUP($A1028,'Marks Entry'!$B$9:$FN$108,166,0)))</f>
        <v>PROMOTED</v>
      </c>
      <c r="O1049" s="546" t="str">
        <f>IF($L1031="Nso",0,VLOOKUP($A1028,'Marks Entry'!$B$9:$FN$108,168,0))</f>
        <v/>
      </c>
      <c r="P1049" s="1007"/>
    </row>
    <row r="1050" spans="1:16" s="73" customFormat="1" ht="20.45" customHeight="1">
      <c r="A1050" s="1425"/>
      <c r="B1050" s="543" t="s">
        <v>210</v>
      </c>
      <c r="C1050" s="1332" t="s">
        <v>62</v>
      </c>
      <c r="D1050" s="1333"/>
      <c r="E1050" s="1333"/>
      <c r="F1050" s="1333"/>
      <c r="G1050" s="1333"/>
      <c r="H1050" s="1333"/>
      <c r="I1050" s="1334"/>
      <c r="J1050" s="1335" t="s">
        <v>63</v>
      </c>
      <c r="K1050" s="1335"/>
      <c r="L1050" s="1336"/>
      <c r="M1050" s="238">
        <f>IF($L1031="TC",0,IF($L1031="Nso",0,VLOOKUP($A1028,'Marks Entry'!$B$9:$FN$108,158,0)))</f>
        <v>0</v>
      </c>
      <c r="N1050" s="1337" t="s">
        <v>104</v>
      </c>
      <c r="O1050" s="1338"/>
      <c r="P1050" s="1007"/>
    </row>
    <row r="1051" spans="1:16" s="73" customFormat="1" ht="20.45" customHeight="1" thickBot="1">
      <c r="A1051" s="1425"/>
      <c r="B1051" s="543" t="s">
        <v>210</v>
      </c>
      <c r="C1051" s="1339" t="s">
        <v>57</v>
      </c>
      <c r="D1051" s="1340"/>
      <c r="E1051" s="1340"/>
      <c r="F1051" s="1341" t="s">
        <v>168</v>
      </c>
      <c r="G1051" s="1341"/>
      <c r="H1051" s="1341"/>
      <c r="I1051" s="523" t="s">
        <v>50</v>
      </c>
      <c r="J1051" s="1342" t="s">
        <v>64</v>
      </c>
      <c r="K1051" s="1342"/>
      <c r="L1051" s="1343"/>
      <c r="M1051" s="239">
        <f>IF($L1031="TC",0,IF($L1031="Nso",0,VLOOKUP($A1028,'Marks Entry'!$B$9:$FN$108,159,0)))</f>
        <v>0</v>
      </c>
      <c r="N1051" s="1344" t="str">
        <f>IF($L1031="TC",0,IF($L1031="Nso",0,VLOOKUP($A1028,'Marks Entry'!$B$9:$FN$108,160,0)))</f>
        <v/>
      </c>
      <c r="O1051" s="1345"/>
      <c r="P1051" s="1007"/>
    </row>
    <row r="1052" spans="1:16" s="73" customFormat="1" ht="20.45" customHeight="1">
      <c r="A1052" s="1425"/>
      <c r="B1052" s="543" t="s">
        <v>210</v>
      </c>
      <c r="C1052" s="1339"/>
      <c r="D1052" s="1340"/>
      <c r="E1052" s="1340"/>
      <c r="F1052" s="1341"/>
      <c r="G1052" s="1341"/>
      <c r="H1052" s="1341"/>
      <c r="I1052" s="524" t="s">
        <v>102</v>
      </c>
      <c r="J1052" s="1346" t="s">
        <v>65</v>
      </c>
      <c r="K1052" s="1346"/>
      <c r="L1052" s="1347"/>
      <c r="M1052" s="1348" t="str">
        <f>IF($L1031="TC",0,IF($L1031="Nso",0,VLOOKUP($A1028,'Marks Entry'!$B$9:$FN$108,169,0)))</f>
        <v>Need Improvement</v>
      </c>
      <c r="N1052" s="1348"/>
      <c r="O1052" s="1349"/>
      <c r="P1052" s="1007"/>
    </row>
    <row r="1053" spans="1:16" s="73" customFormat="1" ht="20.45" customHeight="1">
      <c r="A1053" s="1425"/>
      <c r="B1053" s="543" t="s">
        <v>210</v>
      </c>
      <c r="C1053" s="1397" t="str">
        <f>'Marks Entry'!$EB$3</f>
        <v>Work Exp.</v>
      </c>
      <c r="D1053" s="1398"/>
      <c r="E1053" s="1399"/>
      <c r="F1053" s="1400" t="str">
        <f>IF($L1031="TC",0,IF($L1031="Nso",0,VLOOKUP($A1028,'Marks Entry'!$B$9:$GM$108,186,0)))</f>
        <v>0/100</v>
      </c>
      <c r="G1053" s="1400"/>
      <c r="H1053" s="1400"/>
      <c r="I1053" s="59" t="str">
        <f>IF($L1031="TC",0,IF($L1031="Nso",0,VLOOKUP($A1028,'Marks Entry'!$B$9:$GM$108,139,0)))</f>
        <v>E</v>
      </c>
      <c r="J1053" s="1401" t="s">
        <v>81</v>
      </c>
      <c r="K1053" s="1401"/>
      <c r="L1053" s="1402"/>
      <c r="M1053" s="1403">
        <f>'Marks Entry'!$AA$2</f>
        <v>45041</v>
      </c>
      <c r="N1053" s="1403"/>
      <c r="O1053" s="1404"/>
      <c r="P1053" s="1007"/>
    </row>
    <row r="1054" spans="1:16" s="73" customFormat="1" ht="20.45" customHeight="1">
      <c r="A1054" s="1425"/>
      <c r="B1054" s="543" t="s">
        <v>210</v>
      </c>
      <c r="C1054" s="1405" t="str">
        <f>'Marks Entry'!$EK$3</f>
        <v>Art Edu.</v>
      </c>
      <c r="D1054" s="1400"/>
      <c r="E1054" s="1400"/>
      <c r="F1054" s="1406" t="str">
        <f>IF($L1031="TC",0,IF($L1031="Nso",0,VLOOKUP($A1028,'Marks Entry'!$B$9:$GM$108,190,0)))</f>
        <v>0/100</v>
      </c>
      <c r="G1054" s="1407"/>
      <c r="H1054" s="1408"/>
      <c r="I1054" s="59" t="str">
        <f>IF($L1031="TC",0,IF($L1031="Nso",0,VLOOKUP($A1028,'Marks Entry'!$B$9:$GM$108,148,0)))</f>
        <v>E</v>
      </c>
      <c r="J1054" s="1409"/>
      <c r="K1054" s="1409"/>
      <c r="L1054" s="1410"/>
      <c r="M1054" s="1410"/>
      <c r="N1054" s="1410"/>
      <c r="O1054" s="1411"/>
      <c r="P1054" s="1007"/>
    </row>
    <row r="1055" spans="1:16" s="73" customFormat="1" ht="20.45" customHeight="1">
      <c r="A1055" s="1425"/>
      <c r="B1055" s="543" t="s">
        <v>210</v>
      </c>
      <c r="C1055" s="1366" t="str">
        <f>'Marks Entry'!$ET$3</f>
        <v>HEALTH &amp; PHY. EDU.</v>
      </c>
      <c r="D1055" s="1367"/>
      <c r="E1055" s="1367"/>
      <c r="F1055" s="1368" t="str">
        <f>IF($L1031="TC",0,IF($L1031="Nso",0,VLOOKUP($A1028,'Marks Entry'!$B$9:$GM$108,194,0)))</f>
        <v>0/100</v>
      </c>
      <c r="G1055" s="1369"/>
      <c r="H1055" s="1370"/>
      <c r="I1055" s="59" t="str">
        <f>IF($L1031="TC",0,IF($L1031="Nso",0,VLOOKUP($A1028,'Marks Entry'!$B$9:$GM$108,157,0)))</f>
        <v>E</v>
      </c>
      <c r="J1055" s="1371" t="s">
        <v>77</v>
      </c>
      <c r="K1055" s="1372"/>
      <c r="L1055" s="1373"/>
      <c r="M1055" s="1377"/>
      <c r="N1055" s="1372"/>
      <c r="O1055" s="1378"/>
      <c r="P1055" s="1007"/>
    </row>
    <row r="1056" spans="1:16" s="73" customFormat="1" ht="20.45" customHeight="1">
      <c r="A1056" s="1425"/>
      <c r="B1056" s="543" t="s">
        <v>210</v>
      </c>
      <c r="C1056" s="1381" t="s">
        <v>66</v>
      </c>
      <c r="D1056" s="1382"/>
      <c r="E1056" s="1382"/>
      <c r="F1056" s="1382"/>
      <c r="G1056" s="1382"/>
      <c r="H1056" s="1382"/>
      <c r="I1056" s="1383"/>
      <c r="J1056" s="1374"/>
      <c r="K1056" s="1375"/>
      <c r="L1056" s="1376"/>
      <c r="M1056" s="1379"/>
      <c r="N1056" s="1375"/>
      <c r="O1056" s="1380"/>
      <c r="P1056" s="1007"/>
    </row>
    <row r="1057" spans="1:16" s="73" customFormat="1" ht="20.45" customHeight="1" thickBot="1">
      <c r="A1057" s="1425"/>
      <c r="B1057" s="543" t="s">
        <v>210</v>
      </c>
      <c r="C1057" s="60" t="s">
        <v>67</v>
      </c>
      <c r="D1057" s="1384" t="s">
        <v>72</v>
      </c>
      <c r="E1057" s="1385"/>
      <c r="F1057" s="1384" t="s">
        <v>73</v>
      </c>
      <c r="G1057" s="1386"/>
      <c r="H1057" s="1386"/>
      <c r="I1057" s="1387"/>
      <c r="J1057" s="1388" t="s">
        <v>78</v>
      </c>
      <c r="K1057" s="1389"/>
      <c r="L1057" s="1389"/>
      <c r="M1057" s="1389"/>
      <c r="N1057" s="1389"/>
      <c r="O1057" s="1390"/>
      <c r="P1057" s="1007"/>
    </row>
    <row r="1058" spans="1:16" s="73" customFormat="1" ht="20.45" customHeight="1">
      <c r="A1058" s="1425"/>
      <c r="B1058" s="543" t="s">
        <v>210</v>
      </c>
      <c r="C1058" s="690" t="s">
        <v>68</v>
      </c>
      <c r="D1058" s="1328" t="s">
        <v>211</v>
      </c>
      <c r="E1058" s="1327"/>
      <c r="F1058" s="1394" t="s">
        <v>74</v>
      </c>
      <c r="G1058" s="1395"/>
      <c r="H1058" s="1395"/>
      <c r="I1058" s="1396"/>
      <c r="J1058" s="1391"/>
      <c r="K1058" s="1392"/>
      <c r="L1058" s="1392"/>
      <c r="M1058" s="1392"/>
      <c r="N1058" s="1392"/>
      <c r="O1058" s="1393"/>
      <c r="P1058" s="1007"/>
    </row>
    <row r="1059" spans="1:16" s="73" customFormat="1" ht="20.45" customHeight="1">
      <c r="A1059" s="1425"/>
      <c r="B1059" s="543" t="s">
        <v>210</v>
      </c>
      <c r="C1059" s="689" t="s">
        <v>69</v>
      </c>
      <c r="D1059" s="1275" t="s">
        <v>212</v>
      </c>
      <c r="E1059" s="1274"/>
      <c r="F1059" s="1413" t="s">
        <v>75</v>
      </c>
      <c r="G1059" s="1414"/>
      <c r="H1059" s="1414"/>
      <c r="I1059" s="1415"/>
      <c r="J1059" s="1391"/>
      <c r="K1059" s="1392"/>
      <c r="L1059" s="1392"/>
      <c r="M1059" s="1392"/>
      <c r="N1059" s="1392"/>
      <c r="O1059" s="1393"/>
      <c r="P1059" s="1007"/>
    </row>
    <row r="1060" spans="1:16" s="73" customFormat="1" ht="20.45" customHeight="1">
      <c r="A1060" s="1425"/>
      <c r="B1060" s="543" t="s">
        <v>210</v>
      </c>
      <c r="C1060" s="689" t="s">
        <v>71</v>
      </c>
      <c r="D1060" s="1275" t="s">
        <v>213</v>
      </c>
      <c r="E1060" s="1274"/>
      <c r="F1060" s="1413" t="s">
        <v>76</v>
      </c>
      <c r="G1060" s="1414"/>
      <c r="H1060" s="1414"/>
      <c r="I1060" s="1415"/>
      <c r="J1060" s="1416" t="s">
        <v>90</v>
      </c>
      <c r="K1060" s="1417"/>
      <c r="L1060" s="1417"/>
      <c r="M1060" s="1417"/>
      <c r="N1060" s="1417"/>
      <c r="O1060" s="1418"/>
      <c r="P1060" s="1007"/>
    </row>
    <row r="1061" spans="1:16" s="73" customFormat="1" ht="20.45" customHeight="1">
      <c r="A1061" s="1425"/>
      <c r="B1061" s="543" t="s">
        <v>210</v>
      </c>
      <c r="C1061" s="689" t="s">
        <v>70</v>
      </c>
      <c r="D1061" s="1275" t="s">
        <v>214</v>
      </c>
      <c r="E1061" s="1274"/>
      <c r="F1061" s="1413" t="s">
        <v>103</v>
      </c>
      <c r="G1061" s="1414"/>
      <c r="H1061" s="1414"/>
      <c r="I1061" s="1415"/>
      <c r="J1061" s="1416"/>
      <c r="K1061" s="1417"/>
      <c r="L1061" s="1417"/>
      <c r="M1061" s="1417"/>
      <c r="N1061" s="1417"/>
      <c r="O1061" s="1418"/>
      <c r="P1061" s="1007"/>
    </row>
    <row r="1062" spans="1:16" s="73" customFormat="1" ht="20.45" customHeight="1" thickBot="1">
      <c r="A1062" s="1425"/>
      <c r="B1062" s="547" t="s">
        <v>210</v>
      </c>
      <c r="C1062" s="548" t="s">
        <v>153</v>
      </c>
      <c r="D1062" s="1281" t="s">
        <v>215</v>
      </c>
      <c r="E1062" s="1280"/>
      <c r="F1062" s="1422" t="s">
        <v>216</v>
      </c>
      <c r="G1062" s="1423"/>
      <c r="H1062" s="1423"/>
      <c r="I1062" s="1424"/>
      <c r="J1062" s="1419"/>
      <c r="K1062" s="1420"/>
      <c r="L1062" s="1420"/>
      <c r="M1062" s="1420"/>
      <c r="N1062" s="1420"/>
      <c r="O1062" s="1421"/>
      <c r="P1062" s="1007"/>
    </row>
    <row r="1063" spans="1:16" s="73" customFormat="1" ht="21" customHeight="1">
      <c r="A1063" s="1412"/>
      <c r="B1063" s="1412"/>
      <c r="C1063" s="1412"/>
      <c r="D1063" s="1412"/>
      <c r="E1063" s="1412"/>
      <c r="F1063" s="1412"/>
      <c r="G1063" s="1412"/>
      <c r="H1063" s="1412"/>
      <c r="I1063" s="1412"/>
      <c r="J1063" s="1412"/>
      <c r="K1063" s="1412"/>
      <c r="L1063" s="1412"/>
      <c r="M1063" s="1412"/>
      <c r="N1063" s="1412"/>
      <c r="O1063" s="1412"/>
      <c r="P1063" s="1412"/>
    </row>
    <row r="1064" spans="1:16" s="73" customFormat="1" ht="21" customHeight="1">
      <c r="A1064" s="692"/>
      <c r="B1064" s="688"/>
      <c r="C1064" s="688"/>
      <c r="D1064" s="688"/>
      <c r="E1064" s="688"/>
      <c r="F1064" s="688"/>
      <c r="G1064" s="688"/>
      <c r="H1064" s="688"/>
      <c r="I1064" s="688"/>
      <c r="J1064" s="688"/>
      <c r="K1064" s="688"/>
      <c r="L1064" s="688"/>
      <c r="M1064" s="688"/>
      <c r="N1064" s="688"/>
      <c r="O1064" s="688"/>
      <c r="P1064" s="688"/>
    </row>
    <row r="1065" spans="1:16" s="73" customFormat="1" ht="17.25" customHeight="1" thickBot="1">
      <c r="A1065" s="241">
        <f>A1028+1</f>
        <v>30</v>
      </c>
      <c r="B1065" s="1302" t="s">
        <v>53</v>
      </c>
      <c r="C1065" s="1302"/>
      <c r="D1065" s="1302"/>
      <c r="E1065" s="1302"/>
      <c r="F1065" s="1302"/>
      <c r="G1065" s="1302"/>
      <c r="H1065" s="1302"/>
      <c r="I1065" s="1302"/>
      <c r="J1065" s="1302"/>
      <c r="K1065" s="1302"/>
      <c r="L1065" s="1302"/>
      <c r="M1065" s="1302"/>
      <c r="N1065" s="1302"/>
      <c r="O1065" s="1302"/>
      <c r="P1065" s="1007"/>
    </row>
    <row r="1066" spans="1:16" s="73" customFormat="1" ht="44.25" customHeight="1">
      <c r="A1066" s="1425"/>
      <c r="B1066" s="1304" t="str">
        <f>IF(L1068&gt;0,CONCATENATE(I1068,L1068),0)</f>
        <v>Roll No.:-930</v>
      </c>
      <c r="C1066" s="1306"/>
      <c r="D1066" s="1308" t="str">
        <f>Master!$E$8</f>
        <v>Govt. Sr. Secondary School Raimalwada</v>
      </c>
      <c r="E1066" s="1309"/>
      <c r="F1066" s="1309"/>
      <c r="G1066" s="1309"/>
      <c r="H1066" s="1309"/>
      <c r="I1066" s="1309"/>
      <c r="J1066" s="1309"/>
      <c r="K1066" s="1309"/>
      <c r="L1066" s="1309"/>
      <c r="M1066" s="1309"/>
      <c r="N1066" s="1309"/>
      <c r="O1066" s="1310"/>
      <c r="P1066" s="1007"/>
    </row>
    <row r="1067" spans="1:16" s="73" customFormat="1" ht="26.25" customHeight="1" thickBot="1">
      <c r="A1067" s="1425"/>
      <c r="B1067" s="1305"/>
      <c r="C1067" s="1307"/>
      <c r="D1067" s="1311" t="str">
        <f>Master!$E$11</f>
        <v>P.S.-Bapini (Jodhpur)</v>
      </c>
      <c r="E1067" s="1311"/>
      <c r="F1067" s="1311"/>
      <c r="G1067" s="1311"/>
      <c r="H1067" s="1311"/>
      <c r="I1067" s="1311"/>
      <c r="J1067" s="1311"/>
      <c r="K1067" s="1311"/>
      <c r="L1067" s="1311"/>
      <c r="M1067" s="1311"/>
      <c r="N1067" s="1311"/>
      <c r="O1067" s="1312"/>
      <c r="P1067" s="1007"/>
    </row>
    <row r="1068" spans="1:16" s="73" customFormat="1" ht="15" customHeight="1">
      <c r="A1068" s="1425"/>
      <c r="B1068" s="1313"/>
      <c r="C1068" s="1314" t="s">
        <v>163</v>
      </c>
      <c r="D1068" s="1315"/>
      <c r="E1068" s="1315"/>
      <c r="F1068" s="1315"/>
      <c r="G1068" s="1315"/>
      <c r="H1068" s="1316"/>
      <c r="I1068" s="1320" t="s">
        <v>125</v>
      </c>
      <c r="J1068" s="1321"/>
      <c r="K1068" s="1321"/>
      <c r="L1068" s="1286">
        <f>VLOOKUP(A1065,'Marks Entry'!$B$9:$G$108,6)</f>
        <v>930</v>
      </c>
      <c r="M1068" s="1288" t="str">
        <f>CONCATENATE('Marks Entry'!$C$3,"0",'Marks Entry'!$G$3)</f>
        <v>School U-Dise Code :-08151106901</v>
      </c>
      <c r="N1068" s="1289"/>
      <c r="O1068" s="1290"/>
      <c r="P1068" s="1007"/>
    </row>
    <row r="1069" spans="1:16" s="73" customFormat="1" ht="15" customHeight="1">
      <c r="A1069" s="1425"/>
      <c r="B1069" s="1313"/>
      <c r="C1069" s="1314"/>
      <c r="D1069" s="1315"/>
      <c r="E1069" s="1315"/>
      <c r="F1069" s="1315"/>
      <c r="G1069" s="1315"/>
      <c r="H1069" s="1316"/>
      <c r="I1069" s="1320"/>
      <c r="J1069" s="1321"/>
      <c r="K1069" s="1321"/>
      <c r="L1069" s="1286"/>
      <c r="M1069" s="1291" t="str">
        <f>CONCATENATE('Marks Entry'!$I$3,'Marks Entry'!$J$3)</f>
        <v>Session :-2022-23</v>
      </c>
      <c r="N1069" s="1292"/>
      <c r="O1069" s="1293"/>
      <c r="P1069" s="1007"/>
    </row>
    <row r="1070" spans="1:16" s="73" customFormat="1" ht="15" customHeight="1" thickBot="1">
      <c r="A1070" s="1425"/>
      <c r="B1070" s="1313"/>
      <c r="C1070" s="1317"/>
      <c r="D1070" s="1318"/>
      <c r="E1070" s="1318"/>
      <c r="F1070" s="1318"/>
      <c r="G1070" s="1318"/>
      <c r="H1070" s="1319"/>
      <c r="I1070" s="1322"/>
      <c r="J1070" s="1323"/>
      <c r="K1070" s="1323"/>
      <c r="L1070" s="1287"/>
      <c r="M1070" s="1294"/>
      <c r="N1070" s="1295"/>
      <c r="O1070" s="1296"/>
      <c r="P1070" s="1007"/>
    </row>
    <row r="1071" spans="1:16" s="73" customFormat="1" ht="19.5" customHeight="1">
      <c r="A1071" s="1425"/>
      <c r="B1071" s="543" t="s">
        <v>210</v>
      </c>
      <c r="C1071" s="1297" t="s">
        <v>21</v>
      </c>
      <c r="D1071" s="1298"/>
      <c r="E1071" s="1298"/>
      <c r="F1071" s="1298"/>
      <c r="G1071" s="1299"/>
      <c r="H1071" s="13" t="s">
        <v>161</v>
      </c>
      <c r="I1071" s="1300">
        <f>VLOOKUP($A1065,'Marks Entry'!$B$9:$FN$108,4,0)</f>
        <v>0</v>
      </c>
      <c r="J1071" s="1300"/>
      <c r="K1071" s="1300"/>
      <c r="L1071" s="1300"/>
      <c r="M1071" s="1300"/>
      <c r="N1071" s="1300"/>
      <c r="O1071" s="1301"/>
      <c r="P1071" s="1007"/>
    </row>
    <row r="1072" spans="1:16" s="73" customFormat="1" ht="19.5" customHeight="1">
      <c r="A1072" s="1425"/>
      <c r="B1072" s="543" t="s">
        <v>210</v>
      </c>
      <c r="C1072" s="1283" t="s">
        <v>23</v>
      </c>
      <c r="D1072" s="1284"/>
      <c r="E1072" s="1284"/>
      <c r="F1072" s="1284"/>
      <c r="G1072" s="1285"/>
      <c r="H1072" s="25" t="s">
        <v>161</v>
      </c>
      <c r="I1072" s="1252">
        <f>VLOOKUP($A1065,'Marks Entry'!$B$9:$FN$108,7,0)</f>
        <v>0</v>
      </c>
      <c r="J1072" s="1252"/>
      <c r="K1072" s="1252"/>
      <c r="L1072" s="1252"/>
      <c r="M1072" s="1252"/>
      <c r="N1072" s="1252"/>
      <c r="O1072" s="1253"/>
      <c r="P1072" s="1007"/>
    </row>
    <row r="1073" spans="1:16" s="73" customFormat="1" ht="19.5" customHeight="1">
      <c r="A1073" s="1425"/>
      <c r="B1073" s="543" t="s">
        <v>210</v>
      </c>
      <c r="C1073" s="1283" t="s">
        <v>24</v>
      </c>
      <c r="D1073" s="1284"/>
      <c r="E1073" s="1284"/>
      <c r="F1073" s="1284"/>
      <c r="G1073" s="1285"/>
      <c r="H1073" s="25" t="s">
        <v>161</v>
      </c>
      <c r="I1073" s="1252">
        <f>VLOOKUP($A1065,'Marks Entry'!$B$9:$FN$108,8,0)</f>
        <v>0</v>
      </c>
      <c r="J1073" s="1252"/>
      <c r="K1073" s="1252"/>
      <c r="L1073" s="1252"/>
      <c r="M1073" s="1252"/>
      <c r="N1073" s="1252"/>
      <c r="O1073" s="1253"/>
      <c r="P1073" s="1007"/>
    </row>
    <row r="1074" spans="1:16" s="73" customFormat="1" ht="19.5" customHeight="1">
      <c r="A1074" s="1425"/>
      <c r="B1074" s="543" t="s">
        <v>210</v>
      </c>
      <c r="C1074" s="1283" t="s">
        <v>55</v>
      </c>
      <c r="D1074" s="1284"/>
      <c r="E1074" s="1284"/>
      <c r="F1074" s="1284"/>
      <c r="G1074" s="1285"/>
      <c r="H1074" s="25" t="s">
        <v>161</v>
      </c>
      <c r="I1074" s="1252">
        <f>VLOOKUP($A1065,'Marks Entry'!$B$9:$FN$108,9,0)</f>
        <v>0</v>
      </c>
      <c r="J1074" s="1252"/>
      <c r="K1074" s="1252"/>
      <c r="L1074" s="1252"/>
      <c r="M1074" s="1252"/>
      <c r="N1074" s="1252"/>
      <c r="O1074" s="1253"/>
      <c r="P1074" s="1007"/>
    </row>
    <row r="1075" spans="1:16" s="73" customFormat="1" ht="19.5" customHeight="1">
      <c r="A1075" s="1425"/>
      <c r="B1075" s="543" t="s">
        <v>210</v>
      </c>
      <c r="C1075" s="1283" t="s">
        <v>56</v>
      </c>
      <c r="D1075" s="1284"/>
      <c r="E1075" s="1284"/>
      <c r="F1075" s="1284"/>
      <c r="G1075" s="1285"/>
      <c r="H1075" s="25" t="s">
        <v>161</v>
      </c>
      <c r="I1075" s="1251" t="str">
        <f>CONCATENATE('Marks Entry'!$G$4,'Marks Entry'!$J$4)</f>
        <v>6(A)</v>
      </c>
      <c r="J1075" s="1252"/>
      <c r="K1075" s="1252"/>
      <c r="L1075" s="1252"/>
      <c r="M1075" s="1252"/>
      <c r="N1075" s="1252"/>
      <c r="O1075" s="1253"/>
      <c r="P1075" s="1007"/>
    </row>
    <row r="1076" spans="1:16" s="73" customFormat="1" ht="19.5" customHeight="1" thickBot="1">
      <c r="A1076" s="1425"/>
      <c r="B1076" s="543" t="s">
        <v>210</v>
      </c>
      <c r="C1076" s="1254" t="s">
        <v>26</v>
      </c>
      <c r="D1076" s="1255"/>
      <c r="E1076" s="1255"/>
      <c r="F1076" s="1255"/>
      <c r="G1076" s="1256"/>
      <c r="H1076" s="61" t="s">
        <v>161</v>
      </c>
      <c r="I1076" s="1257">
        <f>VLOOKUP($A1065,'Marks Entry'!$B$9:$FN$108,10,0)</f>
        <v>0</v>
      </c>
      <c r="J1076" s="1257"/>
      <c r="K1076" s="1257"/>
      <c r="L1076" s="1257"/>
      <c r="M1076" s="1257"/>
      <c r="N1076" s="1257"/>
      <c r="O1076" s="1258"/>
      <c r="P1076" s="1007"/>
    </row>
    <row r="1077" spans="1:16" s="73" customFormat="1" ht="34.5" customHeight="1">
      <c r="A1077" s="1425"/>
      <c r="B1077" s="543" t="s">
        <v>210</v>
      </c>
      <c r="C1077" s="1259" t="s">
        <v>57</v>
      </c>
      <c r="D1077" s="1260"/>
      <c r="E1077" s="525" t="s">
        <v>82</v>
      </c>
      <c r="F1077" s="525" t="s">
        <v>83</v>
      </c>
      <c r="G1077" s="525" t="str">
        <f>'Marks Entry'!$R$5</f>
        <v>No Bag Day Activity</v>
      </c>
      <c r="H1077" s="521" t="s">
        <v>32</v>
      </c>
      <c r="I1077" s="1261" t="s">
        <v>58</v>
      </c>
      <c r="J1077" s="1262"/>
      <c r="K1077" s="522" t="s">
        <v>203</v>
      </c>
      <c r="L1077" s="1263" t="s">
        <v>94</v>
      </c>
      <c r="M1077" s="1264"/>
      <c r="N1077" s="535" t="s">
        <v>86</v>
      </c>
      <c r="O1077" s="1265" t="s">
        <v>101</v>
      </c>
      <c r="P1077" s="1007"/>
    </row>
    <row r="1078" spans="1:16" s="73" customFormat="1" ht="20.45" customHeight="1" thickBot="1">
      <c r="A1078" s="1425"/>
      <c r="B1078" s="543" t="s">
        <v>210</v>
      </c>
      <c r="C1078" s="1267" t="s">
        <v>59</v>
      </c>
      <c r="D1078" s="1268"/>
      <c r="E1078" s="549">
        <f>'Marks Entry'!$N$7</f>
        <v>10</v>
      </c>
      <c r="F1078" s="549">
        <f>'Marks Entry'!$Q$7</f>
        <v>10</v>
      </c>
      <c r="G1078" s="549">
        <f>'Marks Entry'!$T$7</f>
        <v>10</v>
      </c>
      <c r="H1078" s="111">
        <f>SUM(E1078:G1078)</f>
        <v>30</v>
      </c>
      <c r="I1078" s="1269">
        <f>'Marks Entry'!$X$7</f>
        <v>70</v>
      </c>
      <c r="J1078" s="1270"/>
      <c r="K1078" s="531">
        <f>SUM(H1078,I1078)</f>
        <v>100</v>
      </c>
      <c r="L1078" s="1330">
        <f>'Marks Entry'!$AA$7</f>
        <v>100</v>
      </c>
      <c r="M1078" s="1331"/>
      <c r="N1078" s="536">
        <f>H1078+I1078+L1078</f>
        <v>200</v>
      </c>
      <c r="O1078" s="1266"/>
      <c r="P1078" s="1007"/>
    </row>
    <row r="1079" spans="1:16" s="73" customFormat="1" ht="20.45" customHeight="1">
      <c r="A1079" s="1425"/>
      <c r="B1079" s="543" t="s">
        <v>210</v>
      </c>
      <c r="C1079" s="1324" t="str">
        <f>'Marks Entry'!$L$3</f>
        <v>HINDI</v>
      </c>
      <c r="D1079" s="1325"/>
      <c r="E1079" s="527">
        <f>IF($L1068="TC",0,IF($L1068="Nso",0,VLOOKUP($A1065,'Marks Entry'!$B$9:$FN$108,13,0)))</f>
        <v>0</v>
      </c>
      <c r="F1079" s="527">
        <f>IF($L1068="TC",0,IF($L1068="Nso",0,VLOOKUP($A1065,'Marks Entry'!$B$9:$FN$108,16,0)))</f>
        <v>0</v>
      </c>
      <c r="G1079" s="527">
        <f>IF($L1068="TC",0,IF($L1068="Nso",0,VLOOKUP($A1065,'Marks Entry'!$B$9:$FN$108,19,0)))</f>
        <v>0</v>
      </c>
      <c r="H1079" s="528">
        <f>SUM(E1079:G1079)</f>
        <v>0</v>
      </c>
      <c r="I1079" s="1326">
        <f>IF($L1068="TC",0,IF($L1068="Nso",0,VLOOKUP($A1065,'Marks Entry'!$B$9:$FN$108,23,0)))</f>
        <v>0</v>
      </c>
      <c r="J1079" s="1327"/>
      <c r="K1079" s="532">
        <f>SUM(H1079,I1079)</f>
        <v>0</v>
      </c>
      <c r="L1079" s="1328">
        <f>IF($L1068="TC",0,IF($L1068="Nso",0,VLOOKUP($A1065,'Marks Entry'!$B$9:$FN$108,26,0)))</f>
        <v>0</v>
      </c>
      <c r="M1079" s="1329"/>
      <c r="N1079" s="537">
        <f>SUM(H1079,I1079,L1079)</f>
        <v>0</v>
      </c>
      <c r="O1079" s="544" t="str">
        <f>IF($L1068="TC",0,IF($L1068="Nso",0,VLOOKUP($A1065,'Marks Entry'!$B$9:$FN$108,30,0)))</f>
        <v>E</v>
      </c>
      <c r="P1079" s="1007"/>
    </row>
    <row r="1080" spans="1:16" s="73" customFormat="1" ht="20.45" customHeight="1">
      <c r="A1080" s="1425"/>
      <c r="B1080" s="543" t="s">
        <v>210</v>
      </c>
      <c r="C1080" s="1271" t="str">
        <f>'Marks Entry'!$AF$3</f>
        <v>ENGLISH</v>
      </c>
      <c r="D1080" s="1272"/>
      <c r="E1080" s="527">
        <f>IF($L1068="TC",0,IF($L1068="Nso",0,VLOOKUP($A1065,'Marks Entry'!$B$9:$FN$108,33,0)))</f>
        <v>0</v>
      </c>
      <c r="F1080" s="527">
        <f>IF($L1068="TC",0,IF($L1068="Nso",0,VLOOKUP($A1065,'Marks Entry'!$B$9:$FN$108,36,0)))</f>
        <v>0</v>
      </c>
      <c r="G1080" s="527">
        <f>IF($L1068="TC",0,IF($L1068="Nso",0,VLOOKUP($A1065,'Marks Entry'!$B$9:$FN$108,39,0)))</f>
        <v>0</v>
      </c>
      <c r="H1080" s="529">
        <f t="shared" ref="H1080:H1084" si="87">SUM(E1080:G1080)</f>
        <v>0</v>
      </c>
      <c r="I1080" s="1273">
        <f>IF($L1068="TC",0,IF($L1068="Nso",0,VLOOKUP($A1065,'Marks Entry'!$B$9:$FN$108,43,0)))</f>
        <v>0</v>
      </c>
      <c r="J1080" s="1274"/>
      <c r="K1080" s="533">
        <f t="shared" ref="K1080:K1084" si="88">SUM(H1080,I1080)</f>
        <v>0</v>
      </c>
      <c r="L1080" s="1275">
        <f>IF($L1068="TC",0,IF($L1068="Nso",0,VLOOKUP($A1065,'Marks Entry'!$B$9:$FN$108,46,0)))</f>
        <v>0</v>
      </c>
      <c r="M1080" s="1276"/>
      <c r="N1080" s="537">
        <f t="shared" ref="N1080:N1084" si="89">SUM(H1080,I1080,L1080)</f>
        <v>0</v>
      </c>
      <c r="O1080" s="544" t="str">
        <f>IF($L1068="TC",0,IF($L1068="Nso",0,VLOOKUP($A1065,'Marks Entry'!$B$9:$FN$108,50,0)))</f>
        <v>E</v>
      </c>
      <c r="P1080" s="1007"/>
    </row>
    <row r="1081" spans="1:16" s="73" customFormat="1" ht="20.45" customHeight="1">
      <c r="A1081" s="1425"/>
      <c r="B1081" s="543" t="s">
        <v>210</v>
      </c>
      <c r="C1081" s="1271" t="str">
        <f>'Marks Entry'!$AZ$3</f>
        <v>SANSKRIT</v>
      </c>
      <c r="D1081" s="1272"/>
      <c r="E1081" s="527">
        <f>IF($L1068="TC",0,IF($L1068="Nso",0,VLOOKUP($A1065,'Marks Entry'!$B$9:$FN$108,53,0)))</f>
        <v>0</v>
      </c>
      <c r="F1081" s="527">
        <f>IF($L1068="TC",0,IF($L1068="TC",0,IF($L1068="Nso",0,VLOOKUP($A1065,'Marks Entry'!$B$9:$FN$108,56,0))))</f>
        <v>0</v>
      </c>
      <c r="G1081" s="527">
        <f>IF($L1068="TC",0,IF($L1068="TC",0,IF($L1068="Nso",0,VLOOKUP($A1065,'Marks Entry'!$B$9:$FN$108,59,0))))</f>
        <v>0</v>
      </c>
      <c r="H1081" s="529">
        <f t="shared" si="87"/>
        <v>0</v>
      </c>
      <c r="I1081" s="1273">
        <f>IF($L1068="TC",0,IF($L1068="Nso",0,VLOOKUP($A1065,'Marks Entry'!$B$9:$FN$108,63,0)))</f>
        <v>0</v>
      </c>
      <c r="J1081" s="1274"/>
      <c r="K1081" s="533">
        <f t="shared" si="88"/>
        <v>0</v>
      </c>
      <c r="L1081" s="1275">
        <f>IF($L1068="TC",0,IF($L1068="Nso",0,VLOOKUP($A1065,'Marks Entry'!$B$9:$FN$108,66,0)))</f>
        <v>0</v>
      </c>
      <c r="M1081" s="1276"/>
      <c r="N1081" s="537">
        <f t="shared" si="89"/>
        <v>0</v>
      </c>
      <c r="O1081" s="544" t="str">
        <f>IF($L1068="TC",0,IF($L1068="Nso",0,VLOOKUP($A1065,'Marks Entry'!$B$9:$FN$108,70,0)))</f>
        <v>E</v>
      </c>
      <c r="P1081" s="1007"/>
    </row>
    <row r="1082" spans="1:16" s="73" customFormat="1" ht="20.45" customHeight="1">
      <c r="A1082" s="1425"/>
      <c r="B1082" s="543" t="s">
        <v>210</v>
      </c>
      <c r="C1082" s="1271" t="str">
        <f>'Marks Entry'!$BT$3</f>
        <v>SCIENCE</v>
      </c>
      <c r="D1082" s="1272"/>
      <c r="E1082" s="527">
        <f>IF($L1068="TC",0,IF($L1068="Nso",0,VLOOKUP($A1065,'Marks Entry'!$B$9:$FN$108,73,0)))</f>
        <v>0</v>
      </c>
      <c r="F1082" s="527">
        <f>IF($L1068="TC",0,IF($L1068="Nso",0,VLOOKUP($A1065,'Marks Entry'!$B$9:$FN$108,76,0)))</f>
        <v>0</v>
      </c>
      <c r="G1082" s="527">
        <f>IF($L1068="TC",0,IF($L1068="Nso",0,VLOOKUP($A1065,'Marks Entry'!$B$9:$FN$108,79,0)))</f>
        <v>0</v>
      </c>
      <c r="H1082" s="529">
        <f t="shared" si="87"/>
        <v>0</v>
      </c>
      <c r="I1082" s="1273">
        <f>IF($L1068="TC",0,IF($L1068="Nso",0,VLOOKUP($A1065,'Marks Entry'!$B$9:$FN$108,83,0)))</f>
        <v>0</v>
      </c>
      <c r="J1082" s="1274"/>
      <c r="K1082" s="533">
        <f t="shared" si="88"/>
        <v>0</v>
      </c>
      <c r="L1082" s="1275">
        <f>IF($L1068="TC",0,IF($L1068="Nso",0,VLOOKUP($A1065,'Marks Entry'!$B$9:$FN$108,86,0)))</f>
        <v>0</v>
      </c>
      <c r="M1082" s="1276"/>
      <c r="N1082" s="537">
        <f t="shared" si="89"/>
        <v>0</v>
      </c>
      <c r="O1082" s="544" t="str">
        <f>IF($L1068="TC",0,IF($L1068="Nso",0,VLOOKUP($A1065,'Marks Entry'!$B$9:$FN$108,90,0)))</f>
        <v>E</v>
      </c>
      <c r="P1082" s="1007"/>
    </row>
    <row r="1083" spans="1:16" s="73" customFormat="1" ht="20.45" customHeight="1">
      <c r="A1083" s="1425"/>
      <c r="B1083" s="543" t="s">
        <v>210</v>
      </c>
      <c r="C1083" s="1271" t="str">
        <f>'Marks Entry'!$CN$3</f>
        <v>MATHEMATICS</v>
      </c>
      <c r="D1083" s="1272"/>
      <c r="E1083" s="527">
        <f>IF($L1068="TC",0,IF($L1068="Nso",0,VLOOKUP($A1065,'Marks Entry'!$B$9:$FN$108,93,0)))</f>
        <v>0</v>
      </c>
      <c r="F1083" s="527">
        <f>IF($L1068="TC",0,IF($L1068="Nso",0,VLOOKUP($A1065,'Marks Entry'!$B$9:$FN$108,96,0)))</f>
        <v>0</v>
      </c>
      <c r="G1083" s="527">
        <f>IF($L1068="TC",0,IF($L1068="Nso",0,VLOOKUP($A1065,'Marks Entry'!$B$9:$FN$108,99,0)))</f>
        <v>0</v>
      </c>
      <c r="H1083" s="529">
        <f t="shared" si="87"/>
        <v>0</v>
      </c>
      <c r="I1083" s="1273">
        <f>IF($L1068="TC",0,IF($L1068="Nso",0,VLOOKUP($A1065,'Marks Entry'!$B$9:$FN$108,103,0)))</f>
        <v>0</v>
      </c>
      <c r="J1083" s="1274"/>
      <c r="K1083" s="533">
        <f t="shared" si="88"/>
        <v>0</v>
      </c>
      <c r="L1083" s="1275">
        <f>IF($L1068="TC",0,IF($L1068="Nso",0,VLOOKUP($A1065,'Marks Entry'!$B$9:$FN$108,106,0)))</f>
        <v>0</v>
      </c>
      <c r="M1083" s="1276"/>
      <c r="N1083" s="537">
        <f t="shared" si="89"/>
        <v>0</v>
      </c>
      <c r="O1083" s="544" t="str">
        <f>IF($L1068="TC",0,IF($L1068="Nso",0,VLOOKUP($A1065,'Marks Entry'!$B$9:$FN$108,110,0)))</f>
        <v>E</v>
      </c>
      <c r="P1083" s="1007"/>
    </row>
    <row r="1084" spans="1:16" s="73" customFormat="1" ht="20.45" customHeight="1" thickBot="1">
      <c r="A1084" s="1425"/>
      <c r="B1084" s="543" t="s">
        <v>210</v>
      </c>
      <c r="C1084" s="1277" t="str">
        <f>'Marks Entry'!$DH$3</f>
        <v>SOCIAL SCIENCE</v>
      </c>
      <c r="D1084" s="1278"/>
      <c r="E1084" s="527">
        <f>IF($L1068="TC",0,IF($L1068="Nso",0,VLOOKUP($A1065,'Marks Entry'!$B$9:$FN$108,113,0)))</f>
        <v>0</v>
      </c>
      <c r="F1084" s="527">
        <f>IF($L1068="TC",0,IF($L1068="Nso",0,VLOOKUP($A1065,'Marks Entry'!$B$9:$FN$108,116,0)))</f>
        <v>0</v>
      </c>
      <c r="G1084" s="527">
        <f>IF($L1068="TC",0,IF($L1068="Nso",0,VLOOKUP($A1065,'Marks Entry'!$B$9:$FN$108,119,0)))</f>
        <v>0</v>
      </c>
      <c r="H1084" s="530">
        <f t="shared" si="87"/>
        <v>0</v>
      </c>
      <c r="I1084" s="1279">
        <f>IF($L1068="TC",0,IF($L1068="Nso",0,VLOOKUP($A1065,'Marks Entry'!$B$9:$FN$108,123,0)))</f>
        <v>0</v>
      </c>
      <c r="J1084" s="1280"/>
      <c r="K1084" s="534">
        <f t="shared" si="88"/>
        <v>0</v>
      </c>
      <c r="L1084" s="1281">
        <f>IF($L1068="TC",0,IF($L1068="Nso",0,VLOOKUP($A1065,'Marks Entry'!$B$9:$FN$108,126,0)))</f>
        <v>0</v>
      </c>
      <c r="M1084" s="1282"/>
      <c r="N1084" s="537">
        <f t="shared" si="89"/>
        <v>0</v>
      </c>
      <c r="O1084" s="544" t="str">
        <f>IF($L1068="TC",0,IF($L1068="Nso",0,VLOOKUP($A1065,'Marks Entry'!$B$9:$FN$108,130,0)))</f>
        <v>E</v>
      </c>
      <c r="P1084" s="1007"/>
    </row>
    <row r="1085" spans="1:16" s="73" customFormat="1" ht="20.45" customHeight="1">
      <c r="A1085" s="1425"/>
      <c r="B1085" s="543" t="s">
        <v>210</v>
      </c>
      <c r="C1085" s="1350" t="s">
        <v>87</v>
      </c>
      <c r="D1085" s="1351"/>
      <c r="E1085" s="1352"/>
      <c r="F1085" s="1356" t="s">
        <v>88</v>
      </c>
      <c r="G1085" s="1357"/>
      <c r="H1085" s="1358" t="s">
        <v>89</v>
      </c>
      <c r="I1085" s="1358"/>
      <c r="J1085" s="1359" t="s">
        <v>44</v>
      </c>
      <c r="K1085" s="1360"/>
      <c r="L1085" s="236" t="s">
        <v>95</v>
      </c>
      <c r="M1085" s="691" t="s">
        <v>208</v>
      </c>
      <c r="N1085" s="200" t="s">
        <v>42</v>
      </c>
      <c r="O1085" s="545" t="s">
        <v>46</v>
      </c>
      <c r="P1085" s="1007"/>
    </row>
    <row r="1086" spans="1:16" s="73" customFormat="1" ht="20.45" customHeight="1" thickBot="1">
      <c r="A1086" s="1425"/>
      <c r="B1086" s="543" t="s">
        <v>210</v>
      </c>
      <c r="C1086" s="1353"/>
      <c r="D1086" s="1354"/>
      <c r="E1086" s="1355"/>
      <c r="F1086" s="1361">
        <f>IF($L1068="TC",0,IF($L1068="Nso",0,VLOOKUP($A1065,'Marks Entry'!$B$9:$FN$108,161,0)))</f>
        <v>1200</v>
      </c>
      <c r="G1086" s="1362"/>
      <c r="H1086" s="1363">
        <f>IF($L1068="TC",0,IF($L1068="Nso",0,VLOOKUP($A1065,'Marks Entry'!$B$9:$FN$108,162,0)))</f>
        <v>0</v>
      </c>
      <c r="I1086" s="1363"/>
      <c r="J1086" s="1364">
        <f>IF($L1068="TC",0,IF($L1068="Nso",0,VLOOKUP($A1065,'Marks Entry'!$B$9:$FN$108,163,0)))</f>
        <v>0</v>
      </c>
      <c r="K1086" s="1365"/>
      <c r="L1086" s="237" t="str">
        <f>IF($L1068="TC",0,IF($L1068="Nso",0,VLOOKUP($A1065,'Marks Entry'!$B$9:$FN$108,164,0)))</f>
        <v/>
      </c>
      <c r="M1086" s="237" t="str">
        <f>IF($L1068="TC",0,IF($L1068="Nso",0,VLOOKUP($A1065,'Marks Entry'!$B$9:$FN$108,165,0)))</f>
        <v/>
      </c>
      <c r="N1086" s="542" t="str">
        <f>IF($L1068="TC","TC",IF($L1068="Nso","NSO",VLOOKUP($A1065,'Marks Entry'!$B$9:$FN$108,166,0)))</f>
        <v>PROMOTED</v>
      </c>
      <c r="O1086" s="546" t="str">
        <f>IF($L1068="Nso",0,VLOOKUP($A1065,'Marks Entry'!$B$9:$FN$108,168,0))</f>
        <v/>
      </c>
      <c r="P1086" s="1007"/>
    </row>
    <row r="1087" spans="1:16" s="73" customFormat="1" ht="20.45" customHeight="1">
      <c r="A1087" s="1425"/>
      <c r="B1087" s="543" t="s">
        <v>210</v>
      </c>
      <c r="C1087" s="1332" t="s">
        <v>62</v>
      </c>
      <c r="D1087" s="1333"/>
      <c r="E1087" s="1333"/>
      <c r="F1087" s="1333"/>
      <c r="G1087" s="1333"/>
      <c r="H1087" s="1333"/>
      <c r="I1087" s="1334"/>
      <c r="J1087" s="1335" t="s">
        <v>63</v>
      </c>
      <c r="K1087" s="1335"/>
      <c r="L1087" s="1336"/>
      <c r="M1087" s="238">
        <f>IF($L1068="TC",0,IF($L1068="Nso",0,VLOOKUP($A1065,'Marks Entry'!$B$9:$FN$108,158,0)))</f>
        <v>0</v>
      </c>
      <c r="N1087" s="1337" t="s">
        <v>104</v>
      </c>
      <c r="O1087" s="1338"/>
      <c r="P1087" s="1007"/>
    </row>
    <row r="1088" spans="1:16" s="73" customFormat="1" ht="20.45" customHeight="1" thickBot="1">
      <c r="A1088" s="1425"/>
      <c r="B1088" s="543" t="s">
        <v>210</v>
      </c>
      <c r="C1088" s="1339" t="s">
        <v>57</v>
      </c>
      <c r="D1088" s="1340"/>
      <c r="E1088" s="1340"/>
      <c r="F1088" s="1341" t="s">
        <v>168</v>
      </c>
      <c r="G1088" s="1341"/>
      <c r="H1088" s="1341"/>
      <c r="I1088" s="523" t="s">
        <v>50</v>
      </c>
      <c r="J1088" s="1342" t="s">
        <v>64</v>
      </c>
      <c r="K1088" s="1342"/>
      <c r="L1088" s="1343"/>
      <c r="M1088" s="239">
        <f>IF($L1068="TC",0,IF($L1068="Nso",0,VLOOKUP($A1065,'Marks Entry'!$B$9:$FN$108,159,0)))</f>
        <v>0</v>
      </c>
      <c r="N1088" s="1344" t="str">
        <f>IF($L1068="TC",0,IF($L1068="Nso",0,VLOOKUP($A1065,'Marks Entry'!$B$9:$FN$108,160,0)))</f>
        <v/>
      </c>
      <c r="O1088" s="1345"/>
      <c r="P1088" s="1007"/>
    </row>
    <row r="1089" spans="1:16" s="73" customFormat="1" ht="20.45" customHeight="1">
      <c r="A1089" s="1425"/>
      <c r="B1089" s="543" t="s">
        <v>210</v>
      </c>
      <c r="C1089" s="1339"/>
      <c r="D1089" s="1340"/>
      <c r="E1089" s="1340"/>
      <c r="F1089" s="1341"/>
      <c r="G1089" s="1341"/>
      <c r="H1089" s="1341"/>
      <c r="I1089" s="524" t="s">
        <v>102</v>
      </c>
      <c r="J1089" s="1346" t="s">
        <v>65</v>
      </c>
      <c r="K1089" s="1346"/>
      <c r="L1089" s="1347"/>
      <c r="M1089" s="1348" t="str">
        <f>IF($L1068="TC",0,IF($L1068="Nso",0,VLOOKUP($A1065,'Marks Entry'!$B$9:$FN$108,169,0)))</f>
        <v>Need Improvement</v>
      </c>
      <c r="N1089" s="1348"/>
      <c r="O1089" s="1349"/>
      <c r="P1089" s="1007"/>
    </row>
    <row r="1090" spans="1:16" s="73" customFormat="1" ht="20.45" customHeight="1">
      <c r="A1090" s="1425"/>
      <c r="B1090" s="543" t="s">
        <v>210</v>
      </c>
      <c r="C1090" s="1397" t="str">
        <f>'Marks Entry'!$EB$3</f>
        <v>Work Exp.</v>
      </c>
      <c r="D1090" s="1398"/>
      <c r="E1090" s="1399"/>
      <c r="F1090" s="1400" t="str">
        <f>IF($L1068="TC",0,IF($L1068="Nso",0,VLOOKUP($A1065,'Marks Entry'!$B$9:$GM$108,186,0)))</f>
        <v>0/100</v>
      </c>
      <c r="G1090" s="1400"/>
      <c r="H1090" s="1400"/>
      <c r="I1090" s="59" t="str">
        <f>IF($L1068="TC",0,IF($L1068="Nso",0,VLOOKUP($A1065,'Marks Entry'!$B$9:$GM$108,139,0)))</f>
        <v>E</v>
      </c>
      <c r="J1090" s="1401" t="s">
        <v>81</v>
      </c>
      <c r="K1090" s="1401"/>
      <c r="L1090" s="1402"/>
      <c r="M1090" s="1403">
        <f>'Marks Entry'!$AA$2</f>
        <v>45041</v>
      </c>
      <c r="N1090" s="1403"/>
      <c r="O1090" s="1404"/>
      <c r="P1090" s="1007"/>
    </row>
    <row r="1091" spans="1:16" s="73" customFormat="1" ht="20.45" customHeight="1">
      <c r="A1091" s="1425"/>
      <c r="B1091" s="543" t="s">
        <v>210</v>
      </c>
      <c r="C1091" s="1405" t="str">
        <f>'Marks Entry'!$EK$3</f>
        <v>Art Edu.</v>
      </c>
      <c r="D1091" s="1400"/>
      <c r="E1091" s="1400"/>
      <c r="F1091" s="1406" t="str">
        <f>IF($L1068="TC",0,IF($L1068="Nso",0,VLOOKUP($A1065,'Marks Entry'!$B$9:$GM$108,190,0)))</f>
        <v>0/100</v>
      </c>
      <c r="G1091" s="1407"/>
      <c r="H1091" s="1408"/>
      <c r="I1091" s="59" t="str">
        <f>IF($L1068="TC",0,IF($L1068="Nso",0,VLOOKUP($A1065,'Marks Entry'!$B$9:$GM$108,148,0)))</f>
        <v>E</v>
      </c>
      <c r="J1091" s="1409"/>
      <c r="K1091" s="1409"/>
      <c r="L1091" s="1410"/>
      <c r="M1091" s="1410"/>
      <c r="N1091" s="1410"/>
      <c r="O1091" s="1411"/>
      <c r="P1091" s="1007"/>
    </row>
    <row r="1092" spans="1:16" s="73" customFormat="1" ht="20.45" customHeight="1">
      <c r="A1092" s="1425"/>
      <c r="B1092" s="543" t="s">
        <v>210</v>
      </c>
      <c r="C1092" s="1366" t="str">
        <f>'Marks Entry'!$ET$3</f>
        <v>HEALTH &amp; PHY. EDU.</v>
      </c>
      <c r="D1092" s="1367"/>
      <c r="E1092" s="1367"/>
      <c r="F1092" s="1368" t="str">
        <f>IF($L1068="TC",0,IF($L1068="Nso",0,VLOOKUP($A1065,'Marks Entry'!$B$9:$GM$108,194,0)))</f>
        <v>0/100</v>
      </c>
      <c r="G1092" s="1369"/>
      <c r="H1092" s="1370"/>
      <c r="I1092" s="59" t="str">
        <f>IF($L1068="TC",0,IF($L1068="Nso",0,VLOOKUP($A1065,'Marks Entry'!$B$9:$GM$108,157,0)))</f>
        <v>E</v>
      </c>
      <c r="J1092" s="1371" t="s">
        <v>77</v>
      </c>
      <c r="K1092" s="1372"/>
      <c r="L1092" s="1373"/>
      <c r="M1092" s="1377"/>
      <c r="N1092" s="1372"/>
      <c r="O1092" s="1378"/>
      <c r="P1092" s="1007"/>
    </row>
    <row r="1093" spans="1:16" s="73" customFormat="1" ht="20.45" customHeight="1">
      <c r="A1093" s="1425"/>
      <c r="B1093" s="543" t="s">
        <v>210</v>
      </c>
      <c r="C1093" s="1381" t="s">
        <v>66</v>
      </c>
      <c r="D1093" s="1382"/>
      <c r="E1093" s="1382"/>
      <c r="F1093" s="1382"/>
      <c r="G1093" s="1382"/>
      <c r="H1093" s="1382"/>
      <c r="I1093" s="1383"/>
      <c r="J1093" s="1374"/>
      <c r="K1093" s="1375"/>
      <c r="L1093" s="1376"/>
      <c r="M1093" s="1379"/>
      <c r="N1093" s="1375"/>
      <c r="O1093" s="1380"/>
      <c r="P1093" s="1007"/>
    </row>
    <row r="1094" spans="1:16" s="73" customFormat="1" ht="20.45" customHeight="1" thickBot="1">
      <c r="A1094" s="1425"/>
      <c r="B1094" s="543" t="s">
        <v>210</v>
      </c>
      <c r="C1094" s="60" t="s">
        <v>67</v>
      </c>
      <c r="D1094" s="1384" t="s">
        <v>72</v>
      </c>
      <c r="E1094" s="1385"/>
      <c r="F1094" s="1384" t="s">
        <v>73</v>
      </c>
      <c r="G1094" s="1386"/>
      <c r="H1094" s="1386"/>
      <c r="I1094" s="1387"/>
      <c r="J1094" s="1388" t="s">
        <v>78</v>
      </c>
      <c r="K1094" s="1389"/>
      <c r="L1094" s="1389"/>
      <c r="M1094" s="1389"/>
      <c r="N1094" s="1389"/>
      <c r="O1094" s="1390"/>
      <c r="P1094" s="1007"/>
    </row>
    <row r="1095" spans="1:16" s="73" customFormat="1" ht="20.45" customHeight="1">
      <c r="A1095" s="1425"/>
      <c r="B1095" s="543" t="s">
        <v>210</v>
      </c>
      <c r="C1095" s="690" t="s">
        <v>68</v>
      </c>
      <c r="D1095" s="1328" t="s">
        <v>211</v>
      </c>
      <c r="E1095" s="1327"/>
      <c r="F1095" s="1394" t="s">
        <v>74</v>
      </c>
      <c r="G1095" s="1395"/>
      <c r="H1095" s="1395"/>
      <c r="I1095" s="1396"/>
      <c r="J1095" s="1391"/>
      <c r="K1095" s="1392"/>
      <c r="L1095" s="1392"/>
      <c r="M1095" s="1392"/>
      <c r="N1095" s="1392"/>
      <c r="O1095" s="1393"/>
      <c r="P1095" s="1007"/>
    </row>
    <row r="1096" spans="1:16" s="73" customFormat="1" ht="20.45" customHeight="1">
      <c r="A1096" s="1425"/>
      <c r="B1096" s="543" t="s">
        <v>210</v>
      </c>
      <c r="C1096" s="689" t="s">
        <v>69</v>
      </c>
      <c r="D1096" s="1275" t="s">
        <v>212</v>
      </c>
      <c r="E1096" s="1274"/>
      <c r="F1096" s="1413" t="s">
        <v>75</v>
      </c>
      <c r="G1096" s="1414"/>
      <c r="H1096" s="1414"/>
      <c r="I1096" s="1415"/>
      <c r="J1096" s="1391"/>
      <c r="K1096" s="1392"/>
      <c r="L1096" s="1392"/>
      <c r="M1096" s="1392"/>
      <c r="N1096" s="1392"/>
      <c r="O1096" s="1393"/>
      <c r="P1096" s="1007"/>
    </row>
    <row r="1097" spans="1:16" s="73" customFormat="1" ht="20.45" customHeight="1">
      <c r="A1097" s="1425"/>
      <c r="B1097" s="543" t="s">
        <v>210</v>
      </c>
      <c r="C1097" s="689" t="s">
        <v>71</v>
      </c>
      <c r="D1097" s="1275" t="s">
        <v>213</v>
      </c>
      <c r="E1097" s="1274"/>
      <c r="F1097" s="1413" t="s">
        <v>76</v>
      </c>
      <c r="G1097" s="1414"/>
      <c r="H1097" s="1414"/>
      <c r="I1097" s="1415"/>
      <c r="J1097" s="1416" t="s">
        <v>90</v>
      </c>
      <c r="K1097" s="1417"/>
      <c r="L1097" s="1417"/>
      <c r="M1097" s="1417"/>
      <c r="N1097" s="1417"/>
      <c r="O1097" s="1418"/>
      <c r="P1097" s="1007"/>
    </row>
    <row r="1098" spans="1:16" s="73" customFormat="1" ht="20.45" customHeight="1">
      <c r="A1098" s="1425"/>
      <c r="B1098" s="543" t="s">
        <v>210</v>
      </c>
      <c r="C1098" s="689" t="s">
        <v>70</v>
      </c>
      <c r="D1098" s="1275" t="s">
        <v>214</v>
      </c>
      <c r="E1098" s="1274"/>
      <c r="F1098" s="1413" t="s">
        <v>103</v>
      </c>
      <c r="G1098" s="1414"/>
      <c r="H1098" s="1414"/>
      <c r="I1098" s="1415"/>
      <c r="J1098" s="1416"/>
      <c r="K1098" s="1417"/>
      <c r="L1098" s="1417"/>
      <c r="M1098" s="1417"/>
      <c r="N1098" s="1417"/>
      <c r="O1098" s="1418"/>
      <c r="P1098" s="1007"/>
    </row>
    <row r="1099" spans="1:16" s="73" customFormat="1" ht="20.45" customHeight="1" thickBot="1">
      <c r="A1099" s="1425"/>
      <c r="B1099" s="547" t="s">
        <v>210</v>
      </c>
      <c r="C1099" s="548" t="s">
        <v>153</v>
      </c>
      <c r="D1099" s="1281" t="s">
        <v>215</v>
      </c>
      <c r="E1099" s="1280"/>
      <c r="F1099" s="1422" t="s">
        <v>216</v>
      </c>
      <c r="G1099" s="1423"/>
      <c r="H1099" s="1423"/>
      <c r="I1099" s="1424"/>
      <c r="J1099" s="1419"/>
      <c r="K1099" s="1420"/>
      <c r="L1099" s="1420"/>
      <c r="M1099" s="1420"/>
      <c r="N1099" s="1420"/>
      <c r="O1099" s="1421"/>
      <c r="P1099" s="1007"/>
    </row>
    <row r="1100" spans="1:16" s="73" customFormat="1" ht="9.75" customHeight="1">
      <c r="A1100" s="1303"/>
      <c r="B1100" s="1303"/>
      <c r="C1100" s="1303"/>
      <c r="D1100" s="1303"/>
      <c r="E1100" s="1303"/>
      <c r="F1100" s="1303"/>
      <c r="G1100" s="1303"/>
      <c r="H1100" s="1303"/>
      <c r="I1100" s="1303"/>
      <c r="J1100" s="1303"/>
      <c r="K1100" s="1303"/>
      <c r="L1100" s="1303"/>
      <c r="M1100" s="1303"/>
      <c r="N1100" s="1303"/>
      <c r="O1100" s="1303"/>
      <c r="P1100" s="1303"/>
    </row>
    <row r="1101" spans="1:16" hidden="1"/>
    <row r="1102" spans="1:16" s="73" customFormat="1" ht="17.25" customHeight="1" thickBot="1">
      <c r="A1102" s="241">
        <f>A1065+1</f>
        <v>31</v>
      </c>
      <c r="B1102" s="1302" t="s">
        <v>53</v>
      </c>
      <c r="C1102" s="1302"/>
      <c r="D1102" s="1302"/>
      <c r="E1102" s="1302"/>
      <c r="F1102" s="1302"/>
      <c r="G1102" s="1302"/>
      <c r="H1102" s="1302"/>
      <c r="I1102" s="1302"/>
      <c r="J1102" s="1302"/>
      <c r="K1102" s="1302"/>
      <c r="L1102" s="1302"/>
      <c r="M1102" s="1302"/>
      <c r="N1102" s="1302"/>
      <c r="O1102" s="1302"/>
      <c r="P1102" s="1007"/>
    </row>
    <row r="1103" spans="1:16" s="73" customFormat="1" ht="44.25" customHeight="1">
      <c r="A1103" s="1425"/>
      <c r="B1103" s="1304" t="str">
        <f>IF(L1105&gt;0,CONCATENATE(I1105,L1105),0)</f>
        <v>Roll No.:-931</v>
      </c>
      <c r="C1103" s="1306"/>
      <c r="D1103" s="1308" t="str">
        <f>Master!$E$8</f>
        <v>Govt. Sr. Secondary School Raimalwada</v>
      </c>
      <c r="E1103" s="1309"/>
      <c r="F1103" s="1309"/>
      <c r="G1103" s="1309"/>
      <c r="H1103" s="1309"/>
      <c r="I1103" s="1309"/>
      <c r="J1103" s="1309"/>
      <c r="K1103" s="1309"/>
      <c r="L1103" s="1309"/>
      <c r="M1103" s="1309"/>
      <c r="N1103" s="1309"/>
      <c r="O1103" s="1310"/>
      <c r="P1103" s="1007"/>
    </row>
    <row r="1104" spans="1:16" s="73" customFormat="1" ht="26.25" customHeight="1" thickBot="1">
      <c r="A1104" s="1425"/>
      <c r="B1104" s="1305"/>
      <c r="C1104" s="1307"/>
      <c r="D1104" s="1311" t="str">
        <f>Master!$E$11</f>
        <v>P.S.-Bapini (Jodhpur)</v>
      </c>
      <c r="E1104" s="1311"/>
      <c r="F1104" s="1311"/>
      <c r="G1104" s="1311"/>
      <c r="H1104" s="1311"/>
      <c r="I1104" s="1311"/>
      <c r="J1104" s="1311"/>
      <c r="K1104" s="1311"/>
      <c r="L1104" s="1311"/>
      <c r="M1104" s="1311"/>
      <c r="N1104" s="1311"/>
      <c r="O1104" s="1312"/>
      <c r="P1104" s="1007"/>
    </row>
    <row r="1105" spans="1:16" s="73" customFormat="1" ht="15" customHeight="1">
      <c r="A1105" s="1425"/>
      <c r="B1105" s="1313"/>
      <c r="C1105" s="1314" t="s">
        <v>163</v>
      </c>
      <c r="D1105" s="1315"/>
      <c r="E1105" s="1315"/>
      <c r="F1105" s="1315"/>
      <c r="G1105" s="1315"/>
      <c r="H1105" s="1316"/>
      <c r="I1105" s="1320" t="s">
        <v>125</v>
      </c>
      <c r="J1105" s="1321"/>
      <c r="K1105" s="1321"/>
      <c r="L1105" s="1286">
        <f>VLOOKUP(A1102,'Marks Entry'!$B$9:$G$108,6)</f>
        <v>931</v>
      </c>
      <c r="M1105" s="1288" t="str">
        <f>CONCATENATE('Marks Entry'!$C$3,"0",'Marks Entry'!$G$3)</f>
        <v>School U-Dise Code :-08151106901</v>
      </c>
      <c r="N1105" s="1289"/>
      <c r="O1105" s="1290"/>
      <c r="P1105" s="1007"/>
    </row>
    <row r="1106" spans="1:16" s="73" customFormat="1" ht="15" customHeight="1">
      <c r="A1106" s="1425"/>
      <c r="B1106" s="1313"/>
      <c r="C1106" s="1314"/>
      <c r="D1106" s="1315"/>
      <c r="E1106" s="1315"/>
      <c r="F1106" s="1315"/>
      <c r="G1106" s="1315"/>
      <c r="H1106" s="1316"/>
      <c r="I1106" s="1320"/>
      <c r="J1106" s="1321"/>
      <c r="K1106" s="1321"/>
      <c r="L1106" s="1286"/>
      <c r="M1106" s="1291" t="str">
        <f>CONCATENATE('Marks Entry'!$I$3,'Marks Entry'!$J$3)</f>
        <v>Session :-2022-23</v>
      </c>
      <c r="N1106" s="1292"/>
      <c r="O1106" s="1293"/>
      <c r="P1106" s="1007"/>
    </row>
    <row r="1107" spans="1:16" s="73" customFormat="1" ht="15" customHeight="1" thickBot="1">
      <c r="A1107" s="1425"/>
      <c r="B1107" s="1313"/>
      <c r="C1107" s="1317"/>
      <c r="D1107" s="1318"/>
      <c r="E1107" s="1318"/>
      <c r="F1107" s="1318"/>
      <c r="G1107" s="1318"/>
      <c r="H1107" s="1319"/>
      <c r="I1107" s="1322"/>
      <c r="J1107" s="1323"/>
      <c r="K1107" s="1323"/>
      <c r="L1107" s="1287"/>
      <c r="M1107" s="1294"/>
      <c r="N1107" s="1295"/>
      <c r="O1107" s="1296"/>
      <c r="P1107" s="1007"/>
    </row>
    <row r="1108" spans="1:16" s="73" customFormat="1" ht="19.5" customHeight="1">
      <c r="A1108" s="1425"/>
      <c r="B1108" s="543" t="s">
        <v>210</v>
      </c>
      <c r="C1108" s="1297" t="s">
        <v>21</v>
      </c>
      <c r="D1108" s="1298"/>
      <c r="E1108" s="1298"/>
      <c r="F1108" s="1298"/>
      <c r="G1108" s="1299"/>
      <c r="H1108" s="13" t="s">
        <v>161</v>
      </c>
      <c r="I1108" s="1300">
        <f>VLOOKUP($A1102,'Marks Entry'!$B$9:$FN$108,4,0)</f>
        <v>0</v>
      </c>
      <c r="J1108" s="1300"/>
      <c r="K1108" s="1300"/>
      <c r="L1108" s="1300"/>
      <c r="M1108" s="1300"/>
      <c r="N1108" s="1300"/>
      <c r="O1108" s="1301"/>
      <c r="P1108" s="1007"/>
    </row>
    <row r="1109" spans="1:16" s="73" customFormat="1" ht="19.5" customHeight="1">
      <c r="A1109" s="1425"/>
      <c r="B1109" s="543" t="s">
        <v>210</v>
      </c>
      <c r="C1109" s="1283" t="s">
        <v>23</v>
      </c>
      <c r="D1109" s="1284"/>
      <c r="E1109" s="1284"/>
      <c r="F1109" s="1284"/>
      <c r="G1109" s="1285"/>
      <c r="H1109" s="25" t="s">
        <v>161</v>
      </c>
      <c r="I1109" s="1252">
        <f>VLOOKUP($A1102,'Marks Entry'!$B$9:$FN$108,7,0)</f>
        <v>0</v>
      </c>
      <c r="J1109" s="1252"/>
      <c r="K1109" s="1252"/>
      <c r="L1109" s="1252"/>
      <c r="M1109" s="1252"/>
      <c r="N1109" s="1252"/>
      <c r="O1109" s="1253"/>
      <c r="P1109" s="1007"/>
    </row>
    <row r="1110" spans="1:16" s="73" customFormat="1" ht="19.5" customHeight="1">
      <c r="A1110" s="1425"/>
      <c r="B1110" s="543" t="s">
        <v>210</v>
      </c>
      <c r="C1110" s="1283" t="s">
        <v>24</v>
      </c>
      <c r="D1110" s="1284"/>
      <c r="E1110" s="1284"/>
      <c r="F1110" s="1284"/>
      <c r="G1110" s="1285"/>
      <c r="H1110" s="25" t="s">
        <v>161</v>
      </c>
      <c r="I1110" s="1252">
        <f>VLOOKUP($A1102,'Marks Entry'!$B$9:$FN$108,8,0)</f>
        <v>0</v>
      </c>
      <c r="J1110" s="1252"/>
      <c r="K1110" s="1252"/>
      <c r="L1110" s="1252"/>
      <c r="M1110" s="1252"/>
      <c r="N1110" s="1252"/>
      <c r="O1110" s="1253"/>
      <c r="P1110" s="1007"/>
    </row>
    <row r="1111" spans="1:16" s="73" customFormat="1" ht="19.5" customHeight="1">
      <c r="A1111" s="1425"/>
      <c r="B1111" s="543" t="s">
        <v>210</v>
      </c>
      <c r="C1111" s="1283" t="s">
        <v>55</v>
      </c>
      <c r="D1111" s="1284"/>
      <c r="E1111" s="1284"/>
      <c r="F1111" s="1284"/>
      <c r="G1111" s="1285"/>
      <c r="H1111" s="25" t="s">
        <v>161</v>
      </c>
      <c r="I1111" s="1252">
        <f>VLOOKUP($A1102,'Marks Entry'!$B$9:$FN$108,9,0)</f>
        <v>0</v>
      </c>
      <c r="J1111" s="1252"/>
      <c r="K1111" s="1252"/>
      <c r="L1111" s="1252"/>
      <c r="M1111" s="1252"/>
      <c r="N1111" s="1252"/>
      <c r="O1111" s="1253"/>
      <c r="P1111" s="1007"/>
    </row>
    <row r="1112" spans="1:16" s="73" customFormat="1" ht="19.5" customHeight="1">
      <c r="A1112" s="1425"/>
      <c r="B1112" s="543" t="s">
        <v>210</v>
      </c>
      <c r="C1112" s="1283" t="s">
        <v>56</v>
      </c>
      <c r="D1112" s="1284"/>
      <c r="E1112" s="1284"/>
      <c r="F1112" s="1284"/>
      <c r="G1112" s="1285"/>
      <c r="H1112" s="25" t="s">
        <v>161</v>
      </c>
      <c r="I1112" s="1251" t="str">
        <f>CONCATENATE('Marks Entry'!$G$4,'Marks Entry'!$J$4)</f>
        <v>6(A)</v>
      </c>
      <c r="J1112" s="1252"/>
      <c r="K1112" s="1252"/>
      <c r="L1112" s="1252"/>
      <c r="M1112" s="1252"/>
      <c r="N1112" s="1252"/>
      <c r="O1112" s="1253"/>
      <c r="P1112" s="1007"/>
    </row>
    <row r="1113" spans="1:16" s="73" customFormat="1" ht="19.5" customHeight="1" thickBot="1">
      <c r="A1113" s="1425"/>
      <c r="B1113" s="543" t="s">
        <v>210</v>
      </c>
      <c r="C1113" s="1254" t="s">
        <v>26</v>
      </c>
      <c r="D1113" s="1255"/>
      <c r="E1113" s="1255"/>
      <c r="F1113" s="1255"/>
      <c r="G1113" s="1256"/>
      <c r="H1113" s="61" t="s">
        <v>161</v>
      </c>
      <c r="I1113" s="1257">
        <f>VLOOKUP($A1102,'Marks Entry'!$B$9:$FN$108,10,0)</f>
        <v>0</v>
      </c>
      <c r="J1113" s="1257"/>
      <c r="K1113" s="1257"/>
      <c r="L1113" s="1257"/>
      <c r="M1113" s="1257"/>
      <c r="N1113" s="1257"/>
      <c r="O1113" s="1258"/>
      <c r="P1113" s="1007"/>
    </row>
    <row r="1114" spans="1:16" s="73" customFormat="1" ht="34.5" customHeight="1">
      <c r="A1114" s="1425"/>
      <c r="B1114" s="543" t="s">
        <v>210</v>
      </c>
      <c r="C1114" s="1259" t="s">
        <v>57</v>
      </c>
      <c r="D1114" s="1260"/>
      <c r="E1114" s="525" t="s">
        <v>82</v>
      </c>
      <c r="F1114" s="525" t="s">
        <v>83</v>
      </c>
      <c r="G1114" s="525" t="str">
        <f>'Marks Entry'!$R$5</f>
        <v>No Bag Day Activity</v>
      </c>
      <c r="H1114" s="521" t="s">
        <v>32</v>
      </c>
      <c r="I1114" s="1261" t="s">
        <v>58</v>
      </c>
      <c r="J1114" s="1262"/>
      <c r="K1114" s="522" t="s">
        <v>203</v>
      </c>
      <c r="L1114" s="1263" t="s">
        <v>94</v>
      </c>
      <c r="M1114" s="1264"/>
      <c r="N1114" s="535" t="s">
        <v>86</v>
      </c>
      <c r="O1114" s="1265" t="s">
        <v>101</v>
      </c>
      <c r="P1114" s="1007"/>
    </row>
    <row r="1115" spans="1:16" s="73" customFormat="1" ht="20.45" customHeight="1" thickBot="1">
      <c r="A1115" s="1425"/>
      <c r="B1115" s="543" t="s">
        <v>210</v>
      </c>
      <c r="C1115" s="1267" t="s">
        <v>59</v>
      </c>
      <c r="D1115" s="1268"/>
      <c r="E1115" s="549">
        <f>'Marks Entry'!$N$7</f>
        <v>10</v>
      </c>
      <c r="F1115" s="549">
        <f>'Marks Entry'!$Q$7</f>
        <v>10</v>
      </c>
      <c r="G1115" s="549">
        <f>'Marks Entry'!$T$7</f>
        <v>10</v>
      </c>
      <c r="H1115" s="111">
        <f>SUM(E1115:G1115)</f>
        <v>30</v>
      </c>
      <c r="I1115" s="1269">
        <f>'Marks Entry'!$X$7</f>
        <v>70</v>
      </c>
      <c r="J1115" s="1270"/>
      <c r="K1115" s="531">
        <f>SUM(H1115,I1115)</f>
        <v>100</v>
      </c>
      <c r="L1115" s="1330">
        <f>'Marks Entry'!$AA$7</f>
        <v>100</v>
      </c>
      <c r="M1115" s="1331"/>
      <c r="N1115" s="536">
        <f>H1115+I1115+L1115</f>
        <v>200</v>
      </c>
      <c r="O1115" s="1266"/>
      <c r="P1115" s="1007"/>
    </row>
    <row r="1116" spans="1:16" s="73" customFormat="1" ht="20.45" customHeight="1">
      <c r="A1116" s="1425"/>
      <c r="B1116" s="543" t="s">
        <v>210</v>
      </c>
      <c r="C1116" s="1324" t="str">
        <f>'Marks Entry'!$L$3</f>
        <v>HINDI</v>
      </c>
      <c r="D1116" s="1325"/>
      <c r="E1116" s="527">
        <f>IF($L1105="TC",0,IF($L1105="Nso",0,VLOOKUP($A1102,'Marks Entry'!$B$9:$FN$108,13,0)))</f>
        <v>0</v>
      </c>
      <c r="F1116" s="527">
        <f>IF($L1105="TC",0,IF($L1105="Nso",0,VLOOKUP($A1102,'Marks Entry'!$B$9:$FN$108,16,0)))</f>
        <v>0</v>
      </c>
      <c r="G1116" s="527">
        <f>IF($L1105="TC",0,IF($L1105="Nso",0,VLOOKUP($A1102,'Marks Entry'!$B$9:$FN$108,19,0)))</f>
        <v>0</v>
      </c>
      <c r="H1116" s="528">
        <f>SUM(E1116:G1116)</f>
        <v>0</v>
      </c>
      <c r="I1116" s="1326">
        <f>IF($L1105="TC",0,IF($L1105="Nso",0,VLOOKUP($A1102,'Marks Entry'!$B$9:$FN$108,23,0)))</f>
        <v>0</v>
      </c>
      <c r="J1116" s="1327"/>
      <c r="K1116" s="532">
        <f>SUM(H1116,I1116)</f>
        <v>0</v>
      </c>
      <c r="L1116" s="1328">
        <f>IF($L1105="TC",0,IF($L1105="Nso",0,VLOOKUP($A1102,'Marks Entry'!$B$9:$FN$108,26,0)))</f>
        <v>0</v>
      </c>
      <c r="M1116" s="1329"/>
      <c r="N1116" s="537">
        <f>SUM(H1116,I1116,L1116)</f>
        <v>0</v>
      </c>
      <c r="O1116" s="544" t="str">
        <f>IF($L1105="TC",0,IF($L1105="Nso",0,VLOOKUP($A1102,'Marks Entry'!$B$9:$FN$108,30,0)))</f>
        <v>E</v>
      </c>
      <c r="P1116" s="1007"/>
    </row>
    <row r="1117" spans="1:16" s="73" customFormat="1" ht="20.45" customHeight="1">
      <c r="A1117" s="1425"/>
      <c r="B1117" s="543" t="s">
        <v>210</v>
      </c>
      <c r="C1117" s="1271" t="str">
        <f>'Marks Entry'!$AF$3</f>
        <v>ENGLISH</v>
      </c>
      <c r="D1117" s="1272"/>
      <c r="E1117" s="527">
        <f>IF($L1105="TC",0,IF($L1105="Nso",0,VLOOKUP($A1102,'Marks Entry'!$B$9:$FN$108,33,0)))</f>
        <v>0</v>
      </c>
      <c r="F1117" s="527">
        <f>IF($L1105="TC",0,IF($L1105="Nso",0,VLOOKUP($A1102,'Marks Entry'!$B$9:$FN$108,36,0)))</f>
        <v>0</v>
      </c>
      <c r="G1117" s="527">
        <f>IF($L1105="TC",0,IF($L1105="Nso",0,VLOOKUP($A1102,'Marks Entry'!$B$9:$FN$108,39,0)))</f>
        <v>0</v>
      </c>
      <c r="H1117" s="529">
        <f t="shared" ref="H1117:H1121" si="90">SUM(E1117:G1117)</f>
        <v>0</v>
      </c>
      <c r="I1117" s="1273">
        <f>IF($L1105="TC",0,IF($L1105="Nso",0,VLOOKUP($A1102,'Marks Entry'!$B$9:$FN$108,43,0)))</f>
        <v>0</v>
      </c>
      <c r="J1117" s="1274"/>
      <c r="K1117" s="533">
        <f t="shared" ref="K1117:K1121" si="91">SUM(H1117,I1117)</f>
        <v>0</v>
      </c>
      <c r="L1117" s="1275">
        <f>IF($L1105="TC",0,IF($L1105="Nso",0,VLOOKUP($A1102,'Marks Entry'!$B$9:$FN$108,46,0)))</f>
        <v>0</v>
      </c>
      <c r="M1117" s="1276"/>
      <c r="N1117" s="537">
        <f t="shared" ref="N1117:N1121" si="92">SUM(H1117,I1117,L1117)</f>
        <v>0</v>
      </c>
      <c r="O1117" s="544" t="str">
        <f>IF($L1105="TC",0,IF($L1105="Nso",0,VLOOKUP($A1102,'Marks Entry'!$B$9:$FN$108,50,0)))</f>
        <v>E</v>
      </c>
      <c r="P1117" s="1007"/>
    </row>
    <row r="1118" spans="1:16" s="73" customFormat="1" ht="20.45" customHeight="1">
      <c r="A1118" s="1425"/>
      <c r="B1118" s="543" t="s">
        <v>210</v>
      </c>
      <c r="C1118" s="1271" t="str">
        <f>'Marks Entry'!$AZ$3</f>
        <v>SANSKRIT</v>
      </c>
      <c r="D1118" s="1272"/>
      <c r="E1118" s="527">
        <f>IF($L1105="TC",0,IF($L1105="Nso",0,VLOOKUP($A1102,'Marks Entry'!$B$9:$FN$108,53,0)))</f>
        <v>0</v>
      </c>
      <c r="F1118" s="527">
        <f>IF($L1105="TC",0,IF($L1105="TC",0,IF($L1105="Nso",0,VLOOKUP($A1102,'Marks Entry'!$B$9:$FN$108,56,0))))</f>
        <v>0</v>
      </c>
      <c r="G1118" s="527">
        <f>IF($L1105="TC",0,IF($L1105="TC",0,IF($L1105="Nso",0,VLOOKUP($A1102,'Marks Entry'!$B$9:$FN$108,59,0))))</f>
        <v>0</v>
      </c>
      <c r="H1118" s="529">
        <f t="shared" si="90"/>
        <v>0</v>
      </c>
      <c r="I1118" s="1273">
        <f>IF($L1105="TC",0,IF($L1105="Nso",0,VLOOKUP($A1102,'Marks Entry'!$B$9:$FN$108,63,0)))</f>
        <v>0</v>
      </c>
      <c r="J1118" s="1274"/>
      <c r="K1118" s="533">
        <f t="shared" si="91"/>
        <v>0</v>
      </c>
      <c r="L1118" s="1275">
        <f>IF($L1105="TC",0,IF($L1105="Nso",0,VLOOKUP($A1102,'Marks Entry'!$B$9:$FN$108,66,0)))</f>
        <v>0</v>
      </c>
      <c r="M1118" s="1276"/>
      <c r="N1118" s="537">
        <f t="shared" si="92"/>
        <v>0</v>
      </c>
      <c r="O1118" s="544" t="str">
        <f>IF($L1105="TC",0,IF($L1105="Nso",0,VLOOKUP($A1102,'Marks Entry'!$B$9:$FN$108,70,0)))</f>
        <v>E</v>
      </c>
      <c r="P1118" s="1007"/>
    </row>
    <row r="1119" spans="1:16" s="73" customFormat="1" ht="20.45" customHeight="1">
      <c r="A1119" s="1425"/>
      <c r="B1119" s="543" t="s">
        <v>210</v>
      </c>
      <c r="C1119" s="1271" t="str">
        <f>'Marks Entry'!$BT$3</f>
        <v>SCIENCE</v>
      </c>
      <c r="D1119" s="1272"/>
      <c r="E1119" s="527">
        <f>IF($L1105="TC",0,IF($L1105="Nso",0,VLOOKUP($A1102,'Marks Entry'!$B$9:$FN$108,73,0)))</f>
        <v>0</v>
      </c>
      <c r="F1119" s="527">
        <f>IF($L1105="TC",0,IF($L1105="Nso",0,VLOOKUP($A1102,'Marks Entry'!$B$9:$FN$108,76,0)))</f>
        <v>0</v>
      </c>
      <c r="G1119" s="527">
        <f>IF($L1105="TC",0,IF($L1105="Nso",0,VLOOKUP($A1102,'Marks Entry'!$B$9:$FN$108,79,0)))</f>
        <v>0</v>
      </c>
      <c r="H1119" s="529">
        <f t="shared" si="90"/>
        <v>0</v>
      </c>
      <c r="I1119" s="1273">
        <f>IF($L1105="TC",0,IF($L1105="Nso",0,VLOOKUP($A1102,'Marks Entry'!$B$9:$FN$108,83,0)))</f>
        <v>0</v>
      </c>
      <c r="J1119" s="1274"/>
      <c r="K1119" s="533">
        <f t="shared" si="91"/>
        <v>0</v>
      </c>
      <c r="L1119" s="1275">
        <f>IF($L1105="TC",0,IF($L1105="Nso",0,VLOOKUP($A1102,'Marks Entry'!$B$9:$FN$108,86,0)))</f>
        <v>0</v>
      </c>
      <c r="M1119" s="1276"/>
      <c r="N1119" s="537">
        <f t="shared" si="92"/>
        <v>0</v>
      </c>
      <c r="O1119" s="544" t="str">
        <f>IF($L1105="TC",0,IF($L1105="Nso",0,VLOOKUP($A1102,'Marks Entry'!$B$9:$FN$108,90,0)))</f>
        <v>E</v>
      </c>
      <c r="P1119" s="1007"/>
    </row>
    <row r="1120" spans="1:16" s="73" customFormat="1" ht="20.45" customHeight="1">
      <c r="A1120" s="1425"/>
      <c r="B1120" s="543" t="s">
        <v>210</v>
      </c>
      <c r="C1120" s="1271" t="str">
        <f>'Marks Entry'!$CN$3</f>
        <v>MATHEMATICS</v>
      </c>
      <c r="D1120" s="1272"/>
      <c r="E1120" s="527">
        <f>IF($L1105="TC",0,IF($L1105="Nso",0,VLOOKUP($A1102,'Marks Entry'!$B$9:$FN$108,93,0)))</f>
        <v>0</v>
      </c>
      <c r="F1120" s="527">
        <f>IF($L1105="TC",0,IF($L1105="Nso",0,VLOOKUP($A1102,'Marks Entry'!$B$9:$FN$108,96,0)))</f>
        <v>0</v>
      </c>
      <c r="G1120" s="527">
        <f>IF($L1105="TC",0,IF($L1105="Nso",0,VLOOKUP($A1102,'Marks Entry'!$B$9:$FN$108,99,0)))</f>
        <v>0</v>
      </c>
      <c r="H1120" s="529">
        <f t="shared" si="90"/>
        <v>0</v>
      </c>
      <c r="I1120" s="1273">
        <f>IF($L1105="TC",0,IF($L1105="Nso",0,VLOOKUP($A1102,'Marks Entry'!$B$9:$FN$108,103,0)))</f>
        <v>0</v>
      </c>
      <c r="J1120" s="1274"/>
      <c r="K1120" s="533">
        <f t="shared" si="91"/>
        <v>0</v>
      </c>
      <c r="L1120" s="1275">
        <f>IF($L1105="TC",0,IF($L1105="Nso",0,VLOOKUP($A1102,'Marks Entry'!$B$9:$FN$108,106,0)))</f>
        <v>0</v>
      </c>
      <c r="M1120" s="1276"/>
      <c r="N1120" s="537">
        <f t="shared" si="92"/>
        <v>0</v>
      </c>
      <c r="O1120" s="544" t="str">
        <f>IF($L1105="TC",0,IF($L1105="Nso",0,VLOOKUP($A1102,'Marks Entry'!$B$9:$FN$108,110,0)))</f>
        <v>E</v>
      </c>
      <c r="P1120" s="1007"/>
    </row>
    <row r="1121" spans="1:16" s="73" customFormat="1" ht="20.45" customHeight="1" thickBot="1">
      <c r="A1121" s="1425"/>
      <c r="B1121" s="543" t="s">
        <v>210</v>
      </c>
      <c r="C1121" s="1277" t="str">
        <f>'Marks Entry'!$DH$3</f>
        <v>SOCIAL SCIENCE</v>
      </c>
      <c r="D1121" s="1278"/>
      <c r="E1121" s="527">
        <f>IF($L1105="TC",0,IF($L1105="Nso",0,VLOOKUP($A1102,'Marks Entry'!$B$9:$FN$108,113,0)))</f>
        <v>0</v>
      </c>
      <c r="F1121" s="527">
        <f>IF($L1105="TC",0,IF($L1105="Nso",0,VLOOKUP($A1102,'Marks Entry'!$B$9:$FN$108,116,0)))</f>
        <v>0</v>
      </c>
      <c r="G1121" s="527">
        <f>IF($L1105="TC",0,IF($L1105="Nso",0,VLOOKUP($A1102,'Marks Entry'!$B$9:$FN$108,119,0)))</f>
        <v>0</v>
      </c>
      <c r="H1121" s="530">
        <f t="shared" si="90"/>
        <v>0</v>
      </c>
      <c r="I1121" s="1279">
        <f>IF($L1105="TC",0,IF($L1105="Nso",0,VLOOKUP($A1102,'Marks Entry'!$B$9:$FN$108,123,0)))</f>
        <v>0</v>
      </c>
      <c r="J1121" s="1280"/>
      <c r="K1121" s="534">
        <f t="shared" si="91"/>
        <v>0</v>
      </c>
      <c r="L1121" s="1281">
        <f>IF($L1105="TC",0,IF($L1105="Nso",0,VLOOKUP($A1102,'Marks Entry'!$B$9:$FN$108,126,0)))</f>
        <v>0</v>
      </c>
      <c r="M1121" s="1282"/>
      <c r="N1121" s="537">
        <f t="shared" si="92"/>
        <v>0</v>
      </c>
      <c r="O1121" s="544" t="str">
        <f>IF($L1105="TC",0,IF($L1105="Nso",0,VLOOKUP($A1102,'Marks Entry'!$B$9:$FN$108,130,0)))</f>
        <v>E</v>
      </c>
      <c r="P1121" s="1007"/>
    </row>
    <row r="1122" spans="1:16" s="73" customFormat="1" ht="20.45" customHeight="1">
      <c r="A1122" s="1425"/>
      <c r="B1122" s="543" t="s">
        <v>210</v>
      </c>
      <c r="C1122" s="1350" t="s">
        <v>87</v>
      </c>
      <c r="D1122" s="1351"/>
      <c r="E1122" s="1352"/>
      <c r="F1122" s="1356" t="s">
        <v>88</v>
      </c>
      <c r="G1122" s="1357"/>
      <c r="H1122" s="1358" t="s">
        <v>89</v>
      </c>
      <c r="I1122" s="1358"/>
      <c r="J1122" s="1359" t="s">
        <v>44</v>
      </c>
      <c r="K1122" s="1360"/>
      <c r="L1122" s="236" t="s">
        <v>95</v>
      </c>
      <c r="M1122" s="691" t="s">
        <v>208</v>
      </c>
      <c r="N1122" s="200" t="s">
        <v>42</v>
      </c>
      <c r="O1122" s="545" t="s">
        <v>46</v>
      </c>
      <c r="P1122" s="1007"/>
    </row>
    <row r="1123" spans="1:16" s="73" customFormat="1" ht="20.45" customHeight="1" thickBot="1">
      <c r="A1123" s="1425"/>
      <c r="B1123" s="543" t="s">
        <v>210</v>
      </c>
      <c r="C1123" s="1353"/>
      <c r="D1123" s="1354"/>
      <c r="E1123" s="1355"/>
      <c r="F1123" s="1361">
        <f>IF($L1105="TC",0,IF($L1105="Nso",0,VLOOKUP($A1102,'Marks Entry'!$B$9:$FN$108,161,0)))</f>
        <v>1200</v>
      </c>
      <c r="G1123" s="1362"/>
      <c r="H1123" s="1363">
        <f>IF($L1105="TC",0,IF($L1105="Nso",0,VLOOKUP($A1102,'Marks Entry'!$B$9:$FN$108,162,0)))</f>
        <v>0</v>
      </c>
      <c r="I1123" s="1363"/>
      <c r="J1123" s="1364">
        <f>IF($L1105="TC",0,IF($L1105="Nso",0,VLOOKUP($A1102,'Marks Entry'!$B$9:$FN$108,163,0)))</f>
        <v>0</v>
      </c>
      <c r="K1123" s="1365"/>
      <c r="L1123" s="237" t="str">
        <f>IF($L1105="TC",0,IF($L1105="Nso",0,VLOOKUP($A1102,'Marks Entry'!$B$9:$FN$108,164,0)))</f>
        <v/>
      </c>
      <c r="M1123" s="237" t="str">
        <f>IF($L1105="TC",0,IF($L1105="Nso",0,VLOOKUP($A1102,'Marks Entry'!$B$9:$FN$108,165,0)))</f>
        <v/>
      </c>
      <c r="N1123" s="542" t="str">
        <f>IF($L1105="TC","TC",IF($L1105="Nso","NSO",VLOOKUP($A1102,'Marks Entry'!$B$9:$FN$108,166,0)))</f>
        <v>PROMOTED</v>
      </c>
      <c r="O1123" s="546" t="str">
        <f>IF($L1105="Nso",0,VLOOKUP($A1102,'Marks Entry'!$B$9:$FN$108,168,0))</f>
        <v/>
      </c>
      <c r="P1123" s="1007"/>
    </row>
    <row r="1124" spans="1:16" s="73" customFormat="1" ht="20.45" customHeight="1">
      <c r="A1124" s="1425"/>
      <c r="B1124" s="543" t="s">
        <v>210</v>
      </c>
      <c r="C1124" s="1332" t="s">
        <v>62</v>
      </c>
      <c r="D1124" s="1333"/>
      <c r="E1124" s="1333"/>
      <c r="F1124" s="1333"/>
      <c r="G1124" s="1333"/>
      <c r="H1124" s="1333"/>
      <c r="I1124" s="1334"/>
      <c r="J1124" s="1335" t="s">
        <v>63</v>
      </c>
      <c r="K1124" s="1335"/>
      <c r="L1124" s="1336"/>
      <c r="M1124" s="238">
        <f>IF($L1105="TC",0,IF($L1105="Nso",0,VLOOKUP($A1102,'Marks Entry'!$B$9:$FN$108,158,0)))</f>
        <v>0</v>
      </c>
      <c r="N1124" s="1337" t="s">
        <v>104</v>
      </c>
      <c r="O1124" s="1338"/>
      <c r="P1124" s="1007"/>
    </row>
    <row r="1125" spans="1:16" s="73" customFormat="1" ht="20.45" customHeight="1" thickBot="1">
      <c r="A1125" s="1425"/>
      <c r="B1125" s="543" t="s">
        <v>210</v>
      </c>
      <c r="C1125" s="1339" t="s">
        <v>57</v>
      </c>
      <c r="D1125" s="1340"/>
      <c r="E1125" s="1340"/>
      <c r="F1125" s="1341" t="s">
        <v>168</v>
      </c>
      <c r="G1125" s="1341"/>
      <c r="H1125" s="1341"/>
      <c r="I1125" s="523" t="s">
        <v>50</v>
      </c>
      <c r="J1125" s="1342" t="s">
        <v>64</v>
      </c>
      <c r="K1125" s="1342"/>
      <c r="L1125" s="1343"/>
      <c r="M1125" s="239">
        <f>IF($L1105="TC",0,IF($L1105="Nso",0,VLOOKUP($A1102,'Marks Entry'!$B$9:$FN$108,159,0)))</f>
        <v>0</v>
      </c>
      <c r="N1125" s="1344" t="str">
        <f>IF($L1105="TC",0,IF($L1105="Nso",0,VLOOKUP($A1102,'Marks Entry'!$B$9:$FN$108,160,0)))</f>
        <v/>
      </c>
      <c r="O1125" s="1345"/>
      <c r="P1125" s="1007"/>
    </row>
    <row r="1126" spans="1:16" s="73" customFormat="1" ht="20.45" customHeight="1">
      <c r="A1126" s="1425"/>
      <c r="B1126" s="543" t="s">
        <v>210</v>
      </c>
      <c r="C1126" s="1339"/>
      <c r="D1126" s="1340"/>
      <c r="E1126" s="1340"/>
      <c r="F1126" s="1341"/>
      <c r="G1126" s="1341"/>
      <c r="H1126" s="1341"/>
      <c r="I1126" s="524" t="s">
        <v>102</v>
      </c>
      <c r="J1126" s="1346" t="s">
        <v>65</v>
      </c>
      <c r="K1126" s="1346"/>
      <c r="L1126" s="1347"/>
      <c r="M1126" s="1348" t="str">
        <f>IF($L1105="TC",0,IF($L1105="Nso",0,VLOOKUP($A1102,'Marks Entry'!$B$9:$FN$108,169,0)))</f>
        <v>Need Improvement</v>
      </c>
      <c r="N1126" s="1348"/>
      <c r="O1126" s="1349"/>
      <c r="P1126" s="1007"/>
    </row>
    <row r="1127" spans="1:16" s="73" customFormat="1" ht="20.45" customHeight="1">
      <c r="A1127" s="1425"/>
      <c r="B1127" s="543" t="s">
        <v>210</v>
      </c>
      <c r="C1127" s="1397" t="str">
        <f>'Marks Entry'!$EB$3</f>
        <v>Work Exp.</v>
      </c>
      <c r="D1127" s="1398"/>
      <c r="E1127" s="1399"/>
      <c r="F1127" s="1400" t="str">
        <f>IF($L1105="TC",0,IF($L1105="Nso",0,VLOOKUP($A1102,'Marks Entry'!$B$9:$GM$108,186,0)))</f>
        <v>0/100</v>
      </c>
      <c r="G1127" s="1400"/>
      <c r="H1127" s="1400"/>
      <c r="I1127" s="59" t="str">
        <f>IF($L1105="TC",0,IF($L1105="Nso",0,VLOOKUP($A1102,'Marks Entry'!$B$9:$GM$108,139,0)))</f>
        <v>E</v>
      </c>
      <c r="J1127" s="1401" t="s">
        <v>81</v>
      </c>
      <c r="K1127" s="1401"/>
      <c r="L1127" s="1402"/>
      <c r="M1127" s="1403">
        <f>'Marks Entry'!$AA$2</f>
        <v>45041</v>
      </c>
      <c r="N1127" s="1403"/>
      <c r="O1127" s="1404"/>
      <c r="P1127" s="1007"/>
    </row>
    <row r="1128" spans="1:16" s="73" customFormat="1" ht="20.45" customHeight="1">
      <c r="A1128" s="1425"/>
      <c r="B1128" s="543" t="s">
        <v>210</v>
      </c>
      <c r="C1128" s="1405" t="str">
        <f>'Marks Entry'!$EK$3</f>
        <v>Art Edu.</v>
      </c>
      <c r="D1128" s="1400"/>
      <c r="E1128" s="1400"/>
      <c r="F1128" s="1406" t="str">
        <f>IF($L1105="TC",0,IF($L1105="Nso",0,VLOOKUP($A1102,'Marks Entry'!$B$9:$GM$108,190,0)))</f>
        <v>0/100</v>
      </c>
      <c r="G1128" s="1407"/>
      <c r="H1128" s="1408"/>
      <c r="I1128" s="59" t="str">
        <f>IF($L1105="TC",0,IF($L1105="Nso",0,VLOOKUP($A1102,'Marks Entry'!$B$9:$GM$108,148,0)))</f>
        <v>E</v>
      </c>
      <c r="J1128" s="1409"/>
      <c r="K1128" s="1409"/>
      <c r="L1128" s="1410"/>
      <c r="M1128" s="1410"/>
      <c r="N1128" s="1410"/>
      <c r="O1128" s="1411"/>
      <c r="P1128" s="1007"/>
    </row>
    <row r="1129" spans="1:16" s="73" customFormat="1" ht="20.45" customHeight="1">
      <c r="A1129" s="1425"/>
      <c r="B1129" s="543" t="s">
        <v>210</v>
      </c>
      <c r="C1129" s="1366" t="str">
        <f>'Marks Entry'!$ET$3</f>
        <v>HEALTH &amp; PHY. EDU.</v>
      </c>
      <c r="D1129" s="1367"/>
      <c r="E1129" s="1367"/>
      <c r="F1129" s="1368" t="str">
        <f>IF($L1105="TC",0,IF($L1105="Nso",0,VLOOKUP($A1102,'Marks Entry'!$B$9:$GM$108,194,0)))</f>
        <v>0/100</v>
      </c>
      <c r="G1129" s="1369"/>
      <c r="H1129" s="1370"/>
      <c r="I1129" s="59" t="str">
        <f>IF($L1105="TC",0,IF($L1105="Nso",0,VLOOKUP($A1102,'Marks Entry'!$B$9:$GM$108,157,0)))</f>
        <v>E</v>
      </c>
      <c r="J1129" s="1371" t="s">
        <v>77</v>
      </c>
      <c r="K1129" s="1372"/>
      <c r="L1129" s="1373"/>
      <c r="M1129" s="1377"/>
      <c r="N1129" s="1372"/>
      <c r="O1129" s="1378"/>
      <c r="P1129" s="1007"/>
    </row>
    <row r="1130" spans="1:16" s="73" customFormat="1" ht="20.45" customHeight="1">
      <c r="A1130" s="1425"/>
      <c r="B1130" s="543" t="s">
        <v>210</v>
      </c>
      <c r="C1130" s="1381" t="s">
        <v>66</v>
      </c>
      <c r="D1130" s="1382"/>
      <c r="E1130" s="1382"/>
      <c r="F1130" s="1382"/>
      <c r="G1130" s="1382"/>
      <c r="H1130" s="1382"/>
      <c r="I1130" s="1383"/>
      <c r="J1130" s="1374"/>
      <c r="K1130" s="1375"/>
      <c r="L1130" s="1376"/>
      <c r="M1130" s="1379"/>
      <c r="N1130" s="1375"/>
      <c r="O1130" s="1380"/>
      <c r="P1130" s="1007"/>
    </row>
    <row r="1131" spans="1:16" s="73" customFormat="1" ht="20.45" customHeight="1" thickBot="1">
      <c r="A1131" s="1425"/>
      <c r="B1131" s="543" t="s">
        <v>210</v>
      </c>
      <c r="C1131" s="60" t="s">
        <v>67</v>
      </c>
      <c r="D1131" s="1384" t="s">
        <v>72</v>
      </c>
      <c r="E1131" s="1385"/>
      <c r="F1131" s="1384" t="s">
        <v>73</v>
      </c>
      <c r="G1131" s="1386"/>
      <c r="H1131" s="1386"/>
      <c r="I1131" s="1387"/>
      <c r="J1131" s="1388" t="s">
        <v>78</v>
      </c>
      <c r="K1131" s="1389"/>
      <c r="L1131" s="1389"/>
      <c r="M1131" s="1389"/>
      <c r="N1131" s="1389"/>
      <c r="O1131" s="1390"/>
      <c r="P1131" s="1007"/>
    </row>
    <row r="1132" spans="1:16" s="73" customFormat="1" ht="20.45" customHeight="1">
      <c r="A1132" s="1425"/>
      <c r="B1132" s="543" t="s">
        <v>210</v>
      </c>
      <c r="C1132" s="690" t="s">
        <v>68</v>
      </c>
      <c r="D1132" s="1328" t="s">
        <v>211</v>
      </c>
      <c r="E1132" s="1327"/>
      <c r="F1132" s="1394" t="s">
        <v>74</v>
      </c>
      <c r="G1132" s="1395"/>
      <c r="H1132" s="1395"/>
      <c r="I1132" s="1396"/>
      <c r="J1132" s="1391"/>
      <c r="K1132" s="1392"/>
      <c r="L1132" s="1392"/>
      <c r="M1132" s="1392"/>
      <c r="N1132" s="1392"/>
      <c r="O1132" s="1393"/>
      <c r="P1132" s="1007"/>
    </row>
    <row r="1133" spans="1:16" s="73" customFormat="1" ht="20.45" customHeight="1">
      <c r="A1133" s="1425"/>
      <c r="B1133" s="543" t="s">
        <v>210</v>
      </c>
      <c r="C1133" s="689" t="s">
        <v>69</v>
      </c>
      <c r="D1133" s="1275" t="s">
        <v>212</v>
      </c>
      <c r="E1133" s="1274"/>
      <c r="F1133" s="1413" t="s">
        <v>75</v>
      </c>
      <c r="G1133" s="1414"/>
      <c r="H1133" s="1414"/>
      <c r="I1133" s="1415"/>
      <c r="J1133" s="1391"/>
      <c r="K1133" s="1392"/>
      <c r="L1133" s="1392"/>
      <c r="M1133" s="1392"/>
      <c r="N1133" s="1392"/>
      <c r="O1133" s="1393"/>
      <c r="P1133" s="1007"/>
    </row>
    <row r="1134" spans="1:16" s="73" customFormat="1" ht="20.45" customHeight="1">
      <c r="A1134" s="1425"/>
      <c r="B1134" s="543" t="s">
        <v>210</v>
      </c>
      <c r="C1134" s="689" t="s">
        <v>71</v>
      </c>
      <c r="D1134" s="1275" t="s">
        <v>213</v>
      </c>
      <c r="E1134" s="1274"/>
      <c r="F1134" s="1413" t="s">
        <v>76</v>
      </c>
      <c r="G1134" s="1414"/>
      <c r="H1134" s="1414"/>
      <c r="I1134" s="1415"/>
      <c r="J1134" s="1416" t="s">
        <v>90</v>
      </c>
      <c r="K1134" s="1417"/>
      <c r="L1134" s="1417"/>
      <c r="M1134" s="1417"/>
      <c r="N1134" s="1417"/>
      <c r="O1134" s="1418"/>
      <c r="P1134" s="1007"/>
    </row>
    <row r="1135" spans="1:16" s="73" customFormat="1" ht="20.45" customHeight="1">
      <c r="A1135" s="1425"/>
      <c r="B1135" s="543" t="s">
        <v>210</v>
      </c>
      <c r="C1135" s="689" t="s">
        <v>70</v>
      </c>
      <c r="D1135" s="1275" t="s">
        <v>214</v>
      </c>
      <c r="E1135" s="1274"/>
      <c r="F1135" s="1413" t="s">
        <v>103</v>
      </c>
      <c r="G1135" s="1414"/>
      <c r="H1135" s="1414"/>
      <c r="I1135" s="1415"/>
      <c r="J1135" s="1416"/>
      <c r="K1135" s="1417"/>
      <c r="L1135" s="1417"/>
      <c r="M1135" s="1417"/>
      <c r="N1135" s="1417"/>
      <c r="O1135" s="1418"/>
      <c r="P1135" s="1007"/>
    </row>
    <row r="1136" spans="1:16" s="73" customFormat="1" ht="20.45" customHeight="1" thickBot="1">
      <c r="A1136" s="1425"/>
      <c r="B1136" s="547" t="s">
        <v>210</v>
      </c>
      <c r="C1136" s="548" t="s">
        <v>153</v>
      </c>
      <c r="D1136" s="1281" t="s">
        <v>215</v>
      </c>
      <c r="E1136" s="1280"/>
      <c r="F1136" s="1422" t="s">
        <v>216</v>
      </c>
      <c r="G1136" s="1423"/>
      <c r="H1136" s="1423"/>
      <c r="I1136" s="1424"/>
      <c r="J1136" s="1419"/>
      <c r="K1136" s="1420"/>
      <c r="L1136" s="1420"/>
      <c r="M1136" s="1420"/>
      <c r="N1136" s="1420"/>
      <c r="O1136" s="1421"/>
      <c r="P1136" s="1007"/>
    </row>
    <row r="1137" spans="1:16" s="73" customFormat="1" ht="21" customHeight="1">
      <c r="A1137" s="1412"/>
      <c r="B1137" s="1412"/>
      <c r="C1137" s="1412"/>
      <c r="D1137" s="1412"/>
      <c r="E1137" s="1412"/>
      <c r="F1137" s="1412"/>
      <c r="G1137" s="1412"/>
      <c r="H1137" s="1412"/>
      <c r="I1137" s="1412"/>
      <c r="J1137" s="1412"/>
      <c r="K1137" s="1412"/>
      <c r="L1137" s="1412"/>
      <c r="M1137" s="1412"/>
      <c r="N1137" s="1412"/>
      <c r="O1137" s="1412"/>
      <c r="P1137" s="1412"/>
    </row>
    <row r="1138" spans="1:16" s="73" customFormat="1" ht="21" customHeight="1">
      <c r="A1138" s="692"/>
      <c r="B1138" s="688"/>
      <c r="C1138" s="688"/>
      <c r="D1138" s="688"/>
      <c r="E1138" s="688"/>
      <c r="F1138" s="688"/>
      <c r="G1138" s="688"/>
      <c r="H1138" s="688"/>
      <c r="I1138" s="688"/>
      <c r="J1138" s="688"/>
      <c r="K1138" s="688"/>
      <c r="L1138" s="688"/>
      <c r="M1138" s="688"/>
      <c r="N1138" s="688"/>
      <c r="O1138" s="688"/>
      <c r="P1138" s="688"/>
    </row>
    <row r="1139" spans="1:16" s="73" customFormat="1" ht="17.25" customHeight="1" thickBot="1">
      <c r="A1139" s="241">
        <f>A1102+1</f>
        <v>32</v>
      </c>
      <c r="B1139" s="1302" t="s">
        <v>53</v>
      </c>
      <c r="C1139" s="1302"/>
      <c r="D1139" s="1302"/>
      <c r="E1139" s="1302"/>
      <c r="F1139" s="1302"/>
      <c r="G1139" s="1302"/>
      <c r="H1139" s="1302"/>
      <c r="I1139" s="1302"/>
      <c r="J1139" s="1302"/>
      <c r="K1139" s="1302"/>
      <c r="L1139" s="1302"/>
      <c r="M1139" s="1302"/>
      <c r="N1139" s="1302"/>
      <c r="O1139" s="1302"/>
      <c r="P1139" s="1007"/>
    </row>
    <row r="1140" spans="1:16" s="73" customFormat="1" ht="44.25" customHeight="1">
      <c r="A1140" s="1425"/>
      <c r="B1140" s="1304" t="str">
        <f>IF(L1142&gt;0,CONCATENATE(I1142,L1142),0)</f>
        <v>Roll No.:-932</v>
      </c>
      <c r="C1140" s="1306"/>
      <c r="D1140" s="1308" t="str">
        <f>Master!$E$8</f>
        <v>Govt. Sr. Secondary School Raimalwada</v>
      </c>
      <c r="E1140" s="1309"/>
      <c r="F1140" s="1309"/>
      <c r="G1140" s="1309"/>
      <c r="H1140" s="1309"/>
      <c r="I1140" s="1309"/>
      <c r="J1140" s="1309"/>
      <c r="K1140" s="1309"/>
      <c r="L1140" s="1309"/>
      <c r="M1140" s="1309"/>
      <c r="N1140" s="1309"/>
      <c r="O1140" s="1310"/>
      <c r="P1140" s="1007"/>
    </row>
    <row r="1141" spans="1:16" s="73" customFormat="1" ht="26.25" customHeight="1" thickBot="1">
      <c r="A1141" s="1425"/>
      <c r="B1141" s="1305"/>
      <c r="C1141" s="1307"/>
      <c r="D1141" s="1311" t="str">
        <f>Master!$E$11</f>
        <v>P.S.-Bapini (Jodhpur)</v>
      </c>
      <c r="E1141" s="1311"/>
      <c r="F1141" s="1311"/>
      <c r="G1141" s="1311"/>
      <c r="H1141" s="1311"/>
      <c r="I1141" s="1311"/>
      <c r="J1141" s="1311"/>
      <c r="K1141" s="1311"/>
      <c r="L1141" s="1311"/>
      <c r="M1141" s="1311"/>
      <c r="N1141" s="1311"/>
      <c r="O1141" s="1312"/>
      <c r="P1141" s="1007"/>
    </row>
    <row r="1142" spans="1:16" s="73" customFormat="1" ht="15" customHeight="1">
      <c r="A1142" s="1425"/>
      <c r="B1142" s="1313"/>
      <c r="C1142" s="1314" t="s">
        <v>163</v>
      </c>
      <c r="D1142" s="1315"/>
      <c r="E1142" s="1315"/>
      <c r="F1142" s="1315"/>
      <c r="G1142" s="1315"/>
      <c r="H1142" s="1316"/>
      <c r="I1142" s="1320" t="s">
        <v>125</v>
      </c>
      <c r="J1142" s="1321"/>
      <c r="K1142" s="1321"/>
      <c r="L1142" s="1286">
        <f>VLOOKUP(A1139,'Marks Entry'!$B$9:$G$108,6)</f>
        <v>932</v>
      </c>
      <c r="M1142" s="1288" t="str">
        <f>CONCATENATE('Marks Entry'!$C$3,"0",'Marks Entry'!$G$3)</f>
        <v>School U-Dise Code :-08151106901</v>
      </c>
      <c r="N1142" s="1289"/>
      <c r="O1142" s="1290"/>
      <c r="P1142" s="1007"/>
    </row>
    <row r="1143" spans="1:16" s="73" customFormat="1" ht="15" customHeight="1">
      <c r="A1143" s="1425"/>
      <c r="B1143" s="1313"/>
      <c r="C1143" s="1314"/>
      <c r="D1143" s="1315"/>
      <c r="E1143" s="1315"/>
      <c r="F1143" s="1315"/>
      <c r="G1143" s="1315"/>
      <c r="H1143" s="1316"/>
      <c r="I1143" s="1320"/>
      <c r="J1143" s="1321"/>
      <c r="K1143" s="1321"/>
      <c r="L1143" s="1286"/>
      <c r="M1143" s="1291" t="str">
        <f>CONCATENATE('Marks Entry'!$I$3,'Marks Entry'!$J$3)</f>
        <v>Session :-2022-23</v>
      </c>
      <c r="N1143" s="1292"/>
      <c r="O1143" s="1293"/>
      <c r="P1143" s="1007"/>
    </row>
    <row r="1144" spans="1:16" s="73" customFormat="1" ht="15" customHeight="1" thickBot="1">
      <c r="A1144" s="1425"/>
      <c r="B1144" s="1313"/>
      <c r="C1144" s="1317"/>
      <c r="D1144" s="1318"/>
      <c r="E1144" s="1318"/>
      <c r="F1144" s="1318"/>
      <c r="G1144" s="1318"/>
      <c r="H1144" s="1319"/>
      <c r="I1144" s="1322"/>
      <c r="J1144" s="1323"/>
      <c r="K1144" s="1323"/>
      <c r="L1144" s="1287"/>
      <c r="M1144" s="1294"/>
      <c r="N1144" s="1295"/>
      <c r="O1144" s="1296"/>
      <c r="P1144" s="1007"/>
    </row>
    <row r="1145" spans="1:16" s="73" customFormat="1" ht="19.5" customHeight="1">
      <c r="A1145" s="1425"/>
      <c r="B1145" s="543" t="s">
        <v>210</v>
      </c>
      <c r="C1145" s="1297" t="s">
        <v>21</v>
      </c>
      <c r="D1145" s="1298"/>
      <c r="E1145" s="1298"/>
      <c r="F1145" s="1298"/>
      <c r="G1145" s="1299"/>
      <c r="H1145" s="13" t="s">
        <v>161</v>
      </c>
      <c r="I1145" s="1300">
        <f>VLOOKUP($A1139,'Marks Entry'!$B$9:$FN$108,4,0)</f>
        <v>0</v>
      </c>
      <c r="J1145" s="1300"/>
      <c r="K1145" s="1300"/>
      <c r="L1145" s="1300"/>
      <c r="M1145" s="1300"/>
      <c r="N1145" s="1300"/>
      <c r="O1145" s="1301"/>
      <c r="P1145" s="1007"/>
    </row>
    <row r="1146" spans="1:16" s="73" customFormat="1" ht="19.5" customHeight="1">
      <c r="A1146" s="1425"/>
      <c r="B1146" s="543" t="s">
        <v>210</v>
      </c>
      <c r="C1146" s="1283" t="s">
        <v>23</v>
      </c>
      <c r="D1146" s="1284"/>
      <c r="E1146" s="1284"/>
      <c r="F1146" s="1284"/>
      <c r="G1146" s="1285"/>
      <c r="H1146" s="25" t="s">
        <v>161</v>
      </c>
      <c r="I1146" s="1252">
        <f>VLOOKUP($A1139,'Marks Entry'!$B$9:$FN$108,7,0)</f>
        <v>0</v>
      </c>
      <c r="J1146" s="1252"/>
      <c r="K1146" s="1252"/>
      <c r="L1146" s="1252"/>
      <c r="M1146" s="1252"/>
      <c r="N1146" s="1252"/>
      <c r="O1146" s="1253"/>
      <c r="P1146" s="1007"/>
    </row>
    <row r="1147" spans="1:16" s="73" customFormat="1" ht="19.5" customHeight="1">
      <c r="A1147" s="1425"/>
      <c r="B1147" s="543" t="s">
        <v>210</v>
      </c>
      <c r="C1147" s="1283" t="s">
        <v>24</v>
      </c>
      <c r="D1147" s="1284"/>
      <c r="E1147" s="1284"/>
      <c r="F1147" s="1284"/>
      <c r="G1147" s="1285"/>
      <c r="H1147" s="25" t="s">
        <v>161</v>
      </c>
      <c r="I1147" s="1252">
        <f>VLOOKUP($A1139,'Marks Entry'!$B$9:$FN$108,8,0)</f>
        <v>0</v>
      </c>
      <c r="J1147" s="1252"/>
      <c r="K1147" s="1252"/>
      <c r="L1147" s="1252"/>
      <c r="M1147" s="1252"/>
      <c r="N1147" s="1252"/>
      <c r="O1147" s="1253"/>
      <c r="P1147" s="1007"/>
    </row>
    <row r="1148" spans="1:16" s="73" customFormat="1" ht="19.5" customHeight="1">
      <c r="A1148" s="1425"/>
      <c r="B1148" s="543" t="s">
        <v>210</v>
      </c>
      <c r="C1148" s="1283" t="s">
        <v>55</v>
      </c>
      <c r="D1148" s="1284"/>
      <c r="E1148" s="1284"/>
      <c r="F1148" s="1284"/>
      <c r="G1148" s="1285"/>
      <c r="H1148" s="25" t="s">
        <v>161</v>
      </c>
      <c r="I1148" s="1252">
        <f>VLOOKUP($A1139,'Marks Entry'!$B$9:$FN$108,9,0)</f>
        <v>0</v>
      </c>
      <c r="J1148" s="1252"/>
      <c r="K1148" s="1252"/>
      <c r="L1148" s="1252"/>
      <c r="M1148" s="1252"/>
      <c r="N1148" s="1252"/>
      <c r="O1148" s="1253"/>
      <c r="P1148" s="1007"/>
    </row>
    <row r="1149" spans="1:16" s="73" customFormat="1" ht="19.5" customHeight="1">
      <c r="A1149" s="1425"/>
      <c r="B1149" s="543" t="s">
        <v>210</v>
      </c>
      <c r="C1149" s="1283" t="s">
        <v>56</v>
      </c>
      <c r="D1149" s="1284"/>
      <c r="E1149" s="1284"/>
      <c r="F1149" s="1284"/>
      <c r="G1149" s="1285"/>
      <c r="H1149" s="25" t="s">
        <v>161</v>
      </c>
      <c r="I1149" s="1251" t="str">
        <f>CONCATENATE('Marks Entry'!$G$4,'Marks Entry'!$J$4)</f>
        <v>6(A)</v>
      </c>
      <c r="J1149" s="1252"/>
      <c r="K1149" s="1252"/>
      <c r="L1149" s="1252"/>
      <c r="M1149" s="1252"/>
      <c r="N1149" s="1252"/>
      <c r="O1149" s="1253"/>
      <c r="P1149" s="1007"/>
    </row>
    <row r="1150" spans="1:16" s="73" customFormat="1" ht="19.5" customHeight="1" thickBot="1">
      <c r="A1150" s="1425"/>
      <c r="B1150" s="543" t="s">
        <v>210</v>
      </c>
      <c r="C1150" s="1254" t="s">
        <v>26</v>
      </c>
      <c r="D1150" s="1255"/>
      <c r="E1150" s="1255"/>
      <c r="F1150" s="1255"/>
      <c r="G1150" s="1256"/>
      <c r="H1150" s="61" t="s">
        <v>161</v>
      </c>
      <c r="I1150" s="1257">
        <f>VLOOKUP($A1139,'Marks Entry'!$B$9:$FN$108,10,0)</f>
        <v>0</v>
      </c>
      <c r="J1150" s="1257"/>
      <c r="K1150" s="1257"/>
      <c r="L1150" s="1257"/>
      <c r="M1150" s="1257"/>
      <c r="N1150" s="1257"/>
      <c r="O1150" s="1258"/>
      <c r="P1150" s="1007"/>
    </row>
    <row r="1151" spans="1:16" s="73" customFormat="1" ht="34.5" customHeight="1">
      <c r="A1151" s="1425"/>
      <c r="B1151" s="543" t="s">
        <v>210</v>
      </c>
      <c r="C1151" s="1259" t="s">
        <v>57</v>
      </c>
      <c r="D1151" s="1260"/>
      <c r="E1151" s="525" t="s">
        <v>82</v>
      </c>
      <c r="F1151" s="525" t="s">
        <v>83</v>
      </c>
      <c r="G1151" s="525" t="str">
        <f>'Marks Entry'!$R$5</f>
        <v>No Bag Day Activity</v>
      </c>
      <c r="H1151" s="521" t="s">
        <v>32</v>
      </c>
      <c r="I1151" s="1261" t="s">
        <v>58</v>
      </c>
      <c r="J1151" s="1262"/>
      <c r="K1151" s="522" t="s">
        <v>203</v>
      </c>
      <c r="L1151" s="1263" t="s">
        <v>94</v>
      </c>
      <c r="M1151" s="1264"/>
      <c r="N1151" s="535" t="s">
        <v>86</v>
      </c>
      <c r="O1151" s="1265" t="s">
        <v>101</v>
      </c>
      <c r="P1151" s="1007"/>
    </row>
    <row r="1152" spans="1:16" s="73" customFormat="1" ht="20.45" customHeight="1" thickBot="1">
      <c r="A1152" s="1425"/>
      <c r="B1152" s="543" t="s">
        <v>210</v>
      </c>
      <c r="C1152" s="1267" t="s">
        <v>59</v>
      </c>
      <c r="D1152" s="1268"/>
      <c r="E1152" s="549">
        <f>'Marks Entry'!$N$7</f>
        <v>10</v>
      </c>
      <c r="F1152" s="549">
        <f>'Marks Entry'!$Q$7</f>
        <v>10</v>
      </c>
      <c r="G1152" s="549">
        <f>'Marks Entry'!$T$7</f>
        <v>10</v>
      </c>
      <c r="H1152" s="111">
        <f>SUM(E1152:G1152)</f>
        <v>30</v>
      </c>
      <c r="I1152" s="1269">
        <f>'Marks Entry'!$X$7</f>
        <v>70</v>
      </c>
      <c r="J1152" s="1270"/>
      <c r="K1152" s="531">
        <f>SUM(H1152,I1152)</f>
        <v>100</v>
      </c>
      <c r="L1152" s="1330">
        <f>'Marks Entry'!$AA$7</f>
        <v>100</v>
      </c>
      <c r="M1152" s="1331"/>
      <c r="N1152" s="536">
        <f>H1152+I1152+L1152</f>
        <v>200</v>
      </c>
      <c r="O1152" s="1266"/>
      <c r="P1152" s="1007"/>
    </row>
    <row r="1153" spans="1:16" s="73" customFormat="1" ht="20.45" customHeight="1">
      <c r="A1153" s="1425"/>
      <c r="B1153" s="543" t="s">
        <v>210</v>
      </c>
      <c r="C1153" s="1324" t="str">
        <f>'Marks Entry'!$L$3</f>
        <v>HINDI</v>
      </c>
      <c r="D1153" s="1325"/>
      <c r="E1153" s="527">
        <f>IF($L1142="TC",0,IF($L1142="Nso",0,VLOOKUP($A1139,'Marks Entry'!$B$9:$FN$108,13,0)))</f>
        <v>0</v>
      </c>
      <c r="F1153" s="527">
        <f>IF($L1142="TC",0,IF($L1142="Nso",0,VLOOKUP($A1139,'Marks Entry'!$B$9:$FN$108,16,0)))</f>
        <v>0</v>
      </c>
      <c r="G1153" s="527">
        <f>IF($L1142="TC",0,IF($L1142="Nso",0,VLOOKUP($A1139,'Marks Entry'!$B$9:$FN$108,19,0)))</f>
        <v>0</v>
      </c>
      <c r="H1153" s="528">
        <f>SUM(E1153:G1153)</f>
        <v>0</v>
      </c>
      <c r="I1153" s="1326">
        <f>IF($L1142="TC",0,IF($L1142="Nso",0,VLOOKUP($A1139,'Marks Entry'!$B$9:$FN$108,23,0)))</f>
        <v>0</v>
      </c>
      <c r="J1153" s="1327"/>
      <c r="K1153" s="532">
        <f>SUM(H1153,I1153)</f>
        <v>0</v>
      </c>
      <c r="L1153" s="1328">
        <f>IF($L1142="TC",0,IF($L1142="Nso",0,VLOOKUP($A1139,'Marks Entry'!$B$9:$FN$108,26,0)))</f>
        <v>0</v>
      </c>
      <c r="M1153" s="1329"/>
      <c r="N1153" s="537">
        <f>SUM(H1153,I1153,L1153)</f>
        <v>0</v>
      </c>
      <c r="O1153" s="544" t="str">
        <f>IF($L1142="TC",0,IF($L1142="Nso",0,VLOOKUP($A1139,'Marks Entry'!$B$9:$FN$108,30,0)))</f>
        <v>E</v>
      </c>
      <c r="P1153" s="1007"/>
    </row>
    <row r="1154" spans="1:16" s="73" customFormat="1" ht="20.45" customHeight="1">
      <c r="A1154" s="1425"/>
      <c r="B1154" s="543" t="s">
        <v>210</v>
      </c>
      <c r="C1154" s="1271" t="str">
        <f>'Marks Entry'!$AF$3</f>
        <v>ENGLISH</v>
      </c>
      <c r="D1154" s="1272"/>
      <c r="E1154" s="527">
        <f>IF($L1142="TC",0,IF($L1142="Nso",0,VLOOKUP($A1139,'Marks Entry'!$B$9:$FN$108,33,0)))</f>
        <v>0</v>
      </c>
      <c r="F1154" s="527">
        <f>IF($L1142="TC",0,IF($L1142="Nso",0,VLOOKUP($A1139,'Marks Entry'!$B$9:$FN$108,36,0)))</f>
        <v>0</v>
      </c>
      <c r="G1154" s="527">
        <f>IF($L1142="TC",0,IF($L1142="Nso",0,VLOOKUP($A1139,'Marks Entry'!$B$9:$FN$108,39,0)))</f>
        <v>0</v>
      </c>
      <c r="H1154" s="529">
        <f t="shared" ref="H1154:H1158" si="93">SUM(E1154:G1154)</f>
        <v>0</v>
      </c>
      <c r="I1154" s="1273">
        <f>IF($L1142="TC",0,IF($L1142="Nso",0,VLOOKUP($A1139,'Marks Entry'!$B$9:$FN$108,43,0)))</f>
        <v>0</v>
      </c>
      <c r="J1154" s="1274"/>
      <c r="K1154" s="533">
        <f t="shared" ref="K1154:K1158" si="94">SUM(H1154,I1154)</f>
        <v>0</v>
      </c>
      <c r="L1154" s="1275">
        <f>IF($L1142="TC",0,IF($L1142="Nso",0,VLOOKUP($A1139,'Marks Entry'!$B$9:$FN$108,46,0)))</f>
        <v>0</v>
      </c>
      <c r="M1154" s="1276"/>
      <c r="N1154" s="537">
        <f t="shared" ref="N1154:N1158" si="95">SUM(H1154,I1154,L1154)</f>
        <v>0</v>
      </c>
      <c r="O1154" s="544" t="str">
        <f>IF($L1142="TC",0,IF($L1142="Nso",0,VLOOKUP($A1139,'Marks Entry'!$B$9:$FN$108,50,0)))</f>
        <v>E</v>
      </c>
      <c r="P1154" s="1007"/>
    </row>
    <row r="1155" spans="1:16" s="73" customFormat="1" ht="20.45" customHeight="1">
      <c r="A1155" s="1425"/>
      <c r="B1155" s="543" t="s">
        <v>210</v>
      </c>
      <c r="C1155" s="1271" t="str">
        <f>'Marks Entry'!$AZ$3</f>
        <v>SANSKRIT</v>
      </c>
      <c r="D1155" s="1272"/>
      <c r="E1155" s="527">
        <f>IF($L1142="TC",0,IF($L1142="Nso",0,VLOOKUP($A1139,'Marks Entry'!$B$9:$FN$108,53,0)))</f>
        <v>0</v>
      </c>
      <c r="F1155" s="527">
        <f>IF($L1142="TC",0,IF($L1142="TC",0,IF($L1142="Nso",0,VLOOKUP($A1139,'Marks Entry'!$B$9:$FN$108,56,0))))</f>
        <v>0</v>
      </c>
      <c r="G1155" s="527">
        <f>IF($L1142="TC",0,IF($L1142="TC",0,IF($L1142="Nso",0,VLOOKUP($A1139,'Marks Entry'!$B$9:$FN$108,59,0))))</f>
        <v>0</v>
      </c>
      <c r="H1155" s="529">
        <f t="shared" si="93"/>
        <v>0</v>
      </c>
      <c r="I1155" s="1273">
        <f>IF($L1142="TC",0,IF($L1142="Nso",0,VLOOKUP($A1139,'Marks Entry'!$B$9:$FN$108,63,0)))</f>
        <v>0</v>
      </c>
      <c r="J1155" s="1274"/>
      <c r="K1155" s="533">
        <f t="shared" si="94"/>
        <v>0</v>
      </c>
      <c r="L1155" s="1275">
        <f>IF($L1142="TC",0,IF($L1142="Nso",0,VLOOKUP($A1139,'Marks Entry'!$B$9:$FN$108,66,0)))</f>
        <v>0</v>
      </c>
      <c r="M1155" s="1276"/>
      <c r="N1155" s="537">
        <f t="shared" si="95"/>
        <v>0</v>
      </c>
      <c r="O1155" s="544" t="str">
        <f>IF($L1142="TC",0,IF($L1142="Nso",0,VLOOKUP($A1139,'Marks Entry'!$B$9:$FN$108,70,0)))</f>
        <v>E</v>
      </c>
      <c r="P1155" s="1007"/>
    </row>
    <row r="1156" spans="1:16" s="73" customFormat="1" ht="20.45" customHeight="1">
      <c r="A1156" s="1425"/>
      <c r="B1156" s="543" t="s">
        <v>210</v>
      </c>
      <c r="C1156" s="1271" t="str">
        <f>'Marks Entry'!$BT$3</f>
        <v>SCIENCE</v>
      </c>
      <c r="D1156" s="1272"/>
      <c r="E1156" s="527">
        <f>IF($L1142="TC",0,IF($L1142="Nso",0,VLOOKUP($A1139,'Marks Entry'!$B$9:$FN$108,73,0)))</f>
        <v>0</v>
      </c>
      <c r="F1156" s="527">
        <f>IF($L1142="TC",0,IF($L1142="Nso",0,VLOOKUP($A1139,'Marks Entry'!$B$9:$FN$108,76,0)))</f>
        <v>0</v>
      </c>
      <c r="G1156" s="527">
        <f>IF($L1142="TC",0,IF($L1142="Nso",0,VLOOKUP($A1139,'Marks Entry'!$B$9:$FN$108,79,0)))</f>
        <v>0</v>
      </c>
      <c r="H1156" s="529">
        <f t="shared" si="93"/>
        <v>0</v>
      </c>
      <c r="I1156" s="1273">
        <f>IF($L1142="TC",0,IF($L1142="Nso",0,VLOOKUP($A1139,'Marks Entry'!$B$9:$FN$108,83,0)))</f>
        <v>0</v>
      </c>
      <c r="J1156" s="1274"/>
      <c r="K1156" s="533">
        <f t="shared" si="94"/>
        <v>0</v>
      </c>
      <c r="L1156" s="1275">
        <f>IF($L1142="TC",0,IF($L1142="Nso",0,VLOOKUP($A1139,'Marks Entry'!$B$9:$FN$108,86,0)))</f>
        <v>0</v>
      </c>
      <c r="M1156" s="1276"/>
      <c r="N1156" s="537">
        <f t="shared" si="95"/>
        <v>0</v>
      </c>
      <c r="O1156" s="544" t="str">
        <f>IF($L1142="TC",0,IF($L1142="Nso",0,VLOOKUP($A1139,'Marks Entry'!$B$9:$FN$108,90,0)))</f>
        <v>E</v>
      </c>
      <c r="P1156" s="1007"/>
    </row>
    <row r="1157" spans="1:16" s="73" customFormat="1" ht="20.45" customHeight="1">
      <c r="A1157" s="1425"/>
      <c r="B1157" s="543" t="s">
        <v>210</v>
      </c>
      <c r="C1157" s="1271" t="str">
        <f>'Marks Entry'!$CN$3</f>
        <v>MATHEMATICS</v>
      </c>
      <c r="D1157" s="1272"/>
      <c r="E1157" s="527">
        <f>IF($L1142="TC",0,IF($L1142="Nso",0,VLOOKUP($A1139,'Marks Entry'!$B$9:$FN$108,93,0)))</f>
        <v>0</v>
      </c>
      <c r="F1157" s="527">
        <f>IF($L1142="TC",0,IF($L1142="Nso",0,VLOOKUP($A1139,'Marks Entry'!$B$9:$FN$108,96,0)))</f>
        <v>0</v>
      </c>
      <c r="G1157" s="527">
        <f>IF($L1142="TC",0,IF($L1142="Nso",0,VLOOKUP($A1139,'Marks Entry'!$B$9:$FN$108,99,0)))</f>
        <v>0</v>
      </c>
      <c r="H1157" s="529">
        <f t="shared" si="93"/>
        <v>0</v>
      </c>
      <c r="I1157" s="1273">
        <f>IF($L1142="TC",0,IF($L1142="Nso",0,VLOOKUP($A1139,'Marks Entry'!$B$9:$FN$108,103,0)))</f>
        <v>0</v>
      </c>
      <c r="J1157" s="1274"/>
      <c r="K1157" s="533">
        <f t="shared" si="94"/>
        <v>0</v>
      </c>
      <c r="L1157" s="1275">
        <f>IF($L1142="TC",0,IF($L1142="Nso",0,VLOOKUP($A1139,'Marks Entry'!$B$9:$FN$108,106,0)))</f>
        <v>0</v>
      </c>
      <c r="M1157" s="1276"/>
      <c r="N1157" s="537">
        <f t="shared" si="95"/>
        <v>0</v>
      </c>
      <c r="O1157" s="544" t="str">
        <f>IF($L1142="TC",0,IF($L1142="Nso",0,VLOOKUP($A1139,'Marks Entry'!$B$9:$FN$108,110,0)))</f>
        <v>E</v>
      </c>
      <c r="P1157" s="1007"/>
    </row>
    <row r="1158" spans="1:16" s="73" customFormat="1" ht="20.45" customHeight="1" thickBot="1">
      <c r="A1158" s="1425"/>
      <c r="B1158" s="543" t="s">
        <v>210</v>
      </c>
      <c r="C1158" s="1277" t="str">
        <f>'Marks Entry'!$DH$3</f>
        <v>SOCIAL SCIENCE</v>
      </c>
      <c r="D1158" s="1278"/>
      <c r="E1158" s="527">
        <f>IF($L1142="TC",0,IF($L1142="Nso",0,VLOOKUP($A1139,'Marks Entry'!$B$9:$FN$108,113,0)))</f>
        <v>0</v>
      </c>
      <c r="F1158" s="527">
        <f>IF($L1142="TC",0,IF($L1142="Nso",0,VLOOKUP($A1139,'Marks Entry'!$B$9:$FN$108,116,0)))</f>
        <v>0</v>
      </c>
      <c r="G1158" s="527">
        <f>IF($L1142="TC",0,IF($L1142="Nso",0,VLOOKUP($A1139,'Marks Entry'!$B$9:$FN$108,119,0)))</f>
        <v>0</v>
      </c>
      <c r="H1158" s="530">
        <f t="shared" si="93"/>
        <v>0</v>
      </c>
      <c r="I1158" s="1279">
        <f>IF($L1142="TC",0,IF($L1142="Nso",0,VLOOKUP($A1139,'Marks Entry'!$B$9:$FN$108,123,0)))</f>
        <v>0</v>
      </c>
      <c r="J1158" s="1280"/>
      <c r="K1158" s="534">
        <f t="shared" si="94"/>
        <v>0</v>
      </c>
      <c r="L1158" s="1281">
        <f>IF($L1142="TC",0,IF($L1142="Nso",0,VLOOKUP($A1139,'Marks Entry'!$B$9:$FN$108,126,0)))</f>
        <v>0</v>
      </c>
      <c r="M1158" s="1282"/>
      <c r="N1158" s="537">
        <f t="shared" si="95"/>
        <v>0</v>
      </c>
      <c r="O1158" s="544" t="str">
        <f>IF($L1142="TC",0,IF($L1142="Nso",0,VLOOKUP($A1139,'Marks Entry'!$B$9:$FN$108,130,0)))</f>
        <v>E</v>
      </c>
      <c r="P1158" s="1007"/>
    </row>
    <row r="1159" spans="1:16" s="73" customFormat="1" ht="20.45" customHeight="1">
      <c r="A1159" s="1425"/>
      <c r="B1159" s="543" t="s">
        <v>210</v>
      </c>
      <c r="C1159" s="1350" t="s">
        <v>87</v>
      </c>
      <c r="D1159" s="1351"/>
      <c r="E1159" s="1352"/>
      <c r="F1159" s="1356" t="s">
        <v>88</v>
      </c>
      <c r="G1159" s="1357"/>
      <c r="H1159" s="1358" t="s">
        <v>89</v>
      </c>
      <c r="I1159" s="1358"/>
      <c r="J1159" s="1359" t="s">
        <v>44</v>
      </c>
      <c r="K1159" s="1360"/>
      <c r="L1159" s="236" t="s">
        <v>95</v>
      </c>
      <c r="M1159" s="691" t="s">
        <v>208</v>
      </c>
      <c r="N1159" s="200" t="s">
        <v>42</v>
      </c>
      <c r="O1159" s="545" t="s">
        <v>46</v>
      </c>
      <c r="P1159" s="1007"/>
    </row>
    <row r="1160" spans="1:16" s="73" customFormat="1" ht="20.45" customHeight="1" thickBot="1">
      <c r="A1160" s="1425"/>
      <c r="B1160" s="543" t="s">
        <v>210</v>
      </c>
      <c r="C1160" s="1353"/>
      <c r="D1160" s="1354"/>
      <c r="E1160" s="1355"/>
      <c r="F1160" s="1361">
        <f>IF($L1142="TC",0,IF($L1142="Nso",0,VLOOKUP($A1139,'Marks Entry'!$B$9:$FN$108,161,0)))</f>
        <v>1200</v>
      </c>
      <c r="G1160" s="1362"/>
      <c r="H1160" s="1363">
        <f>IF($L1142="TC",0,IF($L1142="Nso",0,VLOOKUP($A1139,'Marks Entry'!$B$9:$FN$108,162,0)))</f>
        <v>0</v>
      </c>
      <c r="I1160" s="1363"/>
      <c r="J1160" s="1364">
        <f>IF($L1142="TC",0,IF($L1142="Nso",0,VLOOKUP($A1139,'Marks Entry'!$B$9:$FN$108,163,0)))</f>
        <v>0</v>
      </c>
      <c r="K1160" s="1365"/>
      <c r="L1160" s="237" t="str">
        <f>IF($L1142="TC",0,IF($L1142="Nso",0,VLOOKUP($A1139,'Marks Entry'!$B$9:$FN$108,164,0)))</f>
        <v/>
      </c>
      <c r="M1160" s="237" t="str">
        <f>IF($L1142="TC",0,IF($L1142="Nso",0,VLOOKUP($A1139,'Marks Entry'!$B$9:$FN$108,165,0)))</f>
        <v/>
      </c>
      <c r="N1160" s="542" t="str">
        <f>IF($L1142="TC","TC",IF($L1142="Nso","NSO",VLOOKUP($A1139,'Marks Entry'!$B$9:$FN$108,166,0)))</f>
        <v>PROMOTED</v>
      </c>
      <c r="O1160" s="546" t="str">
        <f>IF($L1142="Nso",0,VLOOKUP($A1139,'Marks Entry'!$B$9:$FN$108,168,0))</f>
        <v/>
      </c>
      <c r="P1160" s="1007"/>
    </row>
    <row r="1161" spans="1:16" s="73" customFormat="1" ht="20.45" customHeight="1">
      <c r="A1161" s="1425"/>
      <c r="B1161" s="543" t="s">
        <v>210</v>
      </c>
      <c r="C1161" s="1332" t="s">
        <v>62</v>
      </c>
      <c r="D1161" s="1333"/>
      <c r="E1161" s="1333"/>
      <c r="F1161" s="1333"/>
      <c r="G1161" s="1333"/>
      <c r="H1161" s="1333"/>
      <c r="I1161" s="1334"/>
      <c r="J1161" s="1335" t="s">
        <v>63</v>
      </c>
      <c r="K1161" s="1335"/>
      <c r="L1161" s="1336"/>
      <c r="M1161" s="238">
        <f>IF($L1142="TC",0,IF($L1142="Nso",0,VLOOKUP($A1139,'Marks Entry'!$B$9:$FN$108,158,0)))</f>
        <v>0</v>
      </c>
      <c r="N1161" s="1337" t="s">
        <v>104</v>
      </c>
      <c r="O1161" s="1338"/>
      <c r="P1161" s="1007"/>
    </row>
    <row r="1162" spans="1:16" s="73" customFormat="1" ht="20.45" customHeight="1" thickBot="1">
      <c r="A1162" s="1425"/>
      <c r="B1162" s="543" t="s">
        <v>210</v>
      </c>
      <c r="C1162" s="1339" t="s">
        <v>57</v>
      </c>
      <c r="D1162" s="1340"/>
      <c r="E1162" s="1340"/>
      <c r="F1162" s="1341" t="s">
        <v>168</v>
      </c>
      <c r="G1162" s="1341"/>
      <c r="H1162" s="1341"/>
      <c r="I1162" s="523" t="s">
        <v>50</v>
      </c>
      <c r="J1162" s="1342" t="s">
        <v>64</v>
      </c>
      <c r="K1162" s="1342"/>
      <c r="L1162" s="1343"/>
      <c r="M1162" s="239">
        <f>IF($L1142="TC",0,IF($L1142="Nso",0,VLOOKUP($A1139,'Marks Entry'!$B$9:$FN$108,159,0)))</f>
        <v>0</v>
      </c>
      <c r="N1162" s="1344" t="str">
        <f>IF($L1142="TC",0,IF($L1142="Nso",0,VLOOKUP($A1139,'Marks Entry'!$B$9:$FN$108,160,0)))</f>
        <v/>
      </c>
      <c r="O1162" s="1345"/>
      <c r="P1162" s="1007"/>
    </row>
    <row r="1163" spans="1:16" s="73" customFormat="1" ht="20.45" customHeight="1">
      <c r="A1163" s="1425"/>
      <c r="B1163" s="543" t="s">
        <v>210</v>
      </c>
      <c r="C1163" s="1339"/>
      <c r="D1163" s="1340"/>
      <c r="E1163" s="1340"/>
      <c r="F1163" s="1341"/>
      <c r="G1163" s="1341"/>
      <c r="H1163" s="1341"/>
      <c r="I1163" s="524" t="s">
        <v>102</v>
      </c>
      <c r="J1163" s="1346" t="s">
        <v>65</v>
      </c>
      <c r="K1163" s="1346"/>
      <c r="L1163" s="1347"/>
      <c r="M1163" s="1348" t="str">
        <f>IF($L1142="TC",0,IF($L1142="Nso",0,VLOOKUP($A1139,'Marks Entry'!$B$9:$FN$108,169,0)))</f>
        <v>Need Improvement</v>
      </c>
      <c r="N1163" s="1348"/>
      <c r="O1163" s="1349"/>
      <c r="P1163" s="1007"/>
    </row>
    <row r="1164" spans="1:16" s="73" customFormat="1" ht="20.45" customHeight="1">
      <c r="A1164" s="1425"/>
      <c r="B1164" s="543" t="s">
        <v>210</v>
      </c>
      <c r="C1164" s="1397" t="str">
        <f>'Marks Entry'!$EB$3</f>
        <v>Work Exp.</v>
      </c>
      <c r="D1164" s="1398"/>
      <c r="E1164" s="1399"/>
      <c r="F1164" s="1400" t="str">
        <f>IF($L1142="TC",0,IF($L1142="Nso",0,VLOOKUP($A1139,'Marks Entry'!$B$9:$GM$108,186,0)))</f>
        <v>0/100</v>
      </c>
      <c r="G1164" s="1400"/>
      <c r="H1164" s="1400"/>
      <c r="I1164" s="59" t="str">
        <f>IF($L1142="TC",0,IF($L1142="Nso",0,VLOOKUP($A1139,'Marks Entry'!$B$9:$GM$108,139,0)))</f>
        <v>E</v>
      </c>
      <c r="J1164" s="1401" t="s">
        <v>81</v>
      </c>
      <c r="K1164" s="1401"/>
      <c r="L1164" s="1402"/>
      <c r="M1164" s="1403">
        <f>'Marks Entry'!$AA$2</f>
        <v>45041</v>
      </c>
      <c r="N1164" s="1403"/>
      <c r="O1164" s="1404"/>
      <c r="P1164" s="1007"/>
    </row>
    <row r="1165" spans="1:16" s="73" customFormat="1" ht="20.45" customHeight="1">
      <c r="A1165" s="1425"/>
      <c r="B1165" s="543" t="s">
        <v>210</v>
      </c>
      <c r="C1165" s="1405" t="str">
        <f>'Marks Entry'!$EK$3</f>
        <v>Art Edu.</v>
      </c>
      <c r="D1165" s="1400"/>
      <c r="E1165" s="1400"/>
      <c r="F1165" s="1406" t="str">
        <f>IF($L1142="TC",0,IF($L1142="Nso",0,VLOOKUP($A1139,'Marks Entry'!$B$9:$GM$108,190,0)))</f>
        <v>0/100</v>
      </c>
      <c r="G1165" s="1407"/>
      <c r="H1165" s="1408"/>
      <c r="I1165" s="59" t="str">
        <f>IF($L1142="TC",0,IF($L1142="Nso",0,VLOOKUP($A1139,'Marks Entry'!$B$9:$GM$108,148,0)))</f>
        <v>E</v>
      </c>
      <c r="J1165" s="1409"/>
      <c r="K1165" s="1409"/>
      <c r="L1165" s="1410"/>
      <c r="M1165" s="1410"/>
      <c r="N1165" s="1410"/>
      <c r="O1165" s="1411"/>
      <c r="P1165" s="1007"/>
    </row>
    <row r="1166" spans="1:16" s="73" customFormat="1" ht="20.45" customHeight="1">
      <c r="A1166" s="1425"/>
      <c r="B1166" s="543" t="s">
        <v>210</v>
      </c>
      <c r="C1166" s="1366" t="str">
        <f>'Marks Entry'!$ET$3</f>
        <v>HEALTH &amp; PHY. EDU.</v>
      </c>
      <c r="D1166" s="1367"/>
      <c r="E1166" s="1367"/>
      <c r="F1166" s="1368" t="str">
        <f>IF($L1142="TC",0,IF($L1142="Nso",0,VLOOKUP($A1139,'Marks Entry'!$B$9:$GM$108,194,0)))</f>
        <v>0/100</v>
      </c>
      <c r="G1166" s="1369"/>
      <c r="H1166" s="1370"/>
      <c r="I1166" s="59" t="str">
        <f>IF($L1142="TC",0,IF($L1142="Nso",0,VLOOKUP($A1139,'Marks Entry'!$B$9:$GM$108,157,0)))</f>
        <v>E</v>
      </c>
      <c r="J1166" s="1371" t="s">
        <v>77</v>
      </c>
      <c r="K1166" s="1372"/>
      <c r="L1166" s="1373"/>
      <c r="M1166" s="1377"/>
      <c r="N1166" s="1372"/>
      <c r="O1166" s="1378"/>
      <c r="P1166" s="1007"/>
    </row>
    <row r="1167" spans="1:16" s="73" customFormat="1" ht="20.45" customHeight="1">
      <c r="A1167" s="1425"/>
      <c r="B1167" s="543" t="s">
        <v>210</v>
      </c>
      <c r="C1167" s="1381" t="s">
        <v>66</v>
      </c>
      <c r="D1167" s="1382"/>
      <c r="E1167" s="1382"/>
      <c r="F1167" s="1382"/>
      <c r="G1167" s="1382"/>
      <c r="H1167" s="1382"/>
      <c r="I1167" s="1383"/>
      <c r="J1167" s="1374"/>
      <c r="K1167" s="1375"/>
      <c r="L1167" s="1376"/>
      <c r="M1167" s="1379"/>
      <c r="N1167" s="1375"/>
      <c r="O1167" s="1380"/>
      <c r="P1167" s="1007"/>
    </row>
    <row r="1168" spans="1:16" s="73" customFormat="1" ht="20.45" customHeight="1" thickBot="1">
      <c r="A1168" s="1425"/>
      <c r="B1168" s="543" t="s">
        <v>210</v>
      </c>
      <c r="C1168" s="60" t="s">
        <v>67</v>
      </c>
      <c r="D1168" s="1384" t="s">
        <v>72</v>
      </c>
      <c r="E1168" s="1385"/>
      <c r="F1168" s="1384" t="s">
        <v>73</v>
      </c>
      <c r="G1168" s="1386"/>
      <c r="H1168" s="1386"/>
      <c r="I1168" s="1387"/>
      <c r="J1168" s="1388" t="s">
        <v>78</v>
      </c>
      <c r="K1168" s="1389"/>
      <c r="L1168" s="1389"/>
      <c r="M1168" s="1389"/>
      <c r="N1168" s="1389"/>
      <c r="O1168" s="1390"/>
      <c r="P1168" s="1007"/>
    </row>
    <row r="1169" spans="1:16" s="73" customFormat="1" ht="20.45" customHeight="1">
      <c r="A1169" s="1425"/>
      <c r="B1169" s="543" t="s">
        <v>210</v>
      </c>
      <c r="C1169" s="690" t="s">
        <v>68</v>
      </c>
      <c r="D1169" s="1328" t="s">
        <v>211</v>
      </c>
      <c r="E1169" s="1327"/>
      <c r="F1169" s="1394" t="s">
        <v>74</v>
      </c>
      <c r="G1169" s="1395"/>
      <c r="H1169" s="1395"/>
      <c r="I1169" s="1396"/>
      <c r="J1169" s="1391"/>
      <c r="K1169" s="1392"/>
      <c r="L1169" s="1392"/>
      <c r="M1169" s="1392"/>
      <c r="N1169" s="1392"/>
      <c r="O1169" s="1393"/>
      <c r="P1169" s="1007"/>
    </row>
    <row r="1170" spans="1:16" s="73" customFormat="1" ht="20.45" customHeight="1">
      <c r="A1170" s="1425"/>
      <c r="B1170" s="543" t="s">
        <v>210</v>
      </c>
      <c r="C1170" s="689" t="s">
        <v>69</v>
      </c>
      <c r="D1170" s="1275" t="s">
        <v>212</v>
      </c>
      <c r="E1170" s="1274"/>
      <c r="F1170" s="1413" t="s">
        <v>75</v>
      </c>
      <c r="G1170" s="1414"/>
      <c r="H1170" s="1414"/>
      <c r="I1170" s="1415"/>
      <c r="J1170" s="1391"/>
      <c r="K1170" s="1392"/>
      <c r="L1170" s="1392"/>
      <c r="M1170" s="1392"/>
      <c r="N1170" s="1392"/>
      <c r="O1170" s="1393"/>
      <c r="P1170" s="1007"/>
    </row>
    <row r="1171" spans="1:16" s="73" customFormat="1" ht="20.45" customHeight="1">
      <c r="A1171" s="1425"/>
      <c r="B1171" s="543" t="s">
        <v>210</v>
      </c>
      <c r="C1171" s="689" t="s">
        <v>71</v>
      </c>
      <c r="D1171" s="1275" t="s">
        <v>213</v>
      </c>
      <c r="E1171" s="1274"/>
      <c r="F1171" s="1413" t="s">
        <v>76</v>
      </c>
      <c r="G1171" s="1414"/>
      <c r="H1171" s="1414"/>
      <c r="I1171" s="1415"/>
      <c r="J1171" s="1416" t="s">
        <v>90</v>
      </c>
      <c r="K1171" s="1417"/>
      <c r="L1171" s="1417"/>
      <c r="M1171" s="1417"/>
      <c r="N1171" s="1417"/>
      <c r="O1171" s="1418"/>
      <c r="P1171" s="1007"/>
    </row>
    <row r="1172" spans="1:16" s="73" customFormat="1" ht="20.45" customHeight="1">
      <c r="A1172" s="1425"/>
      <c r="B1172" s="543" t="s">
        <v>210</v>
      </c>
      <c r="C1172" s="689" t="s">
        <v>70</v>
      </c>
      <c r="D1172" s="1275" t="s">
        <v>214</v>
      </c>
      <c r="E1172" s="1274"/>
      <c r="F1172" s="1413" t="s">
        <v>103</v>
      </c>
      <c r="G1172" s="1414"/>
      <c r="H1172" s="1414"/>
      <c r="I1172" s="1415"/>
      <c r="J1172" s="1416"/>
      <c r="K1172" s="1417"/>
      <c r="L1172" s="1417"/>
      <c r="M1172" s="1417"/>
      <c r="N1172" s="1417"/>
      <c r="O1172" s="1418"/>
      <c r="P1172" s="1007"/>
    </row>
    <row r="1173" spans="1:16" s="73" customFormat="1" ht="20.45" customHeight="1" thickBot="1">
      <c r="A1173" s="1425"/>
      <c r="B1173" s="547" t="s">
        <v>210</v>
      </c>
      <c r="C1173" s="548" t="s">
        <v>153</v>
      </c>
      <c r="D1173" s="1281" t="s">
        <v>215</v>
      </c>
      <c r="E1173" s="1280"/>
      <c r="F1173" s="1422" t="s">
        <v>216</v>
      </c>
      <c r="G1173" s="1423"/>
      <c r="H1173" s="1423"/>
      <c r="I1173" s="1424"/>
      <c r="J1173" s="1419"/>
      <c r="K1173" s="1420"/>
      <c r="L1173" s="1420"/>
      <c r="M1173" s="1420"/>
      <c r="N1173" s="1420"/>
      <c r="O1173" s="1421"/>
      <c r="P1173" s="1007"/>
    </row>
    <row r="1174" spans="1:16" s="73" customFormat="1" ht="9.75" customHeight="1">
      <c r="A1174" s="1303"/>
      <c r="B1174" s="1303"/>
      <c r="C1174" s="1303"/>
      <c r="D1174" s="1303"/>
      <c r="E1174" s="1303"/>
      <c r="F1174" s="1303"/>
      <c r="G1174" s="1303"/>
      <c r="H1174" s="1303"/>
      <c r="I1174" s="1303"/>
      <c r="J1174" s="1303"/>
      <c r="K1174" s="1303"/>
      <c r="L1174" s="1303"/>
      <c r="M1174" s="1303"/>
      <c r="N1174" s="1303"/>
      <c r="O1174" s="1303"/>
      <c r="P1174" s="1303"/>
    </row>
    <row r="1175" spans="1:16" s="73" customFormat="1" ht="17.25" customHeight="1" thickBot="1">
      <c r="A1175" s="241">
        <f>A1139+1</f>
        <v>33</v>
      </c>
      <c r="B1175" s="1302" t="s">
        <v>53</v>
      </c>
      <c r="C1175" s="1302"/>
      <c r="D1175" s="1302"/>
      <c r="E1175" s="1302"/>
      <c r="F1175" s="1302"/>
      <c r="G1175" s="1302"/>
      <c r="H1175" s="1302"/>
      <c r="I1175" s="1302"/>
      <c r="J1175" s="1302"/>
      <c r="K1175" s="1302"/>
      <c r="L1175" s="1302"/>
      <c r="M1175" s="1302"/>
      <c r="N1175" s="1302"/>
      <c r="O1175" s="1302"/>
      <c r="P1175" s="1007"/>
    </row>
    <row r="1176" spans="1:16" s="73" customFormat="1" ht="44.25" customHeight="1">
      <c r="A1176" s="1425"/>
      <c r="B1176" s="1304" t="str">
        <f>IF(L1178&gt;0,CONCATENATE(I1178,L1178),0)</f>
        <v>Roll No.:-933</v>
      </c>
      <c r="C1176" s="1306"/>
      <c r="D1176" s="1308" t="str">
        <f>Master!$E$8</f>
        <v>Govt. Sr. Secondary School Raimalwada</v>
      </c>
      <c r="E1176" s="1309"/>
      <c r="F1176" s="1309"/>
      <c r="G1176" s="1309"/>
      <c r="H1176" s="1309"/>
      <c r="I1176" s="1309"/>
      <c r="J1176" s="1309"/>
      <c r="K1176" s="1309"/>
      <c r="L1176" s="1309"/>
      <c r="M1176" s="1309"/>
      <c r="N1176" s="1309"/>
      <c r="O1176" s="1310"/>
      <c r="P1176" s="1007"/>
    </row>
    <row r="1177" spans="1:16" s="73" customFormat="1" ht="26.25" customHeight="1" thickBot="1">
      <c r="A1177" s="1425"/>
      <c r="B1177" s="1305"/>
      <c r="C1177" s="1307"/>
      <c r="D1177" s="1311" t="str">
        <f>Master!$E$11</f>
        <v>P.S.-Bapini (Jodhpur)</v>
      </c>
      <c r="E1177" s="1311"/>
      <c r="F1177" s="1311"/>
      <c r="G1177" s="1311"/>
      <c r="H1177" s="1311"/>
      <c r="I1177" s="1311"/>
      <c r="J1177" s="1311"/>
      <c r="K1177" s="1311"/>
      <c r="L1177" s="1311"/>
      <c r="M1177" s="1311"/>
      <c r="N1177" s="1311"/>
      <c r="O1177" s="1312"/>
      <c r="P1177" s="1007"/>
    </row>
    <row r="1178" spans="1:16" s="73" customFormat="1" ht="15" customHeight="1">
      <c r="A1178" s="1425"/>
      <c r="B1178" s="1313"/>
      <c r="C1178" s="1314" t="s">
        <v>163</v>
      </c>
      <c r="D1178" s="1315"/>
      <c r="E1178" s="1315"/>
      <c r="F1178" s="1315"/>
      <c r="G1178" s="1315"/>
      <c r="H1178" s="1316"/>
      <c r="I1178" s="1320" t="s">
        <v>125</v>
      </c>
      <c r="J1178" s="1321"/>
      <c r="K1178" s="1321"/>
      <c r="L1178" s="1286">
        <f>VLOOKUP(A1175,'Marks Entry'!$B$9:$G$108,6)</f>
        <v>933</v>
      </c>
      <c r="M1178" s="1288" t="str">
        <f>CONCATENATE('Marks Entry'!$C$3,"0",'Marks Entry'!$G$3)</f>
        <v>School U-Dise Code :-08151106901</v>
      </c>
      <c r="N1178" s="1289"/>
      <c r="O1178" s="1290"/>
      <c r="P1178" s="1007"/>
    </row>
    <row r="1179" spans="1:16" s="73" customFormat="1" ht="15" customHeight="1">
      <c r="A1179" s="1425"/>
      <c r="B1179" s="1313"/>
      <c r="C1179" s="1314"/>
      <c r="D1179" s="1315"/>
      <c r="E1179" s="1315"/>
      <c r="F1179" s="1315"/>
      <c r="G1179" s="1315"/>
      <c r="H1179" s="1316"/>
      <c r="I1179" s="1320"/>
      <c r="J1179" s="1321"/>
      <c r="K1179" s="1321"/>
      <c r="L1179" s="1286"/>
      <c r="M1179" s="1291" t="str">
        <f>CONCATENATE('Marks Entry'!$I$3,'Marks Entry'!$J$3)</f>
        <v>Session :-2022-23</v>
      </c>
      <c r="N1179" s="1292"/>
      <c r="O1179" s="1293"/>
      <c r="P1179" s="1007"/>
    </row>
    <row r="1180" spans="1:16" s="73" customFormat="1" ht="15" customHeight="1" thickBot="1">
      <c r="A1180" s="1425"/>
      <c r="B1180" s="1313"/>
      <c r="C1180" s="1317"/>
      <c r="D1180" s="1318"/>
      <c r="E1180" s="1318"/>
      <c r="F1180" s="1318"/>
      <c r="G1180" s="1318"/>
      <c r="H1180" s="1319"/>
      <c r="I1180" s="1322"/>
      <c r="J1180" s="1323"/>
      <c r="K1180" s="1323"/>
      <c r="L1180" s="1287"/>
      <c r="M1180" s="1294"/>
      <c r="N1180" s="1295"/>
      <c r="O1180" s="1296"/>
      <c r="P1180" s="1007"/>
    </row>
    <row r="1181" spans="1:16" s="73" customFormat="1" ht="19.5" customHeight="1">
      <c r="A1181" s="1425"/>
      <c r="B1181" s="543" t="s">
        <v>210</v>
      </c>
      <c r="C1181" s="1297" t="s">
        <v>21</v>
      </c>
      <c r="D1181" s="1298"/>
      <c r="E1181" s="1298"/>
      <c r="F1181" s="1298"/>
      <c r="G1181" s="1299"/>
      <c r="H1181" s="13" t="s">
        <v>161</v>
      </c>
      <c r="I1181" s="1300">
        <f>VLOOKUP($A1175,'Marks Entry'!$B$9:$FN$108,4,0)</f>
        <v>0</v>
      </c>
      <c r="J1181" s="1300"/>
      <c r="K1181" s="1300"/>
      <c r="L1181" s="1300"/>
      <c r="M1181" s="1300"/>
      <c r="N1181" s="1300"/>
      <c r="O1181" s="1301"/>
      <c r="P1181" s="1007"/>
    </row>
    <row r="1182" spans="1:16" s="73" customFormat="1" ht="19.5" customHeight="1">
      <c r="A1182" s="1425"/>
      <c r="B1182" s="543" t="s">
        <v>210</v>
      </c>
      <c r="C1182" s="1283" t="s">
        <v>23</v>
      </c>
      <c r="D1182" s="1284"/>
      <c r="E1182" s="1284"/>
      <c r="F1182" s="1284"/>
      <c r="G1182" s="1285"/>
      <c r="H1182" s="25" t="s">
        <v>161</v>
      </c>
      <c r="I1182" s="1252">
        <f>VLOOKUP($A1175,'Marks Entry'!$B$9:$FN$108,7,0)</f>
        <v>0</v>
      </c>
      <c r="J1182" s="1252"/>
      <c r="K1182" s="1252"/>
      <c r="L1182" s="1252"/>
      <c r="M1182" s="1252"/>
      <c r="N1182" s="1252"/>
      <c r="O1182" s="1253"/>
      <c r="P1182" s="1007"/>
    </row>
    <row r="1183" spans="1:16" s="73" customFormat="1" ht="19.5" customHeight="1">
      <c r="A1183" s="1425"/>
      <c r="B1183" s="543" t="s">
        <v>210</v>
      </c>
      <c r="C1183" s="1283" t="s">
        <v>24</v>
      </c>
      <c r="D1183" s="1284"/>
      <c r="E1183" s="1284"/>
      <c r="F1183" s="1284"/>
      <c r="G1183" s="1285"/>
      <c r="H1183" s="25" t="s">
        <v>161</v>
      </c>
      <c r="I1183" s="1252">
        <f>VLOOKUP($A1175,'Marks Entry'!$B$9:$FN$108,8,0)</f>
        <v>0</v>
      </c>
      <c r="J1183" s="1252"/>
      <c r="K1183" s="1252"/>
      <c r="L1183" s="1252"/>
      <c r="M1183" s="1252"/>
      <c r="N1183" s="1252"/>
      <c r="O1183" s="1253"/>
      <c r="P1183" s="1007"/>
    </row>
    <row r="1184" spans="1:16" s="73" customFormat="1" ht="19.5" customHeight="1">
      <c r="A1184" s="1425"/>
      <c r="B1184" s="543" t="s">
        <v>210</v>
      </c>
      <c r="C1184" s="1283" t="s">
        <v>55</v>
      </c>
      <c r="D1184" s="1284"/>
      <c r="E1184" s="1284"/>
      <c r="F1184" s="1284"/>
      <c r="G1184" s="1285"/>
      <c r="H1184" s="25" t="s">
        <v>161</v>
      </c>
      <c r="I1184" s="1252">
        <f>VLOOKUP($A1175,'Marks Entry'!$B$9:$FN$108,9,0)</f>
        <v>0</v>
      </c>
      <c r="J1184" s="1252"/>
      <c r="K1184" s="1252"/>
      <c r="L1184" s="1252"/>
      <c r="M1184" s="1252"/>
      <c r="N1184" s="1252"/>
      <c r="O1184" s="1253"/>
      <c r="P1184" s="1007"/>
    </row>
    <row r="1185" spans="1:16" s="73" customFormat="1" ht="19.5" customHeight="1">
      <c r="A1185" s="1425"/>
      <c r="B1185" s="543" t="s">
        <v>210</v>
      </c>
      <c r="C1185" s="1283" t="s">
        <v>56</v>
      </c>
      <c r="D1185" s="1284"/>
      <c r="E1185" s="1284"/>
      <c r="F1185" s="1284"/>
      <c r="G1185" s="1285"/>
      <c r="H1185" s="25" t="s">
        <v>161</v>
      </c>
      <c r="I1185" s="1251" t="str">
        <f>CONCATENATE('Marks Entry'!$G$4,'Marks Entry'!$J$4)</f>
        <v>6(A)</v>
      </c>
      <c r="J1185" s="1252"/>
      <c r="K1185" s="1252"/>
      <c r="L1185" s="1252"/>
      <c r="M1185" s="1252"/>
      <c r="N1185" s="1252"/>
      <c r="O1185" s="1253"/>
      <c r="P1185" s="1007"/>
    </row>
    <row r="1186" spans="1:16" s="73" customFormat="1" ht="19.5" customHeight="1" thickBot="1">
      <c r="A1186" s="1425"/>
      <c r="B1186" s="543" t="s">
        <v>210</v>
      </c>
      <c r="C1186" s="1254" t="s">
        <v>26</v>
      </c>
      <c r="D1186" s="1255"/>
      <c r="E1186" s="1255"/>
      <c r="F1186" s="1255"/>
      <c r="G1186" s="1256"/>
      <c r="H1186" s="61" t="s">
        <v>161</v>
      </c>
      <c r="I1186" s="1257">
        <f>VLOOKUP($A1175,'Marks Entry'!$B$9:$FN$108,10,0)</f>
        <v>0</v>
      </c>
      <c r="J1186" s="1257"/>
      <c r="K1186" s="1257"/>
      <c r="L1186" s="1257"/>
      <c r="M1186" s="1257"/>
      <c r="N1186" s="1257"/>
      <c r="O1186" s="1258"/>
      <c r="P1186" s="1007"/>
    </row>
    <row r="1187" spans="1:16" s="73" customFormat="1" ht="34.5" customHeight="1">
      <c r="A1187" s="1425"/>
      <c r="B1187" s="543" t="s">
        <v>210</v>
      </c>
      <c r="C1187" s="1259" t="s">
        <v>57</v>
      </c>
      <c r="D1187" s="1260"/>
      <c r="E1187" s="525" t="s">
        <v>82</v>
      </c>
      <c r="F1187" s="525" t="s">
        <v>83</v>
      </c>
      <c r="G1187" s="525" t="str">
        <f>'Marks Entry'!$R$5</f>
        <v>No Bag Day Activity</v>
      </c>
      <c r="H1187" s="521" t="s">
        <v>32</v>
      </c>
      <c r="I1187" s="1261" t="s">
        <v>58</v>
      </c>
      <c r="J1187" s="1262"/>
      <c r="K1187" s="522" t="s">
        <v>203</v>
      </c>
      <c r="L1187" s="1263" t="s">
        <v>94</v>
      </c>
      <c r="M1187" s="1264"/>
      <c r="N1187" s="535" t="s">
        <v>86</v>
      </c>
      <c r="O1187" s="1265" t="s">
        <v>101</v>
      </c>
      <c r="P1187" s="1007"/>
    </row>
    <row r="1188" spans="1:16" s="73" customFormat="1" ht="20.45" customHeight="1" thickBot="1">
      <c r="A1188" s="1425"/>
      <c r="B1188" s="543" t="s">
        <v>210</v>
      </c>
      <c r="C1188" s="1267" t="s">
        <v>59</v>
      </c>
      <c r="D1188" s="1268"/>
      <c r="E1188" s="549">
        <f>'Marks Entry'!$N$7</f>
        <v>10</v>
      </c>
      <c r="F1188" s="549">
        <f>'Marks Entry'!$Q$7</f>
        <v>10</v>
      </c>
      <c r="G1188" s="549">
        <f>'Marks Entry'!$T$7</f>
        <v>10</v>
      </c>
      <c r="H1188" s="111">
        <f>SUM(E1188:G1188)</f>
        <v>30</v>
      </c>
      <c r="I1188" s="1269">
        <f>'Marks Entry'!$X$7</f>
        <v>70</v>
      </c>
      <c r="J1188" s="1270"/>
      <c r="K1188" s="531">
        <f>SUM(H1188,I1188)</f>
        <v>100</v>
      </c>
      <c r="L1188" s="1330">
        <f>'Marks Entry'!$AA$7</f>
        <v>100</v>
      </c>
      <c r="M1188" s="1331"/>
      <c r="N1188" s="536">
        <f>H1188+I1188+L1188</f>
        <v>200</v>
      </c>
      <c r="O1188" s="1266"/>
      <c r="P1188" s="1007"/>
    </row>
    <row r="1189" spans="1:16" s="73" customFormat="1" ht="20.45" customHeight="1">
      <c r="A1189" s="1425"/>
      <c r="B1189" s="543" t="s">
        <v>210</v>
      </c>
      <c r="C1189" s="1324" t="str">
        <f>'Marks Entry'!$L$3</f>
        <v>HINDI</v>
      </c>
      <c r="D1189" s="1325"/>
      <c r="E1189" s="527">
        <f>IF($L1178="TC",0,IF($L1178="Nso",0,VLOOKUP($A1175,'Marks Entry'!$B$9:$FN$108,13,0)))</f>
        <v>0</v>
      </c>
      <c r="F1189" s="527">
        <f>IF($L1178="TC",0,IF($L1178="Nso",0,VLOOKUP($A1175,'Marks Entry'!$B$9:$FN$108,16,0)))</f>
        <v>0</v>
      </c>
      <c r="G1189" s="527">
        <f>IF($L1178="TC",0,IF($L1178="Nso",0,VLOOKUP($A1175,'Marks Entry'!$B$9:$FN$108,19,0)))</f>
        <v>0</v>
      </c>
      <c r="H1189" s="528">
        <f>SUM(E1189:G1189)</f>
        <v>0</v>
      </c>
      <c r="I1189" s="1326">
        <f>IF($L1178="TC",0,IF($L1178="Nso",0,VLOOKUP($A1175,'Marks Entry'!$B$9:$FN$108,23,0)))</f>
        <v>0</v>
      </c>
      <c r="J1189" s="1327"/>
      <c r="K1189" s="532">
        <f>SUM(H1189,I1189)</f>
        <v>0</v>
      </c>
      <c r="L1189" s="1328">
        <f>IF($L1178="TC",0,IF($L1178="Nso",0,VLOOKUP($A1175,'Marks Entry'!$B$9:$FN$108,26,0)))</f>
        <v>0</v>
      </c>
      <c r="M1189" s="1329"/>
      <c r="N1189" s="537">
        <f>SUM(H1189,I1189,L1189)</f>
        <v>0</v>
      </c>
      <c r="O1189" s="544" t="str">
        <f>IF($L1178="TC",0,IF($L1178="Nso",0,VLOOKUP($A1175,'Marks Entry'!$B$9:$FN$108,30,0)))</f>
        <v>E</v>
      </c>
      <c r="P1189" s="1007"/>
    </row>
    <row r="1190" spans="1:16" s="73" customFormat="1" ht="20.45" customHeight="1">
      <c r="A1190" s="1425"/>
      <c r="B1190" s="543" t="s">
        <v>210</v>
      </c>
      <c r="C1190" s="1271" t="str">
        <f>'Marks Entry'!$AF$3</f>
        <v>ENGLISH</v>
      </c>
      <c r="D1190" s="1272"/>
      <c r="E1190" s="527">
        <f>IF($L1178="TC",0,IF($L1178="Nso",0,VLOOKUP($A1175,'Marks Entry'!$B$9:$FN$108,33,0)))</f>
        <v>0</v>
      </c>
      <c r="F1190" s="527">
        <f>IF($L1178="TC",0,IF($L1178="Nso",0,VLOOKUP($A1175,'Marks Entry'!$B$9:$FN$108,36,0)))</f>
        <v>0</v>
      </c>
      <c r="G1190" s="527">
        <f>IF($L1178="TC",0,IF($L1178="Nso",0,VLOOKUP($A1175,'Marks Entry'!$B$9:$FN$108,39,0)))</f>
        <v>0</v>
      </c>
      <c r="H1190" s="529">
        <f t="shared" ref="H1190:H1194" si="96">SUM(E1190:G1190)</f>
        <v>0</v>
      </c>
      <c r="I1190" s="1273">
        <f>IF($L1178="TC",0,IF($L1178="Nso",0,VLOOKUP($A1175,'Marks Entry'!$B$9:$FN$108,43,0)))</f>
        <v>0</v>
      </c>
      <c r="J1190" s="1274"/>
      <c r="K1190" s="533">
        <f t="shared" ref="K1190:K1194" si="97">SUM(H1190,I1190)</f>
        <v>0</v>
      </c>
      <c r="L1190" s="1275">
        <f>IF($L1178="TC",0,IF($L1178="Nso",0,VLOOKUP($A1175,'Marks Entry'!$B$9:$FN$108,46,0)))</f>
        <v>0</v>
      </c>
      <c r="M1190" s="1276"/>
      <c r="N1190" s="537">
        <f t="shared" ref="N1190:N1194" si="98">SUM(H1190,I1190,L1190)</f>
        <v>0</v>
      </c>
      <c r="O1190" s="544" t="str">
        <f>IF($L1178="TC",0,IF($L1178="Nso",0,VLOOKUP($A1175,'Marks Entry'!$B$9:$FN$108,50,0)))</f>
        <v>E</v>
      </c>
      <c r="P1190" s="1007"/>
    </row>
    <row r="1191" spans="1:16" s="73" customFormat="1" ht="20.45" customHeight="1">
      <c r="A1191" s="1425"/>
      <c r="B1191" s="543" t="s">
        <v>210</v>
      </c>
      <c r="C1191" s="1271" t="str">
        <f>'Marks Entry'!$AZ$3</f>
        <v>SANSKRIT</v>
      </c>
      <c r="D1191" s="1272"/>
      <c r="E1191" s="527">
        <f>IF($L1178="TC",0,IF($L1178="Nso",0,VLOOKUP($A1175,'Marks Entry'!$B$9:$FN$108,53,0)))</f>
        <v>0</v>
      </c>
      <c r="F1191" s="527">
        <f>IF($L1178="TC",0,IF($L1178="TC",0,IF($L1178="Nso",0,VLOOKUP($A1175,'Marks Entry'!$B$9:$FN$108,56,0))))</f>
        <v>0</v>
      </c>
      <c r="G1191" s="527">
        <f>IF($L1178="TC",0,IF($L1178="TC",0,IF($L1178="Nso",0,VLOOKUP($A1175,'Marks Entry'!$B$9:$FN$108,59,0))))</f>
        <v>0</v>
      </c>
      <c r="H1191" s="529">
        <f t="shared" si="96"/>
        <v>0</v>
      </c>
      <c r="I1191" s="1273">
        <f>IF($L1178="TC",0,IF($L1178="Nso",0,VLOOKUP($A1175,'Marks Entry'!$B$9:$FN$108,63,0)))</f>
        <v>0</v>
      </c>
      <c r="J1191" s="1274"/>
      <c r="K1191" s="533">
        <f t="shared" si="97"/>
        <v>0</v>
      </c>
      <c r="L1191" s="1275">
        <f>IF($L1178="TC",0,IF($L1178="Nso",0,VLOOKUP($A1175,'Marks Entry'!$B$9:$FN$108,66,0)))</f>
        <v>0</v>
      </c>
      <c r="M1191" s="1276"/>
      <c r="N1191" s="537">
        <f t="shared" si="98"/>
        <v>0</v>
      </c>
      <c r="O1191" s="544" t="str">
        <f>IF($L1178="TC",0,IF($L1178="Nso",0,VLOOKUP($A1175,'Marks Entry'!$B$9:$FN$108,70,0)))</f>
        <v>E</v>
      </c>
      <c r="P1191" s="1007"/>
    </row>
    <row r="1192" spans="1:16" s="73" customFormat="1" ht="20.45" customHeight="1">
      <c r="A1192" s="1425"/>
      <c r="B1192" s="543" t="s">
        <v>210</v>
      </c>
      <c r="C1192" s="1271" t="str">
        <f>'Marks Entry'!$BT$3</f>
        <v>SCIENCE</v>
      </c>
      <c r="D1192" s="1272"/>
      <c r="E1192" s="527">
        <f>IF($L1178="TC",0,IF($L1178="Nso",0,VLOOKUP($A1175,'Marks Entry'!$B$9:$FN$108,73,0)))</f>
        <v>0</v>
      </c>
      <c r="F1192" s="527">
        <f>IF($L1178="TC",0,IF($L1178="Nso",0,VLOOKUP($A1175,'Marks Entry'!$B$9:$FN$108,76,0)))</f>
        <v>0</v>
      </c>
      <c r="G1192" s="527">
        <f>IF($L1178="TC",0,IF($L1178="Nso",0,VLOOKUP($A1175,'Marks Entry'!$B$9:$FN$108,79,0)))</f>
        <v>0</v>
      </c>
      <c r="H1192" s="529">
        <f t="shared" si="96"/>
        <v>0</v>
      </c>
      <c r="I1192" s="1273">
        <f>IF($L1178="TC",0,IF($L1178="Nso",0,VLOOKUP($A1175,'Marks Entry'!$B$9:$FN$108,83,0)))</f>
        <v>0</v>
      </c>
      <c r="J1192" s="1274"/>
      <c r="K1192" s="533">
        <f t="shared" si="97"/>
        <v>0</v>
      </c>
      <c r="L1192" s="1275">
        <f>IF($L1178="TC",0,IF($L1178="Nso",0,VLOOKUP($A1175,'Marks Entry'!$B$9:$FN$108,86,0)))</f>
        <v>0</v>
      </c>
      <c r="M1192" s="1276"/>
      <c r="N1192" s="537">
        <f t="shared" si="98"/>
        <v>0</v>
      </c>
      <c r="O1192" s="544" t="str">
        <f>IF($L1178="TC",0,IF($L1178="Nso",0,VLOOKUP($A1175,'Marks Entry'!$B$9:$FN$108,90,0)))</f>
        <v>E</v>
      </c>
      <c r="P1192" s="1007"/>
    </row>
    <row r="1193" spans="1:16" s="73" customFormat="1" ht="20.45" customHeight="1">
      <c r="A1193" s="1425"/>
      <c r="B1193" s="543" t="s">
        <v>210</v>
      </c>
      <c r="C1193" s="1271" t="str">
        <f>'Marks Entry'!$CN$3</f>
        <v>MATHEMATICS</v>
      </c>
      <c r="D1193" s="1272"/>
      <c r="E1193" s="527">
        <f>IF($L1178="TC",0,IF($L1178="Nso",0,VLOOKUP($A1175,'Marks Entry'!$B$9:$FN$108,93,0)))</f>
        <v>0</v>
      </c>
      <c r="F1193" s="527">
        <f>IF($L1178="TC",0,IF($L1178="Nso",0,VLOOKUP($A1175,'Marks Entry'!$B$9:$FN$108,96,0)))</f>
        <v>0</v>
      </c>
      <c r="G1193" s="527">
        <f>IF($L1178="TC",0,IF($L1178="Nso",0,VLOOKUP($A1175,'Marks Entry'!$B$9:$FN$108,99,0)))</f>
        <v>0</v>
      </c>
      <c r="H1193" s="529">
        <f t="shared" si="96"/>
        <v>0</v>
      </c>
      <c r="I1193" s="1273">
        <f>IF($L1178="TC",0,IF($L1178="Nso",0,VLOOKUP($A1175,'Marks Entry'!$B$9:$FN$108,103,0)))</f>
        <v>0</v>
      </c>
      <c r="J1193" s="1274"/>
      <c r="K1193" s="533">
        <f t="shared" si="97"/>
        <v>0</v>
      </c>
      <c r="L1193" s="1275">
        <f>IF($L1178="TC",0,IF($L1178="Nso",0,VLOOKUP($A1175,'Marks Entry'!$B$9:$FN$108,106,0)))</f>
        <v>0</v>
      </c>
      <c r="M1193" s="1276"/>
      <c r="N1193" s="537">
        <f t="shared" si="98"/>
        <v>0</v>
      </c>
      <c r="O1193" s="544" t="str">
        <f>IF($L1178="TC",0,IF($L1178="Nso",0,VLOOKUP($A1175,'Marks Entry'!$B$9:$FN$108,110,0)))</f>
        <v>E</v>
      </c>
      <c r="P1193" s="1007"/>
    </row>
    <row r="1194" spans="1:16" s="73" customFormat="1" ht="20.45" customHeight="1" thickBot="1">
      <c r="A1194" s="1425"/>
      <c r="B1194" s="543" t="s">
        <v>210</v>
      </c>
      <c r="C1194" s="1277" t="str">
        <f>'Marks Entry'!$DH$3</f>
        <v>SOCIAL SCIENCE</v>
      </c>
      <c r="D1194" s="1278"/>
      <c r="E1194" s="527">
        <f>IF($L1178="TC",0,IF($L1178="Nso",0,VLOOKUP($A1175,'Marks Entry'!$B$9:$FN$108,113,0)))</f>
        <v>0</v>
      </c>
      <c r="F1194" s="527">
        <f>IF($L1178="TC",0,IF($L1178="Nso",0,VLOOKUP($A1175,'Marks Entry'!$B$9:$FN$108,116,0)))</f>
        <v>0</v>
      </c>
      <c r="G1194" s="527">
        <f>IF($L1178="TC",0,IF($L1178="Nso",0,VLOOKUP($A1175,'Marks Entry'!$B$9:$FN$108,119,0)))</f>
        <v>0</v>
      </c>
      <c r="H1194" s="530">
        <f t="shared" si="96"/>
        <v>0</v>
      </c>
      <c r="I1194" s="1279">
        <f>IF($L1178="TC",0,IF($L1178="Nso",0,VLOOKUP($A1175,'Marks Entry'!$B$9:$FN$108,123,0)))</f>
        <v>0</v>
      </c>
      <c r="J1194" s="1280"/>
      <c r="K1194" s="534">
        <f t="shared" si="97"/>
        <v>0</v>
      </c>
      <c r="L1194" s="1281">
        <f>IF($L1178="TC",0,IF($L1178="Nso",0,VLOOKUP($A1175,'Marks Entry'!$B$9:$FN$108,126,0)))</f>
        <v>0</v>
      </c>
      <c r="M1194" s="1282"/>
      <c r="N1194" s="537">
        <f t="shared" si="98"/>
        <v>0</v>
      </c>
      <c r="O1194" s="544" t="str">
        <f>IF($L1178="TC",0,IF($L1178="Nso",0,VLOOKUP($A1175,'Marks Entry'!$B$9:$FN$108,130,0)))</f>
        <v>E</v>
      </c>
      <c r="P1194" s="1007"/>
    </row>
    <row r="1195" spans="1:16" s="73" customFormat="1" ht="20.45" customHeight="1">
      <c r="A1195" s="1425"/>
      <c r="B1195" s="543" t="s">
        <v>210</v>
      </c>
      <c r="C1195" s="1350" t="s">
        <v>87</v>
      </c>
      <c r="D1195" s="1351"/>
      <c r="E1195" s="1352"/>
      <c r="F1195" s="1356" t="s">
        <v>88</v>
      </c>
      <c r="G1195" s="1357"/>
      <c r="H1195" s="1358" t="s">
        <v>89</v>
      </c>
      <c r="I1195" s="1358"/>
      <c r="J1195" s="1359" t="s">
        <v>44</v>
      </c>
      <c r="K1195" s="1360"/>
      <c r="L1195" s="236" t="s">
        <v>95</v>
      </c>
      <c r="M1195" s="691" t="s">
        <v>208</v>
      </c>
      <c r="N1195" s="200" t="s">
        <v>42</v>
      </c>
      <c r="O1195" s="545" t="s">
        <v>46</v>
      </c>
      <c r="P1195" s="1007"/>
    </row>
    <row r="1196" spans="1:16" s="73" customFormat="1" ht="20.45" customHeight="1" thickBot="1">
      <c r="A1196" s="1425"/>
      <c r="B1196" s="543" t="s">
        <v>210</v>
      </c>
      <c r="C1196" s="1353"/>
      <c r="D1196" s="1354"/>
      <c r="E1196" s="1355"/>
      <c r="F1196" s="1361">
        <f>IF($L1178="TC",0,IF($L1178="Nso",0,VLOOKUP($A1175,'Marks Entry'!$B$9:$FN$108,161,0)))</f>
        <v>1200</v>
      </c>
      <c r="G1196" s="1362"/>
      <c r="H1196" s="1363">
        <f>IF($L1178="TC",0,IF($L1178="Nso",0,VLOOKUP($A1175,'Marks Entry'!$B$9:$FN$108,162,0)))</f>
        <v>0</v>
      </c>
      <c r="I1196" s="1363"/>
      <c r="J1196" s="1364">
        <f>IF($L1178="TC",0,IF($L1178="Nso",0,VLOOKUP($A1175,'Marks Entry'!$B$9:$FN$108,163,0)))</f>
        <v>0</v>
      </c>
      <c r="K1196" s="1365"/>
      <c r="L1196" s="237" t="str">
        <f>IF($L1178="TC",0,IF($L1178="Nso",0,VLOOKUP($A1175,'Marks Entry'!$B$9:$FN$108,164,0)))</f>
        <v/>
      </c>
      <c r="M1196" s="237" t="str">
        <f>IF($L1178="TC",0,IF($L1178="Nso",0,VLOOKUP($A1175,'Marks Entry'!$B$9:$FN$108,165,0)))</f>
        <v/>
      </c>
      <c r="N1196" s="542" t="str">
        <f>IF($L1178="TC","TC",IF($L1178="Nso","NSO",VLOOKUP($A1175,'Marks Entry'!$B$9:$FN$108,166,0)))</f>
        <v>PROMOTED</v>
      </c>
      <c r="O1196" s="546" t="str">
        <f>IF($L1178="Nso",0,VLOOKUP($A1175,'Marks Entry'!$B$9:$FN$108,168,0))</f>
        <v/>
      </c>
      <c r="P1196" s="1007"/>
    </row>
    <row r="1197" spans="1:16" s="73" customFormat="1" ht="20.45" customHeight="1">
      <c r="A1197" s="1425"/>
      <c r="B1197" s="543" t="s">
        <v>210</v>
      </c>
      <c r="C1197" s="1332" t="s">
        <v>62</v>
      </c>
      <c r="D1197" s="1333"/>
      <c r="E1197" s="1333"/>
      <c r="F1197" s="1333"/>
      <c r="G1197" s="1333"/>
      <c r="H1197" s="1333"/>
      <c r="I1197" s="1334"/>
      <c r="J1197" s="1335" t="s">
        <v>63</v>
      </c>
      <c r="K1197" s="1335"/>
      <c r="L1197" s="1336"/>
      <c r="M1197" s="238">
        <f>IF($L1178="TC",0,IF($L1178="Nso",0,VLOOKUP($A1175,'Marks Entry'!$B$9:$FN$108,158,0)))</f>
        <v>0</v>
      </c>
      <c r="N1197" s="1337" t="s">
        <v>104</v>
      </c>
      <c r="O1197" s="1338"/>
      <c r="P1197" s="1007"/>
    </row>
    <row r="1198" spans="1:16" s="73" customFormat="1" ht="20.45" customHeight="1" thickBot="1">
      <c r="A1198" s="1425"/>
      <c r="B1198" s="543" t="s">
        <v>210</v>
      </c>
      <c r="C1198" s="1339" t="s">
        <v>57</v>
      </c>
      <c r="D1198" s="1340"/>
      <c r="E1198" s="1340"/>
      <c r="F1198" s="1341" t="s">
        <v>168</v>
      </c>
      <c r="G1198" s="1341"/>
      <c r="H1198" s="1341"/>
      <c r="I1198" s="523" t="s">
        <v>50</v>
      </c>
      <c r="J1198" s="1342" t="s">
        <v>64</v>
      </c>
      <c r="K1198" s="1342"/>
      <c r="L1198" s="1343"/>
      <c r="M1198" s="239">
        <f>IF($L1178="TC",0,IF($L1178="Nso",0,VLOOKUP($A1175,'Marks Entry'!$B$9:$FN$108,159,0)))</f>
        <v>0</v>
      </c>
      <c r="N1198" s="1344" t="str">
        <f>IF($L1178="TC",0,IF($L1178="Nso",0,VLOOKUP($A1175,'Marks Entry'!$B$9:$FN$108,160,0)))</f>
        <v/>
      </c>
      <c r="O1198" s="1345"/>
      <c r="P1198" s="1007"/>
    </row>
    <row r="1199" spans="1:16" s="73" customFormat="1" ht="20.45" customHeight="1">
      <c r="A1199" s="1425"/>
      <c r="B1199" s="543" t="s">
        <v>210</v>
      </c>
      <c r="C1199" s="1339"/>
      <c r="D1199" s="1340"/>
      <c r="E1199" s="1340"/>
      <c r="F1199" s="1341"/>
      <c r="G1199" s="1341"/>
      <c r="H1199" s="1341"/>
      <c r="I1199" s="524" t="s">
        <v>102</v>
      </c>
      <c r="J1199" s="1346" t="s">
        <v>65</v>
      </c>
      <c r="K1199" s="1346"/>
      <c r="L1199" s="1347"/>
      <c r="M1199" s="1348" t="str">
        <f>IF($L1178="TC",0,IF($L1178="Nso",0,VLOOKUP($A1175,'Marks Entry'!$B$9:$FN$108,169,0)))</f>
        <v>Need Improvement</v>
      </c>
      <c r="N1199" s="1348"/>
      <c r="O1199" s="1349"/>
      <c r="P1199" s="1007"/>
    </row>
    <row r="1200" spans="1:16" s="73" customFormat="1" ht="20.45" customHeight="1">
      <c r="A1200" s="1425"/>
      <c r="B1200" s="543" t="s">
        <v>210</v>
      </c>
      <c r="C1200" s="1397" t="str">
        <f>'Marks Entry'!$EB$3</f>
        <v>Work Exp.</v>
      </c>
      <c r="D1200" s="1398"/>
      <c r="E1200" s="1399"/>
      <c r="F1200" s="1400" t="str">
        <f>IF($L1178="TC",0,IF($L1178="Nso",0,VLOOKUP($A1175,'Marks Entry'!$B$9:$GM$108,186,0)))</f>
        <v>0/100</v>
      </c>
      <c r="G1200" s="1400"/>
      <c r="H1200" s="1400"/>
      <c r="I1200" s="59" t="str">
        <f>IF($L1178="TC",0,IF($L1178="Nso",0,VLOOKUP($A1175,'Marks Entry'!$B$9:$GM$108,139,0)))</f>
        <v>E</v>
      </c>
      <c r="J1200" s="1401" t="s">
        <v>81</v>
      </c>
      <c r="K1200" s="1401"/>
      <c r="L1200" s="1402"/>
      <c r="M1200" s="1403">
        <f>'Marks Entry'!$AA$2</f>
        <v>45041</v>
      </c>
      <c r="N1200" s="1403"/>
      <c r="O1200" s="1404"/>
      <c r="P1200" s="1007"/>
    </row>
    <row r="1201" spans="1:16" s="73" customFormat="1" ht="20.45" customHeight="1">
      <c r="A1201" s="1425"/>
      <c r="B1201" s="543" t="s">
        <v>210</v>
      </c>
      <c r="C1201" s="1405" t="str">
        <f>'Marks Entry'!$EK$3</f>
        <v>Art Edu.</v>
      </c>
      <c r="D1201" s="1400"/>
      <c r="E1201" s="1400"/>
      <c r="F1201" s="1406" t="str">
        <f>IF($L1178="TC",0,IF($L1178="Nso",0,VLOOKUP($A1175,'Marks Entry'!$B$9:$GM$108,190,0)))</f>
        <v>0/100</v>
      </c>
      <c r="G1201" s="1407"/>
      <c r="H1201" s="1408"/>
      <c r="I1201" s="59" t="str">
        <f>IF($L1178="TC",0,IF($L1178="Nso",0,VLOOKUP($A1175,'Marks Entry'!$B$9:$GM$108,148,0)))</f>
        <v>E</v>
      </c>
      <c r="J1201" s="1409"/>
      <c r="K1201" s="1409"/>
      <c r="L1201" s="1410"/>
      <c r="M1201" s="1410"/>
      <c r="N1201" s="1410"/>
      <c r="O1201" s="1411"/>
      <c r="P1201" s="1007"/>
    </row>
    <row r="1202" spans="1:16" s="73" customFormat="1" ht="20.45" customHeight="1">
      <c r="A1202" s="1425"/>
      <c r="B1202" s="543" t="s">
        <v>210</v>
      </c>
      <c r="C1202" s="1366" t="str">
        <f>'Marks Entry'!$ET$3</f>
        <v>HEALTH &amp; PHY. EDU.</v>
      </c>
      <c r="D1202" s="1367"/>
      <c r="E1202" s="1367"/>
      <c r="F1202" s="1368" t="str">
        <f>IF($L1178="TC",0,IF($L1178="Nso",0,VLOOKUP($A1175,'Marks Entry'!$B$9:$GM$108,194,0)))</f>
        <v>0/100</v>
      </c>
      <c r="G1202" s="1369"/>
      <c r="H1202" s="1370"/>
      <c r="I1202" s="59" t="str">
        <f>IF($L1178="TC",0,IF($L1178="Nso",0,VLOOKUP($A1175,'Marks Entry'!$B$9:$GM$108,157,0)))</f>
        <v>E</v>
      </c>
      <c r="J1202" s="1371" t="s">
        <v>77</v>
      </c>
      <c r="K1202" s="1372"/>
      <c r="L1202" s="1373"/>
      <c r="M1202" s="1377"/>
      <c r="N1202" s="1372"/>
      <c r="O1202" s="1378"/>
      <c r="P1202" s="1007"/>
    </row>
    <row r="1203" spans="1:16" s="73" customFormat="1" ht="20.45" customHeight="1">
      <c r="A1203" s="1425"/>
      <c r="B1203" s="543" t="s">
        <v>210</v>
      </c>
      <c r="C1203" s="1381" t="s">
        <v>66</v>
      </c>
      <c r="D1203" s="1382"/>
      <c r="E1203" s="1382"/>
      <c r="F1203" s="1382"/>
      <c r="G1203" s="1382"/>
      <c r="H1203" s="1382"/>
      <c r="I1203" s="1383"/>
      <c r="J1203" s="1374"/>
      <c r="K1203" s="1375"/>
      <c r="L1203" s="1376"/>
      <c r="M1203" s="1379"/>
      <c r="N1203" s="1375"/>
      <c r="O1203" s="1380"/>
      <c r="P1203" s="1007"/>
    </row>
    <row r="1204" spans="1:16" s="73" customFormat="1" ht="20.45" customHeight="1" thickBot="1">
      <c r="A1204" s="1425"/>
      <c r="B1204" s="543" t="s">
        <v>210</v>
      </c>
      <c r="C1204" s="60" t="s">
        <v>67</v>
      </c>
      <c r="D1204" s="1384" t="s">
        <v>72</v>
      </c>
      <c r="E1204" s="1385"/>
      <c r="F1204" s="1384" t="s">
        <v>73</v>
      </c>
      <c r="G1204" s="1386"/>
      <c r="H1204" s="1386"/>
      <c r="I1204" s="1387"/>
      <c r="J1204" s="1388" t="s">
        <v>78</v>
      </c>
      <c r="K1204" s="1389"/>
      <c r="L1204" s="1389"/>
      <c r="M1204" s="1389"/>
      <c r="N1204" s="1389"/>
      <c r="O1204" s="1390"/>
      <c r="P1204" s="1007"/>
    </row>
    <row r="1205" spans="1:16" s="73" customFormat="1" ht="20.45" customHeight="1">
      <c r="A1205" s="1425"/>
      <c r="B1205" s="543" t="s">
        <v>210</v>
      </c>
      <c r="C1205" s="690" t="s">
        <v>68</v>
      </c>
      <c r="D1205" s="1328" t="s">
        <v>211</v>
      </c>
      <c r="E1205" s="1327"/>
      <c r="F1205" s="1394" t="s">
        <v>74</v>
      </c>
      <c r="G1205" s="1395"/>
      <c r="H1205" s="1395"/>
      <c r="I1205" s="1396"/>
      <c r="J1205" s="1391"/>
      <c r="K1205" s="1392"/>
      <c r="L1205" s="1392"/>
      <c r="M1205" s="1392"/>
      <c r="N1205" s="1392"/>
      <c r="O1205" s="1393"/>
      <c r="P1205" s="1007"/>
    </row>
    <row r="1206" spans="1:16" s="73" customFormat="1" ht="20.45" customHeight="1">
      <c r="A1206" s="1425"/>
      <c r="B1206" s="543" t="s">
        <v>210</v>
      </c>
      <c r="C1206" s="689" t="s">
        <v>69</v>
      </c>
      <c r="D1206" s="1275" t="s">
        <v>212</v>
      </c>
      <c r="E1206" s="1274"/>
      <c r="F1206" s="1413" t="s">
        <v>75</v>
      </c>
      <c r="G1206" s="1414"/>
      <c r="H1206" s="1414"/>
      <c r="I1206" s="1415"/>
      <c r="J1206" s="1391"/>
      <c r="K1206" s="1392"/>
      <c r="L1206" s="1392"/>
      <c r="M1206" s="1392"/>
      <c r="N1206" s="1392"/>
      <c r="O1206" s="1393"/>
      <c r="P1206" s="1007"/>
    </row>
    <row r="1207" spans="1:16" s="73" customFormat="1" ht="20.45" customHeight="1">
      <c r="A1207" s="1425"/>
      <c r="B1207" s="543" t="s">
        <v>210</v>
      </c>
      <c r="C1207" s="689" t="s">
        <v>71</v>
      </c>
      <c r="D1207" s="1275" t="s">
        <v>213</v>
      </c>
      <c r="E1207" s="1274"/>
      <c r="F1207" s="1413" t="s">
        <v>76</v>
      </c>
      <c r="G1207" s="1414"/>
      <c r="H1207" s="1414"/>
      <c r="I1207" s="1415"/>
      <c r="J1207" s="1416" t="s">
        <v>90</v>
      </c>
      <c r="K1207" s="1417"/>
      <c r="L1207" s="1417"/>
      <c r="M1207" s="1417"/>
      <c r="N1207" s="1417"/>
      <c r="O1207" s="1418"/>
      <c r="P1207" s="1007"/>
    </row>
    <row r="1208" spans="1:16" s="73" customFormat="1" ht="20.45" customHeight="1">
      <c r="A1208" s="1425"/>
      <c r="B1208" s="543" t="s">
        <v>210</v>
      </c>
      <c r="C1208" s="689" t="s">
        <v>70</v>
      </c>
      <c r="D1208" s="1275" t="s">
        <v>214</v>
      </c>
      <c r="E1208" s="1274"/>
      <c r="F1208" s="1413" t="s">
        <v>103</v>
      </c>
      <c r="G1208" s="1414"/>
      <c r="H1208" s="1414"/>
      <c r="I1208" s="1415"/>
      <c r="J1208" s="1416"/>
      <c r="K1208" s="1417"/>
      <c r="L1208" s="1417"/>
      <c r="M1208" s="1417"/>
      <c r="N1208" s="1417"/>
      <c r="O1208" s="1418"/>
      <c r="P1208" s="1007"/>
    </row>
    <row r="1209" spans="1:16" s="73" customFormat="1" ht="20.45" customHeight="1" thickBot="1">
      <c r="A1209" s="1425"/>
      <c r="B1209" s="547" t="s">
        <v>210</v>
      </c>
      <c r="C1209" s="548" t="s">
        <v>153</v>
      </c>
      <c r="D1209" s="1281" t="s">
        <v>215</v>
      </c>
      <c r="E1209" s="1280"/>
      <c r="F1209" s="1422" t="s">
        <v>216</v>
      </c>
      <c r="G1209" s="1423"/>
      <c r="H1209" s="1423"/>
      <c r="I1209" s="1424"/>
      <c r="J1209" s="1419"/>
      <c r="K1209" s="1420"/>
      <c r="L1209" s="1420"/>
      <c r="M1209" s="1420"/>
      <c r="N1209" s="1420"/>
      <c r="O1209" s="1421"/>
      <c r="P1209" s="1007"/>
    </row>
    <row r="1210" spans="1:16" s="73" customFormat="1" ht="21" customHeight="1">
      <c r="A1210" s="1412"/>
      <c r="B1210" s="1412"/>
      <c r="C1210" s="1412"/>
      <c r="D1210" s="1412"/>
      <c r="E1210" s="1412"/>
      <c r="F1210" s="1412"/>
      <c r="G1210" s="1412"/>
      <c r="H1210" s="1412"/>
      <c r="I1210" s="1412"/>
      <c r="J1210" s="1412"/>
      <c r="K1210" s="1412"/>
      <c r="L1210" s="1412"/>
      <c r="M1210" s="1412"/>
      <c r="N1210" s="1412"/>
      <c r="O1210" s="1412"/>
      <c r="P1210" s="1412"/>
    </row>
    <row r="1211" spans="1:16" s="73" customFormat="1" ht="21" customHeight="1">
      <c r="A1211" s="692"/>
      <c r="B1211" s="688"/>
      <c r="C1211" s="688"/>
      <c r="D1211" s="688"/>
      <c r="E1211" s="688"/>
      <c r="F1211" s="688"/>
      <c r="G1211" s="688"/>
      <c r="H1211" s="688"/>
      <c r="I1211" s="688"/>
      <c r="J1211" s="688"/>
      <c r="K1211" s="688"/>
      <c r="L1211" s="688"/>
      <c r="M1211" s="688"/>
      <c r="N1211" s="688"/>
      <c r="O1211" s="688"/>
      <c r="P1211" s="688"/>
    </row>
    <row r="1212" spans="1:16" s="73" customFormat="1" ht="17.25" customHeight="1" thickBot="1">
      <c r="A1212" s="241">
        <f>A1175+1</f>
        <v>34</v>
      </c>
      <c r="B1212" s="1302" t="s">
        <v>53</v>
      </c>
      <c r="C1212" s="1302"/>
      <c r="D1212" s="1302"/>
      <c r="E1212" s="1302"/>
      <c r="F1212" s="1302"/>
      <c r="G1212" s="1302"/>
      <c r="H1212" s="1302"/>
      <c r="I1212" s="1302"/>
      <c r="J1212" s="1302"/>
      <c r="K1212" s="1302"/>
      <c r="L1212" s="1302"/>
      <c r="M1212" s="1302"/>
      <c r="N1212" s="1302"/>
      <c r="O1212" s="1302"/>
      <c r="P1212" s="1007"/>
    </row>
    <row r="1213" spans="1:16" s="73" customFormat="1" ht="44.25" customHeight="1">
      <c r="A1213" s="1425"/>
      <c r="B1213" s="1304" t="str">
        <f>IF(L1215&gt;0,CONCATENATE(I1215,L1215),0)</f>
        <v>Roll No.:-934</v>
      </c>
      <c r="C1213" s="1306"/>
      <c r="D1213" s="1308" t="str">
        <f>Master!$E$8</f>
        <v>Govt. Sr. Secondary School Raimalwada</v>
      </c>
      <c r="E1213" s="1309"/>
      <c r="F1213" s="1309"/>
      <c r="G1213" s="1309"/>
      <c r="H1213" s="1309"/>
      <c r="I1213" s="1309"/>
      <c r="J1213" s="1309"/>
      <c r="K1213" s="1309"/>
      <c r="L1213" s="1309"/>
      <c r="M1213" s="1309"/>
      <c r="N1213" s="1309"/>
      <c r="O1213" s="1310"/>
      <c r="P1213" s="1007"/>
    </row>
    <row r="1214" spans="1:16" s="73" customFormat="1" ht="26.25" customHeight="1" thickBot="1">
      <c r="A1214" s="1425"/>
      <c r="B1214" s="1305"/>
      <c r="C1214" s="1307"/>
      <c r="D1214" s="1311" t="str">
        <f>Master!$E$11</f>
        <v>P.S.-Bapini (Jodhpur)</v>
      </c>
      <c r="E1214" s="1311"/>
      <c r="F1214" s="1311"/>
      <c r="G1214" s="1311"/>
      <c r="H1214" s="1311"/>
      <c r="I1214" s="1311"/>
      <c r="J1214" s="1311"/>
      <c r="K1214" s="1311"/>
      <c r="L1214" s="1311"/>
      <c r="M1214" s="1311"/>
      <c r="N1214" s="1311"/>
      <c r="O1214" s="1312"/>
      <c r="P1214" s="1007"/>
    </row>
    <row r="1215" spans="1:16" s="73" customFormat="1" ht="15" customHeight="1">
      <c r="A1215" s="1425"/>
      <c r="B1215" s="1313"/>
      <c r="C1215" s="1314" t="s">
        <v>163</v>
      </c>
      <c r="D1215" s="1315"/>
      <c r="E1215" s="1315"/>
      <c r="F1215" s="1315"/>
      <c r="G1215" s="1315"/>
      <c r="H1215" s="1316"/>
      <c r="I1215" s="1320" t="s">
        <v>125</v>
      </c>
      <c r="J1215" s="1321"/>
      <c r="K1215" s="1321"/>
      <c r="L1215" s="1286">
        <f>VLOOKUP(A1212,'Marks Entry'!$B$9:$G$108,6)</f>
        <v>934</v>
      </c>
      <c r="M1215" s="1288" t="str">
        <f>CONCATENATE('Marks Entry'!$C$3,"0",'Marks Entry'!$G$3)</f>
        <v>School U-Dise Code :-08151106901</v>
      </c>
      <c r="N1215" s="1289"/>
      <c r="O1215" s="1290"/>
      <c r="P1215" s="1007"/>
    </row>
    <row r="1216" spans="1:16" s="73" customFormat="1" ht="15" customHeight="1">
      <c r="A1216" s="1425"/>
      <c r="B1216" s="1313"/>
      <c r="C1216" s="1314"/>
      <c r="D1216" s="1315"/>
      <c r="E1216" s="1315"/>
      <c r="F1216" s="1315"/>
      <c r="G1216" s="1315"/>
      <c r="H1216" s="1316"/>
      <c r="I1216" s="1320"/>
      <c r="J1216" s="1321"/>
      <c r="K1216" s="1321"/>
      <c r="L1216" s="1286"/>
      <c r="M1216" s="1291" t="str">
        <f>CONCATENATE('Marks Entry'!$I$3,'Marks Entry'!$J$3)</f>
        <v>Session :-2022-23</v>
      </c>
      <c r="N1216" s="1292"/>
      <c r="O1216" s="1293"/>
      <c r="P1216" s="1007"/>
    </row>
    <row r="1217" spans="1:16" s="73" customFormat="1" ht="15" customHeight="1" thickBot="1">
      <c r="A1217" s="1425"/>
      <c r="B1217" s="1313"/>
      <c r="C1217" s="1317"/>
      <c r="D1217" s="1318"/>
      <c r="E1217" s="1318"/>
      <c r="F1217" s="1318"/>
      <c r="G1217" s="1318"/>
      <c r="H1217" s="1319"/>
      <c r="I1217" s="1322"/>
      <c r="J1217" s="1323"/>
      <c r="K1217" s="1323"/>
      <c r="L1217" s="1287"/>
      <c r="M1217" s="1294"/>
      <c r="N1217" s="1295"/>
      <c r="O1217" s="1296"/>
      <c r="P1217" s="1007"/>
    </row>
    <row r="1218" spans="1:16" s="73" customFormat="1" ht="19.5" customHeight="1">
      <c r="A1218" s="1425"/>
      <c r="B1218" s="543" t="s">
        <v>210</v>
      </c>
      <c r="C1218" s="1297" t="s">
        <v>21</v>
      </c>
      <c r="D1218" s="1298"/>
      <c r="E1218" s="1298"/>
      <c r="F1218" s="1298"/>
      <c r="G1218" s="1299"/>
      <c r="H1218" s="13" t="s">
        <v>161</v>
      </c>
      <c r="I1218" s="1300">
        <f>VLOOKUP($A1212,'Marks Entry'!$B$9:$FN$108,4,0)</f>
        <v>0</v>
      </c>
      <c r="J1218" s="1300"/>
      <c r="K1218" s="1300"/>
      <c r="L1218" s="1300"/>
      <c r="M1218" s="1300"/>
      <c r="N1218" s="1300"/>
      <c r="O1218" s="1301"/>
      <c r="P1218" s="1007"/>
    </row>
    <row r="1219" spans="1:16" s="73" customFormat="1" ht="19.5" customHeight="1">
      <c r="A1219" s="1425"/>
      <c r="B1219" s="543" t="s">
        <v>210</v>
      </c>
      <c r="C1219" s="1283" t="s">
        <v>23</v>
      </c>
      <c r="D1219" s="1284"/>
      <c r="E1219" s="1284"/>
      <c r="F1219" s="1284"/>
      <c r="G1219" s="1285"/>
      <c r="H1219" s="25" t="s">
        <v>161</v>
      </c>
      <c r="I1219" s="1252">
        <f>VLOOKUP($A1212,'Marks Entry'!$B$9:$FN$108,7,0)</f>
        <v>0</v>
      </c>
      <c r="J1219" s="1252"/>
      <c r="K1219" s="1252"/>
      <c r="L1219" s="1252"/>
      <c r="M1219" s="1252"/>
      <c r="N1219" s="1252"/>
      <c r="O1219" s="1253"/>
      <c r="P1219" s="1007"/>
    </row>
    <row r="1220" spans="1:16" s="73" customFormat="1" ht="19.5" customHeight="1">
      <c r="A1220" s="1425"/>
      <c r="B1220" s="543" t="s">
        <v>210</v>
      </c>
      <c r="C1220" s="1283" t="s">
        <v>24</v>
      </c>
      <c r="D1220" s="1284"/>
      <c r="E1220" s="1284"/>
      <c r="F1220" s="1284"/>
      <c r="G1220" s="1285"/>
      <c r="H1220" s="25" t="s">
        <v>161</v>
      </c>
      <c r="I1220" s="1252">
        <f>VLOOKUP($A1212,'Marks Entry'!$B$9:$FN$108,8,0)</f>
        <v>0</v>
      </c>
      <c r="J1220" s="1252"/>
      <c r="K1220" s="1252"/>
      <c r="L1220" s="1252"/>
      <c r="M1220" s="1252"/>
      <c r="N1220" s="1252"/>
      <c r="O1220" s="1253"/>
      <c r="P1220" s="1007"/>
    </row>
    <row r="1221" spans="1:16" s="73" customFormat="1" ht="19.5" customHeight="1">
      <c r="A1221" s="1425"/>
      <c r="B1221" s="543" t="s">
        <v>210</v>
      </c>
      <c r="C1221" s="1283" t="s">
        <v>55</v>
      </c>
      <c r="D1221" s="1284"/>
      <c r="E1221" s="1284"/>
      <c r="F1221" s="1284"/>
      <c r="G1221" s="1285"/>
      <c r="H1221" s="25" t="s">
        <v>161</v>
      </c>
      <c r="I1221" s="1252">
        <f>VLOOKUP($A1212,'Marks Entry'!$B$9:$FN$108,9,0)</f>
        <v>0</v>
      </c>
      <c r="J1221" s="1252"/>
      <c r="K1221" s="1252"/>
      <c r="L1221" s="1252"/>
      <c r="M1221" s="1252"/>
      <c r="N1221" s="1252"/>
      <c r="O1221" s="1253"/>
      <c r="P1221" s="1007"/>
    </row>
    <row r="1222" spans="1:16" s="73" customFormat="1" ht="19.5" customHeight="1">
      <c r="A1222" s="1425"/>
      <c r="B1222" s="543" t="s">
        <v>210</v>
      </c>
      <c r="C1222" s="1283" t="s">
        <v>56</v>
      </c>
      <c r="D1222" s="1284"/>
      <c r="E1222" s="1284"/>
      <c r="F1222" s="1284"/>
      <c r="G1222" s="1285"/>
      <c r="H1222" s="25" t="s">
        <v>161</v>
      </c>
      <c r="I1222" s="1251" t="str">
        <f>CONCATENATE('Marks Entry'!$G$4,'Marks Entry'!$J$4)</f>
        <v>6(A)</v>
      </c>
      <c r="J1222" s="1252"/>
      <c r="K1222" s="1252"/>
      <c r="L1222" s="1252"/>
      <c r="M1222" s="1252"/>
      <c r="N1222" s="1252"/>
      <c r="O1222" s="1253"/>
      <c r="P1222" s="1007"/>
    </row>
    <row r="1223" spans="1:16" s="73" customFormat="1" ht="19.5" customHeight="1" thickBot="1">
      <c r="A1223" s="1425"/>
      <c r="B1223" s="543" t="s">
        <v>210</v>
      </c>
      <c r="C1223" s="1254" t="s">
        <v>26</v>
      </c>
      <c r="D1223" s="1255"/>
      <c r="E1223" s="1255"/>
      <c r="F1223" s="1255"/>
      <c r="G1223" s="1256"/>
      <c r="H1223" s="61" t="s">
        <v>161</v>
      </c>
      <c r="I1223" s="1257">
        <f>VLOOKUP($A1212,'Marks Entry'!$B$9:$FN$108,10,0)</f>
        <v>0</v>
      </c>
      <c r="J1223" s="1257"/>
      <c r="K1223" s="1257"/>
      <c r="L1223" s="1257"/>
      <c r="M1223" s="1257"/>
      <c r="N1223" s="1257"/>
      <c r="O1223" s="1258"/>
      <c r="P1223" s="1007"/>
    </row>
    <row r="1224" spans="1:16" s="73" customFormat="1" ht="34.5" customHeight="1">
      <c r="A1224" s="1425"/>
      <c r="B1224" s="543" t="s">
        <v>210</v>
      </c>
      <c r="C1224" s="1259" t="s">
        <v>57</v>
      </c>
      <c r="D1224" s="1260"/>
      <c r="E1224" s="525" t="s">
        <v>82</v>
      </c>
      <c r="F1224" s="525" t="s">
        <v>83</v>
      </c>
      <c r="G1224" s="525" t="str">
        <f>'Marks Entry'!$R$5</f>
        <v>No Bag Day Activity</v>
      </c>
      <c r="H1224" s="521" t="s">
        <v>32</v>
      </c>
      <c r="I1224" s="1261" t="s">
        <v>58</v>
      </c>
      <c r="J1224" s="1262"/>
      <c r="K1224" s="522" t="s">
        <v>203</v>
      </c>
      <c r="L1224" s="1263" t="s">
        <v>94</v>
      </c>
      <c r="M1224" s="1264"/>
      <c r="N1224" s="535" t="s">
        <v>86</v>
      </c>
      <c r="O1224" s="1265" t="s">
        <v>101</v>
      </c>
      <c r="P1224" s="1007"/>
    </row>
    <row r="1225" spans="1:16" s="73" customFormat="1" ht="20.45" customHeight="1" thickBot="1">
      <c r="A1225" s="1425"/>
      <c r="B1225" s="543" t="s">
        <v>210</v>
      </c>
      <c r="C1225" s="1267" t="s">
        <v>59</v>
      </c>
      <c r="D1225" s="1268"/>
      <c r="E1225" s="549">
        <f>'Marks Entry'!$N$7</f>
        <v>10</v>
      </c>
      <c r="F1225" s="549">
        <f>'Marks Entry'!$Q$7</f>
        <v>10</v>
      </c>
      <c r="G1225" s="549">
        <f>'Marks Entry'!$T$7</f>
        <v>10</v>
      </c>
      <c r="H1225" s="111">
        <f>SUM(E1225:G1225)</f>
        <v>30</v>
      </c>
      <c r="I1225" s="1269">
        <f>'Marks Entry'!$X$7</f>
        <v>70</v>
      </c>
      <c r="J1225" s="1270"/>
      <c r="K1225" s="531">
        <f>SUM(H1225,I1225)</f>
        <v>100</v>
      </c>
      <c r="L1225" s="1330">
        <f>'Marks Entry'!$AA$7</f>
        <v>100</v>
      </c>
      <c r="M1225" s="1331"/>
      <c r="N1225" s="536">
        <f>H1225+I1225+L1225</f>
        <v>200</v>
      </c>
      <c r="O1225" s="1266"/>
      <c r="P1225" s="1007"/>
    </row>
    <row r="1226" spans="1:16" s="73" customFormat="1" ht="20.45" customHeight="1">
      <c r="A1226" s="1425"/>
      <c r="B1226" s="543" t="s">
        <v>210</v>
      </c>
      <c r="C1226" s="1324" t="str">
        <f>'Marks Entry'!$L$3</f>
        <v>HINDI</v>
      </c>
      <c r="D1226" s="1325"/>
      <c r="E1226" s="527">
        <f>IF($L1215="TC",0,IF($L1215="Nso",0,VLOOKUP($A1212,'Marks Entry'!$B$9:$FN$108,13,0)))</f>
        <v>0</v>
      </c>
      <c r="F1226" s="527">
        <f>IF($L1215="TC",0,IF($L1215="Nso",0,VLOOKUP($A1212,'Marks Entry'!$B$9:$FN$108,16,0)))</f>
        <v>0</v>
      </c>
      <c r="G1226" s="527">
        <f>IF($L1215="TC",0,IF($L1215="Nso",0,VLOOKUP($A1212,'Marks Entry'!$B$9:$FN$108,19,0)))</f>
        <v>0</v>
      </c>
      <c r="H1226" s="528">
        <f>SUM(E1226:G1226)</f>
        <v>0</v>
      </c>
      <c r="I1226" s="1326">
        <f>IF($L1215="TC",0,IF($L1215="Nso",0,VLOOKUP($A1212,'Marks Entry'!$B$9:$FN$108,23,0)))</f>
        <v>0</v>
      </c>
      <c r="J1226" s="1327"/>
      <c r="K1226" s="532">
        <f>SUM(H1226,I1226)</f>
        <v>0</v>
      </c>
      <c r="L1226" s="1328">
        <f>IF($L1215="TC",0,IF($L1215="Nso",0,VLOOKUP($A1212,'Marks Entry'!$B$9:$FN$108,26,0)))</f>
        <v>0</v>
      </c>
      <c r="M1226" s="1329"/>
      <c r="N1226" s="537">
        <f>SUM(H1226,I1226,L1226)</f>
        <v>0</v>
      </c>
      <c r="O1226" s="544" t="str">
        <f>IF($L1215="TC",0,IF($L1215="Nso",0,VLOOKUP($A1212,'Marks Entry'!$B$9:$FN$108,30,0)))</f>
        <v>E</v>
      </c>
      <c r="P1226" s="1007"/>
    </row>
    <row r="1227" spans="1:16" s="73" customFormat="1" ht="20.45" customHeight="1">
      <c r="A1227" s="1425"/>
      <c r="B1227" s="543" t="s">
        <v>210</v>
      </c>
      <c r="C1227" s="1271" t="str">
        <f>'Marks Entry'!$AF$3</f>
        <v>ENGLISH</v>
      </c>
      <c r="D1227" s="1272"/>
      <c r="E1227" s="527">
        <f>IF($L1215="TC",0,IF($L1215="Nso",0,VLOOKUP($A1212,'Marks Entry'!$B$9:$FN$108,33,0)))</f>
        <v>0</v>
      </c>
      <c r="F1227" s="527">
        <f>IF($L1215="TC",0,IF($L1215="Nso",0,VLOOKUP($A1212,'Marks Entry'!$B$9:$FN$108,36,0)))</f>
        <v>0</v>
      </c>
      <c r="G1227" s="527">
        <f>IF($L1215="TC",0,IF($L1215="Nso",0,VLOOKUP($A1212,'Marks Entry'!$B$9:$FN$108,39,0)))</f>
        <v>0</v>
      </c>
      <c r="H1227" s="529">
        <f t="shared" ref="H1227:H1231" si="99">SUM(E1227:G1227)</f>
        <v>0</v>
      </c>
      <c r="I1227" s="1273">
        <f>IF($L1215="TC",0,IF($L1215="Nso",0,VLOOKUP($A1212,'Marks Entry'!$B$9:$FN$108,43,0)))</f>
        <v>0</v>
      </c>
      <c r="J1227" s="1274"/>
      <c r="K1227" s="533">
        <f t="shared" ref="K1227:K1231" si="100">SUM(H1227,I1227)</f>
        <v>0</v>
      </c>
      <c r="L1227" s="1275">
        <f>IF($L1215="TC",0,IF($L1215="Nso",0,VLOOKUP($A1212,'Marks Entry'!$B$9:$FN$108,46,0)))</f>
        <v>0</v>
      </c>
      <c r="M1227" s="1276"/>
      <c r="N1227" s="537">
        <f t="shared" ref="N1227:N1231" si="101">SUM(H1227,I1227,L1227)</f>
        <v>0</v>
      </c>
      <c r="O1227" s="544" t="str">
        <f>IF($L1215="TC",0,IF($L1215="Nso",0,VLOOKUP($A1212,'Marks Entry'!$B$9:$FN$108,50,0)))</f>
        <v>E</v>
      </c>
      <c r="P1227" s="1007"/>
    </row>
    <row r="1228" spans="1:16" s="73" customFormat="1" ht="20.45" customHeight="1">
      <c r="A1228" s="1425"/>
      <c r="B1228" s="543" t="s">
        <v>210</v>
      </c>
      <c r="C1228" s="1271" t="str">
        <f>'Marks Entry'!$AZ$3</f>
        <v>SANSKRIT</v>
      </c>
      <c r="D1228" s="1272"/>
      <c r="E1228" s="527">
        <f>IF($L1215="TC",0,IF($L1215="Nso",0,VLOOKUP($A1212,'Marks Entry'!$B$9:$FN$108,53,0)))</f>
        <v>0</v>
      </c>
      <c r="F1228" s="527">
        <f>IF($L1215="TC",0,IF($L1215="TC",0,IF($L1215="Nso",0,VLOOKUP($A1212,'Marks Entry'!$B$9:$FN$108,56,0))))</f>
        <v>0</v>
      </c>
      <c r="G1228" s="527">
        <f>IF($L1215="TC",0,IF($L1215="TC",0,IF($L1215="Nso",0,VLOOKUP($A1212,'Marks Entry'!$B$9:$FN$108,59,0))))</f>
        <v>0</v>
      </c>
      <c r="H1228" s="529">
        <f t="shared" si="99"/>
        <v>0</v>
      </c>
      <c r="I1228" s="1273">
        <f>IF($L1215="TC",0,IF($L1215="Nso",0,VLOOKUP($A1212,'Marks Entry'!$B$9:$FN$108,63,0)))</f>
        <v>0</v>
      </c>
      <c r="J1228" s="1274"/>
      <c r="K1228" s="533">
        <f t="shared" si="100"/>
        <v>0</v>
      </c>
      <c r="L1228" s="1275">
        <f>IF($L1215="TC",0,IF($L1215="Nso",0,VLOOKUP($A1212,'Marks Entry'!$B$9:$FN$108,66,0)))</f>
        <v>0</v>
      </c>
      <c r="M1228" s="1276"/>
      <c r="N1228" s="537">
        <f t="shared" si="101"/>
        <v>0</v>
      </c>
      <c r="O1228" s="544" t="str">
        <f>IF($L1215="TC",0,IF($L1215="Nso",0,VLOOKUP($A1212,'Marks Entry'!$B$9:$FN$108,70,0)))</f>
        <v>E</v>
      </c>
      <c r="P1228" s="1007"/>
    </row>
    <row r="1229" spans="1:16" s="73" customFormat="1" ht="20.45" customHeight="1">
      <c r="A1229" s="1425"/>
      <c r="B1229" s="543" t="s">
        <v>210</v>
      </c>
      <c r="C1229" s="1271" t="str">
        <f>'Marks Entry'!$BT$3</f>
        <v>SCIENCE</v>
      </c>
      <c r="D1229" s="1272"/>
      <c r="E1229" s="527">
        <f>IF($L1215="TC",0,IF($L1215="Nso",0,VLOOKUP($A1212,'Marks Entry'!$B$9:$FN$108,73,0)))</f>
        <v>0</v>
      </c>
      <c r="F1229" s="527">
        <f>IF($L1215="TC",0,IF($L1215="Nso",0,VLOOKUP($A1212,'Marks Entry'!$B$9:$FN$108,76,0)))</f>
        <v>0</v>
      </c>
      <c r="G1229" s="527">
        <f>IF($L1215="TC",0,IF($L1215="Nso",0,VLOOKUP($A1212,'Marks Entry'!$B$9:$FN$108,79,0)))</f>
        <v>0</v>
      </c>
      <c r="H1229" s="529">
        <f t="shared" si="99"/>
        <v>0</v>
      </c>
      <c r="I1229" s="1273">
        <f>IF($L1215="TC",0,IF($L1215="Nso",0,VLOOKUP($A1212,'Marks Entry'!$B$9:$FN$108,83,0)))</f>
        <v>0</v>
      </c>
      <c r="J1229" s="1274"/>
      <c r="K1229" s="533">
        <f t="shared" si="100"/>
        <v>0</v>
      </c>
      <c r="L1229" s="1275">
        <f>IF($L1215="TC",0,IF($L1215="Nso",0,VLOOKUP($A1212,'Marks Entry'!$B$9:$FN$108,86,0)))</f>
        <v>0</v>
      </c>
      <c r="M1229" s="1276"/>
      <c r="N1229" s="537">
        <f t="shared" si="101"/>
        <v>0</v>
      </c>
      <c r="O1229" s="544" t="str">
        <f>IF($L1215="TC",0,IF($L1215="Nso",0,VLOOKUP($A1212,'Marks Entry'!$B$9:$FN$108,90,0)))</f>
        <v>E</v>
      </c>
      <c r="P1229" s="1007"/>
    </row>
    <row r="1230" spans="1:16" s="73" customFormat="1" ht="20.45" customHeight="1">
      <c r="A1230" s="1425"/>
      <c r="B1230" s="543" t="s">
        <v>210</v>
      </c>
      <c r="C1230" s="1271" t="str">
        <f>'Marks Entry'!$CN$3</f>
        <v>MATHEMATICS</v>
      </c>
      <c r="D1230" s="1272"/>
      <c r="E1230" s="527">
        <f>IF($L1215="TC",0,IF($L1215="Nso",0,VLOOKUP($A1212,'Marks Entry'!$B$9:$FN$108,93,0)))</f>
        <v>0</v>
      </c>
      <c r="F1230" s="527">
        <f>IF($L1215="TC",0,IF($L1215="Nso",0,VLOOKUP($A1212,'Marks Entry'!$B$9:$FN$108,96,0)))</f>
        <v>0</v>
      </c>
      <c r="G1230" s="527">
        <f>IF($L1215="TC",0,IF($L1215="Nso",0,VLOOKUP($A1212,'Marks Entry'!$B$9:$FN$108,99,0)))</f>
        <v>0</v>
      </c>
      <c r="H1230" s="529">
        <f t="shared" si="99"/>
        <v>0</v>
      </c>
      <c r="I1230" s="1273">
        <f>IF($L1215="TC",0,IF($L1215="Nso",0,VLOOKUP($A1212,'Marks Entry'!$B$9:$FN$108,103,0)))</f>
        <v>0</v>
      </c>
      <c r="J1230" s="1274"/>
      <c r="K1230" s="533">
        <f t="shared" si="100"/>
        <v>0</v>
      </c>
      <c r="L1230" s="1275">
        <f>IF($L1215="TC",0,IF($L1215="Nso",0,VLOOKUP($A1212,'Marks Entry'!$B$9:$FN$108,106,0)))</f>
        <v>0</v>
      </c>
      <c r="M1230" s="1276"/>
      <c r="N1230" s="537">
        <f t="shared" si="101"/>
        <v>0</v>
      </c>
      <c r="O1230" s="544" t="str">
        <f>IF($L1215="TC",0,IF($L1215="Nso",0,VLOOKUP($A1212,'Marks Entry'!$B$9:$FN$108,110,0)))</f>
        <v>E</v>
      </c>
      <c r="P1230" s="1007"/>
    </row>
    <row r="1231" spans="1:16" s="73" customFormat="1" ht="20.45" customHeight="1" thickBot="1">
      <c r="A1231" s="1425"/>
      <c r="B1231" s="543" t="s">
        <v>210</v>
      </c>
      <c r="C1231" s="1277" t="str">
        <f>'Marks Entry'!$DH$3</f>
        <v>SOCIAL SCIENCE</v>
      </c>
      <c r="D1231" s="1278"/>
      <c r="E1231" s="527">
        <f>IF($L1215="TC",0,IF($L1215="Nso",0,VLOOKUP($A1212,'Marks Entry'!$B$9:$FN$108,113,0)))</f>
        <v>0</v>
      </c>
      <c r="F1231" s="527">
        <f>IF($L1215="TC",0,IF($L1215="Nso",0,VLOOKUP($A1212,'Marks Entry'!$B$9:$FN$108,116,0)))</f>
        <v>0</v>
      </c>
      <c r="G1231" s="527">
        <f>IF($L1215="TC",0,IF($L1215="Nso",0,VLOOKUP($A1212,'Marks Entry'!$B$9:$FN$108,119,0)))</f>
        <v>0</v>
      </c>
      <c r="H1231" s="530">
        <f t="shared" si="99"/>
        <v>0</v>
      </c>
      <c r="I1231" s="1279">
        <f>IF($L1215="TC",0,IF($L1215="Nso",0,VLOOKUP($A1212,'Marks Entry'!$B$9:$FN$108,123,0)))</f>
        <v>0</v>
      </c>
      <c r="J1231" s="1280"/>
      <c r="K1231" s="534">
        <f t="shared" si="100"/>
        <v>0</v>
      </c>
      <c r="L1231" s="1281">
        <f>IF($L1215="TC",0,IF($L1215="Nso",0,VLOOKUP($A1212,'Marks Entry'!$B$9:$FN$108,126,0)))</f>
        <v>0</v>
      </c>
      <c r="M1231" s="1282"/>
      <c r="N1231" s="537">
        <f t="shared" si="101"/>
        <v>0</v>
      </c>
      <c r="O1231" s="544" t="str">
        <f>IF($L1215="TC",0,IF($L1215="Nso",0,VLOOKUP($A1212,'Marks Entry'!$B$9:$FN$108,130,0)))</f>
        <v>E</v>
      </c>
      <c r="P1231" s="1007"/>
    </row>
    <row r="1232" spans="1:16" s="73" customFormat="1" ht="20.45" customHeight="1">
      <c r="A1232" s="1425"/>
      <c r="B1232" s="543" t="s">
        <v>210</v>
      </c>
      <c r="C1232" s="1350" t="s">
        <v>87</v>
      </c>
      <c r="D1232" s="1351"/>
      <c r="E1232" s="1352"/>
      <c r="F1232" s="1356" t="s">
        <v>88</v>
      </c>
      <c r="G1232" s="1357"/>
      <c r="H1232" s="1358" t="s">
        <v>89</v>
      </c>
      <c r="I1232" s="1358"/>
      <c r="J1232" s="1359" t="s">
        <v>44</v>
      </c>
      <c r="K1232" s="1360"/>
      <c r="L1232" s="236" t="s">
        <v>95</v>
      </c>
      <c r="M1232" s="691" t="s">
        <v>208</v>
      </c>
      <c r="N1232" s="200" t="s">
        <v>42</v>
      </c>
      <c r="O1232" s="545" t="s">
        <v>46</v>
      </c>
      <c r="P1232" s="1007"/>
    </row>
    <row r="1233" spans="1:16" s="73" customFormat="1" ht="20.45" customHeight="1" thickBot="1">
      <c r="A1233" s="1425"/>
      <c r="B1233" s="543" t="s">
        <v>210</v>
      </c>
      <c r="C1233" s="1353"/>
      <c r="D1233" s="1354"/>
      <c r="E1233" s="1355"/>
      <c r="F1233" s="1361">
        <f>IF($L1215="TC",0,IF($L1215="Nso",0,VLOOKUP($A1212,'Marks Entry'!$B$9:$FN$108,161,0)))</f>
        <v>1200</v>
      </c>
      <c r="G1233" s="1362"/>
      <c r="H1233" s="1363">
        <f>IF($L1215="TC",0,IF($L1215="Nso",0,VLOOKUP($A1212,'Marks Entry'!$B$9:$FN$108,162,0)))</f>
        <v>0</v>
      </c>
      <c r="I1233" s="1363"/>
      <c r="J1233" s="1364">
        <f>IF($L1215="TC",0,IF($L1215="Nso",0,VLOOKUP($A1212,'Marks Entry'!$B$9:$FN$108,163,0)))</f>
        <v>0</v>
      </c>
      <c r="K1233" s="1365"/>
      <c r="L1233" s="237" t="str">
        <f>IF($L1215="TC",0,IF($L1215="Nso",0,VLOOKUP($A1212,'Marks Entry'!$B$9:$FN$108,164,0)))</f>
        <v/>
      </c>
      <c r="M1233" s="237" t="str">
        <f>IF($L1215="TC",0,IF($L1215="Nso",0,VLOOKUP($A1212,'Marks Entry'!$B$9:$FN$108,165,0)))</f>
        <v/>
      </c>
      <c r="N1233" s="542" t="str">
        <f>IF($L1215="TC","TC",IF($L1215="Nso","NSO",VLOOKUP($A1212,'Marks Entry'!$B$9:$FN$108,166,0)))</f>
        <v>PROMOTED</v>
      </c>
      <c r="O1233" s="546" t="str">
        <f>IF($L1215="Nso",0,VLOOKUP($A1212,'Marks Entry'!$B$9:$FN$108,168,0))</f>
        <v/>
      </c>
      <c r="P1233" s="1007"/>
    </row>
    <row r="1234" spans="1:16" s="73" customFormat="1" ht="20.45" customHeight="1">
      <c r="A1234" s="1425"/>
      <c r="B1234" s="543" t="s">
        <v>210</v>
      </c>
      <c r="C1234" s="1332" t="s">
        <v>62</v>
      </c>
      <c r="D1234" s="1333"/>
      <c r="E1234" s="1333"/>
      <c r="F1234" s="1333"/>
      <c r="G1234" s="1333"/>
      <c r="H1234" s="1333"/>
      <c r="I1234" s="1334"/>
      <c r="J1234" s="1335" t="s">
        <v>63</v>
      </c>
      <c r="K1234" s="1335"/>
      <c r="L1234" s="1336"/>
      <c r="M1234" s="238">
        <f>IF($L1215="TC",0,IF($L1215="Nso",0,VLOOKUP($A1212,'Marks Entry'!$B$9:$FN$108,158,0)))</f>
        <v>0</v>
      </c>
      <c r="N1234" s="1337" t="s">
        <v>104</v>
      </c>
      <c r="O1234" s="1338"/>
      <c r="P1234" s="1007"/>
    </row>
    <row r="1235" spans="1:16" s="73" customFormat="1" ht="20.45" customHeight="1" thickBot="1">
      <c r="A1235" s="1425"/>
      <c r="B1235" s="543" t="s">
        <v>210</v>
      </c>
      <c r="C1235" s="1339" t="s">
        <v>57</v>
      </c>
      <c r="D1235" s="1340"/>
      <c r="E1235" s="1340"/>
      <c r="F1235" s="1341" t="s">
        <v>168</v>
      </c>
      <c r="G1235" s="1341"/>
      <c r="H1235" s="1341"/>
      <c r="I1235" s="523" t="s">
        <v>50</v>
      </c>
      <c r="J1235" s="1342" t="s">
        <v>64</v>
      </c>
      <c r="K1235" s="1342"/>
      <c r="L1235" s="1343"/>
      <c r="M1235" s="239">
        <f>IF($L1215="TC",0,IF($L1215="Nso",0,VLOOKUP($A1212,'Marks Entry'!$B$9:$FN$108,159,0)))</f>
        <v>0</v>
      </c>
      <c r="N1235" s="1344" t="str">
        <f>IF($L1215="TC",0,IF($L1215="Nso",0,VLOOKUP($A1212,'Marks Entry'!$B$9:$FN$108,160,0)))</f>
        <v/>
      </c>
      <c r="O1235" s="1345"/>
      <c r="P1235" s="1007"/>
    </row>
    <row r="1236" spans="1:16" s="73" customFormat="1" ht="20.45" customHeight="1">
      <c r="A1236" s="1425"/>
      <c r="B1236" s="543" t="s">
        <v>210</v>
      </c>
      <c r="C1236" s="1339"/>
      <c r="D1236" s="1340"/>
      <c r="E1236" s="1340"/>
      <c r="F1236" s="1341"/>
      <c r="G1236" s="1341"/>
      <c r="H1236" s="1341"/>
      <c r="I1236" s="524" t="s">
        <v>102</v>
      </c>
      <c r="J1236" s="1346" t="s">
        <v>65</v>
      </c>
      <c r="K1236" s="1346"/>
      <c r="L1236" s="1347"/>
      <c r="M1236" s="1348" t="str">
        <f>IF($L1215="TC",0,IF($L1215="Nso",0,VLOOKUP($A1212,'Marks Entry'!$B$9:$FN$108,169,0)))</f>
        <v>Need Improvement</v>
      </c>
      <c r="N1236" s="1348"/>
      <c r="O1236" s="1349"/>
      <c r="P1236" s="1007"/>
    </row>
    <row r="1237" spans="1:16" s="73" customFormat="1" ht="20.45" customHeight="1">
      <c r="A1237" s="1425"/>
      <c r="B1237" s="543" t="s">
        <v>210</v>
      </c>
      <c r="C1237" s="1397" t="str">
        <f>'Marks Entry'!$EB$3</f>
        <v>Work Exp.</v>
      </c>
      <c r="D1237" s="1398"/>
      <c r="E1237" s="1399"/>
      <c r="F1237" s="1400" t="str">
        <f>IF($L1215="TC",0,IF($L1215="Nso",0,VLOOKUP($A1212,'Marks Entry'!$B$9:$GM$108,186,0)))</f>
        <v>0/100</v>
      </c>
      <c r="G1237" s="1400"/>
      <c r="H1237" s="1400"/>
      <c r="I1237" s="59" t="str">
        <f>IF($L1215="TC",0,IF($L1215="Nso",0,VLOOKUP($A1212,'Marks Entry'!$B$9:$GM$108,139,0)))</f>
        <v>E</v>
      </c>
      <c r="J1237" s="1401" t="s">
        <v>81</v>
      </c>
      <c r="K1237" s="1401"/>
      <c r="L1237" s="1402"/>
      <c r="M1237" s="1403">
        <f>'Marks Entry'!$AA$2</f>
        <v>45041</v>
      </c>
      <c r="N1237" s="1403"/>
      <c r="O1237" s="1404"/>
      <c r="P1237" s="1007"/>
    </row>
    <row r="1238" spans="1:16" s="73" customFormat="1" ht="20.45" customHeight="1">
      <c r="A1238" s="1425"/>
      <c r="B1238" s="543" t="s">
        <v>210</v>
      </c>
      <c r="C1238" s="1405" t="str">
        <f>'Marks Entry'!$EK$3</f>
        <v>Art Edu.</v>
      </c>
      <c r="D1238" s="1400"/>
      <c r="E1238" s="1400"/>
      <c r="F1238" s="1406" t="str">
        <f>IF($L1215="TC",0,IF($L1215="Nso",0,VLOOKUP($A1212,'Marks Entry'!$B$9:$GM$108,190,0)))</f>
        <v>0/100</v>
      </c>
      <c r="G1238" s="1407"/>
      <c r="H1238" s="1408"/>
      <c r="I1238" s="59" t="str">
        <f>IF($L1215="TC",0,IF($L1215="Nso",0,VLOOKUP($A1212,'Marks Entry'!$B$9:$GM$108,148,0)))</f>
        <v>E</v>
      </c>
      <c r="J1238" s="1409"/>
      <c r="K1238" s="1409"/>
      <c r="L1238" s="1410"/>
      <c r="M1238" s="1410"/>
      <c r="N1238" s="1410"/>
      <c r="O1238" s="1411"/>
      <c r="P1238" s="1007"/>
    </row>
    <row r="1239" spans="1:16" s="73" customFormat="1" ht="20.45" customHeight="1">
      <c r="A1239" s="1425"/>
      <c r="B1239" s="543" t="s">
        <v>210</v>
      </c>
      <c r="C1239" s="1366" t="str">
        <f>'Marks Entry'!$ET$3</f>
        <v>HEALTH &amp; PHY. EDU.</v>
      </c>
      <c r="D1239" s="1367"/>
      <c r="E1239" s="1367"/>
      <c r="F1239" s="1368" t="str">
        <f>IF($L1215="TC",0,IF($L1215="Nso",0,VLOOKUP($A1212,'Marks Entry'!$B$9:$GM$108,194,0)))</f>
        <v>0/100</v>
      </c>
      <c r="G1239" s="1369"/>
      <c r="H1239" s="1370"/>
      <c r="I1239" s="59" t="str">
        <f>IF($L1215="TC",0,IF($L1215="Nso",0,VLOOKUP($A1212,'Marks Entry'!$B$9:$GM$108,157,0)))</f>
        <v>E</v>
      </c>
      <c r="J1239" s="1371" t="s">
        <v>77</v>
      </c>
      <c r="K1239" s="1372"/>
      <c r="L1239" s="1373"/>
      <c r="M1239" s="1377"/>
      <c r="N1239" s="1372"/>
      <c r="O1239" s="1378"/>
      <c r="P1239" s="1007"/>
    </row>
    <row r="1240" spans="1:16" s="73" customFormat="1" ht="20.45" customHeight="1">
      <c r="A1240" s="1425"/>
      <c r="B1240" s="543" t="s">
        <v>210</v>
      </c>
      <c r="C1240" s="1381" t="s">
        <v>66</v>
      </c>
      <c r="D1240" s="1382"/>
      <c r="E1240" s="1382"/>
      <c r="F1240" s="1382"/>
      <c r="G1240" s="1382"/>
      <c r="H1240" s="1382"/>
      <c r="I1240" s="1383"/>
      <c r="J1240" s="1374"/>
      <c r="K1240" s="1375"/>
      <c r="L1240" s="1376"/>
      <c r="M1240" s="1379"/>
      <c r="N1240" s="1375"/>
      <c r="O1240" s="1380"/>
      <c r="P1240" s="1007"/>
    </row>
    <row r="1241" spans="1:16" s="73" customFormat="1" ht="20.45" customHeight="1" thickBot="1">
      <c r="A1241" s="1425"/>
      <c r="B1241" s="543" t="s">
        <v>210</v>
      </c>
      <c r="C1241" s="60" t="s">
        <v>67</v>
      </c>
      <c r="D1241" s="1384" t="s">
        <v>72</v>
      </c>
      <c r="E1241" s="1385"/>
      <c r="F1241" s="1384" t="s">
        <v>73</v>
      </c>
      <c r="G1241" s="1386"/>
      <c r="H1241" s="1386"/>
      <c r="I1241" s="1387"/>
      <c r="J1241" s="1388" t="s">
        <v>78</v>
      </c>
      <c r="K1241" s="1389"/>
      <c r="L1241" s="1389"/>
      <c r="M1241" s="1389"/>
      <c r="N1241" s="1389"/>
      <c r="O1241" s="1390"/>
      <c r="P1241" s="1007"/>
    </row>
    <row r="1242" spans="1:16" s="73" customFormat="1" ht="20.45" customHeight="1">
      <c r="A1242" s="1425"/>
      <c r="B1242" s="543" t="s">
        <v>210</v>
      </c>
      <c r="C1242" s="690" t="s">
        <v>68</v>
      </c>
      <c r="D1242" s="1328" t="s">
        <v>211</v>
      </c>
      <c r="E1242" s="1327"/>
      <c r="F1242" s="1394" t="s">
        <v>74</v>
      </c>
      <c r="G1242" s="1395"/>
      <c r="H1242" s="1395"/>
      <c r="I1242" s="1396"/>
      <c r="J1242" s="1391"/>
      <c r="K1242" s="1392"/>
      <c r="L1242" s="1392"/>
      <c r="M1242" s="1392"/>
      <c r="N1242" s="1392"/>
      <c r="O1242" s="1393"/>
      <c r="P1242" s="1007"/>
    </row>
    <row r="1243" spans="1:16" s="73" customFormat="1" ht="20.45" customHeight="1">
      <c r="A1243" s="1425"/>
      <c r="B1243" s="543" t="s">
        <v>210</v>
      </c>
      <c r="C1243" s="689" t="s">
        <v>69</v>
      </c>
      <c r="D1243" s="1275" t="s">
        <v>212</v>
      </c>
      <c r="E1243" s="1274"/>
      <c r="F1243" s="1413" t="s">
        <v>75</v>
      </c>
      <c r="G1243" s="1414"/>
      <c r="H1243" s="1414"/>
      <c r="I1243" s="1415"/>
      <c r="J1243" s="1391"/>
      <c r="K1243" s="1392"/>
      <c r="L1243" s="1392"/>
      <c r="M1243" s="1392"/>
      <c r="N1243" s="1392"/>
      <c r="O1243" s="1393"/>
      <c r="P1243" s="1007"/>
    </row>
    <row r="1244" spans="1:16" s="73" customFormat="1" ht="20.45" customHeight="1">
      <c r="A1244" s="1425"/>
      <c r="B1244" s="543" t="s">
        <v>210</v>
      </c>
      <c r="C1244" s="689" t="s">
        <v>71</v>
      </c>
      <c r="D1244" s="1275" t="s">
        <v>213</v>
      </c>
      <c r="E1244" s="1274"/>
      <c r="F1244" s="1413" t="s">
        <v>76</v>
      </c>
      <c r="G1244" s="1414"/>
      <c r="H1244" s="1414"/>
      <c r="I1244" s="1415"/>
      <c r="J1244" s="1416" t="s">
        <v>90</v>
      </c>
      <c r="K1244" s="1417"/>
      <c r="L1244" s="1417"/>
      <c r="M1244" s="1417"/>
      <c r="N1244" s="1417"/>
      <c r="O1244" s="1418"/>
      <c r="P1244" s="1007"/>
    </row>
    <row r="1245" spans="1:16" s="73" customFormat="1" ht="20.45" customHeight="1">
      <c r="A1245" s="1425"/>
      <c r="B1245" s="543" t="s">
        <v>210</v>
      </c>
      <c r="C1245" s="689" t="s">
        <v>70</v>
      </c>
      <c r="D1245" s="1275" t="s">
        <v>214</v>
      </c>
      <c r="E1245" s="1274"/>
      <c r="F1245" s="1413" t="s">
        <v>103</v>
      </c>
      <c r="G1245" s="1414"/>
      <c r="H1245" s="1414"/>
      <c r="I1245" s="1415"/>
      <c r="J1245" s="1416"/>
      <c r="K1245" s="1417"/>
      <c r="L1245" s="1417"/>
      <c r="M1245" s="1417"/>
      <c r="N1245" s="1417"/>
      <c r="O1245" s="1418"/>
      <c r="P1245" s="1007"/>
    </row>
    <row r="1246" spans="1:16" s="73" customFormat="1" ht="20.45" customHeight="1" thickBot="1">
      <c r="A1246" s="1425"/>
      <c r="B1246" s="547" t="s">
        <v>210</v>
      </c>
      <c r="C1246" s="548" t="s">
        <v>153</v>
      </c>
      <c r="D1246" s="1281" t="s">
        <v>215</v>
      </c>
      <c r="E1246" s="1280"/>
      <c r="F1246" s="1422" t="s">
        <v>216</v>
      </c>
      <c r="G1246" s="1423"/>
      <c r="H1246" s="1423"/>
      <c r="I1246" s="1424"/>
      <c r="J1246" s="1419"/>
      <c r="K1246" s="1420"/>
      <c r="L1246" s="1420"/>
      <c r="M1246" s="1420"/>
      <c r="N1246" s="1420"/>
      <c r="O1246" s="1421"/>
      <c r="P1246" s="1007"/>
    </row>
    <row r="1247" spans="1:16" s="73" customFormat="1" ht="9.75" customHeight="1">
      <c r="A1247" s="1303"/>
      <c r="B1247" s="1303"/>
      <c r="C1247" s="1303"/>
      <c r="D1247" s="1303"/>
      <c r="E1247" s="1303"/>
      <c r="F1247" s="1303"/>
      <c r="G1247" s="1303"/>
      <c r="H1247" s="1303"/>
      <c r="I1247" s="1303"/>
      <c r="J1247" s="1303"/>
      <c r="K1247" s="1303"/>
      <c r="L1247" s="1303"/>
      <c r="M1247" s="1303"/>
      <c r="N1247" s="1303"/>
      <c r="O1247" s="1303"/>
      <c r="P1247" s="1303"/>
    </row>
    <row r="1248" spans="1:16" s="73" customFormat="1" ht="17.25" customHeight="1" thickBot="1">
      <c r="A1248" s="241">
        <f>A1212+1</f>
        <v>35</v>
      </c>
      <c r="B1248" s="1302" t="s">
        <v>53</v>
      </c>
      <c r="C1248" s="1302"/>
      <c r="D1248" s="1302"/>
      <c r="E1248" s="1302"/>
      <c r="F1248" s="1302"/>
      <c r="G1248" s="1302"/>
      <c r="H1248" s="1302"/>
      <c r="I1248" s="1302"/>
      <c r="J1248" s="1302"/>
      <c r="K1248" s="1302"/>
      <c r="L1248" s="1302"/>
      <c r="M1248" s="1302"/>
      <c r="N1248" s="1302"/>
      <c r="O1248" s="1302"/>
      <c r="P1248" s="1007"/>
    </row>
    <row r="1249" spans="1:16" s="73" customFormat="1" ht="44.25" customHeight="1">
      <c r="A1249" s="1425"/>
      <c r="B1249" s="1304" t="str">
        <f>IF(L1251&gt;0,CONCATENATE(I1251,L1251),0)</f>
        <v>Roll No.:-935</v>
      </c>
      <c r="C1249" s="1306"/>
      <c r="D1249" s="1308" t="str">
        <f>Master!$E$8</f>
        <v>Govt. Sr. Secondary School Raimalwada</v>
      </c>
      <c r="E1249" s="1309"/>
      <c r="F1249" s="1309"/>
      <c r="G1249" s="1309"/>
      <c r="H1249" s="1309"/>
      <c r="I1249" s="1309"/>
      <c r="J1249" s="1309"/>
      <c r="K1249" s="1309"/>
      <c r="L1249" s="1309"/>
      <c r="M1249" s="1309"/>
      <c r="N1249" s="1309"/>
      <c r="O1249" s="1310"/>
      <c r="P1249" s="1007"/>
    </row>
    <row r="1250" spans="1:16" s="73" customFormat="1" ht="26.25" customHeight="1" thickBot="1">
      <c r="A1250" s="1425"/>
      <c r="B1250" s="1305"/>
      <c r="C1250" s="1307"/>
      <c r="D1250" s="1311" t="str">
        <f>Master!$E$11</f>
        <v>P.S.-Bapini (Jodhpur)</v>
      </c>
      <c r="E1250" s="1311"/>
      <c r="F1250" s="1311"/>
      <c r="G1250" s="1311"/>
      <c r="H1250" s="1311"/>
      <c r="I1250" s="1311"/>
      <c r="J1250" s="1311"/>
      <c r="K1250" s="1311"/>
      <c r="L1250" s="1311"/>
      <c r="M1250" s="1311"/>
      <c r="N1250" s="1311"/>
      <c r="O1250" s="1312"/>
      <c r="P1250" s="1007"/>
    </row>
    <row r="1251" spans="1:16" s="73" customFormat="1" ht="15" customHeight="1">
      <c r="A1251" s="1425"/>
      <c r="B1251" s="1313"/>
      <c r="C1251" s="1314" t="s">
        <v>163</v>
      </c>
      <c r="D1251" s="1315"/>
      <c r="E1251" s="1315"/>
      <c r="F1251" s="1315"/>
      <c r="G1251" s="1315"/>
      <c r="H1251" s="1316"/>
      <c r="I1251" s="1320" t="s">
        <v>125</v>
      </c>
      <c r="J1251" s="1321"/>
      <c r="K1251" s="1321"/>
      <c r="L1251" s="1286">
        <f>VLOOKUP(A1248,'Marks Entry'!$B$9:$G$108,6)</f>
        <v>935</v>
      </c>
      <c r="M1251" s="1288" t="str">
        <f>CONCATENATE('Marks Entry'!$C$3,"0",'Marks Entry'!$G$3)</f>
        <v>School U-Dise Code :-08151106901</v>
      </c>
      <c r="N1251" s="1289"/>
      <c r="O1251" s="1290"/>
      <c r="P1251" s="1007"/>
    </row>
    <row r="1252" spans="1:16" s="73" customFormat="1" ht="15" customHeight="1">
      <c r="A1252" s="1425"/>
      <c r="B1252" s="1313"/>
      <c r="C1252" s="1314"/>
      <c r="D1252" s="1315"/>
      <c r="E1252" s="1315"/>
      <c r="F1252" s="1315"/>
      <c r="G1252" s="1315"/>
      <c r="H1252" s="1316"/>
      <c r="I1252" s="1320"/>
      <c r="J1252" s="1321"/>
      <c r="K1252" s="1321"/>
      <c r="L1252" s="1286"/>
      <c r="M1252" s="1291" t="str">
        <f>CONCATENATE('Marks Entry'!$I$3,'Marks Entry'!$J$3)</f>
        <v>Session :-2022-23</v>
      </c>
      <c r="N1252" s="1292"/>
      <c r="O1252" s="1293"/>
      <c r="P1252" s="1007"/>
    </row>
    <row r="1253" spans="1:16" s="73" customFormat="1" ht="15" customHeight="1" thickBot="1">
      <c r="A1253" s="1425"/>
      <c r="B1253" s="1313"/>
      <c r="C1253" s="1317"/>
      <c r="D1253" s="1318"/>
      <c r="E1253" s="1318"/>
      <c r="F1253" s="1318"/>
      <c r="G1253" s="1318"/>
      <c r="H1253" s="1319"/>
      <c r="I1253" s="1322"/>
      <c r="J1253" s="1323"/>
      <c r="K1253" s="1323"/>
      <c r="L1253" s="1287"/>
      <c r="M1253" s="1294"/>
      <c r="N1253" s="1295"/>
      <c r="O1253" s="1296"/>
      <c r="P1253" s="1007"/>
    </row>
    <row r="1254" spans="1:16" s="73" customFormat="1" ht="19.5" customHeight="1">
      <c r="A1254" s="1425"/>
      <c r="B1254" s="543" t="s">
        <v>210</v>
      </c>
      <c r="C1254" s="1297" t="s">
        <v>21</v>
      </c>
      <c r="D1254" s="1298"/>
      <c r="E1254" s="1298"/>
      <c r="F1254" s="1298"/>
      <c r="G1254" s="1299"/>
      <c r="H1254" s="13" t="s">
        <v>161</v>
      </c>
      <c r="I1254" s="1300">
        <f>VLOOKUP($A1248,'Marks Entry'!$B$9:$FN$108,4,0)</f>
        <v>0</v>
      </c>
      <c r="J1254" s="1300"/>
      <c r="K1254" s="1300"/>
      <c r="L1254" s="1300"/>
      <c r="M1254" s="1300"/>
      <c r="N1254" s="1300"/>
      <c r="O1254" s="1301"/>
      <c r="P1254" s="1007"/>
    </row>
    <row r="1255" spans="1:16" s="73" customFormat="1" ht="19.5" customHeight="1">
      <c r="A1255" s="1425"/>
      <c r="B1255" s="543" t="s">
        <v>210</v>
      </c>
      <c r="C1255" s="1283" t="s">
        <v>23</v>
      </c>
      <c r="D1255" s="1284"/>
      <c r="E1255" s="1284"/>
      <c r="F1255" s="1284"/>
      <c r="G1255" s="1285"/>
      <c r="H1255" s="25" t="s">
        <v>161</v>
      </c>
      <c r="I1255" s="1252">
        <f>VLOOKUP($A1248,'Marks Entry'!$B$9:$FN$108,7,0)</f>
        <v>0</v>
      </c>
      <c r="J1255" s="1252"/>
      <c r="K1255" s="1252"/>
      <c r="L1255" s="1252"/>
      <c r="M1255" s="1252"/>
      <c r="N1255" s="1252"/>
      <c r="O1255" s="1253"/>
      <c r="P1255" s="1007"/>
    </row>
    <row r="1256" spans="1:16" s="73" customFormat="1" ht="19.5" customHeight="1">
      <c r="A1256" s="1425"/>
      <c r="B1256" s="543" t="s">
        <v>210</v>
      </c>
      <c r="C1256" s="1283" t="s">
        <v>24</v>
      </c>
      <c r="D1256" s="1284"/>
      <c r="E1256" s="1284"/>
      <c r="F1256" s="1284"/>
      <c r="G1256" s="1285"/>
      <c r="H1256" s="25" t="s">
        <v>161</v>
      </c>
      <c r="I1256" s="1252">
        <f>VLOOKUP($A1248,'Marks Entry'!$B$9:$FN$108,8,0)</f>
        <v>0</v>
      </c>
      <c r="J1256" s="1252"/>
      <c r="K1256" s="1252"/>
      <c r="L1256" s="1252"/>
      <c r="M1256" s="1252"/>
      <c r="N1256" s="1252"/>
      <c r="O1256" s="1253"/>
      <c r="P1256" s="1007"/>
    </row>
    <row r="1257" spans="1:16" s="73" customFormat="1" ht="19.5" customHeight="1">
      <c r="A1257" s="1425"/>
      <c r="B1257" s="543" t="s">
        <v>210</v>
      </c>
      <c r="C1257" s="1283" t="s">
        <v>55</v>
      </c>
      <c r="D1257" s="1284"/>
      <c r="E1257" s="1284"/>
      <c r="F1257" s="1284"/>
      <c r="G1257" s="1285"/>
      <c r="H1257" s="25" t="s">
        <v>161</v>
      </c>
      <c r="I1257" s="1252">
        <f>VLOOKUP($A1248,'Marks Entry'!$B$9:$FN$108,9,0)</f>
        <v>0</v>
      </c>
      <c r="J1257" s="1252"/>
      <c r="K1257" s="1252"/>
      <c r="L1257" s="1252"/>
      <c r="M1257" s="1252"/>
      <c r="N1257" s="1252"/>
      <c r="O1257" s="1253"/>
      <c r="P1257" s="1007"/>
    </row>
    <row r="1258" spans="1:16" s="73" customFormat="1" ht="19.5" customHeight="1">
      <c r="A1258" s="1425"/>
      <c r="B1258" s="543" t="s">
        <v>210</v>
      </c>
      <c r="C1258" s="1283" t="s">
        <v>56</v>
      </c>
      <c r="D1258" s="1284"/>
      <c r="E1258" s="1284"/>
      <c r="F1258" s="1284"/>
      <c r="G1258" s="1285"/>
      <c r="H1258" s="25" t="s">
        <v>161</v>
      </c>
      <c r="I1258" s="1251" t="str">
        <f>CONCATENATE('Marks Entry'!$G$4,'Marks Entry'!$J$4)</f>
        <v>6(A)</v>
      </c>
      <c r="J1258" s="1252"/>
      <c r="K1258" s="1252"/>
      <c r="L1258" s="1252"/>
      <c r="M1258" s="1252"/>
      <c r="N1258" s="1252"/>
      <c r="O1258" s="1253"/>
      <c r="P1258" s="1007"/>
    </row>
    <row r="1259" spans="1:16" s="73" customFormat="1" ht="19.5" customHeight="1" thickBot="1">
      <c r="A1259" s="1425"/>
      <c r="B1259" s="543" t="s">
        <v>210</v>
      </c>
      <c r="C1259" s="1254" t="s">
        <v>26</v>
      </c>
      <c r="D1259" s="1255"/>
      <c r="E1259" s="1255"/>
      <c r="F1259" s="1255"/>
      <c r="G1259" s="1256"/>
      <c r="H1259" s="61" t="s">
        <v>161</v>
      </c>
      <c r="I1259" s="1257">
        <f>VLOOKUP($A1248,'Marks Entry'!$B$9:$FN$108,10,0)</f>
        <v>0</v>
      </c>
      <c r="J1259" s="1257"/>
      <c r="K1259" s="1257"/>
      <c r="L1259" s="1257"/>
      <c r="M1259" s="1257"/>
      <c r="N1259" s="1257"/>
      <c r="O1259" s="1258"/>
      <c r="P1259" s="1007"/>
    </row>
    <row r="1260" spans="1:16" s="73" customFormat="1" ht="34.5" customHeight="1">
      <c r="A1260" s="1425"/>
      <c r="B1260" s="543" t="s">
        <v>210</v>
      </c>
      <c r="C1260" s="1259" t="s">
        <v>57</v>
      </c>
      <c r="D1260" s="1260"/>
      <c r="E1260" s="525" t="s">
        <v>82</v>
      </c>
      <c r="F1260" s="525" t="s">
        <v>83</v>
      </c>
      <c r="G1260" s="525" t="str">
        <f>'Marks Entry'!$R$5</f>
        <v>No Bag Day Activity</v>
      </c>
      <c r="H1260" s="521" t="s">
        <v>32</v>
      </c>
      <c r="I1260" s="1261" t="s">
        <v>58</v>
      </c>
      <c r="J1260" s="1262"/>
      <c r="K1260" s="522" t="s">
        <v>203</v>
      </c>
      <c r="L1260" s="1263" t="s">
        <v>94</v>
      </c>
      <c r="M1260" s="1264"/>
      <c r="N1260" s="535" t="s">
        <v>86</v>
      </c>
      <c r="O1260" s="1265" t="s">
        <v>101</v>
      </c>
      <c r="P1260" s="1007"/>
    </row>
    <row r="1261" spans="1:16" s="73" customFormat="1" ht="20.45" customHeight="1" thickBot="1">
      <c r="A1261" s="1425"/>
      <c r="B1261" s="543" t="s">
        <v>210</v>
      </c>
      <c r="C1261" s="1267" t="s">
        <v>59</v>
      </c>
      <c r="D1261" s="1268"/>
      <c r="E1261" s="549">
        <f>'Marks Entry'!$N$7</f>
        <v>10</v>
      </c>
      <c r="F1261" s="549">
        <f>'Marks Entry'!$Q$7</f>
        <v>10</v>
      </c>
      <c r="G1261" s="549">
        <f>'Marks Entry'!$T$7</f>
        <v>10</v>
      </c>
      <c r="H1261" s="111">
        <f>SUM(E1261:G1261)</f>
        <v>30</v>
      </c>
      <c r="I1261" s="1269">
        <f>'Marks Entry'!$X$7</f>
        <v>70</v>
      </c>
      <c r="J1261" s="1270"/>
      <c r="K1261" s="531">
        <f>SUM(H1261,I1261)</f>
        <v>100</v>
      </c>
      <c r="L1261" s="1330">
        <f>'Marks Entry'!$AA$7</f>
        <v>100</v>
      </c>
      <c r="M1261" s="1331"/>
      <c r="N1261" s="536">
        <f>H1261+I1261+L1261</f>
        <v>200</v>
      </c>
      <c r="O1261" s="1266"/>
      <c r="P1261" s="1007"/>
    </row>
    <row r="1262" spans="1:16" s="73" customFormat="1" ht="20.45" customHeight="1">
      <c r="A1262" s="1425"/>
      <c r="B1262" s="543" t="s">
        <v>210</v>
      </c>
      <c r="C1262" s="1324" t="str">
        <f>'Marks Entry'!$L$3</f>
        <v>HINDI</v>
      </c>
      <c r="D1262" s="1325"/>
      <c r="E1262" s="527">
        <f>IF($L1251="TC",0,IF($L1251="Nso",0,VLOOKUP($A1248,'Marks Entry'!$B$9:$FN$108,13,0)))</f>
        <v>0</v>
      </c>
      <c r="F1262" s="527">
        <f>IF($L1251="TC",0,IF($L1251="Nso",0,VLOOKUP($A1248,'Marks Entry'!$B$9:$FN$108,16,0)))</f>
        <v>0</v>
      </c>
      <c r="G1262" s="527">
        <f>IF($L1251="TC",0,IF($L1251="Nso",0,VLOOKUP($A1248,'Marks Entry'!$B$9:$FN$108,19,0)))</f>
        <v>0</v>
      </c>
      <c r="H1262" s="528">
        <f>SUM(E1262:G1262)</f>
        <v>0</v>
      </c>
      <c r="I1262" s="1326">
        <f>IF($L1251="TC",0,IF($L1251="Nso",0,VLOOKUP($A1248,'Marks Entry'!$B$9:$FN$108,23,0)))</f>
        <v>0</v>
      </c>
      <c r="J1262" s="1327"/>
      <c r="K1262" s="532">
        <f>SUM(H1262,I1262)</f>
        <v>0</v>
      </c>
      <c r="L1262" s="1328">
        <f>IF($L1251="TC",0,IF($L1251="Nso",0,VLOOKUP($A1248,'Marks Entry'!$B$9:$FN$108,26,0)))</f>
        <v>0</v>
      </c>
      <c r="M1262" s="1329"/>
      <c r="N1262" s="537">
        <f>SUM(H1262,I1262,L1262)</f>
        <v>0</v>
      </c>
      <c r="O1262" s="544" t="str">
        <f>IF($L1251="TC",0,IF($L1251="Nso",0,VLOOKUP($A1248,'Marks Entry'!$B$9:$FN$108,30,0)))</f>
        <v>E</v>
      </c>
      <c r="P1262" s="1007"/>
    </row>
    <row r="1263" spans="1:16" s="73" customFormat="1" ht="20.45" customHeight="1">
      <c r="A1263" s="1425"/>
      <c r="B1263" s="543" t="s">
        <v>210</v>
      </c>
      <c r="C1263" s="1271" t="str">
        <f>'Marks Entry'!$AF$3</f>
        <v>ENGLISH</v>
      </c>
      <c r="D1263" s="1272"/>
      <c r="E1263" s="527">
        <f>IF($L1251="TC",0,IF($L1251="Nso",0,VLOOKUP($A1248,'Marks Entry'!$B$9:$FN$108,33,0)))</f>
        <v>0</v>
      </c>
      <c r="F1263" s="527">
        <f>IF($L1251="TC",0,IF($L1251="Nso",0,VLOOKUP($A1248,'Marks Entry'!$B$9:$FN$108,36,0)))</f>
        <v>0</v>
      </c>
      <c r="G1263" s="527">
        <f>IF($L1251="TC",0,IF($L1251="Nso",0,VLOOKUP($A1248,'Marks Entry'!$B$9:$FN$108,39,0)))</f>
        <v>0</v>
      </c>
      <c r="H1263" s="529">
        <f t="shared" ref="H1263:H1267" si="102">SUM(E1263:G1263)</f>
        <v>0</v>
      </c>
      <c r="I1263" s="1273">
        <f>IF($L1251="TC",0,IF($L1251="Nso",0,VLOOKUP($A1248,'Marks Entry'!$B$9:$FN$108,43,0)))</f>
        <v>0</v>
      </c>
      <c r="J1263" s="1274"/>
      <c r="K1263" s="533">
        <f t="shared" ref="K1263:K1267" si="103">SUM(H1263,I1263)</f>
        <v>0</v>
      </c>
      <c r="L1263" s="1275">
        <f>IF($L1251="TC",0,IF($L1251="Nso",0,VLOOKUP($A1248,'Marks Entry'!$B$9:$FN$108,46,0)))</f>
        <v>0</v>
      </c>
      <c r="M1263" s="1276"/>
      <c r="N1263" s="537">
        <f t="shared" ref="N1263:N1267" si="104">SUM(H1263,I1263,L1263)</f>
        <v>0</v>
      </c>
      <c r="O1263" s="544" t="str">
        <f>IF($L1251="TC",0,IF($L1251="Nso",0,VLOOKUP($A1248,'Marks Entry'!$B$9:$FN$108,50,0)))</f>
        <v>E</v>
      </c>
      <c r="P1263" s="1007"/>
    </row>
    <row r="1264" spans="1:16" s="73" customFormat="1" ht="20.45" customHeight="1">
      <c r="A1264" s="1425"/>
      <c r="B1264" s="543" t="s">
        <v>210</v>
      </c>
      <c r="C1264" s="1271" t="str">
        <f>'Marks Entry'!$AZ$3</f>
        <v>SANSKRIT</v>
      </c>
      <c r="D1264" s="1272"/>
      <c r="E1264" s="527">
        <f>IF($L1251="TC",0,IF($L1251="Nso",0,VLOOKUP($A1248,'Marks Entry'!$B$9:$FN$108,53,0)))</f>
        <v>0</v>
      </c>
      <c r="F1264" s="527">
        <f>IF($L1251="TC",0,IF($L1251="TC",0,IF($L1251="Nso",0,VLOOKUP($A1248,'Marks Entry'!$B$9:$FN$108,56,0))))</f>
        <v>0</v>
      </c>
      <c r="G1264" s="527">
        <f>IF($L1251="TC",0,IF($L1251="TC",0,IF($L1251="Nso",0,VLOOKUP($A1248,'Marks Entry'!$B$9:$FN$108,59,0))))</f>
        <v>0</v>
      </c>
      <c r="H1264" s="529">
        <f t="shared" si="102"/>
        <v>0</v>
      </c>
      <c r="I1264" s="1273">
        <f>IF($L1251="TC",0,IF($L1251="Nso",0,VLOOKUP($A1248,'Marks Entry'!$B$9:$FN$108,63,0)))</f>
        <v>0</v>
      </c>
      <c r="J1264" s="1274"/>
      <c r="K1264" s="533">
        <f t="shared" si="103"/>
        <v>0</v>
      </c>
      <c r="L1264" s="1275">
        <f>IF($L1251="TC",0,IF($L1251="Nso",0,VLOOKUP($A1248,'Marks Entry'!$B$9:$FN$108,66,0)))</f>
        <v>0</v>
      </c>
      <c r="M1264" s="1276"/>
      <c r="N1264" s="537">
        <f t="shared" si="104"/>
        <v>0</v>
      </c>
      <c r="O1264" s="544" t="str">
        <f>IF($L1251="TC",0,IF($L1251="Nso",0,VLOOKUP($A1248,'Marks Entry'!$B$9:$FN$108,70,0)))</f>
        <v>E</v>
      </c>
      <c r="P1264" s="1007"/>
    </row>
    <row r="1265" spans="1:16" s="73" customFormat="1" ht="20.45" customHeight="1">
      <c r="A1265" s="1425"/>
      <c r="B1265" s="543" t="s">
        <v>210</v>
      </c>
      <c r="C1265" s="1271" t="str">
        <f>'Marks Entry'!$BT$3</f>
        <v>SCIENCE</v>
      </c>
      <c r="D1265" s="1272"/>
      <c r="E1265" s="527">
        <f>IF($L1251="TC",0,IF($L1251="Nso",0,VLOOKUP($A1248,'Marks Entry'!$B$9:$FN$108,73,0)))</f>
        <v>0</v>
      </c>
      <c r="F1265" s="527">
        <f>IF($L1251="TC",0,IF($L1251="Nso",0,VLOOKUP($A1248,'Marks Entry'!$B$9:$FN$108,76,0)))</f>
        <v>0</v>
      </c>
      <c r="G1265" s="527">
        <f>IF($L1251="TC",0,IF($L1251="Nso",0,VLOOKUP($A1248,'Marks Entry'!$B$9:$FN$108,79,0)))</f>
        <v>0</v>
      </c>
      <c r="H1265" s="529">
        <f t="shared" si="102"/>
        <v>0</v>
      </c>
      <c r="I1265" s="1273">
        <f>IF($L1251="TC",0,IF($L1251="Nso",0,VLOOKUP($A1248,'Marks Entry'!$B$9:$FN$108,83,0)))</f>
        <v>0</v>
      </c>
      <c r="J1265" s="1274"/>
      <c r="K1265" s="533">
        <f t="shared" si="103"/>
        <v>0</v>
      </c>
      <c r="L1265" s="1275">
        <f>IF($L1251="TC",0,IF($L1251="Nso",0,VLOOKUP($A1248,'Marks Entry'!$B$9:$FN$108,86,0)))</f>
        <v>0</v>
      </c>
      <c r="M1265" s="1276"/>
      <c r="N1265" s="537">
        <f t="shared" si="104"/>
        <v>0</v>
      </c>
      <c r="O1265" s="544" t="str">
        <f>IF($L1251="TC",0,IF($L1251="Nso",0,VLOOKUP($A1248,'Marks Entry'!$B$9:$FN$108,90,0)))</f>
        <v>E</v>
      </c>
      <c r="P1265" s="1007"/>
    </row>
    <row r="1266" spans="1:16" s="73" customFormat="1" ht="20.45" customHeight="1">
      <c r="A1266" s="1425"/>
      <c r="B1266" s="543" t="s">
        <v>210</v>
      </c>
      <c r="C1266" s="1271" t="str">
        <f>'Marks Entry'!$CN$3</f>
        <v>MATHEMATICS</v>
      </c>
      <c r="D1266" s="1272"/>
      <c r="E1266" s="527">
        <f>IF($L1251="TC",0,IF($L1251="Nso",0,VLOOKUP($A1248,'Marks Entry'!$B$9:$FN$108,93,0)))</f>
        <v>0</v>
      </c>
      <c r="F1266" s="527">
        <f>IF($L1251="TC",0,IF($L1251="Nso",0,VLOOKUP($A1248,'Marks Entry'!$B$9:$FN$108,96,0)))</f>
        <v>0</v>
      </c>
      <c r="G1266" s="527">
        <f>IF($L1251="TC",0,IF($L1251="Nso",0,VLOOKUP($A1248,'Marks Entry'!$B$9:$FN$108,99,0)))</f>
        <v>0</v>
      </c>
      <c r="H1266" s="529">
        <f t="shared" si="102"/>
        <v>0</v>
      </c>
      <c r="I1266" s="1273">
        <f>IF($L1251="TC",0,IF($L1251="Nso",0,VLOOKUP($A1248,'Marks Entry'!$B$9:$FN$108,103,0)))</f>
        <v>0</v>
      </c>
      <c r="J1266" s="1274"/>
      <c r="K1266" s="533">
        <f t="shared" si="103"/>
        <v>0</v>
      </c>
      <c r="L1266" s="1275">
        <f>IF($L1251="TC",0,IF($L1251="Nso",0,VLOOKUP($A1248,'Marks Entry'!$B$9:$FN$108,106,0)))</f>
        <v>0</v>
      </c>
      <c r="M1266" s="1276"/>
      <c r="N1266" s="537">
        <f t="shared" si="104"/>
        <v>0</v>
      </c>
      <c r="O1266" s="544" t="str">
        <f>IF($L1251="TC",0,IF($L1251="Nso",0,VLOOKUP($A1248,'Marks Entry'!$B$9:$FN$108,110,0)))</f>
        <v>E</v>
      </c>
      <c r="P1266" s="1007"/>
    </row>
    <row r="1267" spans="1:16" s="73" customFormat="1" ht="20.45" customHeight="1" thickBot="1">
      <c r="A1267" s="1425"/>
      <c r="B1267" s="543" t="s">
        <v>210</v>
      </c>
      <c r="C1267" s="1277" t="str">
        <f>'Marks Entry'!$DH$3</f>
        <v>SOCIAL SCIENCE</v>
      </c>
      <c r="D1267" s="1278"/>
      <c r="E1267" s="527">
        <f>IF($L1251="TC",0,IF($L1251="Nso",0,VLOOKUP($A1248,'Marks Entry'!$B$9:$FN$108,113,0)))</f>
        <v>0</v>
      </c>
      <c r="F1267" s="527">
        <f>IF($L1251="TC",0,IF($L1251="Nso",0,VLOOKUP($A1248,'Marks Entry'!$B$9:$FN$108,116,0)))</f>
        <v>0</v>
      </c>
      <c r="G1267" s="527">
        <f>IF($L1251="TC",0,IF($L1251="Nso",0,VLOOKUP($A1248,'Marks Entry'!$B$9:$FN$108,119,0)))</f>
        <v>0</v>
      </c>
      <c r="H1267" s="530">
        <f t="shared" si="102"/>
        <v>0</v>
      </c>
      <c r="I1267" s="1279">
        <f>IF($L1251="TC",0,IF($L1251="Nso",0,VLOOKUP($A1248,'Marks Entry'!$B$9:$FN$108,123,0)))</f>
        <v>0</v>
      </c>
      <c r="J1267" s="1280"/>
      <c r="K1267" s="534">
        <f t="shared" si="103"/>
        <v>0</v>
      </c>
      <c r="L1267" s="1281">
        <f>IF($L1251="TC",0,IF($L1251="Nso",0,VLOOKUP($A1248,'Marks Entry'!$B$9:$FN$108,126,0)))</f>
        <v>0</v>
      </c>
      <c r="M1267" s="1282"/>
      <c r="N1267" s="537">
        <f t="shared" si="104"/>
        <v>0</v>
      </c>
      <c r="O1267" s="544" t="str">
        <f>IF($L1251="TC",0,IF($L1251="Nso",0,VLOOKUP($A1248,'Marks Entry'!$B$9:$FN$108,130,0)))</f>
        <v>E</v>
      </c>
      <c r="P1267" s="1007"/>
    </row>
    <row r="1268" spans="1:16" s="73" customFormat="1" ht="20.45" customHeight="1">
      <c r="A1268" s="1425"/>
      <c r="B1268" s="543" t="s">
        <v>210</v>
      </c>
      <c r="C1268" s="1350" t="s">
        <v>87</v>
      </c>
      <c r="D1268" s="1351"/>
      <c r="E1268" s="1352"/>
      <c r="F1268" s="1356" t="s">
        <v>88</v>
      </c>
      <c r="G1268" s="1357"/>
      <c r="H1268" s="1358" t="s">
        <v>89</v>
      </c>
      <c r="I1268" s="1358"/>
      <c r="J1268" s="1359" t="s">
        <v>44</v>
      </c>
      <c r="K1268" s="1360"/>
      <c r="L1268" s="236" t="s">
        <v>95</v>
      </c>
      <c r="M1268" s="691" t="s">
        <v>208</v>
      </c>
      <c r="N1268" s="200" t="s">
        <v>42</v>
      </c>
      <c r="O1268" s="545" t="s">
        <v>46</v>
      </c>
      <c r="P1268" s="1007"/>
    </row>
    <row r="1269" spans="1:16" s="73" customFormat="1" ht="20.45" customHeight="1" thickBot="1">
      <c r="A1269" s="1425"/>
      <c r="B1269" s="543" t="s">
        <v>210</v>
      </c>
      <c r="C1269" s="1353"/>
      <c r="D1269" s="1354"/>
      <c r="E1269" s="1355"/>
      <c r="F1269" s="1361">
        <f>IF($L1251="TC",0,IF($L1251="Nso",0,VLOOKUP($A1248,'Marks Entry'!$B$9:$FN$108,161,0)))</f>
        <v>1200</v>
      </c>
      <c r="G1269" s="1362"/>
      <c r="H1269" s="1363">
        <f>IF($L1251="TC",0,IF($L1251="Nso",0,VLOOKUP($A1248,'Marks Entry'!$B$9:$FN$108,162,0)))</f>
        <v>0</v>
      </c>
      <c r="I1269" s="1363"/>
      <c r="J1269" s="1364">
        <f>IF($L1251="TC",0,IF($L1251="Nso",0,VLOOKUP($A1248,'Marks Entry'!$B$9:$FN$108,163,0)))</f>
        <v>0</v>
      </c>
      <c r="K1269" s="1365"/>
      <c r="L1269" s="237" t="str">
        <f>IF($L1251="TC",0,IF($L1251="Nso",0,VLOOKUP($A1248,'Marks Entry'!$B$9:$FN$108,164,0)))</f>
        <v/>
      </c>
      <c r="M1269" s="237" t="str">
        <f>IF($L1251="TC",0,IF($L1251="Nso",0,VLOOKUP($A1248,'Marks Entry'!$B$9:$FN$108,165,0)))</f>
        <v/>
      </c>
      <c r="N1269" s="542" t="str">
        <f>IF($L1251="TC","TC",IF($L1251="Nso","NSO",VLOOKUP($A1248,'Marks Entry'!$B$9:$FN$108,166,0)))</f>
        <v>PROMOTED</v>
      </c>
      <c r="O1269" s="546" t="str">
        <f>IF($L1251="Nso",0,VLOOKUP($A1248,'Marks Entry'!$B$9:$FN$108,168,0))</f>
        <v/>
      </c>
      <c r="P1269" s="1007"/>
    </row>
    <row r="1270" spans="1:16" s="73" customFormat="1" ht="20.45" customHeight="1">
      <c r="A1270" s="1425"/>
      <c r="B1270" s="543" t="s">
        <v>210</v>
      </c>
      <c r="C1270" s="1332" t="s">
        <v>62</v>
      </c>
      <c r="D1270" s="1333"/>
      <c r="E1270" s="1333"/>
      <c r="F1270" s="1333"/>
      <c r="G1270" s="1333"/>
      <c r="H1270" s="1333"/>
      <c r="I1270" s="1334"/>
      <c r="J1270" s="1335" t="s">
        <v>63</v>
      </c>
      <c r="K1270" s="1335"/>
      <c r="L1270" s="1336"/>
      <c r="M1270" s="238">
        <f>IF($L1251="TC",0,IF($L1251="Nso",0,VLOOKUP($A1248,'Marks Entry'!$B$9:$FN$108,158,0)))</f>
        <v>0</v>
      </c>
      <c r="N1270" s="1337" t="s">
        <v>104</v>
      </c>
      <c r="O1270" s="1338"/>
      <c r="P1270" s="1007"/>
    </row>
    <row r="1271" spans="1:16" s="73" customFormat="1" ht="20.45" customHeight="1" thickBot="1">
      <c r="A1271" s="1425"/>
      <c r="B1271" s="543" t="s">
        <v>210</v>
      </c>
      <c r="C1271" s="1339" t="s">
        <v>57</v>
      </c>
      <c r="D1271" s="1340"/>
      <c r="E1271" s="1340"/>
      <c r="F1271" s="1341" t="s">
        <v>168</v>
      </c>
      <c r="G1271" s="1341"/>
      <c r="H1271" s="1341"/>
      <c r="I1271" s="523" t="s">
        <v>50</v>
      </c>
      <c r="J1271" s="1342" t="s">
        <v>64</v>
      </c>
      <c r="K1271" s="1342"/>
      <c r="L1271" s="1343"/>
      <c r="M1271" s="239">
        <f>IF($L1251="TC",0,IF($L1251="Nso",0,VLOOKUP($A1248,'Marks Entry'!$B$9:$FN$108,159,0)))</f>
        <v>0</v>
      </c>
      <c r="N1271" s="1344" t="str">
        <f>IF($L1251="TC",0,IF($L1251="Nso",0,VLOOKUP($A1248,'Marks Entry'!$B$9:$FN$108,160,0)))</f>
        <v/>
      </c>
      <c r="O1271" s="1345"/>
      <c r="P1271" s="1007"/>
    </row>
    <row r="1272" spans="1:16" s="73" customFormat="1" ht="20.45" customHeight="1">
      <c r="A1272" s="1425"/>
      <c r="B1272" s="543" t="s">
        <v>210</v>
      </c>
      <c r="C1272" s="1339"/>
      <c r="D1272" s="1340"/>
      <c r="E1272" s="1340"/>
      <c r="F1272" s="1341"/>
      <c r="G1272" s="1341"/>
      <c r="H1272" s="1341"/>
      <c r="I1272" s="524" t="s">
        <v>102</v>
      </c>
      <c r="J1272" s="1346" t="s">
        <v>65</v>
      </c>
      <c r="K1272" s="1346"/>
      <c r="L1272" s="1347"/>
      <c r="M1272" s="1348" t="str">
        <f>IF($L1251="TC",0,IF($L1251="Nso",0,VLOOKUP($A1248,'Marks Entry'!$B$9:$FN$108,169,0)))</f>
        <v>Need Improvement</v>
      </c>
      <c r="N1272" s="1348"/>
      <c r="O1272" s="1349"/>
      <c r="P1272" s="1007"/>
    </row>
    <row r="1273" spans="1:16" s="73" customFormat="1" ht="20.45" customHeight="1">
      <c r="A1273" s="1425"/>
      <c r="B1273" s="543" t="s">
        <v>210</v>
      </c>
      <c r="C1273" s="1397" t="str">
        <f>'Marks Entry'!$EB$3</f>
        <v>Work Exp.</v>
      </c>
      <c r="D1273" s="1398"/>
      <c r="E1273" s="1399"/>
      <c r="F1273" s="1400" t="str">
        <f>IF($L1251="TC",0,IF($L1251="Nso",0,VLOOKUP($A1248,'Marks Entry'!$B$9:$GM$108,186,0)))</f>
        <v>0/100</v>
      </c>
      <c r="G1273" s="1400"/>
      <c r="H1273" s="1400"/>
      <c r="I1273" s="59" t="str">
        <f>IF($L1251="TC",0,IF($L1251="Nso",0,VLOOKUP($A1248,'Marks Entry'!$B$9:$GM$108,139,0)))</f>
        <v>E</v>
      </c>
      <c r="J1273" s="1401" t="s">
        <v>81</v>
      </c>
      <c r="K1273" s="1401"/>
      <c r="L1273" s="1402"/>
      <c r="M1273" s="1403">
        <f>'Marks Entry'!$AA$2</f>
        <v>45041</v>
      </c>
      <c r="N1273" s="1403"/>
      <c r="O1273" s="1404"/>
      <c r="P1273" s="1007"/>
    </row>
    <row r="1274" spans="1:16" s="73" customFormat="1" ht="20.45" customHeight="1">
      <c r="A1274" s="1425"/>
      <c r="B1274" s="543" t="s">
        <v>210</v>
      </c>
      <c r="C1274" s="1405" t="str">
        <f>'Marks Entry'!$EK$3</f>
        <v>Art Edu.</v>
      </c>
      <c r="D1274" s="1400"/>
      <c r="E1274" s="1400"/>
      <c r="F1274" s="1406" t="str">
        <f>IF($L1251="TC",0,IF($L1251="Nso",0,VLOOKUP($A1248,'Marks Entry'!$B$9:$GM$108,190,0)))</f>
        <v>0/100</v>
      </c>
      <c r="G1274" s="1407"/>
      <c r="H1274" s="1408"/>
      <c r="I1274" s="59" t="str">
        <f>IF($L1251="TC",0,IF($L1251="Nso",0,VLOOKUP($A1248,'Marks Entry'!$B$9:$GM$108,148,0)))</f>
        <v>E</v>
      </c>
      <c r="J1274" s="1409"/>
      <c r="K1274" s="1409"/>
      <c r="L1274" s="1410"/>
      <c r="M1274" s="1410"/>
      <c r="N1274" s="1410"/>
      <c r="O1274" s="1411"/>
      <c r="P1274" s="1007"/>
    </row>
    <row r="1275" spans="1:16" s="73" customFormat="1" ht="20.45" customHeight="1">
      <c r="A1275" s="1425"/>
      <c r="B1275" s="543" t="s">
        <v>210</v>
      </c>
      <c r="C1275" s="1366" t="str">
        <f>'Marks Entry'!$ET$3</f>
        <v>HEALTH &amp; PHY. EDU.</v>
      </c>
      <c r="D1275" s="1367"/>
      <c r="E1275" s="1367"/>
      <c r="F1275" s="1368" t="str">
        <f>IF($L1251="TC",0,IF($L1251="Nso",0,VLOOKUP($A1248,'Marks Entry'!$B$9:$GM$108,194,0)))</f>
        <v>0/100</v>
      </c>
      <c r="G1275" s="1369"/>
      <c r="H1275" s="1370"/>
      <c r="I1275" s="59" t="str">
        <f>IF($L1251="TC",0,IF($L1251="Nso",0,VLOOKUP($A1248,'Marks Entry'!$B$9:$GM$108,157,0)))</f>
        <v>E</v>
      </c>
      <c r="J1275" s="1371" t="s">
        <v>77</v>
      </c>
      <c r="K1275" s="1372"/>
      <c r="L1275" s="1373"/>
      <c r="M1275" s="1377"/>
      <c r="N1275" s="1372"/>
      <c r="O1275" s="1378"/>
      <c r="P1275" s="1007"/>
    </row>
    <row r="1276" spans="1:16" s="73" customFormat="1" ht="20.45" customHeight="1">
      <c r="A1276" s="1425"/>
      <c r="B1276" s="543" t="s">
        <v>210</v>
      </c>
      <c r="C1276" s="1381" t="s">
        <v>66</v>
      </c>
      <c r="D1276" s="1382"/>
      <c r="E1276" s="1382"/>
      <c r="F1276" s="1382"/>
      <c r="G1276" s="1382"/>
      <c r="H1276" s="1382"/>
      <c r="I1276" s="1383"/>
      <c r="J1276" s="1374"/>
      <c r="K1276" s="1375"/>
      <c r="L1276" s="1376"/>
      <c r="M1276" s="1379"/>
      <c r="N1276" s="1375"/>
      <c r="O1276" s="1380"/>
      <c r="P1276" s="1007"/>
    </row>
    <row r="1277" spans="1:16" s="73" customFormat="1" ht="20.45" customHeight="1" thickBot="1">
      <c r="A1277" s="1425"/>
      <c r="B1277" s="543" t="s">
        <v>210</v>
      </c>
      <c r="C1277" s="60" t="s">
        <v>67</v>
      </c>
      <c r="D1277" s="1384" t="s">
        <v>72</v>
      </c>
      <c r="E1277" s="1385"/>
      <c r="F1277" s="1384" t="s">
        <v>73</v>
      </c>
      <c r="G1277" s="1386"/>
      <c r="H1277" s="1386"/>
      <c r="I1277" s="1387"/>
      <c r="J1277" s="1388" t="s">
        <v>78</v>
      </c>
      <c r="K1277" s="1389"/>
      <c r="L1277" s="1389"/>
      <c r="M1277" s="1389"/>
      <c r="N1277" s="1389"/>
      <c r="O1277" s="1390"/>
      <c r="P1277" s="1007"/>
    </row>
    <row r="1278" spans="1:16" s="73" customFormat="1" ht="20.45" customHeight="1">
      <c r="A1278" s="1425"/>
      <c r="B1278" s="543" t="s">
        <v>210</v>
      </c>
      <c r="C1278" s="690" t="s">
        <v>68</v>
      </c>
      <c r="D1278" s="1328" t="s">
        <v>211</v>
      </c>
      <c r="E1278" s="1327"/>
      <c r="F1278" s="1394" t="s">
        <v>74</v>
      </c>
      <c r="G1278" s="1395"/>
      <c r="H1278" s="1395"/>
      <c r="I1278" s="1396"/>
      <c r="J1278" s="1391"/>
      <c r="K1278" s="1392"/>
      <c r="L1278" s="1392"/>
      <c r="M1278" s="1392"/>
      <c r="N1278" s="1392"/>
      <c r="O1278" s="1393"/>
      <c r="P1278" s="1007"/>
    </row>
    <row r="1279" spans="1:16" s="73" customFormat="1" ht="20.45" customHeight="1">
      <c r="A1279" s="1425"/>
      <c r="B1279" s="543" t="s">
        <v>210</v>
      </c>
      <c r="C1279" s="689" t="s">
        <v>69</v>
      </c>
      <c r="D1279" s="1275" t="s">
        <v>212</v>
      </c>
      <c r="E1279" s="1274"/>
      <c r="F1279" s="1413" t="s">
        <v>75</v>
      </c>
      <c r="G1279" s="1414"/>
      <c r="H1279" s="1414"/>
      <c r="I1279" s="1415"/>
      <c r="J1279" s="1391"/>
      <c r="K1279" s="1392"/>
      <c r="L1279" s="1392"/>
      <c r="M1279" s="1392"/>
      <c r="N1279" s="1392"/>
      <c r="O1279" s="1393"/>
      <c r="P1279" s="1007"/>
    </row>
    <row r="1280" spans="1:16" s="73" customFormat="1" ht="20.45" customHeight="1">
      <c r="A1280" s="1425"/>
      <c r="B1280" s="543" t="s">
        <v>210</v>
      </c>
      <c r="C1280" s="689" t="s">
        <v>71</v>
      </c>
      <c r="D1280" s="1275" t="s">
        <v>213</v>
      </c>
      <c r="E1280" s="1274"/>
      <c r="F1280" s="1413" t="s">
        <v>76</v>
      </c>
      <c r="G1280" s="1414"/>
      <c r="H1280" s="1414"/>
      <c r="I1280" s="1415"/>
      <c r="J1280" s="1416" t="s">
        <v>90</v>
      </c>
      <c r="K1280" s="1417"/>
      <c r="L1280" s="1417"/>
      <c r="M1280" s="1417"/>
      <c r="N1280" s="1417"/>
      <c r="O1280" s="1418"/>
      <c r="P1280" s="1007"/>
    </row>
    <row r="1281" spans="1:16" s="73" customFormat="1" ht="20.45" customHeight="1">
      <c r="A1281" s="1425"/>
      <c r="B1281" s="543" t="s">
        <v>210</v>
      </c>
      <c r="C1281" s="689" t="s">
        <v>70</v>
      </c>
      <c r="D1281" s="1275" t="s">
        <v>214</v>
      </c>
      <c r="E1281" s="1274"/>
      <c r="F1281" s="1413" t="s">
        <v>103</v>
      </c>
      <c r="G1281" s="1414"/>
      <c r="H1281" s="1414"/>
      <c r="I1281" s="1415"/>
      <c r="J1281" s="1416"/>
      <c r="K1281" s="1417"/>
      <c r="L1281" s="1417"/>
      <c r="M1281" s="1417"/>
      <c r="N1281" s="1417"/>
      <c r="O1281" s="1418"/>
      <c r="P1281" s="1007"/>
    </row>
    <row r="1282" spans="1:16" s="73" customFormat="1" ht="20.45" customHeight="1" thickBot="1">
      <c r="A1282" s="1425"/>
      <c r="B1282" s="547" t="s">
        <v>210</v>
      </c>
      <c r="C1282" s="548" t="s">
        <v>153</v>
      </c>
      <c r="D1282" s="1281" t="s">
        <v>215</v>
      </c>
      <c r="E1282" s="1280"/>
      <c r="F1282" s="1422" t="s">
        <v>216</v>
      </c>
      <c r="G1282" s="1423"/>
      <c r="H1282" s="1423"/>
      <c r="I1282" s="1424"/>
      <c r="J1282" s="1419"/>
      <c r="K1282" s="1420"/>
      <c r="L1282" s="1420"/>
      <c r="M1282" s="1420"/>
      <c r="N1282" s="1420"/>
      <c r="O1282" s="1421"/>
      <c r="P1282" s="1007"/>
    </row>
    <row r="1283" spans="1:16" s="73" customFormat="1" ht="21" customHeight="1">
      <c r="A1283" s="1412"/>
      <c r="B1283" s="1412"/>
      <c r="C1283" s="1412"/>
      <c r="D1283" s="1412"/>
      <c r="E1283" s="1412"/>
      <c r="F1283" s="1412"/>
      <c r="G1283" s="1412"/>
      <c r="H1283" s="1412"/>
      <c r="I1283" s="1412"/>
      <c r="J1283" s="1412"/>
      <c r="K1283" s="1412"/>
      <c r="L1283" s="1412"/>
      <c r="M1283" s="1412"/>
      <c r="N1283" s="1412"/>
      <c r="O1283" s="1412"/>
      <c r="P1283" s="1412"/>
    </row>
    <row r="1284" spans="1:16" s="73" customFormat="1" ht="21" customHeight="1">
      <c r="A1284" s="692"/>
      <c r="B1284" s="688"/>
      <c r="C1284" s="688"/>
      <c r="D1284" s="688"/>
      <c r="E1284" s="688"/>
      <c r="F1284" s="688"/>
      <c r="G1284" s="688"/>
      <c r="H1284" s="688"/>
      <c r="I1284" s="688"/>
      <c r="J1284" s="688"/>
      <c r="K1284" s="688"/>
      <c r="L1284" s="688"/>
      <c r="M1284" s="688"/>
      <c r="N1284" s="688"/>
      <c r="O1284" s="688"/>
      <c r="P1284" s="688"/>
    </row>
    <row r="1285" spans="1:16" s="73" customFormat="1" ht="17.25" customHeight="1" thickBot="1">
      <c r="A1285" s="241">
        <f>A1248+1</f>
        <v>36</v>
      </c>
      <c r="B1285" s="1302" t="s">
        <v>53</v>
      </c>
      <c r="C1285" s="1302"/>
      <c r="D1285" s="1302"/>
      <c r="E1285" s="1302"/>
      <c r="F1285" s="1302"/>
      <c r="G1285" s="1302"/>
      <c r="H1285" s="1302"/>
      <c r="I1285" s="1302"/>
      <c r="J1285" s="1302"/>
      <c r="K1285" s="1302"/>
      <c r="L1285" s="1302"/>
      <c r="M1285" s="1302"/>
      <c r="N1285" s="1302"/>
      <c r="O1285" s="1302"/>
      <c r="P1285" s="1007"/>
    </row>
    <row r="1286" spans="1:16" s="73" customFormat="1" ht="44.25" customHeight="1">
      <c r="A1286" s="1425"/>
      <c r="B1286" s="1304" t="str">
        <f>IF(L1288&gt;0,CONCATENATE(I1288,L1288),0)</f>
        <v>Roll No.:-936</v>
      </c>
      <c r="C1286" s="1306"/>
      <c r="D1286" s="1308" t="str">
        <f>Master!$E$8</f>
        <v>Govt. Sr. Secondary School Raimalwada</v>
      </c>
      <c r="E1286" s="1309"/>
      <c r="F1286" s="1309"/>
      <c r="G1286" s="1309"/>
      <c r="H1286" s="1309"/>
      <c r="I1286" s="1309"/>
      <c r="J1286" s="1309"/>
      <c r="K1286" s="1309"/>
      <c r="L1286" s="1309"/>
      <c r="M1286" s="1309"/>
      <c r="N1286" s="1309"/>
      <c r="O1286" s="1310"/>
      <c r="P1286" s="1007"/>
    </row>
    <row r="1287" spans="1:16" s="73" customFormat="1" ht="26.25" customHeight="1" thickBot="1">
      <c r="A1287" s="1425"/>
      <c r="B1287" s="1305"/>
      <c r="C1287" s="1307"/>
      <c r="D1287" s="1311" t="str">
        <f>Master!$E$11</f>
        <v>P.S.-Bapini (Jodhpur)</v>
      </c>
      <c r="E1287" s="1311"/>
      <c r="F1287" s="1311"/>
      <c r="G1287" s="1311"/>
      <c r="H1287" s="1311"/>
      <c r="I1287" s="1311"/>
      <c r="J1287" s="1311"/>
      <c r="K1287" s="1311"/>
      <c r="L1287" s="1311"/>
      <c r="M1287" s="1311"/>
      <c r="N1287" s="1311"/>
      <c r="O1287" s="1312"/>
      <c r="P1287" s="1007"/>
    </row>
    <row r="1288" spans="1:16" s="73" customFormat="1" ht="15" customHeight="1">
      <c r="A1288" s="1425"/>
      <c r="B1288" s="1313"/>
      <c r="C1288" s="1314" t="s">
        <v>163</v>
      </c>
      <c r="D1288" s="1315"/>
      <c r="E1288" s="1315"/>
      <c r="F1288" s="1315"/>
      <c r="G1288" s="1315"/>
      <c r="H1288" s="1316"/>
      <c r="I1288" s="1320" t="s">
        <v>125</v>
      </c>
      <c r="J1288" s="1321"/>
      <c r="K1288" s="1321"/>
      <c r="L1288" s="1286">
        <f>VLOOKUP(A1285,'Marks Entry'!$B$9:$G$108,6)</f>
        <v>936</v>
      </c>
      <c r="M1288" s="1288" t="str">
        <f>CONCATENATE('Marks Entry'!$C$3,"0",'Marks Entry'!$G$3)</f>
        <v>School U-Dise Code :-08151106901</v>
      </c>
      <c r="N1288" s="1289"/>
      <c r="O1288" s="1290"/>
      <c r="P1288" s="1007"/>
    </row>
    <row r="1289" spans="1:16" s="73" customFormat="1" ht="15" customHeight="1">
      <c r="A1289" s="1425"/>
      <c r="B1289" s="1313"/>
      <c r="C1289" s="1314"/>
      <c r="D1289" s="1315"/>
      <c r="E1289" s="1315"/>
      <c r="F1289" s="1315"/>
      <c r="G1289" s="1315"/>
      <c r="H1289" s="1316"/>
      <c r="I1289" s="1320"/>
      <c r="J1289" s="1321"/>
      <c r="K1289" s="1321"/>
      <c r="L1289" s="1286"/>
      <c r="M1289" s="1291" t="str">
        <f>CONCATENATE('Marks Entry'!$I$3,'Marks Entry'!$J$3)</f>
        <v>Session :-2022-23</v>
      </c>
      <c r="N1289" s="1292"/>
      <c r="O1289" s="1293"/>
      <c r="P1289" s="1007"/>
    </row>
    <row r="1290" spans="1:16" s="73" customFormat="1" ht="15" customHeight="1" thickBot="1">
      <c r="A1290" s="1425"/>
      <c r="B1290" s="1313"/>
      <c r="C1290" s="1317"/>
      <c r="D1290" s="1318"/>
      <c r="E1290" s="1318"/>
      <c r="F1290" s="1318"/>
      <c r="G1290" s="1318"/>
      <c r="H1290" s="1319"/>
      <c r="I1290" s="1322"/>
      <c r="J1290" s="1323"/>
      <c r="K1290" s="1323"/>
      <c r="L1290" s="1287"/>
      <c r="M1290" s="1294"/>
      <c r="N1290" s="1295"/>
      <c r="O1290" s="1296"/>
      <c r="P1290" s="1007"/>
    </row>
    <row r="1291" spans="1:16" s="73" customFormat="1" ht="19.5" customHeight="1">
      <c r="A1291" s="1425"/>
      <c r="B1291" s="543" t="s">
        <v>210</v>
      </c>
      <c r="C1291" s="1297" t="s">
        <v>21</v>
      </c>
      <c r="D1291" s="1298"/>
      <c r="E1291" s="1298"/>
      <c r="F1291" s="1298"/>
      <c r="G1291" s="1299"/>
      <c r="H1291" s="13" t="s">
        <v>161</v>
      </c>
      <c r="I1291" s="1300">
        <f>VLOOKUP($A1285,'Marks Entry'!$B$9:$FN$108,4,0)</f>
        <v>0</v>
      </c>
      <c r="J1291" s="1300"/>
      <c r="K1291" s="1300"/>
      <c r="L1291" s="1300"/>
      <c r="M1291" s="1300"/>
      <c r="N1291" s="1300"/>
      <c r="O1291" s="1301"/>
      <c r="P1291" s="1007"/>
    </row>
    <row r="1292" spans="1:16" s="73" customFormat="1" ht="19.5" customHeight="1">
      <c r="A1292" s="1425"/>
      <c r="B1292" s="543" t="s">
        <v>210</v>
      </c>
      <c r="C1292" s="1283" t="s">
        <v>23</v>
      </c>
      <c r="D1292" s="1284"/>
      <c r="E1292" s="1284"/>
      <c r="F1292" s="1284"/>
      <c r="G1292" s="1285"/>
      <c r="H1292" s="25" t="s">
        <v>161</v>
      </c>
      <c r="I1292" s="1252">
        <f>VLOOKUP($A1285,'Marks Entry'!$B$9:$FN$108,7,0)</f>
        <v>0</v>
      </c>
      <c r="J1292" s="1252"/>
      <c r="K1292" s="1252"/>
      <c r="L1292" s="1252"/>
      <c r="M1292" s="1252"/>
      <c r="N1292" s="1252"/>
      <c r="O1292" s="1253"/>
      <c r="P1292" s="1007"/>
    </row>
    <row r="1293" spans="1:16" s="73" customFormat="1" ht="19.5" customHeight="1">
      <c r="A1293" s="1425"/>
      <c r="B1293" s="543" t="s">
        <v>210</v>
      </c>
      <c r="C1293" s="1283" t="s">
        <v>24</v>
      </c>
      <c r="D1293" s="1284"/>
      <c r="E1293" s="1284"/>
      <c r="F1293" s="1284"/>
      <c r="G1293" s="1285"/>
      <c r="H1293" s="25" t="s">
        <v>161</v>
      </c>
      <c r="I1293" s="1252">
        <f>VLOOKUP($A1285,'Marks Entry'!$B$9:$FN$108,8,0)</f>
        <v>0</v>
      </c>
      <c r="J1293" s="1252"/>
      <c r="K1293" s="1252"/>
      <c r="L1293" s="1252"/>
      <c r="M1293" s="1252"/>
      <c r="N1293" s="1252"/>
      <c r="O1293" s="1253"/>
      <c r="P1293" s="1007"/>
    </row>
    <row r="1294" spans="1:16" s="73" customFormat="1" ht="19.5" customHeight="1">
      <c r="A1294" s="1425"/>
      <c r="B1294" s="543" t="s">
        <v>210</v>
      </c>
      <c r="C1294" s="1283" t="s">
        <v>55</v>
      </c>
      <c r="D1294" s="1284"/>
      <c r="E1294" s="1284"/>
      <c r="F1294" s="1284"/>
      <c r="G1294" s="1285"/>
      <c r="H1294" s="25" t="s">
        <v>161</v>
      </c>
      <c r="I1294" s="1252">
        <f>VLOOKUP($A1285,'Marks Entry'!$B$9:$FN$108,9,0)</f>
        <v>0</v>
      </c>
      <c r="J1294" s="1252"/>
      <c r="K1294" s="1252"/>
      <c r="L1294" s="1252"/>
      <c r="M1294" s="1252"/>
      <c r="N1294" s="1252"/>
      <c r="O1294" s="1253"/>
      <c r="P1294" s="1007"/>
    </row>
    <row r="1295" spans="1:16" s="73" customFormat="1" ht="19.5" customHeight="1">
      <c r="A1295" s="1425"/>
      <c r="B1295" s="543" t="s">
        <v>210</v>
      </c>
      <c r="C1295" s="1283" t="s">
        <v>56</v>
      </c>
      <c r="D1295" s="1284"/>
      <c r="E1295" s="1284"/>
      <c r="F1295" s="1284"/>
      <c r="G1295" s="1285"/>
      <c r="H1295" s="25" t="s">
        <v>161</v>
      </c>
      <c r="I1295" s="1251" t="str">
        <f>CONCATENATE('Marks Entry'!$G$4,'Marks Entry'!$J$4)</f>
        <v>6(A)</v>
      </c>
      <c r="J1295" s="1252"/>
      <c r="K1295" s="1252"/>
      <c r="L1295" s="1252"/>
      <c r="M1295" s="1252"/>
      <c r="N1295" s="1252"/>
      <c r="O1295" s="1253"/>
      <c r="P1295" s="1007"/>
    </row>
    <row r="1296" spans="1:16" s="73" customFormat="1" ht="19.5" customHeight="1" thickBot="1">
      <c r="A1296" s="1425"/>
      <c r="B1296" s="543" t="s">
        <v>210</v>
      </c>
      <c r="C1296" s="1254" t="s">
        <v>26</v>
      </c>
      <c r="D1296" s="1255"/>
      <c r="E1296" s="1255"/>
      <c r="F1296" s="1255"/>
      <c r="G1296" s="1256"/>
      <c r="H1296" s="61" t="s">
        <v>161</v>
      </c>
      <c r="I1296" s="1257">
        <f>VLOOKUP($A1285,'Marks Entry'!$B$9:$FN$108,10,0)</f>
        <v>0</v>
      </c>
      <c r="J1296" s="1257"/>
      <c r="K1296" s="1257"/>
      <c r="L1296" s="1257"/>
      <c r="M1296" s="1257"/>
      <c r="N1296" s="1257"/>
      <c r="O1296" s="1258"/>
      <c r="P1296" s="1007"/>
    </row>
    <row r="1297" spans="1:16" s="73" customFormat="1" ht="34.5" customHeight="1">
      <c r="A1297" s="1425"/>
      <c r="B1297" s="543" t="s">
        <v>210</v>
      </c>
      <c r="C1297" s="1259" t="s">
        <v>57</v>
      </c>
      <c r="D1297" s="1260"/>
      <c r="E1297" s="525" t="s">
        <v>82</v>
      </c>
      <c r="F1297" s="525" t="s">
        <v>83</v>
      </c>
      <c r="G1297" s="525" t="str">
        <f>'Marks Entry'!$R$5</f>
        <v>No Bag Day Activity</v>
      </c>
      <c r="H1297" s="521" t="s">
        <v>32</v>
      </c>
      <c r="I1297" s="1261" t="s">
        <v>58</v>
      </c>
      <c r="J1297" s="1262"/>
      <c r="K1297" s="522" t="s">
        <v>203</v>
      </c>
      <c r="L1297" s="1263" t="s">
        <v>94</v>
      </c>
      <c r="M1297" s="1264"/>
      <c r="N1297" s="535" t="s">
        <v>86</v>
      </c>
      <c r="O1297" s="1265" t="s">
        <v>101</v>
      </c>
      <c r="P1297" s="1007"/>
    </row>
    <row r="1298" spans="1:16" s="73" customFormat="1" ht="20.45" customHeight="1" thickBot="1">
      <c r="A1298" s="1425"/>
      <c r="B1298" s="543" t="s">
        <v>210</v>
      </c>
      <c r="C1298" s="1267" t="s">
        <v>59</v>
      </c>
      <c r="D1298" s="1268"/>
      <c r="E1298" s="549">
        <f>'Marks Entry'!$N$7</f>
        <v>10</v>
      </c>
      <c r="F1298" s="549">
        <f>'Marks Entry'!$Q$7</f>
        <v>10</v>
      </c>
      <c r="G1298" s="549">
        <f>'Marks Entry'!$T$7</f>
        <v>10</v>
      </c>
      <c r="H1298" s="111">
        <f>SUM(E1298:G1298)</f>
        <v>30</v>
      </c>
      <c r="I1298" s="1269">
        <f>'Marks Entry'!$X$7</f>
        <v>70</v>
      </c>
      <c r="J1298" s="1270"/>
      <c r="K1298" s="531">
        <f>SUM(H1298,I1298)</f>
        <v>100</v>
      </c>
      <c r="L1298" s="1330">
        <f>'Marks Entry'!$AA$7</f>
        <v>100</v>
      </c>
      <c r="M1298" s="1331"/>
      <c r="N1298" s="536">
        <f>H1298+I1298+L1298</f>
        <v>200</v>
      </c>
      <c r="O1298" s="1266"/>
      <c r="P1298" s="1007"/>
    </row>
    <row r="1299" spans="1:16" s="73" customFormat="1" ht="20.45" customHeight="1">
      <c r="A1299" s="1425"/>
      <c r="B1299" s="543" t="s">
        <v>210</v>
      </c>
      <c r="C1299" s="1324" t="str">
        <f>'Marks Entry'!$L$3</f>
        <v>HINDI</v>
      </c>
      <c r="D1299" s="1325"/>
      <c r="E1299" s="527">
        <f>IF($L1288="TC",0,IF($L1288="Nso",0,VLOOKUP($A1285,'Marks Entry'!$B$9:$FN$108,13,0)))</f>
        <v>0</v>
      </c>
      <c r="F1299" s="527">
        <f>IF($L1288="TC",0,IF($L1288="Nso",0,VLOOKUP($A1285,'Marks Entry'!$B$9:$FN$108,16,0)))</f>
        <v>0</v>
      </c>
      <c r="G1299" s="527">
        <f>IF($L1288="TC",0,IF($L1288="Nso",0,VLOOKUP($A1285,'Marks Entry'!$B$9:$FN$108,19,0)))</f>
        <v>0</v>
      </c>
      <c r="H1299" s="528">
        <f>SUM(E1299:G1299)</f>
        <v>0</v>
      </c>
      <c r="I1299" s="1326">
        <f>IF($L1288="TC",0,IF($L1288="Nso",0,VLOOKUP($A1285,'Marks Entry'!$B$9:$FN$108,23,0)))</f>
        <v>0</v>
      </c>
      <c r="J1299" s="1327"/>
      <c r="K1299" s="532">
        <f>SUM(H1299,I1299)</f>
        <v>0</v>
      </c>
      <c r="L1299" s="1328">
        <f>IF($L1288="TC",0,IF($L1288="Nso",0,VLOOKUP($A1285,'Marks Entry'!$B$9:$FN$108,26,0)))</f>
        <v>0</v>
      </c>
      <c r="M1299" s="1329"/>
      <c r="N1299" s="537">
        <f>SUM(H1299,I1299,L1299)</f>
        <v>0</v>
      </c>
      <c r="O1299" s="544" t="str">
        <f>IF($L1288="TC",0,IF($L1288="Nso",0,VLOOKUP($A1285,'Marks Entry'!$B$9:$FN$108,30,0)))</f>
        <v>E</v>
      </c>
      <c r="P1299" s="1007"/>
    </row>
    <row r="1300" spans="1:16" s="73" customFormat="1" ht="20.45" customHeight="1">
      <c r="A1300" s="1425"/>
      <c r="B1300" s="543" t="s">
        <v>210</v>
      </c>
      <c r="C1300" s="1271" t="str">
        <f>'Marks Entry'!$AF$3</f>
        <v>ENGLISH</v>
      </c>
      <c r="D1300" s="1272"/>
      <c r="E1300" s="527">
        <f>IF($L1288="TC",0,IF($L1288="Nso",0,VLOOKUP($A1285,'Marks Entry'!$B$9:$FN$108,33,0)))</f>
        <v>0</v>
      </c>
      <c r="F1300" s="527">
        <f>IF($L1288="TC",0,IF($L1288="Nso",0,VLOOKUP($A1285,'Marks Entry'!$B$9:$FN$108,36,0)))</f>
        <v>0</v>
      </c>
      <c r="G1300" s="527">
        <f>IF($L1288="TC",0,IF($L1288="Nso",0,VLOOKUP($A1285,'Marks Entry'!$B$9:$FN$108,39,0)))</f>
        <v>0</v>
      </c>
      <c r="H1300" s="529">
        <f t="shared" ref="H1300:H1304" si="105">SUM(E1300:G1300)</f>
        <v>0</v>
      </c>
      <c r="I1300" s="1273">
        <f>IF($L1288="TC",0,IF($L1288="Nso",0,VLOOKUP($A1285,'Marks Entry'!$B$9:$FN$108,43,0)))</f>
        <v>0</v>
      </c>
      <c r="J1300" s="1274"/>
      <c r="K1300" s="533">
        <f t="shared" ref="K1300:K1304" si="106">SUM(H1300,I1300)</f>
        <v>0</v>
      </c>
      <c r="L1300" s="1275">
        <f>IF($L1288="TC",0,IF($L1288="Nso",0,VLOOKUP($A1285,'Marks Entry'!$B$9:$FN$108,46,0)))</f>
        <v>0</v>
      </c>
      <c r="M1300" s="1276"/>
      <c r="N1300" s="537">
        <f t="shared" ref="N1300:N1304" si="107">SUM(H1300,I1300,L1300)</f>
        <v>0</v>
      </c>
      <c r="O1300" s="544" t="str">
        <f>IF($L1288="TC",0,IF($L1288="Nso",0,VLOOKUP($A1285,'Marks Entry'!$B$9:$FN$108,50,0)))</f>
        <v>E</v>
      </c>
      <c r="P1300" s="1007"/>
    </row>
    <row r="1301" spans="1:16" s="73" customFormat="1" ht="20.45" customHeight="1">
      <c r="A1301" s="1425"/>
      <c r="B1301" s="543" t="s">
        <v>210</v>
      </c>
      <c r="C1301" s="1271" t="str">
        <f>'Marks Entry'!$AZ$3</f>
        <v>SANSKRIT</v>
      </c>
      <c r="D1301" s="1272"/>
      <c r="E1301" s="527">
        <f>IF($L1288="TC",0,IF($L1288="Nso",0,VLOOKUP($A1285,'Marks Entry'!$B$9:$FN$108,53,0)))</f>
        <v>0</v>
      </c>
      <c r="F1301" s="527">
        <f>IF($L1288="TC",0,IF($L1288="TC",0,IF($L1288="Nso",0,VLOOKUP($A1285,'Marks Entry'!$B$9:$FN$108,56,0))))</f>
        <v>0</v>
      </c>
      <c r="G1301" s="527">
        <f>IF($L1288="TC",0,IF($L1288="TC",0,IF($L1288="Nso",0,VLOOKUP($A1285,'Marks Entry'!$B$9:$FN$108,59,0))))</f>
        <v>0</v>
      </c>
      <c r="H1301" s="529">
        <f t="shared" si="105"/>
        <v>0</v>
      </c>
      <c r="I1301" s="1273">
        <f>IF($L1288="TC",0,IF($L1288="Nso",0,VLOOKUP($A1285,'Marks Entry'!$B$9:$FN$108,63,0)))</f>
        <v>0</v>
      </c>
      <c r="J1301" s="1274"/>
      <c r="K1301" s="533">
        <f t="shared" si="106"/>
        <v>0</v>
      </c>
      <c r="L1301" s="1275">
        <f>IF($L1288="TC",0,IF($L1288="Nso",0,VLOOKUP($A1285,'Marks Entry'!$B$9:$FN$108,66,0)))</f>
        <v>0</v>
      </c>
      <c r="M1301" s="1276"/>
      <c r="N1301" s="537">
        <f t="shared" si="107"/>
        <v>0</v>
      </c>
      <c r="O1301" s="544" t="str">
        <f>IF($L1288="TC",0,IF($L1288="Nso",0,VLOOKUP($A1285,'Marks Entry'!$B$9:$FN$108,70,0)))</f>
        <v>E</v>
      </c>
      <c r="P1301" s="1007"/>
    </row>
    <row r="1302" spans="1:16" s="73" customFormat="1" ht="20.45" customHeight="1">
      <c r="A1302" s="1425"/>
      <c r="B1302" s="543" t="s">
        <v>210</v>
      </c>
      <c r="C1302" s="1271" t="str">
        <f>'Marks Entry'!$BT$3</f>
        <v>SCIENCE</v>
      </c>
      <c r="D1302" s="1272"/>
      <c r="E1302" s="527">
        <f>IF($L1288="TC",0,IF($L1288="Nso",0,VLOOKUP($A1285,'Marks Entry'!$B$9:$FN$108,73,0)))</f>
        <v>0</v>
      </c>
      <c r="F1302" s="527">
        <f>IF($L1288="TC",0,IF($L1288="Nso",0,VLOOKUP($A1285,'Marks Entry'!$B$9:$FN$108,76,0)))</f>
        <v>0</v>
      </c>
      <c r="G1302" s="527">
        <f>IF($L1288="TC",0,IF($L1288="Nso",0,VLOOKUP($A1285,'Marks Entry'!$B$9:$FN$108,79,0)))</f>
        <v>0</v>
      </c>
      <c r="H1302" s="529">
        <f t="shared" si="105"/>
        <v>0</v>
      </c>
      <c r="I1302" s="1273">
        <f>IF($L1288="TC",0,IF($L1288="Nso",0,VLOOKUP($A1285,'Marks Entry'!$B$9:$FN$108,83,0)))</f>
        <v>0</v>
      </c>
      <c r="J1302" s="1274"/>
      <c r="K1302" s="533">
        <f t="shared" si="106"/>
        <v>0</v>
      </c>
      <c r="L1302" s="1275">
        <f>IF($L1288="TC",0,IF($L1288="Nso",0,VLOOKUP($A1285,'Marks Entry'!$B$9:$FN$108,86,0)))</f>
        <v>0</v>
      </c>
      <c r="M1302" s="1276"/>
      <c r="N1302" s="537">
        <f t="shared" si="107"/>
        <v>0</v>
      </c>
      <c r="O1302" s="544" t="str">
        <f>IF($L1288="TC",0,IF($L1288="Nso",0,VLOOKUP($A1285,'Marks Entry'!$B$9:$FN$108,90,0)))</f>
        <v>E</v>
      </c>
      <c r="P1302" s="1007"/>
    </row>
    <row r="1303" spans="1:16" s="73" customFormat="1" ht="20.45" customHeight="1">
      <c r="A1303" s="1425"/>
      <c r="B1303" s="543" t="s">
        <v>210</v>
      </c>
      <c r="C1303" s="1271" t="str">
        <f>'Marks Entry'!$CN$3</f>
        <v>MATHEMATICS</v>
      </c>
      <c r="D1303" s="1272"/>
      <c r="E1303" s="527">
        <f>IF($L1288="TC",0,IF($L1288="Nso",0,VLOOKUP($A1285,'Marks Entry'!$B$9:$FN$108,93,0)))</f>
        <v>0</v>
      </c>
      <c r="F1303" s="527">
        <f>IF($L1288="TC",0,IF($L1288="Nso",0,VLOOKUP($A1285,'Marks Entry'!$B$9:$FN$108,96,0)))</f>
        <v>0</v>
      </c>
      <c r="G1303" s="527">
        <f>IF($L1288="TC",0,IF($L1288="Nso",0,VLOOKUP($A1285,'Marks Entry'!$B$9:$FN$108,99,0)))</f>
        <v>0</v>
      </c>
      <c r="H1303" s="529">
        <f t="shared" si="105"/>
        <v>0</v>
      </c>
      <c r="I1303" s="1273">
        <f>IF($L1288="TC",0,IF($L1288="Nso",0,VLOOKUP($A1285,'Marks Entry'!$B$9:$FN$108,103,0)))</f>
        <v>0</v>
      </c>
      <c r="J1303" s="1274"/>
      <c r="K1303" s="533">
        <f t="shared" si="106"/>
        <v>0</v>
      </c>
      <c r="L1303" s="1275">
        <f>IF($L1288="TC",0,IF($L1288="Nso",0,VLOOKUP($A1285,'Marks Entry'!$B$9:$FN$108,106,0)))</f>
        <v>0</v>
      </c>
      <c r="M1303" s="1276"/>
      <c r="N1303" s="537">
        <f t="shared" si="107"/>
        <v>0</v>
      </c>
      <c r="O1303" s="544" t="str">
        <f>IF($L1288="TC",0,IF($L1288="Nso",0,VLOOKUP($A1285,'Marks Entry'!$B$9:$FN$108,110,0)))</f>
        <v>E</v>
      </c>
      <c r="P1303" s="1007"/>
    </row>
    <row r="1304" spans="1:16" s="73" customFormat="1" ht="20.45" customHeight="1" thickBot="1">
      <c r="A1304" s="1425"/>
      <c r="B1304" s="543" t="s">
        <v>210</v>
      </c>
      <c r="C1304" s="1277" t="str">
        <f>'Marks Entry'!$DH$3</f>
        <v>SOCIAL SCIENCE</v>
      </c>
      <c r="D1304" s="1278"/>
      <c r="E1304" s="527">
        <f>IF($L1288="TC",0,IF($L1288="Nso",0,VLOOKUP($A1285,'Marks Entry'!$B$9:$FN$108,113,0)))</f>
        <v>0</v>
      </c>
      <c r="F1304" s="527">
        <f>IF($L1288="TC",0,IF($L1288="Nso",0,VLOOKUP($A1285,'Marks Entry'!$B$9:$FN$108,116,0)))</f>
        <v>0</v>
      </c>
      <c r="G1304" s="527">
        <f>IF($L1288="TC",0,IF($L1288="Nso",0,VLOOKUP($A1285,'Marks Entry'!$B$9:$FN$108,119,0)))</f>
        <v>0</v>
      </c>
      <c r="H1304" s="530">
        <f t="shared" si="105"/>
        <v>0</v>
      </c>
      <c r="I1304" s="1279">
        <f>IF($L1288="TC",0,IF($L1288="Nso",0,VLOOKUP($A1285,'Marks Entry'!$B$9:$FN$108,123,0)))</f>
        <v>0</v>
      </c>
      <c r="J1304" s="1280"/>
      <c r="K1304" s="534">
        <f t="shared" si="106"/>
        <v>0</v>
      </c>
      <c r="L1304" s="1281">
        <f>IF($L1288="TC",0,IF($L1288="Nso",0,VLOOKUP($A1285,'Marks Entry'!$B$9:$FN$108,126,0)))</f>
        <v>0</v>
      </c>
      <c r="M1304" s="1282"/>
      <c r="N1304" s="537">
        <f t="shared" si="107"/>
        <v>0</v>
      </c>
      <c r="O1304" s="544" t="str">
        <f>IF($L1288="TC",0,IF($L1288="Nso",0,VLOOKUP($A1285,'Marks Entry'!$B$9:$FN$108,130,0)))</f>
        <v>E</v>
      </c>
      <c r="P1304" s="1007"/>
    </row>
    <row r="1305" spans="1:16" s="73" customFormat="1" ht="20.45" customHeight="1">
      <c r="A1305" s="1425"/>
      <c r="B1305" s="543" t="s">
        <v>210</v>
      </c>
      <c r="C1305" s="1350" t="s">
        <v>87</v>
      </c>
      <c r="D1305" s="1351"/>
      <c r="E1305" s="1352"/>
      <c r="F1305" s="1356" t="s">
        <v>88</v>
      </c>
      <c r="G1305" s="1357"/>
      <c r="H1305" s="1358" t="s">
        <v>89</v>
      </c>
      <c r="I1305" s="1358"/>
      <c r="J1305" s="1359" t="s">
        <v>44</v>
      </c>
      <c r="K1305" s="1360"/>
      <c r="L1305" s="236" t="s">
        <v>95</v>
      </c>
      <c r="M1305" s="691" t="s">
        <v>208</v>
      </c>
      <c r="N1305" s="200" t="s">
        <v>42</v>
      </c>
      <c r="O1305" s="545" t="s">
        <v>46</v>
      </c>
      <c r="P1305" s="1007"/>
    </row>
    <row r="1306" spans="1:16" s="73" customFormat="1" ht="20.45" customHeight="1" thickBot="1">
      <c r="A1306" s="1425"/>
      <c r="B1306" s="543" t="s">
        <v>210</v>
      </c>
      <c r="C1306" s="1353"/>
      <c r="D1306" s="1354"/>
      <c r="E1306" s="1355"/>
      <c r="F1306" s="1361">
        <f>IF($L1288="TC",0,IF($L1288="Nso",0,VLOOKUP($A1285,'Marks Entry'!$B$9:$FN$108,161,0)))</f>
        <v>1200</v>
      </c>
      <c r="G1306" s="1362"/>
      <c r="H1306" s="1363">
        <f>IF($L1288="TC",0,IF($L1288="Nso",0,VLOOKUP($A1285,'Marks Entry'!$B$9:$FN$108,162,0)))</f>
        <v>0</v>
      </c>
      <c r="I1306" s="1363"/>
      <c r="J1306" s="1364">
        <f>IF($L1288="TC",0,IF($L1288="Nso",0,VLOOKUP($A1285,'Marks Entry'!$B$9:$FN$108,163,0)))</f>
        <v>0</v>
      </c>
      <c r="K1306" s="1365"/>
      <c r="L1306" s="237" t="str">
        <f>IF($L1288="TC",0,IF($L1288="Nso",0,VLOOKUP($A1285,'Marks Entry'!$B$9:$FN$108,164,0)))</f>
        <v/>
      </c>
      <c r="M1306" s="237" t="str">
        <f>IF($L1288="TC",0,IF($L1288="Nso",0,VLOOKUP($A1285,'Marks Entry'!$B$9:$FN$108,165,0)))</f>
        <v/>
      </c>
      <c r="N1306" s="542" t="str">
        <f>IF($L1288="TC","TC",IF($L1288="Nso","NSO",VLOOKUP($A1285,'Marks Entry'!$B$9:$FN$108,166,0)))</f>
        <v>PROMOTED</v>
      </c>
      <c r="O1306" s="546" t="str">
        <f>IF($L1288="Nso",0,VLOOKUP($A1285,'Marks Entry'!$B$9:$FN$108,168,0))</f>
        <v/>
      </c>
      <c r="P1306" s="1007"/>
    </row>
    <row r="1307" spans="1:16" s="73" customFormat="1" ht="20.45" customHeight="1">
      <c r="A1307" s="1425"/>
      <c r="B1307" s="543" t="s">
        <v>210</v>
      </c>
      <c r="C1307" s="1332" t="s">
        <v>62</v>
      </c>
      <c r="D1307" s="1333"/>
      <c r="E1307" s="1333"/>
      <c r="F1307" s="1333"/>
      <c r="G1307" s="1333"/>
      <c r="H1307" s="1333"/>
      <c r="I1307" s="1334"/>
      <c r="J1307" s="1335" t="s">
        <v>63</v>
      </c>
      <c r="K1307" s="1335"/>
      <c r="L1307" s="1336"/>
      <c r="M1307" s="238">
        <f>IF($L1288="TC",0,IF($L1288="Nso",0,VLOOKUP($A1285,'Marks Entry'!$B$9:$FN$108,158,0)))</f>
        <v>0</v>
      </c>
      <c r="N1307" s="1337" t="s">
        <v>104</v>
      </c>
      <c r="O1307" s="1338"/>
      <c r="P1307" s="1007"/>
    </row>
    <row r="1308" spans="1:16" s="73" customFormat="1" ht="20.45" customHeight="1" thickBot="1">
      <c r="A1308" s="1425"/>
      <c r="B1308" s="543" t="s">
        <v>210</v>
      </c>
      <c r="C1308" s="1339" t="s">
        <v>57</v>
      </c>
      <c r="D1308" s="1340"/>
      <c r="E1308" s="1340"/>
      <c r="F1308" s="1341" t="s">
        <v>168</v>
      </c>
      <c r="G1308" s="1341"/>
      <c r="H1308" s="1341"/>
      <c r="I1308" s="523" t="s">
        <v>50</v>
      </c>
      <c r="J1308" s="1342" t="s">
        <v>64</v>
      </c>
      <c r="K1308" s="1342"/>
      <c r="L1308" s="1343"/>
      <c r="M1308" s="239">
        <f>IF($L1288="TC",0,IF($L1288="Nso",0,VLOOKUP($A1285,'Marks Entry'!$B$9:$FN$108,159,0)))</f>
        <v>0</v>
      </c>
      <c r="N1308" s="1344" t="str">
        <f>IF($L1288="TC",0,IF($L1288="Nso",0,VLOOKUP($A1285,'Marks Entry'!$B$9:$FN$108,160,0)))</f>
        <v/>
      </c>
      <c r="O1308" s="1345"/>
      <c r="P1308" s="1007"/>
    </row>
    <row r="1309" spans="1:16" s="73" customFormat="1" ht="20.45" customHeight="1">
      <c r="A1309" s="1425"/>
      <c r="B1309" s="543" t="s">
        <v>210</v>
      </c>
      <c r="C1309" s="1339"/>
      <c r="D1309" s="1340"/>
      <c r="E1309" s="1340"/>
      <c r="F1309" s="1341"/>
      <c r="G1309" s="1341"/>
      <c r="H1309" s="1341"/>
      <c r="I1309" s="524" t="s">
        <v>102</v>
      </c>
      <c r="J1309" s="1346" t="s">
        <v>65</v>
      </c>
      <c r="K1309" s="1346"/>
      <c r="L1309" s="1347"/>
      <c r="M1309" s="1348" t="str">
        <f>IF($L1288="TC",0,IF($L1288="Nso",0,VLOOKUP($A1285,'Marks Entry'!$B$9:$FN$108,169,0)))</f>
        <v>Need Improvement</v>
      </c>
      <c r="N1309" s="1348"/>
      <c r="O1309" s="1349"/>
      <c r="P1309" s="1007"/>
    </row>
    <row r="1310" spans="1:16" s="73" customFormat="1" ht="20.45" customHeight="1">
      <c r="A1310" s="1425"/>
      <c r="B1310" s="543" t="s">
        <v>210</v>
      </c>
      <c r="C1310" s="1397" t="str">
        <f>'Marks Entry'!$EB$3</f>
        <v>Work Exp.</v>
      </c>
      <c r="D1310" s="1398"/>
      <c r="E1310" s="1399"/>
      <c r="F1310" s="1400" t="str">
        <f>IF($L1288="TC",0,IF($L1288="Nso",0,VLOOKUP($A1285,'Marks Entry'!$B$9:$GM$108,186,0)))</f>
        <v>0/100</v>
      </c>
      <c r="G1310" s="1400"/>
      <c r="H1310" s="1400"/>
      <c r="I1310" s="59" t="str">
        <f>IF($L1288="TC",0,IF($L1288="Nso",0,VLOOKUP($A1285,'Marks Entry'!$B$9:$GM$108,139,0)))</f>
        <v>E</v>
      </c>
      <c r="J1310" s="1401" t="s">
        <v>81</v>
      </c>
      <c r="K1310" s="1401"/>
      <c r="L1310" s="1402"/>
      <c r="M1310" s="1403">
        <f>'Marks Entry'!$AA$2</f>
        <v>45041</v>
      </c>
      <c r="N1310" s="1403"/>
      <c r="O1310" s="1404"/>
      <c r="P1310" s="1007"/>
    </row>
    <row r="1311" spans="1:16" s="73" customFormat="1" ht="20.45" customHeight="1">
      <c r="A1311" s="1425"/>
      <c r="B1311" s="543" t="s">
        <v>210</v>
      </c>
      <c r="C1311" s="1405" t="str">
        <f>'Marks Entry'!$EK$3</f>
        <v>Art Edu.</v>
      </c>
      <c r="D1311" s="1400"/>
      <c r="E1311" s="1400"/>
      <c r="F1311" s="1406" t="str">
        <f>IF($L1288="TC",0,IF($L1288="Nso",0,VLOOKUP($A1285,'Marks Entry'!$B$9:$GM$108,190,0)))</f>
        <v>0/100</v>
      </c>
      <c r="G1311" s="1407"/>
      <c r="H1311" s="1408"/>
      <c r="I1311" s="59" t="str">
        <f>IF($L1288="TC",0,IF($L1288="Nso",0,VLOOKUP($A1285,'Marks Entry'!$B$9:$GM$108,148,0)))</f>
        <v>E</v>
      </c>
      <c r="J1311" s="1409"/>
      <c r="K1311" s="1409"/>
      <c r="L1311" s="1410"/>
      <c r="M1311" s="1410"/>
      <c r="N1311" s="1410"/>
      <c r="O1311" s="1411"/>
      <c r="P1311" s="1007"/>
    </row>
    <row r="1312" spans="1:16" s="73" customFormat="1" ht="20.45" customHeight="1">
      <c r="A1312" s="1425"/>
      <c r="B1312" s="543" t="s">
        <v>210</v>
      </c>
      <c r="C1312" s="1366" t="str">
        <f>'Marks Entry'!$ET$3</f>
        <v>HEALTH &amp; PHY. EDU.</v>
      </c>
      <c r="D1312" s="1367"/>
      <c r="E1312" s="1367"/>
      <c r="F1312" s="1368" t="str">
        <f>IF($L1288="TC",0,IF($L1288="Nso",0,VLOOKUP($A1285,'Marks Entry'!$B$9:$GM$108,194,0)))</f>
        <v>0/100</v>
      </c>
      <c r="G1312" s="1369"/>
      <c r="H1312" s="1370"/>
      <c r="I1312" s="59" t="str">
        <f>IF($L1288="TC",0,IF($L1288="Nso",0,VLOOKUP($A1285,'Marks Entry'!$B$9:$GM$108,157,0)))</f>
        <v>E</v>
      </c>
      <c r="J1312" s="1371" t="s">
        <v>77</v>
      </c>
      <c r="K1312" s="1372"/>
      <c r="L1312" s="1373"/>
      <c r="M1312" s="1377"/>
      <c r="N1312" s="1372"/>
      <c r="O1312" s="1378"/>
      <c r="P1312" s="1007"/>
    </row>
    <row r="1313" spans="1:16" s="73" customFormat="1" ht="20.45" customHeight="1">
      <c r="A1313" s="1425"/>
      <c r="B1313" s="543" t="s">
        <v>210</v>
      </c>
      <c r="C1313" s="1381" t="s">
        <v>66</v>
      </c>
      <c r="D1313" s="1382"/>
      <c r="E1313" s="1382"/>
      <c r="F1313" s="1382"/>
      <c r="G1313" s="1382"/>
      <c r="H1313" s="1382"/>
      <c r="I1313" s="1383"/>
      <c r="J1313" s="1374"/>
      <c r="K1313" s="1375"/>
      <c r="L1313" s="1376"/>
      <c r="M1313" s="1379"/>
      <c r="N1313" s="1375"/>
      <c r="O1313" s="1380"/>
      <c r="P1313" s="1007"/>
    </row>
    <row r="1314" spans="1:16" s="73" customFormat="1" ht="20.45" customHeight="1" thickBot="1">
      <c r="A1314" s="1425"/>
      <c r="B1314" s="543" t="s">
        <v>210</v>
      </c>
      <c r="C1314" s="60" t="s">
        <v>67</v>
      </c>
      <c r="D1314" s="1384" t="s">
        <v>72</v>
      </c>
      <c r="E1314" s="1385"/>
      <c r="F1314" s="1384" t="s">
        <v>73</v>
      </c>
      <c r="G1314" s="1386"/>
      <c r="H1314" s="1386"/>
      <c r="I1314" s="1387"/>
      <c r="J1314" s="1388" t="s">
        <v>78</v>
      </c>
      <c r="K1314" s="1389"/>
      <c r="L1314" s="1389"/>
      <c r="M1314" s="1389"/>
      <c r="N1314" s="1389"/>
      <c r="O1314" s="1390"/>
      <c r="P1314" s="1007"/>
    </row>
    <row r="1315" spans="1:16" s="73" customFormat="1" ht="20.45" customHeight="1">
      <c r="A1315" s="1425"/>
      <c r="B1315" s="543" t="s">
        <v>210</v>
      </c>
      <c r="C1315" s="690" t="s">
        <v>68</v>
      </c>
      <c r="D1315" s="1328" t="s">
        <v>211</v>
      </c>
      <c r="E1315" s="1327"/>
      <c r="F1315" s="1394" t="s">
        <v>74</v>
      </c>
      <c r="G1315" s="1395"/>
      <c r="H1315" s="1395"/>
      <c r="I1315" s="1396"/>
      <c r="J1315" s="1391"/>
      <c r="K1315" s="1392"/>
      <c r="L1315" s="1392"/>
      <c r="M1315" s="1392"/>
      <c r="N1315" s="1392"/>
      <c r="O1315" s="1393"/>
      <c r="P1315" s="1007"/>
    </row>
    <row r="1316" spans="1:16" s="73" customFormat="1" ht="20.45" customHeight="1">
      <c r="A1316" s="1425"/>
      <c r="B1316" s="543" t="s">
        <v>210</v>
      </c>
      <c r="C1316" s="689" t="s">
        <v>69</v>
      </c>
      <c r="D1316" s="1275" t="s">
        <v>212</v>
      </c>
      <c r="E1316" s="1274"/>
      <c r="F1316" s="1413" t="s">
        <v>75</v>
      </c>
      <c r="G1316" s="1414"/>
      <c r="H1316" s="1414"/>
      <c r="I1316" s="1415"/>
      <c r="J1316" s="1391"/>
      <c r="K1316" s="1392"/>
      <c r="L1316" s="1392"/>
      <c r="M1316" s="1392"/>
      <c r="N1316" s="1392"/>
      <c r="O1316" s="1393"/>
      <c r="P1316" s="1007"/>
    </row>
    <row r="1317" spans="1:16" s="73" customFormat="1" ht="20.45" customHeight="1">
      <c r="A1317" s="1425"/>
      <c r="B1317" s="543" t="s">
        <v>210</v>
      </c>
      <c r="C1317" s="689" t="s">
        <v>71</v>
      </c>
      <c r="D1317" s="1275" t="s">
        <v>213</v>
      </c>
      <c r="E1317" s="1274"/>
      <c r="F1317" s="1413" t="s">
        <v>76</v>
      </c>
      <c r="G1317" s="1414"/>
      <c r="H1317" s="1414"/>
      <c r="I1317" s="1415"/>
      <c r="J1317" s="1416" t="s">
        <v>90</v>
      </c>
      <c r="K1317" s="1417"/>
      <c r="L1317" s="1417"/>
      <c r="M1317" s="1417"/>
      <c r="N1317" s="1417"/>
      <c r="O1317" s="1418"/>
      <c r="P1317" s="1007"/>
    </row>
    <row r="1318" spans="1:16" s="73" customFormat="1" ht="20.45" customHeight="1">
      <c r="A1318" s="1425"/>
      <c r="B1318" s="543" t="s">
        <v>210</v>
      </c>
      <c r="C1318" s="689" t="s">
        <v>70</v>
      </c>
      <c r="D1318" s="1275" t="s">
        <v>214</v>
      </c>
      <c r="E1318" s="1274"/>
      <c r="F1318" s="1413" t="s">
        <v>103</v>
      </c>
      <c r="G1318" s="1414"/>
      <c r="H1318" s="1414"/>
      <c r="I1318" s="1415"/>
      <c r="J1318" s="1416"/>
      <c r="K1318" s="1417"/>
      <c r="L1318" s="1417"/>
      <c r="M1318" s="1417"/>
      <c r="N1318" s="1417"/>
      <c r="O1318" s="1418"/>
      <c r="P1318" s="1007"/>
    </row>
    <row r="1319" spans="1:16" s="73" customFormat="1" ht="20.45" customHeight="1" thickBot="1">
      <c r="A1319" s="1425"/>
      <c r="B1319" s="547" t="s">
        <v>210</v>
      </c>
      <c r="C1319" s="548" t="s">
        <v>153</v>
      </c>
      <c r="D1319" s="1281" t="s">
        <v>215</v>
      </c>
      <c r="E1319" s="1280"/>
      <c r="F1319" s="1422" t="s">
        <v>216</v>
      </c>
      <c r="G1319" s="1423"/>
      <c r="H1319" s="1423"/>
      <c r="I1319" s="1424"/>
      <c r="J1319" s="1419"/>
      <c r="K1319" s="1420"/>
      <c r="L1319" s="1420"/>
      <c r="M1319" s="1420"/>
      <c r="N1319" s="1420"/>
      <c r="O1319" s="1421"/>
      <c r="P1319" s="1007"/>
    </row>
    <row r="1320" spans="1:16" s="73" customFormat="1" ht="9.75" customHeight="1">
      <c r="A1320" s="1303"/>
      <c r="B1320" s="1303"/>
      <c r="C1320" s="1303"/>
      <c r="D1320" s="1303"/>
      <c r="E1320" s="1303"/>
      <c r="F1320" s="1303"/>
      <c r="G1320" s="1303"/>
      <c r="H1320" s="1303"/>
      <c r="I1320" s="1303"/>
      <c r="J1320" s="1303"/>
      <c r="K1320" s="1303"/>
      <c r="L1320" s="1303"/>
      <c r="M1320" s="1303"/>
      <c r="N1320" s="1303"/>
      <c r="O1320" s="1303"/>
      <c r="P1320" s="1303"/>
    </row>
    <row r="1321" spans="1:16" hidden="1"/>
    <row r="1322" spans="1:16" s="73" customFormat="1" ht="17.25" customHeight="1" thickBot="1">
      <c r="A1322" s="241">
        <f>A1285+1</f>
        <v>37</v>
      </c>
      <c r="B1322" s="1302" t="s">
        <v>53</v>
      </c>
      <c r="C1322" s="1302"/>
      <c r="D1322" s="1302"/>
      <c r="E1322" s="1302"/>
      <c r="F1322" s="1302"/>
      <c r="G1322" s="1302"/>
      <c r="H1322" s="1302"/>
      <c r="I1322" s="1302"/>
      <c r="J1322" s="1302"/>
      <c r="K1322" s="1302"/>
      <c r="L1322" s="1302"/>
      <c r="M1322" s="1302"/>
      <c r="N1322" s="1302"/>
      <c r="O1322" s="1302"/>
      <c r="P1322" s="1007"/>
    </row>
    <row r="1323" spans="1:16" s="73" customFormat="1" ht="44.25" customHeight="1">
      <c r="A1323" s="1425"/>
      <c r="B1323" s="1304" t="str">
        <f>IF(L1325&gt;0,CONCATENATE(I1325,L1325),0)</f>
        <v>Roll No.:-937</v>
      </c>
      <c r="C1323" s="1306"/>
      <c r="D1323" s="1308" t="str">
        <f>Master!$E$8</f>
        <v>Govt. Sr. Secondary School Raimalwada</v>
      </c>
      <c r="E1323" s="1309"/>
      <c r="F1323" s="1309"/>
      <c r="G1323" s="1309"/>
      <c r="H1323" s="1309"/>
      <c r="I1323" s="1309"/>
      <c r="J1323" s="1309"/>
      <c r="K1323" s="1309"/>
      <c r="L1323" s="1309"/>
      <c r="M1323" s="1309"/>
      <c r="N1323" s="1309"/>
      <c r="O1323" s="1310"/>
      <c r="P1323" s="1007"/>
    </row>
    <row r="1324" spans="1:16" s="73" customFormat="1" ht="26.25" customHeight="1" thickBot="1">
      <c r="A1324" s="1425"/>
      <c r="B1324" s="1305"/>
      <c r="C1324" s="1307"/>
      <c r="D1324" s="1311" t="str">
        <f>Master!$E$11</f>
        <v>P.S.-Bapini (Jodhpur)</v>
      </c>
      <c r="E1324" s="1311"/>
      <c r="F1324" s="1311"/>
      <c r="G1324" s="1311"/>
      <c r="H1324" s="1311"/>
      <c r="I1324" s="1311"/>
      <c r="J1324" s="1311"/>
      <c r="K1324" s="1311"/>
      <c r="L1324" s="1311"/>
      <c r="M1324" s="1311"/>
      <c r="N1324" s="1311"/>
      <c r="O1324" s="1312"/>
      <c r="P1324" s="1007"/>
    </row>
    <row r="1325" spans="1:16" s="73" customFormat="1" ht="15" customHeight="1">
      <c r="A1325" s="1425"/>
      <c r="B1325" s="1313"/>
      <c r="C1325" s="1314" t="s">
        <v>163</v>
      </c>
      <c r="D1325" s="1315"/>
      <c r="E1325" s="1315"/>
      <c r="F1325" s="1315"/>
      <c r="G1325" s="1315"/>
      <c r="H1325" s="1316"/>
      <c r="I1325" s="1320" t="s">
        <v>125</v>
      </c>
      <c r="J1325" s="1321"/>
      <c r="K1325" s="1321"/>
      <c r="L1325" s="1286">
        <f>VLOOKUP(A1322,'Marks Entry'!$B$9:$G$108,6)</f>
        <v>937</v>
      </c>
      <c r="M1325" s="1288" t="str">
        <f>CONCATENATE('Marks Entry'!$C$3,"0",'Marks Entry'!$G$3)</f>
        <v>School U-Dise Code :-08151106901</v>
      </c>
      <c r="N1325" s="1289"/>
      <c r="O1325" s="1290"/>
      <c r="P1325" s="1007"/>
    </row>
    <row r="1326" spans="1:16" s="73" customFormat="1" ht="15" customHeight="1">
      <c r="A1326" s="1425"/>
      <c r="B1326" s="1313"/>
      <c r="C1326" s="1314"/>
      <c r="D1326" s="1315"/>
      <c r="E1326" s="1315"/>
      <c r="F1326" s="1315"/>
      <c r="G1326" s="1315"/>
      <c r="H1326" s="1316"/>
      <c r="I1326" s="1320"/>
      <c r="J1326" s="1321"/>
      <c r="K1326" s="1321"/>
      <c r="L1326" s="1286"/>
      <c r="M1326" s="1291" t="str">
        <f>CONCATENATE('Marks Entry'!$I$3,'Marks Entry'!$J$3)</f>
        <v>Session :-2022-23</v>
      </c>
      <c r="N1326" s="1292"/>
      <c r="O1326" s="1293"/>
      <c r="P1326" s="1007"/>
    </row>
    <row r="1327" spans="1:16" s="73" customFormat="1" ht="15" customHeight="1" thickBot="1">
      <c r="A1327" s="1425"/>
      <c r="B1327" s="1313"/>
      <c r="C1327" s="1317"/>
      <c r="D1327" s="1318"/>
      <c r="E1327" s="1318"/>
      <c r="F1327" s="1318"/>
      <c r="G1327" s="1318"/>
      <c r="H1327" s="1319"/>
      <c r="I1327" s="1322"/>
      <c r="J1327" s="1323"/>
      <c r="K1327" s="1323"/>
      <c r="L1327" s="1287"/>
      <c r="M1327" s="1294"/>
      <c r="N1327" s="1295"/>
      <c r="O1327" s="1296"/>
      <c r="P1327" s="1007"/>
    </row>
    <row r="1328" spans="1:16" s="73" customFormat="1" ht="19.5" customHeight="1">
      <c r="A1328" s="1425"/>
      <c r="B1328" s="543" t="s">
        <v>210</v>
      </c>
      <c r="C1328" s="1297" t="s">
        <v>21</v>
      </c>
      <c r="D1328" s="1298"/>
      <c r="E1328" s="1298"/>
      <c r="F1328" s="1298"/>
      <c r="G1328" s="1299"/>
      <c r="H1328" s="13" t="s">
        <v>161</v>
      </c>
      <c r="I1328" s="1300">
        <f>VLOOKUP($A1322,'Marks Entry'!$B$9:$FN$108,4,0)</f>
        <v>0</v>
      </c>
      <c r="J1328" s="1300"/>
      <c r="K1328" s="1300"/>
      <c r="L1328" s="1300"/>
      <c r="M1328" s="1300"/>
      <c r="N1328" s="1300"/>
      <c r="O1328" s="1301"/>
      <c r="P1328" s="1007"/>
    </row>
    <row r="1329" spans="1:16" s="73" customFormat="1" ht="19.5" customHeight="1">
      <c r="A1329" s="1425"/>
      <c r="B1329" s="543" t="s">
        <v>210</v>
      </c>
      <c r="C1329" s="1283" t="s">
        <v>23</v>
      </c>
      <c r="D1329" s="1284"/>
      <c r="E1329" s="1284"/>
      <c r="F1329" s="1284"/>
      <c r="G1329" s="1285"/>
      <c r="H1329" s="25" t="s">
        <v>161</v>
      </c>
      <c r="I1329" s="1252">
        <f>VLOOKUP($A1322,'Marks Entry'!$B$9:$FN$108,7,0)</f>
        <v>0</v>
      </c>
      <c r="J1329" s="1252"/>
      <c r="K1329" s="1252"/>
      <c r="L1329" s="1252"/>
      <c r="M1329" s="1252"/>
      <c r="N1329" s="1252"/>
      <c r="O1329" s="1253"/>
      <c r="P1329" s="1007"/>
    </row>
    <row r="1330" spans="1:16" s="73" customFormat="1" ht="19.5" customHeight="1">
      <c r="A1330" s="1425"/>
      <c r="B1330" s="543" t="s">
        <v>210</v>
      </c>
      <c r="C1330" s="1283" t="s">
        <v>24</v>
      </c>
      <c r="D1330" s="1284"/>
      <c r="E1330" s="1284"/>
      <c r="F1330" s="1284"/>
      <c r="G1330" s="1285"/>
      <c r="H1330" s="25" t="s">
        <v>161</v>
      </c>
      <c r="I1330" s="1252">
        <f>VLOOKUP($A1322,'Marks Entry'!$B$9:$FN$108,8,0)</f>
        <v>0</v>
      </c>
      <c r="J1330" s="1252"/>
      <c r="K1330" s="1252"/>
      <c r="L1330" s="1252"/>
      <c r="M1330" s="1252"/>
      <c r="N1330" s="1252"/>
      <c r="O1330" s="1253"/>
      <c r="P1330" s="1007"/>
    </row>
    <row r="1331" spans="1:16" s="73" customFormat="1" ht="19.5" customHeight="1">
      <c r="A1331" s="1425"/>
      <c r="B1331" s="543" t="s">
        <v>210</v>
      </c>
      <c r="C1331" s="1283" t="s">
        <v>55</v>
      </c>
      <c r="D1331" s="1284"/>
      <c r="E1331" s="1284"/>
      <c r="F1331" s="1284"/>
      <c r="G1331" s="1285"/>
      <c r="H1331" s="25" t="s">
        <v>161</v>
      </c>
      <c r="I1331" s="1252">
        <f>VLOOKUP($A1322,'Marks Entry'!$B$9:$FN$108,9,0)</f>
        <v>0</v>
      </c>
      <c r="J1331" s="1252"/>
      <c r="K1331" s="1252"/>
      <c r="L1331" s="1252"/>
      <c r="M1331" s="1252"/>
      <c r="N1331" s="1252"/>
      <c r="O1331" s="1253"/>
      <c r="P1331" s="1007"/>
    </row>
    <row r="1332" spans="1:16" s="73" customFormat="1" ht="19.5" customHeight="1">
      <c r="A1332" s="1425"/>
      <c r="B1332" s="543" t="s">
        <v>210</v>
      </c>
      <c r="C1332" s="1283" t="s">
        <v>56</v>
      </c>
      <c r="D1332" s="1284"/>
      <c r="E1332" s="1284"/>
      <c r="F1332" s="1284"/>
      <c r="G1332" s="1285"/>
      <c r="H1332" s="25" t="s">
        <v>161</v>
      </c>
      <c r="I1332" s="1251" t="str">
        <f>CONCATENATE('Marks Entry'!$G$4,'Marks Entry'!$J$4)</f>
        <v>6(A)</v>
      </c>
      <c r="J1332" s="1252"/>
      <c r="K1332" s="1252"/>
      <c r="L1332" s="1252"/>
      <c r="M1332" s="1252"/>
      <c r="N1332" s="1252"/>
      <c r="O1332" s="1253"/>
      <c r="P1332" s="1007"/>
    </row>
    <row r="1333" spans="1:16" s="73" customFormat="1" ht="19.5" customHeight="1" thickBot="1">
      <c r="A1333" s="1425"/>
      <c r="B1333" s="543" t="s">
        <v>210</v>
      </c>
      <c r="C1333" s="1254" t="s">
        <v>26</v>
      </c>
      <c r="D1333" s="1255"/>
      <c r="E1333" s="1255"/>
      <c r="F1333" s="1255"/>
      <c r="G1333" s="1256"/>
      <c r="H1333" s="61" t="s">
        <v>161</v>
      </c>
      <c r="I1333" s="1257">
        <f>VLOOKUP($A1322,'Marks Entry'!$B$9:$FN$108,10,0)</f>
        <v>0</v>
      </c>
      <c r="J1333" s="1257"/>
      <c r="K1333" s="1257"/>
      <c r="L1333" s="1257"/>
      <c r="M1333" s="1257"/>
      <c r="N1333" s="1257"/>
      <c r="O1333" s="1258"/>
      <c r="P1333" s="1007"/>
    </row>
    <row r="1334" spans="1:16" s="73" customFormat="1" ht="34.5" customHeight="1">
      <c r="A1334" s="1425"/>
      <c r="B1334" s="543" t="s">
        <v>210</v>
      </c>
      <c r="C1334" s="1259" t="s">
        <v>57</v>
      </c>
      <c r="D1334" s="1260"/>
      <c r="E1334" s="525" t="s">
        <v>82</v>
      </c>
      <c r="F1334" s="525" t="s">
        <v>83</v>
      </c>
      <c r="G1334" s="525" t="str">
        <f>'Marks Entry'!$R$5</f>
        <v>No Bag Day Activity</v>
      </c>
      <c r="H1334" s="521" t="s">
        <v>32</v>
      </c>
      <c r="I1334" s="1261" t="s">
        <v>58</v>
      </c>
      <c r="J1334" s="1262"/>
      <c r="K1334" s="522" t="s">
        <v>203</v>
      </c>
      <c r="L1334" s="1263" t="s">
        <v>94</v>
      </c>
      <c r="M1334" s="1264"/>
      <c r="N1334" s="535" t="s">
        <v>86</v>
      </c>
      <c r="O1334" s="1265" t="s">
        <v>101</v>
      </c>
      <c r="P1334" s="1007"/>
    </row>
    <row r="1335" spans="1:16" s="73" customFormat="1" ht="20.45" customHeight="1" thickBot="1">
      <c r="A1335" s="1425"/>
      <c r="B1335" s="543" t="s">
        <v>210</v>
      </c>
      <c r="C1335" s="1267" t="s">
        <v>59</v>
      </c>
      <c r="D1335" s="1268"/>
      <c r="E1335" s="549">
        <f>'Marks Entry'!$N$7</f>
        <v>10</v>
      </c>
      <c r="F1335" s="549">
        <f>'Marks Entry'!$Q$7</f>
        <v>10</v>
      </c>
      <c r="G1335" s="549">
        <f>'Marks Entry'!$T$7</f>
        <v>10</v>
      </c>
      <c r="H1335" s="111">
        <f>SUM(E1335:G1335)</f>
        <v>30</v>
      </c>
      <c r="I1335" s="1269">
        <f>'Marks Entry'!$X$7</f>
        <v>70</v>
      </c>
      <c r="J1335" s="1270"/>
      <c r="K1335" s="531">
        <f>SUM(H1335,I1335)</f>
        <v>100</v>
      </c>
      <c r="L1335" s="1330">
        <f>'Marks Entry'!$AA$7</f>
        <v>100</v>
      </c>
      <c r="M1335" s="1331"/>
      <c r="N1335" s="536">
        <f>H1335+I1335+L1335</f>
        <v>200</v>
      </c>
      <c r="O1335" s="1266"/>
      <c r="P1335" s="1007"/>
    </row>
    <row r="1336" spans="1:16" s="73" customFormat="1" ht="20.45" customHeight="1">
      <c r="A1336" s="1425"/>
      <c r="B1336" s="543" t="s">
        <v>210</v>
      </c>
      <c r="C1336" s="1324" t="str">
        <f>'Marks Entry'!$L$3</f>
        <v>HINDI</v>
      </c>
      <c r="D1336" s="1325"/>
      <c r="E1336" s="527">
        <f>IF($L1325="TC",0,IF($L1325="Nso",0,VLOOKUP($A1322,'Marks Entry'!$B$9:$FN$108,13,0)))</f>
        <v>0</v>
      </c>
      <c r="F1336" s="527">
        <f>IF($L1325="TC",0,IF($L1325="Nso",0,VLOOKUP($A1322,'Marks Entry'!$B$9:$FN$108,16,0)))</f>
        <v>0</v>
      </c>
      <c r="G1336" s="527">
        <f>IF($L1325="TC",0,IF($L1325="Nso",0,VLOOKUP($A1322,'Marks Entry'!$B$9:$FN$108,19,0)))</f>
        <v>0</v>
      </c>
      <c r="H1336" s="528">
        <f>SUM(E1336:G1336)</f>
        <v>0</v>
      </c>
      <c r="I1336" s="1326">
        <f>IF($L1325="TC",0,IF($L1325="Nso",0,VLOOKUP($A1322,'Marks Entry'!$B$9:$FN$108,23,0)))</f>
        <v>0</v>
      </c>
      <c r="J1336" s="1327"/>
      <c r="K1336" s="532">
        <f>SUM(H1336,I1336)</f>
        <v>0</v>
      </c>
      <c r="L1336" s="1328">
        <f>IF($L1325="TC",0,IF($L1325="Nso",0,VLOOKUP($A1322,'Marks Entry'!$B$9:$FN$108,26,0)))</f>
        <v>0</v>
      </c>
      <c r="M1336" s="1329"/>
      <c r="N1336" s="537">
        <f>SUM(H1336,I1336,L1336)</f>
        <v>0</v>
      </c>
      <c r="O1336" s="544" t="str">
        <f>IF($L1325="TC",0,IF($L1325="Nso",0,VLOOKUP($A1322,'Marks Entry'!$B$9:$FN$108,30,0)))</f>
        <v>E</v>
      </c>
      <c r="P1336" s="1007"/>
    </row>
    <row r="1337" spans="1:16" s="73" customFormat="1" ht="20.45" customHeight="1">
      <c r="A1337" s="1425"/>
      <c r="B1337" s="543" t="s">
        <v>210</v>
      </c>
      <c r="C1337" s="1271" t="str">
        <f>'Marks Entry'!$AF$3</f>
        <v>ENGLISH</v>
      </c>
      <c r="D1337" s="1272"/>
      <c r="E1337" s="527">
        <f>IF($L1325="TC",0,IF($L1325="Nso",0,VLOOKUP($A1322,'Marks Entry'!$B$9:$FN$108,33,0)))</f>
        <v>0</v>
      </c>
      <c r="F1337" s="527">
        <f>IF($L1325="TC",0,IF($L1325="Nso",0,VLOOKUP($A1322,'Marks Entry'!$B$9:$FN$108,36,0)))</f>
        <v>0</v>
      </c>
      <c r="G1337" s="527">
        <f>IF($L1325="TC",0,IF($L1325="Nso",0,VLOOKUP($A1322,'Marks Entry'!$B$9:$FN$108,39,0)))</f>
        <v>0</v>
      </c>
      <c r="H1337" s="529">
        <f t="shared" ref="H1337:H1341" si="108">SUM(E1337:G1337)</f>
        <v>0</v>
      </c>
      <c r="I1337" s="1273">
        <f>IF($L1325="TC",0,IF($L1325="Nso",0,VLOOKUP($A1322,'Marks Entry'!$B$9:$FN$108,43,0)))</f>
        <v>0</v>
      </c>
      <c r="J1337" s="1274"/>
      <c r="K1337" s="533">
        <f t="shared" ref="K1337:K1341" si="109">SUM(H1337,I1337)</f>
        <v>0</v>
      </c>
      <c r="L1337" s="1275">
        <f>IF($L1325="TC",0,IF($L1325="Nso",0,VLOOKUP($A1322,'Marks Entry'!$B$9:$FN$108,46,0)))</f>
        <v>0</v>
      </c>
      <c r="M1337" s="1276"/>
      <c r="N1337" s="537">
        <f t="shared" ref="N1337:N1341" si="110">SUM(H1337,I1337,L1337)</f>
        <v>0</v>
      </c>
      <c r="O1337" s="544" t="str">
        <f>IF($L1325="TC",0,IF($L1325="Nso",0,VLOOKUP($A1322,'Marks Entry'!$B$9:$FN$108,50,0)))</f>
        <v>E</v>
      </c>
      <c r="P1337" s="1007"/>
    </row>
    <row r="1338" spans="1:16" s="73" customFormat="1" ht="20.45" customHeight="1">
      <c r="A1338" s="1425"/>
      <c r="B1338" s="543" t="s">
        <v>210</v>
      </c>
      <c r="C1338" s="1271" t="str">
        <f>'Marks Entry'!$AZ$3</f>
        <v>SANSKRIT</v>
      </c>
      <c r="D1338" s="1272"/>
      <c r="E1338" s="527">
        <f>IF($L1325="TC",0,IF($L1325="Nso",0,VLOOKUP($A1322,'Marks Entry'!$B$9:$FN$108,53,0)))</f>
        <v>0</v>
      </c>
      <c r="F1338" s="527">
        <f>IF($L1325="TC",0,IF($L1325="TC",0,IF($L1325="Nso",0,VLOOKUP($A1322,'Marks Entry'!$B$9:$FN$108,56,0))))</f>
        <v>0</v>
      </c>
      <c r="G1338" s="527">
        <f>IF($L1325="TC",0,IF($L1325="TC",0,IF($L1325="Nso",0,VLOOKUP($A1322,'Marks Entry'!$B$9:$FN$108,59,0))))</f>
        <v>0</v>
      </c>
      <c r="H1338" s="529">
        <f t="shared" si="108"/>
        <v>0</v>
      </c>
      <c r="I1338" s="1273">
        <f>IF($L1325="TC",0,IF($L1325="Nso",0,VLOOKUP($A1322,'Marks Entry'!$B$9:$FN$108,63,0)))</f>
        <v>0</v>
      </c>
      <c r="J1338" s="1274"/>
      <c r="K1338" s="533">
        <f t="shared" si="109"/>
        <v>0</v>
      </c>
      <c r="L1338" s="1275">
        <f>IF($L1325="TC",0,IF($L1325="Nso",0,VLOOKUP($A1322,'Marks Entry'!$B$9:$FN$108,66,0)))</f>
        <v>0</v>
      </c>
      <c r="M1338" s="1276"/>
      <c r="N1338" s="537">
        <f t="shared" si="110"/>
        <v>0</v>
      </c>
      <c r="O1338" s="544" t="str">
        <f>IF($L1325="TC",0,IF($L1325="Nso",0,VLOOKUP($A1322,'Marks Entry'!$B$9:$FN$108,70,0)))</f>
        <v>E</v>
      </c>
      <c r="P1338" s="1007"/>
    </row>
    <row r="1339" spans="1:16" s="73" customFormat="1" ht="20.45" customHeight="1">
      <c r="A1339" s="1425"/>
      <c r="B1339" s="543" t="s">
        <v>210</v>
      </c>
      <c r="C1339" s="1271" t="str">
        <f>'Marks Entry'!$BT$3</f>
        <v>SCIENCE</v>
      </c>
      <c r="D1339" s="1272"/>
      <c r="E1339" s="527">
        <f>IF($L1325="TC",0,IF($L1325="Nso",0,VLOOKUP($A1322,'Marks Entry'!$B$9:$FN$108,73,0)))</f>
        <v>0</v>
      </c>
      <c r="F1339" s="527">
        <f>IF($L1325="TC",0,IF($L1325="Nso",0,VLOOKUP($A1322,'Marks Entry'!$B$9:$FN$108,76,0)))</f>
        <v>0</v>
      </c>
      <c r="G1339" s="527">
        <f>IF($L1325="TC",0,IF($L1325="Nso",0,VLOOKUP($A1322,'Marks Entry'!$B$9:$FN$108,79,0)))</f>
        <v>0</v>
      </c>
      <c r="H1339" s="529">
        <f t="shared" si="108"/>
        <v>0</v>
      </c>
      <c r="I1339" s="1273">
        <f>IF($L1325="TC",0,IF($L1325="Nso",0,VLOOKUP($A1322,'Marks Entry'!$B$9:$FN$108,83,0)))</f>
        <v>0</v>
      </c>
      <c r="J1339" s="1274"/>
      <c r="K1339" s="533">
        <f t="shared" si="109"/>
        <v>0</v>
      </c>
      <c r="L1339" s="1275">
        <f>IF($L1325="TC",0,IF($L1325="Nso",0,VLOOKUP($A1322,'Marks Entry'!$B$9:$FN$108,86,0)))</f>
        <v>0</v>
      </c>
      <c r="M1339" s="1276"/>
      <c r="N1339" s="537">
        <f t="shared" si="110"/>
        <v>0</v>
      </c>
      <c r="O1339" s="544" t="str">
        <f>IF($L1325="TC",0,IF($L1325="Nso",0,VLOOKUP($A1322,'Marks Entry'!$B$9:$FN$108,90,0)))</f>
        <v>E</v>
      </c>
      <c r="P1339" s="1007"/>
    </row>
    <row r="1340" spans="1:16" s="73" customFormat="1" ht="20.45" customHeight="1">
      <c r="A1340" s="1425"/>
      <c r="B1340" s="543" t="s">
        <v>210</v>
      </c>
      <c r="C1340" s="1271" t="str">
        <f>'Marks Entry'!$CN$3</f>
        <v>MATHEMATICS</v>
      </c>
      <c r="D1340" s="1272"/>
      <c r="E1340" s="527">
        <f>IF($L1325="TC",0,IF($L1325="Nso",0,VLOOKUP($A1322,'Marks Entry'!$B$9:$FN$108,93,0)))</f>
        <v>0</v>
      </c>
      <c r="F1340" s="527">
        <f>IF($L1325="TC",0,IF($L1325="Nso",0,VLOOKUP($A1322,'Marks Entry'!$B$9:$FN$108,96,0)))</f>
        <v>0</v>
      </c>
      <c r="G1340" s="527">
        <f>IF($L1325="TC",0,IF($L1325="Nso",0,VLOOKUP($A1322,'Marks Entry'!$B$9:$FN$108,99,0)))</f>
        <v>0</v>
      </c>
      <c r="H1340" s="529">
        <f t="shared" si="108"/>
        <v>0</v>
      </c>
      <c r="I1340" s="1273">
        <f>IF($L1325="TC",0,IF($L1325="Nso",0,VLOOKUP($A1322,'Marks Entry'!$B$9:$FN$108,103,0)))</f>
        <v>0</v>
      </c>
      <c r="J1340" s="1274"/>
      <c r="K1340" s="533">
        <f t="shared" si="109"/>
        <v>0</v>
      </c>
      <c r="L1340" s="1275">
        <f>IF($L1325="TC",0,IF($L1325="Nso",0,VLOOKUP($A1322,'Marks Entry'!$B$9:$FN$108,106,0)))</f>
        <v>0</v>
      </c>
      <c r="M1340" s="1276"/>
      <c r="N1340" s="537">
        <f t="shared" si="110"/>
        <v>0</v>
      </c>
      <c r="O1340" s="544" t="str">
        <f>IF($L1325="TC",0,IF($L1325="Nso",0,VLOOKUP($A1322,'Marks Entry'!$B$9:$FN$108,110,0)))</f>
        <v>E</v>
      </c>
      <c r="P1340" s="1007"/>
    </row>
    <row r="1341" spans="1:16" s="73" customFormat="1" ht="20.45" customHeight="1" thickBot="1">
      <c r="A1341" s="1425"/>
      <c r="B1341" s="543" t="s">
        <v>210</v>
      </c>
      <c r="C1341" s="1277" t="str">
        <f>'Marks Entry'!$DH$3</f>
        <v>SOCIAL SCIENCE</v>
      </c>
      <c r="D1341" s="1278"/>
      <c r="E1341" s="527">
        <f>IF($L1325="TC",0,IF($L1325="Nso",0,VLOOKUP($A1322,'Marks Entry'!$B$9:$FN$108,113,0)))</f>
        <v>0</v>
      </c>
      <c r="F1341" s="527">
        <f>IF($L1325="TC",0,IF($L1325="Nso",0,VLOOKUP($A1322,'Marks Entry'!$B$9:$FN$108,116,0)))</f>
        <v>0</v>
      </c>
      <c r="G1341" s="527">
        <f>IF($L1325="TC",0,IF($L1325="Nso",0,VLOOKUP($A1322,'Marks Entry'!$B$9:$FN$108,119,0)))</f>
        <v>0</v>
      </c>
      <c r="H1341" s="530">
        <f t="shared" si="108"/>
        <v>0</v>
      </c>
      <c r="I1341" s="1279">
        <f>IF($L1325="TC",0,IF($L1325="Nso",0,VLOOKUP($A1322,'Marks Entry'!$B$9:$FN$108,123,0)))</f>
        <v>0</v>
      </c>
      <c r="J1341" s="1280"/>
      <c r="K1341" s="534">
        <f t="shared" si="109"/>
        <v>0</v>
      </c>
      <c r="L1341" s="1281">
        <f>IF($L1325="TC",0,IF($L1325="Nso",0,VLOOKUP($A1322,'Marks Entry'!$B$9:$FN$108,126,0)))</f>
        <v>0</v>
      </c>
      <c r="M1341" s="1282"/>
      <c r="N1341" s="537">
        <f t="shared" si="110"/>
        <v>0</v>
      </c>
      <c r="O1341" s="544" t="str">
        <f>IF($L1325="TC",0,IF($L1325="Nso",0,VLOOKUP($A1322,'Marks Entry'!$B$9:$FN$108,130,0)))</f>
        <v>E</v>
      </c>
      <c r="P1341" s="1007"/>
    </row>
    <row r="1342" spans="1:16" s="73" customFormat="1" ht="20.45" customHeight="1">
      <c r="A1342" s="1425"/>
      <c r="B1342" s="543" t="s">
        <v>210</v>
      </c>
      <c r="C1342" s="1350" t="s">
        <v>87</v>
      </c>
      <c r="D1342" s="1351"/>
      <c r="E1342" s="1352"/>
      <c r="F1342" s="1356" t="s">
        <v>88</v>
      </c>
      <c r="G1342" s="1357"/>
      <c r="H1342" s="1358" t="s">
        <v>89</v>
      </c>
      <c r="I1342" s="1358"/>
      <c r="J1342" s="1359" t="s">
        <v>44</v>
      </c>
      <c r="K1342" s="1360"/>
      <c r="L1342" s="236" t="s">
        <v>95</v>
      </c>
      <c r="M1342" s="691" t="s">
        <v>208</v>
      </c>
      <c r="N1342" s="200" t="s">
        <v>42</v>
      </c>
      <c r="O1342" s="545" t="s">
        <v>46</v>
      </c>
      <c r="P1342" s="1007"/>
    </row>
    <row r="1343" spans="1:16" s="73" customFormat="1" ht="20.45" customHeight="1" thickBot="1">
      <c r="A1343" s="1425"/>
      <c r="B1343" s="543" t="s">
        <v>210</v>
      </c>
      <c r="C1343" s="1353"/>
      <c r="D1343" s="1354"/>
      <c r="E1343" s="1355"/>
      <c r="F1343" s="1361">
        <f>IF($L1325="TC",0,IF($L1325="Nso",0,VLOOKUP($A1322,'Marks Entry'!$B$9:$FN$108,161,0)))</f>
        <v>1200</v>
      </c>
      <c r="G1343" s="1362"/>
      <c r="H1343" s="1363">
        <f>IF($L1325="TC",0,IF($L1325="Nso",0,VLOOKUP($A1322,'Marks Entry'!$B$9:$FN$108,162,0)))</f>
        <v>0</v>
      </c>
      <c r="I1343" s="1363"/>
      <c r="J1343" s="1364">
        <f>IF($L1325="TC",0,IF($L1325="Nso",0,VLOOKUP($A1322,'Marks Entry'!$B$9:$FN$108,163,0)))</f>
        <v>0</v>
      </c>
      <c r="K1343" s="1365"/>
      <c r="L1343" s="237" t="str">
        <f>IF($L1325="TC",0,IF($L1325="Nso",0,VLOOKUP($A1322,'Marks Entry'!$B$9:$FN$108,164,0)))</f>
        <v/>
      </c>
      <c r="M1343" s="237" t="str">
        <f>IF($L1325="TC",0,IF($L1325="Nso",0,VLOOKUP($A1322,'Marks Entry'!$B$9:$FN$108,165,0)))</f>
        <v/>
      </c>
      <c r="N1343" s="542" t="str">
        <f>IF($L1325="TC","TC",IF($L1325="Nso","NSO",VLOOKUP($A1322,'Marks Entry'!$B$9:$FN$108,166,0)))</f>
        <v>PROMOTED</v>
      </c>
      <c r="O1343" s="546" t="str">
        <f>IF($L1325="Nso",0,VLOOKUP($A1322,'Marks Entry'!$B$9:$FN$108,168,0))</f>
        <v/>
      </c>
      <c r="P1343" s="1007"/>
    </row>
    <row r="1344" spans="1:16" s="73" customFormat="1" ht="20.45" customHeight="1">
      <c r="A1344" s="1425"/>
      <c r="B1344" s="543" t="s">
        <v>210</v>
      </c>
      <c r="C1344" s="1332" t="s">
        <v>62</v>
      </c>
      <c r="D1344" s="1333"/>
      <c r="E1344" s="1333"/>
      <c r="F1344" s="1333"/>
      <c r="G1344" s="1333"/>
      <c r="H1344" s="1333"/>
      <c r="I1344" s="1334"/>
      <c r="J1344" s="1335" t="s">
        <v>63</v>
      </c>
      <c r="K1344" s="1335"/>
      <c r="L1344" s="1336"/>
      <c r="M1344" s="238">
        <f>IF($L1325="TC",0,IF($L1325="Nso",0,VLOOKUP($A1322,'Marks Entry'!$B$9:$FN$108,158,0)))</f>
        <v>0</v>
      </c>
      <c r="N1344" s="1337" t="s">
        <v>104</v>
      </c>
      <c r="O1344" s="1338"/>
      <c r="P1344" s="1007"/>
    </row>
    <row r="1345" spans="1:16" s="73" customFormat="1" ht="20.45" customHeight="1" thickBot="1">
      <c r="A1345" s="1425"/>
      <c r="B1345" s="543" t="s">
        <v>210</v>
      </c>
      <c r="C1345" s="1339" t="s">
        <v>57</v>
      </c>
      <c r="D1345" s="1340"/>
      <c r="E1345" s="1340"/>
      <c r="F1345" s="1341" t="s">
        <v>168</v>
      </c>
      <c r="G1345" s="1341"/>
      <c r="H1345" s="1341"/>
      <c r="I1345" s="523" t="s">
        <v>50</v>
      </c>
      <c r="J1345" s="1342" t="s">
        <v>64</v>
      </c>
      <c r="K1345" s="1342"/>
      <c r="L1345" s="1343"/>
      <c r="M1345" s="239">
        <f>IF($L1325="TC",0,IF($L1325="Nso",0,VLOOKUP($A1322,'Marks Entry'!$B$9:$FN$108,159,0)))</f>
        <v>0</v>
      </c>
      <c r="N1345" s="1344" t="str">
        <f>IF($L1325="TC",0,IF($L1325="Nso",0,VLOOKUP($A1322,'Marks Entry'!$B$9:$FN$108,160,0)))</f>
        <v/>
      </c>
      <c r="O1345" s="1345"/>
      <c r="P1345" s="1007"/>
    </row>
    <row r="1346" spans="1:16" s="73" customFormat="1" ht="20.45" customHeight="1">
      <c r="A1346" s="1425"/>
      <c r="B1346" s="543" t="s">
        <v>210</v>
      </c>
      <c r="C1346" s="1339"/>
      <c r="D1346" s="1340"/>
      <c r="E1346" s="1340"/>
      <c r="F1346" s="1341"/>
      <c r="G1346" s="1341"/>
      <c r="H1346" s="1341"/>
      <c r="I1346" s="524" t="s">
        <v>102</v>
      </c>
      <c r="J1346" s="1346" t="s">
        <v>65</v>
      </c>
      <c r="K1346" s="1346"/>
      <c r="L1346" s="1347"/>
      <c r="M1346" s="1348" t="str">
        <f>IF($L1325="TC",0,IF($L1325="Nso",0,VLOOKUP($A1322,'Marks Entry'!$B$9:$FN$108,169,0)))</f>
        <v>Need Improvement</v>
      </c>
      <c r="N1346" s="1348"/>
      <c r="O1346" s="1349"/>
      <c r="P1346" s="1007"/>
    </row>
    <row r="1347" spans="1:16" s="73" customFormat="1" ht="20.45" customHeight="1">
      <c r="A1347" s="1425"/>
      <c r="B1347" s="543" t="s">
        <v>210</v>
      </c>
      <c r="C1347" s="1397" t="str">
        <f>'Marks Entry'!$EB$3</f>
        <v>Work Exp.</v>
      </c>
      <c r="D1347" s="1398"/>
      <c r="E1347" s="1399"/>
      <c r="F1347" s="1400" t="str">
        <f>IF($L1325="TC",0,IF($L1325="Nso",0,VLOOKUP($A1322,'Marks Entry'!$B$9:$GM$108,186,0)))</f>
        <v>0/100</v>
      </c>
      <c r="G1347" s="1400"/>
      <c r="H1347" s="1400"/>
      <c r="I1347" s="59" t="str">
        <f>IF($L1325="TC",0,IF($L1325="Nso",0,VLOOKUP($A1322,'Marks Entry'!$B$9:$GM$108,139,0)))</f>
        <v>E</v>
      </c>
      <c r="J1347" s="1401" t="s">
        <v>81</v>
      </c>
      <c r="K1347" s="1401"/>
      <c r="L1347" s="1402"/>
      <c r="M1347" s="1403">
        <f>'Marks Entry'!$AA$2</f>
        <v>45041</v>
      </c>
      <c r="N1347" s="1403"/>
      <c r="O1347" s="1404"/>
      <c r="P1347" s="1007"/>
    </row>
    <row r="1348" spans="1:16" s="73" customFormat="1" ht="20.45" customHeight="1">
      <c r="A1348" s="1425"/>
      <c r="B1348" s="543" t="s">
        <v>210</v>
      </c>
      <c r="C1348" s="1405" t="str">
        <f>'Marks Entry'!$EK$3</f>
        <v>Art Edu.</v>
      </c>
      <c r="D1348" s="1400"/>
      <c r="E1348" s="1400"/>
      <c r="F1348" s="1406" t="str">
        <f>IF($L1325="TC",0,IF($L1325="Nso",0,VLOOKUP($A1322,'Marks Entry'!$B$9:$GM$108,190,0)))</f>
        <v>0/100</v>
      </c>
      <c r="G1348" s="1407"/>
      <c r="H1348" s="1408"/>
      <c r="I1348" s="59" t="str">
        <f>IF($L1325="TC",0,IF($L1325="Nso",0,VLOOKUP($A1322,'Marks Entry'!$B$9:$GM$108,148,0)))</f>
        <v>E</v>
      </c>
      <c r="J1348" s="1409"/>
      <c r="K1348" s="1409"/>
      <c r="L1348" s="1410"/>
      <c r="M1348" s="1410"/>
      <c r="N1348" s="1410"/>
      <c r="O1348" s="1411"/>
      <c r="P1348" s="1007"/>
    </row>
    <row r="1349" spans="1:16" s="73" customFormat="1" ht="20.45" customHeight="1">
      <c r="A1349" s="1425"/>
      <c r="B1349" s="543" t="s">
        <v>210</v>
      </c>
      <c r="C1349" s="1366" t="str">
        <f>'Marks Entry'!$ET$3</f>
        <v>HEALTH &amp; PHY. EDU.</v>
      </c>
      <c r="D1349" s="1367"/>
      <c r="E1349" s="1367"/>
      <c r="F1349" s="1368" t="str">
        <f>IF($L1325="TC",0,IF($L1325="Nso",0,VLOOKUP($A1322,'Marks Entry'!$B$9:$GM$108,194,0)))</f>
        <v>0/100</v>
      </c>
      <c r="G1349" s="1369"/>
      <c r="H1349" s="1370"/>
      <c r="I1349" s="59" t="str">
        <f>IF($L1325="TC",0,IF($L1325="Nso",0,VLOOKUP($A1322,'Marks Entry'!$B$9:$GM$108,157,0)))</f>
        <v>E</v>
      </c>
      <c r="J1349" s="1371" t="s">
        <v>77</v>
      </c>
      <c r="K1349" s="1372"/>
      <c r="L1349" s="1373"/>
      <c r="M1349" s="1377"/>
      <c r="N1349" s="1372"/>
      <c r="O1349" s="1378"/>
      <c r="P1349" s="1007"/>
    </row>
    <row r="1350" spans="1:16" s="73" customFormat="1" ht="20.45" customHeight="1">
      <c r="A1350" s="1425"/>
      <c r="B1350" s="543" t="s">
        <v>210</v>
      </c>
      <c r="C1350" s="1381" t="s">
        <v>66</v>
      </c>
      <c r="D1350" s="1382"/>
      <c r="E1350" s="1382"/>
      <c r="F1350" s="1382"/>
      <c r="G1350" s="1382"/>
      <c r="H1350" s="1382"/>
      <c r="I1350" s="1383"/>
      <c r="J1350" s="1374"/>
      <c r="K1350" s="1375"/>
      <c r="L1350" s="1376"/>
      <c r="M1350" s="1379"/>
      <c r="N1350" s="1375"/>
      <c r="O1350" s="1380"/>
      <c r="P1350" s="1007"/>
    </row>
    <row r="1351" spans="1:16" s="73" customFormat="1" ht="20.45" customHeight="1" thickBot="1">
      <c r="A1351" s="1425"/>
      <c r="B1351" s="543" t="s">
        <v>210</v>
      </c>
      <c r="C1351" s="60" t="s">
        <v>67</v>
      </c>
      <c r="D1351" s="1384" t="s">
        <v>72</v>
      </c>
      <c r="E1351" s="1385"/>
      <c r="F1351" s="1384" t="s">
        <v>73</v>
      </c>
      <c r="G1351" s="1386"/>
      <c r="H1351" s="1386"/>
      <c r="I1351" s="1387"/>
      <c r="J1351" s="1388" t="s">
        <v>78</v>
      </c>
      <c r="K1351" s="1389"/>
      <c r="L1351" s="1389"/>
      <c r="M1351" s="1389"/>
      <c r="N1351" s="1389"/>
      <c r="O1351" s="1390"/>
      <c r="P1351" s="1007"/>
    </row>
    <row r="1352" spans="1:16" s="73" customFormat="1" ht="20.45" customHeight="1">
      <c r="A1352" s="1425"/>
      <c r="B1352" s="543" t="s">
        <v>210</v>
      </c>
      <c r="C1352" s="690" t="s">
        <v>68</v>
      </c>
      <c r="D1352" s="1328" t="s">
        <v>211</v>
      </c>
      <c r="E1352" s="1327"/>
      <c r="F1352" s="1394" t="s">
        <v>74</v>
      </c>
      <c r="G1352" s="1395"/>
      <c r="H1352" s="1395"/>
      <c r="I1352" s="1396"/>
      <c r="J1352" s="1391"/>
      <c r="K1352" s="1392"/>
      <c r="L1352" s="1392"/>
      <c r="M1352" s="1392"/>
      <c r="N1352" s="1392"/>
      <c r="O1352" s="1393"/>
      <c r="P1352" s="1007"/>
    </row>
    <row r="1353" spans="1:16" s="73" customFormat="1" ht="20.45" customHeight="1">
      <c r="A1353" s="1425"/>
      <c r="B1353" s="543" t="s">
        <v>210</v>
      </c>
      <c r="C1353" s="689" t="s">
        <v>69</v>
      </c>
      <c r="D1353" s="1275" t="s">
        <v>212</v>
      </c>
      <c r="E1353" s="1274"/>
      <c r="F1353" s="1413" t="s">
        <v>75</v>
      </c>
      <c r="G1353" s="1414"/>
      <c r="H1353" s="1414"/>
      <c r="I1353" s="1415"/>
      <c r="J1353" s="1391"/>
      <c r="K1353" s="1392"/>
      <c r="L1353" s="1392"/>
      <c r="M1353" s="1392"/>
      <c r="N1353" s="1392"/>
      <c r="O1353" s="1393"/>
      <c r="P1353" s="1007"/>
    </row>
    <row r="1354" spans="1:16" s="73" customFormat="1" ht="20.45" customHeight="1">
      <c r="A1354" s="1425"/>
      <c r="B1354" s="543" t="s">
        <v>210</v>
      </c>
      <c r="C1354" s="689" t="s">
        <v>71</v>
      </c>
      <c r="D1354" s="1275" t="s">
        <v>213</v>
      </c>
      <c r="E1354" s="1274"/>
      <c r="F1354" s="1413" t="s">
        <v>76</v>
      </c>
      <c r="G1354" s="1414"/>
      <c r="H1354" s="1414"/>
      <c r="I1354" s="1415"/>
      <c r="J1354" s="1416" t="s">
        <v>90</v>
      </c>
      <c r="K1354" s="1417"/>
      <c r="L1354" s="1417"/>
      <c r="M1354" s="1417"/>
      <c r="N1354" s="1417"/>
      <c r="O1354" s="1418"/>
      <c r="P1354" s="1007"/>
    </row>
    <row r="1355" spans="1:16" s="73" customFormat="1" ht="20.45" customHeight="1">
      <c r="A1355" s="1425"/>
      <c r="B1355" s="543" t="s">
        <v>210</v>
      </c>
      <c r="C1355" s="689" t="s">
        <v>70</v>
      </c>
      <c r="D1355" s="1275" t="s">
        <v>214</v>
      </c>
      <c r="E1355" s="1274"/>
      <c r="F1355" s="1413" t="s">
        <v>103</v>
      </c>
      <c r="G1355" s="1414"/>
      <c r="H1355" s="1414"/>
      <c r="I1355" s="1415"/>
      <c r="J1355" s="1416"/>
      <c r="K1355" s="1417"/>
      <c r="L1355" s="1417"/>
      <c r="M1355" s="1417"/>
      <c r="N1355" s="1417"/>
      <c r="O1355" s="1418"/>
      <c r="P1355" s="1007"/>
    </row>
    <row r="1356" spans="1:16" s="73" customFormat="1" ht="20.45" customHeight="1" thickBot="1">
      <c r="A1356" s="1425"/>
      <c r="B1356" s="547" t="s">
        <v>210</v>
      </c>
      <c r="C1356" s="548" t="s">
        <v>153</v>
      </c>
      <c r="D1356" s="1281" t="s">
        <v>215</v>
      </c>
      <c r="E1356" s="1280"/>
      <c r="F1356" s="1422" t="s">
        <v>216</v>
      </c>
      <c r="G1356" s="1423"/>
      <c r="H1356" s="1423"/>
      <c r="I1356" s="1424"/>
      <c r="J1356" s="1419"/>
      <c r="K1356" s="1420"/>
      <c r="L1356" s="1420"/>
      <c r="M1356" s="1420"/>
      <c r="N1356" s="1420"/>
      <c r="O1356" s="1421"/>
      <c r="P1356" s="1007"/>
    </row>
    <row r="1357" spans="1:16" s="73" customFormat="1" ht="21" customHeight="1">
      <c r="A1357" s="1412"/>
      <c r="B1357" s="1412"/>
      <c r="C1357" s="1412"/>
      <c r="D1357" s="1412"/>
      <c r="E1357" s="1412"/>
      <c r="F1357" s="1412"/>
      <c r="G1357" s="1412"/>
      <c r="H1357" s="1412"/>
      <c r="I1357" s="1412"/>
      <c r="J1357" s="1412"/>
      <c r="K1357" s="1412"/>
      <c r="L1357" s="1412"/>
      <c r="M1357" s="1412"/>
      <c r="N1357" s="1412"/>
      <c r="O1357" s="1412"/>
      <c r="P1357" s="1412"/>
    </row>
    <row r="1358" spans="1:16" s="73" customFormat="1" ht="21" customHeight="1">
      <c r="A1358" s="692"/>
      <c r="B1358" s="688"/>
      <c r="C1358" s="688"/>
      <c r="D1358" s="688"/>
      <c r="E1358" s="688"/>
      <c r="F1358" s="688"/>
      <c r="G1358" s="688"/>
      <c r="H1358" s="688"/>
      <c r="I1358" s="688"/>
      <c r="J1358" s="688"/>
      <c r="K1358" s="688"/>
      <c r="L1358" s="688"/>
      <c r="M1358" s="688"/>
      <c r="N1358" s="688"/>
      <c r="O1358" s="688"/>
      <c r="P1358" s="688"/>
    </row>
    <row r="1359" spans="1:16" s="73" customFormat="1" ht="17.25" customHeight="1" thickBot="1">
      <c r="A1359" s="241">
        <f>A1322+1</f>
        <v>38</v>
      </c>
      <c r="B1359" s="1302" t="s">
        <v>53</v>
      </c>
      <c r="C1359" s="1302"/>
      <c r="D1359" s="1302"/>
      <c r="E1359" s="1302"/>
      <c r="F1359" s="1302"/>
      <c r="G1359" s="1302"/>
      <c r="H1359" s="1302"/>
      <c r="I1359" s="1302"/>
      <c r="J1359" s="1302"/>
      <c r="K1359" s="1302"/>
      <c r="L1359" s="1302"/>
      <c r="M1359" s="1302"/>
      <c r="N1359" s="1302"/>
      <c r="O1359" s="1302"/>
      <c r="P1359" s="1007"/>
    </row>
    <row r="1360" spans="1:16" s="73" customFormat="1" ht="44.25" customHeight="1">
      <c r="A1360" s="1425"/>
      <c r="B1360" s="1304" t="str">
        <f>IF(L1362&gt;0,CONCATENATE(I1362,L1362),0)</f>
        <v>Roll No.:-938</v>
      </c>
      <c r="C1360" s="1306"/>
      <c r="D1360" s="1308" t="str">
        <f>Master!$E$8</f>
        <v>Govt. Sr. Secondary School Raimalwada</v>
      </c>
      <c r="E1360" s="1309"/>
      <c r="F1360" s="1309"/>
      <c r="G1360" s="1309"/>
      <c r="H1360" s="1309"/>
      <c r="I1360" s="1309"/>
      <c r="J1360" s="1309"/>
      <c r="K1360" s="1309"/>
      <c r="L1360" s="1309"/>
      <c r="M1360" s="1309"/>
      <c r="N1360" s="1309"/>
      <c r="O1360" s="1310"/>
      <c r="P1360" s="1007"/>
    </row>
    <row r="1361" spans="1:16" s="73" customFormat="1" ht="26.25" customHeight="1" thickBot="1">
      <c r="A1361" s="1425"/>
      <c r="B1361" s="1305"/>
      <c r="C1361" s="1307"/>
      <c r="D1361" s="1311" t="str">
        <f>Master!$E$11</f>
        <v>P.S.-Bapini (Jodhpur)</v>
      </c>
      <c r="E1361" s="1311"/>
      <c r="F1361" s="1311"/>
      <c r="G1361" s="1311"/>
      <c r="H1361" s="1311"/>
      <c r="I1361" s="1311"/>
      <c r="J1361" s="1311"/>
      <c r="K1361" s="1311"/>
      <c r="L1361" s="1311"/>
      <c r="M1361" s="1311"/>
      <c r="N1361" s="1311"/>
      <c r="O1361" s="1312"/>
      <c r="P1361" s="1007"/>
    </row>
    <row r="1362" spans="1:16" s="73" customFormat="1" ht="15" customHeight="1">
      <c r="A1362" s="1425"/>
      <c r="B1362" s="1313"/>
      <c r="C1362" s="1314" t="s">
        <v>163</v>
      </c>
      <c r="D1362" s="1315"/>
      <c r="E1362" s="1315"/>
      <c r="F1362" s="1315"/>
      <c r="G1362" s="1315"/>
      <c r="H1362" s="1316"/>
      <c r="I1362" s="1320" t="s">
        <v>125</v>
      </c>
      <c r="J1362" s="1321"/>
      <c r="K1362" s="1321"/>
      <c r="L1362" s="1286">
        <f>VLOOKUP(A1359,'Marks Entry'!$B$9:$G$108,6)</f>
        <v>938</v>
      </c>
      <c r="M1362" s="1288" t="str">
        <f>CONCATENATE('Marks Entry'!$C$3,"0",'Marks Entry'!$G$3)</f>
        <v>School U-Dise Code :-08151106901</v>
      </c>
      <c r="N1362" s="1289"/>
      <c r="O1362" s="1290"/>
      <c r="P1362" s="1007"/>
    </row>
    <row r="1363" spans="1:16" s="73" customFormat="1" ht="15" customHeight="1">
      <c r="A1363" s="1425"/>
      <c r="B1363" s="1313"/>
      <c r="C1363" s="1314"/>
      <c r="D1363" s="1315"/>
      <c r="E1363" s="1315"/>
      <c r="F1363" s="1315"/>
      <c r="G1363" s="1315"/>
      <c r="H1363" s="1316"/>
      <c r="I1363" s="1320"/>
      <c r="J1363" s="1321"/>
      <c r="K1363" s="1321"/>
      <c r="L1363" s="1286"/>
      <c r="M1363" s="1291" t="str">
        <f>CONCATENATE('Marks Entry'!$I$3,'Marks Entry'!$J$3)</f>
        <v>Session :-2022-23</v>
      </c>
      <c r="N1363" s="1292"/>
      <c r="O1363" s="1293"/>
      <c r="P1363" s="1007"/>
    </row>
    <row r="1364" spans="1:16" s="73" customFormat="1" ht="15" customHeight="1" thickBot="1">
      <c r="A1364" s="1425"/>
      <c r="B1364" s="1313"/>
      <c r="C1364" s="1317"/>
      <c r="D1364" s="1318"/>
      <c r="E1364" s="1318"/>
      <c r="F1364" s="1318"/>
      <c r="G1364" s="1318"/>
      <c r="H1364" s="1319"/>
      <c r="I1364" s="1322"/>
      <c r="J1364" s="1323"/>
      <c r="K1364" s="1323"/>
      <c r="L1364" s="1287"/>
      <c r="M1364" s="1294"/>
      <c r="N1364" s="1295"/>
      <c r="O1364" s="1296"/>
      <c r="P1364" s="1007"/>
    </row>
    <row r="1365" spans="1:16" s="73" customFormat="1" ht="19.5" customHeight="1">
      <c r="A1365" s="1425"/>
      <c r="B1365" s="543" t="s">
        <v>210</v>
      </c>
      <c r="C1365" s="1297" t="s">
        <v>21</v>
      </c>
      <c r="D1365" s="1298"/>
      <c r="E1365" s="1298"/>
      <c r="F1365" s="1298"/>
      <c r="G1365" s="1299"/>
      <c r="H1365" s="13" t="s">
        <v>161</v>
      </c>
      <c r="I1365" s="1300">
        <f>VLOOKUP($A1359,'Marks Entry'!$B$9:$FN$108,4,0)</f>
        <v>0</v>
      </c>
      <c r="J1365" s="1300"/>
      <c r="K1365" s="1300"/>
      <c r="L1365" s="1300"/>
      <c r="M1365" s="1300"/>
      <c r="N1365" s="1300"/>
      <c r="O1365" s="1301"/>
      <c r="P1365" s="1007"/>
    </row>
    <row r="1366" spans="1:16" s="73" customFormat="1" ht="19.5" customHeight="1">
      <c r="A1366" s="1425"/>
      <c r="B1366" s="543" t="s">
        <v>210</v>
      </c>
      <c r="C1366" s="1283" t="s">
        <v>23</v>
      </c>
      <c r="D1366" s="1284"/>
      <c r="E1366" s="1284"/>
      <c r="F1366" s="1284"/>
      <c r="G1366" s="1285"/>
      <c r="H1366" s="25" t="s">
        <v>161</v>
      </c>
      <c r="I1366" s="1252">
        <f>VLOOKUP($A1359,'Marks Entry'!$B$9:$FN$108,7,0)</f>
        <v>0</v>
      </c>
      <c r="J1366" s="1252"/>
      <c r="K1366" s="1252"/>
      <c r="L1366" s="1252"/>
      <c r="M1366" s="1252"/>
      <c r="N1366" s="1252"/>
      <c r="O1366" s="1253"/>
      <c r="P1366" s="1007"/>
    </row>
    <row r="1367" spans="1:16" s="73" customFormat="1" ht="19.5" customHeight="1">
      <c r="A1367" s="1425"/>
      <c r="B1367" s="543" t="s">
        <v>210</v>
      </c>
      <c r="C1367" s="1283" t="s">
        <v>24</v>
      </c>
      <c r="D1367" s="1284"/>
      <c r="E1367" s="1284"/>
      <c r="F1367" s="1284"/>
      <c r="G1367" s="1285"/>
      <c r="H1367" s="25" t="s">
        <v>161</v>
      </c>
      <c r="I1367" s="1252">
        <f>VLOOKUP($A1359,'Marks Entry'!$B$9:$FN$108,8,0)</f>
        <v>0</v>
      </c>
      <c r="J1367" s="1252"/>
      <c r="K1367" s="1252"/>
      <c r="L1367" s="1252"/>
      <c r="M1367" s="1252"/>
      <c r="N1367" s="1252"/>
      <c r="O1367" s="1253"/>
      <c r="P1367" s="1007"/>
    </row>
    <row r="1368" spans="1:16" s="73" customFormat="1" ht="19.5" customHeight="1">
      <c r="A1368" s="1425"/>
      <c r="B1368" s="543" t="s">
        <v>210</v>
      </c>
      <c r="C1368" s="1283" t="s">
        <v>55</v>
      </c>
      <c r="D1368" s="1284"/>
      <c r="E1368" s="1284"/>
      <c r="F1368" s="1284"/>
      <c r="G1368" s="1285"/>
      <c r="H1368" s="25" t="s">
        <v>161</v>
      </c>
      <c r="I1368" s="1252">
        <f>VLOOKUP($A1359,'Marks Entry'!$B$9:$FN$108,9,0)</f>
        <v>0</v>
      </c>
      <c r="J1368" s="1252"/>
      <c r="K1368" s="1252"/>
      <c r="L1368" s="1252"/>
      <c r="M1368" s="1252"/>
      <c r="N1368" s="1252"/>
      <c r="O1368" s="1253"/>
      <c r="P1368" s="1007"/>
    </row>
    <row r="1369" spans="1:16" s="73" customFormat="1" ht="19.5" customHeight="1">
      <c r="A1369" s="1425"/>
      <c r="B1369" s="543" t="s">
        <v>210</v>
      </c>
      <c r="C1369" s="1283" t="s">
        <v>56</v>
      </c>
      <c r="D1369" s="1284"/>
      <c r="E1369" s="1284"/>
      <c r="F1369" s="1284"/>
      <c r="G1369" s="1285"/>
      <c r="H1369" s="25" t="s">
        <v>161</v>
      </c>
      <c r="I1369" s="1251" t="str">
        <f>CONCATENATE('Marks Entry'!$G$4,'Marks Entry'!$J$4)</f>
        <v>6(A)</v>
      </c>
      <c r="J1369" s="1252"/>
      <c r="K1369" s="1252"/>
      <c r="L1369" s="1252"/>
      <c r="M1369" s="1252"/>
      <c r="N1369" s="1252"/>
      <c r="O1369" s="1253"/>
      <c r="P1369" s="1007"/>
    </row>
    <row r="1370" spans="1:16" s="73" customFormat="1" ht="19.5" customHeight="1" thickBot="1">
      <c r="A1370" s="1425"/>
      <c r="B1370" s="543" t="s">
        <v>210</v>
      </c>
      <c r="C1370" s="1254" t="s">
        <v>26</v>
      </c>
      <c r="D1370" s="1255"/>
      <c r="E1370" s="1255"/>
      <c r="F1370" s="1255"/>
      <c r="G1370" s="1256"/>
      <c r="H1370" s="61" t="s">
        <v>161</v>
      </c>
      <c r="I1370" s="1257">
        <f>VLOOKUP($A1359,'Marks Entry'!$B$9:$FN$108,10,0)</f>
        <v>0</v>
      </c>
      <c r="J1370" s="1257"/>
      <c r="K1370" s="1257"/>
      <c r="L1370" s="1257"/>
      <c r="M1370" s="1257"/>
      <c r="N1370" s="1257"/>
      <c r="O1370" s="1258"/>
      <c r="P1370" s="1007"/>
    </row>
    <row r="1371" spans="1:16" s="73" customFormat="1" ht="34.5" customHeight="1">
      <c r="A1371" s="1425"/>
      <c r="B1371" s="543" t="s">
        <v>210</v>
      </c>
      <c r="C1371" s="1259" t="s">
        <v>57</v>
      </c>
      <c r="D1371" s="1260"/>
      <c r="E1371" s="525" t="s">
        <v>82</v>
      </c>
      <c r="F1371" s="525" t="s">
        <v>83</v>
      </c>
      <c r="G1371" s="525" t="str">
        <f>'Marks Entry'!$R$5</f>
        <v>No Bag Day Activity</v>
      </c>
      <c r="H1371" s="521" t="s">
        <v>32</v>
      </c>
      <c r="I1371" s="1261" t="s">
        <v>58</v>
      </c>
      <c r="J1371" s="1262"/>
      <c r="K1371" s="522" t="s">
        <v>203</v>
      </c>
      <c r="L1371" s="1263" t="s">
        <v>94</v>
      </c>
      <c r="M1371" s="1264"/>
      <c r="N1371" s="535" t="s">
        <v>86</v>
      </c>
      <c r="O1371" s="1265" t="s">
        <v>101</v>
      </c>
      <c r="P1371" s="1007"/>
    </row>
    <row r="1372" spans="1:16" s="73" customFormat="1" ht="20.45" customHeight="1" thickBot="1">
      <c r="A1372" s="1425"/>
      <c r="B1372" s="543" t="s">
        <v>210</v>
      </c>
      <c r="C1372" s="1267" t="s">
        <v>59</v>
      </c>
      <c r="D1372" s="1268"/>
      <c r="E1372" s="549">
        <f>'Marks Entry'!$N$7</f>
        <v>10</v>
      </c>
      <c r="F1372" s="549">
        <f>'Marks Entry'!$Q$7</f>
        <v>10</v>
      </c>
      <c r="G1372" s="549">
        <f>'Marks Entry'!$T$7</f>
        <v>10</v>
      </c>
      <c r="H1372" s="111">
        <f>SUM(E1372:G1372)</f>
        <v>30</v>
      </c>
      <c r="I1372" s="1269">
        <f>'Marks Entry'!$X$7</f>
        <v>70</v>
      </c>
      <c r="J1372" s="1270"/>
      <c r="K1372" s="531">
        <f>SUM(H1372,I1372)</f>
        <v>100</v>
      </c>
      <c r="L1372" s="1330">
        <f>'Marks Entry'!$AA$7</f>
        <v>100</v>
      </c>
      <c r="M1372" s="1331"/>
      <c r="N1372" s="536">
        <f>H1372+I1372+L1372</f>
        <v>200</v>
      </c>
      <c r="O1372" s="1266"/>
      <c r="P1372" s="1007"/>
    </row>
    <row r="1373" spans="1:16" s="73" customFormat="1" ht="20.45" customHeight="1">
      <c r="A1373" s="1425"/>
      <c r="B1373" s="543" t="s">
        <v>210</v>
      </c>
      <c r="C1373" s="1324" t="str">
        <f>'Marks Entry'!$L$3</f>
        <v>HINDI</v>
      </c>
      <c r="D1373" s="1325"/>
      <c r="E1373" s="527">
        <f>IF($L1362="TC",0,IF($L1362="Nso",0,VLOOKUP($A1359,'Marks Entry'!$B$9:$FN$108,13,0)))</f>
        <v>0</v>
      </c>
      <c r="F1373" s="527">
        <f>IF($L1362="TC",0,IF($L1362="Nso",0,VLOOKUP($A1359,'Marks Entry'!$B$9:$FN$108,16,0)))</f>
        <v>0</v>
      </c>
      <c r="G1373" s="527">
        <f>IF($L1362="TC",0,IF($L1362="Nso",0,VLOOKUP($A1359,'Marks Entry'!$B$9:$FN$108,19,0)))</f>
        <v>0</v>
      </c>
      <c r="H1373" s="528">
        <f>SUM(E1373:G1373)</f>
        <v>0</v>
      </c>
      <c r="I1373" s="1326">
        <f>IF($L1362="TC",0,IF($L1362="Nso",0,VLOOKUP($A1359,'Marks Entry'!$B$9:$FN$108,23,0)))</f>
        <v>0</v>
      </c>
      <c r="J1373" s="1327"/>
      <c r="K1373" s="532">
        <f>SUM(H1373,I1373)</f>
        <v>0</v>
      </c>
      <c r="L1373" s="1328">
        <f>IF($L1362="TC",0,IF($L1362="Nso",0,VLOOKUP($A1359,'Marks Entry'!$B$9:$FN$108,26,0)))</f>
        <v>0</v>
      </c>
      <c r="M1373" s="1329"/>
      <c r="N1373" s="537">
        <f>SUM(H1373,I1373,L1373)</f>
        <v>0</v>
      </c>
      <c r="O1373" s="544" t="str">
        <f>IF($L1362="TC",0,IF($L1362="Nso",0,VLOOKUP($A1359,'Marks Entry'!$B$9:$FN$108,30,0)))</f>
        <v>E</v>
      </c>
      <c r="P1373" s="1007"/>
    </row>
    <row r="1374" spans="1:16" s="73" customFormat="1" ht="20.45" customHeight="1">
      <c r="A1374" s="1425"/>
      <c r="B1374" s="543" t="s">
        <v>210</v>
      </c>
      <c r="C1374" s="1271" t="str">
        <f>'Marks Entry'!$AF$3</f>
        <v>ENGLISH</v>
      </c>
      <c r="D1374" s="1272"/>
      <c r="E1374" s="527">
        <f>IF($L1362="TC",0,IF($L1362="Nso",0,VLOOKUP($A1359,'Marks Entry'!$B$9:$FN$108,33,0)))</f>
        <v>0</v>
      </c>
      <c r="F1374" s="527">
        <f>IF($L1362="TC",0,IF($L1362="Nso",0,VLOOKUP($A1359,'Marks Entry'!$B$9:$FN$108,36,0)))</f>
        <v>0</v>
      </c>
      <c r="G1374" s="527">
        <f>IF($L1362="TC",0,IF($L1362="Nso",0,VLOOKUP($A1359,'Marks Entry'!$B$9:$FN$108,39,0)))</f>
        <v>0</v>
      </c>
      <c r="H1374" s="529">
        <f t="shared" ref="H1374:H1378" si="111">SUM(E1374:G1374)</f>
        <v>0</v>
      </c>
      <c r="I1374" s="1273">
        <f>IF($L1362="TC",0,IF($L1362="Nso",0,VLOOKUP($A1359,'Marks Entry'!$B$9:$FN$108,43,0)))</f>
        <v>0</v>
      </c>
      <c r="J1374" s="1274"/>
      <c r="K1374" s="533">
        <f t="shared" ref="K1374:K1378" si="112">SUM(H1374,I1374)</f>
        <v>0</v>
      </c>
      <c r="L1374" s="1275">
        <f>IF($L1362="TC",0,IF($L1362="Nso",0,VLOOKUP($A1359,'Marks Entry'!$B$9:$FN$108,46,0)))</f>
        <v>0</v>
      </c>
      <c r="M1374" s="1276"/>
      <c r="N1374" s="537">
        <f t="shared" ref="N1374:N1378" si="113">SUM(H1374,I1374,L1374)</f>
        <v>0</v>
      </c>
      <c r="O1374" s="544" t="str">
        <f>IF($L1362="TC",0,IF($L1362="Nso",0,VLOOKUP($A1359,'Marks Entry'!$B$9:$FN$108,50,0)))</f>
        <v>E</v>
      </c>
      <c r="P1374" s="1007"/>
    </row>
    <row r="1375" spans="1:16" s="73" customFormat="1" ht="20.45" customHeight="1">
      <c r="A1375" s="1425"/>
      <c r="B1375" s="543" t="s">
        <v>210</v>
      </c>
      <c r="C1375" s="1271" t="str">
        <f>'Marks Entry'!$AZ$3</f>
        <v>SANSKRIT</v>
      </c>
      <c r="D1375" s="1272"/>
      <c r="E1375" s="527">
        <f>IF($L1362="TC",0,IF($L1362="Nso",0,VLOOKUP($A1359,'Marks Entry'!$B$9:$FN$108,53,0)))</f>
        <v>0</v>
      </c>
      <c r="F1375" s="527">
        <f>IF($L1362="TC",0,IF($L1362="TC",0,IF($L1362="Nso",0,VLOOKUP($A1359,'Marks Entry'!$B$9:$FN$108,56,0))))</f>
        <v>0</v>
      </c>
      <c r="G1375" s="527">
        <f>IF($L1362="TC",0,IF($L1362="TC",0,IF($L1362="Nso",0,VLOOKUP($A1359,'Marks Entry'!$B$9:$FN$108,59,0))))</f>
        <v>0</v>
      </c>
      <c r="H1375" s="529">
        <f t="shared" si="111"/>
        <v>0</v>
      </c>
      <c r="I1375" s="1273">
        <f>IF($L1362="TC",0,IF($L1362="Nso",0,VLOOKUP($A1359,'Marks Entry'!$B$9:$FN$108,63,0)))</f>
        <v>0</v>
      </c>
      <c r="J1375" s="1274"/>
      <c r="K1375" s="533">
        <f t="shared" si="112"/>
        <v>0</v>
      </c>
      <c r="L1375" s="1275">
        <f>IF($L1362="TC",0,IF($L1362="Nso",0,VLOOKUP($A1359,'Marks Entry'!$B$9:$FN$108,66,0)))</f>
        <v>0</v>
      </c>
      <c r="M1375" s="1276"/>
      <c r="N1375" s="537">
        <f t="shared" si="113"/>
        <v>0</v>
      </c>
      <c r="O1375" s="544" t="str">
        <f>IF($L1362="TC",0,IF($L1362="Nso",0,VLOOKUP($A1359,'Marks Entry'!$B$9:$FN$108,70,0)))</f>
        <v>E</v>
      </c>
      <c r="P1375" s="1007"/>
    </row>
    <row r="1376" spans="1:16" s="73" customFormat="1" ht="20.45" customHeight="1">
      <c r="A1376" s="1425"/>
      <c r="B1376" s="543" t="s">
        <v>210</v>
      </c>
      <c r="C1376" s="1271" t="str">
        <f>'Marks Entry'!$BT$3</f>
        <v>SCIENCE</v>
      </c>
      <c r="D1376" s="1272"/>
      <c r="E1376" s="527">
        <f>IF($L1362="TC",0,IF($L1362="Nso",0,VLOOKUP($A1359,'Marks Entry'!$B$9:$FN$108,73,0)))</f>
        <v>0</v>
      </c>
      <c r="F1376" s="527">
        <f>IF($L1362="TC",0,IF($L1362="Nso",0,VLOOKUP($A1359,'Marks Entry'!$B$9:$FN$108,76,0)))</f>
        <v>0</v>
      </c>
      <c r="G1376" s="527">
        <f>IF($L1362="TC",0,IF($L1362="Nso",0,VLOOKUP($A1359,'Marks Entry'!$B$9:$FN$108,79,0)))</f>
        <v>0</v>
      </c>
      <c r="H1376" s="529">
        <f t="shared" si="111"/>
        <v>0</v>
      </c>
      <c r="I1376" s="1273">
        <f>IF($L1362="TC",0,IF($L1362="Nso",0,VLOOKUP($A1359,'Marks Entry'!$B$9:$FN$108,83,0)))</f>
        <v>0</v>
      </c>
      <c r="J1376" s="1274"/>
      <c r="K1376" s="533">
        <f t="shared" si="112"/>
        <v>0</v>
      </c>
      <c r="L1376" s="1275">
        <f>IF($L1362="TC",0,IF($L1362="Nso",0,VLOOKUP($A1359,'Marks Entry'!$B$9:$FN$108,86,0)))</f>
        <v>0</v>
      </c>
      <c r="M1376" s="1276"/>
      <c r="N1376" s="537">
        <f t="shared" si="113"/>
        <v>0</v>
      </c>
      <c r="O1376" s="544" t="str">
        <f>IF($L1362="TC",0,IF($L1362="Nso",0,VLOOKUP($A1359,'Marks Entry'!$B$9:$FN$108,90,0)))</f>
        <v>E</v>
      </c>
      <c r="P1376" s="1007"/>
    </row>
    <row r="1377" spans="1:16" s="73" customFormat="1" ht="20.45" customHeight="1">
      <c r="A1377" s="1425"/>
      <c r="B1377" s="543" t="s">
        <v>210</v>
      </c>
      <c r="C1377" s="1271" t="str">
        <f>'Marks Entry'!$CN$3</f>
        <v>MATHEMATICS</v>
      </c>
      <c r="D1377" s="1272"/>
      <c r="E1377" s="527">
        <f>IF($L1362="TC",0,IF($L1362="Nso",0,VLOOKUP($A1359,'Marks Entry'!$B$9:$FN$108,93,0)))</f>
        <v>0</v>
      </c>
      <c r="F1377" s="527">
        <f>IF($L1362="TC",0,IF($L1362="Nso",0,VLOOKUP($A1359,'Marks Entry'!$B$9:$FN$108,96,0)))</f>
        <v>0</v>
      </c>
      <c r="G1377" s="527">
        <f>IF($L1362="TC",0,IF($L1362="Nso",0,VLOOKUP($A1359,'Marks Entry'!$B$9:$FN$108,99,0)))</f>
        <v>0</v>
      </c>
      <c r="H1377" s="529">
        <f t="shared" si="111"/>
        <v>0</v>
      </c>
      <c r="I1377" s="1273">
        <f>IF($L1362="TC",0,IF($L1362="Nso",0,VLOOKUP($A1359,'Marks Entry'!$B$9:$FN$108,103,0)))</f>
        <v>0</v>
      </c>
      <c r="J1377" s="1274"/>
      <c r="K1377" s="533">
        <f t="shared" si="112"/>
        <v>0</v>
      </c>
      <c r="L1377" s="1275">
        <f>IF($L1362="TC",0,IF($L1362="Nso",0,VLOOKUP($A1359,'Marks Entry'!$B$9:$FN$108,106,0)))</f>
        <v>0</v>
      </c>
      <c r="M1377" s="1276"/>
      <c r="N1377" s="537">
        <f t="shared" si="113"/>
        <v>0</v>
      </c>
      <c r="O1377" s="544" t="str">
        <f>IF($L1362="TC",0,IF($L1362="Nso",0,VLOOKUP($A1359,'Marks Entry'!$B$9:$FN$108,110,0)))</f>
        <v>E</v>
      </c>
      <c r="P1377" s="1007"/>
    </row>
    <row r="1378" spans="1:16" s="73" customFormat="1" ht="20.45" customHeight="1" thickBot="1">
      <c r="A1378" s="1425"/>
      <c r="B1378" s="543" t="s">
        <v>210</v>
      </c>
      <c r="C1378" s="1277" t="str">
        <f>'Marks Entry'!$DH$3</f>
        <v>SOCIAL SCIENCE</v>
      </c>
      <c r="D1378" s="1278"/>
      <c r="E1378" s="527">
        <f>IF($L1362="TC",0,IF($L1362="Nso",0,VLOOKUP($A1359,'Marks Entry'!$B$9:$FN$108,113,0)))</f>
        <v>0</v>
      </c>
      <c r="F1378" s="527">
        <f>IF($L1362="TC",0,IF($L1362="Nso",0,VLOOKUP($A1359,'Marks Entry'!$B$9:$FN$108,116,0)))</f>
        <v>0</v>
      </c>
      <c r="G1378" s="527">
        <f>IF($L1362="TC",0,IF($L1362="Nso",0,VLOOKUP($A1359,'Marks Entry'!$B$9:$FN$108,119,0)))</f>
        <v>0</v>
      </c>
      <c r="H1378" s="530">
        <f t="shared" si="111"/>
        <v>0</v>
      </c>
      <c r="I1378" s="1279">
        <f>IF($L1362="TC",0,IF($L1362="Nso",0,VLOOKUP($A1359,'Marks Entry'!$B$9:$FN$108,123,0)))</f>
        <v>0</v>
      </c>
      <c r="J1378" s="1280"/>
      <c r="K1378" s="534">
        <f t="shared" si="112"/>
        <v>0</v>
      </c>
      <c r="L1378" s="1281">
        <f>IF($L1362="TC",0,IF($L1362="Nso",0,VLOOKUP($A1359,'Marks Entry'!$B$9:$FN$108,126,0)))</f>
        <v>0</v>
      </c>
      <c r="M1378" s="1282"/>
      <c r="N1378" s="537">
        <f t="shared" si="113"/>
        <v>0</v>
      </c>
      <c r="O1378" s="544" t="str">
        <f>IF($L1362="TC",0,IF($L1362="Nso",0,VLOOKUP($A1359,'Marks Entry'!$B$9:$FN$108,130,0)))</f>
        <v>E</v>
      </c>
      <c r="P1378" s="1007"/>
    </row>
    <row r="1379" spans="1:16" s="73" customFormat="1" ht="20.45" customHeight="1">
      <c r="A1379" s="1425"/>
      <c r="B1379" s="543" t="s">
        <v>210</v>
      </c>
      <c r="C1379" s="1350" t="s">
        <v>87</v>
      </c>
      <c r="D1379" s="1351"/>
      <c r="E1379" s="1352"/>
      <c r="F1379" s="1356" t="s">
        <v>88</v>
      </c>
      <c r="G1379" s="1357"/>
      <c r="H1379" s="1358" t="s">
        <v>89</v>
      </c>
      <c r="I1379" s="1358"/>
      <c r="J1379" s="1359" t="s">
        <v>44</v>
      </c>
      <c r="K1379" s="1360"/>
      <c r="L1379" s="236" t="s">
        <v>95</v>
      </c>
      <c r="M1379" s="691" t="s">
        <v>208</v>
      </c>
      <c r="N1379" s="200" t="s">
        <v>42</v>
      </c>
      <c r="O1379" s="545" t="s">
        <v>46</v>
      </c>
      <c r="P1379" s="1007"/>
    </row>
    <row r="1380" spans="1:16" s="73" customFormat="1" ht="20.45" customHeight="1" thickBot="1">
      <c r="A1380" s="1425"/>
      <c r="B1380" s="543" t="s">
        <v>210</v>
      </c>
      <c r="C1380" s="1353"/>
      <c r="D1380" s="1354"/>
      <c r="E1380" s="1355"/>
      <c r="F1380" s="1361">
        <f>IF($L1362="TC",0,IF($L1362="Nso",0,VLOOKUP($A1359,'Marks Entry'!$B$9:$FN$108,161,0)))</f>
        <v>1200</v>
      </c>
      <c r="G1380" s="1362"/>
      <c r="H1380" s="1363">
        <f>IF($L1362="TC",0,IF($L1362="Nso",0,VLOOKUP($A1359,'Marks Entry'!$B$9:$FN$108,162,0)))</f>
        <v>0</v>
      </c>
      <c r="I1380" s="1363"/>
      <c r="J1380" s="1364">
        <f>IF($L1362="TC",0,IF($L1362="Nso",0,VLOOKUP($A1359,'Marks Entry'!$B$9:$FN$108,163,0)))</f>
        <v>0</v>
      </c>
      <c r="K1380" s="1365"/>
      <c r="L1380" s="237" t="str">
        <f>IF($L1362="TC",0,IF($L1362="Nso",0,VLOOKUP($A1359,'Marks Entry'!$B$9:$FN$108,164,0)))</f>
        <v/>
      </c>
      <c r="M1380" s="237" t="str">
        <f>IF($L1362="TC",0,IF($L1362="Nso",0,VLOOKUP($A1359,'Marks Entry'!$B$9:$FN$108,165,0)))</f>
        <v/>
      </c>
      <c r="N1380" s="542" t="str">
        <f>IF($L1362="TC","TC",IF($L1362="Nso","NSO",VLOOKUP($A1359,'Marks Entry'!$B$9:$FN$108,166,0)))</f>
        <v>PROMOTED</v>
      </c>
      <c r="O1380" s="546" t="str">
        <f>IF($L1362="Nso",0,VLOOKUP($A1359,'Marks Entry'!$B$9:$FN$108,168,0))</f>
        <v/>
      </c>
      <c r="P1380" s="1007"/>
    </row>
    <row r="1381" spans="1:16" s="73" customFormat="1" ht="20.45" customHeight="1">
      <c r="A1381" s="1425"/>
      <c r="B1381" s="543" t="s">
        <v>210</v>
      </c>
      <c r="C1381" s="1332" t="s">
        <v>62</v>
      </c>
      <c r="D1381" s="1333"/>
      <c r="E1381" s="1333"/>
      <c r="F1381" s="1333"/>
      <c r="G1381" s="1333"/>
      <c r="H1381" s="1333"/>
      <c r="I1381" s="1334"/>
      <c r="J1381" s="1335" t="s">
        <v>63</v>
      </c>
      <c r="K1381" s="1335"/>
      <c r="L1381" s="1336"/>
      <c r="M1381" s="238">
        <f>IF($L1362="TC",0,IF($L1362="Nso",0,VLOOKUP($A1359,'Marks Entry'!$B$9:$FN$108,158,0)))</f>
        <v>0</v>
      </c>
      <c r="N1381" s="1337" t="s">
        <v>104</v>
      </c>
      <c r="O1381" s="1338"/>
      <c r="P1381" s="1007"/>
    </row>
    <row r="1382" spans="1:16" s="73" customFormat="1" ht="20.45" customHeight="1" thickBot="1">
      <c r="A1382" s="1425"/>
      <c r="B1382" s="543" t="s">
        <v>210</v>
      </c>
      <c r="C1382" s="1339" t="s">
        <v>57</v>
      </c>
      <c r="D1382" s="1340"/>
      <c r="E1382" s="1340"/>
      <c r="F1382" s="1341" t="s">
        <v>168</v>
      </c>
      <c r="G1382" s="1341"/>
      <c r="H1382" s="1341"/>
      <c r="I1382" s="523" t="s">
        <v>50</v>
      </c>
      <c r="J1382" s="1342" t="s">
        <v>64</v>
      </c>
      <c r="K1382" s="1342"/>
      <c r="L1382" s="1343"/>
      <c r="M1382" s="239">
        <f>IF($L1362="TC",0,IF($L1362="Nso",0,VLOOKUP($A1359,'Marks Entry'!$B$9:$FN$108,159,0)))</f>
        <v>0</v>
      </c>
      <c r="N1382" s="1344" t="str">
        <f>IF($L1362="TC",0,IF($L1362="Nso",0,VLOOKUP($A1359,'Marks Entry'!$B$9:$FN$108,160,0)))</f>
        <v/>
      </c>
      <c r="O1382" s="1345"/>
      <c r="P1382" s="1007"/>
    </row>
    <row r="1383" spans="1:16" s="73" customFormat="1" ht="20.45" customHeight="1">
      <c r="A1383" s="1425"/>
      <c r="B1383" s="543" t="s">
        <v>210</v>
      </c>
      <c r="C1383" s="1339"/>
      <c r="D1383" s="1340"/>
      <c r="E1383" s="1340"/>
      <c r="F1383" s="1341"/>
      <c r="G1383" s="1341"/>
      <c r="H1383" s="1341"/>
      <c r="I1383" s="524" t="s">
        <v>102</v>
      </c>
      <c r="J1383" s="1346" t="s">
        <v>65</v>
      </c>
      <c r="K1383" s="1346"/>
      <c r="L1383" s="1347"/>
      <c r="M1383" s="1348" t="str">
        <f>IF($L1362="TC",0,IF($L1362="Nso",0,VLOOKUP($A1359,'Marks Entry'!$B$9:$FN$108,169,0)))</f>
        <v>Need Improvement</v>
      </c>
      <c r="N1383" s="1348"/>
      <c r="O1383" s="1349"/>
      <c r="P1383" s="1007"/>
    </row>
    <row r="1384" spans="1:16" s="73" customFormat="1" ht="20.45" customHeight="1">
      <c r="A1384" s="1425"/>
      <c r="B1384" s="543" t="s">
        <v>210</v>
      </c>
      <c r="C1384" s="1397" t="str">
        <f>'Marks Entry'!$EB$3</f>
        <v>Work Exp.</v>
      </c>
      <c r="D1384" s="1398"/>
      <c r="E1384" s="1399"/>
      <c r="F1384" s="1400" t="str">
        <f>IF($L1362="TC",0,IF($L1362="Nso",0,VLOOKUP($A1359,'Marks Entry'!$B$9:$GM$108,186,0)))</f>
        <v>0/100</v>
      </c>
      <c r="G1384" s="1400"/>
      <c r="H1384" s="1400"/>
      <c r="I1384" s="59" t="str">
        <f>IF($L1362="TC",0,IF($L1362="Nso",0,VLOOKUP($A1359,'Marks Entry'!$B$9:$GM$108,139,0)))</f>
        <v>E</v>
      </c>
      <c r="J1384" s="1401" t="s">
        <v>81</v>
      </c>
      <c r="K1384" s="1401"/>
      <c r="L1384" s="1402"/>
      <c r="M1384" s="1403">
        <f>'Marks Entry'!$AA$2</f>
        <v>45041</v>
      </c>
      <c r="N1384" s="1403"/>
      <c r="O1384" s="1404"/>
      <c r="P1384" s="1007"/>
    </row>
    <row r="1385" spans="1:16" s="73" customFormat="1" ht="20.45" customHeight="1">
      <c r="A1385" s="1425"/>
      <c r="B1385" s="543" t="s">
        <v>210</v>
      </c>
      <c r="C1385" s="1405" t="str">
        <f>'Marks Entry'!$EK$3</f>
        <v>Art Edu.</v>
      </c>
      <c r="D1385" s="1400"/>
      <c r="E1385" s="1400"/>
      <c r="F1385" s="1406" t="str">
        <f>IF($L1362="TC",0,IF($L1362="Nso",0,VLOOKUP($A1359,'Marks Entry'!$B$9:$GM$108,190,0)))</f>
        <v>0/100</v>
      </c>
      <c r="G1385" s="1407"/>
      <c r="H1385" s="1408"/>
      <c r="I1385" s="59" t="str">
        <f>IF($L1362="TC",0,IF($L1362="Nso",0,VLOOKUP($A1359,'Marks Entry'!$B$9:$GM$108,148,0)))</f>
        <v>E</v>
      </c>
      <c r="J1385" s="1409"/>
      <c r="K1385" s="1409"/>
      <c r="L1385" s="1410"/>
      <c r="M1385" s="1410"/>
      <c r="N1385" s="1410"/>
      <c r="O1385" s="1411"/>
      <c r="P1385" s="1007"/>
    </row>
    <row r="1386" spans="1:16" s="73" customFormat="1" ht="20.45" customHeight="1">
      <c r="A1386" s="1425"/>
      <c r="B1386" s="543" t="s">
        <v>210</v>
      </c>
      <c r="C1386" s="1366" t="str">
        <f>'Marks Entry'!$ET$3</f>
        <v>HEALTH &amp; PHY. EDU.</v>
      </c>
      <c r="D1386" s="1367"/>
      <c r="E1386" s="1367"/>
      <c r="F1386" s="1368" t="str">
        <f>IF($L1362="TC",0,IF($L1362="Nso",0,VLOOKUP($A1359,'Marks Entry'!$B$9:$GM$108,194,0)))</f>
        <v>0/100</v>
      </c>
      <c r="G1386" s="1369"/>
      <c r="H1386" s="1370"/>
      <c r="I1386" s="59" t="str">
        <f>IF($L1362="TC",0,IF($L1362="Nso",0,VLOOKUP($A1359,'Marks Entry'!$B$9:$GM$108,157,0)))</f>
        <v>E</v>
      </c>
      <c r="J1386" s="1371" t="s">
        <v>77</v>
      </c>
      <c r="K1386" s="1372"/>
      <c r="L1386" s="1373"/>
      <c r="M1386" s="1377"/>
      <c r="N1386" s="1372"/>
      <c r="O1386" s="1378"/>
      <c r="P1386" s="1007"/>
    </row>
    <row r="1387" spans="1:16" s="73" customFormat="1" ht="20.45" customHeight="1">
      <c r="A1387" s="1425"/>
      <c r="B1387" s="543" t="s">
        <v>210</v>
      </c>
      <c r="C1387" s="1381" t="s">
        <v>66</v>
      </c>
      <c r="D1387" s="1382"/>
      <c r="E1387" s="1382"/>
      <c r="F1387" s="1382"/>
      <c r="G1387" s="1382"/>
      <c r="H1387" s="1382"/>
      <c r="I1387" s="1383"/>
      <c r="J1387" s="1374"/>
      <c r="K1387" s="1375"/>
      <c r="L1387" s="1376"/>
      <c r="M1387" s="1379"/>
      <c r="N1387" s="1375"/>
      <c r="O1387" s="1380"/>
      <c r="P1387" s="1007"/>
    </row>
    <row r="1388" spans="1:16" s="73" customFormat="1" ht="20.45" customHeight="1" thickBot="1">
      <c r="A1388" s="1425"/>
      <c r="B1388" s="543" t="s">
        <v>210</v>
      </c>
      <c r="C1388" s="60" t="s">
        <v>67</v>
      </c>
      <c r="D1388" s="1384" t="s">
        <v>72</v>
      </c>
      <c r="E1388" s="1385"/>
      <c r="F1388" s="1384" t="s">
        <v>73</v>
      </c>
      <c r="G1388" s="1386"/>
      <c r="H1388" s="1386"/>
      <c r="I1388" s="1387"/>
      <c r="J1388" s="1388" t="s">
        <v>78</v>
      </c>
      <c r="K1388" s="1389"/>
      <c r="L1388" s="1389"/>
      <c r="M1388" s="1389"/>
      <c r="N1388" s="1389"/>
      <c r="O1388" s="1390"/>
      <c r="P1388" s="1007"/>
    </row>
    <row r="1389" spans="1:16" s="73" customFormat="1" ht="20.45" customHeight="1">
      <c r="A1389" s="1425"/>
      <c r="B1389" s="543" t="s">
        <v>210</v>
      </c>
      <c r="C1389" s="690" t="s">
        <v>68</v>
      </c>
      <c r="D1389" s="1328" t="s">
        <v>211</v>
      </c>
      <c r="E1389" s="1327"/>
      <c r="F1389" s="1394" t="s">
        <v>74</v>
      </c>
      <c r="G1389" s="1395"/>
      <c r="H1389" s="1395"/>
      <c r="I1389" s="1396"/>
      <c r="J1389" s="1391"/>
      <c r="K1389" s="1392"/>
      <c r="L1389" s="1392"/>
      <c r="M1389" s="1392"/>
      <c r="N1389" s="1392"/>
      <c r="O1389" s="1393"/>
      <c r="P1389" s="1007"/>
    </row>
    <row r="1390" spans="1:16" s="73" customFormat="1" ht="20.45" customHeight="1">
      <c r="A1390" s="1425"/>
      <c r="B1390" s="543" t="s">
        <v>210</v>
      </c>
      <c r="C1390" s="689" t="s">
        <v>69</v>
      </c>
      <c r="D1390" s="1275" t="s">
        <v>212</v>
      </c>
      <c r="E1390" s="1274"/>
      <c r="F1390" s="1413" t="s">
        <v>75</v>
      </c>
      <c r="G1390" s="1414"/>
      <c r="H1390" s="1414"/>
      <c r="I1390" s="1415"/>
      <c r="J1390" s="1391"/>
      <c r="K1390" s="1392"/>
      <c r="L1390" s="1392"/>
      <c r="M1390" s="1392"/>
      <c r="N1390" s="1392"/>
      <c r="O1390" s="1393"/>
      <c r="P1390" s="1007"/>
    </row>
    <row r="1391" spans="1:16" s="73" customFormat="1" ht="20.45" customHeight="1">
      <c r="A1391" s="1425"/>
      <c r="B1391" s="543" t="s">
        <v>210</v>
      </c>
      <c r="C1391" s="689" t="s">
        <v>71</v>
      </c>
      <c r="D1391" s="1275" t="s">
        <v>213</v>
      </c>
      <c r="E1391" s="1274"/>
      <c r="F1391" s="1413" t="s">
        <v>76</v>
      </c>
      <c r="G1391" s="1414"/>
      <c r="H1391" s="1414"/>
      <c r="I1391" s="1415"/>
      <c r="J1391" s="1416" t="s">
        <v>90</v>
      </c>
      <c r="K1391" s="1417"/>
      <c r="L1391" s="1417"/>
      <c r="M1391" s="1417"/>
      <c r="N1391" s="1417"/>
      <c r="O1391" s="1418"/>
      <c r="P1391" s="1007"/>
    </row>
    <row r="1392" spans="1:16" s="73" customFormat="1" ht="20.45" customHeight="1">
      <c r="A1392" s="1425"/>
      <c r="B1392" s="543" t="s">
        <v>210</v>
      </c>
      <c r="C1392" s="689" t="s">
        <v>70</v>
      </c>
      <c r="D1392" s="1275" t="s">
        <v>214</v>
      </c>
      <c r="E1392" s="1274"/>
      <c r="F1392" s="1413" t="s">
        <v>103</v>
      </c>
      <c r="G1392" s="1414"/>
      <c r="H1392" s="1414"/>
      <c r="I1392" s="1415"/>
      <c r="J1392" s="1416"/>
      <c r="K1392" s="1417"/>
      <c r="L1392" s="1417"/>
      <c r="M1392" s="1417"/>
      <c r="N1392" s="1417"/>
      <c r="O1392" s="1418"/>
      <c r="P1392" s="1007"/>
    </row>
    <row r="1393" spans="1:16" s="73" customFormat="1" ht="20.45" customHeight="1" thickBot="1">
      <c r="A1393" s="1425"/>
      <c r="B1393" s="547" t="s">
        <v>210</v>
      </c>
      <c r="C1393" s="548" t="s">
        <v>153</v>
      </c>
      <c r="D1393" s="1281" t="s">
        <v>215</v>
      </c>
      <c r="E1393" s="1280"/>
      <c r="F1393" s="1422" t="s">
        <v>216</v>
      </c>
      <c r="G1393" s="1423"/>
      <c r="H1393" s="1423"/>
      <c r="I1393" s="1424"/>
      <c r="J1393" s="1419"/>
      <c r="K1393" s="1420"/>
      <c r="L1393" s="1420"/>
      <c r="M1393" s="1420"/>
      <c r="N1393" s="1420"/>
      <c r="O1393" s="1421"/>
      <c r="P1393" s="1007"/>
    </row>
    <row r="1394" spans="1:16" s="73" customFormat="1" ht="9.75" customHeight="1">
      <c r="A1394" s="1303"/>
      <c r="B1394" s="1303"/>
      <c r="C1394" s="1303"/>
      <c r="D1394" s="1303"/>
      <c r="E1394" s="1303"/>
      <c r="F1394" s="1303"/>
      <c r="G1394" s="1303"/>
      <c r="H1394" s="1303"/>
      <c r="I1394" s="1303"/>
      <c r="J1394" s="1303"/>
      <c r="K1394" s="1303"/>
      <c r="L1394" s="1303"/>
      <c r="M1394" s="1303"/>
      <c r="N1394" s="1303"/>
      <c r="O1394" s="1303"/>
      <c r="P1394" s="1303"/>
    </row>
    <row r="1395" spans="1:16" s="73" customFormat="1" ht="17.25" customHeight="1" thickBot="1">
      <c r="A1395" s="241">
        <f>A1359+1</f>
        <v>39</v>
      </c>
      <c r="B1395" s="1302" t="s">
        <v>53</v>
      </c>
      <c r="C1395" s="1302"/>
      <c r="D1395" s="1302"/>
      <c r="E1395" s="1302"/>
      <c r="F1395" s="1302"/>
      <c r="G1395" s="1302"/>
      <c r="H1395" s="1302"/>
      <c r="I1395" s="1302"/>
      <c r="J1395" s="1302"/>
      <c r="K1395" s="1302"/>
      <c r="L1395" s="1302"/>
      <c r="M1395" s="1302"/>
      <c r="N1395" s="1302"/>
      <c r="O1395" s="1302"/>
      <c r="P1395" s="1007"/>
    </row>
    <row r="1396" spans="1:16" s="73" customFormat="1" ht="44.25" customHeight="1">
      <c r="A1396" s="1425"/>
      <c r="B1396" s="1304" t="str">
        <f>IF(L1398&gt;0,CONCATENATE(I1398,L1398),0)</f>
        <v>Roll No.:-939</v>
      </c>
      <c r="C1396" s="1306"/>
      <c r="D1396" s="1308" t="str">
        <f>Master!$E$8</f>
        <v>Govt. Sr. Secondary School Raimalwada</v>
      </c>
      <c r="E1396" s="1309"/>
      <c r="F1396" s="1309"/>
      <c r="G1396" s="1309"/>
      <c r="H1396" s="1309"/>
      <c r="I1396" s="1309"/>
      <c r="J1396" s="1309"/>
      <c r="K1396" s="1309"/>
      <c r="L1396" s="1309"/>
      <c r="M1396" s="1309"/>
      <c r="N1396" s="1309"/>
      <c r="O1396" s="1310"/>
      <c r="P1396" s="1007"/>
    </row>
    <row r="1397" spans="1:16" s="73" customFormat="1" ht="26.25" customHeight="1" thickBot="1">
      <c r="A1397" s="1425"/>
      <c r="B1397" s="1305"/>
      <c r="C1397" s="1307"/>
      <c r="D1397" s="1311" t="str">
        <f>Master!$E$11</f>
        <v>P.S.-Bapini (Jodhpur)</v>
      </c>
      <c r="E1397" s="1311"/>
      <c r="F1397" s="1311"/>
      <c r="G1397" s="1311"/>
      <c r="H1397" s="1311"/>
      <c r="I1397" s="1311"/>
      <c r="J1397" s="1311"/>
      <c r="K1397" s="1311"/>
      <c r="L1397" s="1311"/>
      <c r="M1397" s="1311"/>
      <c r="N1397" s="1311"/>
      <c r="O1397" s="1312"/>
      <c r="P1397" s="1007"/>
    </row>
    <row r="1398" spans="1:16" s="73" customFormat="1" ht="15" customHeight="1">
      <c r="A1398" s="1425"/>
      <c r="B1398" s="1313"/>
      <c r="C1398" s="1314" t="s">
        <v>163</v>
      </c>
      <c r="D1398" s="1315"/>
      <c r="E1398" s="1315"/>
      <c r="F1398" s="1315"/>
      <c r="G1398" s="1315"/>
      <c r="H1398" s="1316"/>
      <c r="I1398" s="1320" t="s">
        <v>125</v>
      </c>
      <c r="J1398" s="1321"/>
      <c r="K1398" s="1321"/>
      <c r="L1398" s="1286">
        <f>VLOOKUP(A1395,'Marks Entry'!$B$9:$G$108,6)</f>
        <v>939</v>
      </c>
      <c r="M1398" s="1288" t="str">
        <f>CONCATENATE('Marks Entry'!$C$3,"0",'Marks Entry'!$G$3)</f>
        <v>School U-Dise Code :-08151106901</v>
      </c>
      <c r="N1398" s="1289"/>
      <c r="O1398" s="1290"/>
      <c r="P1398" s="1007"/>
    </row>
    <row r="1399" spans="1:16" s="73" customFormat="1" ht="15" customHeight="1">
      <c r="A1399" s="1425"/>
      <c r="B1399" s="1313"/>
      <c r="C1399" s="1314"/>
      <c r="D1399" s="1315"/>
      <c r="E1399" s="1315"/>
      <c r="F1399" s="1315"/>
      <c r="G1399" s="1315"/>
      <c r="H1399" s="1316"/>
      <c r="I1399" s="1320"/>
      <c r="J1399" s="1321"/>
      <c r="K1399" s="1321"/>
      <c r="L1399" s="1286"/>
      <c r="M1399" s="1291" t="str">
        <f>CONCATENATE('Marks Entry'!$I$3,'Marks Entry'!$J$3)</f>
        <v>Session :-2022-23</v>
      </c>
      <c r="N1399" s="1292"/>
      <c r="O1399" s="1293"/>
      <c r="P1399" s="1007"/>
    </row>
    <row r="1400" spans="1:16" s="73" customFormat="1" ht="15" customHeight="1" thickBot="1">
      <c r="A1400" s="1425"/>
      <c r="B1400" s="1313"/>
      <c r="C1400" s="1317"/>
      <c r="D1400" s="1318"/>
      <c r="E1400" s="1318"/>
      <c r="F1400" s="1318"/>
      <c r="G1400" s="1318"/>
      <c r="H1400" s="1319"/>
      <c r="I1400" s="1322"/>
      <c r="J1400" s="1323"/>
      <c r="K1400" s="1323"/>
      <c r="L1400" s="1287"/>
      <c r="M1400" s="1294"/>
      <c r="N1400" s="1295"/>
      <c r="O1400" s="1296"/>
      <c r="P1400" s="1007"/>
    </row>
    <row r="1401" spans="1:16" s="73" customFormat="1" ht="19.5" customHeight="1">
      <c r="A1401" s="1425"/>
      <c r="B1401" s="543" t="s">
        <v>210</v>
      </c>
      <c r="C1401" s="1297" t="s">
        <v>21</v>
      </c>
      <c r="D1401" s="1298"/>
      <c r="E1401" s="1298"/>
      <c r="F1401" s="1298"/>
      <c r="G1401" s="1299"/>
      <c r="H1401" s="13" t="s">
        <v>161</v>
      </c>
      <c r="I1401" s="1300">
        <f>VLOOKUP($A1395,'Marks Entry'!$B$9:$FN$108,4,0)</f>
        <v>0</v>
      </c>
      <c r="J1401" s="1300"/>
      <c r="K1401" s="1300"/>
      <c r="L1401" s="1300"/>
      <c r="M1401" s="1300"/>
      <c r="N1401" s="1300"/>
      <c r="O1401" s="1301"/>
      <c r="P1401" s="1007"/>
    </row>
    <row r="1402" spans="1:16" s="73" customFormat="1" ht="19.5" customHeight="1">
      <c r="A1402" s="1425"/>
      <c r="B1402" s="543" t="s">
        <v>210</v>
      </c>
      <c r="C1402" s="1283" t="s">
        <v>23</v>
      </c>
      <c r="D1402" s="1284"/>
      <c r="E1402" s="1284"/>
      <c r="F1402" s="1284"/>
      <c r="G1402" s="1285"/>
      <c r="H1402" s="25" t="s">
        <v>161</v>
      </c>
      <c r="I1402" s="1252">
        <f>VLOOKUP($A1395,'Marks Entry'!$B$9:$FN$108,7,0)</f>
        <v>0</v>
      </c>
      <c r="J1402" s="1252"/>
      <c r="K1402" s="1252"/>
      <c r="L1402" s="1252"/>
      <c r="M1402" s="1252"/>
      <c r="N1402" s="1252"/>
      <c r="O1402" s="1253"/>
      <c r="P1402" s="1007"/>
    </row>
    <row r="1403" spans="1:16" s="73" customFormat="1" ht="19.5" customHeight="1">
      <c r="A1403" s="1425"/>
      <c r="B1403" s="543" t="s">
        <v>210</v>
      </c>
      <c r="C1403" s="1283" t="s">
        <v>24</v>
      </c>
      <c r="D1403" s="1284"/>
      <c r="E1403" s="1284"/>
      <c r="F1403" s="1284"/>
      <c r="G1403" s="1285"/>
      <c r="H1403" s="25" t="s">
        <v>161</v>
      </c>
      <c r="I1403" s="1252">
        <f>VLOOKUP($A1395,'Marks Entry'!$B$9:$FN$108,8,0)</f>
        <v>0</v>
      </c>
      <c r="J1403" s="1252"/>
      <c r="K1403" s="1252"/>
      <c r="L1403" s="1252"/>
      <c r="M1403" s="1252"/>
      <c r="N1403" s="1252"/>
      <c r="O1403" s="1253"/>
      <c r="P1403" s="1007"/>
    </row>
    <row r="1404" spans="1:16" s="73" customFormat="1" ht="19.5" customHeight="1">
      <c r="A1404" s="1425"/>
      <c r="B1404" s="543" t="s">
        <v>210</v>
      </c>
      <c r="C1404" s="1283" t="s">
        <v>55</v>
      </c>
      <c r="D1404" s="1284"/>
      <c r="E1404" s="1284"/>
      <c r="F1404" s="1284"/>
      <c r="G1404" s="1285"/>
      <c r="H1404" s="25" t="s">
        <v>161</v>
      </c>
      <c r="I1404" s="1252">
        <f>VLOOKUP($A1395,'Marks Entry'!$B$9:$FN$108,9,0)</f>
        <v>0</v>
      </c>
      <c r="J1404" s="1252"/>
      <c r="K1404" s="1252"/>
      <c r="L1404" s="1252"/>
      <c r="M1404" s="1252"/>
      <c r="N1404" s="1252"/>
      <c r="O1404" s="1253"/>
      <c r="P1404" s="1007"/>
    </row>
    <row r="1405" spans="1:16" s="73" customFormat="1" ht="19.5" customHeight="1">
      <c r="A1405" s="1425"/>
      <c r="B1405" s="543" t="s">
        <v>210</v>
      </c>
      <c r="C1405" s="1283" t="s">
        <v>56</v>
      </c>
      <c r="D1405" s="1284"/>
      <c r="E1405" s="1284"/>
      <c r="F1405" s="1284"/>
      <c r="G1405" s="1285"/>
      <c r="H1405" s="25" t="s">
        <v>161</v>
      </c>
      <c r="I1405" s="1251" t="str">
        <f>CONCATENATE('Marks Entry'!$G$4,'Marks Entry'!$J$4)</f>
        <v>6(A)</v>
      </c>
      <c r="J1405" s="1252"/>
      <c r="K1405" s="1252"/>
      <c r="L1405" s="1252"/>
      <c r="M1405" s="1252"/>
      <c r="N1405" s="1252"/>
      <c r="O1405" s="1253"/>
      <c r="P1405" s="1007"/>
    </row>
    <row r="1406" spans="1:16" s="73" customFormat="1" ht="19.5" customHeight="1" thickBot="1">
      <c r="A1406" s="1425"/>
      <c r="B1406" s="543" t="s">
        <v>210</v>
      </c>
      <c r="C1406" s="1254" t="s">
        <v>26</v>
      </c>
      <c r="D1406" s="1255"/>
      <c r="E1406" s="1255"/>
      <c r="F1406" s="1255"/>
      <c r="G1406" s="1256"/>
      <c r="H1406" s="61" t="s">
        <v>161</v>
      </c>
      <c r="I1406" s="1257">
        <f>VLOOKUP($A1395,'Marks Entry'!$B$9:$FN$108,10,0)</f>
        <v>0</v>
      </c>
      <c r="J1406" s="1257"/>
      <c r="K1406" s="1257"/>
      <c r="L1406" s="1257"/>
      <c r="M1406" s="1257"/>
      <c r="N1406" s="1257"/>
      <c r="O1406" s="1258"/>
      <c r="P1406" s="1007"/>
    </row>
    <row r="1407" spans="1:16" s="73" customFormat="1" ht="34.5" customHeight="1">
      <c r="A1407" s="1425"/>
      <c r="B1407" s="543" t="s">
        <v>210</v>
      </c>
      <c r="C1407" s="1259" t="s">
        <v>57</v>
      </c>
      <c r="D1407" s="1260"/>
      <c r="E1407" s="525" t="s">
        <v>82</v>
      </c>
      <c r="F1407" s="525" t="s">
        <v>83</v>
      </c>
      <c r="G1407" s="525" t="str">
        <f>'Marks Entry'!$R$5</f>
        <v>No Bag Day Activity</v>
      </c>
      <c r="H1407" s="521" t="s">
        <v>32</v>
      </c>
      <c r="I1407" s="1261" t="s">
        <v>58</v>
      </c>
      <c r="J1407" s="1262"/>
      <c r="K1407" s="522" t="s">
        <v>203</v>
      </c>
      <c r="L1407" s="1263" t="s">
        <v>94</v>
      </c>
      <c r="M1407" s="1264"/>
      <c r="N1407" s="535" t="s">
        <v>86</v>
      </c>
      <c r="O1407" s="1265" t="s">
        <v>101</v>
      </c>
      <c r="P1407" s="1007"/>
    </row>
    <row r="1408" spans="1:16" s="73" customFormat="1" ht="20.45" customHeight="1" thickBot="1">
      <c r="A1408" s="1425"/>
      <c r="B1408" s="543" t="s">
        <v>210</v>
      </c>
      <c r="C1408" s="1267" t="s">
        <v>59</v>
      </c>
      <c r="D1408" s="1268"/>
      <c r="E1408" s="549">
        <f>'Marks Entry'!$N$7</f>
        <v>10</v>
      </c>
      <c r="F1408" s="549">
        <f>'Marks Entry'!$Q$7</f>
        <v>10</v>
      </c>
      <c r="G1408" s="549">
        <f>'Marks Entry'!$T$7</f>
        <v>10</v>
      </c>
      <c r="H1408" s="111">
        <f>SUM(E1408:G1408)</f>
        <v>30</v>
      </c>
      <c r="I1408" s="1269">
        <f>'Marks Entry'!$X$7</f>
        <v>70</v>
      </c>
      <c r="J1408" s="1270"/>
      <c r="K1408" s="531">
        <f>SUM(H1408,I1408)</f>
        <v>100</v>
      </c>
      <c r="L1408" s="1330">
        <f>'Marks Entry'!$AA$7</f>
        <v>100</v>
      </c>
      <c r="M1408" s="1331"/>
      <c r="N1408" s="536">
        <f>H1408+I1408+L1408</f>
        <v>200</v>
      </c>
      <c r="O1408" s="1266"/>
      <c r="P1408" s="1007"/>
    </row>
    <row r="1409" spans="1:16" s="73" customFormat="1" ht="20.45" customHeight="1">
      <c r="A1409" s="1425"/>
      <c r="B1409" s="543" t="s">
        <v>210</v>
      </c>
      <c r="C1409" s="1324" t="str">
        <f>'Marks Entry'!$L$3</f>
        <v>HINDI</v>
      </c>
      <c r="D1409" s="1325"/>
      <c r="E1409" s="527">
        <f>IF($L1398="TC",0,IF($L1398="Nso",0,VLOOKUP($A1395,'Marks Entry'!$B$9:$FN$108,13,0)))</f>
        <v>0</v>
      </c>
      <c r="F1409" s="527">
        <f>IF($L1398="TC",0,IF($L1398="Nso",0,VLOOKUP($A1395,'Marks Entry'!$B$9:$FN$108,16,0)))</f>
        <v>0</v>
      </c>
      <c r="G1409" s="527">
        <f>IF($L1398="TC",0,IF($L1398="Nso",0,VLOOKUP($A1395,'Marks Entry'!$B$9:$FN$108,19,0)))</f>
        <v>0</v>
      </c>
      <c r="H1409" s="528">
        <f>SUM(E1409:G1409)</f>
        <v>0</v>
      </c>
      <c r="I1409" s="1326">
        <f>IF($L1398="TC",0,IF($L1398="Nso",0,VLOOKUP($A1395,'Marks Entry'!$B$9:$FN$108,23,0)))</f>
        <v>0</v>
      </c>
      <c r="J1409" s="1327"/>
      <c r="K1409" s="532">
        <f>SUM(H1409,I1409)</f>
        <v>0</v>
      </c>
      <c r="L1409" s="1328">
        <f>IF($L1398="TC",0,IF($L1398="Nso",0,VLOOKUP($A1395,'Marks Entry'!$B$9:$FN$108,26,0)))</f>
        <v>0</v>
      </c>
      <c r="M1409" s="1329"/>
      <c r="N1409" s="537">
        <f>SUM(H1409,I1409,L1409)</f>
        <v>0</v>
      </c>
      <c r="O1409" s="544" t="str">
        <f>IF($L1398="TC",0,IF($L1398="Nso",0,VLOOKUP($A1395,'Marks Entry'!$B$9:$FN$108,30,0)))</f>
        <v>E</v>
      </c>
      <c r="P1409" s="1007"/>
    </row>
    <row r="1410" spans="1:16" s="73" customFormat="1" ht="20.45" customHeight="1">
      <c r="A1410" s="1425"/>
      <c r="B1410" s="543" t="s">
        <v>210</v>
      </c>
      <c r="C1410" s="1271" t="str">
        <f>'Marks Entry'!$AF$3</f>
        <v>ENGLISH</v>
      </c>
      <c r="D1410" s="1272"/>
      <c r="E1410" s="527">
        <f>IF($L1398="TC",0,IF($L1398="Nso",0,VLOOKUP($A1395,'Marks Entry'!$B$9:$FN$108,33,0)))</f>
        <v>0</v>
      </c>
      <c r="F1410" s="527">
        <f>IF($L1398="TC",0,IF($L1398="Nso",0,VLOOKUP($A1395,'Marks Entry'!$B$9:$FN$108,36,0)))</f>
        <v>0</v>
      </c>
      <c r="G1410" s="527">
        <f>IF($L1398="TC",0,IF($L1398="Nso",0,VLOOKUP($A1395,'Marks Entry'!$B$9:$FN$108,39,0)))</f>
        <v>0</v>
      </c>
      <c r="H1410" s="529">
        <f t="shared" ref="H1410:H1414" si="114">SUM(E1410:G1410)</f>
        <v>0</v>
      </c>
      <c r="I1410" s="1273">
        <f>IF($L1398="TC",0,IF($L1398="Nso",0,VLOOKUP($A1395,'Marks Entry'!$B$9:$FN$108,43,0)))</f>
        <v>0</v>
      </c>
      <c r="J1410" s="1274"/>
      <c r="K1410" s="533">
        <f t="shared" ref="K1410:K1414" si="115">SUM(H1410,I1410)</f>
        <v>0</v>
      </c>
      <c r="L1410" s="1275">
        <f>IF($L1398="TC",0,IF($L1398="Nso",0,VLOOKUP($A1395,'Marks Entry'!$B$9:$FN$108,46,0)))</f>
        <v>0</v>
      </c>
      <c r="M1410" s="1276"/>
      <c r="N1410" s="537">
        <f t="shared" ref="N1410:N1414" si="116">SUM(H1410,I1410,L1410)</f>
        <v>0</v>
      </c>
      <c r="O1410" s="544" t="str">
        <f>IF($L1398="TC",0,IF($L1398="Nso",0,VLOOKUP($A1395,'Marks Entry'!$B$9:$FN$108,50,0)))</f>
        <v>E</v>
      </c>
      <c r="P1410" s="1007"/>
    </row>
    <row r="1411" spans="1:16" s="73" customFormat="1" ht="20.45" customHeight="1">
      <c r="A1411" s="1425"/>
      <c r="B1411" s="543" t="s">
        <v>210</v>
      </c>
      <c r="C1411" s="1271" t="str">
        <f>'Marks Entry'!$AZ$3</f>
        <v>SANSKRIT</v>
      </c>
      <c r="D1411" s="1272"/>
      <c r="E1411" s="527">
        <f>IF($L1398="TC",0,IF($L1398="Nso",0,VLOOKUP($A1395,'Marks Entry'!$B$9:$FN$108,53,0)))</f>
        <v>0</v>
      </c>
      <c r="F1411" s="527">
        <f>IF($L1398="TC",0,IF($L1398="TC",0,IF($L1398="Nso",0,VLOOKUP($A1395,'Marks Entry'!$B$9:$FN$108,56,0))))</f>
        <v>0</v>
      </c>
      <c r="G1411" s="527">
        <f>IF($L1398="TC",0,IF($L1398="TC",0,IF($L1398="Nso",0,VLOOKUP($A1395,'Marks Entry'!$B$9:$FN$108,59,0))))</f>
        <v>0</v>
      </c>
      <c r="H1411" s="529">
        <f t="shared" si="114"/>
        <v>0</v>
      </c>
      <c r="I1411" s="1273">
        <f>IF($L1398="TC",0,IF($L1398="Nso",0,VLOOKUP($A1395,'Marks Entry'!$B$9:$FN$108,63,0)))</f>
        <v>0</v>
      </c>
      <c r="J1411" s="1274"/>
      <c r="K1411" s="533">
        <f t="shared" si="115"/>
        <v>0</v>
      </c>
      <c r="L1411" s="1275">
        <f>IF($L1398="TC",0,IF($L1398="Nso",0,VLOOKUP($A1395,'Marks Entry'!$B$9:$FN$108,66,0)))</f>
        <v>0</v>
      </c>
      <c r="M1411" s="1276"/>
      <c r="N1411" s="537">
        <f t="shared" si="116"/>
        <v>0</v>
      </c>
      <c r="O1411" s="544" t="str">
        <f>IF($L1398="TC",0,IF($L1398="Nso",0,VLOOKUP($A1395,'Marks Entry'!$B$9:$FN$108,70,0)))</f>
        <v>E</v>
      </c>
      <c r="P1411" s="1007"/>
    </row>
    <row r="1412" spans="1:16" s="73" customFormat="1" ht="20.45" customHeight="1">
      <c r="A1412" s="1425"/>
      <c r="B1412" s="543" t="s">
        <v>210</v>
      </c>
      <c r="C1412" s="1271" t="str">
        <f>'Marks Entry'!$BT$3</f>
        <v>SCIENCE</v>
      </c>
      <c r="D1412" s="1272"/>
      <c r="E1412" s="527">
        <f>IF($L1398="TC",0,IF($L1398="Nso",0,VLOOKUP($A1395,'Marks Entry'!$B$9:$FN$108,73,0)))</f>
        <v>0</v>
      </c>
      <c r="F1412" s="527">
        <f>IF($L1398="TC",0,IF($L1398="Nso",0,VLOOKUP($A1395,'Marks Entry'!$B$9:$FN$108,76,0)))</f>
        <v>0</v>
      </c>
      <c r="G1412" s="527">
        <f>IF($L1398="TC",0,IF($L1398="Nso",0,VLOOKUP($A1395,'Marks Entry'!$B$9:$FN$108,79,0)))</f>
        <v>0</v>
      </c>
      <c r="H1412" s="529">
        <f t="shared" si="114"/>
        <v>0</v>
      </c>
      <c r="I1412" s="1273">
        <f>IF($L1398="TC",0,IF($L1398="Nso",0,VLOOKUP($A1395,'Marks Entry'!$B$9:$FN$108,83,0)))</f>
        <v>0</v>
      </c>
      <c r="J1412" s="1274"/>
      <c r="K1412" s="533">
        <f t="shared" si="115"/>
        <v>0</v>
      </c>
      <c r="L1412" s="1275">
        <f>IF($L1398="TC",0,IF($L1398="Nso",0,VLOOKUP($A1395,'Marks Entry'!$B$9:$FN$108,86,0)))</f>
        <v>0</v>
      </c>
      <c r="M1412" s="1276"/>
      <c r="N1412" s="537">
        <f t="shared" si="116"/>
        <v>0</v>
      </c>
      <c r="O1412" s="544" t="str">
        <f>IF($L1398="TC",0,IF($L1398="Nso",0,VLOOKUP($A1395,'Marks Entry'!$B$9:$FN$108,90,0)))</f>
        <v>E</v>
      </c>
      <c r="P1412" s="1007"/>
    </row>
    <row r="1413" spans="1:16" s="73" customFormat="1" ht="20.45" customHeight="1">
      <c r="A1413" s="1425"/>
      <c r="B1413" s="543" t="s">
        <v>210</v>
      </c>
      <c r="C1413" s="1271" t="str">
        <f>'Marks Entry'!$CN$3</f>
        <v>MATHEMATICS</v>
      </c>
      <c r="D1413" s="1272"/>
      <c r="E1413" s="527">
        <f>IF($L1398="TC",0,IF($L1398="Nso",0,VLOOKUP($A1395,'Marks Entry'!$B$9:$FN$108,93,0)))</f>
        <v>0</v>
      </c>
      <c r="F1413" s="527">
        <f>IF($L1398="TC",0,IF($L1398="Nso",0,VLOOKUP($A1395,'Marks Entry'!$B$9:$FN$108,96,0)))</f>
        <v>0</v>
      </c>
      <c r="G1413" s="527">
        <f>IF($L1398="TC",0,IF($L1398="Nso",0,VLOOKUP($A1395,'Marks Entry'!$B$9:$FN$108,99,0)))</f>
        <v>0</v>
      </c>
      <c r="H1413" s="529">
        <f t="shared" si="114"/>
        <v>0</v>
      </c>
      <c r="I1413" s="1273">
        <f>IF($L1398="TC",0,IF($L1398="Nso",0,VLOOKUP($A1395,'Marks Entry'!$B$9:$FN$108,103,0)))</f>
        <v>0</v>
      </c>
      <c r="J1413" s="1274"/>
      <c r="K1413" s="533">
        <f t="shared" si="115"/>
        <v>0</v>
      </c>
      <c r="L1413" s="1275">
        <f>IF($L1398="TC",0,IF($L1398="Nso",0,VLOOKUP($A1395,'Marks Entry'!$B$9:$FN$108,106,0)))</f>
        <v>0</v>
      </c>
      <c r="M1413" s="1276"/>
      <c r="N1413" s="537">
        <f t="shared" si="116"/>
        <v>0</v>
      </c>
      <c r="O1413" s="544" t="str">
        <f>IF($L1398="TC",0,IF($L1398="Nso",0,VLOOKUP($A1395,'Marks Entry'!$B$9:$FN$108,110,0)))</f>
        <v>E</v>
      </c>
      <c r="P1413" s="1007"/>
    </row>
    <row r="1414" spans="1:16" s="73" customFormat="1" ht="20.45" customHeight="1" thickBot="1">
      <c r="A1414" s="1425"/>
      <c r="B1414" s="543" t="s">
        <v>210</v>
      </c>
      <c r="C1414" s="1277" t="str">
        <f>'Marks Entry'!$DH$3</f>
        <v>SOCIAL SCIENCE</v>
      </c>
      <c r="D1414" s="1278"/>
      <c r="E1414" s="527">
        <f>IF($L1398="TC",0,IF($L1398="Nso",0,VLOOKUP($A1395,'Marks Entry'!$B$9:$FN$108,113,0)))</f>
        <v>0</v>
      </c>
      <c r="F1414" s="527">
        <f>IF($L1398="TC",0,IF($L1398="Nso",0,VLOOKUP($A1395,'Marks Entry'!$B$9:$FN$108,116,0)))</f>
        <v>0</v>
      </c>
      <c r="G1414" s="527">
        <f>IF($L1398="TC",0,IF($L1398="Nso",0,VLOOKUP($A1395,'Marks Entry'!$B$9:$FN$108,119,0)))</f>
        <v>0</v>
      </c>
      <c r="H1414" s="530">
        <f t="shared" si="114"/>
        <v>0</v>
      </c>
      <c r="I1414" s="1279">
        <f>IF($L1398="TC",0,IF($L1398="Nso",0,VLOOKUP($A1395,'Marks Entry'!$B$9:$FN$108,123,0)))</f>
        <v>0</v>
      </c>
      <c r="J1414" s="1280"/>
      <c r="K1414" s="534">
        <f t="shared" si="115"/>
        <v>0</v>
      </c>
      <c r="L1414" s="1281">
        <f>IF($L1398="TC",0,IF($L1398="Nso",0,VLOOKUP($A1395,'Marks Entry'!$B$9:$FN$108,126,0)))</f>
        <v>0</v>
      </c>
      <c r="M1414" s="1282"/>
      <c r="N1414" s="537">
        <f t="shared" si="116"/>
        <v>0</v>
      </c>
      <c r="O1414" s="544" t="str">
        <f>IF($L1398="TC",0,IF($L1398="Nso",0,VLOOKUP($A1395,'Marks Entry'!$B$9:$FN$108,130,0)))</f>
        <v>E</v>
      </c>
      <c r="P1414" s="1007"/>
    </row>
    <row r="1415" spans="1:16" s="73" customFormat="1" ht="20.45" customHeight="1">
      <c r="A1415" s="1425"/>
      <c r="B1415" s="543" t="s">
        <v>210</v>
      </c>
      <c r="C1415" s="1350" t="s">
        <v>87</v>
      </c>
      <c r="D1415" s="1351"/>
      <c r="E1415" s="1352"/>
      <c r="F1415" s="1356" t="s">
        <v>88</v>
      </c>
      <c r="G1415" s="1357"/>
      <c r="H1415" s="1358" t="s">
        <v>89</v>
      </c>
      <c r="I1415" s="1358"/>
      <c r="J1415" s="1359" t="s">
        <v>44</v>
      </c>
      <c r="K1415" s="1360"/>
      <c r="L1415" s="236" t="s">
        <v>95</v>
      </c>
      <c r="M1415" s="691" t="s">
        <v>208</v>
      </c>
      <c r="N1415" s="200" t="s">
        <v>42</v>
      </c>
      <c r="O1415" s="545" t="s">
        <v>46</v>
      </c>
      <c r="P1415" s="1007"/>
    </row>
    <row r="1416" spans="1:16" s="73" customFormat="1" ht="20.45" customHeight="1" thickBot="1">
      <c r="A1416" s="1425"/>
      <c r="B1416" s="543" t="s">
        <v>210</v>
      </c>
      <c r="C1416" s="1353"/>
      <c r="D1416" s="1354"/>
      <c r="E1416" s="1355"/>
      <c r="F1416" s="1361">
        <f>IF($L1398="TC",0,IF($L1398="Nso",0,VLOOKUP($A1395,'Marks Entry'!$B$9:$FN$108,161,0)))</f>
        <v>1200</v>
      </c>
      <c r="G1416" s="1362"/>
      <c r="H1416" s="1363">
        <f>IF($L1398="TC",0,IF($L1398="Nso",0,VLOOKUP($A1395,'Marks Entry'!$B$9:$FN$108,162,0)))</f>
        <v>0</v>
      </c>
      <c r="I1416" s="1363"/>
      <c r="J1416" s="1364">
        <f>IF($L1398="TC",0,IF($L1398="Nso",0,VLOOKUP($A1395,'Marks Entry'!$B$9:$FN$108,163,0)))</f>
        <v>0</v>
      </c>
      <c r="K1416" s="1365"/>
      <c r="L1416" s="237" t="str">
        <f>IF($L1398="TC",0,IF($L1398="Nso",0,VLOOKUP($A1395,'Marks Entry'!$B$9:$FN$108,164,0)))</f>
        <v/>
      </c>
      <c r="M1416" s="237" t="str">
        <f>IF($L1398="TC",0,IF($L1398="Nso",0,VLOOKUP($A1395,'Marks Entry'!$B$9:$FN$108,165,0)))</f>
        <v/>
      </c>
      <c r="N1416" s="542" t="str">
        <f>IF($L1398="TC","TC",IF($L1398="Nso","NSO",VLOOKUP($A1395,'Marks Entry'!$B$9:$FN$108,166,0)))</f>
        <v>PROMOTED</v>
      </c>
      <c r="O1416" s="546" t="str">
        <f>IF($L1398="Nso",0,VLOOKUP($A1395,'Marks Entry'!$B$9:$FN$108,168,0))</f>
        <v/>
      </c>
      <c r="P1416" s="1007"/>
    </row>
    <row r="1417" spans="1:16" s="73" customFormat="1" ht="20.45" customHeight="1">
      <c r="A1417" s="1425"/>
      <c r="B1417" s="543" t="s">
        <v>210</v>
      </c>
      <c r="C1417" s="1332" t="s">
        <v>62</v>
      </c>
      <c r="D1417" s="1333"/>
      <c r="E1417" s="1333"/>
      <c r="F1417" s="1333"/>
      <c r="G1417" s="1333"/>
      <c r="H1417" s="1333"/>
      <c r="I1417" s="1334"/>
      <c r="J1417" s="1335" t="s">
        <v>63</v>
      </c>
      <c r="K1417" s="1335"/>
      <c r="L1417" s="1336"/>
      <c r="M1417" s="238">
        <f>IF($L1398="TC",0,IF($L1398="Nso",0,VLOOKUP($A1395,'Marks Entry'!$B$9:$FN$108,158,0)))</f>
        <v>0</v>
      </c>
      <c r="N1417" s="1337" t="s">
        <v>104</v>
      </c>
      <c r="O1417" s="1338"/>
      <c r="P1417" s="1007"/>
    </row>
    <row r="1418" spans="1:16" s="73" customFormat="1" ht="20.45" customHeight="1" thickBot="1">
      <c r="A1418" s="1425"/>
      <c r="B1418" s="543" t="s">
        <v>210</v>
      </c>
      <c r="C1418" s="1339" t="s">
        <v>57</v>
      </c>
      <c r="D1418" s="1340"/>
      <c r="E1418" s="1340"/>
      <c r="F1418" s="1341" t="s">
        <v>168</v>
      </c>
      <c r="G1418" s="1341"/>
      <c r="H1418" s="1341"/>
      <c r="I1418" s="523" t="s">
        <v>50</v>
      </c>
      <c r="J1418" s="1342" t="s">
        <v>64</v>
      </c>
      <c r="K1418" s="1342"/>
      <c r="L1418" s="1343"/>
      <c r="M1418" s="239">
        <f>IF($L1398="TC",0,IF($L1398="Nso",0,VLOOKUP($A1395,'Marks Entry'!$B$9:$FN$108,159,0)))</f>
        <v>0</v>
      </c>
      <c r="N1418" s="1344" t="str">
        <f>IF($L1398="TC",0,IF($L1398="Nso",0,VLOOKUP($A1395,'Marks Entry'!$B$9:$FN$108,160,0)))</f>
        <v/>
      </c>
      <c r="O1418" s="1345"/>
      <c r="P1418" s="1007"/>
    </row>
    <row r="1419" spans="1:16" s="73" customFormat="1" ht="20.45" customHeight="1">
      <c r="A1419" s="1425"/>
      <c r="B1419" s="543" t="s">
        <v>210</v>
      </c>
      <c r="C1419" s="1339"/>
      <c r="D1419" s="1340"/>
      <c r="E1419" s="1340"/>
      <c r="F1419" s="1341"/>
      <c r="G1419" s="1341"/>
      <c r="H1419" s="1341"/>
      <c r="I1419" s="524" t="s">
        <v>102</v>
      </c>
      <c r="J1419" s="1346" t="s">
        <v>65</v>
      </c>
      <c r="K1419" s="1346"/>
      <c r="L1419" s="1347"/>
      <c r="M1419" s="1348" t="str">
        <f>IF($L1398="TC",0,IF($L1398="Nso",0,VLOOKUP($A1395,'Marks Entry'!$B$9:$FN$108,169,0)))</f>
        <v>Need Improvement</v>
      </c>
      <c r="N1419" s="1348"/>
      <c r="O1419" s="1349"/>
      <c r="P1419" s="1007"/>
    </row>
    <row r="1420" spans="1:16" s="73" customFormat="1" ht="20.45" customHeight="1">
      <c r="A1420" s="1425"/>
      <c r="B1420" s="543" t="s">
        <v>210</v>
      </c>
      <c r="C1420" s="1397" t="str">
        <f>'Marks Entry'!$EB$3</f>
        <v>Work Exp.</v>
      </c>
      <c r="D1420" s="1398"/>
      <c r="E1420" s="1399"/>
      <c r="F1420" s="1400" t="str">
        <f>IF($L1398="TC",0,IF($L1398="Nso",0,VLOOKUP($A1395,'Marks Entry'!$B$9:$GM$108,186,0)))</f>
        <v>0/100</v>
      </c>
      <c r="G1420" s="1400"/>
      <c r="H1420" s="1400"/>
      <c r="I1420" s="59" t="str">
        <f>IF($L1398="TC",0,IF($L1398="Nso",0,VLOOKUP($A1395,'Marks Entry'!$B$9:$GM$108,139,0)))</f>
        <v>E</v>
      </c>
      <c r="J1420" s="1401" t="s">
        <v>81</v>
      </c>
      <c r="K1420" s="1401"/>
      <c r="L1420" s="1402"/>
      <c r="M1420" s="1403">
        <f>'Marks Entry'!$AA$2</f>
        <v>45041</v>
      </c>
      <c r="N1420" s="1403"/>
      <c r="O1420" s="1404"/>
      <c r="P1420" s="1007"/>
    </row>
    <row r="1421" spans="1:16" s="73" customFormat="1" ht="20.45" customHeight="1">
      <c r="A1421" s="1425"/>
      <c r="B1421" s="543" t="s">
        <v>210</v>
      </c>
      <c r="C1421" s="1405" t="str">
        <f>'Marks Entry'!$EK$3</f>
        <v>Art Edu.</v>
      </c>
      <c r="D1421" s="1400"/>
      <c r="E1421" s="1400"/>
      <c r="F1421" s="1406" t="str">
        <f>IF($L1398="TC",0,IF($L1398="Nso",0,VLOOKUP($A1395,'Marks Entry'!$B$9:$GM$108,190,0)))</f>
        <v>0/100</v>
      </c>
      <c r="G1421" s="1407"/>
      <c r="H1421" s="1408"/>
      <c r="I1421" s="59" t="str">
        <f>IF($L1398="TC",0,IF($L1398="Nso",0,VLOOKUP($A1395,'Marks Entry'!$B$9:$GM$108,148,0)))</f>
        <v>E</v>
      </c>
      <c r="J1421" s="1409"/>
      <c r="K1421" s="1409"/>
      <c r="L1421" s="1410"/>
      <c r="M1421" s="1410"/>
      <c r="N1421" s="1410"/>
      <c r="O1421" s="1411"/>
      <c r="P1421" s="1007"/>
    </row>
    <row r="1422" spans="1:16" s="73" customFormat="1" ht="20.45" customHeight="1">
      <c r="A1422" s="1425"/>
      <c r="B1422" s="543" t="s">
        <v>210</v>
      </c>
      <c r="C1422" s="1366" t="str">
        <f>'Marks Entry'!$ET$3</f>
        <v>HEALTH &amp; PHY. EDU.</v>
      </c>
      <c r="D1422" s="1367"/>
      <c r="E1422" s="1367"/>
      <c r="F1422" s="1368" t="str">
        <f>IF($L1398="TC",0,IF($L1398="Nso",0,VLOOKUP($A1395,'Marks Entry'!$B$9:$GM$108,194,0)))</f>
        <v>0/100</v>
      </c>
      <c r="G1422" s="1369"/>
      <c r="H1422" s="1370"/>
      <c r="I1422" s="59" t="str">
        <f>IF($L1398="TC",0,IF($L1398="Nso",0,VLOOKUP($A1395,'Marks Entry'!$B$9:$GM$108,157,0)))</f>
        <v>E</v>
      </c>
      <c r="J1422" s="1371" t="s">
        <v>77</v>
      </c>
      <c r="K1422" s="1372"/>
      <c r="L1422" s="1373"/>
      <c r="M1422" s="1377"/>
      <c r="N1422" s="1372"/>
      <c r="O1422" s="1378"/>
      <c r="P1422" s="1007"/>
    </row>
    <row r="1423" spans="1:16" s="73" customFormat="1" ht="20.45" customHeight="1">
      <c r="A1423" s="1425"/>
      <c r="B1423" s="543" t="s">
        <v>210</v>
      </c>
      <c r="C1423" s="1381" t="s">
        <v>66</v>
      </c>
      <c r="D1423" s="1382"/>
      <c r="E1423" s="1382"/>
      <c r="F1423" s="1382"/>
      <c r="G1423" s="1382"/>
      <c r="H1423" s="1382"/>
      <c r="I1423" s="1383"/>
      <c r="J1423" s="1374"/>
      <c r="K1423" s="1375"/>
      <c r="L1423" s="1376"/>
      <c r="M1423" s="1379"/>
      <c r="N1423" s="1375"/>
      <c r="O1423" s="1380"/>
      <c r="P1423" s="1007"/>
    </row>
    <row r="1424" spans="1:16" s="73" customFormat="1" ht="20.45" customHeight="1" thickBot="1">
      <c r="A1424" s="1425"/>
      <c r="B1424" s="543" t="s">
        <v>210</v>
      </c>
      <c r="C1424" s="60" t="s">
        <v>67</v>
      </c>
      <c r="D1424" s="1384" t="s">
        <v>72</v>
      </c>
      <c r="E1424" s="1385"/>
      <c r="F1424" s="1384" t="s">
        <v>73</v>
      </c>
      <c r="G1424" s="1386"/>
      <c r="H1424" s="1386"/>
      <c r="I1424" s="1387"/>
      <c r="J1424" s="1388" t="s">
        <v>78</v>
      </c>
      <c r="K1424" s="1389"/>
      <c r="L1424" s="1389"/>
      <c r="M1424" s="1389"/>
      <c r="N1424" s="1389"/>
      <c r="O1424" s="1390"/>
      <c r="P1424" s="1007"/>
    </row>
    <row r="1425" spans="1:16" s="73" customFormat="1" ht="20.45" customHeight="1">
      <c r="A1425" s="1425"/>
      <c r="B1425" s="543" t="s">
        <v>210</v>
      </c>
      <c r="C1425" s="690" t="s">
        <v>68</v>
      </c>
      <c r="D1425" s="1328" t="s">
        <v>211</v>
      </c>
      <c r="E1425" s="1327"/>
      <c r="F1425" s="1394" t="s">
        <v>74</v>
      </c>
      <c r="G1425" s="1395"/>
      <c r="H1425" s="1395"/>
      <c r="I1425" s="1396"/>
      <c r="J1425" s="1391"/>
      <c r="K1425" s="1392"/>
      <c r="L1425" s="1392"/>
      <c r="M1425" s="1392"/>
      <c r="N1425" s="1392"/>
      <c r="O1425" s="1393"/>
      <c r="P1425" s="1007"/>
    </row>
    <row r="1426" spans="1:16" s="73" customFormat="1" ht="20.45" customHeight="1">
      <c r="A1426" s="1425"/>
      <c r="B1426" s="543" t="s">
        <v>210</v>
      </c>
      <c r="C1426" s="689" t="s">
        <v>69</v>
      </c>
      <c r="D1426" s="1275" t="s">
        <v>212</v>
      </c>
      <c r="E1426" s="1274"/>
      <c r="F1426" s="1413" t="s">
        <v>75</v>
      </c>
      <c r="G1426" s="1414"/>
      <c r="H1426" s="1414"/>
      <c r="I1426" s="1415"/>
      <c r="J1426" s="1391"/>
      <c r="K1426" s="1392"/>
      <c r="L1426" s="1392"/>
      <c r="M1426" s="1392"/>
      <c r="N1426" s="1392"/>
      <c r="O1426" s="1393"/>
      <c r="P1426" s="1007"/>
    </row>
    <row r="1427" spans="1:16" s="73" customFormat="1" ht="20.45" customHeight="1">
      <c r="A1427" s="1425"/>
      <c r="B1427" s="543" t="s">
        <v>210</v>
      </c>
      <c r="C1427" s="689" t="s">
        <v>71</v>
      </c>
      <c r="D1427" s="1275" t="s">
        <v>213</v>
      </c>
      <c r="E1427" s="1274"/>
      <c r="F1427" s="1413" t="s">
        <v>76</v>
      </c>
      <c r="G1427" s="1414"/>
      <c r="H1427" s="1414"/>
      <c r="I1427" s="1415"/>
      <c r="J1427" s="1416" t="s">
        <v>90</v>
      </c>
      <c r="K1427" s="1417"/>
      <c r="L1427" s="1417"/>
      <c r="M1427" s="1417"/>
      <c r="N1427" s="1417"/>
      <c r="O1427" s="1418"/>
      <c r="P1427" s="1007"/>
    </row>
    <row r="1428" spans="1:16" s="73" customFormat="1" ht="20.45" customHeight="1">
      <c r="A1428" s="1425"/>
      <c r="B1428" s="543" t="s">
        <v>210</v>
      </c>
      <c r="C1428" s="689" t="s">
        <v>70</v>
      </c>
      <c r="D1428" s="1275" t="s">
        <v>214</v>
      </c>
      <c r="E1428" s="1274"/>
      <c r="F1428" s="1413" t="s">
        <v>103</v>
      </c>
      <c r="G1428" s="1414"/>
      <c r="H1428" s="1414"/>
      <c r="I1428" s="1415"/>
      <c r="J1428" s="1416"/>
      <c r="K1428" s="1417"/>
      <c r="L1428" s="1417"/>
      <c r="M1428" s="1417"/>
      <c r="N1428" s="1417"/>
      <c r="O1428" s="1418"/>
      <c r="P1428" s="1007"/>
    </row>
    <row r="1429" spans="1:16" s="73" customFormat="1" ht="20.45" customHeight="1" thickBot="1">
      <c r="A1429" s="1425"/>
      <c r="B1429" s="547" t="s">
        <v>210</v>
      </c>
      <c r="C1429" s="548" t="s">
        <v>153</v>
      </c>
      <c r="D1429" s="1281" t="s">
        <v>215</v>
      </c>
      <c r="E1429" s="1280"/>
      <c r="F1429" s="1422" t="s">
        <v>216</v>
      </c>
      <c r="G1429" s="1423"/>
      <c r="H1429" s="1423"/>
      <c r="I1429" s="1424"/>
      <c r="J1429" s="1419"/>
      <c r="K1429" s="1420"/>
      <c r="L1429" s="1420"/>
      <c r="M1429" s="1420"/>
      <c r="N1429" s="1420"/>
      <c r="O1429" s="1421"/>
      <c r="P1429" s="1007"/>
    </row>
    <row r="1430" spans="1:16" s="73" customFormat="1" ht="21" customHeight="1">
      <c r="A1430" s="1412"/>
      <c r="B1430" s="1412"/>
      <c r="C1430" s="1412"/>
      <c r="D1430" s="1412"/>
      <c r="E1430" s="1412"/>
      <c r="F1430" s="1412"/>
      <c r="G1430" s="1412"/>
      <c r="H1430" s="1412"/>
      <c r="I1430" s="1412"/>
      <c r="J1430" s="1412"/>
      <c r="K1430" s="1412"/>
      <c r="L1430" s="1412"/>
      <c r="M1430" s="1412"/>
      <c r="N1430" s="1412"/>
      <c r="O1430" s="1412"/>
      <c r="P1430" s="1412"/>
    </row>
    <row r="1431" spans="1:16" s="73" customFormat="1" ht="21" customHeight="1">
      <c r="A1431" s="692"/>
      <c r="B1431" s="688"/>
      <c r="C1431" s="688"/>
      <c r="D1431" s="688"/>
      <c r="E1431" s="688"/>
      <c r="F1431" s="688"/>
      <c r="G1431" s="688"/>
      <c r="H1431" s="688"/>
      <c r="I1431" s="688"/>
      <c r="J1431" s="688"/>
      <c r="K1431" s="688"/>
      <c r="L1431" s="688"/>
      <c r="M1431" s="688"/>
      <c r="N1431" s="688"/>
      <c r="O1431" s="688"/>
      <c r="P1431" s="688"/>
    </row>
    <row r="1432" spans="1:16" s="73" customFormat="1" ht="17.25" customHeight="1" thickBot="1">
      <c r="A1432" s="241">
        <f>A1395+1</f>
        <v>40</v>
      </c>
      <c r="B1432" s="1302" t="s">
        <v>53</v>
      </c>
      <c r="C1432" s="1302"/>
      <c r="D1432" s="1302"/>
      <c r="E1432" s="1302"/>
      <c r="F1432" s="1302"/>
      <c r="G1432" s="1302"/>
      <c r="H1432" s="1302"/>
      <c r="I1432" s="1302"/>
      <c r="J1432" s="1302"/>
      <c r="K1432" s="1302"/>
      <c r="L1432" s="1302"/>
      <c r="M1432" s="1302"/>
      <c r="N1432" s="1302"/>
      <c r="O1432" s="1302"/>
      <c r="P1432" s="1007"/>
    </row>
    <row r="1433" spans="1:16" s="73" customFormat="1" ht="44.25" customHeight="1">
      <c r="A1433" s="1425"/>
      <c r="B1433" s="1304" t="str">
        <f>IF(L1435&gt;0,CONCATENATE(I1435,L1435),0)</f>
        <v>Roll No.:-940</v>
      </c>
      <c r="C1433" s="1306"/>
      <c r="D1433" s="1308" t="str">
        <f>Master!$E$8</f>
        <v>Govt. Sr. Secondary School Raimalwada</v>
      </c>
      <c r="E1433" s="1309"/>
      <c r="F1433" s="1309"/>
      <c r="G1433" s="1309"/>
      <c r="H1433" s="1309"/>
      <c r="I1433" s="1309"/>
      <c r="J1433" s="1309"/>
      <c r="K1433" s="1309"/>
      <c r="L1433" s="1309"/>
      <c r="M1433" s="1309"/>
      <c r="N1433" s="1309"/>
      <c r="O1433" s="1310"/>
      <c r="P1433" s="1007"/>
    </row>
    <row r="1434" spans="1:16" s="73" customFormat="1" ht="26.25" customHeight="1" thickBot="1">
      <c r="A1434" s="1425"/>
      <c r="B1434" s="1305"/>
      <c r="C1434" s="1307"/>
      <c r="D1434" s="1311" t="str">
        <f>Master!$E$11</f>
        <v>P.S.-Bapini (Jodhpur)</v>
      </c>
      <c r="E1434" s="1311"/>
      <c r="F1434" s="1311"/>
      <c r="G1434" s="1311"/>
      <c r="H1434" s="1311"/>
      <c r="I1434" s="1311"/>
      <c r="J1434" s="1311"/>
      <c r="K1434" s="1311"/>
      <c r="L1434" s="1311"/>
      <c r="M1434" s="1311"/>
      <c r="N1434" s="1311"/>
      <c r="O1434" s="1312"/>
      <c r="P1434" s="1007"/>
    </row>
    <row r="1435" spans="1:16" s="73" customFormat="1" ht="15" customHeight="1">
      <c r="A1435" s="1425"/>
      <c r="B1435" s="1313"/>
      <c r="C1435" s="1314" t="s">
        <v>163</v>
      </c>
      <c r="D1435" s="1315"/>
      <c r="E1435" s="1315"/>
      <c r="F1435" s="1315"/>
      <c r="G1435" s="1315"/>
      <c r="H1435" s="1316"/>
      <c r="I1435" s="1320" t="s">
        <v>125</v>
      </c>
      <c r="J1435" s="1321"/>
      <c r="K1435" s="1321"/>
      <c r="L1435" s="1286">
        <f>VLOOKUP(A1432,'Marks Entry'!$B$9:$G$108,6)</f>
        <v>940</v>
      </c>
      <c r="M1435" s="1288" t="str">
        <f>CONCATENATE('Marks Entry'!$C$3,"0",'Marks Entry'!$G$3)</f>
        <v>School U-Dise Code :-08151106901</v>
      </c>
      <c r="N1435" s="1289"/>
      <c r="O1435" s="1290"/>
      <c r="P1435" s="1007"/>
    </row>
    <row r="1436" spans="1:16" s="73" customFormat="1" ht="15" customHeight="1">
      <c r="A1436" s="1425"/>
      <c r="B1436" s="1313"/>
      <c r="C1436" s="1314"/>
      <c r="D1436" s="1315"/>
      <c r="E1436" s="1315"/>
      <c r="F1436" s="1315"/>
      <c r="G1436" s="1315"/>
      <c r="H1436" s="1316"/>
      <c r="I1436" s="1320"/>
      <c r="J1436" s="1321"/>
      <c r="K1436" s="1321"/>
      <c r="L1436" s="1286"/>
      <c r="M1436" s="1291" t="str">
        <f>CONCATENATE('Marks Entry'!$I$3,'Marks Entry'!$J$3)</f>
        <v>Session :-2022-23</v>
      </c>
      <c r="N1436" s="1292"/>
      <c r="O1436" s="1293"/>
      <c r="P1436" s="1007"/>
    </row>
    <row r="1437" spans="1:16" s="73" customFormat="1" ht="15" customHeight="1" thickBot="1">
      <c r="A1437" s="1425"/>
      <c r="B1437" s="1313"/>
      <c r="C1437" s="1317"/>
      <c r="D1437" s="1318"/>
      <c r="E1437" s="1318"/>
      <c r="F1437" s="1318"/>
      <c r="G1437" s="1318"/>
      <c r="H1437" s="1319"/>
      <c r="I1437" s="1322"/>
      <c r="J1437" s="1323"/>
      <c r="K1437" s="1323"/>
      <c r="L1437" s="1287"/>
      <c r="M1437" s="1294"/>
      <c r="N1437" s="1295"/>
      <c r="O1437" s="1296"/>
      <c r="P1437" s="1007"/>
    </row>
    <row r="1438" spans="1:16" s="73" customFormat="1" ht="19.5" customHeight="1">
      <c r="A1438" s="1425"/>
      <c r="B1438" s="543" t="s">
        <v>210</v>
      </c>
      <c r="C1438" s="1297" t="s">
        <v>21</v>
      </c>
      <c r="D1438" s="1298"/>
      <c r="E1438" s="1298"/>
      <c r="F1438" s="1298"/>
      <c r="G1438" s="1299"/>
      <c r="H1438" s="13" t="s">
        <v>161</v>
      </c>
      <c r="I1438" s="1300">
        <f>VLOOKUP($A1432,'Marks Entry'!$B$9:$FN$108,4,0)</f>
        <v>0</v>
      </c>
      <c r="J1438" s="1300"/>
      <c r="K1438" s="1300"/>
      <c r="L1438" s="1300"/>
      <c r="M1438" s="1300"/>
      <c r="N1438" s="1300"/>
      <c r="O1438" s="1301"/>
      <c r="P1438" s="1007"/>
    </row>
    <row r="1439" spans="1:16" s="73" customFormat="1" ht="19.5" customHeight="1">
      <c r="A1439" s="1425"/>
      <c r="B1439" s="543" t="s">
        <v>210</v>
      </c>
      <c r="C1439" s="1283" t="s">
        <v>23</v>
      </c>
      <c r="D1439" s="1284"/>
      <c r="E1439" s="1284"/>
      <c r="F1439" s="1284"/>
      <c r="G1439" s="1285"/>
      <c r="H1439" s="25" t="s">
        <v>161</v>
      </c>
      <c r="I1439" s="1252">
        <f>VLOOKUP($A1432,'Marks Entry'!$B$9:$FN$108,7,0)</f>
        <v>0</v>
      </c>
      <c r="J1439" s="1252"/>
      <c r="K1439" s="1252"/>
      <c r="L1439" s="1252"/>
      <c r="M1439" s="1252"/>
      <c r="N1439" s="1252"/>
      <c r="O1439" s="1253"/>
      <c r="P1439" s="1007"/>
    </row>
    <row r="1440" spans="1:16" s="73" customFormat="1" ht="19.5" customHeight="1">
      <c r="A1440" s="1425"/>
      <c r="B1440" s="543" t="s">
        <v>210</v>
      </c>
      <c r="C1440" s="1283" t="s">
        <v>24</v>
      </c>
      <c r="D1440" s="1284"/>
      <c r="E1440" s="1284"/>
      <c r="F1440" s="1284"/>
      <c r="G1440" s="1285"/>
      <c r="H1440" s="25" t="s">
        <v>161</v>
      </c>
      <c r="I1440" s="1252">
        <f>VLOOKUP($A1432,'Marks Entry'!$B$9:$FN$108,8,0)</f>
        <v>0</v>
      </c>
      <c r="J1440" s="1252"/>
      <c r="K1440" s="1252"/>
      <c r="L1440" s="1252"/>
      <c r="M1440" s="1252"/>
      <c r="N1440" s="1252"/>
      <c r="O1440" s="1253"/>
      <c r="P1440" s="1007"/>
    </row>
    <row r="1441" spans="1:16" s="73" customFormat="1" ht="19.5" customHeight="1">
      <c r="A1441" s="1425"/>
      <c r="B1441" s="543" t="s">
        <v>210</v>
      </c>
      <c r="C1441" s="1283" t="s">
        <v>55</v>
      </c>
      <c r="D1441" s="1284"/>
      <c r="E1441" s="1284"/>
      <c r="F1441" s="1284"/>
      <c r="G1441" s="1285"/>
      <c r="H1441" s="25" t="s">
        <v>161</v>
      </c>
      <c r="I1441" s="1252">
        <f>VLOOKUP($A1432,'Marks Entry'!$B$9:$FN$108,9,0)</f>
        <v>0</v>
      </c>
      <c r="J1441" s="1252"/>
      <c r="K1441" s="1252"/>
      <c r="L1441" s="1252"/>
      <c r="M1441" s="1252"/>
      <c r="N1441" s="1252"/>
      <c r="O1441" s="1253"/>
      <c r="P1441" s="1007"/>
    </row>
    <row r="1442" spans="1:16" s="73" customFormat="1" ht="19.5" customHeight="1">
      <c r="A1442" s="1425"/>
      <c r="B1442" s="543" t="s">
        <v>210</v>
      </c>
      <c r="C1442" s="1283" t="s">
        <v>56</v>
      </c>
      <c r="D1442" s="1284"/>
      <c r="E1442" s="1284"/>
      <c r="F1442" s="1284"/>
      <c r="G1442" s="1285"/>
      <c r="H1442" s="25" t="s">
        <v>161</v>
      </c>
      <c r="I1442" s="1251" t="str">
        <f>CONCATENATE('Marks Entry'!$G$4,'Marks Entry'!$J$4)</f>
        <v>6(A)</v>
      </c>
      <c r="J1442" s="1252"/>
      <c r="K1442" s="1252"/>
      <c r="L1442" s="1252"/>
      <c r="M1442" s="1252"/>
      <c r="N1442" s="1252"/>
      <c r="O1442" s="1253"/>
      <c r="P1442" s="1007"/>
    </row>
    <row r="1443" spans="1:16" s="73" customFormat="1" ht="19.5" customHeight="1" thickBot="1">
      <c r="A1443" s="1425"/>
      <c r="B1443" s="543" t="s">
        <v>210</v>
      </c>
      <c r="C1443" s="1254" t="s">
        <v>26</v>
      </c>
      <c r="D1443" s="1255"/>
      <c r="E1443" s="1255"/>
      <c r="F1443" s="1255"/>
      <c r="G1443" s="1256"/>
      <c r="H1443" s="61" t="s">
        <v>161</v>
      </c>
      <c r="I1443" s="1257">
        <f>VLOOKUP($A1432,'Marks Entry'!$B$9:$FN$108,10,0)</f>
        <v>0</v>
      </c>
      <c r="J1443" s="1257"/>
      <c r="K1443" s="1257"/>
      <c r="L1443" s="1257"/>
      <c r="M1443" s="1257"/>
      <c r="N1443" s="1257"/>
      <c r="O1443" s="1258"/>
      <c r="P1443" s="1007"/>
    </row>
    <row r="1444" spans="1:16" s="73" customFormat="1" ht="34.5" customHeight="1">
      <c r="A1444" s="1425"/>
      <c r="B1444" s="543" t="s">
        <v>210</v>
      </c>
      <c r="C1444" s="1259" t="s">
        <v>57</v>
      </c>
      <c r="D1444" s="1260"/>
      <c r="E1444" s="525" t="s">
        <v>82</v>
      </c>
      <c r="F1444" s="525" t="s">
        <v>83</v>
      </c>
      <c r="G1444" s="525" t="str">
        <f>'Marks Entry'!$R$5</f>
        <v>No Bag Day Activity</v>
      </c>
      <c r="H1444" s="521" t="s">
        <v>32</v>
      </c>
      <c r="I1444" s="1261" t="s">
        <v>58</v>
      </c>
      <c r="J1444" s="1262"/>
      <c r="K1444" s="522" t="s">
        <v>203</v>
      </c>
      <c r="L1444" s="1263" t="s">
        <v>94</v>
      </c>
      <c r="M1444" s="1264"/>
      <c r="N1444" s="535" t="s">
        <v>86</v>
      </c>
      <c r="O1444" s="1265" t="s">
        <v>101</v>
      </c>
      <c r="P1444" s="1007"/>
    </row>
    <row r="1445" spans="1:16" s="73" customFormat="1" ht="20.45" customHeight="1" thickBot="1">
      <c r="A1445" s="1425"/>
      <c r="B1445" s="543" t="s">
        <v>210</v>
      </c>
      <c r="C1445" s="1267" t="s">
        <v>59</v>
      </c>
      <c r="D1445" s="1268"/>
      <c r="E1445" s="549">
        <f>'Marks Entry'!$N$7</f>
        <v>10</v>
      </c>
      <c r="F1445" s="549">
        <f>'Marks Entry'!$Q$7</f>
        <v>10</v>
      </c>
      <c r="G1445" s="549">
        <f>'Marks Entry'!$T$7</f>
        <v>10</v>
      </c>
      <c r="H1445" s="111">
        <f>SUM(E1445:G1445)</f>
        <v>30</v>
      </c>
      <c r="I1445" s="1269">
        <f>'Marks Entry'!$X$7</f>
        <v>70</v>
      </c>
      <c r="J1445" s="1270"/>
      <c r="K1445" s="531">
        <f>SUM(H1445,I1445)</f>
        <v>100</v>
      </c>
      <c r="L1445" s="1330">
        <f>'Marks Entry'!$AA$7</f>
        <v>100</v>
      </c>
      <c r="M1445" s="1331"/>
      <c r="N1445" s="536">
        <f>H1445+I1445+L1445</f>
        <v>200</v>
      </c>
      <c r="O1445" s="1266"/>
      <c r="P1445" s="1007"/>
    </row>
    <row r="1446" spans="1:16" s="73" customFormat="1" ht="20.45" customHeight="1">
      <c r="A1446" s="1425"/>
      <c r="B1446" s="543" t="s">
        <v>210</v>
      </c>
      <c r="C1446" s="1324" t="str">
        <f>'Marks Entry'!$L$3</f>
        <v>HINDI</v>
      </c>
      <c r="D1446" s="1325"/>
      <c r="E1446" s="527">
        <f>IF($L1435="TC",0,IF($L1435="Nso",0,VLOOKUP($A1432,'Marks Entry'!$B$9:$FN$108,13,0)))</f>
        <v>0</v>
      </c>
      <c r="F1446" s="527">
        <f>IF($L1435="TC",0,IF($L1435="Nso",0,VLOOKUP($A1432,'Marks Entry'!$B$9:$FN$108,16,0)))</f>
        <v>0</v>
      </c>
      <c r="G1446" s="527">
        <f>IF($L1435="TC",0,IF($L1435="Nso",0,VLOOKUP($A1432,'Marks Entry'!$B$9:$FN$108,19,0)))</f>
        <v>0</v>
      </c>
      <c r="H1446" s="528">
        <f>SUM(E1446:G1446)</f>
        <v>0</v>
      </c>
      <c r="I1446" s="1326">
        <f>IF($L1435="TC",0,IF($L1435="Nso",0,VLOOKUP($A1432,'Marks Entry'!$B$9:$FN$108,23,0)))</f>
        <v>0</v>
      </c>
      <c r="J1446" s="1327"/>
      <c r="K1446" s="532">
        <f>SUM(H1446,I1446)</f>
        <v>0</v>
      </c>
      <c r="L1446" s="1328">
        <f>IF($L1435="TC",0,IF($L1435="Nso",0,VLOOKUP($A1432,'Marks Entry'!$B$9:$FN$108,26,0)))</f>
        <v>0</v>
      </c>
      <c r="M1446" s="1329"/>
      <c r="N1446" s="537">
        <f>SUM(H1446,I1446,L1446)</f>
        <v>0</v>
      </c>
      <c r="O1446" s="544" t="str">
        <f>IF($L1435="TC",0,IF($L1435="Nso",0,VLOOKUP($A1432,'Marks Entry'!$B$9:$FN$108,30,0)))</f>
        <v>E</v>
      </c>
      <c r="P1446" s="1007"/>
    </row>
    <row r="1447" spans="1:16" s="73" customFormat="1" ht="20.45" customHeight="1">
      <c r="A1447" s="1425"/>
      <c r="B1447" s="543" t="s">
        <v>210</v>
      </c>
      <c r="C1447" s="1271" t="str">
        <f>'Marks Entry'!$AF$3</f>
        <v>ENGLISH</v>
      </c>
      <c r="D1447" s="1272"/>
      <c r="E1447" s="527">
        <f>IF($L1435="TC",0,IF($L1435="Nso",0,VLOOKUP($A1432,'Marks Entry'!$B$9:$FN$108,33,0)))</f>
        <v>0</v>
      </c>
      <c r="F1447" s="527">
        <f>IF($L1435="TC",0,IF($L1435="Nso",0,VLOOKUP($A1432,'Marks Entry'!$B$9:$FN$108,36,0)))</f>
        <v>0</v>
      </c>
      <c r="G1447" s="527">
        <f>IF($L1435="TC",0,IF($L1435="Nso",0,VLOOKUP($A1432,'Marks Entry'!$B$9:$FN$108,39,0)))</f>
        <v>0</v>
      </c>
      <c r="H1447" s="529">
        <f t="shared" ref="H1447:H1451" si="117">SUM(E1447:G1447)</f>
        <v>0</v>
      </c>
      <c r="I1447" s="1273">
        <f>IF($L1435="TC",0,IF($L1435="Nso",0,VLOOKUP($A1432,'Marks Entry'!$B$9:$FN$108,43,0)))</f>
        <v>0</v>
      </c>
      <c r="J1447" s="1274"/>
      <c r="K1447" s="533">
        <f t="shared" ref="K1447:K1451" si="118">SUM(H1447,I1447)</f>
        <v>0</v>
      </c>
      <c r="L1447" s="1275">
        <f>IF($L1435="TC",0,IF($L1435="Nso",0,VLOOKUP($A1432,'Marks Entry'!$B$9:$FN$108,46,0)))</f>
        <v>0</v>
      </c>
      <c r="M1447" s="1276"/>
      <c r="N1447" s="537">
        <f t="shared" ref="N1447:N1451" si="119">SUM(H1447,I1447,L1447)</f>
        <v>0</v>
      </c>
      <c r="O1447" s="544" t="str">
        <f>IF($L1435="TC",0,IF($L1435="Nso",0,VLOOKUP($A1432,'Marks Entry'!$B$9:$FN$108,50,0)))</f>
        <v>E</v>
      </c>
      <c r="P1447" s="1007"/>
    </row>
    <row r="1448" spans="1:16" s="73" customFormat="1" ht="20.45" customHeight="1">
      <c r="A1448" s="1425"/>
      <c r="B1448" s="543" t="s">
        <v>210</v>
      </c>
      <c r="C1448" s="1271" t="str">
        <f>'Marks Entry'!$AZ$3</f>
        <v>SANSKRIT</v>
      </c>
      <c r="D1448" s="1272"/>
      <c r="E1448" s="527">
        <f>IF($L1435="TC",0,IF($L1435="Nso",0,VLOOKUP($A1432,'Marks Entry'!$B$9:$FN$108,53,0)))</f>
        <v>0</v>
      </c>
      <c r="F1448" s="527">
        <f>IF($L1435="TC",0,IF($L1435="TC",0,IF($L1435="Nso",0,VLOOKUP($A1432,'Marks Entry'!$B$9:$FN$108,56,0))))</f>
        <v>0</v>
      </c>
      <c r="G1448" s="527">
        <f>IF($L1435="TC",0,IF($L1435="TC",0,IF($L1435="Nso",0,VLOOKUP($A1432,'Marks Entry'!$B$9:$FN$108,59,0))))</f>
        <v>0</v>
      </c>
      <c r="H1448" s="529">
        <f t="shared" si="117"/>
        <v>0</v>
      </c>
      <c r="I1448" s="1273">
        <f>IF($L1435="TC",0,IF($L1435="Nso",0,VLOOKUP($A1432,'Marks Entry'!$B$9:$FN$108,63,0)))</f>
        <v>0</v>
      </c>
      <c r="J1448" s="1274"/>
      <c r="K1448" s="533">
        <f t="shared" si="118"/>
        <v>0</v>
      </c>
      <c r="L1448" s="1275">
        <f>IF($L1435="TC",0,IF($L1435="Nso",0,VLOOKUP($A1432,'Marks Entry'!$B$9:$FN$108,66,0)))</f>
        <v>0</v>
      </c>
      <c r="M1448" s="1276"/>
      <c r="N1448" s="537">
        <f t="shared" si="119"/>
        <v>0</v>
      </c>
      <c r="O1448" s="544" t="str">
        <f>IF($L1435="TC",0,IF($L1435="Nso",0,VLOOKUP($A1432,'Marks Entry'!$B$9:$FN$108,70,0)))</f>
        <v>E</v>
      </c>
      <c r="P1448" s="1007"/>
    </row>
    <row r="1449" spans="1:16" s="73" customFormat="1" ht="20.45" customHeight="1">
      <c r="A1449" s="1425"/>
      <c r="B1449" s="543" t="s">
        <v>210</v>
      </c>
      <c r="C1449" s="1271" t="str">
        <f>'Marks Entry'!$BT$3</f>
        <v>SCIENCE</v>
      </c>
      <c r="D1449" s="1272"/>
      <c r="E1449" s="527">
        <f>IF($L1435="TC",0,IF($L1435="Nso",0,VLOOKUP($A1432,'Marks Entry'!$B$9:$FN$108,73,0)))</f>
        <v>0</v>
      </c>
      <c r="F1449" s="527">
        <f>IF($L1435="TC",0,IF($L1435="Nso",0,VLOOKUP($A1432,'Marks Entry'!$B$9:$FN$108,76,0)))</f>
        <v>0</v>
      </c>
      <c r="G1449" s="527">
        <f>IF($L1435="TC",0,IF($L1435="Nso",0,VLOOKUP($A1432,'Marks Entry'!$B$9:$FN$108,79,0)))</f>
        <v>0</v>
      </c>
      <c r="H1449" s="529">
        <f t="shared" si="117"/>
        <v>0</v>
      </c>
      <c r="I1449" s="1273">
        <f>IF($L1435="TC",0,IF($L1435="Nso",0,VLOOKUP($A1432,'Marks Entry'!$B$9:$FN$108,83,0)))</f>
        <v>0</v>
      </c>
      <c r="J1449" s="1274"/>
      <c r="K1449" s="533">
        <f t="shared" si="118"/>
        <v>0</v>
      </c>
      <c r="L1449" s="1275">
        <f>IF($L1435="TC",0,IF($L1435="Nso",0,VLOOKUP($A1432,'Marks Entry'!$B$9:$FN$108,86,0)))</f>
        <v>0</v>
      </c>
      <c r="M1449" s="1276"/>
      <c r="N1449" s="537">
        <f t="shared" si="119"/>
        <v>0</v>
      </c>
      <c r="O1449" s="544" t="str">
        <f>IF($L1435="TC",0,IF($L1435="Nso",0,VLOOKUP($A1432,'Marks Entry'!$B$9:$FN$108,90,0)))</f>
        <v>E</v>
      </c>
      <c r="P1449" s="1007"/>
    </row>
    <row r="1450" spans="1:16" s="73" customFormat="1" ht="20.45" customHeight="1">
      <c r="A1450" s="1425"/>
      <c r="B1450" s="543" t="s">
        <v>210</v>
      </c>
      <c r="C1450" s="1271" t="str">
        <f>'Marks Entry'!$CN$3</f>
        <v>MATHEMATICS</v>
      </c>
      <c r="D1450" s="1272"/>
      <c r="E1450" s="527">
        <f>IF($L1435="TC",0,IF($L1435="Nso",0,VLOOKUP($A1432,'Marks Entry'!$B$9:$FN$108,93,0)))</f>
        <v>0</v>
      </c>
      <c r="F1450" s="527">
        <f>IF($L1435="TC",0,IF($L1435="Nso",0,VLOOKUP($A1432,'Marks Entry'!$B$9:$FN$108,96,0)))</f>
        <v>0</v>
      </c>
      <c r="G1450" s="527">
        <f>IF($L1435="TC",0,IF($L1435="Nso",0,VLOOKUP($A1432,'Marks Entry'!$B$9:$FN$108,99,0)))</f>
        <v>0</v>
      </c>
      <c r="H1450" s="529">
        <f t="shared" si="117"/>
        <v>0</v>
      </c>
      <c r="I1450" s="1273">
        <f>IF($L1435="TC",0,IF($L1435="Nso",0,VLOOKUP($A1432,'Marks Entry'!$B$9:$FN$108,103,0)))</f>
        <v>0</v>
      </c>
      <c r="J1450" s="1274"/>
      <c r="K1450" s="533">
        <f t="shared" si="118"/>
        <v>0</v>
      </c>
      <c r="L1450" s="1275">
        <f>IF($L1435="TC",0,IF($L1435="Nso",0,VLOOKUP($A1432,'Marks Entry'!$B$9:$FN$108,106,0)))</f>
        <v>0</v>
      </c>
      <c r="M1450" s="1276"/>
      <c r="N1450" s="537">
        <f t="shared" si="119"/>
        <v>0</v>
      </c>
      <c r="O1450" s="544" t="str">
        <f>IF($L1435="TC",0,IF($L1435="Nso",0,VLOOKUP($A1432,'Marks Entry'!$B$9:$FN$108,110,0)))</f>
        <v>E</v>
      </c>
      <c r="P1450" s="1007"/>
    </row>
    <row r="1451" spans="1:16" s="73" customFormat="1" ht="20.45" customHeight="1" thickBot="1">
      <c r="A1451" s="1425"/>
      <c r="B1451" s="543" t="s">
        <v>210</v>
      </c>
      <c r="C1451" s="1277" t="str">
        <f>'Marks Entry'!$DH$3</f>
        <v>SOCIAL SCIENCE</v>
      </c>
      <c r="D1451" s="1278"/>
      <c r="E1451" s="527">
        <f>IF($L1435="TC",0,IF($L1435="Nso",0,VLOOKUP($A1432,'Marks Entry'!$B$9:$FN$108,113,0)))</f>
        <v>0</v>
      </c>
      <c r="F1451" s="527">
        <f>IF($L1435="TC",0,IF($L1435="Nso",0,VLOOKUP($A1432,'Marks Entry'!$B$9:$FN$108,116,0)))</f>
        <v>0</v>
      </c>
      <c r="G1451" s="527">
        <f>IF($L1435="TC",0,IF($L1435="Nso",0,VLOOKUP($A1432,'Marks Entry'!$B$9:$FN$108,119,0)))</f>
        <v>0</v>
      </c>
      <c r="H1451" s="530">
        <f t="shared" si="117"/>
        <v>0</v>
      </c>
      <c r="I1451" s="1279">
        <f>IF($L1435="TC",0,IF($L1435="Nso",0,VLOOKUP($A1432,'Marks Entry'!$B$9:$FN$108,123,0)))</f>
        <v>0</v>
      </c>
      <c r="J1451" s="1280"/>
      <c r="K1451" s="534">
        <f t="shared" si="118"/>
        <v>0</v>
      </c>
      <c r="L1451" s="1281">
        <f>IF($L1435="TC",0,IF($L1435="Nso",0,VLOOKUP($A1432,'Marks Entry'!$B$9:$FN$108,126,0)))</f>
        <v>0</v>
      </c>
      <c r="M1451" s="1282"/>
      <c r="N1451" s="537">
        <f t="shared" si="119"/>
        <v>0</v>
      </c>
      <c r="O1451" s="544" t="str">
        <f>IF($L1435="TC",0,IF($L1435="Nso",0,VLOOKUP($A1432,'Marks Entry'!$B$9:$FN$108,130,0)))</f>
        <v>E</v>
      </c>
      <c r="P1451" s="1007"/>
    </row>
    <row r="1452" spans="1:16" s="73" customFormat="1" ht="20.45" customHeight="1">
      <c r="A1452" s="1425"/>
      <c r="B1452" s="543" t="s">
        <v>210</v>
      </c>
      <c r="C1452" s="1350" t="s">
        <v>87</v>
      </c>
      <c r="D1452" s="1351"/>
      <c r="E1452" s="1352"/>
      <c r="F1452" s="1356" t="s">
        <v>88</v>
      </c>
      <c r="G1452" s="1357"/>
      <c r="H1452" s="1358" t="s">
        <v>89</v>
      </c>
      <c r="I1452" s="1358"/>
      <c r="J1452" s="1359" t="s">
        <v>44</v>
      </c>
      <c r="K1452" s="1360"/>
      <c r="L1452" s="236" t="s">
        <v>95</v>
      </c>
      <c r="M1452" s="691" t="s">
        <v>208</v>
      </c>
      <c r="N1452" s="200" t="s">
        <v>42</v>
      </c>
      <c r="O1452" s="545" t="s">
        <v>46</v>
      </c>
      <c r="P1452" s="1007"/>
    </row>
    <row r="1453" spans="1:16" s="73" customFormat="1" ht="20.45" customHeight="1" thickBot="1">
      <c r="A1453" s="1425"/>
      <c r="B1453" s="543" t="s">
        <v>210</v>
      </c>
      <c r="C1453" s="1353"/>
      <c r="D1453" s="1354"/>
      <c r="E1453" s="1355"/>
      <c r="F1453" s="1361">
        <f>IF($L1435="TC",0,IF($L1435="Nso",0,VLOOKUP($A1432,'Marks Entry'!$B$9:$FN$108,161,0)))</f>
        <v>1200</v>
      </c>
      <c r="G1453" s="1362"/>
      <c r="H1453" s="1363">
        <f>IF($L1435="TC",0,IF($L1435="Nso",0,VLOOKUP($A1432,'Marks Entry'!$B$9:$FN$108,162,0)))</f>
        <v>0</v>
      </c>
      <c r="I1453" s="1363"/>
      <c r="J1453" s="1364">
        <f>IF($L1435="TC",0,IF($L1435="Nso",0,VLOOKUP($A1432,'Marks Entry'!$B$9:$FN$108,163,0)))</f>
        <v>0</v>
      </c>
      <c r="K1453" s="1365"/>
      <c r="L1453" s="237" t="str">
        <f>IF($L1435="TC",0,IF($L1435="Nso",0,VLOOKUP($A1432,'Marks Entry'!$B$9:$FN$108,164,0)))</f>
        <v/>
      </c>
      <c r="M1453" s="237" t="str">
        <f>IF($L1435="TC",0,IF($L1435="Nso",0,VLOOKUP($A1432,'Marks Entry'!$B$9:$FN$108,165,0)))</f>
        <v/>
      </c>
      <c r="N1453" s="542" t="str">
        <f>IF($L1435="TC","TC",IF($L1435="Nso","NSO",VLOOKUP($A1432,'Marks Entry'!$B$9:$FN$108,166,0)))</f>
        <v>PROMOTED</v>
      </c>
      <c r="O1453" s="546" t="str">
        <f>IF($L1435="Nso",0,VLOOKUP($A1432,'Marks Entry'!$B$9:$FN$108,168,0))</f>
        <v/>
      </c>
      <c r="P1453" s="1007"/>
    </row>
    <row r="1454" spans="1:16" s="73" customFormat="1" ht="20.45" customHeight="1">
      <c r="A1454" s="1425"/>
      <c r="B1454" s="543" t="s">
        <v>210</v>
      </c>
      <c r="C1454" s="1332" t="s">
        <v>62</v>
      </c>
      <c r="D1454" s="1333"/>
      <c r="E1454" s="1333"/>
      <c r="F1454" s="1333"/>
      <c r="G1454" s="1333"/>
      <c r="H1454" s="1333"/>
      <c r="I1454" s="1334"/>
      <c r="J1454" s="1335" t="s">
        <v>63</v>
      </c>
      <c r="K1454" s="1335"/>
      <c r="L1454" s="1336"/>
      <c r="M1454" s="238">
        <f>IF($L1435="TC",0,IF($L1435="Nso",0,VLOOKUP($A1432,'Marks Entry'!$B$9:$FN$108,158,0)))</f>
        <v>0</v>
      </c>
      <c r="N1454" s="1337" t="s">
        <v>104</v>
      </c>
      <c r="O1454" s="1338"/>
      <c r="P1454" s="1007"/>
    </row>
    <row r="1455" spans="1:16" s="73" customFormat="1" ht="20.45" customHeight="1" thickBot="1">
      <c r="A1455" s="1425"/>
      <c r="B1455" s="543" t="s">
        <v>210</v>
      </c>
      <c r="C1455" s="1339" t="s">
        <v>57</v>
      </c>
      <c r="D1455" s="1340"/>
      <c r="E1455" s="1340"/>
      <c r="F1455" s="1341" t="s">
        <v>168</v>
      </c>
      <c r="G1455" s="1341"/>
      <c r="H1455" s="1341"/>
      <c r="I1455" s="523" t="s">
        <v>50</v>
      </c>
      <c r="J1455" s="1342" t="s">
        <v>64</v>
      </c>
      <c r="K1455" s="1342"/>
      <c r="L1455" s="1343"/>
      <c r="M1455" s="239">
        <f>IF($L1435="TC",0,IF($L1435="Nso",0,VLOOKUP($A1432,'Marks Entry'!$B$9:$FN$108,159,0)))</f>
        <v>0</v>
      </c>
      <c r="N1455" s="1344" t="str">
        <f>IF($L1435="TC",0,IF($L1435="Nso",0,VLOOKUP($A1432,'Marks Entry'!$B$9:$FN$108,160,0)))</f>
        <v/>
      </c>
      <c r="O1455" s="1345"/>
      <c r="P1455" s="1007"/>
    </row>
    <row r="1456" spans="1:16" s="73" customFormat="1" ht="20.45" customHeight="1">
      <c r="A1456" s="1425"/>
      <c r="B1456" s="543" t="s">
        <v>210</v>
      </c>
      <c r="C1456" s="1339"/>
      <c r="D1456" s="1340"/>
      <c r="E1456" s="1340"/>
      <c r="F1456" s="1341"/>
      <c r="G1456" s="1341"/>
      <c r="H1456" s="1341"/>
      <c r="I1456" s="524" t="s">
        <v>102</v>
      </c>
      <c r="J1456" s="1346" t="s">
        <v>65</v>
      </c>
      <c r="K1456" s="1346"/>
      <c r="L1456" s="1347"/>
      <c r="M1456" s="1348" t="str">
        <f>IF($L1435="TC",0,IF($L1435="Nso",0,VLOOKUP($A1432,'Marks Entry'!$B$9:$FN$108,169,0)))</f>
        <v>Need Improvement</v>
      </c>
      <c r="N1456" s="1348"/>
      <c r="O1456" s="1349"/>
      <c r="P1456" s="1007"/>
    </row>
    <row r="1457" spans="1:16" s="73" customFormat="1" ht="20.45" customHeight="1">
      <c r="A1457" s="1425"/>
      <c r="B1457" s="543" t="s">
        <v>210</v>
      </c>
      <c r="C1457" s="1397" t="str">
        <f>'Marks Entry'!$EB$3</f>
        <v>Work Exp.</v>
      </c>
      <c r="D1457" s="1398"/>
      <c r="E1457" s="1399"/>
      <c r="F1457" s="1400" t="str">
        <f>IF($L1435="TC",0,IF($L1435="Nso",0,VLOOKUP($A1432,'Marks Entry'!$B$9:$GM$108,186,0)))</f>
        <v>0/100</v>
      </c>
      <c r="G1457" s="1400"/>
      <c r="H1457" s="1400"/>
      <c r="I1457" s="59" t="str">
        <f>IF($L1435="TC",0,IF($L1435="Nso",0,VLOOKUP($A1432,'Marks Entry'!$B$9:$GM$108,139,0)))</f>
        <v>E</v>
      </c>
      <c r="J1457" s="1401" t="s">
        <v>81</v>
      </c>
      <c r="K1457" s="1401"/>
      <c r="L1457" s="1402"/>
      <c r="M1457" s="1403">
        <f>'Marks Entry'!$AA$2</f>
        <v>45041</v>
      </c>
      <c r="N1457" s="1403"/>
      <c r="O1457" s="1404"/>
      <c r="P1457" s="1007"/>
    </row>
    <row r="1458" spans="1:16" s="73" customFormat="1" ht="20.45" customHeight="1">
      <c r="A1458" s="1425"/>
      <c r="B1458" s="543" t="s">
        <v>210</v>
      </c>
      <c r="C1458" s="1405" t="str">
        <f>'Marks Entry'!$EK$3</f>
        <v>Art Edu.</v>
      </c>
      <c r="D1458" s="1400"/>
      <c r="E1458" s="1400"/>
      <c r="F1458" s="1406" t="str">
        <f>IF($L1435="TC",0,IF($L1435="Nso",0,VLOOKUP($A1432,'Marks Entry'!$B$9:$GM$108,190,0)))</f>
        <v>0/100</v>
      </c>
      <c r="G1458" s="1407"/>
      <c r="H1458" s="1408"/>
      <c r="I1458" s="59" t="str">
        <f>IF($L1435="TC",0,IF($L1435="Nso",0,VLOOKUP($A1432,'Marks Entry'!$B$9:$GM$108,148,0)))</f>
        <v>E</v>
      </c>
      <c r="J1458" s="1409"/>
      <c r="K1458" s="1409"/>
      <c r="L1458" s="1410"/>
      <c r="M1458" s="1410"/>
      <c r="N1458" s="1410"/>
      <c r="O1458" s="1411"/>
      <c r="P1458" s="1007"/>
    </row>
    <row r="1459" spans="1:16" s="73" customFormat="1" ht="20.45" customHeight="1">
      <c r="A1459" s="1425"/>
      <c r="B1459" s="543" t="s">
        <v>210</v>
      </c>
      <c r="C1459" s="1366" t="str">
        <f>'Marks Entry'!$ET$3</f>
        <v>HEALTH &amp; PHY. EDU.</v>
      </c>
      <c r="D1459" s="1367"/>
      <c r="E1459" s="1367"/>
      <c r="F1459" s="1368" t="str">
        <f>IF($L1435="TC",0,IF($L1435="Nso",0,VLOOKUP($A1432,'Marks Entry'!$B$9:$GM$108,194,0)))</f>
        <v>0/100</v>
      </c>
      <c r="G1459" s="1369"/>
      <c r="H1459" s="1370"/>
      <c r="I1459" s="59" t="str">
        <f>IF($L1435="TC",0,IF($L1435="Nso",0,VLOOKUP($A1432,'Marks Entry'!$B$9:$GM$108,157,0)))</f>
        <v>E</v>
      </c>
      <c r="J1459" s="1371" t="s">
        <v>77</v>
      </c>
      <c r="K1459" s="1372"/>
      <c r="L1459" s="1373"/>
      <c r="M1459" s="1377"/>
      <c r="N1459" s="1372"/>
      <c r="O1459" s="1378"/>
      <c r="P1459" s="1007"/>
    </row>
    <row r="1460" spans="1:16" s="73" customFormat="1" ht="20.45" customHeight="1">
      <c r="A1460" s="1425"/>
      <c r="B1460" s="543" t="s">
        <v>210</v>
      </c>
      <c r="C1460" s="1381" t="s">
        <v>66</v>
      </c>
      <c r="D1460" s="1382"/>
      <c r="E1460" s="1382"/>
      <c r="F1460" s="1382"/>
      <c r="G1460" s="1382"/>
      <c r="H1460" s="1382"/>
      <c r="I1460" s="1383"/>
      <c r="J1460" s="1374"/>
      <c r="K1460" s="1375"/>
      <c r="L1460" s="1376"/>
      <c r="M1460" s="1379"/>
      <c r="N1460" s="1375"/>
      <c r="O1460" s="1380"/>
      <c r="P1460" s="1007"/>
    </row>
    <row r="1461" spans="1:16" s="73" customFormat="1" ht="20.45" customHeight="1" thickBot="1">
      <c r="A1461" s="1425"/>
      <c r="B1461" s="543" t="s">
        <v>210</v>
      </c>
      <c r="C1461" s="60" t="s">
        <v>67</v>
      </c>
      <c r="D1461" s="1384" t="s">
        <v>72</v>
      </c>
      <c r="E1461" s="1385"/>
      <c r="F1461" s="1384" t="s">
        <v>73</v>
      </c>
      <c r="G1461" s="1386"/>
      <c r="H1461" s="1386"/>
      <c r="I1461" s="1387"/>
      <c r="J1461" s="1388" t="s">
        <v>78</v>
      </c>
      <c r="K1461" s="1389"/>
      <c r="L1461" s="1389"/>
      <c r="M1461" s="1389"/>
      <c r="N1461" s="1389"/>
      <c r="O1461" s="1390"/>
      <c r="P1461" s="1007"/>
    </row>
    <row r="1462" spans="1:16" s="73" customFormat="1" ht="20.45" customHeight="1">
      <c r="A1462" s="1425"/>
      <c r="B1462" s="543" t="s">
        <v>210</v>
      </c>
      <c r="C1462" s="690" t="s">
        <v>68</v>
      </c>
      <c r="D1462" s="1328" t="s">
        <v>211</v>
      </c>
      <c r="E1462" s="1327"/>
      <c r="F1462" s="1394" t="s">
        <v>74</v>
      </c>
      <c r="G1462" s="1395"/>
      <c r="H1462" s="1395"/>
      <c r="I1462" s="1396"/>
      <c r="J1462" s="1391"/>
      <c r="K1462" s="1392"/>
      <c r="L1462" s="1392"/>
      <c r="M1462" s="1392"/>
      <c r="N1462" s="1392"/>
      <c r="O1462" s="1393"/>
      <c r="P1462" s="1007"/>
    </row>
    <row r="1463" spans="1:16" s="73" customFormat="1" ht="20.45" customHeight="1">
      <c r="A1463" s="1425"/>
      <c r="B1463" s="543" t="s">
        <v>210</v>
      </c>
      <c r="C1463" s="689" t="s">
        <v>69</v>
      </c>
      <c r="D1463" s="1275" t="s">
        <v>212</v>
      </c>
      <c r="E1463" s="1274"/>
      <c r="F1463" s="1413" t="s">
        <v>75</v>
      </c>
      <c r="G1463" s="1414"/>
      <c r="H1463" s="1414"/>
      <c r="I1463" s="1415"/>
      <c r="J1463" s="1391"/>
      <c r="K1463" s="1392"/>
      <c r="L1463" s="1392"/>
      <c r="M1463" s="1392"/>
      <c r="N1463" s="1392"/>
      <c r="O1463" s="1393"/>
      <c r="P1463" s="1007"/>
    </row>
    <row r="1464" spans="1:16" s="73" customFormat="1" ht="20.45" customHeight="1">
      <c r="A1464" s="1425"/>
      <c r="B1464" s="543" t="s">
        <v>210</v>
      </c>
      <c r="C1464" s="689" t="s">
        <v>71</v>
      </c>
      <c r="D1464" s="1275" t="s">
        <v>213</v>
      </c>
      <c r="E1464" s="1274"/>
      <c r="F1464" s="1413" t="s">
        <v>76</v>
      </c>
      <c r="G1464" s="1414"/>
      <c r="H1464" s="1414"/>
      <c r="I1464" s="1415"/>
      <c r="J1464" s="1416" t="s">
        <v>90</v>
      </c>
      <c r="K1464" s="1417"/>
      <c r="L1464" s="1417"/>
      <c r="M1464" s="1417"/>
      <c r="N1464" s="1417"/>
      <c r="O1464" s="1418"/>
      <c r="P1464" s="1007"/>
    </row>
    <row r="1465" spans="1:16" s="73" customFormat="1" ht="20.45" customHeight="1">
      <c r="A1465" s="1425"/>
      <c r="B1465" s="543" t="s">
        <v>210</v>
      </c>
      <c r="C1465" s="689" t="s">
        <v>70</v>
      </c>
      <c r="D1465" s="1275" t="s">
        <v>214</v>
      </c>
      <c r="E1465" s="1274"/>
      <c r="F1465" s="1413" t="s">
        <v>103</v>
      </c>
      <c r="G1465" s="1414"/>
      <c r="H1465" s="1414"/>
      <c r="I1465" s="1415"/>
      <c r="J1465" s="1416"/>
      <c r="K1465" s="1417"/>
      <c r="L1465" s="1417"/>
      <c r="M1465" s="1417"/>
      <c r="N1465" s="1417"/>
      <c r="O1465" s="1418"/>
      <c r="P1465" s="1007"/>
    </row>
    <row r="1466" spans="1:16" s="73" customFormat="1" ht="20.45" customHeight="1" thickBot="1">
      <c r="A1466" s="1425"/>
      <c r="B1466" s="547" t="s">
        <v>210</v>
      </c>
      <c r="C1466" s="548" t="s">
        <v>153</v>
      </c>
      <c r="D1466" s="1281" t="s">
        <v>215</v>
      </c>
      <c r="E1466" s="1280"/>
      <c r="F1466" s="1422" t="s">
        <v>216</v>
      </c>
      <c r="G1466" s="1423"/>
      <c r="H1466" s="1423"/>
      <c r="I1466" s="1424"/>
      <c r="J1466" s="1419"/>
      <c r="K1466" s="1420"/>
      <c r="L1466" s="1420"/>
      <c r="M1466" s="1420"/>
      <c r="N1466" s="1420"/>
      <c r="O1466" s="1421"/>
      <c r="P1466" s="1007"/>
    </row>
    <row r="1467" spans="1:16" s="73" customFormat="1" ht="9.75" customHeight="1">
      <c r="A1467" s="1303"/>
      <c r="B1467" s="1303"/>
      <c r="C1467" s="1303"/>
      <c r="D1467" s="1303"/>
      <c r="E1467" s="1303"/>
      <c r="F1467" s="1303"/>
      <c r="G1467" s="1303"/>
      <c r="H1467" s="1303"/>
      <c r="I1467" s="1303"/>
      <c r="J1467" s="1303"/>
      <c r="K1467" s="1303"/>
      <c r="L1467" s="1303"/>
      <c r="M1467" s="1303"/>
      <c r="N1467" s="1303"/>
      <c r="O1467" s="1303"/>
      <c r="P1467" s="1303"/>
    </row>
    <row r="1468" spans="1:16" s="73" customFormat="1" ht="17.25" customHeight="1" thickBot="1">
      <c r="A1468" s="241">
        <f>A1432+1</f>
        <v>41</v>
      </c>
      <c r="B1468" s="1302" t="s">
        <v>53</v>
      </c>
      <c r="C1468" s="1302"/>
      <c r="D1468" s="1302"/>
      <c r="E1468" s="1302"/>
      <c r="F1468" s="1302"/>
      <c r="G1468" s="1302"/>
      <c r="H1468" s="1302"/>
      <c r="I1468" s="1302"/>
      <c r="J1468" s="1302"/>
      <c r="K1468" s="1302"/>
      <c r="L1468" s="1302"/>
      <c r="M1468" s="1302"/>
      <c r="N1468" s="1302"/>
      <c r="O1468" s="1302"/>
      <c r="P1468" s="1007"/>
    </row>
    <row r="1469" spans="1:16" s="73" customFormat="1" ht="44.25" customHeight="1">
      <c r="A1469" s="1425"/>
      <c r="B1469" s="1304" t="str">
        <f>IF(L1471&gt;0,CONCATENATE(I1471,L1471),0)</f>
        <v>Roll No.:-941</v>
      </c>
      <c r="C1469" s="1306"/>
      <c r="D1469" s="1308" t="str">
        <f>Master!$E$8</f>
        <v>Govt. Sr. Secondary School Raimalwada</v>
      </c>
      <c r="E1469" s="1309"/>
      <c r="F1469" s="1309"/>
      <c r="G1469" s="1309"/>
      <c r="H1469" s="1309"/>
      <c r="I1469" s="1309"/>
      <c r="J1469" s="1309"/>
      <c r="K1469" s="1309"/>
      <c r="L1469" s="1309"/>
      <c r="M1469" s="1309"/>
      <c r="N1469" s="1309"/>
      <c r="O1469" s="1310"/>
      <c r="P1469" s="1007"/>
    </row>
    <row r="1470" spans="1:16" s="73" customFormat="1" ht="26.25" customHeight="1" thickBot="1">
      <c r="A1470" s="1425"/>
      <c r="B1470" s="1305"/>
      <c r="C1470" s="1307"/>
      <c r="D1470" s="1311" t="str">
        <f>Master!$E$11</f>
        <v>P.S.-Bapini (Jodhpur)</v>
      </c>
      <c r="E1470" s="1311"/>
      <c r="F1470" s="1311"/>
      <c r="G1470" s="1311"/>
      <c r="H1470" s="1311"/>
      <c r="I1470" s="1311"/>
      <c r="J1470" s="1311"/>
      <c r="K1470" s="1311"/>
      <c r="L1470" s="1311"/>
      <c r="M1470" s="1311"/>
      <c r="N1470" s="1311"/>
      <c r="O1470" s="1312"/>
      <c r="P1470" s="1007"/>
    </row>
    <row r="1471" spans="1:16" s="73" customFormat="1" ht="15" customHeight="1">
      <c r="A1471" s="1425"/>
      <c r="B1471" s="1313"/>
      <c r="C1471" s="1314" t="s">
        <v>163</v>
      </c>
      <c r="D1471" s="1315"/>
      <c r="E1471" s="1315"/>
      <c r="F1471" s="1315"/>
      <c r="G1471" s="1315"/>
      <c r="H1471" s="1316"/>
      <c r="I1471" s="1320" t="s">
        <v>125</v>
      </c>
      <c r="J1471" s="1321"/>
      <c r="K1471" s="1321"/>
      <c r="L1471" s="1286">
        <f>VLOOKUP(A1468,'Marks Entry'!$B$9:$G$108,6)</f>
        <v>941</v>
      </c>
      <c r="M1471" s="1288" t="str">
        <f>CONCATENATE('Marks Entry'!$C$3,"0",'Marks Entry'!$G$3)</f>
        <v>School U-Dise Code :-08151106901</v>
      </c>
      <c r="N1471" s="1289"/>
      <c r="O1471" s="1290"/>
      <c r="P1471" s="1007"/>
    </row>
    <row r="1472" spans="1:16" s="73" customFormat="1" ht="15" customHeight="1">
      <c r="A1472" s="1425"/>
      <c r="B1472" s="1313"/>
      <c r="C1472" s="1314"/>
      <c r="D1472" s="1315"/>
      <c r="E1472" s="1315"/>
      <c r="F1472" s="1315"/>
      <c r="G1472" s="1315"/>
      <c r="H1472" s="1316"/>
      <c r="I1472" s="1320"/>
      <c r="J1472" s="1321"/>
      <c r="K1472" s="1321"/>
      <c r="L1472" s="1286"/>
      <c r="M1472" s="1291" t="str">
        <f>CONCATENATE('Marks Entry'!$I$3,'Marks Entry'!$J$3)</f>
        <v>Session :-2022-23</v>
      </c>
      <c r="N1472" s="1292"/>
      <c r="O1472" s="1293"/>
      <c r="P1472" s="1007"/>
    </row>
    <row r="1473" spans="1:16" s="73" customFormat="1" ht="15" customHeight="1" thickBot="1">
      <c r="A1473" s="1425"/>
      <c r="B1473" s="1313"/>
      <c r="C1473" s="1317"/>
      <c r="D1473" s="1318"/>
      <c r="E1473" s="1318"/>
      <c r="F1473" s="1318"/>
      <c r="G1473" s="1318"/>
      <c r="H1473" s="1319"/>
      <c r="I1473" s="1322"/>
      <c r="J1473" s="1323"/>
      <c r="K1473" s="1323"/>
      <c r="L1473" s="1287"/>
      <c r="M1473" s="1294"/>
      <c r="N1473" s="1295"/>
      <c r="O1473" s="1296"/>
      <c r="P1473" s="1007"/>
    </row>
    <row r="1474" spans="1:16" s="73" customFormat="1" ht="19.5" customHeight="1">
      <c r="A1474" s="1425"/>
      <c r="B1474" s="543" t="s">
        <v>210</v>
      </c>
      <c r="C1474" s="1297" t="s">
        <v>21</v>
      </c>
      <c r="D1474" s="1298"/>
      <c r="E1474" s="1298"/>
      <c r="F1474" s="1298"/>
      <c r="G1474" s="1299"/>
      <c r="H1474" s="13" t="s">
        <v>161</v>
      </c>
      <c r="I1474" s="1300">
        <f>VLOOKUP($A1468,'Marks Entry'!$B$9:$FN$108,4,0)</f>
        <v>0</v>
      </c>
      <c r="J1474" s="1300"/>
      <c r="K1474" s="1300"/>
      <c r="L1474" s="1300"/>
      <c r="M1474" s="1300"/>
      <c r="N1474" s="1300"/>
      <c r="O1474" s="1301"/>
      <c r="P1474" s="1007"/>
    </row>
    <row r="1475" spans="1:16" s="73" customFormat="1" ht="19.5" customHeight="1">
      <c r="A1475" s="1425"/>
      <c r="B1475" s="543" t="s">
        <v>210</v>
      </c>
      <c r="C1475" s="1283" t="s">
        <v>23</v>
      </c>
      <c r="D1475" s="1284"/>
      <c r="E1475" s="1284"/>
      <c r="F1475" s="1284"/>
      <c r="G1475" s="1285"/>
      <c r="H1475" s="25" t="s">
        <v>161</v>
      </c>
      <c r="I1475" s="1252">
        <f>VLOOKUP($A1468,'Marks Entry'!$B$9:$FN$108,7,0)</f>
        <v>0</v>
      </c>
      <c r="J1475" s="1252"/>
      <c r="K1475" s="1252"/>
      <c r="L1475" s="1252"/>
      <c r="M1475" s="1252"/>
      <c r="N1475" s="1252"/>
      <c r="O1475" s="1253"/>
      <c r="P1475" s="1007"/>
    </row>
    <row r="1476" spans="1:16" s="73" customFormat="1" ht="19.5" customHeight="1">
      <c r="A1476" s="1425"/>
      <c r="B1476" s="543" t="s">
        <v>210</v>
      </c>
      <c r="C1476" s="1283" t="s">
        <v>24</v>
      </c>
      <c r="D1476" s="1284"/>
      <c r="E1476" s="1284"/>
      <c r="F1476" s="1284"/>
      <c r="G1476" s="1285"/>
      <c r="H1476" s="25" t="s">
        <v>161</v>
      </c>
      <c r="I1476" s="1252">
        <f>VLOOKUP($A1468,'Marks Entry'!$B$9:$FN$108,8,0)</f>
        <v>0</v>
      </c>
      <c r="J1476" s="1252"/>
      <c r="K1476" s="1252"/>
      <c r="L1476" s="1252"/>
      <c r="M1476" s="1252"/>
      <c r="N1476" s="1252"/>
      <c r="O1476" s="1253"/>
      <c r="P1476" s="1007"/>
    </row>
    <row r="1477" spans="1:16" s="73" customFormat="1" ht="19.5" customHeight="1">
      <c r="A1477" s="1425"/>
      <c r="B1477" s="543" t="s">
        <v>210</v>
      </c>
      <c r="C1477" s="1283" t="s">
        <v>55</v>
      </c>
      <c r="D1477" s="1284"/>
      <c r="E1477" s="1284"/>
      <c r="F1477" s="1284"/>
      <c r="G1477" s="1285"/>
      <c r="H1477" s="25" t="s">
        <v>161</v>
      </c>
      <c r="I1477" s="1252">
        <f>VLOOKUP($A1468,'Marks Entry'!$B$9:$FN$108,9,0)</f>
        <v>0</v>
      </c>
      <c r="J1477" s="1252"/>
      <c r="K1477" s="1252"/>
      <c r="L1477" s="1252"/>
      <c r="M1477" s="1252"/>
      <c r="N1477" s="1252"/>
      <c r="O1477" s="1253"/>
      <c r="P1477" s="1007"/>
    </row>
    <row r="1478" spans="1:16" s="73" customFormat="1" ht="19.5" customHeight="1">
      <c r="A1478" s="1425"/>
      <c r="B1478" s="543" t="s">
        <v>210</v>
      </c>
      <c r="C1478" s="1283" t="s">
        <v>56</v>
      </c>
      <c r="D1478" s="1284"/>
      <c r="E1478" s="1284"/>
      <c r="F1478" s="1284"/>
      <c r="G1478" s="1285"/>
      <c r="H1478" s="25" t="s">
        <v>161</v>
      </c>
      <c r="I1478" s="1251" t="str">
        <f>CONCATENATE('Marks Entry'!$G$4,'Marks Entry'!$J$4)</f>
        <v>6(A)</v>
      </c>
      <c r="J1478" s="1252"/>
      <c r="K1478" s="1252"/>
      <c r="L1478" s="1252"/>
      <c r="M1478" s="1252"/>
      <c r="N1478" s="1252"/>
      <c r="O1478" s="1253"/>
      <c r="P1478" s="1007"/>
    </row>
    <row r="1479" spans="1:16" s="73" customFormat="1" ht="19.5" customHeight="1" thickBot="1">
      <c r="A1479" s="1425"/>
      <c r="B1479" s="543" t="s">
        <v>210</v>
      </c>
      <c r="C1479" s="1254" t="s">
        <v>26</v>
      </c>
      <c r="D1479" s="1255"/>
      <c r="E1479" s="1255"/>
      <c r="F1479" s="1255"/>
      <c r="G1479" s="1256"/>
      <c r="H1479" s="61" t="s">
        <v>161</v>
      </c>
      <c r="I1479" s="1257">
        <f>VLOOKUP($A1468,'Marks Entry'!$B$9:$FN$108,10,0)</f>
        <v>0</v>
      </c>
      <c r="J1479" s="1257"/>
      <c r="K1479" s="1257"/>
      <c r="L1479" s="1257"/>
      <c r="M1479" s="1257"/>
      <c r="N1479" s="1257"/>
      <c r="O1479" s="1258"/>
      <c r="P1479" s="1007"/>
    </row>
    <row r="1480" spans="1:16" s="73" customFormat="1" ht="34.5" customHeight="1">
      <c r="A1480" s="1425"/>
      <c r="B1480" s="543" t="s">
        <v>210</v>
      </c>
      <c r="C1480" s="1259" t="s">
        <v>57</v>
      </c>
      <c r="D1480" s="1260"/>
      <c r="E1480" s="525" t="s">
        <v>82</v>
      </c>
      <c r="F1480" s="525" t="s">
        <v>83</v>
      </c>
      <c r="G1480" s="525" t="str">
        <f>'Marks Entry'!$R$5</f>
        <v>No Bag Day Activity</v>
      </c>
      <c r="H1480" s="521" t="s">
        <v>32</v>
      </c>
      <c r="I1480" s="1261" t="s">
        <v>58</v>
      </c>
      <c r="J1480" s="1262"/>
      <c r="K1480" s="522" t="s">
        <v>203</v>
      </c>
      <c r="L1480" s="1263" t="s">
        <v>94</v>
      </c>
      <c r="M1480" s="1264"/>
      <c r="N1480" s="535" t="s">
        <v>86</v>
      </c>
      <c r="O1480" s="1265" t="s">
        <v>101</v>
      </c>
      <c r="P1480" s="1007"/>
    </row>
    <row r="1481" spans="1:16" s="73" customFormat="1" ht="20.45" customHeight="1" thickBot="1">
      <c r="A1481" s="1425"/>
      <c r="B1481" s="543" t="s">
        <v>210</v>
      </c>
      <c r="C1481" s="1267" t="s">
        <v>59</v>
      </c>
      <c r="D1481" s="1268"/>
      <c r="E1481" s="549">
        <f>'Marks Entry'!$N$7</f>
        <v>10</v>
      </c>
      <c r="F1481" s="549">
        <f>'Marks Entry'!$Q$7</f>
        <v>10</v>
      </c>
      <c r="G1481" s="549">
        <f>'Marks Entry'!$T$7</f>
        <v>10</v>
      </c>
      <c r="H1481" s="111">
        <f>SUM(E1481:G1481)</f>
        <v>30</v>
      </c>
      <c r="I1481" s="1269">
        <f>'Marks Entry'!$X$7</f>
        <v>70</v>
      </c>
      <c r="J1481" s="1270"/>
      <c r="K1481" s="531">
        <f>SUM(H1481,I1481)</f>
        <v>100</v>
      </c>
      <c r="L1481" s="1330">
        <f>'Marks Entry'!$AA$7</f>
        <v>100</v>
      </c>
      <c r="M1481" s="1331"/>
      <c r="N1481" s="536">
        <f>H1481+I1481+L1481</f>
        <v>200</v>
      </c>
      <c r="O1481" s="1266"/>
      <c r="P1481" s="1007"/>
    </row>
    <row r="1482" spans="1:16" s="73" customFormat="1" ht="20.45" customHeight="1">
      <c r="A1482" s="1425"/>
      <c r="B1482" s="543" t="s">
        <v>210</v>
      </c>
      <c r="C1482" s="1324" t="str">
        <f>'Marks Entry'!$L$3</f>
        <v>HINDI</v>
      </c>
      <c r="D1482" s="1325"/>
      <c r="E1482" s="527">
        <f>IF($L1471="TC",0,IF($L1471="Nso",0,VLOOKUP($A1468,'Marks Entry'!$B$9:$FN$108,13,0)))</f>
        <v>0</v>
      </c>
      <c r="F1482" s="527">
        <f>IF($L1471="TC",0,IF($L1471="Nso",0,VLOOKUP($A1468,'Marks Entry'!$B$9:$FN$108,16,0)))</f>
        <v>0</v>
      </c>
      <c r="G1482" s="527">
        <f>IF($L1471="TC",0,IF($L1471="Nso",0,VLOOKUP($A1468,'Marks Entry'!$B$9:$FN$108,19,0)))</f>
        <v>0</v>
      </c>
      <c r="H1482" s="528">
        <f>SUM(E1482:G1482)</f>
        <v>0</v>
      </c>
      <c r="I1482" s="1326">
        <f>IF($L1471="TC",0,IF($L1471="Nso",0,VLOOKUP($A1468,'Marks Entry'!$B$9:$FN$108,23,0)))</f>
        <v>0</v>
      </c>
      <c r="J1482" s="1327"/>
      <c r="K1482" s="532">
        <f>SUM(H1482,I1482)</f>
        <v>0</v>
      </c>
      <c r="L1482" s="1328">
        <f>IF($L1471="TC",0,IF($L1471="Nso",0,VLOOKUP($A1468,'Marks Entry'!$B$9:$FN$108,26,0)))</f>
        <v>0</v>
      </c>
      <c r="M1482" s="1329"/>
      <c r="N1482" s="537">
        <f>SUM(H1482,I1482,L1482)</f>
        <v>0</v>
      </c>
      <c r="O1482" s="544" t="str">
        <f>IF($L1471="TC",0,IF($L1471="Nso",0,VLOOKUP($A1468,'Marks Entry'!$B$9:$FN$108,30,0)))</f>
        <v>E</v>
      </c>
      <c r="P1482" s="1007"/>
    </row>
    <row r="1483" spans="1:16" s="73" customFormat="1" ht="20.45" customHeight="1">
      <c r="A1483" s="1425"/>
      <c r="B1483" s="543" t="s">
        <v>210</v>
      </c>
      <c r="C1483" s="1271" t="str">
        <f>'Marks Entry'!$AF$3</f>
        <v>ENGLISH</v>
      </c>
      <c r="D1483" s="1272"/>
      <c r="E1483" s="527">
        <f>IF($L1471="TC",0,IF($L1471="Nso",0,VLOOKUP($A1468,'Marks Entry'!$B$9:$FN$108,33,0)))</f>
        <v>0</v>
      </c>
      <c r="F1483" s="527">
        <f>IF($L1471="TC",0,IF($L1471="Nso",0,VLOOKUP($A1468,'Marks Entry'!$B$9:$FN$108,36,0)))</f>
        <v>0</v>
      </c>
      <c r="G1483" s="527">
        <f>IF($L1471="TC",0,IF($L1471="Nso",0,VLOOKUP($A1468,'Marks Entry'!$B$9:$FN$108,39,0)))</f>
        <v>0</v>
      </c>
      <c r="H1483" s="529">
        <f t="shared" ref="H1483:H1487" si="120">SUM(E1483:G1483)</f>
        <v>0</v>
      </c>
      <c r="I1483" s="1273">
        <f>IF($L1471="TC",0,IF($L1471="Nso",0,VLOOKUP($A1468,'Marks Entry'!$B$9:$FN$108,43,0)))</f>
        <v>0</v>
      </c>
      <c r="J1483" s="1274"/>
      <c r="K1483" s="533">
        <f t="shared" ref="K1483:K1487" si="121">SUM(H1483,I1483)</f>
        <v>0</v>
      </c>
      <c r="L1483" s="1275">
        <f>IF($L1471="TC",0,IF($L1471="Nso",0,VLOOKUP($A1468,'Marks Entry'!$B$9:$FN$108,46,0)))</f>
        <v>0</v>
      </c>
      <c r="M1483" s="1276"/>
      <c r="N1483" s="537">
        <f t="shared" ref="N1483:N1487" si="122">SUM(H1483,I1483,L1483)</f>
        <v>0</v>
      </c>
      <c r="O1483" s="544" t="str">
        <f>IF($L1471="TC",0,IF($L1471="Nso",0,VLOOKUP($A1468,'Marks Entry'!$B$9:$FN$108,50,0)))</f>
        <v>E</v>
      </c>
      <c r="P1483" s="1007"/>
    </row>
    <row r="1484" spans="1:16" s="73" customFormat="1" ht="20.45" customHeight="1">
      <c r="A1484" s="1425"/>
      <c r="B1484" s="543" t="s">
        <v>210</v>
      </c>
      <c r="C1484" s="1271" t="str">
        <f>'Marks Entry'!$AZ$3</f>
        <v>SANSKRIT</v>
      </c>
      <c r="D1484" s="1272"/>
      <c r="E1484" s="527">
        <f>IF($L1471="TC",0,IF($L1471="Nso",0,VLOOKUP($A1468,'Marks Entry'!$B$9:$FN$108,53,0)))</f>
        <v>0</v>
      </c>
      <c r="F1484" s="527">
        <f>IF($L1471="TC",0,IF($L1471="TC",0,IF($L1471="Nso",0,VLOOKUP($A1468,'Marks Entry'!$B$9:$FN$108,56,0))))</f>
        <v>0</v>
      </c>
      <c r="G1484" s="527">
        <f>IF($L1471="TC",0,IF($L1471="TC",0,IF($L1471="Nso",0,VLOOKUP($A1468,'Marks Entry'!$B$9:$FN$108,59,0))))</f>
        <v>0</v>
      </c>
      <c r="H1484" s="529">
        <f t="shared" si="120"/>
        <v>0</v>
      </c>
      <c r="I1484" s="1273">
        <f>IF($L1471="TC",0,IF($L1471="Nso",0,VLOOKUP($A1468,'Marks Entry'!$B$9:$FN$108,63,0)))</f>
        <v>0</v>
      </c>
      <c r="J1484" s="1274"/>
      <c r="K1484" s="533">
        <f t="shared" si="121"/>
        <v>0</v>
      </c>
      <c r="L1484" s="1275">
        <f>IF($L1471="TC",0,IF($L1471="Nso",0,VLOOKUP($A1468,'Marks Entry'!$B$9:$FN$108,66,0)))</f>
        <v>0</v>
      </c>
      <c r="M1484" s="1276"/>
      <c r="N1484" s="537">
        <f t="shared" si="122"/>
        <v>0</v>
      </c>
      <c r="O1484" s="544" t="str">
        <f>IF($L1471="TC",0,IF($L1471="Nso",0,VLOOKUP($A1468,'Marks Entry'!$B$9:$FN$108,70,0)))</f>
        <v>E</v>
      </c>
      <c r="P1484" s="1007"/>
    </row>
    <row r="1485" spans="1:16" s="73" customFormat="1" ht="20.45" customHeight="1">
      <c r="A1485" s="1425"/>
      <c r="B1485" s="543" t="s">
        <v>210</v>
      </c>
      <c r="C1485" s="1271" t="str">
        <f>'Marks Entry'!$BT$3</f>
        <v>SCIENCE</v>
      </c>
      <c r="D1485" s="1272"/>
      <c r="E1485" s="527">
        <f>IF($L1471="TC",0,IF($L1471="Nso",0,VLOOKUP($A1468,'Marks Entry'!$B$9:$FN$108,73,0)))</f>
        <v>0</v>
      </c>
      <c r="F1485" s="527">
        <f>IF($L1471="TC",0,IF($L1471="Nso",0,VLOOKUP($A1468,'Marks Entry'!$B$9:$FN$108,76,0)))</f>
        <v>0</v>
      </c>
      <c r="G1485" s="527">
        <f>IF($L1471="TC",0,IF($L1471="Nso",0,VLOOKUP($A1468,'Marks Entry'!$B$9:$FN$108,79,0)))</f>
        <v>0</v>
      </c>
      <c r="H1485" s="529">
        <f t="shared" si="120"/>
        <v>0</v>
      </c>
      <c r="I1485" s="1273">
        <f>IF($L1471="TC",0,IF($L1471="Nso",0,VLOOKUP($A1468,'Marks Entry'!$B$9:$FN$108,83,0)))</f>
        <v>0</v>
      </c>
      <c r="J1485" s="1274"/>
      <c r="K1485" s="533">
        <f t="shared" si="121"/>
        <v>0</v>
      </c>
      <c r="L1485" s="1275">
        <f>IF($L1471="TC",0,IF($L1471="Nso",0,VLOOKUP($A1468,'Marks Entry'!$B$9:$FN$108,86,0)))</f>
        <v>0</v>
      </c>
      <c r="M1485" s="1276"/>
      <c r="N1485" s="537">
        <f t="shared" si="122"/>
        <v>0</v>
      </c>
      <c r="O1485" s="544" t="str">
        <f>IF($L1471="TC",0,IF($L1471="Nso",0,VLOOKUP($A1468,'Marks Entry'!$B$9:$FN$108,90,0)))</f>
        <v>E</v>
      </c>
      <c r="P1485" s="1007"/>
    </row>
    <row r="1486" spans="1:16" s="73" customFormat="1" ht="20.45" customHeight="1">
      <c r="A1486" s="1425"/>
      <c r="B1486" s="543" t="s">
        <v>210</v>
      </c>
      <c r="C1486" s="1271" t="str">
        <f>'Marks Entry'!$CN$3</f>
        <v>MATHEMATICS</v>
      </c>
      <c r="D1486" s="1272"/>
      <c r="E1486" s="527">
        <f>IF($L1471="TC",0,IF($L1471="Nso",0,VLOOKUP($A1468,'Marks Entry'!$B$9:$FN$108,93,0)))</f>
        <v>0</v>
      </c>
      <c r="F1486" s="527">
        <f>IF($L1471="TC",0,IF($L1471="Nso",0,VLOOKUP($A1468,'Marks Entry'!$B$9:$FN$108,96,0)))</f>
        <v>0</v>
      </c>
      <c r="G1486" s="527">
        <f>IF($L1471="TC",0,IF($L1471="Nso",0,VLOOKUP($A1468,'Marks Entry'!$B$9:$FN$108,99,0)))</f>
        <v>0</v>
      </c>
      <c r="H1486" s="529">
        <f t="shared" si="120"/>
        <v>0</v>
      </c>
      <c r="I1486" s="1273">
        <f>IF($L1471="TC",0,IF($L1471="Nso",0,VLOOKUP($A1468,'Marks Entry'!$B$9:$FN$108,103,0)))</f>
        <v>0</v>
      </c>
      <c r="J1486" s="1274"/>
      <c r="K1486" s="533">
        <f t="shared" si="121"/>
        <v>0</v>
      </c>
      <c r="L1486" s="1275">
        <f>IF($L1471="TC",0,IF($L1471="Nso",0,VLOOKUP($A1468,'Marks Entry'!$B$9:$FN$108,106,0)))</f>
        <v>0</v>
      </c>
      <c r="M1486" s="1276"/>
      <c r="N1486" s="537">
        <f t="shared" si="122"/>
        <v>0</v>
      </c>
      <c r="O1486" s="544" t="str">
        <f>IF($L1471="TC",0,IF($L1471="Nso",0,VLOOKUP($A1468,'Marks Entry'!$B$9:$FN$108,110,0)))</f>
        <v>E</v>
      </c>
      <c r="P1486" s="1007"/>
    </row>
    <row r="1487" spans="1:16" s="73" customFormat="1" ht="20.45" customHeight="1" thickBot="1">
      <c r="A1487" s="1425"/>
      <c r="B1487" s="543" t="s">
        <v>210</v>
      </c>
      <c r="C1487" s="1277" t="str">
        <f>'Marks Entry'!$DH$3</f>
        <v>SOCIAL SCIENCE</v>
      </c>
      <c r="D1487" s="1278"/>
      <c r="E1487" s="527">
        <f>IF($L1471="TC",0,IF($L1471="Nso",0,VLOOKUP($A1468,'Marks Entry'!$B$9:$FN$108,113,0)))</f>
        <v>0</v>
      </c>
      <c r="F1487" s="527">
        <f>IF($L1471="TC",0,IF($L1471="Nso",0,VLOOKUP($A1468,'Marks Entry'!$B$9:$FN$108,116,0)))</f>
        <v>0</v>
      </c>
      <c r="G1487" s="527">
        <f>IF($L1471="TC",0,IF($L1471="Nso",0,VLOOKUP($A1468,'Marks Entry'!$B$9:$FN$108,119,0)))</f>
        <v>0</v>
      </c>
      <c r="H1487" s="530">
        <f t="shared" si="120"/>
        <v>0</v>
      </c>
      <c r="I1487" s="1279">
        <f>IF($L1471="TC",0,IF($L1471="Nso",0,VLOOKUP($A1468,'Marks Entry'!$B$9:$FN$108,123,0)))</f>
        <v>0</v>
      </c>
      <c r="J1487" s="1280"/>
      <c r="K1487" s="534">
        <f t="shared" si="121"/>
        <v>0</v>
      </c>
      <c r="L1487" s="1281">
        <f>IF($L1471="TC",0,IF($L1471="Nso",0,VLOOKUP($A1468,'Marks Entry'!$B$9:$FN$108,126,0)))</f>
        <v>0</v>
      </c>
      <c r="M1487" s="1282"/>
      <c r="N1487" s="537">
        <f t="shared" si="122"/>
        <v>0</v>
      </c>
      <c r="O1487" s="544" t="str">
        <f>IF($L1471="TC",0,IF($L1471="Nso",0,VLOOKUP($A1468,'Marks Entry'!$B$9:$FN$108,130,0)))</f>
        <v>E</v>
      </c>
      <c r="P1487" s="1007"/>
    </row>
    <row r="1488" spans="1:16" s="73" customFormat="1" ht="20.45" customHeight="1">
      <c r="A1488" s="1425"/>
      <c r="B1488" s="543" t="s">
        <v>210</v>
      </c>
      <c r="C1488" s="1350" t="s">
        <v>87</v>
      </c>
      <c r="D1488" s="1351"/>
      <c r="E1488" s="1352"/>
      <c r="F1488" s="1356" t="s">
        <v>88</v>
      </c>
      <c r="G1488" s="1357"/>
      <c r="H1488" s="1358" t="s">
        <v>89</v>
      </c>
      <c r="I1488" s="1358"/>
      <c r="J1488" s="1359" t="s">
        <v>44</v>
      </c>
      <c r="K1488" s="1360"/>
      <c r="L1488" s="236" t="s">
        <v>95</v>
      </c>
      <c r="M1488" s="691" t="s">
        <v>208</v>
      </c>
      <c r="N1488" s="200" t="s">
        <v>42</v>
      </c>
      <c r="O1488" s="545" t="s">
        <v>46</v>
      </c>
      <c r="P1488" s="1007"/>
    </row>
    <row r="1489" spans="1:16" s="73" customFormat="1" ht="20.45" customHeight="1" thickBot="1">
      <c r="A1489" s="1425"/>
      <c r="B1489" s="543" t="s">
        <v>210</v>
      </c>
      <c r="C1489" s="1353"/>
      <c r="D1489" s="1354"/>
      <c r="E1489" s="1355"/>
      <c r="F1489" s="1361">
        <f>IF($L1471="TC",0,IF($L1471="Nso",0,VLOOKUP($A1468,'Marks Entry'!$B$9:$FN$108,161,0)))</f>
        <v>1200</v>
      </c>
      <c r="G1489" s="1362"/>
      <c r="H1489" s="1363">
        <f>IF($L1471="TC",0,IF($L1471="Nso",0,VLOOKUP($A1468,'Marks Entry'!$B$9:$FN$108,162,0)))</f>
        <v>0</v>
      </c>
      <c r="I1489" s="1363"/>
      <c r="J1489" s="1364">
        <f>IF($L1471="TC",0,IF($L1471="Nso",0,VLOOKUP($A1468,'Marks Entry'!$B$9:$FN$108,163,0)))</f>
        <v>0</v>
      </c>
      <c r="K1489" s="1365"/>
      <c r="L1489" s="237" t="str">
        <f>IF($L1471="TC",0,IF($L1471="Nso",0,VLOOKUP($A1468,'Marks Entry'!$B$9:$FN$108,164,0)))</f>
        <v/>
      </c>
      <c r="M1489" s="237" t="str">
        <f>IF($L1471="TC",0,IF($L1471="Nso",0,VLOOKUP($A1468,'Marks Entry'!$B$9:$FN$108,165,0)))</f>
        <v/>
      </c>
      <c r="N1489" s="542" t="str">
        <f>IF($L1471="TC","TC",IF($L1471="Nso","NSO",VLOOKUP($A1468,'Marks Entry'!$B$9:$FN$108,166,0)))</f>
        <v>PROMOTED</v>
      </c>
      <c r="O1489" s="546" t="str">
        <f>IF($L1471="Nso",0,VLOOKUP($A1468,'Marks Entry'!$B$9:$FN$108,168,0))</f>
        <v/>
      </c>
      <c r="P1489" s="1007"/>
    </row>
    <row r="1490" spans="1:16" s="73" customFormat="1" ht="20.45" customHeight="1">
      <c r="A1490" s="1425"/>
      <c r="B1490" s="543" t="s">
        <v>210</v>
      </c>
      <c r="C1490" s="1332" t="s">
        <v>62</v>
      </c>
      <c r="D1490" s="1333"/>
      <c r="E1490" s="1333"/>
      <c r="F1490" s="1333"/>
      <c r="G1490" s="1333"/>
      <c r="H1490" s="1333"/>
      <c r="I1490" s="1334"/>
      <c r="J1490" s="1335" t="s">
        <v>63</v>
      </c>
      <c r="K1490" s="1335"/>
      <c r="L1490" s="1336"/>
      <c r="M1490" s="238">
        <f>IF($L1471="TC",0,IF($L1471="Nso",0,VLOOKUP($A1468,'Marks Entry'!$B$9:$FN$108,158,0)))</f>
        <v>0</v>
      </c>
      <c r="N1490" s="1337" t="s">
        <v>104</v>
      </c>
      <c r="O1490" s="1338"/>
      <c r="P1490" s="1007"/>
    </row>
    <row r="1491" spans="1:16" s="73" customFormat="1" ht="20.45" customHeight="1" thickBot="1">
      <c r="A1491" s="1425"/>
      <c r="B1491" s="543" t="s">
        <v>210</v>
      </c>
      <c r="C1491" s="1339" t="s">
        <v>57</v>
      </c>
      <c r="D1491" s="1340"/>
      <c r="E1491" s="1340"/>
      <c r="F1491" s="1341" t="s">
        <v>168</v>
      </c>
      <c r="G1491" s="1341"/>
      <c r="H1491" s="1341"/>
      <c r="I1491" s="523" t="s">
        <v>50</v>
      </c>
      <c r="J1491" s="1342" t="s">
        <v>64</v>
      </c>
      <c r="K1491" s="1342"/>
      <c r="L1491" s="1343"/>
      <c r="M1491" s="239">
        <f>IF($L1471="TC",0,IF($L1471="Nso",0,VLOOKUP($A1468,'Marks Entry'!$B$9:$FN$108,159,0)))</f>
        <v>0</v>
      </c>
      <c r="N1491" s="1344" t="str">
        <f>IF($L1471="TC",0,IF($L1471="Nso",0,VLOOKUP($A1468,'Marks Entry'!$B$9:$FN$108,160,0)))</f>
        <v/>
      </c>
      <c r="O1491" s="1345"/>
      <c r="P1491" s="1007"/>
    </row>
    <row r="1492" spans="1:16" s="73" customFormat="1" ht="20.45" customHeight="1">
      <c r="A1492" s="1425"/>
      <c r="B1492" s="543" t="s">
        <v>210</v>
      </c>
      <c r="C1492" s="1339"/>
      <c r="D1492" s="1340"/>
      <c r="E1492" s="1340"/>
      <c r="F1492" s="1341"/>
      <c r="G1492" s="1341"/>
      <c r="H1492" s="1341"/>
      <c r="I1492" s="524" t="s">
        <v>102</v>
      </c>
      <c r="J1492" s="1346" t="s">
        <v>65</v>
      </c>
      <c r="K1492" s="1346"/>
      <c r="L1492" s="1347"/>
      <c r="M1492" s="1348" t="str">
        <f>IF($L1471="TC",0,IF($L1471="Nso",0,VLOOKUP($A1468,'Marks Entry'!$B$9:$FN$108,169,0)))</f>
        <v>Need Improvement</v>
      </c>
      <c r="N1492" s="1348"/>
      <c r="O1492" s="1349"/>
      <c r="P1492" s="1007"/>
    </row>
    <row r="1493" spans="1:16" s="73" customFormat="1" ht="20.45" customHeight="1">
      <c r="A1493" s="1425"/>
      <c r="B1493" s="543" t="s">
        <v>210</v>
      </c>
      <c r="C1493" s="1397" t="str">
        <f>'Marks Entry'!$EB$3</f>
        <v>Work Exp.</v>
      </c>
      <c r="D1493" s="1398"/>
      <c r="E1493" s="1399"/>
      <c r="F1493" s="1400" t="str">
        <f>IF($L1471="TC",0,IF($L1471="Nso",0,VLOOKUP($A1468,'Marks Entry'!$B$9:$GM$108,186,0)))</f>
        <v>0/100</v>
      </c>
      <c r="G1493" s="1400"/>
      <c r="H1493" s="1400"/>
      <c r="I1493" s="59" t="str">
        <f>IF($L1471="TC",0,IF($L1471="Nso",0,VLOOKUP($A1468,'Marks Entry'!$B$9:$GM$108,139,0)))</f>
        <v>E</v>
      </c>
      <c r="J1493" s="1401" t="s">
        <v>81</v>
      </c>
      <c r="K1493" s="1401"/>
      <c r="L1493" s="1402"/>
      <c r="M1493" s="1403">
        <f>'Marks Entry'!$AA$2</f>
        <v>45041</v>
      </c>
      <c r="N1493" s="1403"/>
      <c r="O1493" s="1404"/>
      <c r="P1493" s="1007"/>
    </row>
    <row r="1494" spans="1:16" s="73" customFormat="1" ht="20.45" customHeight="1">
      <c r="A1494" s="1425"/>
      <c r="B1494" s="543" t="s">
        <v>210</v>
      </c>
      <c r="C1494" s="1405" t="str">
        <f>'Marks Entry'!$EK$3</f>
        <v>Art Edu.</v>
      </c>
      <c r="D1494" s="1400"/>
      <c r="E1494" s="1400"/>
      <c r="F1494" s="1406" t="str">
        <f>IF($L1471="TC",0,IF($L1471="Nso",0,VLOOKUP($A1468,'Marks Entry'!$B$9:$GM$108,190,0)))</f>
        <v>0/100</v>
      </c>
      <c r="G1494" s="1407"/>
      <c r="H1494" s="1408"/>
      <c r="I1494" s="59" t="str">
        <f>IF($L1471="TC",0,IF($L1471="Nso",0,VLOOKUP($A1468,'Marks Entry'!$B$9:$GM$108,148,0)))</f>
        <v>E</v>
      </c>
      <c r="J1494" s="1409"/>
      <c r="K1494" s="1409"/>
      <c r="L1494" s="1410"/>
      <c r="M1494" s="1410"/>
      <c r="N1494" s="1410"/>
      <c r="O1494" s="1411"/>
      <c r="P1494" s="1007"/>
    </row>
    <row r="1495" spans="1:16" s="73" customFormat="1" ht="20.45" customHeight="1">
      <c r="A1495" s="1425"/>
      <c r="B1495" s="543" t="s">
        <v>210</v>
      </c>
      <c r="C1495" s="1366" t="str">
        <f>'Marks Entry'!$ET$3</f>
        <v>HEALTH &amp; PHY. EDU.</v>
      </c>
      <c r="D1495" s="1367"/>
      <c r="E1495" s="1367"/>
      <c r="F1495" s="1368" t="str">
        <f>IF($L1471="TC",0,IF($L1471="Nso",0,VLOOKUP($A1468,'Marks Entry'!$B$9:$GM$108,194,0)))</f>
        <v>0/100</v>
      </c>
      <c r="G1495" s="1369"/>
      <c r="H1495" s="1370"/>
      <c r="I1495" s="59" t="str">
        <f>IF($L1471="TC",0,IF($L1471="Nso",0,VLOOKUP($A1468,'Marks Entry'!$B$9:$GM$108,157,0)))</f>
        <v>E</v>
      </c>
      <c r="J1495" s="1371" t="s">
        <v>77</v>
      </c>
      <c r="K1495" s="1372"/>
      <c r="L1495" s="1373"/>
      <c r="M1495" s="1377"/>
      <c r="N1495" s="1372"/>
      <c r="O1495" s="1378"/>
      <c r="P1495" s="1007"/>
    </row>
    <row r="1496" spans="1:16" s="73" customFormat="1" ht="20.45" customHeight="1">
      <c r="A1496" s="1425"/>
      <c r="B1496" s="543" t="s">
        <v>210</v>
      </c>
      <c r="C1496" s="1381" t="s">
        <v>66</v>
      </c>
      <c r="D1496" s="1382"/>
      <c r="E1496" s="1382"/>
      <c r="F1496" s="1382"/>
      <c r="G1496" s="1382"/>
      <c r="H1496" s="1382"/>
      <c r="I1496" s="1383"/>
      <c r="J1496" s="1374"/>
      <c r="K1496" s="1375"/>
      <c r="L1496" s="1376"/>
      <c r="M1496" s="1379"/>
      <c r="N1496" s="1375"/>
      <c r="O1496" s="1380"/>
      <c r="P1496" s="1007"/>
    </row>
    <row r="1497" spans="1:16" s="73" customFormat="1" ht="20.45" customHeight="1" thickBot="1">
      <c r="A1497" s="1425"/>
      <c r="B1497" s="543" t="s">
        <v>210</v>
      </c>
      <c r="C1497" s="60" t="s">
        <v>67</v>
      </c>
      <c r="D1497" s="1384" t="s">
        <v>72</v>
      </c>
      <c r="E1497" s="1385"/>
      <c r="F1497" s="1384" t="s">
        <v>73</v>
      </c>
      <c r="G1497" s="1386"/>
      <c r="H1497" s="1386"/>
      <c r="I1497" s="1387"/>
      <c r="J1497" s="1388" t="s">
        <v>78</v>
      </c>
      <c r="K1497" s="1389"/>
      <c r="L1497" s="1389"/>
      <c r="M1497" s="1389"/>
      <c r="N1497" s="1389"/>
      <c r="O1497" s="1390"/>
      <c r="P1497" s="1007"/>
    </row>
    <row r="1498" spans="1:16" s="73" customFormat="1" ht="20.45" customHeight="1">
      <c r="A1498" s="1425"/>
      <c r="B1498" s="543" t="s">
        <v>210</v>
      </c>
      <c r="C1498" s="690" t="s">
        <v>68</v>
      </c>
      <c r="D1498" s="1328" t="s">
        <v>211</v>
      </c>
      <c r="E1498" s="1327"/>
      <c r="F1498" s="1394" t="s">
        <v>74</v>
      </c>
      <c r="G1498" s="1395"/>
      <c r="H1498" s="1395"/>
      <c r="I1498" s="1396"/>
      <c r="J1498" s="1391"/>
      <c r="K1498" s="1392"/>
      <c r="L1498" s="1392"/>
      <c r="M1498" s="1392"/>
      <c r="N1498" s="1392"/>
      <c r="O1498" s="1393"/>
      <c r="P1498" s="1007"/>
    </row>
    <row r="1499" spans="1:16" s="73" customFormat="1" ht="20.45" customHeight="1">
      <c r="A1499" s="1425"/>
      <c r="B1499" s="543" t="s">
        <v>210</v>
      </c>
      <c r="C1499" s="689" t="s">
        <v>69</v>
      </c>
      <c r="D1499" s="1275" t="s">
        <v>212</v>
      </c>
      <c r="E1499" s="1274"/>
      <c r="F1499" s="1413" t="s">
        <v>75</v>
      </c>
      <c r="G1499" s="1414"/>
      <c r="H1499" s="1414"/>
      <c r="I1499" s="1415"/>
      <c r="J1499" s="1391"/>
      <c r="K1499" s="1392"/>
      <c r="L1499" s="1392"/>
      <c r="M1499" s="1392"/>
      <c r="N1499" s="1392"/>
      <c r="O1499" s="1393"/>
      <c r="P1499" s="1007"/>
    </row>
    <row r="1500" spans="1:16" s="73" customFormat="1" ht="20.45" customHeight="1">
      <c r="A1500" s="1425"/>
      <c r="B1500" s="543" t="s">
        <v>210</v>
      </c>
      <c r="C1500" s="689" t="s">
        <v>71</v>
      </c>
      <c r="D1500" s="1275" t="s">
        <v>213</v>
      </c>
      <c r="E1500" s="1274"/>
      <c r="F1500" s="1413" t="s">
        <v>76</v>
      </c>
      <c r="G1500" s="1414"/>
      <c r="H1500" s="1414"/>
      <c r="I1500" s="1415"/>
      <c r="J1500" s="1416" t="s">
        <v>90</v>
      </c>
      <c r="K1500" s="1417"/>
      <c r="L1500" s="1417"/>
      <c r="M1500" s="1417"/>
      <c r="N1500" s="1417"/>
      <c r="O1500" s="1418"/>
      <c r="P1500" s="1007"/>
    </row>
    <row r="1501" spans="1:16" s="73" customFormat="1" ht="20.45" customHeight="1">
      <c r="A1501" s="1425"/>
      <c r="B1501" s="543" t="s">
        <v>210</v>
      </c>
      <c r="C1501" s="689" t="s">
        <v>70</v>
      </c>
      <c r="D1501" s="1275" t="s">
        <v>214</v>
      </c>
      <c r="E1501" s="1274"/>
      <c r="F1501" s="1413" t="s">
        <v>103</v>
      </c>
      <c r="G1501" s="1414"/>
      <c r="H1501" s="1414"/>
      <c r="I1501" s="1415"/>
      <c r="J1501" s="1416"/>
      <c r="K1501" s="1417"/>
      <c r="L1501" s="1417"/>
      <c r="M1501" s="1417"/>
      <c r="N1501" s="1417"/>
      <c r="O1501" s="1418"/>
      <c r="P1501" s="1007"/>
    </row>
    <row r="1502" spans="1:16" s="73" customFormat="1" ht="20.45" customHeight="1" thickBot="1">
      <c r="A1502" s="1425"/>
      <c r="B1502" s="547" t="s">
        <v>210</v>
      </c>
      <c r="C1502" s="548" t="s">
        <v>153</v>
      </c>
      <c r="D1502" s="1281" t="s">
        <v>215</v>
      </c>
      <c r="E1502" s="1280"/>
      <c r="F1502" s="1422" t="s">
        <v>216</v>
      </c>
      <c r="G1502" s="1423"/>
      <c r="H1502" s="1423"/>
      <c r="I1502" s="1424"/>
      <c r="J1502" s="1419"/>
      <c r="K1502" s="1420"/>
      <c r="L1502" s="1420"/>
      <c r="M1502" s="1420"/>
      <c r="N1502" s="1420"/>
      <c r="O1502" s="1421"/>
      <c r="P1502" s="1007"/>
    </row>
    <row r="1503" spans="1:16" s="73" customFormat="1" ht="21" customHeight="1">
      <c r="A1503" s="1412"/>
      <c r="B1503" s="1412"/>
      <c r="C1503" s="1412"/>
      <c r="D1503" s="1412"/>
      <c r="E1503" s="1412"/>
      <c r="F1503" s="1412"/>
      <c r="G1503" s="1412"/>
      <c r="H1503" s="1412"/>
      <c r="I1503" s="1412"/>
      <c r="J1503" s="1412"/>
      <c r="K1503" s="1412"/>
      <c r="L1503" s="1412"/>
      <c r="M1503" s="1412"/>
      <c r="N1503" s="1412"/>
      <c r="O1503" s="1412"/>
      <c r="P1503" s="1412"/>
    </row>
    <row r="1504" spans="1:16" s="73" customFormat="1" ht="21" customHeight="1">
      <c r="A1504" s="692"/>
      <c r="B1504" s="688"/>
      <c r="C1504" s="688"/>
      <c r="D1504" s="688"/>
      <c r="E1504" s="688"/>
      <c r="F1504" s="688"/>
      <c r="G1504" s="688"/>
      <c r="H1504" s="688"/>
      <c r="I1504" s="688"/>
      <c r="J1504" s="688"/>
      <c r="K1504" s="688"/>
      <c r="L1504" s="688"/>
      <c r="M1504" s="688"/>
      <c r="N1504" s="688"/>
      <c r="O1504" s="688"/>
      <c r="P1504" s="688"/>
    </row>
    <row r="1505" spans="1:16" s="73" customFormat="1" ht="17.25" customHeight="1" thickBot="1">
      <c r="A1505" s="241">
        <f>A1468+1</f>
        <v>42</v>
      </c>
      <c r="B1505" s="1302" t="s">
        <v>53</v>
      </c>
      <c r="C1505" s="1302"/>
      <c r="D1505" s="1302"/>
      <c r="E1505" s="1302"/>
      <c r="F1505" s="1302"/>
      <c r="G1505" s="1302"/>
      <c r="H1505" s="1302"/>
      <c r="I1505" s="1302"/>
      <c r="J1505" s="1302"/>
      <c r="K1505" s="1302"/>
      <c r="L1505" s="1302"/>
      <c r="M1505" s="1302"/>
      <c r="N1505" s="1302"/>
      <c r="O1505" s="1302"/>
      <c r="P1505" s="1007"/>
    </row>
    <row r="1506" spans="1:16" s="73" customFormat="1" ht="44.25" customHeight="1">
      <c r="A1506" s="1425"/>
      <c r="B1506" s="1304" t="str">
        <f>IF(L1508&gt;0,CONCATENATE(I1508,L1508),0)</f>
        <v>Roll No.:-942</v>
      </c>
      <c r="C1506" s="1306"/>
      <c r="D1506" s="1308" t="str">
        <f>Master!$E$8</f>
        <v>Govt. Sr. Secondary School Raimalwada</v>
      </c>
      <c r="E1506" s="1309"/>
      <c r="F1506" s="1309"/>
      <c r="G1506" s="1309"/>
      <c r="H1506" s="1309"/>
      <c r="I1506" s="1309"/>
      <c r="J1506" s="1309"/>
      <c r="K1506" s="1309"/>
      <c r="L1506" s="1309"/>
      <c r="M1506" s="1309"/>
      <c r="N1506" s="1309"/>
      <c r="O1506" s="1310"/>
      <c r="P1506" s="1007"/>
    </row>
    <row r="1507" spans="1:16" s="73" customFormat="1" ht="26.25" customHeight="1" thickBot="1">
      <c r="A1507" s="1425"/>
      <c r="B1507" s="1305"/>
      <c r="C1507" s="1307"/>
      <c r="D1507" s="1311" t="str">
        <f>Master!$E$11</f>
        <v>P.S.-Bapini (Jodhpur)</v>
      </c>
      <c r="E1507" s="1311"/>
      <c r="F1507" s="1311"/>
      <c r="G1507" s="1311"/>
      <c r="H1507" s="1311"/>
      <c r="I1507" s="1311"/>
      <c r="J1507" s="1311"/>
      <c r="K1507" s="1311"/>
      <c r="L1507" s="1311"/>
      <c r="M1507" s="1311"/>
      <c r="N1507" s="1311"/>
      <c r="O1507" s="1312"/>
      <c r="P1507" s="1007"/>
    </row>
    <row r="1508" spans="1:16" s="73" customFormat="1" ht="15" customHeight="1">
      <c r="A1508" s="1425"/>
      <c r="B1508" s="1313"/>
      <c r="C1508" s="1314" t="s">
        <v>163</v>
      </c>
      <c r="D1508" s="1315"/>
      <c r="E1508" s="1315"/>
      <c r="F1508" s="1315"/>
      <c r="G1508" s="1315"/>
      <c r="H1508" s="1316"/>
      <c r="I1508" s="1320" t="s">
        <v>125</v>
      </c>
      <c r="J1508" s="1321"/>
      <c r="K1508" s="1321"/>
      <c r="L1508" s="1286">
        <f>VLOOKUP(A1505,'Marks Entry'!$B$9:$G$108,6)</f>
        <v>942</v>
      </c>
      <c r="M1508" s="1288" t="str">
        <f>CONCATENATE('Marks Entry'!$C$3,"0",'Marks Entry'!$G$3)</f>
        <v>School U-Dise Code :-08151106901</v>
      </c>
      <c r="N1508" s="1289"/>
      <c r="O1508" s="1290"/>
      <c r="P1508" s="1007"/>
    </row>
    <row r="1509" spans="1:16" s="73" customFormat="1" ht="15" customHeight="1">
      <c r="A1509" s="1425"/>
      <c r="B1509" s="1313"/>
      <c r="C1509" s="1314"/>
      <c r="D1509" s="1315"/>
      <c r="E1509" s="1315"/>
      <c r="F1509" s="1315"/>
      <c r="G1509" s="1315"/>
      <c r="H1509" s="1316"/>
      <c r="I1509" s="1320"/>
      <c r="J1509" s="1321"/>
      <c r="K1509" s="1321"/>
      <c r="L1509" s="1286"/>
      <c r="M1509" s="1291" t="str">
        <f>CONCATENATE('Marks Entry'!$I$3,'Marks Entry'!$J$3)</f>
        <v>Session :-2022-23</v>
      </c>
      <c r="N1509" s="1292"/>
      <c r="O1509" s="1293"/>
      <c r="P1509" s="1007"/>
    </row>
    <row r="1510" spans="1:16" s="73" customFormat="1" ht="15" customHeight="1" thickBot="1">
      <c r="A1510" s="1425"/>
      <c r="B1510" s="1313"/>
      <c r="C1510" s="1317"/>
      <c r="D1510" s="1318"/>
      <c r="E1510" s="1318"/>
      <c r="F1510" s="1318"/>
      <c r="G1510" s="1318"/>
      <c r="H1510" s="1319"/>
      <c r="I1510" s="1322"/>
      <c r="J1510" s="1323"/>
      <c r="K1510" s="1323"/>
      <c r="L1510" s="1287"/>
      <c r="M1510" s="1294"/>
      <c r="N1510" s="1295"/>
      <c r="O1510" s="1296"/>
      <c r="P1510" s="1007"/>
    </row>
    <row r="1511" spans="1:16" s="73" customFormat="1" ht="19.5" customHeight="1">
      <c r="A1511" s="1425"/>
      <c r="B1511" s="543" t="s">
        <v>210</v>
      </c>
      <c r="C1511" s="1297" t="s">
        <v>21</v>
      </c>
      <c r="D1511" s="1298"/>
      <c r="E1511" s="1298"/>
      <c r="F1511" s="1298"/>
      <c r="G1511" s="1299"/>
      <c r="H1511" s="13" t="s">
        <v>161</v>
      </c>
      <c r="I1511" s="1300">
        <f>VLOOKUP($A1505,'Marks Entry'!$B$9:$FN$108,4,0)</f>
        <v>0</v>
      </c>
      <c r="J1511" s="1300"/>
      <c r="K1511" s="1300"/>
      <c r="L1511" s="1300"/>
      <c r="M1511" s="1300"/>
      <c r="N1511" s="1300"/>
      <c r="O1511" s="1301"/>
      <c r="P1511" s="1007"/>
    </row>
    <row r="1512" spans="1:16" s="73" customFormat="1" ht="19.5" customHeight="1">
      <c r="A1512" s="1425"/>
      <c r="B1512" s="543" t="s">
        <v>210</v>
      </c>
      <c r="C1512" s="1283" t="s">
        <v>23</v>
      </c>
      <c r="D1512" s="1284"/>
      <c r="E1512" s="1284"/>
      <c r="F1512" s="1284"/>
      <c r="G1512" s="1285"/>
      <c r="H1512" s="25" t="s">
        <v>161</v>
      </c>
      <c r="I1512" s="1252">
        <f>VLOOKUP($A1505,'Marks Entry'!$B$9:$FN$108,7,0)</f>
        <v>0</v>
      </c>
      <c r="J1512" s="1252"/>
      <c r="K1512" s="1252"/>
      <c r="L1512" s="1252"/>
      <c r="M1512" s="1252"/>
      <c r="N1512" s="1252"/>
      <c r="O1512" s="1253"/>
      <c r="P1512" s="1007"/>
    </row>
    <row r="1513" spans="1:16" s="73" customFormat="1" ht="19.5" customHeight="1">
      <c r="A1513" s="1425"/>
      <c r="B1513" s="543" t="s">
        <v>210</v>
      </c>
      <c r="C1513" s="1283" t="s">
        <v>24</v>
      </c>
      <c r="D1513" s="1284"/>
      <c r="E1513" s="1284"/>
      <c r="F1513" s="1284"/>
      <c r="G1513" s="1285"/>
      <c r="H1513" s="25" t="s">
        <v>161</v>
      </c>
      <c r="I1513" s="1252">
        <f>VLOOKUP($A1505,'Marks Entry'!$B$9:$FN$108,8,0)</f>
        <v>0</v>
      </c>
      <c r="J1513" s="1252"/>
      <c r="K1513" s="1252"/>
      <c r="L1513" s="1252"/>
      <c r="M1513" s="1252"/>
      <c r="N1513" s="1252"/>
      <c r="O1513" s="1253"/>
      <c r="P1513" s="1007"/>
    </row>
    <row r="1514" spans="1:16" s="73" customFormat="1" ht="19.5" customHeight="1">
      <c r="A1514" s="1425"/>
      <c r="B1514" s="543" t="s">
        <v>210</v>
      </c>
      <c r="C1514" s="1283" t="s">
        <v>55</v>
      </c>
      <c r="D1514" s="1284"/>
      <c r="E1514" s="1284"/>
      <c r="F1514" s="1284"/>
      <c r="G1514" s="1285"/>
      <c r="H1514" s="25" t="s">
        <v>161</v>
      </c>
      <c r="I1514" s="1252">
        <f>VLOOKUP($A1505,'Marks Entry'!$B$9:$FN$108,9,0)</f>
        <v>0</v>
      </c>
      <c r="J1514" s="1252"/>
      <c r="K1514" s="1252"/>
      <c r="L1514" s="1252"/>
      <c r="M1514" s="1252"/>
      <c r="N1514" s="1252"/>
      <c r="O1514" s="1253"/>
      <c r="P1514" s="1007"/>
    </row>
    <row r="1515" spans="1:16" s="73" customFormat="1" ht="19.5" customHeight="1">
      <c r="A1515" s="1425"/>
      <c r="B1515" s="543" t="s">
        <v>210</v>
      </c>
      <c r="C1515" s="1283" t="s">
        <v>56</v>
      </c>
      <c r="D1515" s="1284"/>
      <c r="E1515" s="1284"/>
      <c r="F1515" s="1284"/>
      <c r="G1515" s="1285"/>
      <c r="H1515" s="25" t="s">
        <v>161</v>
      </c>
      <c r="I1515" s="1251" t="str">
        <f>CONCATENATE('Marks Entry'!$G$4,'Marks Entry'!$J$4)</f>
        <v>6(A)</v>
      </c>
      <c r="J1515" s="1252"/>
      <c r="K1515" s="1252"/>
      <c r="L1515" s="1252"/>
      <c r="M1515" s="1252"/>
      <c r="N1515" s="1252"/>
      <c r="O1515" s="1253"/>
      <c r="P1515" s="1007"/>
    </row>
    <row r="1516" spans="1:16" s="73" customFormat="1" ht="19.5" customHeight="1" thickBot="1">
      <c r="A1516" s="1425"/>
      <c r="B1516" s="543" t="s">
        <v>210</v>
      </c>
      <c r="C1516" s="1254" t="s">
        <v>26</v>
      </c>
      <c r="D1516" s="1255"/>
      <c r="E1516" s="1255"/>
      <c r="F1516" s="1255"/>
      <c r="G1516" s="1256"/>
      <c r="H1516" s="61" t="s">
        <v>161</v>
      </c>
      <c r="I1516" s="1257">
        <f>VLOOKUP($A1505,'Marks Entry'!$B$9:$FN$108,10,0)</f>
        <v>0</v>
      </c>
      <c r="J1516" s="1257"/>
      <c r="K1516" s="1257"/>
      <c r="L1516" s="1257"/>
      <c r="M1516" s="1257"/>
      <c r="N1516" s="1257"/>
      <c r="O1516" s="1258"/>
      <c r="P1516" s="1007"/>
    </row>
    <row r="1517" spans="1:16" s="73" customFormat="1" ht="34.5" customHeight="1">
      <c r="A1517" s="1425"/>
      <c r="B1517" s="543" t="s">
        <v>210</v>
      </c>
      <c r="C1517" s="1259" t="s">
        <v>57</v>
      </c>
      <c r="D1517" s="1260"/>
      <c r="E1517" s="525" t="s">
        <v>82</v>
      </c>
      <c r="F1517" s="525" t="s">
        <v>83</v>
      </c>
      <c r="G1517" s="525" t="str">
        <f>'Marks Entry'!$R$5</f>
        <v>No Bag Day Activity</v>
      </c>
      <c r="H1517" s="521" t="s">
        <v>32</v>
      </c>
      <c r="I1517" s="1261" t="s">
        <v>58</v>
      </c>
      <c r="J1517" s="1262"/>
      <c r="K1517" s="522" t="s">
        <v>203</v>
      </c>
      <c r="L1517" s="1263" t="s">
        <v>94</v>
      </c>
      <c r="M1517" s="1264"/>
      <c r="N1517" s="535" t="s">
        <v>86</v>
      </c>
      <c r="O1517" s="1265" t="s">
        <v>101</v>
      </c>
      <c r="P1517" s="1007"/>
    </row>
    <row r="1518" spans="1:16" s="73" customFormat="1" ht="20.45" customHeight="1" thickBot="1">
      <c r="A1518" s="1425"/>
      <c r="B1518" s="543" t="s">
        <v>210</v>
      </c>
      <c r="C1518" s="1267" t="s">
        <v>59</v>
      </c>
      <c r="D1518" s="1268"/>
      <c r="E1518" s="549">
        <f>'Marks Entry'!$N$7</f>
        <v>10</v>
      </c>
      <c r="F1518" s="549">
        <f>'Marks Entry'!$Q$7</f>
        <v>10</v>
      </c>
      <c r="G1518" s="549">
        <f>'Marks Entry'!$T$7</f>
        <v>10</v>
      </c>
      <c r="H1518" s="111">
        <f>SUM(E1518:G1518)</f>
        <v>30</v>
      </c>
      <c r="I1518" s="1269">
        <f>'Marks Entry'!$X$7</f>
        <v>70</v>
      </c>
      <c r="J1518" s="1270"/>
      <c r="K1518" s="531">
        <f>SUM(H1518,I1518)</f>
        <v>100</v>
      </c>
      <c r="L1518" s="1330">
        <f>'Marks Entry'!$AA$7</f>
        <v>100</v>
      </c>
      <c r="M1518" s="1331"/>
      <c r="N1518" s="536">
        <f>H1518+I1518+L1518</f>
        <v>200</v>
      </c>
      <c r="O1518" s="1266"/>
      <c r="P1518" s="1007"/>
    </row>
    <row r="1519" spans="1:16" s="73" customFormat="1" ht="20.45" customHeight="1">
      <c r="A1519" s="1425"/>
      <c r="B1519" s="543" t="s">
        <v>210</v>
      </c>
      <c r="C1519" s="1324" t="str">
        <f>'Marks Entry'!$L$3</f>
        <v>HINDI</v>
      </c>
      <c r="D1519" s="1325"/>
      <c r="E1519" s="527">
        <f>IF($L1508="TC",0,IF($L1508="Nso",0,VLOOKUP($A1505,'Marks Entry'!$B$9:$FN$108,13,0)))</f>
        <v>0</v>
      </c>
      <c r="F1519" s="527">
        <f>IF($L1508="TC",0,IF($L1508="Nso",0,VLOOKUP($A1505,'Marks Entry'!$B$9:$FN$108,16,0)))</f>
        <v>0</v>
      </c>
      <c r="G1519" s="527">
        <f>IF($L1508="TC",0,IF($L1508="Nso",0,VLOOKUP($A1505,'Marks Entry'!$B$9:$FN$108,19,0)))</f>
        <v>0</v>
      </c>
      <c r="H1519" s="528">
        <f>SUM(E1519:G1519)</f>
        <v>0</v>
      </c>
      <c r="I1519" s="1326">
        <f>IF($L1508="TC",0,IF($L1508="Nso",0,VLOOKUP($A1505,'Marks Entry'!$B$9:$FN$108,23,0)))</f>
        <v>0</v>
      </c>
      <c r="J1519" s="1327"/>
      <c r="K1519" s="532">
        <f>SUM(H1519,I1519)</f>
        <v>0</v>
      </c>
      <c r="L1519" s="1328">
        <f>IF($L1508="TC",0,IF($L1508="Nso",0,VLOOKUP($A1505,'Marks Entry'!$B$9:$FN$108,26,0)))</f>
        <v>0</v>
      </c>
      <c r="M1519" s="1329"/>
      <c r="N1519" s="537">
        <f>SUM(H1519,I1519,L1519)</f>
        <v>0</v>
      </c>
      <c r="O1519" s="544" t="str">
        <f>IF($L1508="TC",0,IF($L1508="Nso",0,VLOOKUP($A1505,'Marks Entry'!$B$9:$FN$108,30,0)))</f>
        <v>E</v>
      </c>
      <c r="P1519" s="1007"/>
    </row>
    <row r="1520" spans="1:16" s="73" customFormat="1" ht="20.45" customHeight="1">
      <c r="A1520" s="1425"/>
      <c r="B1520" s="543" t="s">
        <v>210</v>
      </c>
      <c r="C1520" s="1271" t="str">
        <f>'Marks Entry'!$AF$3</f>
        <v>ENGLISH</v>
      </c>
      <c r="D1520" s="1272"/>
      <c r="E1520" s="527">
        <f>IF($L1508="TC",0,IF($L1508="Nso",0,VLOOKUP($A1505,'Marks Entry'!$B$9:$FN$108,33,0)))</f>
        <v>0</v>
      </c>
      <c r="F1520" s="527">
        <f>IF($L1508="TC",0,IF($L1508="Nso",0,VLOOKUP($A1505,'Marks Entry'!$B$9:$FN$108,36,0)))</f>
        <v>0</v>
      </c>
      <c r="G1520" s="527">
        <f>IF($L1508="TC",0,IF($L1508="Nso",0,VLOOKUP($A1505,'Marks Entry'!$B$9:$FN$108,39,0)))</f>
        <v>0</v>
      </c>
      <c r="H1520" s="529">
        <f t="shared" ref="H1520:H1524" si="123">SUM(E1520:G1520)</f>
        <v>0</v>
      </c>
      <c r="I1520" s="1273">
        <f>IF($L1508="TC",0,IF($L1508="Nso",0,VLOOKUP($A1505,'Marks Entry'!$B$9:$FN$108,43,0)))</f>
        <v>0</v>
      </c>
      <c r="J1520" s="1274"/>
      <c r="K1520" s="533">
        <f t="shared" ref="K1520:K1524" si="124">SUM(H1520,I1520)</f>
        <v>0</v>
      </c>
      <c r="L1520" s="1275">
        <f>IF($L1508="TC",0,IF($L1508="Nso",0,VLOOKUP($A1505,'Marks Entry'!$B$9:$FN$108,46,0)))</f>
        <v>0</v>
      </c>
      <c r="M1520" s="1276"/>
      <c r="N1520" s="537">
        <f t="shared" ref="N1520:N1524" si="125">SUM(H1520,I1520,L1520)</f>
        <v>0</v>
      </c>
      <c r="O1520" s="544" t="str">
        <f>IF($L1508="TC",0,IF($L1508="Nso",0,VLOOKUP($A1505,'Marks Entry'!$B$9:$FN$108,50,0)))</f>
        <v>E</v>
      </c>
      <c r="P1520" s="1007"/>
    </row>
    <row r="1521" spans="1:16" s="73" customFormat="1" ht="20.45" customHeight="1">
      <c r="A1521" s="1425"/>
      <c r="B1521" s="543" t="s">
        <v>210</v>
      </c>
      <c r="C1521" s="1271" t="str">
        <f>'Marks Entry'!$AZ$3</f>
        <v>SANSKRIT</v>
      </c>
      <c r="D1521" s="1272"/>
      <c r="E1521" s="527">
        <f>IF($L1508="TC",0,IF($L1508="Nso",0,VLOOKUP($A1505,'Marks Entry'!$B$9:$FN$108,53,0)))</f>
        <v>0</v>
      </c>
      <c r="F1521" s="527">
        <f>IF($L1508="TC",0,IF($L1508="TC",0,IF($L1508="Nso",0,VLOOKUP($A1505,'Marks Entry'!$B$9:$FN$108,56,0))))</f>
        <v>0</v>
      </c>
      <c r="G1521" s="527">
        <f>IF($L1508="TC",0,IF($L1508="TC",0,IF($L1508="Nso",0,VLOOKUP($A1505,'Marks Entry'!$B$9:$FN$108,59,0))))</f>
        <v>0</v>
      </c>
      <c r="H1521" s="529">
        <f t="shared" si="123"/>
        <v>0</v>
      </c>
      <c r="I1521" s="1273">
        <f>IF($L1508="TC",0,IF($L1508="Nso",0,VLOOKUP($A1505,'Marks Entry'!$B$9:$FN$108,63,0)))</f>
        <v>0</v>
      </c>
      <c r="J1521" s="1274"/>
      <c r="K1521" s="533">
        <f t="shared" si="124"/>
        <v>0</v>
      </c>
      <c r="L1521" s="1275">
        <f>IF($L1508="TC",0,IF($L1508="Nso",0,VLOOKUP($A1505,'Marks Entry'!$B$9:$FN$108,66,0)))</f>
        <v>0</v>
      </c>
      <c r="M1521" s="1276"/>
      <c r="N1521" s="537">
        <f t="shared" si="125"/>
        <v>0</v>
      </c>
      <c r="O1521" s="544" t="str">
        <f>IF($L1508="TC",0,IF($L1508="Nso",0,VLOOKUP($A1505,'Marks Entry'!$B$9:$FN$108,70,0)))</f>
        <v>E</v>
      </c>
      <c r="P1521" s="1007"/>
    </row>
    <row r="1522" spans="1:16" s="73" customFormat="1" ht="20.45" customHeight="1">
      <c r="A1522" s="1425"/>
      <c r="B1522" s="543" t="s">
        <v>210</v>
      </c>
      <c r="C1522" s="1271" t="str">
        <f>'Marks Entry'!$BT$3</f>
        <v>SCIENCE</v>
      </c>
      <c r="D1522" s="1272"/>
      <c r="E1522" s="527">
        <f>IF($L1508="TC",0,IF($L1508="Nso",0,VLOOKUP($A1505,'Marks Entry'!$B$9:$FN$108,73,0)))</f>
        <v>0</v>
      </c>
      <c r="F1522" s="527">
        <f>IF($L1508="TC",0,IF($L1508="Nso",0,VLOOKUP($A1505,'Marks Entry'!$B$9:$FN$108,76,0)))</f>
        <v>0</v>
      </c>
      <c r="G1522" s="527">
        <f>IF($L1508="TC",0,IF($L1508="Nso",0,VLOOKUP($A1505,'Marks Entry'!$B$9:$FN$108,79,0)))</f>
        <v>0</v>
      </c>
      <c r="H1522" s="529">
        <f t="shared" si="123"/>
        <v>0</v>
      </c>
      <c r="I1522" s="1273">
        <f>IF($L1508="TC",0,IF($L1508="Nso",0,VLOOKUP($A1505,'Marks Entry'!$B$9:$FN$108,83,0)))</f>
        <v>0</v>
      </c>
      <c r="J1522" s="1274"/>
      <c r="K1522" s="533">
        <f t="shared" si="124"/>
        <v>0</v>
      </c>
      <c r="L1522" s="1275">
        <f>IF($L1508="TC",0,IF($L1508="Nso",0,VLOOKUP($A1505,'Marks Entry'!$B$9:$FN$108,86,0)))</f>
        <v>0</v>
      </c>
      <c r="M1522" s="1276"/>
      <c r="N1522" s="537">
        <f t="shared" si="125"/>
        <v>0</v>
      </c>
      <c r="O1522" s="544" t="str">
        <f>IF($L1508="TC",0,IF($L1508="Nso",0,VLOOKUP($A1505,'Marks Entry'!$B$9:$FN$108,90,0)))</f>
        <v>E</v>
      </c>
      <c r="P1522" s="1007"/>
    </row>
    <row r="1523" spans="1:16" s="73" customFormat="1" ht="20.45" customHeight="1">
      <c r="A1523" s="1425"/>
      <c r="B1523" s="543" t="s">
        <v>210</v>
      </c>
      <c r="C1523" s="1271" t="str">
        <f>'Marks Entry'!$CN$3</f>
        <v>MATHEMATICS</v>
      </c>
      <c r="D1523" s="1272"/>
      <c r="E1523" s="527">
        <f>IF($L1508="TC",0,IF($L1508="Nso",0,VLOOKUP($A1505,'Marks Entry'!$B$9:$FN$108,93,0)))</f>
        <v>0</v>
      </c>
      <c r="F1523" s="527">
        <f>IF($L1508="TC",0,IF($L1508="Nso",0,VLOOKUP($A1505,'Marks Entry'!$B$9:$FN$108,96,0)))</f>
        <v>0</v>
      </c>
      <c r="G1523" s="527">
        <f>IF($L1508="TC",0,IF($L1508="Nso",0,VLOOKUP($A1505,'Marks Entry'!$B$9:$FN$108,99,0)))</f>
        <v>0</v>
      </c>
      <c r="H1523" s="529">
        <f t="shared" si="123"/>
        <v>0</v>
      </c>
      <c r="I1523" s="1273">
        <f>IF($L1508="TC",0,IF($L1508="Nso",0,VLOOKUP($A1505,'Marks Entry'!$B$9:$FN$108,103,0)))</f>
        <v>0</v>
      </c>
      <c r="J1523" s="1274"/>
      <c r="K1523" s="533">
        <f t="shared" si="124"/>
        <v>0</v>
      </c>
      <c r="L1523" s="1275">
        <f>IF($L1508="TC",0,IF($L1508="Nso",0,VLOOKUP($A1505,'Marks Entry'!$B$9:$FN$108,106,0)))</f>
        <v>0</v>
      </c>
      <c r="M1523" s="1276"/>
      <c r="N1523" s="537">
        <f t="shared" si="125"/>
        <v>0</v>
      </c>
      <c r="O1523" s="544" t="str">
        <f>IF($L1508="TC",0,IF($L1508="Nso",0,VLOOKUP($A1505,'Marks Entry'!$B$9:$FN$108,110,0)))</f>
        <v>E</v>
      </c>
      <c r="P1523" s="1007"/>
    </row>
    <row r="1524" spans="1:16" s="73" customFormat="1" ht="20.45" customHeight="1" thickBot="1">
      <c r="A1524" s="1425"/>
      <c r="B1524" s="543" t="s">
        <v>210</v>
      </c>
      <c r="C1524" s="1277" t="str">
        <f>'Marks Entry'!$DH$3</f>
        <v>SOCIAL SCIENCE</v>
      </c>
      <c r="D1524" s="1278"/>
      <c r="E1524" s="527">
        <f>IF($L1508="TC",0,IF($L1508="Nso",0,VLOOKUP($A1505,'Marks Entry'!$B$9:$FN$108,113,0)))</f>
        <v>0</v>
      </c>
      <c r="F1524" s="527">
        <f>IF($L1508="TC",0,IF($L1508="Nso",0,VLOOKUP($A1505,'Marks Entry'!$B$9:$FN$108,116,0)))</f>
        <v>0</v>
      </c>
      <c r="G1524" s="527">
        <f>IF($L1508="TC",0,IF($L1508="Nso",0,VLOOKUP($A1505,'Marks Entry'!$B$9:$FN$108,119,0)))</f>
        <v>0</v>
      </c>
      <c r="H1524" s="530">
        <f t="shared" si="123"/>
        <v>0</v>
      </c>
      <c r="I1524" s="1279">
        <f>IF($L1508="TC",0,IF($L1508="Nso",0,VLOOKUP($A1505,'Marks Entry'!$B$9:$FN$108,123,0)))</f>
        <v>0</v>
      </c>
      <c r="J1524" s="1280"/>
      <c r="K1524" s="534">
        <f t="shared" si="124"/>
        <v>0</v>
      </c>
      <c r="L1524" s="1281">
        <f>IF($L1508="TC",0,IF($L1508="Nso",0,VLOOKUP($A1505,'Marks Entry'!$B$9:$FN$108,126,0)))</f>
        <v>0</v>
      </c>
      <c r="M1524" s="1282"/>
      <c r="N1524" s="537">
        <f t="shared" si="125"/>
        <v>0</v>
      </c>
      <c r="O1524" s="544" t="str">
        <f>IF($L1508="TC",0,IF($L1508="Nso",0,VLOOKUP($A1505,'Marks Entry'!$B$9:$FN$108,130,0)))</f>
        <v>E</v>
      </c>
      <c r="P1524" s="1007"/>
    </row>
    <row r="1525" spans="1:16" s="73" customFormat="1" ht="20.45" customHeight="1">
      <c r="A1525" s="1425"/>
      <c r="B1525" s="543" t="s">
        <v>210</v>
      </c>
      <c r="C1525" s="1350" t="s">
        <v>87</v>
      </c>
      <c r="D1525" s="1351"/>
      <c r="E1525" s="1352"/>
      <c r="F1525" s="1356" t="s">
        <v>88</v>
      </c>
      <c r="G1525" s="1357"/>
      <c r="H1525" s="1358" t="s">
        <v>89</v>
      </c>
      <c r="I1525" s="1358"/>
      <c r="J1525" s="1359" t="s">
        <v>44</v>
      </c>
      <c r="K1525" s="1360"/>
      <c r="L1525" s="236" t="s">
        <v>95</v>
      </c>
      <c r="M1525" s="691" t="s">
        <v>208</v>
      </c>
      <c r="N1525" s="200" t="s">
        <v>42</v>
      </c>
      <c r="O1525" s="545" t="s">
        <v>46</v>
      </c>
      <c r="P1525" s="1007"/>
    </row>
    <row r="1526" spans="1:16" s="73" customFormat="1" ht="20.45" customHeight="1" thickBot="1">
      <c r="A1526" s="1425"/>
      <c r="B1526" s="543" t="s">
        <v>210</v>
      </c>
      <c r="C1526" s="1353"/>
      <c r="D1526" s="1354"/>
      <c r="E1526" s="1355"/>
      <c r="F1526" s="1361">
        <f>IF($L1508="TC",0,IF($L1508="Nso",0,VLOOKUP($A1505,'Marks Entry'!$B$9:$FN$108,161,0)))</f>
        <v>1200</v>
      </c>
      <c r="G1526" s="1362"/>
      <c r="H1526" s="1363">
        <f>IF($L1508="TC",0,IF($L1508="Nso",0,VLOOKUP($A1505,'Marks Entry'!$B$9:$FN$108,162,0)))</f>
        <v>0</v>
      </c>
      <c r="I1526" s="1363"/>
      <c r="J1526" s="1364">
        <f>IF($L1508="TC",0,IF($L1508="Nso",0,VLOOKUP($A1505,'Marks Entry'!$B$9:$FN$108,163,0)))</f>
        <v>0</v>
      </c>
      <c r="K1526" s="1365"/>
      <c r="L1526" s="237" t="str">
        <f>IF($L1508="TC",0,IF($L1508="Nso",0,VLOOKUP($A1505,'Marks Entry'!$B$9:$FN$108,164,0)))</f>
        <v/>
      </c>
      <c r="M1526" s="237" t="str">
        <f>IF($L1508="TC",0,IF($L1508="Nso",0,VLOOKUP($A1505,'Marks Entry'!$B$9:$FN$108,165,0)))</f>
        <v/>
      </c>
      <c r="N1526" s="542" t="str">
        <f>IF($L1508="TC","TC",IF($L1508="Nso","NSO",VLOOKUP($A1505,'Marks Entry'!$B$9:$FN$108,166,0)))</f>
        <v>PROMOTED</v>
      </c>
      <c r="O1526" s="546" t="str">
        <f>IF($L1508="Nso",0,VLOOKUP($A1505,'Marks Entry'!$B$9:$FN$108,168,0))</f>
        <v/>
      </c>
      <c r="P1526" s="1007"/>
    </row>
    <row r="1527" spans="1:16" s="73" customFormat="1" ht="20.45" customHeight="1">
      <c r="A1527" s="1425"/>
      <c r="B1527" s="543" t="s">
        <v>210</v>
      </c>
      <c r="C1527" s="1332" t="s">
        <v>62</v>
      </c>
      <c r="D1527" s="1333"/>
      <c r="E1527" s="1333"/>
      <c r="F1527" s="1333"/>
      <c r="G1527" s="1333"/>
      <c r="H1527" s="1333"/>
      <c r="I1527" s="1334"/>
      <c r="J1527" s="1335" t="s">
        <v>63</v>
      </c>
      <c r="K1527" s="1335"/>
      <c r="L1527" s="1336"/>
      <c r="M1527" s="238">
        <f>IF($L1508="TC",0,IF($L1508="Nso",0,VLOOKUP($A1505,'Marks Entry'!$B$9:$FN$108,158,0)))</f>
        <v>0</v>
      </c>
      <c r="N1527" s="1337" t="s">
        <v>104</v>
      </c>
      <c r="O1527" s="1338"/>
      <c r="P1527" s="1007"/>
    </row>
    <row r="1528" spans="1:16" s="73" customFormat="1" ht="20.45" customHeight="1" thickBot="1">
      <c r="A1528" s="1425"/>
      <c r="B1528" s="543" t="s">
        <v>210</v>
      </c>
      <c r="C1528" s="1339" t="s">
        <v>57</v>
      </c>
      <c r="D1528" s="1340"/>
      <c r="E1528" s="1340"/>
      <c r="F1528" s="1341" t="s">
        <v>168</v>
      </c>
      <c r="G1528" s="1341"/>
      <c r="H1528" s="1341"/>
      <c r="I1528" s="523" t="s">
        <v>50</v>
      </c>
      <c r="J1528" s="1342" t="s">
        <v>64</v>
      </c>
      <c r="K1528" s="1342"/>
      <c r="L1528" s="1343"/>
      <c r="M1528" s="239">
        <f>IF($L1508="TC",0,IF($L1508="Nso",0,VLOOKUP($A1505,'Marks Entry'!$B$9:$FN$108,159,0)))</f>
        <v>0</v>
      </c>
      <c r="N1528" s="1344" t="str">
        <f>IF($L1508="TC",0,IF($L1508="Nso",0,VLOOKUP($A1505,'Marks Entry'!$B$9:$FN$108,160,0)))</f>
        <v/>
      </c>
      <c r="O1528" s="1345"/>
      <c r="P1528" s="1007"/>
    </row>
    <row r="1529" spans="1:16" s="73" customFormat="1" ht="20.45" customHeight="1">
      <c r="A1529" s="1425"/>
      <c r="B1529" s="543" t="s">
        <v>210</v>
      </c>
      <c r="C1529" s="1339"/>
      <c r="D1529" s="1340"/>
      <c r="E1529" s="1340"/>
      <c r="F1529" s="1341"/>
      <c r="G1529" s="1341"/>
      <c r="H1529" s="1341"/>
      <c r="I1529" s="524" t="s">
        <v>102</v>
      </c>
      <c r="J1529" s="1346" t="s">
        <v>65</v>
      </c>
      <c r="K1529" s="1346"/>
      <c r="L1529" s="1347"/>
      <c r="M1529" s="1348" t="str">
        <f>IF($L1508="TC",0,IF($L1508="Nso",0,VLOOKUP($A1505,'Marks Entry'!$B$9:$FN$108,169,0)))</f>
        <v>Need Improvement</v>
      </c>
      <c r="N1529" s="1348"/>
      <c r="O1529" s="1349"/>
      <c r="P1529" s="1007"/>
    </row>
    <row r="1530" spans="1:16" s="73" customFormat="1" ht="20.45" customHeight="1">
      <c r="A1530" s="1425"/>
      <c r="B1530" s="543" t="s">
        <v>210</v>
      </c>
      <c r="C1530" s="1397" t="str">
        <f>'Marks Entry'!$EB$3</f>
        <v>Work Exp.</v>
      </c>
      <c r="D1530" s="1398"/>
      <c r="E1530" s="1399"/>
      <c r="F1530" s="1400" t="str">
        <f>IF($L1508="TC",0,IF($L1508="Nso",0,VLOOKUP($A1505,'Marks Entry'!$B$9:$GM$108,186,0)))</f>
        <v>0/100</v>
      </c>
      <c r="G1530" s="1400"/>
      <c r="H1530" s="1400"/>
      <c r="I1530" s="59" t="str">
        <f>IF($L1508="TC",0,IF($L1508="Nso",0,VLOOKUP($A1505,'Marks Entry'!$B$9:$GM$108,139,0)))</f>
        <v>E</v>
      </c>
      <c r="J1530" s="1401" t="s">
        <v>81</v>
      </c>
      <c r="K1530" s="1401"/>
      <c r="L1530" s="1402"/>
      <c r="M1530" s="1403">
        <f>'Marks Entry'!$AA$2</f>
        <v>45041</v>
      </c>
      <c r="N1530" s="1403"/>
      <c r="O1530" s="1404"/>
      <c r="P1530" s="1007"/>
    </row>
    <row r="1531" spans="1:16" s="73" customFormat="1" ht="20.45" customHeight="1">
      <c r="A1531" s="1425"/>
      <c r="B1531" s="543" t="s">
        <v>210</v>
      </c>
      <c r="C1531" s="1405" t="str">
        <f>'Marks Entry'!$EK$3</f>
        <v>Art Edu.</v>
      </c>
      <c r="D1531" s="1400"/>
      <c r="E1531" s="1400"/>
      <c r="F1531" s="1406" t="str">
        <f>IF($L1508="TC",0,IF($L1508="Nso",0,VLOOKUP($A1505,'Marks Entry'!$B$9:$GM$108,190,0)))</f>
        <v>0/100</v>
      </c>
      <c r="G1531" s="1407"/>
      <c r="H1531" s="1408"/>
      <c r="I1531" s="59" t="str">
        <f>IF($L1508="TC",0,IF($L1508="Nso",0,VLOOKUP($A1505,'Marks Entry'!$B$9:$GM$108,148,0)))</f>
        <v>E</v>
      </c>
      <c r="J1531" s="1409"/>
      <c r="K1531" s="1409"/>
      <c r="L1531" s="1410"/>
      <c r="M1531" s="1410"/>
      <c r="N1531" s="1410"/>
      <c r="O1531" s="1411"/>
      <c r="P1531" s="1007"/>
    </row>
    <row r="1532" spans="1:16" s="73" customFormat="1" ht="20.45" customHeight="1">
      <c r="A1532" s="1425"/>
      <c r="B1532" s="543" t="s">
        <v>210</v>
      </c>
      <c r="C1532" s="1366" t="str">
        <f>'Marks Entry'!$ET$3</f>
        <v>HEALTH &amp; PHY. EDU.</v>
      </c>
      <c r="D1532" s="1367"/>
      <c r="E1532" s="1367"/>
      <c r="F1532" s="1368" t="str">
        <f>IF($L1508="TC",0,IF($L1508="Nso",0,VLOOKUP($A1505,'Marks Entry'!$B$9:$GM$108,194,0)))</f>
        <v>0/100</v>
      </c>
      <c r="G1532" s="1369"/>
      <c r="H1532" s="1370"/>
      <c r="I1532" s="59" t="str">
        <f>IF($L1508="TC",0,IF($L1508="Nso",0,VLOOKUP($A1505,'Marks Entry'!$B$9:$GM$108,157,0)))</f>
        <v>E</v>
      </c>
      <c r="J1532" s="1371" t="s">
        <v>77</v>
      </c>
      <c r="K1532" s="1372"/>
      <c r="L1532" s="1373"/>
      <c r="M1532" s="1377"/>
      <c r="N1532" s="1372"/>
      <c r="O1532" s="1378"/>
      <c r="P1532" s="1007"/>
    </row>
    <row r="1533" spans="1:16" s="73" customFormat="1" ht="20.45" customHeight="1">
      <c r="A1533" s="1425"/>
      <c r="B1533" s="543" t="s">
        <v>210</v>
      </c>
      <c r="C1533" s="1381" t="s">
        <v>66</v>
      </c>
      <c r="D1533" s="1382"/>
      <c r="E1533" s="1382"/>
      <c r="F1533" s="1382"/>
      <c r="G1533" s="1382"/>
      <c r="H1533" s="1382"/>
      <c r="I1533" s="1383"/>
      <c r="J1533" s="1374"/>
      <c r="K1533" s="1375"/>
      <c r="L1533" s="1376"/>
      <c r="M1533" s="1379"/>
      <c r="N1533" s="1375"/>
      <c r="O1533" s="1380"/>
      <c r="P1533" s="1007"/>
    </row>
    <row r="1534" spans="1:16" s="73" customFormat="1" ht="20.45" customHeight="1" thickBot="1">
      <c r="A1534" s="1425"/>
      <c r="B1534" s="543" t="s">
        <v>210</v>
      </c>
      <c r="C1534" s="60" t="s">
        <v>67</v>
      </c>
      <c r="D1534" s="1384" t="s">
        <v>72</v>
      </c>
      <c r="E1534" s="1385"/>
      <c r="F1534" s="1384" t="s">
        <v>73</v>
      </c>
      <c r="G1534" s="1386"/>
      <c r="H1534" s="1386"/>
      <c r="I1534" s="1387"/>
      <c r="J1534" s="1388" t="s">
        <v>78</v>
      </c>
      <c r="K1534" s="1389"/>
      <c r="L1534" s="1389"/>
      <c r="M1534" s="1389"/>
      <c r="N1534" s="1389"/>
      <c r="O1534" s="1390"/>
      <c r="P1534" s="1007"/>
    </row>
    <row r="1535" spans="1:16" s="73" customFormat="1" ht="20.45" customHeight="1">
      <c r="A1535" s="1425"/>
      <c r="B1535" s="543" t="s">
        <v>210</v>
      </c>
      <c r="C1535" s="690" t="s">
        <v>68</v>
      </c>
      <c r="D1535" s="1328" t="s">
        <v>211</v>
      </c>
      <c r="E1535" s="1327"/>
      <c r="F1535" s="1394" t="s">
        <v>74</v>
      </c>
      <c r="G1535" s="1395"/>
      <c r="H1535" s="1395"/>
      <c r="I1535" s="1396"/>
      <c r="J1535" s="1391"/>
      <c r="K1535" s="1392"/>
      <c r="L1535" s="1392"/>
      <c r="M1535" s="1392"/>
      <c r="N1535" s="1392"/>
      <c r="O1535" s="1393"/>
      <c r="P1535" s="1007"/>
    </row>
    <row r="1536" spans="1:16" s="73" customFormat="1" ht="20.45" customHeight="1">
      <c r="A1536" s="1425"/>
      <c r="B1536" s="543" t="s">
        <v>210</v>
      </c>
      <c r="C1536" s="689" t="s">
        <v>69</v>
      </c>
      <c r="D1536" s="1275" t="s">
        <v>212</v>
      </c>
      <c r="E1536" s="1274"/>
      <c r="F1536" s="1413" t="s">
        <v>75</v>
      </c>
      <c r="G1536" s="1414"/>
      <c r="H1536" s="1414"/>
      <c r="I1536" s="1415"/>
      <c r="J1536" s="1391"/>
      <c r="K1536" s="1392"/>
      <c r="L1536" s="1392"/>
      <c r="M1536" s="1392"/>
      <c r="N1536" s="1392"/>
      <c r="O1536" s="1393"/>
      <c r="P1536" s="1007"/>
    </row>
    <row r="1537" spans="1:16" s="73" customFormat="1" ht="20.45" customHeight="1">
      <c r="A1537" s="1425"/>
      <c r="B1537" s="543" t="s">
        <v>210</v>
      </c>
      <c r="C1537" s="689" t="s">
        <v>71</v>
      </c>
      <c r="D1537" s="1275" t="s">
        <v>213</v>
      </c>
      <c r="E1537" s="1274"/>
      <c r="F1537" s="1413" t="s">
        <v>76</v>
      </c>
      <c r="G1537" s="1414"/>
      <c r="H1537" s="1414"/>
      <c r="I1537" s="1415"/>
      <c r="J1537" s="1416" t="s">
        <v>90</v>
      </c>
      <c r="K1537" s="1417"/>
      <c r="L1537" s="1417"/>
      <c r="M1537" s="1417"/>
      <c r="N1537" s="1417"/>
      <c r="O1537" s="1418"/>
      <c r="P1537" s="1007"/>
    </row>
    <row r="1538" spans="1:16" s="73" customFormat="1" ht="20.45" customHeight="1">
      <c r="A1538" s="1425"/>
      <c r="B1538" s="543" t="s">
        <v>210</v>
      </c>
      <c r="C1538" s="689" t="s">
        <v>70</v>
      </c>
      <c r="D1538" s="1275" t="s">
        <v>214</v>
      </c>
      <c r="E1538" s="1274"/>
      <c r="F1538" s="1413" t="s">
        <v>103</v>
      </c>
      <c r="G1538" s="1414"/>
      <c r="H1538" s="1414"/>
      <c r="I1538" s="1415"/>
      <c r="J1538" s="1416"/>
      <c r="K1538" s="1417"/>
      <c r="L1538" s="1417"/>
      <c r="M1538" s="1417"/>
      <c r="N1538" s="1417"/>
      <c r="O1538" s="1418"/>
      <c r="P1538" s="1007"/>
    </row>
    <row r="1539" spans="1:16" s="73" customFormat="1" ht="20.45" customHeight="1" thickBot="1">
      <c r="A1539" s="1425"/>
      <c r="B1539" s="547" t="s">
        <v>210</v>
      </c>
      <c r="C1539" s="548" t="s">
        <v>153</v>
      </c>
      <c r="D1539" s="1281" t="s">
        <v>215</v>
      </c>
      <c r="E1539" s="1280"/>
      <c r="F1539" s="1422" t="s">
        <v>216</v>
      </c>
      <c r="G1539" s="1423"/>
      <c r="H1539" s="1423"/>
      <c r="I1539" s="1424"/>
      <c r="J1539" s="1419"/>
      <c r="K1539" s="1420"/>
      <c r="L1539" s="1420"/>
      <c r="M1539" s="1420"/>
      <c r="N1539" s="1420"/>
      <c r="O1539" s="1421"/>
      <c r="P1539" s="1007"/>
    </row>
    <row r="1540" spans="1:16" s="73" customFormat="1" ht="9.75" customHeight="1">
      <c r="A1540" s="1303"/>
      <c r="B1540" s="1303"/>
      <c r="C1540" s="1303"/>
      <c r="D1540" s="1303"/>
      <c r="E1540" s="1303"/>
      <c r="F1540" s="1303"/>
      <c r="G1540" s="1303"/>
      <c r="H1540" s="1303"/>
      <c r="I1540" s="1303"/>
      <c r="J1540" s="1303"/>
      <c r="K1540" s="1303"/>
      <c r="L1540" s="1303"/>
      <c r="M1540" s="1303"/>
      <c r="N1540" s="1303"/>
      <c r="O1540" s="1303"/>
      <c r="P1540" s="1303"/>
    </row>
    <row r="1541" spans="1:16" hidden="1"/>
    <row r="1542" spans="1:16" s="73" customFormat="1" ht="17.25" customHeight="1" thickBot="1">
      <c r="A1542" s="241">
        <f>A1505+1</f>
        <v>43</v>
      </c>
      <c r="B1542" s="1302" t="s">
        <v>53</v>
      </c>
      <c r="C1542" s="1302"/>
      <c r="D1542" s="1302"/>
      <c r="E1542" s="1302"/>
      <c r="F1542" s="1302"/>
      <c r="G1542" s="1302"/>
      <c r="H1542" s="1302"/>
      <c r="I1542" s="1302"/>
      <c r="J1542" s="1302"/>
      <c r="K1542" s="1302"/>
      <c r="L1542" s="1302"/>
      <c r="M1542" s="1302"/>
      <c r="N1542" s="1302"/>
      <c r="O1542" s="1302"/>
      <c r="P1542" s="1007"/>
    </row>
    <row r="1543" spans="1:16" s="73" customFormat="1" ht="44.25" customHeight="1">
      <c r="A1543" s="1425"/>
      <c r="B1543" s="1304" t="str">
        <f>IF(L1545&gt;0,CONCATENATE(I1545,L1545),0)</f>
        <v>Roll No.:-943</v>
      </c>
      <c r="C1543" s="1306"/>
      <c r="D1543" s="1308" t="str">
        <f>Master!$E$8</f>
        <v>Govt. Sr. Secondary School Raimalwada</v>
      </c>
      <c r="E1543" s="1309"/>
      <c r="F1543" s="1309"/>
      <c r="G1543" s="1309"/>
      <c r="H1543" s="1309"/>
      <c r="I1543" s="1309"/>
      <c r="J1543" s="1309"/>
      <c r="K1543" s="1309"/>
      <c r="L1543" s="1309"/>
      <c r="M1543" s="1309"/>
      <c r="N1543" s="1309"/>
      <c r="O1543" s="1310"/>
      <c r="P1543" s="1007"/>
    </row>
    <row r="1544" spans="1:16" s="73" customFormat="1" ht="26.25" customHeight="1" thickBot="1">
      <c r="A1544" s="1425"/>
      <c r="B1544" s="1305"/>
      <c r="C1544" s="1307"/>
      <c r="D1544" s="1311" t="str">
        <f>Master!$E$11</f>
        <v>P.S.-Bapini (Jodhpur)</v>
      </c>
      <c r="E1544" s="1311"/>
      <c r="F1544" s="1311"/>
      <c r="G1544" s="1311"/>
      <c r="H1544" s="1311"/>
      <c r="I1544" s="1311"/>
      <c r="J1544" s="1311"/>
      <c r="K1544" s="1311"/>
      <c r="L1544" s="1311"/>
      <c r="M1544" s="1311"/>
      <c r="N1544" s="1311"/>
      <c r="O1544" s="1312"/>
      <c r="P1544" s="1007"/>
    </row>
    <row r="1545" spans="1:16" s="73" customFormat="1" ht="15" customHeight="1">
      <c r="A1545" s="1425"/>
      <c r="B1545" s="1313"/>
      <c r="C1545" s="1314" t="s">
        <v>163</v>
      </c>
      <c r="D1545" s="1315"/>
      <c r="E1545" s="1315"/>
      <c r="F1545" s="1315"/>
      <c r="G1545" s="1315"/>
      <c r="H1545" s="1316"/>
      <c r="I1545" s="1320" t="s">
        <v>125</v>
      </c>
      <c r="J1545" s="1321"/>
      <c r="K1545" s="1321"/>
      <c r="L1545" s="1286">
        <f>VLOOKUP(A1542,'Marks Entry'!$B$9:$G$108,6)</f>
        <v>943</v>
      </c>
      <c r="M1545" s="1288" t="str">
        <f>CONCATENATE('Marks Entry'!$C$3,"0",'Marks Entry'!$G$3)</f>
        <v>School U-Dise Code :-08151106901</v>
      </c>
      <c r="N1545" s="1289"/>
      <c r="O1545" s="1290"/>
      <c r="P1545" s="1007"/>
    </row>
    <row r="1546" spans="1:16" s="73" customFormat="1" ht="15" customHeight="1">
      <c r="A1546" s="1425"/>
      <c r="B1546" s="1313"/>
      <c r="C1546" s="1314"/>
      <c r="D1546" s="1315"/>
      <c r="E1546" s="1315"/>
      <c r="F1546" s="1315"/>
      <c r="G1546" s="1315"/>
      <c r="H1546" s="1316"/>
      <c r="I1546" s="1320"/>
      <c r="J1546" s="1321"/>
      <c r="K1546" s="1321"/>
      <c r="L1546" s="1286"/>
      <c r="M1546" s="1291" t="str">
        <f>CONCATENATE('Marks Entry'!$I$3,'Marks Entry'!$J$3)</f>
        <v>Session :-2022-23</v>
      </c>
      <c r="N1546" s="1292"/>
      <c r="O1546" s="1293"/>
      <c r="P1546" s="1007"/>
    </row>
    <row r="1547" spans="1:16" s="73" customFormat="1" ht="15" customHeight="1" thickBot="1">
      <c r="A1547" s="1425"/>
      <c r="B1547" s="1313"/>
      <c r="C1547" s="1317"/>
      <c r="D1547" s="1318"/>
      <c r="E1547" s="1318"/>
      <c r="F1547" s="1318"/>
      <c r="G1547" s="1318"/>
      <c r="H1547" s="1319"/>
      <c r="I1547" s="1322"/>
      <c r="J1547" s="1323"/>
      <c r="K1547" s="1323"/>
      <c r="L1547" s="1287"/>
      <c r="M1547" s="1294"/>
      <c r="N1547" s="1295"/>
      <c r="O1547" s="1296"/>
      <c r="P1547" s="1007"/>
    </row>
    <row r="1548" spans="1:16" s="73" customFormat="1" ht="19.5" customHeight="1">
      <c r="A1548" s="1425"/>
      <c r="B1548" s="543" t="s">
        <v>210</v>
      </c>
      <c r="C1548" s="1297" t="s">
        <v>21</v>
      </c>
      <c r="D1548" s="1298"/>
      <c r="E1548" s="1298"/>
      <c r="F1548" s="1298"/>
      <c r="G1548" s="1299"/>
      <c r="H1548" s="13" t="s">
        <v>161</v>
      </c>
      <c r="I1548" s="1300">
        <f>VLOOKUP($A1542,'Marks Entry'!$B$9:$FN$108,4,0)</f>
        <v>0</v>
      </c>
      <c r="J1548" s="1300"/>
      <c r="K1548" s="1300"/>
      <c r="L1548" s="1300"/>
      <c r="M1548" s="1300"/>
      <c r="N1548" s="1300"/>
      <c r="O1548" s="1301"/>
      <c r="P1548" s="1007"/>
    </row>
    <row r="1549" spans="1:16" s="73" customFormat="1" ht="19.5" customHeight="1">
      <c r="A1549" s="1425"/>
      <c r="B1549" s="543" t="s">
        <v>210</v>
      </c>
      <c r="C1549" s="1283" t="s">
        <v>23</v>
      </c>
      <c r="D1549" s="1284"/>
      <c r="E1549" s="1284"/>
      <c r="F1549" s="1284"/>
      <c r="G1549" s="1285"/>
      <c r="H1549" s="25" t="s">
        <v>161</v>
      </c>
      <c r="I1549" s="1252">
        <f>VLOOKUP($A1542,'Marks Entry'!$B$9:$FN$108,7,0)</f>
        <v>0</v>
      </c>
      <c r="J1549" s="1252"/>
      <c r="K1549" s="1252"/>
      <c r="L1549" s="1252"/>
      <c r="M1549" s="1252"/>
      <c r="N1549" s="1252"/>
      <c r="O1549" s="1253"/>
      <c r="P1549" s="1007"/>
    </row>
    <row r="1550" spans="1:16" s="73" customFormat="1" ht="19.5" customHeight="1">
      <c r="A1550" s="1425"/>
      <c r="B1550" s="543" t="s">
        <v>210</v>
      </c>
      <c r="C1550" s="1283" t="s">
        <v>24</v>
      </c>
      <c r="D1550" s="1284"/>
      <c r="E1550" s="1284"/>
      <c r="F1550" s="1284"/>
      <c r="G1550" s="1285"/>
      <c r="H1550" s="25" t="s">
        <v>161</v>
      </c>
      <c r="I1550" s="1252">
        <f>VLOOKUP($A1542,'Marks Entry'!$B$9:$FN$108,8,0)</f>
        <v>0</v>
      </c>
      <c r="J1550" s="1252"/>
      <c r="K1550" s="1252"/>
      <c r="L1550" s="1252"/>
      <c r="M1550" s="1252"/>
      <c r="N1550" s="1252"/>
      <c r="O1550" s="1253"/>
      <c r="P1550" s="1007"/>
    </row>
    <row r="1551" spans="1:16" s="73" customFormat="1" ht="19.5" customHeight="1">
      <c r="A1551" s="1425"/>
      <c r="B1551" s="543" t="s">
        <v>210</v>
      </c>
      <c r="C1551" s="1283" t="s">
        <v>55</v>
      </c>
      <c r="D1551" s="1284"/>
      <c r="E1551" s="1284"/>
      <c r="F1551" s="1284"/>
      <c r="G1551" s="1285"/>
      <c r="H1551" s="25" t="s">
        <v>161</v>
      </c>
      <c r="I1551" s="1252">
        <f>VLOOKUP($A1542,'Marks Entry'!$B$9:$FN$108,9,0)</f>
        <v>0</v>
      </c>
      <c r="J1551" s="1252"/>
      <c r="K1551" s="1252"/>
      <c r="L1551" s="1252"/>
      <c r="M1551" s="1252"/>
      <c r="N1551" s="1252"/>
      <c r="O1551" s="1253"/>
      <c r="P1551" s="1007"/>
    </row>
    <row r="1552" spans="1:16" s="73" customFormat="1" ht="19.5" customHeight="1">
      <c r="A1552" s="1425"/>
      <c r="B1552" s="543" t="s">
        <v>210</v>
      </c>
      <c r="C1552" s="1283" t="s">
        <v>56</v>
      </c>
      <c r="D1552" s="1284"/>
      <c r="E1552" s="1284"/>
      <c r="F1552" s="1284"/>
      <c r="G1552" s="1285"/>
      <c r="H1552" s="25" t="s">
        <v>161</v>
      </c>
      <c r="I1552" s="1251" t="str">
        <f>CONCATENATE('Marks Entry'!$G$4,'Marks Entry'!$J$4)</f>
        <v>6(A)</v>
      </c>
      <c r="J1552" s="1252"/>
      <c r="K1552" s="1252"/>
      <c r="L1552" s="1252"/>
      <c r="M1552" s="1252"/>
      <c r="N1552" s="1252"/>
      <c r="O1552" s="1253"/>
      <c r="P1552" s="1007"/>
    </row>
    <row r="1553" spans="1:16" s="73" customFormat="1" ht="19.5" customHeight="1" thickBot="1">
      <c r="A1553" s="1425"/>
      <c r="B1553" s="543" t="s">
        <v>210</v>
      </c>
      <c r="C1553" s="1254" t="s">
        <v>26</v>
      </c>
      <c r="D1553" s="1255"/>
      <c r="E1553" s="1255"/>
      <c r="F1553" s="1255"/>
      <c r="G1553" s="1256"/>
      <c r="H1553" s="61" t="s">
        <v>161</v>
      </c>
      <c r="I1553" s="1257">
        <f>VLOOKUP($A1542,'Marks Entry'!$B$9:$FN$108,10,0)</f>
        <v>0</v>
      </c>
      <c r="J1553" s="1257"/>
      <c r="K1553" s="1257"/>
      <c r="L1553" s="1257"/>
      <c r="M1553" s="1257"/>
      <c r="N1553" s="1257"/>
      <c r="O1553" s="1258"/>
      <c r="P1553" s="1007"/>
    </row>
    <row r="1554" spans="1:16" s="73" customFormat="1" ht="34.5" customHeight="1">
      <c r="A1554" s="1425"/>
      <c r="B1554" s="543" t="s">
        <v>210</v>
      </c>
      <c r="C1554" s="1259" t="s">
        <v>57</v>
      </c>
      <c r="D1554" s="1260"/>
      <c r="E1554" s="525" t="s">
        <v>82</v>
      </c>
      <c r="F1554" s="525" t="s">
        <v>83</v>
      </c>
      <c r="G1554" s="525" t="str">
        <f>'Marks Entry'!$R$5</f>
        <v>No Bag Day Activity</v>
      </c>
      <c r="H1554" s="521" t="s">
        <v>32</v>
      </c>
      <c r="I1554" s="1261" t="s">
        <v>58</v>
      </c>
      <c r="J1554" s="1262"/>
      <c r="K1554" s="522" t="s">
        <v>203</v>
      </c>
      <c r="L1554" s="1263" t="s">
        <v>94</v>
      </c>
      <c r="M1554" s="1264"/>
      <c r="N1554" s="535" t="s">
        <v>86</v>
      </c>
      <c r="O1554" s="1265" t="s">
        <v>101</v>
      </c>
      <c r="P1554" s="1007"/>
    </row>
    <row r="1555" spans="1:16" s="73" customFormat="1" ht="20.45" customHeight="1" thickBot="1">
      <c r="A1555" s="1425"/>
      <c r="B1555" s="543" t="s">
        <v>210</v>
      </c>
      <c r="C1555" s="1267" t="s">
        <v>59</v>
      </c>
      <c r="D1555" s="1268"/>
      <c r="E1555" s="549">
        <f>'Marks Entry'!$N$7</f>
        <v>10</v>
      </c>
      <c r="F1555" s="549">
        <f>'Marks Entry'!$Q$7</f>
        <v>10</v>
      </c>
      <c r="G1555" s="549">
        <f>'Marks Entry'!$T$7</f>
        <v>10</v>
      </c>
      <c r="H1555" s="111">
        <f>SUM(E1555:G1555)</f>
        <v>30</v>
      </c>
      <c r="I1555" s="1269">
        <f>'Marks Entry'!$X$7</f>
        <v>70</v>
      </c>
      <c r="J1555" s="1270"/>
      <c r="K1555" s="531">
        <f>SUM(H1555,I1555)</f>
        <v>100</v>
      </c>
      <c r="L1555" s="1330">
        <f>'Marks Entry'!$AA$7</f>
        <v>100</v>
      </c>
      <c r="M1555" s="1331"/>
      <c r="N1555" s="536">
        <f>H1555+I1555+L1555</f>
        <v>200</v>
      </c>
      <c r="O1555" s="1266"/>
      <c r="P1555" s="1007"/>
    </row>
    <row r="1556" spans="1:16" s="73" customFormat="1" ht="20.45" customHeight="1">
      <c r="A1556" s="1425"/>
      <c r="B1556" s="543" t="s">
        <v>210</v>
      </c>
      <c r="C1556" s="1324" t="str">
        <f>'Marks Entry'!$L$3</f>
        <v>HINDI</v>
      </c>
      <c r="D1556" s="1325"/>
      <c r="E1556" s="527">
        <f>IF($L1545="TC",0,IF($L1545="Nso",0,VLOOKUP($A1542,'Marks Entry'!$B$9:$FN$108,13,0)))</f>
        <v>0</v>
      </c>
      <c r="F1556" s="527">
        <f>IF($L1545="TC",0,IF($L1545="Nso",0,VLOOKUP($A1542,'Marks Entry'!$B$9:$FN$108,16,0)))</f>
        <v>0</v>
      </c>
      <c r="G1556" s="527">
        <f>IF($L1545="TC",0,IF($L1545="Nso",0,VLOOKUP($A1542,'Marks Entry'!$B$9:$FN$108,19,0)))</f>
        <v>0</v>
      </c>
      <c r="H1556" s="528">
        <f>SUM(E1556:G1556)</f>
        <v>0</v>
      </c>
      <c r="I1556" s="1326">
        <f>IF($L1545="TC",0,IF($L1545="Nso",0,VLOOKUP($A1542,'Marks Entry'!$B$9:$FN$108,23,0)))</f>
        <v>0</v>
      </c>
      <c r="J1556" s="1327"/>
      <c r="K1556" s="532">
        <f>SUM(H1556,I1556)</f>
        <v>0</v>
      </c>
      <c r="L1556" s="1328">
        <f>IF($L1545="TC",0,IF($L1545="Nso",0,VLOOKUP($A1542,'Marks Entry'!$B$9:$FN$108,26,0)))</f>
        <v>0</v>
      </c>
      <c r="M1556" s="1329"/>
      <c r="N1556" s="537">
        <f>SUM(H1556,I1556,L1556)</f>
        <v>0</v>
      </c>
      <c r="O1556" s="544" t="str">
        <f>IF($L1545="TC",0,IF($L1545="Nso",0,VLOOKUP($A1542,'Marks Entry'!$B$9:$FN$108,30,0)))</f>
        <v>E</v>
      </c>
      <c r="P1556" s="1007"/>
    </row>
    <row r="1557" spans="1:16" s="73" customFormat="1" ht="20.45" customHeight="1">
      <c r="A1557" s="1425"/>
      <c r="B1557" s="543" t="s">
        <v>210</v>
      </c>
      <c r="C1557" s="1271" t="str">
        <f>'Marks Entry'!$AF$3</f>
        <v>ENGLISH</v>
      </c>
      <c r="D1557" s="1272"/>
      <c r="E1557" s="527">
        <f>IF($L1545="TC",0,IF($L1545="Nso",0,VLOOKUP($A1542,'Marks Entry'!$B$9:$FN$108,33,0)))</f>
        <v>0</v>
      </c>
      <c r="F1557" s="527">
        <f>IF($L1545="TC",0,IF($L1545="Nso",0,VLOOKUP($A1542,'Marks Entry'!$B$9:$FN$108,36,0)))</f>
        <v>0</v>
      </c>
      <c r="G1557" s="527">
        <f>IF($L1545="TC",0,IF($L1545="Nso",0,VLOOKUP($A1542,'Marks Entry'!$B$9:$FN$108,39,0)))</f>
        <v>0</v>
      </c>
      <c r="H1557" s="529">
        <f t="shared" ref="H1557:H1561" si="126">SUM(E1557:G1557)</f>
        <v>0</v>
      </c>
      <c r="I1557" s="1273">
        <f>IF($L1545="TC",0,IF($L1545="Nso",0,VLOOKUP($A1542,'Marks Entry'!$B$9:$FN$108,43,0)))</f>
        <v>0</v>
      </c>
      <c r="J1557" s="1274"/>
      <c r="K1557" s="533">
        <f t="shared" ref="K1557:K1561" si="127">SUM(H1557,I1557)</f>
        <v>0</v>
      </c>
      <c r="L1557" s="1275">
        <f>IF($L1545="TC",0,IF($L1545="Nso",0,VLOOKUP($A1542,'Marks Entry'!$B$9:$FN$108,46,0)))</f>
        <v>0</v>
      </c>
      <c r="M1557" s="1276"/>
      <c r="N1557" s="537">
        <f t="shared" ref="N1557:N1561" si="128">SUM(H1557,I1557,L1557)</f>
        <v>0</v>
      </c>
      <c r="O1557" s="544" t="str">
        <f>IF($L1545="TC",0,IF($L1545="Nso",0,VLOOKUP($A1542,'Marks Entry'!$B$9:$FN$108,50,0)))</f>
        <v>E</v>
      </c>
      <c r="P1557" s="1007"/>
    </row>
    <row r="1558" spans="1:16" s="73" customFormat="1" ht="20.45" customHeight="1">
      <c r="A1558" s="1425"/>
      <c r="B1558" s="543" t="s">
        <v>210</v>
      </c>
      <c r="C1558" s="1271" t="str">
        <f>'Marks Entry'!$AZ$3</f>
        <v>SANSKRIT</v>
      </c>
      <c r="D1558" s="1272"/>
      <c r="E1558" s="527">
        <f>IF($L1545="TC",0,IF($L1545="Nso",0,VLOOKUP($A1542,'Marks Entry'!$B$9:$FN$108,53,0)))</f>
        <v>0</v>
      </c>
      <c r="F1558" s="527">
        <f>IF($L1545="TC",0,IF($L1545="TC",0,IF($L1545="Nso",0,VLOOKUP($A1542,'Marks Entry'!$B$9:$FN$108,56,0))))</f>
        <v>0</v>
      </c>
      <c r="G1558" s="527">
        <f>IF($L1545="TC",0,IF($L1545="TC",0,IF($L1545="Nso",0,VLOOKUP($A1542,'Marks Entry'!$B$9:$FN$108,59,0))))</f>
        <v>0</v>
      </c>
      <c r="H1558" s="529">
        <f t="shared" si="126"/>
        <v>0</v>
      </c>
      <c r="I1558" s="1273">
        <f>IF($L1545="TC",0,IF($L1545="Nso",0,VLOOKUP($A1542,'Marks Entry'!$B$9:$FN$108,63,0)))</f>
        <v>0</v>
      </c>
      <c r="J1558" s="1274"/>
      <c r="K1558" s="533">
        <f t="shared" si="127"/>
        <v>0</v>
      </c>
      <c r="L1558" s="1275">
        <f>IF($L1545="TC",0,IF($L1545="Nso",0,VLOOKUP($A1542,'Marks Entry'!$B$9:$FN$108,66,0)))</f>
        <v>0</v>
      </c>
      <c r="M1558" s="1276"/>
      <c r="N1558" s="537">
        <f t="shared" si="128"/>
        <v>0</v>
      </c>
      <c r="O1558" s="544" t="str">
        <f>IF($L1545="TC",0,IF($L1545="Nso",0,VLOOKUP($A1542,'Marks Entry'!$B$9:$FN$108,70,0)))</f>
        <v>E</v>
      </c>
      <c r="P1558" s="1007"/>
    </row>
    <row r="1559" spans="1:16" s="73" customFormat="1" ht="20.45" customHeight="1">
      <c r="A1559" s="1425"/>
      <c r="B1559" s="543" t="s">
        <v>210</v>
      </c>
      <c r="C1559" s="1271" t="str">
        <f>'Marks Entry'!$BT$3</f>
        <v>SCIENCE</v>
      </c>
      <c r="D1559" s="1272"/>
      <c r="E1559" s="527">
        <f>IF($L1545="TC",0,IF($L1545="Nso",0,VLOOKUP($A1542,'Marks Entry'!$B$9:$FN$108,73,0)))</f>
        <v>0</v>
      </c>
      <c r="F1559" s="527">
        <f>IF($L1545="TC",0,IF($L1545="Nso",0,VLOOKUP($A1542,'Marks Entry'!$B$9:$FN$108,76,0)))</f>
        <v>0</v>
      </c>
      <c r="G1559" s="527">
        <f>IF($L1545="TC",0,IF($L1545="Nso",0,VLOOKUP($A1542,'Marks Entry'!$B$9:$FN$108,79,0)))</f>
        <v>0</v>
      </c>
      <c r="H1559" s="529">
        <f t="shared" si="126"/>
        <v>0</v>
      </c>
      <c r="I1559" s="1273">
        <f>IF($L1545="TC",0,IF($L1545="Nso",0,VLOOKUP($A1542,'Marks Entry'!$B$9:$FN$108,83,0)))</f>
        <v>0</v>
      </c>
      <c r="J1559" s="1274"/>
      <c r="K1559" s="533">
        <f t="shared" si="127"/>
        <v>0</v>
      </c>
      <c r="L1559" s="1275">
        <f>IF($L1545="TC",0,IF($L1545="Nso",0,VLOOKUP($A1542,'Marks Entry'!$B$9:$FN$108,86,0)))</f>
        <v>0</v>
      </c>
      <c r="M1559" s="1276"/>
      <c r="N1559" s="537">
        <f t="shared" si="128"/>
        <v>0</v>
      </c>
      <c r="O1559" s="544" t="str">
        <f>IF($L1545="TC",0,IF($L1545="Nso",0,VLOOKUP($A1542,'Marks Entry'!$B$9:$FN$108,90,0)))</f>
        <v>E</v>
      </c>
      <c r="P1559" s="1007"/>
    </row>
    <row r="1560" spans="1:16" s="73" customFormat="1" ht="20.45" customHeight="1">
      <c r="A1560" s="1425"/>
      <c r="B1560" s="543" t="s">
        <v>210</v>
      </c>
      <c r="C1560" s="1271" t="str">
        <f>'Marks Entry'!$CN$3</f>
        <v>MATHEMATICS</v>
      </c>
      <c r="D1560" s="1272"/>
      <c r="E1560" s="527">
        <f>IF($L1545="TC",0,IF($L1545="Nso",0,VLOOKUP($A1542,'Marks Entry'!$B$9:$FN$108,93,0)))</f>
        <v>0</v>
      </c>
      <c r="F1560" s="527">
        <f>IF($L1545="TC",0,IF($L1545="Nso",0,VLOOKUP($A1542,'Marks Entry'!$B$9:$FN$108,96,0)))</f>
        <v>0</v>
      </c>
      <c r="G1560" s="527">
        <f>IF($L1545="TC",0,IF($L1545="Nso",0,VLOOKUP($A1542,'Marks Entry'!$B$9:$FN$108,99,0)))</f>
        <v>0</v>
      </c>
      <c r="H1560" s="529">
        <f t="shared" si="126"/>
        <v>0</v>
      </c>
      <c r="I1560" s="1273">
        <f>IF($L1545="TC",0,IF($L1545="Nso",0,VLOOKUP($A1542,'Marks Entry'!$B$9:$FN$108,103,0)))</f>
        <v>0</v>
      </c>
      <c r="J1560" s="1274"/>
      <c r="K1560" s="533">
        <f t="shared" si="127"/>
        <v>0</v>
      </c>
      <c r="L1560" s="1275">
        <f>IF($L1545="TC",0,IF($L1545="Nso",0,VLOOKUP($A1542,'Marks Entry'!$B$9:$FN$108,106,0)))</f>
        <v>0</v>
      </c>
      <c r="M1560" s="1276"/>
      <c r="N1560" s="537">
        <f t="shared" si="128"/>
        <v>0</v>
      </c>
      <c r="O1560" s="544" t="str">
        <f>IF($L1545="TC",0,IF($L1545="Nso",0,VLOOKUP($A1542,'Marks Entry'!$B$9:$FN$108,110,0)))</f>
        <v>E</v>
      </c>
      <c r="P1560" s="1007"/>
    </row>
    <row r="1561" spans="1:16" s="73" customFormat="1" ht="20.45" customHeight="1" thickBot="1">
      <c r="A1561" s="1425"/>
      <c r="B1561" s="543" t="s">
        <v>210</v>
      </c>
      <c r="C1561" s="1277" t="str">
        <f>'Marks Entry'!$DH$3</f>
        <v>SOCIAL SCIENCE</v>
      </c>
      <c r="D1561" s="1278"/>
      <c r="E1561" s="527">
        <f>IF($L1545="TC",0,IF($L1545="Nso",0,VLOOKUP($A1542,'Marks Entry'!$B$9:$FN$108,113,0)))</f>
        <v>0</v>
      </c>
      <c r="F1561" s="527">
        <f>IF($L1545="TC",0,IF($L1545="Nso",0,VLOOKUP($A1542,'Marks Entry'!$B$9:$FN$108,116,0)))</f>
        <v>0</v>
      </c>
      <c r="G1561" s="527">
        <f>IF($L1545="TC",0,IF($L1545="Nso",0,VLOOKUP($A1542,'Marks Entry'!$B$9:$FN$108,119,0)))</f>
        <v>0</v>
      </c>
      <c r="H1561" s="530">
        <f t="shared" si="126"/>
        <v>0</v>
      </c>
      <c r="I1561" s="1279">
        <f>IF($L1545="TC",0,IF($L1545="Nso",0,VLOOKUP($A1542,'Marks Entry'!$B$9:$FN$108,123,0)))</f>
        <v>0</v>
      </c>
      <c r="J1561" s="1280"/>
      <c r="K1561" s="534">
        <f t="shared" si="127"/>
        <v>0</v>
      </c>
      <c r="L1561" s="1281">
        <f>IF($L1545="TC",0,IF($L1545="Nso",0,VLOOKUP($A1542,'Marks Entry'!$B$9:$FN$108,126,0)))</f>
        <v>0</v>
      </c>
      <c r="M1561" s="1282"/>
      <c r="N1561" s="537">
        <f t="shared" si="128"/>
        <v>0</v>
      </c>
      <c r="O1561" s="544" t="str">
        <f>IF($L1545="TC",0,IF($L1545="Nso",0,VLOOKUP($A1542,'Marks Entry'!$B$9:$FN$108,130,0)))</f>
        <v>E</v>
      </c>
      <c r="P1561" s="1007"/>
    </row>
    <row r="1562" spans="1:16" s="73" customFormat="1" ht="20.45" customHeight="1">
      <c r="A1562" s="1425"/>
      <c r="B1562" s="543" t="s">
        <v>210</v>
      </c>
      <c r="C1562" s="1350" t="s">
        <v>87</v>
      </c>
      <c r="D1562" s="1351"/>
      <c r="E1562" s="1352"/>
      <c r="F1562" s="1356" t="s">
        <v>88</v>
      </c>
      <c r="G1562" s="1357"/>
      <c r="H1562" s="1358" t="s">
        <v>89</v>
      </c>
      <c r="I1562" s="1358"/>
      <c r="J1562" s="1359" t="s">
        <v>44</v>
      </c>
      <c r="K1562" s="1360"/>
      <c r="L1562" s="236" t="s">
        <v>95</v>
      </c>
      <c r="M1562" s="691" t="s">
        <v>208</v>
      </c>
      <c r="N1562" s="200" t="s">
        <v>42</v>
      </c>
      <c r="O1562" s="545" t="s">
        <v>46</v>
      </c>
      <c r="P1562" s="1007"/>
    </row>
    <row r="1563" spans="1:16" s="73" customFormat="1" ht="20.45" customHeight="1" thickBot="1">
      <c r="A1563" s="1425"/>
      <c r="B1563" s="543" t="s">
        <v>210</v>
      </c>
      <c r="C1563" s="1353"/>
      <c r="D1563" s="1354"/>
      <c r="E1563" s="1355"/>
      <c r="F1563" s="1361">
        <f>IF($L1545="TC",0,IF($L1545="Nso",0,VLOOKUP($A1542,'Marks Entry'!$B$9:$FN$108,161,0)))</f>
        <v>1200</v>
      </c>
      <c r="G1563" s="1362"/>
      <c r="H1563" s="1363">
        <f>IF($L1545="TC",0,IF($L1545="Nso",0,VLOOKUP($A1542,'Marks Entry'!$B$9:$FN$108,162,0)))</f>
        <v>0</v>
      </c>
      <c r="I1563" s="1363"/>
      <c r="J1563" s="1364">
        <f>IF($L1545="TC",0,IF($L1545="Nso",0,VLOOKUP($A1542,'Marks Entry'!$B$9:$FN$108,163,0)))</f>
        <v>0</v>
      </c>
      <c r="K1563" s="1365"/>
      <c r="L1563" s="237" t="str">
        <f>IF($L1545="TC",0,IF($L1545="Nso",0,VLOOKUP($A1542,'Marks Entry'!$B$9:$FN$108,164,0)))</f>
        <v/>
      </c>
      <c r="M1563" s="237" t="str">
        <f>IF($L1545="TC",0,IF($L1545="Nso",0,VLOOKUP($A1542,'Marks Entry'!$B$9:$FN$108,165,0)))</f>
        <v/>
      </c>
      <c r="N1563" s="542" t="str">
        <f>IF($L1545="TC","TC",IF($L1545="Nso","NSO",VLOOKUP($A1542,'Marks Entry'!$B$9:$FN$108,166,0)))</f>
        <v>PROMOTED</v>
      </c>
      <c r="O1563" s="546" t="str">
        <f>IF($L1545="Nso",0,VLOOKUP($A1542,'Marks Entry'!$B$9:$FN$108,168,0))</f>
        <v/>
      </c>
      <c r="P1563" s="1007"/>
    </row>
    <row r="1564" spans="1:16" s="73" customFormat="1" ht="20.45" customHeight="1">
      <c r="A1564" s="1425"/>
      <c r="B1564" s="543" t="s">
        <v>210</v>
      </c>
      <c r="C1564" s="1332" t="s">
        <v>62</v>
      </c>
      <c r="D1564" s="1333"/>
      <c r="E1564" s="1333"/>
      <c r="F1564" s="1333"/>
      <c r="G1564" s="1333"/>
      <c r="H1564" s="1333"/>
      <c r="I1564" s="1334"/>
      <c r="J1564" s="1335" t="s">
        <v>63</v>
      </c>
      <c r="K1564" s="1335"/>
      <c r="L1564" s="1336"/>
      <c r="M1564" s="238">
        <f>IF($L1545="TC",0,IF($L1545="Nso",0,VLOOKUP($A1542,'Marks Entry'!$B$9:$FN$108,158,0)))</f>
        <v>0</v>
      </c>
      <c r="N1564" s="1337" t="s">
        <v>104</v>
      </c>
      <c r="O1564" s="1338"/>
      <c r="P1564" s="1007"/>
    </row>
    <row r="1565" spans="1:16" s="73" customFormat="1" ht="20.45" customHeight="1" thickBot="1">
      <c r="A1565" s="1425"/>
      <c r="B1565" s="543" t="s">
        <v>210</v>
      </c>
      <c r="C1565" s="1339" t="s">
        <v>57</v>
      </c>
      <c r="D1565" s="1340"/>
      <c r="E1565" s="1340"/>
      <c r="F1565" s="1341" t="s">
        <v>168</v>
      </c>
      <c r="G1565" s="1341"/>
      <c r="H1565" s="1341"/>
      <c r="I1565" s="523" t="s">
        <v>50</v>
      </c>
      <c r="J1565" s="1342" t="s">
        <v>64</v>
      </c>
      <c r="K1565" s="1342"/>
      <c r="L1565" s="1343"/>
      <c r="M1565" s="239">
        <f>IF($L1545="TC",0,IF($L1545="Nso",0,VLOOKUP($A1542,'Marks Entry'!$B$9:$FN$108,159,0)))</f>
        <v>0</v>
      </c>
      <c r="N1565" s="1344" t="str">
        <f>IF($L1545="TC",0,IF($L1545="Nso",0,VLOOKUP($A1542,'Marks Entry'!$B$9:$FN$108,160,0)))</f>
        <v/>
      </c>
      <c r="O1565" s="1345"/>
      <c r="P1565" s="1007"/>
    </row>
    <row r="1566" spans="1:16" s="73" customFormat="1" ht="20.45" customHeight="1">
      <c r="A1566" s="1425"/>
      <c r="B1566" s="543" t="s">
        <v>210</v>
      </c>
      <c r="C1566" s="1339"/>
      <c r="D1566" s="1340"/>
      <c r="E1566" s="1340"/>
      <c r="F1566" s="1341"/>
      <c r="G1566" s="1341"/>
      <c r="H1566" s="1341"/>
      <c r="I1566" s="524" t="s">
        <v>102</v>
      </c>
      <c r="J1566" s="1346" t="s">
        <v>65</v>
      </c>
      <c r="K1566" s="1346"/>
      <c r="L1566" s="1347"/>
      <c r="M1566" s="1348" t="str">
        <f>IF($L1545="TC",0,IF($L1545="Nso",0,VLOOKUP($A1542,'Marks Entry'!$B$9:$FN$108,169,0)))</f>
        <v>Need Improvement</v>
      </c>
      <c r="N1566" s="1348"/>
      <c r="O1566" s="1349"/>
      <c r="P1566" s="1007"/>
    </row>
    <row r="1567" spans="1:16" s="73" customFormat="1" ht="20.45" customHeight="1">
      <c r="A1567" s="1425"/>
      <c r="B1567" s="543" t="s">
        <v>210</v>
      </c>
      <c r="C1567" s="1397" t="str">
        <f>'Marks Entry'!$EB$3</f>
        <v>Work Exp.</v>
      </c>
      <c r="D1567" s="1398"/>
      <c r="E1567" s="1399"/>
      <c r="F1567" s="1400" t="str">
        <f>IF($L1545="TC",0,IF($L1545="Nso",0,VLOOKUP($A1542,'Marks Entry'!$B$9:$GM$108,186,0)))</f>
        <v>0/100</v>
      </c>
      <c r="G1567" s="1400"/>
      <c r="H1567" s="1400"/>
      <c r="I1567" s="59" t="str">
        <f>IF($L1545="TC",0,IF($L1545="Nso",0,VLOOKUP($A1542,'Marks Entry'!$B$9:$GM$108,139,0)))</f>
        <v>E</v>
      </c>
      <c r="J1567" s="1401" t="s">
        <v>81</v>
      </c>
      <c r="K1567" s="1401"/>
      <c r="L1567" s="1402"/>
      <c r="M1567" s="1403">
        <f>'Marks Entry'!$AA$2</f>
        <v>45041</v>
      </c>
      <c r="N1567" s="1403"/>
      <c r="O1567" s="1404"/>
      <c r="P1567" s="1007"/>
    </row>
    <row r="1568" spans="1:16" s="73" customFormat="1" ht="20.45" customHeight="1">
      <c r="A1568" s="1425"/>
      <c r="B1568" s="543" t="s">
        <v>210</v>
      </c>
      <c r="C1568" s="1405" t="str">
        <f>'Marks Entry'!$EK$3</f>
        <v>Art Edu.</v>
      </c>
      <c r="D1568" s="1400"/>
      <c r="E1568" s="1400"/>
      <c r="F1568" s="1406" t="str">
        <f>IF($L1545="TC",0,IF($L1545="Nso",0,VLOOKUP($A1542,'Marks Entry'!$B$9:$GM$108,190,0)))</f>
        <v>0/100</v>
      </c>
      <c r="G1568" s="1407"/>
      <c r="H1568" s="1408"/>
      <c r="I1568" s="59" t="str">
        <f>IF($L1545="TC",0,IF($L1545="Nso",0,VLOOKUP($A1542,'Marks Entry'!$B$9:$GM$108,148,0)))</f>
        <v>E</v>
      </c>
      <c r="J1568" s="1409"/>
      <c r="K1568" s="1409"/>
      <c r="L1568" s="1410"/>
      <c r="M1568" s="1410"/>
      <c r="N1568" s="1410"/>
      <c r="O1568" s="1411"/>
      <c r="P1568" s="1007"/>
    </row>
    <row r="1569" spans="1:16" s="73" customFormat="1" ht="20.45" customHeight="1">
      <c r="A1569" s="1425"/>
      <c r="B1569" s="543" t="s">
        <v>210</v>
      </c>
      <c r="C1569" s="1366" t="str">
        <f>'Marks Entry'!$ET$3</f>
        <v>HEALTH &amp; PHY. EDU.</v>
      </c>
      <c r="D1569" s="1367"/>
      <c r="E1569" s="1367"/>
      <c r="F1569" s="1368" t="str">
        <f>IF($L1545="TC",0,IF($L1545="Nso",0,VLOOKUP($A1542,'Marks Entry'!$B$9:$GM$108,194,0)))</f>
        <v>0/100</v>
      </c>
      <c r="G1569" s="1369"/>
      <c r="H1569" s="1370"/>
      <c r="I1569" s="59" t="str">
        <f>IF($L1545="TC",0,IF($L1545="Nso",0,VLOOKUP($A1542,'Marks Entry'!$B$9:$GM$108,157,0)))</f>
        <v>E</v>
      </c>
      <c r="J1569" s="1371" t="s">
        <v>77</v>
      </c>
      <c r="K1569" s="1372"/>
      <c r="L1569" s="1373"/>
      <c r="M1569" s="1377"/>
      <c r="N1569" s="1372"/>
      <c r="O1569" s="1378"/>
      <c r="P1569" s="1007"/>
    </row>
    <row r="1570" spans="1:16" s="73" customFormat="1" ht="20.45" customHeight="1">
      <c r="A1570" s="1425"/>
      <c r="B1570" s="543" t="s">
        <v>210</v>
      </c>
      <c r="C1570" s="1381" t="s">
        <v>66</v>
      </c>
      <c r="D1570" s="1382"/>
      <c r="E1570" s="1382"/>
      <c r="F1570" s="1382"/>
      <c r="G1570" s="1382"/>
      <c r="H1570" s="1382"/>
      <c r="I1570" s="1383"/>
      <c r="J1570" s="1374"/>
      <c r="K1570" s="1375"/>
      <c r="L1570" s="1376"/>
      <c r="M1570" s="1379"/>
      <c r="N1570" s="1375"/>
      <c r="O1570" s="1380"/>
      <c r="P1570" s="1007"/>
    </row>
    <row r="1571" spans="1:16" s="73" customFormat="1" ht="20.45" customHeight="1" thickBot="1">
      <c r="A1571" s="1425"/>
      <c r="B1571" s="543" t="s">
        <v>210</v>
      </c>
      <c r="C1571" s="60" t="s">
        <v>67</v>
      </c>
      <c r="D1571" s="1384" t="s">
        <v>72</v>
      </c>
      <c r="E1571" s="1385"/>
      <c r="F1571" s="1384" t="s">
        <v>73</v>
      </c>
      <c r="G1571" s="1386"/>
      <c r="H1571" s="1386"/>
      <c r="I1571" s="1387"/>
      <c r="J1571" s="1388" t="s">
        <v>78</v>
      </c>
      <c r="K1571" s="1389"/>
      <c r="L1571" s="1389"/>
      <c r="M1571" s="1389"/>
      <c r="N1571" s="1389"/>
      <c r="O1571" s="1390"/>
      <c r="P1571" s="1007"/>
    </row>
    <row r="1572" spans="1:16" s="73" customFormat="1" ht="20.45" customHeight="1">
      <c r="A1572" s="1425"/>
      <c r="B1572" s="543" t="s">
        <v>210</v>
      </c>
      <c r="C1572" s="690" t="s">
        <v>68</v>
      </c>
      <c r="D1572" s="1328" t="s">
        <v>211</v>
      </c>
      <c r="E1572" s="1327"/>
      <c r="F1572" s="1394" t="s">
        <v>74</v>
      </c>
      <c r="G1572" s="1395"/>
      <c r="H1572" s="1395"/>
      <c r="I1572" s="1396"/>
      <c r="J1572" s="1391"/>
      <c r="K1572" s="1392"/>
      <c r="L1572" s="1392"/>
      <c r="M1572" s="1392"/>
      <c r="N1572" s="1392"/>
      <c r="O1572" s="1393"/>
      <c r="P1572" s="1007"/>
    </row>
    <row r="1573" spans="1:16" s="73" customFormat="1" ht="20.45" customHeight="1">
      <c r="A1573" s="1425"/>
      <c r="B1573" s="543" t="s">
        <v>210</v>
      </c>
      <c r="C1573" s="689" t="s">
        <v>69</v>
      </c>
      <c r="D1573" s="1275" t="s">
        <v>212</v>
      </c>
      <c r="E1573" s="1274"/>
      <c r="F1573" s="1413" t="s">
        <v>75</v>
      </c>
      <c r="G1573" s="1414"/>
      <c r="H1573" s="1414"/>
      <c r="I1573" s="1415"/>
      <c r="J1573" s="1391"/>
      <c r="K1573" s="1392"/>
      <c r="L1573" s="1392"/>
      <c r="M1573" s="1392"/>
      <c r="N1573" s="1392"/>
      <c r="O1573" s="1393"/>
      <c r="P1573" s="1007"/>
    </row>
    <row r="1574" spans="1:16" s="73" customFormat="1" ht="20.45" customHeight="1">
      <c r="A1574" s="1425"/>
      <c r="B1574" s="543" t="s">
        <v>210</v>
      </c>
      <c r="C1574" s="689" t="s">
        <v>71</v>
      </c>
      <c r="D1574" s="1275" t="s">
        <v>213</v>
      </c>
      <c r="E1574" s="1274"/>
      <c r="F1574" s="1413" t="s">
        <v>76</v>
      </c>
      <c r="G1574" s="1414"/>
      <c r="H1574" s="1414"/>
      <c r="I1574" s="1415"/>
      <c r="J1574" s="1416" t="s">
        <v>90</v>
      </c>
      <c r="K1574" s="1417"/>
      <c r="L1574" s="1417"/>
      <c r="M1574" s="1417"/>
      <c r="N1574" s="1417"/>
      <c r="O1574" s="1418"/>
      <c r="P1574" s="1007"/>
    </row>
    <row r="1575" spans="1:16" s="73" customFormat="1" ht="20.45" customHeight="1">
      <c r="A1575" s="1425"/>
      <c r="B1575" s="543" t="s">
        <v>210</v>
      </c>
      <c r="C1575" s="689" t="s">
        <v>70</v>
      </c>
      <c r="D1575" s="1275" t="s">
        <v>214</v>
      </c>
      <c r="E1575" s="1274"/>
      <c r="F1575" s="1413" t="s">
        <v>103</v>
      </c>
      <c r="G1575" s="1414"/>
      <c r="H1575" s="1414"/>
      <c r="I1575" s="1415"/>
      <c r="J1575" s="1416"/>
      <c r="K1575" s="1417"/>
      <c r="L1575" s="1417"/>
      <c r="M1575" s="1417"/>
      <c r="N1575" s="1417"/>
      <c r="O1575" s="1418"/>
      <c r="P1575" s="1007"/>
    </row>
    <row r="1576" spans="1:16" s="73" customFormat="1" ht="20.45" customHeight="1" thickBot="1">
      <c r="A1576" s="1425"/>
      <c r="B1576" s="547" t="s">
        <v>210</v>
      </c>
      <c r="C1576" s="548" t="s">
        <v>153</v>
      </c>
      <c r="D1576" s="1281" t="s">
        <v>215</v>
      </c>
      <c r="E1576" s="1280"/>
      <c r="F1576" s="1422" t="s">
        <v>216</v>
      </c>
      <c r="G1576" s="1423"/>
      <c r="H1576" s="1423"/>
      <c r="I1576" s="1424"/>
      <c r="J1576" s="1419"/>
      <c r="K1576" s="1420"/>
      <c r="L1576" s="1420"/>
      <c r="M1576" s="1420"/>
      <c r="N1576" s="1420"/>
      <c r="O1576" s="1421"/>
      <c r="P1576" s="1007"/>
    </row>
    <row r="1577" spans="1:16" s="73" customFormat="1" ht="21" customHeight="1">
      <c r="A1577" s="1412"/>
      <c r="B1577" s="1412"/>
      <c r="C1577" s="1412"/>
      <c r="D1577" s="1412"/>
      <c r="E1577" s="1412"/>
      <c r="F1577" s="1412"/>
      <c r="G1577" s="1412"/>
      <c r="H1577" s="1412"/>
      <c r="I1577" s="1412"/>
      <c r="J1577" s="1412"/>
      <c r="K1577" s="1412"/>
      <c r="L1577" s="1412"/>
      <c r="M1577" s="1412"/>
      <c r="N1577" s="1412"/>
      <c r="O1577" s="1412"/>
      <c r="P1577" s="1412"/>
    </row>
    <row r="1578" spans="1:16" s="73" customFormat="1" ht="21" customHeight="1">
      <c r="A1578" s="692"/>
      <c r="B1578" s="688"/>
      <c r="C1578" s="688"/>
      <c r="D1578" s="688"/>
      <c r="E1578" s="688"/>
      <c r="F1578" s="688"/>
      <c r="G1578" s="688"/>
      <c r="H1578" s="688"/>
      <c r="I1578" s="688"/>
      <c r="J1578" s="688"/>
      <c r="K1578" s="688"/>
      <c r="L1578" s="688"/>
      <c r="M1578" s="688"/>
      <c r="N1578" s="688"/>
      <c r="O1578" s="688"/>
      <c r="P1578" s="688"/>
    </row>
    <row r="1579" spans="1:16" s="73" customFormat="1" ht="17.25" customHeight="1" thickBot="1">
      <c r="A1579" s="241">
        <f>A1542+1</f>
        <v>44</v>
      </c>
      <c r="B1579" s="1302" t="s">
        <v>53</v>
      </c>
      <c r="C1579" s="1302"/>
      <c r="D1579" s="1302"/>
      <c r="E1579" s="1302"/>
      <c r="F1579" s="1302"/>
      <c r="G1579" s="1302"/>
      <c r="H1579" s="1302"/>
      <c r="I1579" s="1302"/>
      <c r="J1579" s="1302"/>
      <c r="K1579" s="1302"/>
      <c r="L1579" s="1302"/>
      <c r="M1579" s="1302"/>
      <c r="N1579" s="1302"/>
      <c r="O1579" s="1302"/>
      <c r="P1579" s="1007"/>
    </row>
    <row r="1580" spans="1:16" s="73" customFormat="1" ht="44.25" customHeight="1">
      <c r="A1580" s="1425"/>
      <c r="B1580" s="1304" t="str">
        <f>IF(L1582&gt;0,CONCATENATE(I1582,L1582),0)</f>
        <v>Roll No.:-944</v>
      </c>
      <c r="C1580" s="1306"/>
      <c r="D1580" s="1308" t="str">
        <f>Master!$E$8</f>
        <v>Govt. Sr. Secondary School Raimalwada</v>
      </c>
      <c r="E1580" s="1309"/>
      <c r="F1580" s="1309"/>
      <c r="G1580" s="1309"/>
      <c r="H1580" s="1309"/>
      <c r="I1580" s="1309"/>
      <c r="J1580" s="1309"/>
      <c r="K1580" s="1309"/>
      <c r="L1580" s="1309"/>
      <c r="M1580" s="1309"/>
      <c r="N1580" s="1309"/>
      <c r="O1580" s="1310"/>
      <c r="P1580" s="1007"/>
    </row>
    <row r="1581" spans="1:16" s="73" customFormat="1" ht="26.25" customHeight="1" thickBot="1">
      <c r="A1581" s="1425"/>
      <c r="B1581" s="1305"/>
      <c r="C1581" s="1307"/>
      <c r="D1581" s="1311" t="str">
        <f>Master!$E$11</f>
        <v>P.S.-Bapini (Jodhpur)</v>
      </c>
      <c r="E1581" s="1311"/>
      <c r="F1581" s="1311"/>
      <c r="G1581" s="1311"/>
      <c r="H1581" s="1311"/>
      <c r="I1581" s="1311"/>
      <c r="J1581" s="1311"/>
      <c r="K1581" s="1311"/>
      <c r="L1581" s="1311"/>
      <c r="M1581" s="1311"/>
      <c r="N1581" s="1311"/>
      <c r="O1581" s="1312"/>
      <c r="P1581" s="1007"/>
    </row>
    <row r="1582" spans="1:16" s="73" customFormat="1" ht="15" customHeight="1">
      <c r="A1582" s="1425"/>
      <c r="B1582" s="1313"/>
      <c r="C1582" s="1314" t="s">
        <v>163</v>
      </c>
      <c r="D1582" s="1315"/>
      <c r="E1582" s="1315"/>
      <c r="F1582" s="1315"/>
      <c r="G1582" s="1315"/>
      <c r="H1582" s="1316"/>
      <c r="I1582" s="1320" t="s">
        <v>125</v>
      </c>
      <c r="J1582" s="1321"/>
      <c r="K1582" s="1321"/>
      <c r="L1582" s="1286">
        <f>VLOOKUP(A1579,'Marks Entry'!$B$9:$G$108,6)</f>
        <v>944</v>
      </c>
      <c r="M1582" s="1288" t="str">
        <f>CONCATENATE('Marks Entry'!$C$3,"0",'Marks Entry'!$G$3)</f>
        <v>School U-Dise Code :-08151106901</v>
      </c>
      <c r="N1582" s="1289"/>
      <c r="O1582" s="1290"/>
      <c r="P1582" s="1007"/>
    </row>
    <row r="1583" spans="1:16" s="73" customFormat="1" ht="15" customHeight="1">
      <c r="A1583" s="1425"/>
      <c r="B1583" s="1313"/>
      <c r="C1583" s="1314"/>
      <c r="D1583" s="1315"/>
      <c r="E1583" s="1315"/>
      <c r="F1583" s="1315"/>
      <c r="G1583" s="1315"/>
      <c r="H1583" s="1316"/>
      <c r="I1583" s="1320"/>
      <c r="J1583" s="1321"/>
      <c r="K1583" s="1321"/>
      <c r="L1583" s="1286"/>
      <c r="M1583" s="1291" t="str">
        <f>CONCATENATE('Marks Entry'!$I$3,'Marks Entry'!$J$3)</f>
        <v>Session :-2022-23</v>
      </c>
      <c r="N1583" s="1292"/>
      <c r="O1583" s="1293"/>
      <c r="P1583" s="1007"/>
    </row>
    <row r="1584" spans="1:16" s="73" customFormat="1" ht="15" customHeight="1" thickBot="1">
      <c r="A1584" s="1425"/>
      <c r="B1584" s="1313"/>
      <c r="C1584" s="1317"/>
      <c r="D1584" s="1318"/>
      <c r="E1584" s="1318"/>
      <c r="F1584" s="1318"/>
      <c r="G1584" s="1318"/>
      <c r="H1584" s="1319"/>
      <c r="I1584" s="1322"/>
      <c r="J1584" s="1323"/>
      <c r="K1584" s="1323"/>
      <c r="L1584" s="1287"/>
      <c r="M1584" s="1294"/>
      <c r="N1584" s="1295"/>
      <c r="O1584" s="1296"/>
      <c r="P1584" s="1007"/>
    </row>
    <row r="1585" spans="1:16" s="73" customFormat="1" ht="19.5" customHeight="1">
      <c r="A1585" s="1425"/>
      <c r="B1585" s="543" t="s">
        <v>210</v>
      </c>
      <c r="C1585" s="1297" t="s">
        <v>21</v>
      </c>
      <c r="D1585" s="1298"/>
      <c r="E1585" s="1298"/>
      <c r="F1585" s="1298"/>
      <c r="G1585" s="1299"/>
      <c r="H1585" s="13" t="s">
        <v>161</v>
      </c>
      <c r="I1585" s="1300">
        <f>VLOOKUP($A1579,'Marks Entry'!$B$9:$FN$108,4,0)</f>
        <v>0</v>
      </c>
      <c r="J1585" s="1300"/>
      <c r="K1585" s="1300"/>
      <c r="L1585" s="1300"/>
      <c r="M1585" s="1300"/>
      <c r="N1585" s="1300"/>
      <c r="O1585" s="1301"/>
      <c r="P1585" s="1007"/>
    </row>
    <row r="1586" spans="1:16" s="73" customFormat="1" ht="19.5" customHeight="1">
      <c r="A1586" s="1425"/>
      <c r="B1586" s="543" t="s">
        <v>210</v>
      </c>
      <c r="C1586" s="1283" t="s">
        <v>23</v>
      </c>
      <c r="D1586" s="1284"/>
      <c r="E1586" s="1284"/>
      <c r="F1586" s="1284"/>
      <c r="G1586" s="1285"/>
      <c r="H1586" s="25" t="s">
        <v>161</v>
      </c>
      <c r="I1586" s="1252">
        <f>VLOOKUP($A1579,'Marks Entry'!$B$9:$FN$108,7,0)</f>
        <v>0</v>
      </c>
      <c r="J1586" s="1252"/>
      <c r="K1586" s="1252"/>
      <c r="L1586" s="1252"/>
      <c r="M1586" s="1252"/>
      <c r="N1586" s="1252"/>
      <c r="O1586" s="1253"/>
      <c r="P1586" s="1007"/>
    </row>
    <row r="1587" spans="1:16" s="73" customFormat="1" ht="19.5" customHeight="1">
      <c r="A1587" s="1425"/>
      <c r="B1587" s="543" t="s">
        <v>210</v>
      </c>
      <c r="C1587" s="1283" t="s">
        <v>24</v>
      </c>
      <c r="D1587" s="1284"/>
      <c r="E1587" s="1284"/>
      <c r="F1587" s="1284"/>
      <c r="G1587" s="1285"/>
      <c r="H1587" s="25" t="s">
        <v>161</v>
      </c>
      <c r="I1587" s="1252">
        <f>VLOOKUP($A1579,'Marks Entry'!$B$9:$FN$108,8,0)</f>
        <v>0</v>
      </c>
      <c r="J1587" s="1252"/>
      <c r="K1587" s="1252"/>
      <c r="L1587" s="1252"/>
      <c r="M1587" s="1252"/>
      <c r="N1587" s="1252"/>
      <c r="O1587" s="1253"/>
      <c r="P1587" s="1007"/>
    </row>
    <row r="1588" spans="1:16" s="73" customFormat="1" ht="19.5" customHeight="1">
      <c r="A1588" s="1425"/>
      <c r="B1588" s="543" t="s">
        <v>210</v>
      </c>
      <c r="C1588" s="1283" t="s">
        <v>55</v>
      </c>
      <c r="D1588" s="1284"/>
      <c r="E1588" s="1284"/>
      <c r="F1588" s="1284"/>
      <c r="G1588" s="1285"/>
      <c r="H1588" s="25" t="s">
        <v>161</v>
      </c>
      <c r="I1588" s="1252">
        <f>VLOOKUP($A1579,'Marks Entry'!$B$9:$FN$108,9,0)</f>
        <v>0</v>
      </c>
      <c r="J1588" s="1252"/>
      <c r="K1588" s="1252"/>
      <c r="L1588" s="1252"/>
      <c r="M1588" s="1252"/>
      <c r="N1588" s="1252"/>
      <c r="O1588" s="1253"/>
      <c r="P1588" s="1007"/>
    </row>
    <row r="1589" spans="1:16" s="73" customFormat="1" ht="19.5" customHeight="1">
      <c r="A1589" s="1425"/>
      <c r="B1589" s="543" t="s">
        <v>210</v>
      </c>
      <c r="C1589" s="1283" t="s">
        <v>56</v>
      </c>
      <c r="D1589" s="1284"/>
      <c r="E1589" s="1284"/>
      <c r="F1589" s="1284"/>
      <c r="G1589" s="1285"/>
      <c r="H1589" s="25" t="s">
        <v>161</v>
      </c>
      <c r="I1589" s="1251" t="str">
        <f>CONCATENATE('Marks Entry'!$G$4,'Marks Entry'!$J$4)</f>
        <v>6(A)</v>
      </c>
      <c r="J1589" s="1252"/>
      <c r="K1589" s="1252"/>
      <c r="L1589" s="1252"/>
      <c r="M1589" s="1252"/>
      <c r="N1589" s="1252"/>
      <c r="O1589" s="1253"/>
      <c r="P1589" s="1007"/>
    </row>
    <row r="1590" spans="1:16" s="73" customFormat="1" ht="19.5" customHeight="1" thickBot="1">
      <c r="A1590" s="1425"/>
      <c r="B1590" s="543" t="s">
        <v>210</v>
      </c>
      <c r="C1590" s="1254" t="s">
        <v>26</v>
      </c>
      <c r="D1590" s="1255"/>
      <c r="E1590" s="1255"/>
      <c r="F1590" s="1255"/>
      <c r="G1590" s="1256"/>
      <c r="H1590" s="61" t="s">
        <v>161</v>
      </c>
      <c r="I1590" s="1257">
        <f>VLOOKUP($A1579,'Marks Entry'!$B$9:$FN$108,10,0)</f>
        <v>0</v>
      </c>
      <c r="J1590" s="1257"/>
      <c r="K1590" s="1257"/>
      <c r="L1590" s="1257"/>
      <c r="M1590" s="1257"/>
      <c r="N1590" s="1257"/>
      <c r="O1590" s="1258"/>
      <c r="P1590" s="1007"/>
    </row>
    <row r="1591" spans="1:16" s="73" customFormat="1" ht="34.5" customHeight="1">
      <c r="A1591" s="1425"/>
      <c r="B1591" s="543" t="s">
        <v>210</v>
      </c>
      <c r="C1591" s="1259" t="s">
        <v>57</v>
      </c>
      <c r="D1591" s="1260"/>
      <c r="E1591" s="525" t="s">
        <v>82</v>
      </c>
      <c r="F1591" s="525" t="s">
        <v>83</v>
      </c>
      <c r="G1591" s="525" t="str">
        <f>'Marks Entry'!$R$5</f>
        <v>No Bag Day Activity</v>
      </c>
      <c r="H1591" s="521" t="s">
        <v>32</v>
      </c>
      <c r="I1591" s="1261" t="s">
        <v>58</v>
      </c>
      <c r="J1591" s="1262"/>
      <c r="K1591" s="522" t="s">
        <v>203</v>
      </c>
      <c r="L1591" s="1263" t="s">
        <v>94</v>
      </c>
      <c r="M1591" s="1264"/>
      <c r="N1591" s="535" t="s">
        <v>86</v>
      </c>
      <c r="O1591" s="1265" t="s">
        <v>101</v>
      </c>
      <c r="P1591" s="1007"/>
    </row>
    <row r="1592" spans="1:16" s="73" customFormat="1" ht="20.45" customHeight="1" thickBot="1">
      <c r="A1592" s="1425"/>
      <c r="B1592" s="543" t="s">
        <v>210</v>
      </c>
      <c r="C1592" s="1267" t="s">
        <v>59</v>
      </c>
      <c r="D1592" s="1268"/>
      <c r="E1592" s="549">
        <f>'Marks Entry'!$N$7</f>
        <v>10</v>
      </c>
      <c r="F1592" s="549">
        <f>'Marks Entry'!$Q$7</f>
        <v>10</v>
      </c>
      <c r="G1592" s="549">
        <f>'Marks Entry'!$T$7</f>
        <v>10</v>
      </c>
      <c r="H1592" s="111">
        <f>SUM(E1592:G1592)</f>
        <v>30</v>
      </c>
      <c r="I1592" s="1269">
        <f>'Marks Entry'!$X$7</f>
        <v>70</v>
      </c>
      <c r="J1592" s="1270"/>
      <c r="K1592" s="531">
        <f>SUM(H1592,I1592)</f>
        <v>100</v>
      </c>
      <c r="L1592" s="1330">
        <f>'Marks Entry'!$AA$7</f>
        <v>100</v>
      </c>
      <c r="M1592" s="1331"/>
      <c r="N1592" s="536">
        <f>H1592+I1592+L1592</f>
        <v>200</v>
      </c>
      <c r="O1592" s="1266"/>
      <c r="P1592" s="1007"/>
    </row>
    <row r="1593" spans="1:16" s="73" customFormat="1" ht="20.45" customHeight="1">
      <c r="A1593" s="1425"/>
      <c r="B1593" s="543" t="s">
        <v>210</v>
      </c>
      <c r="C1593" s="1324" t="str">
        <f>'Marks Entry'!$L$3</f>
        <v>HINDI</v>
      </c>
      <c r="D1593" s="1325"/>
      <c r="E1593" s="527">
        <f>IF($L1582="TC",0,IF($L1582="Nso",0,VLOOKUP($A1579,'Marks Entry'!$B$9:$FN$108,13,0)))</f>
        <v>0</v>
      </c>
      <c r="F1593" s="527">
        <f>IF($L1582="TC",0,IF($L1582="Nso",0,VLOOKUP($A1579,'Marks Entry'!$B$9:$FN$108,16,0)))</f>
        <v>0</v>
      </c>
      <c r="G1593" s="527">
        <f>IF($L1582="TC",0,IF($L1582="Nso",0,VLOOKUP($A1579,'Marks Entry'!$B$9:$FN$108,19,0)))</f>
        <v>0</v>
      </c>
      <c r="H1593" s="528">
        <f>SUM(E1593:G1593)</f>
        <v>0</v>
      </c>
      <c r="I1593" s="1326">
        <f>IF($L1582="TC",0,IF($L1582="Nso",0,VLOOKUP($A1579,'Marks Entry'!$B$9:$FN$108,23,0)))</f>
        <v>0</v>
      </c>
      <c r="J1593" s="1327"/>
      <c r="K1593" s="532">
        <f>SUM(H1593,I1593)</f>
        <v>0</v>
      </c>
      <c r="L1593" s="1328">
        <f>IF($L1582="TC",0,IF($L1582="Nso",0,VLOOKUP($A1579,'Marks Entry'!$B$9:$FN$108,26,0)))</f>
        <v>0</v>
      </c>
      <c r="M1593" s="1329"/>
      <c r="N1593" s="537">
        <f>SUM(H1593,I1593,L1593)</f>
        <v>0</v>
      </c>
      <c r="O1593" s="544" t="str">
        <f>IF($L1582="TC",0,IF($L1582="Nso",0,VLOOKUP($A1579,'Marks Entry'!$B$9:$FN$108,30,0)))</f>
        <v>E</v>
      </c>
      <c r="P1593" s="1007"/>
    </row>
    <row r="1594" spans="1:16" s="73" customFormat="1" ht="20.45" customHeight="1">
      <c r="A1594" s="1425"/>
      <c r="B1594" s="543" t="s">
        <v>210</v>
      </c>
      <c r="C1594" s="1271" t="str">
        <f>'Marks Entry'!$AF$3</f>
        <v>ENGLISH</v>
      </c>
      <c r="D1594" s="1272"/>
      <c r="E1594" s="527">
        <f>IF($L1582="TC",0,IF($L1582="Nso",0,VLOOKUP($A1579,'Marks Entry'!$B$9:$FN$108,33,0)))</f>
        <v>0</v>
      </c>
      <c r="F1594" s="527">
        <f>IF($L1582="TC",0,IF($L1582="Nso",0,VLOOKUP($A1579,'Marks Entry'!$B$9:$FN$108,36,0)))</f>
        <v>0</v>
      </c>
      <c r="G1594" s="527">
        <f>IF($L1582="TC",0,IF($L1582="Nso",0,VLOOKUP($A1579,'Marks Entry'!$B$9:$FN$108,39,0)))</f>
        <v>0</v>
      </c>
      <c r="H1594" s="529">
        <f t="shared" ref="H1594:H1598" si="129">SUM(E1594:G1594)</f>
        <v>0</v>
      </c>
      <c r="I1594" s="1273">
        <f>IF($L1582="TC",0,IF($L1582="Nso",0,VLOOKUP($A1579,'Marks Entry'!$B$9:$FN$108,43,0)))</f>
        <v>0</v>
      </c>
      <c r="J1594" s="1274"/>
      <c r="K1594" s="533">
        <f t="shared" ref="K1594:K1598" si="130">SUM(H1594,I1594)</f>
        <v>0</v>
      </c>
      <c r="L1594" s="1275">
        <f>IF($L1582="TC",0,IF($L1582="Nso",0,VLOOKUP($A1579,'Marks Entry'!$B$9:$FN$108,46,0)))</f>
        <v>0</v>
      </c>
      <c r="M1594" s="1276"/>
      <c r="N1594" s="537">
        <f t="shared" ref="N1594:N1598" si="131">SUM(H1594,I1594,L1594)</f>
        <v>0</v>
      </c>
      <c r="O1594" s="544" t="str">
        <f>IF($L1582="TC",0,IF($L1582="Nso",0,VLOOKUP($A1579,'Marks Entry'!$B$9:$FN$108,50,0)))</f>
        <v>E</v>
      </c>
      <c r="P1594" s="1007"/>
    </row>
    <row r="1595" spans="1:16" s="73" customFormat="1" ht="20.45" customHeight="1">
      <c r="A1595" s="1425"/>
      <c r="B1595" s="543" t="s">
        <v>210</v>
      </c>
      <c r="C1595" s="1271" t="str">
        <f>'Marks Entry'!$AZ$3</f>
        <v>SANSKRIT</v>
      </c>
      <c r="D1595" s="1272"/>
      <c r="E1595" s="527">
        <f>IF($L1582="TC",0,IF($L1582="Nso",0,VLOOKUP($A1579,'Marks Entry'!$B$9:$FN$108,53,0)))</f>
        <v>0</v>
      </c>
      <c r="F1595" s="527">
        <f>IF($L1582="TC",0,IF($L1582="TC",0,IF($L1582="Nso",0,VLOOKUP($A1579,'Marks Entry'!$B$9:$FN$108,56,0))))</f>
        <v>0</v>
      </c>
      <c r="G1595" s="527">
        <f>IF($L1582="TC",0,IF($L1582="TC",0,IF($L1582="Nso",0,VLOOKUP($A1579,'Marks Entry'!$B$9:$FN$108,59,0))))</f>
        <v>0</v>
      </c>
      <c r="H1595" s="529">
        <f t="shared" si="129"/>
        <v>0</v>
      </c>
      <c r="I1595" s="1273">
        <f>IF($L1582="TC",0,IF($L1582="Nso",0,VLOOKUP($A1579,'Marks Entry'!$B$9:$FN$108,63,0)))</f>
        <v>0</v>
      </c>
      <c r="J1595" s="1274"/>
      <c r="K1595" s="533">
        <f t="shared" si="130"/>
        <v>0</v>
      </c>
      <c r="L1595" s="1275">
        <f>IF($L1582="TC",0,IF($L1582="Nso",0,VLOOKUP($A1579,'Marks Entry'!$B$9:$FN$108,66,0)))</f>
        <v>0</v>
      </c>
      <c r="M1595" s="1276"/>
      <c r="N1595" s="537">
        <f t="shared" si="131"/>
        <v>0</v>
      </c>
      <c r="O1595" s="544" t="str">
        <f>IF($L1582="TC",0,IF($L1582="Nso",0,VLOOKUP($A1579,'Marks Entry'!$B$9:$FN$108,70,0)))</f>
        <v>E</v>
      </c>
      <c r="P1595" s="1007"/>
    </row>
    <row r="1596" spans="1:16" s="73" customFormat="1" ht="20.45" customHeight="1">
      <c r="A1596" s="1425"/>
      <c r="B1596" s="543" t="s">
        <v>210</v>
      </c>
      <c r="C1596" s="1271" t="str">
        <f>'Marks Entry'!$BT$3</f>
        <v>SCIENCE</v>
      </c>
      <c r="D1596" s="1272"/>
      <c r="E1596" s="527">
        <f>IF($L1582="TC",0,IF($L1582="Nso",0,VLOOKUP($A1579,'Marks Entry'!$B$9:$FN$108,73,0)))</f>
        <v>0</v>
      </c>
      <c r="F1596" s="527">
        <f>IF($L1582="TC",0,IF($L1582="Nso",0,VLOOKUP($A1579,'Marks Entry'!$B$9:$FN$108,76,0)))</f>
        <v>0</v>
      </c>
      <c r="G1596" s="527">
        <f>IF($L1582="TC",0,IF($L1582="Nso",0,VLOOKUP($A1579,'Marks Entry'!$B$9:$FN$108,79,0)))</f>
        <v>0</v>
      </c>
      <c r="H1596" s="529">
        <f t="shared" si="129"/>
        <v>0</v>
      </c>
      <c r="I1596" s="1273">
        <f>IF($L1582="TC",0,IF($L1582="Nso",0,VLOOKUP($A1579,'Marks Entry'!$B$9:$FN$108,83,0)))</f>
        <v>0</v>
      </c>
      <c r="J1596" s="1274"/>
      <c r="K1596" s="533">
        <f t="shared" si="130"/>
        <v>0</v>
      </c>
      <c r="L1596" s="1275">
        <f>IF($L1582="TC",0,IF($L1582="Nso",0,VLOOKUP($A1579,'Marks Entry'!$B$9:$FN$108,86,0)))</f>
        <v>0</v>
      </c>
      <c r="M1596" s="1276"/>
      <c r="N1596" s="537">
        <f t="shared" si="131"/>
        <v>0</v>
      </c>
      <c r="O1596" s="544" t="str">
        <f>IF($L1582="TC",0,IF($L1582="Nso",0,VLOOKUP($A1579,'Marks Entry'!$B$9:$FN$108,90,0)))</f>
        <v>E</v>
      </c>
      <c r="P1596" s="1007"/>
    </row>
    <row r="1597" spans="1:16" s="73" customFormat="1" ht="20.45" customHeight="1">
      <c r="A1597" s="1425"/>
      <c r="B1597" s="543" t="s">
        <v>210</v>
      </c>
      <c r="C1597" s="1271" t="str">
        <f>'Marks Entry'!$CN$3</f>
        <v>MATHEMATICS</v>
      </c>
      <c r="D1597" s="1272"/>
      <c r="E1597" s="527">
        <f>IF($L1582="TC",0,IF($L1582="Nso",0,VLOOKUP($A1579,'Marks Entry'!$B$9:$FN$108,93,0)))</f>
        <v>0</v>
      </c>
      <c r="F1597" s="527">
        <f>IF($L1582="TC",0,IF($L1582="Nso",0,VLOOKUP($A1579,'Marks Entry'!$B$9:$FN$108,96,0)))</f>
        <v>0</v>
      </c>
      <c r="G1597" s="527">
        <f>IF($L1582="TC",0,IF($L1582="Nso",0,VLOOKUP($A1579,'Marks Entry'!$B$9:$FN$108,99,0)))</f>
        <v>0</v>
      </c>
      <c r="H1597" s="529">
        <f t="shared" si="129"/>
        <v>0</v>
      </c>
      <c r="I1597" s="1273">
        <f>IF($L1582="TC",0,IF($L1582="Nso",0,VLOOKUP($A1579,'Marks Entry'!$B$9:$FN$108,103,0)))</f>
        <v>0</v>
      </c>
      <c r="J1597" s="1274"/>
      <c r="K1597" s="533">
        <f t="shared" si="130"/>
        <v>0</v>
      </c>
      <c r="L1597" s="1275">
        <f>IF($L1582="TC",0,IF($L1582="Nso",0,VLOOKUP($A1579,'Marks Entry'!$B$9:$FN$108,106,0)))</f>
        <v>0</v>
      </c>
      <c r="M1597" s="1276"/>
      <c r="N1597" s="537">
        <f t="shared" si="131"/>
        <v>0</v>
      </c>
      <c r="O1597" s="544" t="str">
        <f>IF($L1582="TC",0,IF($L1582="Nso",0,VLOOKUP($A1579,'Marks Entry'!$B$9:$FN$108,110,0)))</f>
        <v>E</v>
      </c>
      <c r="P1597" s="1007"/>
    </row>
    <row r="1598" spans="1:16" s="73" customFormat="1" ht="20.45" customHeight="1" thickBot="1">
      <c r="A1598" s="1425"/>
      <c r="B1598" s="543" t="s">
        <v>210</v>
      </c>
      <c r="C1598" s="1277" t="str">
        <f>'Marks Entry'!$DH$3</f>
        <v>SOCIAL SCIENCE</v>
      </c>
      <c r="D1598" s="1278"/>
      <c r="E1598" s="527">
        <f>IF($L1582="TC",0,IF($L1582="Nso",0,VLOOKUP($A1579,'Marks Entry'!$B$9:$FN$108,113,0)))</f>
        <v>0</v>
      </c>
      <c r="F1598" s="527">
        <f>IF($L1582="TC",0,IF($L1582="Nso",0,VLOOKUP($A1579,'Marks Entry'!$B$9:$FN$108,116,0)))</f>
        <v>0</v>
      </c>
      <c r="G1598" s="527">
        <f>IF($L1582="TC",0,IF($L1582="Nso",0,VLOOKUP($A1579,'Marks Entry'!$B$9:$FN$108,119,0)))</f>
        <v>0</v>
      </c>
      <c r="H1598" s="530">
        <f t="shared" si="129"/>
        <v>0</v>
      </c>
      <c r="I1598" s="1279">
        <f>IF($L1582="TC",0,IF($L1582="Nso",0,VLOOKUP($A1579,'Marks Entry'!$B$9:$FN$108,123,0)))</f>
        <v>0</v>
      </c>
      <c r="J1598" s="1280"/>
      <c r="K1598" s="534">
        <f t="shared" si="130"/>
        <v>0</v>
      </c>
      <c r="L1598" s="1281">
        <f>IF($L1582="TC",0,IF($L1582="Nso",0,VLOOKUP($A1579,'Marks Entry'!$B$9:$FN$108,126,0)))</f>
        <v>0</v>
      </c>
      <c r="M1598" s="1282"/>
      <c r="N1598" s="537">
        <f t="shared" si="131"/>
        <v>0</v>
      </c>
      <c r="O1598" s="544" t="str">
        <f>IF($L1582="TC",0,IF($L1582="Nso",0,VLOOKUP($A1579,'Marks Entry'!$B$9:$FN$108,130,0)))</f>
        <v>E</v>
      </c>
      <c r="P1598" s="1007"/>
    </row>
    <row r="1599" spans="1:16" s="73" customFormat="1" ht="20.45" customHeight="1">
      <c r="A1599" s="1425"/>
      <c r="B1599" s="543" t="s">
        <v>210</v>
      </c>
      <c r="C1599" s="1350" t="s">
        <v>87</v>
      </c>
      <c r="D1599" s="1351"/>
      <c r="E1599" s="1352"/>
      <c r="F1599" s="1356" t="s">
        <v>88</v>
      </c>
      <c r="G1599" s="1357"/>
      <c r="H1599" s="1358" t="s">
        <v>89</v>
      </c>
      <c r="I1599" s="1358"/>
      <c r="J1599" s="1359" t="s">
        <v>44</v>
      </c>
      <c r="K1599" s="1360"/>
      <c r="L1599" s="236" t="s">
        <v>95</v>
      </c>
      <c r="M1599" s="691" t="s">
        <v>208</v>
      </c>
      <c r="N1599" s="200" t="s">
        <v>42</v>
      </c>
      <c r="O1599" s="545" t="s">
        <v>46</v>
      </c>
      <c r="P1599" s="1007"/>
    </row>
    <row r="1600" spans="1:16" s="73" customFormat="1" ht="20.45" customHeight="1" thickBot="1">
      <c r="A1600" s="1425"/>
      <c r="B1600" s="543" t="s">
        <v>210</v>
      </c>
      <c r="C1600" s="1353"/>
      <c r="D1600" s="1354"/>
      <c r="E1600" s="1355"/>
      <c r="F1600" s="1361">
        <f>IF($L1582="TC",0,IF($L1582="Nso",0,VLOOKUP($A1579,'Marks Entry'!$B$9:$FN$108,161,0)))</f>
        <v>1200</v>
      </c>
      <c r="G1600" s="1362"/>
      <c r="H1600" s="1363">
        <f>IF($L1582="TC",0,IF($L1582="Nso",0,VLOOKUP($A1579,'Marks Entry'!$B$9:$FN$108,162,0)))</f>
        <v>0</v>
      </c>
      <c r="I1600" s="1363"/>
      <c r="J1600" s="1364">
        <f>IF($L1582="TC",0,IF($L1582="Nso",0,VLOOKUP($A1579,'Marks Entry'!$B$9:$FN$108,163,0)))</f>
        <v>0</v>
      </c>
      <c r="K1600" s="1365"/>
      <c r="L1600" s="237" t="str">
        <f>IF($L1582="TC",0,IF($L1582="Nso",0,VLOOKUP($A1579,'Marks Entry'!$B$9:$FN$108,164,0)))</f>
        <v/>
      </c>
      <c r="M1600" s="237" t="str">
        <f>IF($L1582="TC",0,IF($L1582="Nso",0,VLOOKUP($A1579,'Marks Entry'!$B$9:$FN$108,165,0)))</f>
        <v/>
      </c>
      <c r="N1600" s="542" t="str">
        <f>IF($L1582="TC","TC",IF($L1582="Nso","NSO",VLOOKUP($A1579,'Marks Entry'!$B$9:$FN$108,166,0)))</f>
        <v>PROMOTED</v>
      </c>
      <c r="O1600" s="546" t="str">
        <f>IF($L1582="Nso",0,VLOOKUP($A1579,'Marks Entry'!$B$9:$FN$108,168,0))</f>
        <v/>
      </c>
      <c r="P1600" s="1007"/>
    </row>
    <row r="1601" spans="1:16" s="73" customFormat="1" ht="20.45" customHeight="1">
      <c r="A1601" s="1425"/>
      <c r="B1601" s="543" t="s">
        <v>210</v>
      </c>
      <c r="C1601" s="1332" t="s">
        <v>62</v>
      </c>
      <c r="D1601" s="1333"/>
      <c r="E1601" s="1333"/>
      <c r="F1601" s="1333"/>
      <c r="G1601" s="1333"/>
      <c r="H1601" s="1333"/>
      <c r="I1601" s="1334"/>
      <c r="J1601" s="1335" t="s">
        <v>63</v>
      </c>
      <c r="K1601" s="1335"/>
      <c r="L1601" s="1336"/>
      <c r="M1601" s="238">
        <f>IF($L1582="TC",0,IF($L1582="Nso",0,VLOOKUP($A1579,'Marks Entry'!$B$9:$FN$108,158,0)))</f>
        <v>0</v>
      </c>
      <c r="N1601" s="1337" t="s">
        <v>104</v>
      </c>
      <c r="O1601" s="1338"/>
      <c r="P1601" s="1007"/>
    </row>
    <row r="1602" spans="1:16" s="73" customFormat="1" ht="20.45" customHeight="1" thickBot="1">
      <c r="A1602" s="1425"/>
      <c r="B1602" s="543" t="s">
        <v>210</v>
      </c>
      <c r="C1602" s="1339" t="s">
        <v>57</v>
      </c>
      <c r="D1602" s="1340"/>
      <c r="E1602" s="1340"/>
      <c r="F1602" s="1341" t="s">
        <v>168</v>
      </c>
      <c r="G1602" s="1341"/>
      <c r="H1602" s="1341"/>
      <c r="I1602" s="523" t="s">
        <v>50</v>
      </c>
      <c r="J1602" s="1342" t="s">
        <v>64</v>
      </c>
      <c r="K1602" s="1342"/>
      <c r="L1602" s="1343"/>
      <c r="M1602" s="239">
        <f>IF($L1582="TC",0,IF($L1582="Nso",0,VLOOKUP($A1579,'Marks Entry'!$B$9:$FN$108,159,0)))</f>
        <v>0</v>
      </c>
      <c r="N1602" s="1344" t="str">
        <f>IF($L1582="TC",0,IF($L1582="Nso",0,VLOOKUP($A1579,'Marks Entry'!$B$9:$FN$108,160,0)))</f>
        <v/>
      </c>
      <c r="O1602" s="1345"/>
      <c r="P1602" s="1007"/>
    </row>
    <row r="1603" spans="1:16" s="73" customFormat="1" ht="20.45" customHeight="1">
      <c r="A1603" s="1425"/>
      <c r="B1603" s="543" t="s">
        <v>210</v>
      </c>
      <c r="C1603" s="1339"/>
      <c r="D1603" s="1340"/>
      <c r="E1603" s="1340"/>
      <c r="F1603" s="1341"/>
      <c r="G1603" s="1341"/>
      <c r="H1603" s="1341"/>
      <c r="I1603" s="524" t="s">
        <v>102</v>
      </c>
      <c r="J1603" s="1346" t="s">
        <v>65</v>
      </c>
      <c r="K1603" s="1346"/>
      <c r="L1603" s="1347"/>
      <c r="M1603" s="1348" t="str">
        <f>IF($L1582="TC",0,IF($L1582="Nso",0,VLOOKUP($A1579,'Marks Entry'!$B$9:$FN$108,169,0)))</f>
        <v>Need Improvement</v>
      </c>
      <c r="N1603" s="1348"/>
      <c r="O1603" s="1349"/>
      <c r="P1603" s="1007"/>
    </row>
    <row r="1604" spans="1:16" s="73" customFormat="1" ht="20.45" customHeight="1">
      <c r="A1604" s="1425"/>
      <c r="B1604" s="543" t="s">
        <v>210</v>
      </c>
      <c r="C1604" s="1397" t="str">
        <f>'Marks Entry'!$EB$3</f>
        <v>Work Exp.</v>
      </c>
      <c r="D1604" s="1398"/>
      <c r="E1604" s="1399"/>
      <c r="F1604" s="1400" t="str">
        <f>IF($L1582="TC",0,IF($L1582="Nso",0,VLOOKUP($A1579,'Marks Entry'!$B$9:$GM$108,186,0)))</f>
        <v>0/100</v>
      </c>
      <c r="G1604" s="1400"/>
      <c r="H1604" s="1400"/>
      <c r="I1604" s="59" t="str">
        <f>IF($L1582="TC",0,IF($L1582="Nso",0,VLOOKUP($A1579,'Marks Entry'!$B$9:$GM$108,139,0)))</f>
        <v>E</v>
      </c>
      <c r="J1604" s="1401" t="s">
        <v>81</v>
      </c>
      <c r="K1604" s="1401"/>
      <c r="L1604" s="1402"/>
      <c r="M1604" s="1403">
        <f>'Marks Entry'!$AA$2</f>
        <v>45041</v>
      </c>
      <c r="N1604" s="1403"/>
      <c r="O1604" s="1404"/>
      <c r="P1604" s="1007"/>
    </row>
    <row r="1605" spans="1:16" s="73" customFormat="1" ht="20.45" customHeight="1">
      <c r="A1605" s="1425"/>
      <c r="B1605" s="543" t="s">
        <v>210</v>
      </c>
      <c r="C1605" s="1405" t="str">
        <f>'Marks Entry'!$EK$3</f>
        <v>Art Edu.</v>
      </c>
      <c r="D1605" s="1400"/>
      <c r="E1605" s="1400"/>
      <c r="F1605" s="1406" t="str">
        <f>IF($L1582="TC",0,IF($L1582="Nso",0,VLOOKUP($A1579,'Marks Entry'!$B$9:$GM$108,190,0)))</f>
        <v>0/100</v>
      </c>
      <c r="G1605" s="1407"/>
      <c r="H1605" s="1408"/>
      <c r="I1605" s="59" t="str">
        <f>IF($L1582="TC",0,IF($L1582="Nso",0,VLOOKUP($A1579,'Marks Entry'!$B$9:$GM$108,148,0)))</f>
        <v>E</v>
      </c>
      <c r="J1605" s="1409"/>
      <c r="K1605" s="1409"/>
      <c r="L1605" s="1410"/>
      <c r="M1605" s="1410"/>
      <c r="N1605" s="1410"/>
      <c r="O1605" s="1411"/>
      <c r="P1605" s="1007"/>
    </row>
    <row r="1606" spans="1:16" s="73" customFormat="1" ht="20.45" customHeight="1">
      <c r="A1606" s="1425"/>
      <c r="B1606" s="543" t="s">
        <v>210</v>
      </c>
      <c r="C1606" s="1366" t="str">
        <f>'Marks Entry'!$ET$3</f>
        <v>HEALTH &amp; PHY. EDU.</v>
      </c>
      <c r="D1606" s="1367"/>
      <c r="E1606" s="1367"/>
      <c r="F1606" s="1368" t="str">
        <f>IF($L1582="TC",0,IF($L1582="Nso",0,VLOOKUP($A1579,'Marks Entry'!$B$9:$GM$108,194,0)))</f>
        <v>0/100</v>
      </c>
      <c r="G1606" s="1369"/>
      <c r="H1606" s="1370"/>
      <c r="I1606" s="59" t="str">
        <f>IF($L1582="TC",0,IF($L1582="Nso",0,VLOOKUP($A1579,'Marks Entry'!$B$9:$GM$108,157,0)))</f>
        <v>E</v>
      </c>
      <c r="J1606" s="1371" t="s">
        <v>77</v>
      </c>
      <c r="K1606" s="1372"/>
      <c r="L1606" s="1373"/>
      <c r="M1606" s="1377"/>
      <c r="N1606" s="1372"/>
      <c r="O1606" s="1378"/>
      <c r="P1606" s="1007"/>
    </row>
    <row r="1607" spans="1:16" s="73" customFormat="1" ht="20.45" customHeight="1">
      <c r="A1607" s="1425"/>
      <c r="B1607" s="543" t="s">
        <v>210</v>
      </c>
      <c r="C1607" s="1381" t="s">
        <v>66</v>
      </c>
      <c r="D1607" s="1382"/>
      <c r="E1607" s="1382"/>
      <c r="F1607" s="1382"/>
      <c r="G1607" s="1382"/>
      <c r="H1607" s="1382"/>
      <c r="I1607" s="1383"/>
      <c r="J1607" s="1374"/>
      <c r="K1607" s="1375"/>
      <c r="L1607" s="1376"/>
      <c r="M1607" s="1379"/>
      <c r="N1607" s="1375"/>
      <c r="O1607" s="1380"/>
      <c r="P1607" s="1007"/>
    </row>
    <row r="1608" spans="1:16" s="73" customFormat="1" ht="20.45" customHeight="1" thickBot="1">
      <c r="A1608" s="1425"/>
      <c r="B1608" s="543" t="s">
        <v>210</v>
      </c>
      <c r="C1608" s="60" t="s">
        <v>67</v>
      </c>
      <c r="D1608" s="1384" t="s">
        <v>72</v>
      </c>
      <c r="E1608" s="1385"/>
      <c r="F1608" s="1384" t="s">
        <v>73</v>
      </c>
      <c r="G1608" s="1386"/>
      <c r="H1608" s="1386"/>
      <c r="I1608" s="1387"/>
      <c r="J1608" s="1388" t="s">
        <v>78</v>
      </c>
      <c r="K1608" s="1389"/>
      <c r="L1608" s="1389"/>
      <c r="M1608" s="1389"/>
      <c r="N1608" s="1389"/>
      <c r="O1608" s="1390"/>
      <c r="P1608" s="1007"/>
    </row>
    <row r="1609" spans="1:16" s="73" customFormat="1" ht="20.45" customHeight="1">
      <c r="A1609" s="1425"/>
      <c r="B1609" s="543" t="s">
        <v>210</v>
      </c>
      <c r="C1609" s="690" t="s">
        <v>68</v>
      </c>
      <c r="D1609" s="1328" t="s">
        <v>211</v>
      </c>
      <c r="E1609" s="1327"/>
      <c r="F1609" s="1394" t="s">
        <v>74</v>
      </c>
      <c r="G1609" s="1395"/>
      <c r="H1609" s="1395"/>
      <c r="I1609" s="1396"/>
      <c r="J1609" s="1391"/>
      <c r="K1609" s="1392"/>
      <c r="L1609" s="1392"/>
      <c r="M1609" s="1392"/>
      <c r="N1609" s="1392"/>
      <c r="O1609" s="1393"/>
      <c r="P1609" s="1007"/>
    </row>
    <row r="1610" spans="1:16" s="73" customFormat="1" ht="20.45" customHeight="1">
      <c r="A1610" s="1425"/>
      <c r="B1610" s="543" t="s">
        <v>210</v>
      </c>
      <c r="C1610" s="689" t="s">
        <v>69</v>
      </c>
      <c r="D1610" s="1275" t="s">
        <v>212</v>
      </c>
      <c r="E1610" s="1274"/>
      <c r="F1610" s="1413" t="s">
        <v>75</v>
      </c>
      <c r="G1610" s="1414"/>
      <c r="H1610" s="1414"/>
      <c r="I1610" s="1415"/>
      <c r="J1610" s="1391"/>
      <c r="K1610" s="1392"/>
      <c r="L1610" s="1392"/>
      <c r="M1610" s="1392"/>
      <c r="N1610" s="1392"/>
      <c r="O1610" s="1393"/>
      <c r="P1610" s="1007"/>
    </row>
    <row r="1611" spans="1:16" s="73" customFormat="1" ht="20.45" customHeight="1">
      <c r="A1611" s="1425"/>
      <c r="B1611" s="543" t="s">
        <v>210</v>
      </c>
      <c r="C1611" s="689" t="s">
        <v>71</v>
      </c>
      <c r="D1611" s="1275" t="s">
        <v>213</v>
      </c>
      <c r="E1611" s="1274"/>
      <c r="F1611" s="1413" t="s">
        <v>76</v>
      </c>
      <c r="G1611" s="1414"/>
      <c r="H1611" s="1414"/>
      <c r="I1611" s="1415"/>
      <c r="J1611" s="1416" t="s">
        <v>90</v>
      </c>
      <c r="K1611" s="1417"/>
      <c r="L1611" s="1417"/>
      <c r="M1611" s="1417"/>
      <c r="N1611" s="1417"/>
      <c r="O1611" s="1418"/>
      <c r="P1611" s="1007"/>
    </row>
    <row r="1612" spans="1:16" s="73" customFormat="1" ht="20.45" customHeight="1">
      <c r="A1612" s="1425"/>
      <c r="B1612" s="543" t="s">
        <v>210</v>
      </c>
      <c r="C1612" s="689" t="s">
        <v>70</v>
      </c>
      <c r="D1612" s="1275" t="s">
        <v>214</v>
      </c>
      <c r="E1612" s="1274"/>
      <c r="F1612" s="1413" t="s">
        <v>103</v>
      </c>
      <c r="G1612" s="1414"/>
      <c r="H1612" s="1414"/>
      <c r="I1612" s="1415"/>
      <c r="J1612" s="1416"/>
      <c r="K1612" s="1417"/>
      <c r="L1612" s="1417"/>
      <c r="M1612" s="1417"/>
      <c r="N1612" s="1417"/>
      <c r="O1612" s="1418"/>
      <c r="P1612" s="1007"/>
    </row>
    <row r="1613" spans="1:16" s="73" customFormat="1" ht="20.45" customHeight="1" thickBot="1">
      <c r="A1613" s="1425"/>
      <c r="B1613" s="547" t="s">
        <v>210</v>
      </c>
      <c r="C1613" s="548" t="s">
        <v>153</v>
      </c>
      <c r="D1613" s="1281" t="s">
        <v>215</v>
      </c>
      <c r="E1613" s="1280"/>
      <c r="F1613" s="1422" t="s">
        <v>216</v>
      </c>
      <c r="G1613" s="1423"/>
      <c r="H1613" s="1423"/>
      <c r="I1613" s="1424"/>
      <c r="J1613" s="1419"/>
      <c r="K1613" s="1420"/>
      <c r="L1613" s="1420"/>
      <c r="M1613" s="1420"/>
      <c r="N1613" s="1420"/>
      <c r="O1613" s="1421"/>
      <c r="P1613" s="1007"/>
    </row>
    <row r="1614" spans="1:16" s="73" customFormat="1" ht="9.75" customHeight="1">
      <c r="A1614" s="1303"/>
      <c r="B1614" s="1303"/>
      <c r="C1614" s="1303"/>
      <c r="D1614" s="1303"/>
      <c r="E1614" s="1303"/>
      <c r="F1614" s="1303"/>
      <c r="G1614" s="1303"/>
      <c r="H1614" s="1303"/>
      <c r="I1614" s="1303"/>
      <c r="J1614" s="1303"/>
      <c r="K1614" s="1303"/>
      <c r="L1614" s="1303"/>
      <c r="M1614" s="1303"/>
      <c r="N1614" s="1303"/>
      <c r="O1614" s="1303"/>
      <c r="P1614" s="1303"/>
    </row>
    <row r="1615" spans="1:16" s="73" customFormat="1" ht="17.25" customHeight="1" thickBot="1">
      <c r="A1615" s="241">
        <f>A1579+1</f>
        <v>45</v>
      </c>
      <c r="B1615" s="1302" t="s">
        <v>53</v>
      </c>
      <c r="C1615" s="1302"/>
      <c r="D1615" s="1302"/>
      <c r="E1615" s="1302"/>
      <c r="F1615" s="1302"/>
      <c r="G1615" s="1302"/>
      <c r="H1615" s="1302"/>
      <c r="I1615" s="1302"/>
      <c r="J1615" s="1302"/>
      <c r="K1615" s="1302"/>
      <c r="L1615" s="1302"/>
      <c r="M1615" s="1302"/>
      <c r="N1615" s="1302"/>
      <c r="O1615" s="1302"/>
      <c r="P1615" s="1007"/>
    </row>
    <row r="1616" spans="1:16" s="73" customFormat="1" ht="44.25" customHeight="1">
      <c r="A1616" s="1425"/>
      <c r="B1616" s="1304" t="str">
        <f>IF(L1618&gt;0,CONCATENATE(I1618,L1618),0)</f>
        <v>Roll No.:-945</v>
      </c>
      <c r="C1616" s="1306"/>
      <c r="D1616" s="1308" t="str">
        <f>Master!$E$8</f>
        <v>Govt. Sr. Secondary School Raimalwada</v>
      </c>
      <c r="E1616" s="1309"/>
      <c r="F1616" s="1309"/>
      <c r="G1616" s="1309"/>
      <c r="H1616" s="1309"/>
      <c r="I1616" s="1309"/>
      <c r="J1616" s="1309"/>
      <c r="K1616" s="1309"/>
      <c r="L1616" s="1309"/>
      <c r="M1616" s="1309"/>
      <c r="N1616" s="1309"/>
      <c r="O1616" s="1310"/>
      <c r="P1616" s="1007"/>
    </row>
    <row r="1617" spans="1:16" s="73" customFormat="1" ht="26.25" customHeight="1" thickBot="1">
      <c r="A1617" s="1425"/>
      <c r="B1617" s="1305"/>
      <c r="C1617" s="1307"/>
      <c r="D1617" s="1311" t="str">
        <f>Master!$E$11</f>
        <v>P.S.-Bapini (Jodhpur)</v>
      </c>
      <c r="E1617" s="1311"/>
      <c r="F1617" s="1311"/>
      <c r="G1617" s="1311"/>
      <c r="H1617" s="1311"/>
      <c r="I1617" s="1311"/>
      <c r="J1617" s="1311"/>
      <c r="K1617" s="1311"/>
      <c r="L1617" s="1311"/>
      <c r="M1617" s="1311"/>
      <c r="N1617" s="1311"/>
      <c r="O1617" s="1312"/>
      <c r="P1617" s="1007"/>
    </row>
    <row r="1618" spans="1:16" s="73" customFormat="1" ht="15" customHeight="1">
      <c r="A1618" s="1425"/>
      <c r="B1618" s="1313"/>
      <c r="C1618" s="1314" t="s">
        <v>163</v>
      </c>
      <c r="D1618" s="1315"/>
      <c r="E1618" s="1315"/>
      <c r="F1618" s="1315"/>
      <c r="G1618" s="1315"/>
      <c r="H1618" s="1316"/>
      <c r="I1618" s="1320" t="s">
        <v>125</v>
      </c>
      <c r="J1618" s="1321"/>
      <c r="K1618" s="1321"/>
      <c r="L1618" s="1286">
        <f>VLOOKUP(A1615,'Marks Entry'!$B$9:$G$108,6)</f>
        <v>945</v>
      </c>
      <c r="M1618" s="1288" t="str">
        <f>CONCATENATE('Marks Entry'!$C$3,"0",'Marks Entry'!$G$3)</f>
        <v>School U-Dise Code :-08151106901</v>
      </c>
      <c r="N1618" s="1289"/>
      <c r="O1618" s="1290"/>
      <c r="P1618" s="1007"/>
    </row>
    <row r="1619" spans="1:16" s="73" customFormat="1" ht="15" customHeight="1">
      <c r="A1619" s="1425"/>
      <c r="B1619" s="1313"/>
      <c r="C1619" s="1314"/>
      <c r="D1619" s="1315"/>
      <c r="E1619" s="1315"/>
      <c r="F1619" s="1315"/>
      <c r="G1619" s="1315"/>
      <c r="H1619" s="1316"/>
      <c r="I1619" s="1320"/>
      <c r="J1619" s="1321"/>
      <c r="K1619" s="1321"/>
      <c r="L1619" s="1286"/>
      <c r="M1619" s="1291" t="str">
        <f>CONCATENATE('Marks Entry'!$I$3,'Marks Entry'!$J$3)</f>
        <v>Session :-2022-23</v>
      </c>
      <c r="N1619" s="1292"/>
      <c r="O1619" s="1293"/>
      <c r="P1619" s="1007"/>
    </row>
    <row r="1620" spans="1:16" s="73" customFormat="1" ht="15" customHeight="1" thickBot="1">
      <c r="A1620" s="1425"/>
      <c r="B1620" s="1313"/>
      <c r="C1620" s="1317"/>
      <c r="D1620" s="1318"/>
      <c r="E1620" s="1318"/>
      <c r="F1620" s="1318"/>
      <c r="G1620" s="1318"/>
      <c r="H1620" s="1319"/>
      <c r="I1620" s="1322"/>
      <c r="J1620" s="1323"/>
      <c r="K1620" s="1323"/>
      <c r="L1620" s="1287"/>
      <c r="M1620" s="1294"/>
      <c r="N1620" s="1295"/>
      <c r="O1620" s="1296"/>
      <c r="P1620" s="1007"/>
    </row>
    <row r="1621" spans="1:16" s="73" customFormat="1" ht="19.5" customHeight="1">
      <c r="A1621" s="1425"/>
      <c r="B1621" s="543" t="s">
        <v>210</v>
      </c>
      <c r="C1621" s="1297" t="s">
        <v>21</v>
      </c>
      <c r="D1621" s="1298"/>
      <c r="E1621" s="1298"/>
      <c r="F1621" s="1298"/>
      <c r="G1621" s="1299"/>
      <c r="H1621" s="13" t="s">
        <v>161</v>
      </c>
      <c r="I1621" s="1300">
        <f>VLOOKUP($A1615,'Marks Entry'!$B$9:$FN$108,4,0)</f>
        <v>0</v>
      </c>
      <c r="J1621" s="1300"/>
      <c r="K1621" s="1300"/>
      <c r="L1621" s="1300"/>
      <c r="M1621" s="1300"/>
      <c r="N1621" s="1300"/>
      <c r="O1621" s="1301"/>
      <c r="P1621" s="1007"/>
    </row>
    <row r="1622" spans="1:16" s="73" customFormat="1" ht="19.5" customHeight="1">
      <c r="A1622" s="1425"/>
      <c r="B1622" s="543" t="s">
        <v>210</v>
      </c>
      <c r="C1622" s="1283" t="s">
        <v>23</v>
      </c>
      <c r="D1622" s="1284"/>
      <c r="E1622" s="1284"/>
      <c r="F1622" s="1284"/>
      <c r="G1622" s="1285"/>
      <c r="H1622" s="25" t="s">
        <v>161</v>
      </c>
      <c r="I1622" s="1252">
        <f>VLOOKUP($A1615,'Marks Entry'!$B$9:$FN$108,7,0)</f>
        <v>0</v>
      </c>
      <c r="J1622" s="1252"/>
      <c r="K1622" s="1252"/>
      <c r="L1622" s="1252"/>
      <c r="M1622" s="1252"/>
      <c r="N1622" s="1252"/>
      <c r="O1622" s="1253"/>
      <c r="P1622" s="1007"/>
    </row>
    <row r="1623" spans="1:16" s="73" customFormat="1" ht="19.5" customHeight="1">
      <c r="A1623" s="1425"/>
      <c r="B1623" s="543" t="s">
        <v>210</v>
      </c>
      <c r="C1623" s="1283" t="s">
        <v>24</v>
      </c>
      <c r="D1623" s="1284"/>
      <c r="E1623" s="1284"/>
      <c r="F1623" s="1284"/>
      <c r="G1623" s="1285"/>
      <c r="H1623" s="25" t="s">
        <v>161</v>
      </c>
      <c r="I1623" s="1252">
        <f>VLOOKUP($A1615,'Marks Entry'!$B$9:$FN$108,8,0)</f>
        <v>0</v>
      </c>
      <c r="J1623" s="1252"/>
      <c r="K1623" s="1252"/>
      <c r="L1623" s="1252"/>
      <c r="M1623" s="1252"/>
      <c r="N1623" s="1252"/>
      <c r="O1623" s="1253"/>
      <c r="P1623" s="1007"/>
    </row>
    <row r="1624" spans="1:16" s="73" customFormat="1" ht="19.5" customHeight="1">
      <c r="A1624" s="1425"/>
      <c r="B1624" s="543" t="s">
        <v>210</v>
      </c>
      <c r="C1624" s="1283" t="s">
        <v>55</v>
      </c>
      <c r="D1624" s="1284"/>
      <c r="E1624" s="1284"/>
      <c r="F1624" s="1284"/>
      <c r="G1624" s="1285"/>
      <c r="H1624" s="25" t="s">
        <v>161</v>
      </c>
      <c r="I1624" s="1252">
        <f>VLOOKUP($A1615,'Marks Entry'!$B$9:$FN$108,9,0)</f>
        <v>0</v>
      </c>
      <c r="J1624" s="1252"/>
      <c r="K1624" s="1252"/>
      <c r="L1624" s="1252"/>
      <c r="M1624" s="1252"/>
      <c r="N1624" s="1252"/>
      <c r="O1624" s="1253"/>
      <c r="P1624" s="1007"/>
    </row>
    <row r="1625" spans="1:16" s="73" customFormat="1" ht="19.5" customHeight="1">
      <c r="A1625" s="1425"/>
      <c r="B1625" s="543" t="s">
        <v>210</v>
      </c>
      <c r="C1625" s="1283" t="s">
        <v>56</v>
      </c>
      <c r="D1625" s="1284"/>
      <c r="E1625" s="1284"/>
      <c r="F1625" s="1284"/>
      <c r="G1625" s="1285"/>
      <c r="H1625" s="25" t="s">
        <v>161</v>
      </c>
      <c r="I1625" s="1251" t="str">
        <f>CONCATENATE('Marks Entry'!$G$4,'Marks Entry'!$J$4)</f>
        <v>6(A)</v>
      </c>
      <c r="J1625" s="1252"/>
      <c r="K1625" s="1252"/>
      <c r="L1625" s="1252"/>
      <c r="M1625" s="1252"/>
      <c r="N1625" s="1252"/>
      <c r="O1625" s="1253"/>
      <c r="P1625" s="1007"/>
    </row>
    <row r="1626" spans="1:16" s="73" customFormat="1" ht="19.5" customHeight="1" thickBot="1">
      <c r="A1626" s="1425"/>
      <c r="B1626" s="543" t="s">
        <v>210</v>
      </c>
      <c r="C1626" s="1254" t="s">
        <v>26</v>
      </c>
      <c r="D1626" s="1255"/>
      <c r="E1626" s="1255"/>
      <c r="F1626" s="1255"/>
      <c r="G1626" s="1256"/>
      <c r="H1626" s="61" t="s">
        <v>161</v>
      </c>
      <c r="I1626" s="1257">
        <f>VLOOKUP($A1615,'Marks Entry'!$B$9:$FN$108,10,0)</f>
        <v>0</v>
      </c>
      <c r="J1626" s="1257"/>
      <c r="K1626" s="1257"/>
      <c r="L1626" s="1257"/>
      <c r="M1626" s="1257"/>
      <c r="N1626" s="1257"/>
      <c r="O1626" s="1258"/>
      <c r="P1626" s="1007"/>
    </row>
    <row r="1627" spans="1:16" s="73" customFormat="1" ht="34.5" customHeight="1">
      <c r="A1627" s="1425"/>
      <c r="B1627" s="543" t="s">
        <v>210</v>
      </c>
      <c r="C1627" s="1259" t="s">
        <v>57</v>
      </c>
      <c r="D1627" s="1260"/>
      <c r="E1627" s="525" t="s">
        <v>82</v>
      </c>
      <c r="F1627" s="525" t="s">
        <v>83</v>
      </c>
      <c r="G1627" s="525" t="str">
        <f>'Marks Entry'!$R$5</f>
        <v>No Bag Day Activity</v>
      </c>
      <c r="H1627" s="521" t="s">
        <v>32</v>
      </c>
      <c r="I1627" s="1261" t="s">
        <v>58</v>
      </c>
      <c r="J1627" s="1262"/>
      <c r="K1627" s="522" t="s">
        <v>203</v>
      </c>
      <c r="L1627" s="1263" t="s">
        <v>94</v>
      </c>
      <c r="M1627" s="1264"/>
      <c r="N1627" s="535" t="s">
        <v>86</v>
      </c>
      <c r="O1627" s="1265" t="s">
        <v>101</v>
      </c>
      <c r="P1627" s="1007"/>
    </row>
    <row r="1628" spans="1:16" s="73" customFormat="1" ht="20.45" customHeight="1" thickBot="1">
      <c r="A1628" s="1425"/>
      <c r="B1628" s="543" t="s">
        <v>210</v>
      </c>
      <c r="C1628" s="1267" t="s">
        <v>59</v>
      </c>
      <c r="D1628" s="1268"/>
      <c r="E1628" s="549">
        <f>'Marks Entry'!$N$7</f>
        <v>10</v>
      </c>
      <c r="F1628" s="549">
        <f>'Marks Entry'!$Q$7</f>
        <v>10</v>
      </c>
      <c r="G1628" s="549">
        <f>'Marks Entry'!$T$7</f>
        <v>10</v>
      </c>
      <c r="H1628" s="111">
        <f>SUM(E1628:G1628)</f>
        <v>30</v>
      </c>
      <c r="I1628" s="1269">
        <f>'Marks Entry'!$X$7</f>
        <v>70</v>
      </c>
      <c r="J1628" s="1270"/>
      <c r="K1628" s="531">
        <f>SUM(H1628,I1628)</f>
        <v>100</v>
      </c>
      <c r="L1628" s="1330">
        <f>'Marks Entry'!$AA$7</f>
        <v>100</v>
      </c>
      <c r="M1628" s="1331"/>
      <c r="N1628" s="536">
        <f>H1628+I1628+L1628</f>
        <v>200</v>
      </c>
      <c r="O1628" s="1266"/>
      <c r="P1628" s="1007"/>
    </row>
    <row r="1629" spans="1:16" s="73" customFormat="1" ht="20.45" customHeight="1">
      <c r="A1629" s="1425"/>
      <c r="B1629" s="543" t="s">
        <v>210</v>
      </c>
      <c r="C1629" s="1324" t="str">
        <f>'Marks Entry'!$L$3</f>
        <v>HINDI</v>
      </c>
      <c r="D1629" s="1325"/>
      <c r="E1629" s="527">
        <f>IF($L1618="TC",0,IF($L1618="Nso",0,VLOOKUP($A1615,'Marks Entry'!$B$9:$FN$108,13,0)))</f>
        <v>0</v>
      </c>
      <c r="F1629" s="527">
        <f>IF($L1618="TC",0,IF($L1618="Nso",0,VLOOKUP($A1615,'Marks Entry'!$B$9:$FN$108,16,0)))</f>
        <v>0</v>
      </c>
      <c r="G1629" s="527">
        <f>IF($L1618="TC",0,IF($L1618="Nso",0,VLOOKUP($A1615,'Marks Entry'!$B$9:$FN$108,19,0)))</f>
        <v>0</v>
      </c>
      <c r="H1629" s="528">
        <f>SUM(E1629:G1629)</f>
        <v>0</v>
      </c>
      <c r="I1629" s="1326">
        <f>IF($L1618="TC",0,IF($L1618="Nso",0,VLOOKUP($A1615,'Marks Entry'!$B$9:$FN$108,23,0)))</f>
        <v>0</v>
      </c>
      <c r="J1629" s="1327"/>
      <c r="K1629" s="532">
        <f>SUM(H1629,I1629)</f>
        <v>0</v>
      </c>
      <c r="L1629" s="1328">
        <f>IF($L1618="TC",0,IF($L1618="Nso",0,VLOOKUP($A1615,'Marks Entry'!$B$9:$FN$108,26,0)))</f>
        <v>0</v>
      </c>
      <c r="M1629" s="1329"/>
      <c r="N1629" s="537">
        <f>SUM(H1629,I1629,L1629)</f>
        <v>0</v>
      </c>
      <c r="O1629" s="544" t="str">
        <f>IF($L1618="TC",0,IF($L1618="Nso",0,VLOOKUP($A1615,'Marks Entry'!$B$9:$FN$108,30,0)))</f>
        <v>E</v>
      </c>
      <c r="P1629" s="1007"/>
    </row>
    <row r="1630" spans="1:16" s="73" customFormat="1" ht="20.45" customHeight="1">
      <c r="A1630" s="1425"/>
      <c r="B1630" s="543" t="s">
        <v>210</v>
      </c>
      <c r="C1630" s="1271" t="str">
        <f>'Marks Entry'!$AF$3</f>
        <v>ENGLISH</v>
      </c>
      <c r="D1630" s="1272"/>
      <c r="E1630" s="527">
        <f>IF($L1618="TC",0,IF($L1618="Nso",0,VLOOKUP($A1615,'Marks Entry'!$B$9:$FN$108,33,0)))</f>
        <v>0</v>
      </c>
      <c r="F1630" s="527">
        <f>IF($L1618="TC",0,IF($L1618="Nso",0,VLOOKUP($A1615,'Marks Entry'!$B$9:$FN$108,36,0)))</f>
        <v>0</v>
      </c>
      <c r="G1630" s="527">
        <f>IF($L1618="TC",0,IF($L1618="Nso",0,VLOOKUP($A1615,'Marks Entry'!$B$9:$FN$108,39,0)))</f>
        <v>0</v>
      </c>
      <c r="H1630" s="529">
        <f t="shared" ref="H1630:H1634" si="132">SUM(E1630:G1630)</f>
        <v>0</v>
      </c>
      <c r="I1630" s="1273">
        <f>IF($L1618="TC",0,IF($L1618="Nso",0,VLOOKUP($A1615,'Marks Entry'!$B$9:$FN$108,43,0)))</f>
        <v>0</v>
      </c>
      <c r="J1630" s="1274"/>
      <c r="K1630" s="533">
        <f t="shared" ref="K1630:K1634" si="133">SUM(H1630,I1630)</f>
        <v>0</v>
      </c>
      <c r="L1630" s="1275">
        <f>IF($L1618="TC",0,IF($L1618="Nso",0,VLOOKUP($A1615,'Marks Entry'!$B$9:$FN$108,46,0)))</f>
        <v>0</v>
      </c>
      <c r="M1630" s="1276"/>
      <c r="N1630" s="537">
        <f t="shared" ref="N1630:N1634" si="134">SUM(H1630,I1630,L1630)</f>
        <v>0</v>
      </c>
      <c r="O1630" s="544" t="str">
        <f>IF($L1618="TC",0,IF($L1618="Nso",0,VLOOKUP($A1615,'Marks Entry'!$B$9:$FN$108,50,0)))</f>
        <v>E</v>
      </c>
      <c r="P1630" s="1007"/>
    </row>
    <row r="1631" spans="1:16" s="73" customFormat="1" ht="20.45" customHeight="1">
      <c r="A1631" s="1425"/>
      <c r="B1631" s="543" t="s">
        <v>210</v>
      </c>
      <c r="C1631" s="1271" t="str">
        <f>'Marks Entry'!$AZ$3</f>
        <v>SANSKRIT</v>
      </c>
      <c r="D1631" s="1272"/>
      <c r="E1631" s="527">
        <f>IF($L1618="TC",0,IF($L1618="Nso",0,VLOOKUP($A1615,'Marks Entry'!$B$9:$FN$108,53,0)))</f>
        <v>0</v>
      </c>
      <c r="F1631" s="527">
        <f>IF($L1618="TC",0,IF($L1618="TC",0,IF($L1618="Nso",0,VLOOKUP($A1615,'Marks Entry'!$B$9:$FN$108,56,0))))</f>
        <v>0</v>
      </c>
      <c r="G1631" s="527">
        <f>IF($L1618="TC",0,IF($L1618="TC",0,IF($L1618="Nso",0,VLOOKUP($A1615,'Marks Entry'!$B$9:$FN$108,59,0))))</f>
        <v>0</v>
      </c>
      <c r="H1631" s="529">
        <f t="shared" si="132"/>
        <v>0</v>
      </c>
      <c r="I1631" s="1273">
        <f>IF($L1618="TC",0,IF($L1618="Nso",0,VLOOKUP($A1615,'Marks Entry'!$B$9:$FN$108,63,0)))</f>
        <v>0</v>
      </c>
      <c r="J1631" s="1274"/>
      <c r="K1631" s="533">
        <f t="shared" si="133"/>
        <v>0</v>
      </c>
      <c r="L1631" s="1275">
        <f>IF($L1618="TC",0,IF($L1618="Nso",0,VLOOKUP($A1615,'Marks Entry'!$B$9:$FN$108,66,0)))</f>
        <v>0</v>
      </c>
      <c r="M1631" s="1276"/>
      <c r="N1631" s="537">
        <f t="shared" si="134"/>
        <v>0</v>
      </c>
      <c r="O1631" s="544" t="str">
        <f>IF($L1618="TC",0,IF($L1618="Nso",0,VLOOKUP($A1615,'Marks Entry'!$B$9:$FN$108,70,0)))</f>
        <v>E</v>
      </c>
      <c r="P1631" s="1007"/>
    </row>
    <row r="1632" spans="1:16" s="73" customFormat="1" ht="20.45" customHeight="1">
      <c r="A1632" s="1425"/>
      <c r="B1632" s="543" t="s">
        <v>210</v>
      </c>
      <c r="C1632" s="1271" t="str">
        <f>'Marks Entry'!$BT$3</f>
        <v>SCIENCE</v>
      </c>
      <c r="D1632" s="1272"/>
      <c r="E1632" s="527">
        <f>IF($L1618="TC",0,IF($L1618="Nso",0,VLOOKUP($A1615,'Marks Entry'!$B$9:$FN$108,73,0)))</f>
        <v>0</v>
      </c>
      <c r="F1632" s="527">
        <f>IF($L1618="TC",0,IF($L1618="Nso",0,VLOOKUP($A1615,'Marks Entry'!$B$9:$FN$108,76,0)))</f>
        <v>0</v>
      </c>
      <c r="G1632" s="527">
        <f>IF($L1618="TC",0,IF($L1618="Nso",0,VLOOKUP($A1615,'Marks Entry'!$B$9:$FN$108,79,0)))</f>
        <v>0</v>
      </c>
      <c r="H1632" s="529">
        <f t="shared" si="132"/>
        <v>0</v>
      </c>
      <c r="I1632" s="1273">
        <f>IF($L1618="TC",0,IF($L1618="Nso",0,VLOOKUP($A1615,'Marks Entry'!$B$9:$FN$108,83,0)))</f>
        <v>0</v>
      </c>
      <c r="J1632" s="1274"/>
      <c r="K1632" s="533">
        <f t="shared" si="133"/>
        <v>0</v>
      </c>
      <c r="L1632" s="1275">
        <f>IF($L1618="TC",0,IF($L1618="Nso",0,VLOOKUP($A1615,'Marks Entry'!$B$9:$FN$108,86,0)))</f>
        <v>0</v>
      </c>
      <c r="M1632" s="1276"/>
      <c r="N1632" s="537">
        <f t="shared" si="134"/>
        <v>0</v>
      </c>
      <c r="O1632" s="544" t="str">
        <f>IF($L1618="TC",0,IF($L1618="Nso",0,VLOOKUP($A1615,'Marks Entry'!$B$9:$FN$108,90,0)))</f>
        <v>E</v>
      </c>
      <c r="P1632" s="1007"/>
    </row>
    <row r="1633" spans="1:16" s="73" customFormat="1" ht="20.45" customHeight="1">
      <c r="A1633" s="1425"/>
      <c r="B1633" s="543" t="s">
        <v>210</v>
      </c>
      <c r="C1633" s="1271" t="str">
        <f>'Marks Entry'!$CN$3</f>
        <v>MATHEMATICS</v>
      </c>
      <c r="D1633" s="1272"/>
      <c r="E1633" s="527">
        <f>IF($L1618="TC",0,IF($L1618="Nso",0,VLOOKUP($A1615,'Marks Entry'!$B$9:$FN$108,93,0)))</f>
        <v>0</v>
      </c>
      <c r="F1633" s="527">
        <f>IF($L1618="TC",0,IF($L1618="Nso",0,VLOOKUP($A1615,'Marks Entry'!$B$9:$FN$108,96,0)))</f>
        <v>0</v>
      </c>
      <c r="G1633" s="527">
        <f>IF($L1618="TC",0,IF($L1618="Nso",0,VLOOKUP($A1615,'Marks Entry'!$B$9:$FN$108,99,0)))</f>
        <v>0</v>
      </c>
      <c r="H1633" s="529">
        <f t="shared" si="132"/>
        <v>0</v>
      </c>
      <c r="I1633" s="1273">
        <f>IF($L1618="TC",0,IF($L1618="Nso",0,VLOOKUP($A1615,'Marks Entry'!$B$9:$FN$108,103,0)))</f>
        <v>0</v>
      </c>
      <c r="J1633" s="1274"/>
      <c r="K1633" s="533">
        <f t="shared" si="133"/>
        <v>0</v>
      </c>
      <c r="L1633" s="1275">
        <f>IF($L1618="TC",0,IF($L1618="Nso",0,VLOOKUP($A1615,'Marks Entry'!$B$9:$FN$108,106,0)))</f>
        <v>0</v>
      </c>
      <c r="M1633" s="1276"/>
      <c r="N1633" s="537">
        <f t="shared" si="134"/>
        <v>0</v>
      </c>
      <c r="O1633" s="544" t="str">
        <f>IF($L1618="TC",0,IF($L1618="Nso",0,VLOOKUP($A1615,'Marks Entry'!$B$9:$FN$108,110,0)))</f>
        <v>E</v>
      </c>
      <c r="P1633" s="1007"/>
    </row>
    <row r="1634" spans="1:16" s="73" customFormat="1" ht="20.45" customHeight="1" thickBot="1">
      <c r="A1634" s="1425"/>
      <c r="B1634" s="543" t="s">
        <v>210</v>
      </c>
      <c r="C1634" s="1277" t="str">
        <f>'Marks Entry'!$DH$3</f>
        <v>SOCIAL SCIENCE</v>
      </c>
      <c r="D1634" s="1278"/>
      <c r="E1634" s="527">
        <f>IF($L1618="TC",0,IF($L1618="Nso",0,VLOOKUP($A1615,'Marks Entry'!$B$9:$FN$108,113,0)))</f>
        <v>0</v>
      </c>
      <c r="F1634" s="527">
        <f>IF($L1618="TC",0,IF($L1618="Nso",0,VLOOKUP($A1615,'Marks Entry'!$B$9:$FN$108,116,0)))</f>
        <v>0</v>
      </c>
      <c r="G1634" s="527">
        <f>IF($L1618="TC",0,IF($L1618="Nso",0,VLOOKUP($A1615,'Marks Entry'!$B$9:$FN$108,119,0)))</f>
        <v>0</v>
      </c>
      <c r="H1634" s="530">
        <f t="shared" si="132"/>
        <v>0</v>
      </c>
      <c r="I1634" s="1279">
        <f>IF($L1618="TC",0,IF($L1618="Nso",0,VLOOKUP($A1615,'Marks Entry'!$B$9:$FN$108,123,0)))</f>
        <v>0</v>
      </c>
      <c r="J1634" s="1280"/>
      <c r="K1634" s="534">
        <f t="shared" si="133"/>
        <v>0</v>
      </c>
      <c r="L1634" s="1281">
        <f>IF($L1618="TC",0,IF($L1618="Nso",0,VLOOKUP($A1615,'Marks Entry'!$B$9:$FN$108,126,0)))</f>
        <v>0</v>
      </c>
      <c r="M1634" s="1282"/>
      <c r="N1634" s="537">
        <f t="shared" si="134"/>
        <v>0</v>
      </c>
      <c r="O1634" s="544" t="str">
        <f>IF($L1618="TC",0,IF($L1618="Nso",0,VLOOKUP($A1615,'Marks Entry'!$B$9:$FN$108,130,0)))</f>
        <v>E</v>
      </c>
      <c r="P1634" s="1007"/>
    </row>
    <row r="1635" spans="1:16" s="73" customFormat="1" ht="20.45" customHeight="1">
      <c r="A1635" s="1425"/>
      <c r="B1635" s="543" t="s">
        <v>210</v>
      </c>
      <c r="C1635" s="1350" t="s">
        <v>87</v>
      </c>
      <c r="D1635" s="1351"/>
      <c r="E1635" s="1352"/>
      <c r="F1635" s="1356" t="s">
        <v>88</v>
      </c>
      <c r="G1635" s="1357"/>
      <c r="H1635" s="1358" t="s">
        <v>89</v>
      </c>
      <c r="I1635" s="1358"/>
      <c r="J1635" s="1359" t="s">
        <v>44</v>
      </c>
      <c r="K1635" s="1360"/>
      <c r="L1635" s="236" t="s">
        <v>95</v>
      </c>
      <c r="M1635" s="691" t="s">
        <v>208</v>
      </c>
      <c r="N1635" s="200" t="s">
        <v>42</v>
      </c>
      <c r="O1635" s="545" t="s">
        <v>46</v>
      </c>
      <c r="P1635" s="1007"/>
    </row>
    <row r="1636" spans="1:16" s="73" customFormat="1" ht="20.45" customHeight="1" thickBot="1">
      <c r="A1636" s="1425"/>
      <c r="B1636" s="543" t="s">
        <v>210</v>
      </c>
      <c r="C1636" s="1353"/>
      <c r="D1636" s="1354"/>
      <c r="E1636" s="1355"/>
      <c r="F1636" s="1361">
        <f>IF($L1618="TC",0,IF($L1618="Nso",0,VLOOKUP($A1615,'Marks Entry'!$B$9:$FN$108,161,0)))</f>
        <v>1200</v>
      </c>
      <c r="G1636" s="1362"/>
      <c r="H1636" s="1363">
        <f>IF($L1618="TC",0,IF($L1618="Nso",0,VLOOKUP($A1615,'Marks Entry'!$B$9:$FN$108,162,0)))</f>
        <v>0</v>
      </c>
      <c r="I1636" s="1363"/>
      <c r="J1636" s="1364">
        <f>IF($L1618="TC",0,IF($L1618="Nso",0,VLOOKUP($A1615,'Marks Entry'!$B$9:$FN$108,163,0)))</f>
        <v>0</v>
      </c>
      <c r="K1636" s="1365"/>
      <c r="L1636" s="237" t="str">
        <f>IF($L1618="TC",0,IF($L1618="Nso",0,VLOOKUP($A1615,'Marks Entry'!$B$9:$FN$108,164,0)))</f>
        <v/>
      </c>
      <c r="M1636" s="237" t="str">
        <f>IF($L1618="TC",0,IF($L1618="Nso",0,VLOOKUP($A1615,'Marks Entry'!$B$9:$FN$108,165,0)))</f>
        <v/>
      </c>
      <c r="N1636" s="542" t="str">
        <f>IF($L1618="TC","TC",IF($L1618="Nso","NSO",VLOOKUP($A1615,'Marks Entry'!$B$9:$FN$108,166,0)))</f>
        <v>PROMOTED</v>
      </c>
      <c r="O1636" s="546" t="str">
        <f>IF($L1618="Nso",0,VLOOKUP($A1615,'Marks Entry'!$B$9:$FN$108,168,0))</f>
        <v/>
      </c>
      <c r="P1636" s="1007"/>
    </row>
    <row r="1637" spans="1:16" s="73" customFormat="1" ht="20.45" customHeight="1">
      <c r="A1637" s="1425"/>
      <c r="B1637" s="543" t="s">
        <v>210</v>
      </c>
      <c r="C1637" s="1332" t="s">
        <v>62</v>
      </c>
      <c r="D1637" s="1333"/>
      <c r="E1637" s="1333"/>
      <c r="F1637" s="1333"/>
      <c r="G1637" s="1333"/>
      <c r="H1637" s="1333"/>
      <c r="I1637" s="1334"/>
      <c r="J1637" s="1335" t="s">
        <v>63</v>
      </c>
      <c r="K1637" s="1335"/>
      <c r="L1637" s="1336"/>
      <c r="M1637" s="238">
        <f>IF($L1618="TC",0,IF($L1618="Nso",0,VLOOKUP($A1615,'Marks Entry'!$B$9:$FN$108,158,0)))</f>
        <v>0</v>
      </c>
      <c r="N1637" s="1337" t="s">
        <v>104</v>
      </c>
      <c r="O1637" s="1338"/>
      <c r="P1637" s="1007"/>
    </row>
    <row r="1638" spans="1:16" s="73" customFormat="1" ht="20.45" customHeight="1" thickBot="1">
      <c r="A1638" s="1425"/>
      <c r="B1638" s="543" t="s">
        <v>210</v>
      </c>
      <c r="C1638" s="1339" t="s">
        <v>57</v>
      </c>
      <c r="D1638" s="1340"/>
      <c r="E1638" s="1340"/>
      <c r="F1638" s="1341" t="s">
        <v>168</v>
      </c>
      <c r="G1638" s="1341"/>
      <c r="H1638" s="1341"/>
      <c r="I1638" s="523" t="s">
        <v>50</v>
      </c>
      <c r="J1638" s="1342" t="s">
        <v>64</v>
      </c>
      <c r="K1638" s="1342"/>
      <c r="L1638" s="1343"/>
      <c r="M1638" s="239">
        <f>IF($L1618="TC",0,IF($L1618="Nso",0,VLOOKUP($A1615,'Marks Entry'!$B$9:$FN$108,159,0)))</f>
        <v>0</v>
      </c>
      <c r="N1638" s="1344" t="str">
        <f>IF($L1618="TC",0,IF($L1618="Nso",0,VLOOKUP($A1615,'Marks Entry'!$B$9:$FN$108,160,0)))</f>
        <v/>
      </c>
      <c r="O1638" s="1345"/>
      <c r="P1638" s="1007"/>
    </row>
    <row r="1639" spans="1:16" s="73" customFormat="1" ht="20.45" customHeight="1">
      <c r="A1639" s="1425"/>
      <c r="B1639" s="543" t="s">
        <v>210</v>
      </c>
      <c r="C1639" s="1339"/>
      <c r="D1639" s="1340"/>
      <c r="E1639" s="1340"/>
      <c r="F1639" s="1341"/>
      <c r="G1639" s="1341"/>
      <c r="H1639" s="1341"/>
      <c r="I1639" s="524" t="s">
        <v>102</v>
      </c>
      <c r="J1639" s="1346" t="s">
        <v>65</v>
      </c>
      <c r="K1639" s="1346"/>
      <c r="L1639" s="1347"/>
      <c r="M1639" s="1348" t="str">
        <f>IF($L1618="TC",0,IF($L1618="Nso",0,VLOOKUP($A1615,'Marks Entry'!$B$9:$FN$108,169,0)))</f>
        <v>Need Improvement</v>
      </c>
      <c r="N1639" s="1348"/>
      <c r="O1639" s="1349"/>
      <c r="P1639" s="1007"/>
    </row>
    <row r="1640" spans="1:16" s="73" customFormat="1" ht="20.45" customHeight="1">
      <c r="A1640" s="1425"/>
      <c r="B1640" s="543" t="s">
        <v>210</v>
      </c>
      <c r="C1640" s="1397" t="str">
        <f>'Marks Entry'!$EB$3</f>
        <v>Work Exp.</v>
      </c>
      <c r="D1640" s="1398"/>
      <c r="E1640" s="1399"/>
      <c r="F1640" s="1400" t="str">
        <f>IF($L1618="TC",0,IF($L1618="Nso",0,VLOOKUP($A1615,'Marks Entry'!$B$9:$GM$108,186,0)))</f>
        <v>0/100</v>
      </c>
      <c r="G1640" s="1400"/>
      <c r="H1640" s="1400"/>
      <c r="I1640" s="59" t="str">
        <f>IF($L1618="TC",0,IF($L1618="Nso",0,VLOOKUP($A1615,'Marks Entry'!$B$9:$GM$108,139,0)))</f>
        <v>E</v>
      </c>
      <c r="J1640" s="1401" t="s">
        <v>81</v>
      </c>
      <c r="K1640" s="1401"/>
      <c r="L1640" s="1402"/>
      <c r="M1640" s="1403">
        <f>'Marks Entry'!$AA$2</f>
        <v>45041</v>
      </c>
      <c r="N1640" s="1403"/>
      <c r="O1640" s="1404"/>
      <c r="P1640" s="1007"/>
    </row>
    <row r="1641" spans="1:16" s="73" customFormat="1" ht="20.45" customHeight="1">
      <c r="A1641" s="1425"/>
      <c r="B1641" s="543" t="s">
        <v>210</v>
      </c>
      <c r="C1641" s="1405" t="str">
        <f>'Marks Entry'!$EK$3</f>
        <v>Art Edu.</v>
      </c>
      <c r="D1641" s="1400"/>
      <c r="E1641" s="1400"/>
      <c r="F1641" s="1406" t="str">
        <f>IF($L1618="TC",0,IF($L1618="Nso",0,VLOOKUP($A1615,'Marks Entry'!$B$9:$GM$108,190,0)))</f>
        <v>0/100</v>
      </c>
      <c r="G1641" s="1407"/>
      <c r="H1641" s="1408"/>
      <c r="I1641" s="59" t="str">
        <f>IF($L1618="TC",0,IF($L1618="Nso",0,VLOOKUP($A1615,'Marks Entry'!$B$9:$GM$108,148,0)))</f>
        <v>E</v>
      </c>
      <c r="J1641" s="1409"/>
      <c r="K1641" s="1409"/>
      <c r="L1641" s="1410"/>
      <c r="M1641" s="1410"/>
      <c r="N1641" s="1410"/>
      <c r="O1641" s="1411"/>
      <c r="P1641" s="1007"/>
    </row>
    <row r="1642" spans="1:16" s="73" customFormat="1" ht="20.45" customHeight="1">
      <c r="A1642" s="1425"/>
      <c r="B1642" s="543" t="s">
        <v>210</v>
      </c>
      <c r="C1642" s="1366" t="str">
        <f>'Marks Entry'!$ET$3</f>
        <v>HEALTH &amp; PHY. EDU.</v>
      </c>
      <c r="D1642" s="1367"/>
      <c r="E1642" s="1367"/>
      <c r="F1642" s="1368" t="str">
        <f>IF($L1618="TC",0,IF($L1618="Nso",0,VLOOKUP($A1615,'Marks Entry'!$B$9:$GM$108,194,0)))</f>
        <v>0/100</v>
      </c>
      <c r="G1642" s="1369"/>
      <c r="H1642" s="1370"/>
      <c r="I1642" s="59" t="str">
        <f>IF($L1618="TC",0,IF($L1618="Nso",0,VLOOKUP($A1615,'Marks Entry'!$B$9:$GM$108,157,0)))</f>
        <v>E</v>
      </c>
      <c r="J1642" s="1371" t="s">
        <v>77</v>
      </c>
      <c r="K1642" s="1372"/>
      <c r="L1642" s="1373"/>
      <c r="M1642" s="1377"/>
      <c r="N1642" s="1372"/>
      <c r="O1642" s="1378"/>
      <c r="P1642" s="1007"/>
    </row>
    <row r="1643" spans="1:16" s="73" customFormat="1" ht="20.45" customHeight="1">
      <c r="A1643" s="1425"/>
      <c r="B1643" s="543" t="s">
        <v>210</v>
      </c>
      <c r="C1643" s="1381" t="s">
        <v>66</v>
      </c>
      <c r="D1643" s="1382"/>
      <c r="E1643" s="1382"/>
      <c r="F1643" s="1382"/>
      <c r="G1643" s="1382"/>
      <c r="H1643" s="1382"/>
      <c r="I1643" s="1383"/>
      <c r="J1643" s="1374"/>
      <c r="K1643" s="1375"/>
      <c r="L1643" s="1376"/>
      <c r="M1643" s="1379"/>
      <c r="N1643" s="1375"/>
      <c r="O1643" s="1380"/>
      <c r="P1643" s="1007"/>
    </row>
    <row r="1644" spans="1:16" s="73" customFormat="1" ht="20.45" customHeight="1" thickBot="1">
      <c r="A1644" s="1425"/>
      <c r="B1644" s="543" t="s">
        <v>210</v>
      </c>
      <c r="C1644" s="60" t="s">
        <v>67</v>
      </c>
      <c r="D1644" s="1384" t="s">
        <v>72</v>
      </c>
      <c r="E1644" s="1385"/>
      <c r="F1644" s="1384" t="s">
        <v>73</v>
      </c>
      <c r="G1644" s="1386"/>
      <c r="H1644" s="1386"/>
      <c r="I1644" s="1387"/>
      <c r="J1644" s="1388" t="s">
        <v>78</v>
      </c>
      <c r="K1644" s="1389"/>
      <c r="L1644" s="1389"/>
      <c r="M1644" s="1389"/>
      <c r="N1644" s="1389"/>
      <c r="O1644" s="1390"/>
      <c r="P1644" s="1007"/>
    </row>
    <row r="1645" spans="1:16" s="73" customFormat="1" ht="20.45" customHeight="1">
      <c r="A1645" s="1425"/>
      <c r="B1645" s="543" t="s">
        <v>210</v>
      </c>
      <c r="C1645" s="690" t="s">
        <v>68</v>
      </c>
      <c r="D1645" s="1328" t="s">
        <v>211</v>
      </c>
      <c r="E1645" s="1327"/>
      <c r="F1645" s="1394" t="s">
        <v>74</v>
      </c>
      <c r="G1645" s="1395"/>
      <c r="H1645" s="1395"/>
      <c r="I1645" s="1396"/>
      <c r="J1645" s="1391"/>
      <c r="K1645" s="1392"/>
      <c r="L1645" s="1392"/>
      <c r="M1645" s="1392"/>
      <c r="N1645" s="1392"/>
      <c r="O1645" s="1393"/>
      <c r="P1645" s="1007"/>
    </row>
    <row r="1646" spans="1:16" s="73" customFormat="1" ht="20.45" customHeight="1">
      <c r="A1646" s="1425"/>
      <c r="B1646" s="543" t="s">
        <v>210</v>
      </c>
      <c r="C1646" s="689" t="s">
        <v>69</v>
      </c>
      <c r="D1646" s="1275" t="s">
        <v>212</v>
      </c>
      <c r="E1646" s="1274"/>
      <c r="F1646" s="1413" t="s">
        <v>75</v>
      </c>
      <c r="G1646" s="1414"/>
      <c r="H1646" s="1414"/>
      <c r="I1646" s="1415"/>
      <c r="J1646" s="1391"/>
      <c r="K1646" s="1392"/>
      <c r="L1646" s="1392"/>
      <c r="M1646" s="1392"/>
      <c r="N1646" s="1392"/>
      <c r="O1646" s="1393"/>
      <c r="P1646" s="1007"/>
    </row>
    <row r="1647" spans="1:16" s="73" customFormat="1" ht="20.45" customHeight="1">
      <c r="A1647" s="1425"/>
      <c r="B1647" s="543" t="s">
        <v>210</v>
      </c>
      <c r="C1647" s="689" t="s">
        <v>71</v>
      </c>
      <c r="D1647" s="1275" t="s">
        <v>213</v>
      </c>
      <c r="E1647" s="1274"/>
      <c r="F1647" s="1413" t="s">
        <v>76</v>
      </c>
      <c r="G1647" s="1414"/>
      <c r="H1647" s="1414"/>
      <c r="I1647" s="1415"/>
      <c r="J1647" s="1416" t="s">
        <v>90</v>
      </c>
      <c r="K1647" s="1417"/>
      <c r="L1647" s="1417"/>
      <c r="M1647" s="1417"/>
      <c r="N1647" s="1417"/>
      <c r="O1647" s="1418"/>
      <c r="P1647" s="1007"/>
    </row>
    <row r="1648" spans="1:16" s="73" customFormat="1" ht="20.45" customHeight="1">
      <c r="A1648" s="1425"/>
      <c r="B1648" s="543" t="s">
        <v>210</v>
      </c>
      <c r="C1648" s="689" t="s">
        <v>70</v>
      </c>
      <c r="D1648" s="1275" t="s">
        <v>214</v>
      </c>
      <c r="E1648" s="1274"/>
      <c r="F1648" s="1413" t="s">
        <v>103</v>
      </c>
      <c r="G1648" s="1414"/>
      <c r="H1648" s="1414"/>
      <c r="I1648" s="1415"/>
      <c r="J1648" s="1416"/>
      <c r="K1648" s="1417"/>
      <c r="L1648" s="1417"/>
      <c r="M1648" s="1417"/>
      <c r="N1648" s="1417"/>
      <c r="O1648" s="1418"/>
      <c r="P1648" s="1007"/>
    </row>
    <row r="1649" spans="1:16" s="73" customFormat="1" ht="20.45" customHeight="1" thickBot="1">
      <c r="A1649" s="1425"/>
      <c r="B1649" s="547" t="s">
        <v>210</v>
      </c>
      <c r="C1649" s="548" t="s">
        <v>153</v>
      </c>
      <c r="D1649" s="1281" t="s">
        <v>215</v>
      </c>
      <c r="E1649" s="1280"/>
      <c r="F1649" s="1422" t="s">
        <v>216</v>
      </c>
      <c r="G1649" s="1423"/>
      <c r="H1649" s="1423"/>
      <c r="I1649" s="1424"/>
      <c r="J1649" s="1419"/>
      <c r="K1649" s="1420"/>
      <c r="L1649" s="1420"/>
      <c r="M1649" s="1420"/>
      <c r="N1649" s="1420"/>
      <c r="O1649" s="1421"/>
      <c r="P1649" s="1007"/>
    </row>
    <row r="1650" spans="1:16" s="73" customFormat="1" ht="21" customHeight="1">
      <c r="A1650" s="1412"/>
      <c r="B1650" s="1412"/>
      <c r="C1650" s="1412"/>
      <c r="D1650" s="1412"/>
      <c r="E1650" s="1412"/>
      <c r="F1650" s="1412"/>
      <c r="G1650" s="1412"/>
      <c r="H1650" s="1412"/>
      <c r="I1650" s="1412"/>
      <c r="J1650" s="1412"/>
      <c r="K1650" s="1412"/>
      <c r="L1650" s="1412"/>
      <c r="M1650" s="1412"/>
      <c r="N1650" s="1412"/>
      <c r="O1650" s="1412"/>
      <c r="P1650" s="1412"/>
    </row>
    <row r="1651" spans="1:16" s="73" customFormat="1" ht="21" customHeight="1">
      <c r="A1651" s="692"/>
      <c r="B1651" s="688"/>
      <c r="C1651" s="688"/>
      <c r="D1651" s="688"/>
      <c r="E1651" s="688"/>
      <c r="F1651" s="688"/>
      <c r="G1651" s="688"/>
      <c r="H1651" s="688"/>
      <c r="I1651" s="688"/>
      <c r="J1651" s="688"/>
      <c r="K1651" s="688"/>
      <c r="L1651" s="688"/>
      <c r="M1651" s="688"/>
      <c r="N1651" s="688"/>
      <c r="O1651" s="688"/>
      <c r="P1651" s="688"/>
    </row>
    <row r="1652" spans="1:16" s="73" customFormat="1" ht="17.25" customHeight="1" thickBot="1">
      <c r="A1652" s="241">
        <f>A1615+1</f>
        <v>46</v>
      </c>
      <c r="B1652" s="1302" t="s">
        <v>53</v>
      </c>
      <c r="C1652" s="1302"/>
      <c r="D1652" s="1302"/>
      <c r="E1652" s="1302"/>
      <c r="F1652" s="1302"/>
      <c r="G1652" s="1302"/>
      <c r="H1652" s="1302"/>
      <c r="I1652" s="1302"/>
      <c r="J1652" s="1302"/>
      <c r="K1652" s="1302"/>
      <c r="L1652" s="1302"/>
      <c r="M1652" s="1302"/>
      <c r="N1652" s="1302"/>
      <c r="O1652" s="1302"/>
      <c r="P1652" s="1007"/>
    </row>
    <row r="1653" spans="1:16" s="73" customFormat="1" ht="44.25" customHeight="1">
      <c r="A1653" s="1425"/>
      <c r="B1653" s="1304" t="str">
        <f>IF(L1655&gt;0,CONCATENATE(I1655,L1655),0)</f>
        <v>Roll No.:-946</v>
      </c>
      <c r="C1653" s="1306"/>
      <c r="D1653" s="1308" t="str">
        <f>Master!$E$8</f>
        <v>Govt. Sr. Secondary School Raimalwada</v>
      </c>
      <c r="E1653" s="1309"/>
      <c r="F1653" s="1309"/>
      <c r="G1653" s="1309"/>
      <c r="H1653" s="1309"/>
      <c r="I1653" s="1309"/>
      <c r="J1653" s="1309"/>
      <c r="K1653" s="1309"/>
      <c r="L1653" s="1309"/>
      <c r="M1653" s="1309"/>
      <c r="N1653" s="1309"/>
      <c r="O1653" s="1310"/>
      <c r="P1653" s="1007"/>
    </row>
    <row r="1654" spans="1:16" s="73" customFormat="1" ht="26.25" customHeight="1" thickBot="1">
      <c r="A1654" s="1425"/>
      <c r="B1654" s="1305"/>
      <c r="C1654" s="1307"/>
      <c r="D1654" s="1311" t="str">
        <f>Master!$E$11</f>
        <v>P.S.-Bapini (Jodhpur)</v>
      </c>
      <c r="E1654" s="1311"/>
      <c r="F1654" s="1311"/>
      <c r="G1654" s="1311"/>
      <c r="H1654" s="1311"/>
      <c r="I1654" s="1311"/>
      <c r="J1654" s="1311"/>
      <c r="K1654" s="1311"/>
      <c r="L1654" s="1311"/>
      <c r="M1654" s="1311"/>
      <c r="N1654" s="1311"/>
      <c r="O1654" s="1312"/>
      <c r="P1654" s="1007"/>
    </row>
    <row r="1655" spans="1:16" s="73" customFormat="1" ht="15" customHeight="1">
      <c r="A1655" s="1425"/>
      <c r="B1655" s="1313"/>
      <c r="C1655" s="1314" t="s">
        <v>163</v>
      </c>
      <c r="D1655" s="1315"/>
      <c r="E1655" s="1315"/>
      <c r="F1655" s="1315"/>
      <c r="G1655" s="1315"/>
      <c r="H1655" s="1316"/>
      <c r="I1655" s="1320" t="s">
        <v>125</v>
      </c>
      <c r="J1655" s="1321"/>
      <c r="K1655" s="1321"/>
      <c r="L1655" s="1286">
        <f>VLOOKUP(A1652,'Marks Entry'!$B$9:$G$108,6)</f>
        <v>946</v>
      </c>
      <c r="M1655" s="1288" t="str">
        <f>CONCATENATE('Marks Entry'!$C$3,"0",'Marks Entry'!$G$3)</f>
        <v>School U-Dise Code :-08151106901</v>
      </c>
      <c r="N1655" s="1289"/>
      <c r="O1655" s="1290"/>
      <c r="P1655" s="1007"/>
    </row>
    <row r="1656" spans="1:16" s="73" customFormat="1" ht="15" customHeight="1">
      <c r="A1656" s="1425"/>
      <c r="B1656" s="1313"/>
      <c r="C1656" s="1314"/>
      <c r="D1656" s="1315"/>
      <c r="E1656" s="1315"/>
      <c r="F1656" s="1315"/>
      <c r="G1656" s="1315"/>
      <c r="H1656" s="1316"/>
      <c r="I1656" s="1320"/>
      <c r="J1656" s="1321"/>
      <c r="K1656" s="1321"/>
      <c r="L1656" s="1286"/>
      <c r="M1656" s="1291" t="str">
        <f>CONCATENATE('Marks Entry'!$I$3,'Marks Entry'!$J$3)</f>
        <v>Session :-2022-23</v>
      </c>
      <c r="N1656" s="1292"/>
      <c r="O1656" s="1293"/>
      <c r="P1656" s="1007"/>
    </row>
    <row r="1657" spans="1:16" s="73" customFormat="1" ht="15" customHeight="1" thickBot="1">
      <c r="A1657" s="1425"/>
      <c r="B1657" s="1313"/>
      <c r="C1657" s="1317"/>
      <c r="D1657" s="1318"/>
      <c r="E1657" s="1318"/>
      <c r="F1657" s="1318"/>
      <c r="G1657" s="1318"/>
      <c r="H1657" s="1319"/>
      <c r="I1657" s="1322"/>
      <c r="J1657" s="1323"/>
      <c r="K1657" s="1323"/>
      <c r="L1657" s="1287"/>
      <c r="M1657" s="1294"/>
      <c r="N1657" s="1295"/>
      <c r="O1657" s="1296"/>
      <c r="P1657" s="1007"/>
    </row>
    <row r="1658" spans="1:16" s="73" customFormat="1" ht="19.5" customHeight="1">
      <c r="A1658" s="1425"/>
      <c r="B1658" s="543" t="s">
        <v>210</v>
      </c>
      <c r="C1658" s="1297" t="s">
        <v>21</v>
      </c>
      <c r="D1658" s="1298"/>
      <c r="E1658" s="1298"/>
      <c r="F1658" s="1298"/>
      <c r="G1658" s="1299"/>
      <c r="H1658" s="13" t="s">
        <v>161</v>
      </c>
      <c r="I1658" s="1300">
        <f>VLOOKUP($A1652,'Marks Entry'!$B$9:$FN$108,4,0)</f>
        <v>0</v>
      </c>
      <c r="J1658" s="1300"/>
      <c r="K1658" s="1300"/>
      <c r="L1658" s="1300"/>
      <c r="M1658" s="1300"/>
      <c r="N1658" s="1300"/>
      <c r="O1658" s="1301"/>
      <c r="P1658" s="1007"/>
    </row>
    <row r="1659" spans="1:16" s="73" customFormat="1" ht="19.5" customHeight="1">
      <c r="A1659" s="1425"/>
      <c r="B1659" s="543" t="s">
        <v>210</v>
      </c>
      <c r="C1659" s="1283" t="s">
        <v>23</v>
      </c>
      <c r="D1659" s="1284"/>
      <c r="E1659" s="1284"/>
      <c r="F1659" s="1284"/>
      <c r="G1659" s="1285"/>
      <c r="H1659" s="25" t="s">
        <v>161</v>
      </c>
      <c r="I1659" s="1252">
        <f>VLOOKUP($A1652,'Marks Entry'!$B$9:$FN$108,7,0)</f>
        <v>0</v>
      </c>
      <c r="J1659" s="1252"/>
      <c r="K1659" s="1252"/>
      <c r="L1659" s="1252"/>
      <c r="M1659" s="1252"/>
      <c r="N1659" s="1252"/>
      <c r="O1659" s="1253"/>
      <c r="P1659" s="1007"/>
    </row>
    <row r="1660" spans="1:16" s="73" customFormat="1" ht="19.5" customHeight="1">
      <c r="A1660" s="1425"/>
      <c r="B1660" s="543" t="s">
        <v>210</v>
      </c>
      <c r="C1660" s="1283" t="s">
        <v>24</v>
      </c>
      <c r="D1660" s="1284"/>
      <c r="E1660" s="1284"/>
      <c r="F1660" s="1284"/>
      <c r="G1660" s="1285"/>
      <c r="H1660" s="25" t="s">
        <v>161</v>
      </c>
      <c r="I1660" s="1252">
        <f>VLOOKUP($A1652,'Marks Entry'!$B$9:$FN$108,8,0)</f>
        <v>0</v>
      </c>
      <c r="J1660" s="1252"/>
      <c r="K1660" s="1252"/>
      <c r="L1660" s="1252"/>
      <c r="M1660" s="1252"/>
      <c r="N1660" s="1252"/>
      <c r="O1660" s="1253"/>
      <c r="P1660" s="1007"/>
    </row>
    <row r="1661" spans="1:16" s="73" customFormat="1" ht="19.5" customHeight="1">
      <c r="A1661" s="1425"/>
      <c r="B1661" s="543" t="s">
        <v>210</v>
      </c>
      <c r="C1661" s="1283" t="s">
        <v>55</v>
      </c>
      <c r="D1661" s="1284"/>
      <c r="E1661" s="1284"/>
      <c r="F1661" s="1284"/>
      <c r="G1661" s="1285"/>
      <c r="H1661" s="25" t="s">
        <v>161</v>
      </c>
      <c r="I1661" s="1252">
        <f>VLOOKUP($A1652,'Marks Entry'!$B$9:$FN$108,9,0)</f>
        <v>0</v>
      </c>
      <c r="J1661" s="1252"/>
      <c r="K1661" s="1252"/>
      <c r="L1661" s="1252"/>
      <c r="M1661" s="1252"/>
      <c r="N1661" s="1252"/>
      <c r="O1661" s="1253"/>
      <c r="P1661" s="1007"/>
    </row>
    <row r="1662" spans="1:16" s="73" customFormat="1" ht="19.5" customHeight="1">
      <c r="A1662" s="1425"/>
      <c r="B1662" s="543" t="s">
        <v>210</v>
      </c>
      <c r="C1662" s="1283" t="s">
        <v>56</v>
      </c>
      <c r="D1662" s="1284"/>
      <c r="E1662" s="1284"/>
      <c r="F1662" s="1284"/>
      <c r="G1662" s="1285"/>
      <c r="H1662" s="25" t="s">
        <v>161</v>
      </c>
      <c r="I1662" s="1251" t="str">
        <f>CONCATENATE('Marks Entry'!$G$4,'Marks Entry'!$J$4)</f>
        <v>6(A)</v>
      </c>
      <c r="J1662" s="1252"/>
      <c r="K1662" s="1252"/>
      <c r="L1662" s="1252"/>
      <c r="M1662" s="1252"/>
      <c r="N1662" s="1252"/>
      <c r="O1662" s="1253"/>
      <c r="P1662" s="1007"/>
    </row>
    <row r="1663" spans="1:16" s="73" customFormat="1" ht="19.5" customHeight="1" thickBot="1">
      <c r="A1663" s="1425"/>
      <c r="B1663" s="543" t="s">
        <v>210</v>
      </c>
      <c r="C1663" s="1254" t="s">
        <v>26</v>
      </c>
      <c r="D1663" s="1255"/>
      <c r="E1663" s="1255"/>
      <c r="F1663" s="1255"/>
      <c r="G1663" s="1256"/>
      <c r="H1663" s="61" t="s">
        <v>161</v>
      </c>
      <c r="I1663" s="1257">
        <f>VLOOKUP($A1652,'Marks Entry'!$B$9:$FN$108,10,0)</f>
        <v>0</v>
      </c>
      <c r="J1663" s="1257"/>
      <c r="K1663" s="1257"/>
      <c r="L1663" s="1257"/>
      <c r="M1663" s="1257"/>
      <c r="N1663" s="1257"/>
      <c r="O1663" s="1258"/>
      <c r="P1663" s="1007"/>
    </row>
    <row r="1664" spans="1:16" s="73" customFormat="1" ht="34.5" customHeight="1">
      <c r="A1664" s="1425"/>
      <c r="B1664" s="543" t="s">
        <v>210</v>
      </c>
      <c r="C1664" s="1259" t="s">
        <v>57</v>
      </c>
      <c r="D1664" s="1260"/>
      <c r="E1664" s="525" t="s">
        <v>82</v>
      </c>
      <c r="F1664" s="525" t="s">
        <v>83</v>
      </c>
      <c r="G1664" s="525" t="str">
        <f>'Marks Entry'!$R$5</f>
        <v>No Bag Day Activity</v>
      </c>
      <c r="H1664" s="521" t="s">
        <v>32</v>
      </c>
      <c r="I1664" s="1261" t="s">
        <v>58</v>
      </c>
      <c r="J1664" s="1262"/>
      <c r="K1664" s="522" t="s">
        <v>203</v>
      </c>
      <c r="L1664" s="1263" t="s">
        <v>94</v>
      </c>
      <c r="M1664" s="1264"/>
      <c r="N1664" s="535" t="s">
        <v>86</v>
      </c>
      <c r="O1664" s="1265" t="s">
        <v>101</v>
      </c>
      <c r="P1664" s="1007"/>
    </row>
    <row r="1665" spans="1:16" s="73" customFormat="1" ht="20.45" customHeight="1" thickBot="1">
      <c r="A1665" s="1425"/>
      <c r="B1665" s="543" t="s">
        <v>210</v>
      </c>
      <c r="C1665" s="1267" t="s">
        <v>59</v>
      </c>
      <c r="D1665" s="1268"/>
      <c r="E1665" s="549">
        <f>'Marks Entry'!$N$7</f>
        <v>10</v>
      </c>
      <c r="F1665" s="549">
        <f>'Marks Entry'!$Q$7</f>
        <v>10</v>
      </c>
      <c r="G1665" s="549">
        <f>'Marks Entry'!$T$7</f>
        <v>10</v>
      </c>
      <c r="H1665" s="111">
        <f>SUM(E1665:G1665)</f>
        <v>30</v>
      </c>
      <c r="I1665" s="1269">
        <f>'Marks Entry'!$X$7</f>
        <v>70</v>
      </c>
      <c r="J1665" s="1270"/>
      <c r="K1665" s="531">
        <f>SUM(H1665,I1665)</f>
        <v>100</v>
      </c>
      <c r="L1665" s="1330">
        <f>'Marks Entry'!$AA$7</f>
        <v>100</v>
      </c>
      <c r="M1665" s="1331"/>
      <c r="N1665" s="536">
        <f>H1665+I1665+L1665</f>
        <v>200</v>
      </c>
      <c r="O1665" s="1266"/>
      <c r="P1665" s="1007"/>
    </row>
    <row r="1666" spans="1:16" s="73" customFormat="1" ht="20.45" customHeight="1">
      <c r="A1666" s="1425"/>
      <c r="B1666" s="543" t="s">
        <v>210</v>
      </c>
      <c r="C1666" s="1324" t="str">
        <f>'Marks Entry'!$L$3</f>
        <v>HINDI</v>
      </c>
      <c r="D1666" s="1325"/>
      <c r="E1666" s="527">
        <f>IF($L1655="TC",0,IF($L1655="Nso",0,VLOOKUP($A1652,'Marks Entry'!$B$9:$FN$108,13,0)))</f>
        <v>0</v>
      </c>
      <c r="F1666" s="527">
        <f>IF($L1655="TC",0,IF($L1655="Nso",0,VLOOKUP($A1652,'Marks Entry'!$B$9:$FN$108,16,0)))</f>
        <v>0</v>
      </c>
      <c r="G1666" s="527">
        <f>IF($L1655="TC",0,IF($L1655="Nso",0,VLOOKUP($A1652,'Marks Entry'!$B$9:$FN$108,19,0)))</f>
        <v>0</v>
      </c>
      <c r="H1666" s="528">
        <f>SUM(E1666:G1666)</f>
        <v>0</v>
      </c>
      <c r="I1666" s="1326">
        <f>IF($L1655="TC",0,IF($L1655="Nso",0,VLOOKUP($A1652,'Marks Entry'!$B$9:$FN$108,23,0)))</f>
        <v>0</v>
      </c>
      <c r="J1666" s="1327"/>
      <c r="K1666" s="532">
        <f>SUM(H1666,I1666)</f>
        <v>0</v>
      </c>
      <c r="L1666" s="1328">
        <f>IF($L1655="TC",0,IF($L1655="Nso",0,VLOOKUP($A1652,'Marks Entry'!$B$9:$FN$108,26,0)))</f>
        <v>0</v>
      </c>
      <c r="M1666" s="1329"/>
      <c r="N1666" s="537">
        <f>SUM(H1666,I1666,L1666)</f>
        <v>0</v>
      </c>
      <c r="O1666" s="544" t="str">
        <f>IF($L1655="TC",0,IF($L1655="Nso",0,VLOOKUP($A1652,'Marks Entry'!$B$9:$FN$108,30,0)))</f>
        <v>E</v>
      </c>
      <c r="P1666" s="1007"/>
    </row>
    <row r="1667" spans="1:16" s="73" customFormat="1" ht="20.45" customHeight="1">
      <c r="A1667" s="1425"/>
      <c r="B1667" s="543" t="s">
        <v>210</v>
      </c>
      <c r="C1667" s="1271" t="str">
        <f>'Marks Entry'!$AF$3</f>
        <v>ENGLISH</v>
      </c>
      <c r="D1667" s="1272"/>
      <c r="E1667" s="527">
        <f>IF($L1655="TC",0,IF($L1655="Nso",0,VLOOKUP($A1652,'Marks Entry'!$B$9:$FN$108,33,0)))</f>
        <v>0</v>
      </c>
      <c r="F1667" s="527">
        <f>IF($L1655="TC",0,IF($L1655="Nso",0,VLOOKUP($A1652,'Marks Entry'!$B$9:$FN$108,36,0)))</f>
        <v>0</v>
      </c>
      <c r="G1667" s="527">
        <f>IF($L1655="TC",0,IF($L1655="Nso",0,VLOOKUP($A1652,'Marks Entry'!$B$9:$FN$108,39,0)))</f>
        <v>0</v>
      </c>
      <c r="H1667" s="529">
        <f t="shared" ref="H1667:H1671" si="135">SUM(E1667:G1667)</f>
        <v>0</v>
      </c>
      <c r="I1667" s="1273">
        <f>IF($L1655="TC",0,IF($L1655="Nso",0,VLOOKUP($A1652,'Marks Entry'!$B$9:$FN$108,43,0)))</f>
        <v>0</v>
      </c>
      <c r="J1667" s="1274"/>
      <c r="K1667" s="533">
        <f t="shared" ref="K1667:K1671" si="136">SUM(H1667,I1667)</f>
        <v>0</v>
      </c>
      <c r="L1667" s="1275">
        <f>IF($L1655="TC",0,IF($L1655="Nso",0,VLOOKUP($A1652,'Marks Entry'!$B$9:$FN$108,46,0)))</f>
        <v>0</v>
      </c>
      <c r="M1667" s="1276"/>
      <c r="N1667" s="537">
        <f t="shared" ref="N1667:N1671" si="137">SUM(H1667,I1667,L1667)</f>
        <v>0</v>
      </c>
      <c r="O1667" s="544" t="str">
        <f>IF($L1655="TC",0,IF($L1655="Nso",0,VLOOKUP($A1652,'Marks Entry'!$B$9:$FN$108,50,0)))</f>
        <v>E</v>
      </c>
      <c r="P1667" s="1007"/>
    </row>
    <row r="1668" spans="1:16" s="73" customFormat="1" ht="20.45" customHeight="1">
      <c r="A1668" s="1425"/>
      <c r="B1668" s="543" t="s">
        <v>210</v>
      </c>
      <c r="C1668" s="1271" t="str">
        <f>'Marks Entry'!$AZ$3</f>
        <v>SANSKRIT</v>
      </c>
      <c r="D1668" s="1272"/>
      <c r="E1668" s="527">
        <f>IF($L1655="TC",0,IF($L1655="Nso",0,VLOOKUP($A1652,'Marks Entry'!$B$9:$FN$108,53,0)))</f>
        <v>0</v>
      </c>
      <c r="F1668" s="527">
        <f>IF($L1655="TC",0,IF($L1655="TC",0,IF($L1655="Nso",0,VLOOKUP($A1652,'Marks Entry'!$B$9:$FN$108,56,0))))</f>
        <v>0</v>
      </c>
      <c r="G1668" s="527">
        <f>IF($L1655="TC",0,IF($L1655="TC",0,IF($L1655="Nso",0,VLOOKUP($A1652,'Marks Entry'!$B$9:$FN$108,59,0))))</f>
        <v>0</v>
      </c>
      <c r="H1668" s="529">
        <f t="shared" si="135"/>
        <v>0</v>
      </c>
      <c r="I1668" s="1273">
        <f>IF($L1655="TC",0,IF($L1655="Nso",0,VLOOKUP($A1652,'Marks Entry'!$B$9:$FN$108,63,0)))</f>
        <v>0</v>
      </c>
      <c r="J1668" s="1274"/>
      <c r="K1668" s="533">
        <f t="shared" si="136"/>
        <v>0</v>
      </c>
      <c r="L1668" s="1275">
        <f>IF($L1655="TC",0,IF($L1655="Nso",0,VLOOKUP($A1652,'Marks Entry'!$B$9:$FN$108,66,0)))</f>
        <v>0</v>
      </c>
      <c r="M1668" s="1276"/>
      <c r="N1668" s="537">
        <f t="shared" si="137"/>
        <v>0</v>
      </c>
      <c r="O1668" s="544" t="str">
        <f>IF($L1655="TC",0,IF($L1655="Nso",0,VLOOKUP($A1652,'Marks Entry'!$B$9:$FN$108,70,0)))</f>
        <v>E</v>
      </c>
      <c r="P1668" s="1007"/>
    </row>
    <row r="1669" spans="1:16" s="73" customFormat="1" ht="20.45" customHeight="1">
      <c r="A1669" s="1425"/>
      <c r="B1669" s="543" t="s">
        <v>210</v>
      </c>
      <c r="C1669" s="1271" t="str">
        <f>'Marks Entry'!$BT$3</f>
        <v>SCIENCE</v>
      </c>
      <c r="D1669" s="1272"/>
      <c r="E1669" s="527">
        <f>IF($L1655="TC",0,IF($L1655="Nso",0,VLOOKUP($A1652,'Marks Entry'!$B$9:$FN$108,73,0)))</f>
        <v>0</v>
      </c>
      <c r="F1669" s="527">
        <f>IF($L1655="TC",0,IF($L1655="Nso",0,VLOOKUP($A1652,'Marks Entry'!$B$9:$FN$108,76,0)))</f>
        <v>0</v>
      </c>
      <c r="G1669" s="527">
        <f>IF($L1655="TC",0,IF($L1655="Nso",0,VLOOKUP($A1652,'Marks Entry'!$B$9:$FN$108,79,0)))</f>
        <v>0</v>
      </c>
      <c r="H1669" s="529">
        <f t="shared" si="135"/>
        <v>0</v>
      </c>
      <c r="I1669" s="1273">
        <f>IF($L1655="TC",0,IF($L1655="Nso",0,VLOOKUP($A1652,'Marks Entry'!$B$9:$FN$108,83,0)))</f>
        <v>0</v>
      </c>
      <c r="J1669" s="1274"/>
      <c r="K1669" s="533">
        <f t="shared" si="136"/>
        <v>0</v>
      </c>
      <c r="L1669" s="1275">
        <f>IF($L1655="TC",0,IF($L1655="Nso",0,VLOOKUP($A1652,'Marks Entry'!$B$9:$FN$108,86,0)))</f>
        <v>0</v>
      </c>
      <c r="M1669" s="1276"/>
      <c r="N1669" s="537">
        <f t="shared" si="137"/>
        <v>0</v>
      </c>
      <c r="O1669" s="544" t="str">
        <f>IF($L1655="TC",0,IF($L1655="Nso",0,VLOOKUP($A1652,'Marks Entry'!$B$9:$FN$108,90,0)))</f>
        <v>E</v>
      </c>
      <c r="P1669" s="1007"/>
    </row>
    <row r="1670" spans="1:16" s="73" customFormat="1" ht="20.45" customHeight="1">
      <c r="A1670" s="1425"/>
      <c r="B1670" s="543" t="s">
        <v>210</v>
      </c>
      <c r="C1670" s="1271" t="str">
        <f>'Marks Entry'!$CN$3</f>
        <v>MATHEMATICS</v>
      </c>
      <c r="D1670" s="1272"/>
      <c r="E1670" s="527">
        <f>IF($L1655="TC",0,IF($L1655="Nso",0,VLOOKUP($A1652,'Marks Entry'!$B$9:$FN$108,93,0)))</f>
        <v>0</v>
      </c>
      <c r="F1670" s="527">
        <f>IF($L1655="TC",0,IF($L1655="Nso",0,VLOOKUP($A1652,'Marks Entry'!$B$9:$FN$108,96,0)))</f>
        <v>0</v>
      </c>
      <c r="G1670" s="527">
        <f>IF($L1655="TC",0,IF($L1655="Nso",0,VLOOKUP($A1652,'Marks Entry'!$B$9:$FN$108,99,0)))</f>
        <v>0</v>
      </c>
      <c r="H1670" s="529">
        <f t="shared" si="135"/>
        <v>0</v>
      </c>
      <c r="I1670" s="1273">
        <f>IF($L1655="TC",0,IF($L1655="Nso",0,VLOOKUP($A1652,'Marks Entry'!$B$9:$FN$108,103,0)))</f>
        <v>0</v>
      </c>
      <c r="J1670" s="1274"/>
      <c r="K1670" s="533">
        <f t="shared" si="136"/>
        <v>0</v>
      </c>
      <c r="L1670" s="1275">
        <f>IF($L1655="TC",0,IF($L1655="Nso",0,VLOOKUP($A1652,'Marks Entry'!$B$9:$FN$108,106,0)))</f>
        <v>0</v>
      </c>
      <c r="M1670" s="1276"/>
      <c r="N1670" s="537">
        <f t="shared" si="137"/>
        <v>0</v>
      </c>
      <c r="O1670" s="544" t="str">
        <f>IF($L1655="TC",0,IF($L1655="Nso",0,VLOOKUP($A1652,'Marks Entry'!$B$9:$FN$108,110,0)))</f>
        <v>E</v>
      </c>
      <c r="P1670" s="1007"/>
    </row>
    <row r="1671" spans="1:16" s="73" customFormat="1" ht="20.45" customHeight="1" thickBot="1">
      <c r="A1671" s="1425"/>
      <c r="B1671" s="543" t="s">
        <v>210</v>
      </c>
      <c r="C1671" s="1277" t="str">
        <f>'Marks Entry'!$DH$3</f>
        <v>SOCIAL SCIENCE</v>
      </c>
      <c r="D1671" s="1278"/>
      <c r="E1671" s="527">
        <f>IF($L1655="TC",0,IF($L1655="Nso",0,VLOOKUP($A1652,'Marks Entry'!$B$9:$FN$108,113,0)))</f>
        <v>0</v>
      </c>
      <c r="F1671" s="527">
        <f>IF($L1655="TC",0,IF($L1655="Nso",0,VLOOKUP($A1652,'Marks Entry'!$B$9:$FN$108,116,0)))</f>
        <v>0</v>
      </c>
      <c r="G1671" s="527">
        <f>IF($L1655="TC",0,IF($L1655="Nso",0,VLOOKUP($A1652,'Marks Entry'!$B$9:$FN$108,119,0)))</f>
        <v>0</v>
      </c>
      <c r="H1671" s="530">
        <f t="shared" si="135"/>
        <v>0</v>
      </c>
      <c r="I1671" s="1279">
        <f>IF($L1655="TC",0,IF($L1655="Nso",0,VLOOKUP($A1652,'Marks Entry'!$B$9:$FN$108,123,0)))</f>
        <v>0</v>
      </c>
      <c r="J1671" s="1280"/>
      <c r="K1671" s="534">
        <f t="shared" si="136"/>
        <v>0</v>
      </c>
      <c r="L1671" s="1281">
        <f>IF($L1655="TC",0,IF($L1655="Nso",0,VLOOKUP($A1652,'Marks Entry'!$B$9:$FN$108,126,0)))</f>
        <v>0</v>
      </c>
      <c r="M1671" s="1282"/>
      <c r="N1671" s="537">
        <f t="shared" si="137"/>
        <v>0</v>
      </c>
      <c r="O1671" s="544" t="str">
        <f>IF($L1655="TC",0,IF($L1655="Nso",0,VLOOKUP($A1652,'Marks Entry'!$B$9:$FN$108,130,0)))</f>
        <v>E</v>
      </c>
      <c r="P1671" s="1007"/>
    </row>
    <row r="1672" spans="1:16" s="73" customFormat="1" ht="20.45" customHeight="1">
      <c r="A1672" s="1425"/>
      <c r="B1672" s="543" t="s">
        <v>210</v>
      </c>
      <c r="C1672" s="1350" t="s">
        <v>87</v>
      </c>
      <c r="D1672" s="1351"/>
      <c r="E1672" s="1352"/>
      <c r="F1672" s="1356" t="s">
        <v>88</v>
      </c>
      <c r="G1672" s="1357"/>
      <c r="H1672" s="1358" t="s">
        <v>89</v>
      </c>
      <c r="I1672" s="1358"/>
      <c r="J1672" s="1359" t="s">
        <v>44</v>
      </c>
      <c r="K1672" s="1360"/>
      <c r="L1672" s="236" t="s">
        <v>95</v>
      </c>
      <c r="M1672" s="691" t="s">
        <v>208</v>
      </c>
      <c r="N1672" s="200" t="s">
        <v>42</v>
      </c>
      <c r="O1672" s="545" t="s">
        <v>46</v>
      </c>
      <c r="P1672" s="1007"/>
    </row>
    <row r="1673" spans="1:16" s="73" customFormat="1" ht="20.45" customHeight="1" thickBot="1">
      <c r="A1673" s="1425"/>
      <c r="B1673" s="543" t="s">
        <v>210</v>
      </c>
      <c r="C1673" s="1353"/>
      <c r="D1673" s="1354"/>
      <c r="E1673" s="1355"/>
      <c r="F1673" s="1361">
        <f>IF($L1655="TC",0,IF($L1655="Nso",0,VLOOKUP($A1652,'Marks Entry'!$B$9:$FN$108,161,0)))</f>
        <v>1200</v>
      </c>
      <c r="G1673" s="1362"/>
      <c r="H1673" s="1363">
        <f>IF($L1655="TC",0,IF($L1655="Nso",0,VLOOKUP($A1652,'Marks Entry'!$B$9:$FN$108,162,0)))</f>
        <v>0</v>
      </c>
      <c r="I1673" s="1363"/>
      <c r="J1673" s="1364">
        <f>IF($L1655="TC",0,IF($L1655="Nso",0,VLOOKUP($A1652,'Marks Entry'!$B$9:$FN$108,163,0)))</f>
        <v>0</v>
      </c>
      <c r="K1673" s="1365"/>
      <c r="L1673" s="237" t="str">
        <f>IF($L1655="TC",0,IF($L1655="Nso",0,VLOOKUP($A1652,'Marks Entry'!$B$9:$FN$108,164,0)))</f>
        <v/>
      </c>
      <c r="M1673" s="237" t="str">
        <f>IF($L1655="TC",0,IF($L1655="Nso",0,VLOOKUP($A1652,'Marks Entry'!$B$9:$FN$108,165,0)))</f>
        <v/>
      </c>
      <c r="N1673" s="542" t="str">
        <f>IF($L1655="TC","TC",IF($L1655="Nso","NSO",VLOOKUP($A1652,'Marks Entry'!$B$9:$FN$108,166,0)))</f>
        <v>PROMOTED</v>
      </c>
      <c r="O1673" s="546" t="str">
        <f>IF($L1655="Nso",0,VLOOKUP($A1652,'Marks Entry'!$B$9:$FN$108,168,0))</f>
        <v/>
      </c>
      <c r="P1673" s="1007"/>
    </row>
    <row r="1674" spans="1:16" s="73" customFormat="1" ht="20.45" customHeight="1">
      <c r="A1674" s="1425"/>
      <c r="B1674" s="543" t="s">
        <v>210</v>
      </c>
      <c r="C1674" s="1332" t="s">
        <v>62</v>
      </c>
      <c r="D1674" s="1333"/>
      <c r="E1674" s="1333"/>
      <c r="F1674" s="1333"/>
      <c r="G1674" s="1333"/>
      <c r="H1674" s="1333"/>
      <c r="I1674" s="1334"/>
      <c r="J1674" s="1335" t="s">
        <v>63</v>
      </c>
      <c r="K1674" s="1335"/>
      <c r="L1674" s="1336"/>
      <c r="M1674" s="238">
        <f>IF($L1655="TC",0,IF($L1655="Nso",0,VLOOKUP($A1652,'Marks Entry'!$B$9:$FN$108,158,0)))</f>
        <v>0</v>
      </c>
      <c r="N1674" s="1337" t="s">
        <v>104</v>
      </c>
      <c r="O1674" s="1338"/>
      <c r="P1674" s="1007"/>
    </row>
    <row r="1675" spans="1:16" s="73" customFormat="1" ht="20.45" customHeight="1" thickBot="1">
      <c r="A1675" s="1425"/>
      <c r="B1675" s="543" t="s">
        <v>210</v>
      </c>
      <c r="C1675" s="1339" t="s">
        <v>57</v>
      </c>
      <c r="D1675" s="1340"/>
      <c r="E1675" s="1340"/>
      <c r="F1675" s="1341" t="s">
        <v>168</v>
      </c>
      <c r="G1675" s="1341"/>
      <c r="H1675" s="1341"/>
      <c r="I1675" s="523" t="s">
        <v>50</v>
      </c>
      <c r="J1675" s="1342" t="s">
        <v>64</v>
      </c>
      <c r="K1675" s="1342"/>
      <c r="L1675" s="1343"/>
      <c r="M1675" s="239">
        <f>IF($L1655="TC",0,IF($L1655="Nso",0,VLOOKUP($A1652,'Marks Entry'!$B$9:$FN$108,159,0)))</f>
        <v>0</v>
      </c>
      <c r="N1675" s="1344" t="str">
        <f>IF($L1655="TC",0,IF($L1655="Nso",0,VLOOKUP($A1652,'Marks Entry'!$B$9:$FN$108,160,0)))</f>
        <v/>
      </c>
      <c r="O1675" s="1345"/>
      <c r="P1675" s="1007"/>
    </row>
    <row r="1676" spans="1:16" s="73" customFormat="1" ht="20.45" customHeight="1">
      <c r="A1676" s="1425"/>
      <c r="B1676" s="543" t="s">
        <v>210</v>
      </c>
      <c r="C1676" s="1339"/>
      <c r="D1676" s="1340"/>
      <c r="E1676" s="1340"/>
      <c r="F1676" s="1341"/>
      <c r="G1676" s="1341"/>
      <c r="H1676" s="1341"/>
      <c r="I1676" s="524" t="s">
        <v>102</v>
      </c>
      <c r="J1676" s="1346" t="s">
        <v>65</v>
      </c>
      <c r="K1676" s="1346"/>
      <c r="L1676" s="1347"/>
      <c r="M1676" s="1348" t="str">
        <f>IF($L1655="TC",0,IF($L1655="Nso",0,VLOOKUP($A1652,'Marks Entry'!$B$9:$FN$108,169,0)))</f>
        <v>Need Improvement</v>
      </c>
      <c r="N1676" s="1348"/>
      <c r="O1676" s="1349"/>
      <c r="P1676" s="1007"/>
    </row>
    <row r="1677" spans="1:16" s="73" customFormat="1" ht="20.45" customHeight="1">
      <c r="A1677" s="1425"/>
      <c r="B1677" s="543" t="s">
        <v>210</v>
      </c>
      <c r="C1677" s="1397" t="str">
        <f>'Marks Entry'!$EB$3</f>
        <v>Work Exp.</v>
      </c>
      <c r="D1677" s="1398"/>
      <c r="E1677" s="1399"/>
      <c r="F1677" s="1400" t="str">
        <f>IF($L1655="TC",0,IF($L1655="Nso",0,VLOOKUP($A1652,'Marks Entry'!$B$9:$GM$108,186,0)))</f>
        <v>0/100</v>
      </c>
      <c r="G1677" s="1400"/>
      <c r="H1677" s="1400"/>
      <c r="I1677" s="59" t="str">
        <f>IF($L1655="TC",0,IF($L1655="Nso",0,VLOOKUP($A1652,'Marks Entry'!$B$9:$GM$108,139,0)))</f>
        <v>E</v>
      </c>
      <c r="J1677" s="1401" t="s">
        <v>81</v>
      </c>
      <c r="K1677" s="1401"/>
      <c r="L1677" s="1402"/>
      <c r="M1677" s="1403">
        <f>'Marks Entry'!$AA$2</f>
        <v>45041</v>
      </c>
      <c r="N1677" s="1403"/>
      <c r="O1677" s="1404"/>
      <c r="P1677" s="1007"/>
    </row>
    <row r="1678" spans="1:16" s="73" customFormat="1" ht="20.45" customHeight="1">
      <c r="A1678" s="1425"/>
      <c r="B1678" s="543" t="s">
        <v>210</v>
      </c>
      <c r="C1678" s="1405" t="str">
        <f>'Marks Entry'!$EK$3</f>
        <v>Art Edu.</v>
      </c>
      <c r="D1678" s="1400"/>
      <c r="E1678" s="1400"/>
      <c r="F1678" s="1406" t="str">
        <f>IF($L1655="TC",0,IF($L1655="Nso",0,VLOOKUP($A1652,'Marks Entry'!$B$9:$GM$108,190,0)))</f>
        <v>0/100</v>
      </c>
      <c r="G1678" s="1407"/>
      <c r="H1678" s="1408"/>
      <c r="I1678" s="59" t="str">
        <f>IF($L1655="TC",0,IF($L1655="Nso",0,VLOOKUP($A1652,'Marks Entry'!$B$9:$GM$108,148,0)))</f>
        <v>E</v>
      </c>
      <c r="J1678" s="1409"/>
      <c r="K1678" s="1409"/>
      <c r="L1678" s="1410"/>
      <c r="M1678" s="1410"/>
      <c r="N1678" s="1410"/>
      <c r="O1678" s="1411"/>
      <c r="P1678" s="1007"/>
    </row>
    <row r="1679" spans="1:16" s="73" customFormat="1" ht="20.45" customHeight="1">
      <c r="A1679" s="1425"/>
      <c r="B1679" s="543" t="s">
        <v>210</v>
      </c>
      <c r="C1679" s="1366" t="str">
        <f>'Marks Entry'!$ET$3</f>
        <v>HEALTH &amp; PHY. EDU.</v>
      </c>
      <c r="D1679" s="1367"/>
      <c r="E1679" s="1367"/>
      <c r="F1679" s="1368" t="str">
        <f>IF($L1655="TC",0,IF($L1655="Nso",0,VLOOKUP($A1652,'Marks Entry'!$B$9:$GM$108,194,0)))</f>
        <v>0/100</v>
      </c>
      <c r="G1679" s="1369"/>
      <c r="H1679" s="1370"/>
      <c r="I1679" s="59" t="str">
        <f>IF($L1655="TC",0,IF($L1655="Nso",0,VLOOKUP($A1652,'Marks Entry'!$B$9:$GM$108,157,0)))</f>
        <v>E</v>
      </c>
      <c r="J1679" s="1371" t="s">
        <v>77</v>
      </c>
      <c r="K1679" s="1372"/>
      <c r="L1679" s="1373"/>
      <c r="M1679" s="1377"/>
      <c r="N1679" s="1372"/>
      <c r="O1679" s="1378"/>
      <c r="P1679" s="1007"/>
    </row>
    <row r="1680" spans="1:16" s="73" customFormat="1" ht="20.45" customHeight="1">
      <c r="A1680" s="1425"/>
      <c r="B1680" s="543" t="s">
        <v>210</v>
      </c>
      <c r="C1680" s="1381" t="s">
        <v>66</v>
      </c>
      <c r="D1680" s="1382"/>
      <c r="E1680" s="1382"/>
      <c r="F1680" s="1382"/>
      <c r="G1680" s="1382"/>
      <c r="H1680" s="1382"/>
      <c r="I1680" s="1383"/>
      <c r="J1680" s="1374"/>
      <c r="K1680" s="1375"/>
      <c r="L1680" s="1376"/>
      <c r="M1680" s="1379"/>
      <c r="N1680" s="1375"/>
      <c r="O1680" s="1380"/>
      <c r="P1680" s="1007"/>
    </row>
    <row r="1681" spans="1:16" s="73" customFormat="1" ht="20.45" customHeight="1" thickBot="1">
      <c r="A1681" s="1425"/>
      <c r="B1681" s="543" t="s">
        <v>210</v>
      </c>
      <c r="C1681" s="60" t="s">
        <v>67</v>
      </c>
      <c r="D1681" s="1384" t="s">
        <v>72</v>
      </c>
      <c r="E1681" s="1385"/>
      <c r="F1681" s="1384" t="s">
        <v>73</v>
      </c>
      <c r="G1681" s="1386"/>
      <c r="H1681" s="1386"/>
      <c r="I1681" s="1387"/>
      <c r="J1681" s="1388" t="s">
        <v>78</v>
      </c>
      <c r="K1681" s="1389"/>
      <c r="L1681" s="1389"/>
      <c r="M1681" s="1389"/>
      <c r="N1681" s="1389"/>
      <c r="O1681" s="1390"/>
      <c r="P1681" s="1007"/>
    </row>
    <row r="1682" spans="1:16" s="73" customFormat="1" ht="20.45" customHeight="1">
      <c r="A1682" s="1425"/>
      <c r="B1682" s="543" t="s">
        <v>210</v>
      </c>
      <c r="C1682" s="690" t="s">
        <v>68</v>
      </c>
      <c r="D1682" s="1328" t="s">
        <v>211</v>
      </c>
      <c r="E1682" s="1327"/>
      <c r="F1682" s="1394" t="s">
        <v>74</v>
      </c>
      <c r="G1682" s="1395"/>
      <c r="H1682" s="1395"/>
      <c r="I1682" s="1396"/>
      <c r="J1682" s="1391"/>
      <c r="K1682" s="1392"/>
      <c r="L1682" s="1392"/>
      <c r="M1682" s="1392"/>
      <c r="N1682" s="1392"/>
      <c r="O1682" s="1393"/>
      <c r="P1682" s="1007"/>
    </row>
    <row r="1683" spans="1:16" s="73" customFormat="1" ht="20.45" customHeight="1">
      <c r="A1683" s="1425"/>
      <c r="B1683" s="543" t="s">
        <v>210</v>
      </c>
      <c r="C1683" s="689" t="s">
        <v>69</v>
      </c>
      <c r="D1683" s="1275" t="s">
        <v>212</v>
      </c>
      <c r="E1683" s="1274"/>
      <c r="F1683" s="1413" t="s">
        <v>75</v>
      </c>
      <c r="G1683" s="1414"/>
      <c r="H1683" s="1414"/>
      <c r="I1683" s="1415"/>
      <c r="J1683" s="1391"/>
      <c r="K1683" s="1392"/>
      <c r="L1683" s="1392"/>
      <c r="M1683" s="1392"/>
      <c r="N1683" s="1392"/>
      <c r="O1683" s="1393"/>
      <c r="P1683" s="1007"/>
    </row>
    <row r="1684" spans="1:16" s="73" customFormat="1" ht="20.45" customHeight="1">
      <c r="A1684" s="1425"/>
      <c r="B1684" s="543" t="s">
        <v>210</v>
      </c>
      <c r="C1684" s="689" t="s">
        <v>71</v>
      </c>
      <c r="D1684" s="1275" t="s">
        <v>213</v>
      </c>
      <c r="E1684" s="1274"/>
      <c r="F1684" s="1413" t="s">
        <v>76</v>
      </c>
      <c r="G1684" s="1414"/>
      <c r="H1684" s="1414"/>
      <c r="I1684" s="1415"/>
      <c r="J1684" s="1416" t="s">
        <v>90</v>
      </c>
      <c r="K1684" s="1417"/>
      <c r="L1684" s="1417"/>
      <c r="M1684" s="1417"/>
      <c r="N1684" s="1417"/>
      <c r="O1684" s="1418"/>
      <c r="P1684" s="1007"/>
    </row>
    <row r="1685" spans="1:16" s="73" customFormat="1" ht="20.45" customHeight="1">
      <c r="A1685" s="1425"/>
      <c r="B1685" s="543" t="s">
        <v>210</v>
      </c>
      <c r="C1685" s="689" t="s">
        <v>70</v>
      </c>
      <c r="D1685" s="1275" t="s">
        <v>214</v>
      </c>
      <c r="E1685" s="1274"/>
      <c r="F1685" s="1413" t="s">
        <v>103</v>
      </c>
      <c r="G1685" s="1414"/>
      <c r="H1685" s="1414"/>
      <c r="I1685" s="1415"/>
      <c r="J1685" s="1416"/>
      <c r="K1685" s="1417"/>
      <c r="L1685" s="1417"/>
      <c r="M1685" s="1417"/>
      <c r="N1685" s="1417"/>
      <c r="O1685" s="1418"/>
      <c r="P1685" s="1007"/>
    </row>
    <row r="1686" spans="1:16" s="73" customFormat="1" ht="20.45" customHeight="1" thickBot="1">
      <c r="A1686" s="1425"/>
      <c r="B1686" s="547" t="s">
        <v>210</v>
      </c>
      <c r="C1686" s="548" t="s">
        <v>153</v>
      </c>
      <c r="D1686" s="1281" t="s">
        <v>215</v>
      </c>
      <c r="E1686" s="1280"/>
      <c r="F1686" s="1422" t="s">
        <v>216</v>
      </c>
      <c r="G1686" s="1423"/>
      <c r="H1686" s="1423"/>
      <c r="I1686" s="1424"/>
      <c r="J1686" s="1419"/>
      <c r="K1686" s="1420"/>
      <c r="L1686" s="1420"/>
      <c r="M1686" s="1420"/>
      <c r="N1686" s="1420"/>
      <c r="O1686" s="1421"/>
      <c r="P1686" s="1007"/>
    </row>
    <row r="1687" spans="1:16" s="73" customFormat="1" ht="9.75" customHeight="1">
      <c r="A1687" s="1303"/>
      <c r="B1687" s="1303"/>
      <c r="C1687" s="1303"/>
      <c r="D1687" s="1303"/>
      <c r="E1687" s="1303"/>
      <c r="F1687" s="1303"/>
      <c r="G1687" s="1303"/>
      <c r="H1687" s="1303"/>
      <c r="I1687" s="1303"/>
      <c r="J1687" s="1303"/>
      <c r="K1687" s="1303"/>
      <c r="L1687" s="1303"/>
      <c r="M1687" s="1303"/>
      <c r="N1687" s="1303"/>
      <c r="O1687" s="1303"/>
      <c r="P1687" s="1303"/>
    </row>
    <row r="1688" spans="1:16" s="73" customFormat="1" ht="17.25" customHeight="1" thickBot="1">
      <c r="A1688" s="241">
        <f>A1652+1</f>
        <v>47</v>
      </c>
      <c r="B1688" s="1302" t="s">
        <v>53</v>
      </c>
      <c r="C1688" s="1302"/>
      <c r="D1688" s="1302"/>
      <c r="E1688" s="1302"/>
      <c r="F1688" s="1302"/>
      <c r="G1688" s="1302"/>
      <c r="H1688" s="1302"/>
      <c r="I1688" s="1302"/>
      <c r="J1688" s="1302"/>
      <c r="K1688" s="1302"/>
      <c r="L1688" s="1302"/>
      <c r="M1688" s="1302"/>
      <c r="N1688" s="1302"/>
      <c r="O1688" s="1302"/>
      <c r="P1688" s="1007"/>
    </row>
    <row r="1689" spans="1:16" s="73" customFormat="1" ht="44.25" customHeight="1">
      <c r="A1689" s="1425"/>
      <c r="B1689" s="1304" t="str">
        <f>IF(L1691&gt;0,CONCATENATE(I1691,L1691),0)</f>
        <v>Roll No.:-947</v>
      </c>
      <c r="C1689" s="1306"/>
      <c r="D1689" s="1308" t="str">
        <f>Master!$E$8</f>
        <v>Govt. Sr. Secondary School Raimalwada</v>
      </c>
      <c r="E1689" s="1309"/>
      <c r="F1689" s="1309"/>
      <c r="G1689" s="1309"/>
      <c r="H1689" s="1309"/>
      <c r="I1689" s="1309"/>
      <c r="J1689" s="1309"/>
      <c r="K1689" s="1309"/>
      <c r="L1689" s="1309"/>
      <c r="M1689" s="1309"/>
      <c r="N1689" s="1309"/>
      <c r="O1689" s="1310"/>
      <c r="P1689" s="1007"/>
    </row>
    <row r="1690" spans="1:16" s="73" customFormat="1" ht="26.25" customHeight="1" thickBot="1">
      <c r="A1690" s="1425"/>
      <c r="B1690" s="1305"/>
      <c r="C1690" s="1307"/>
      <c r="D1690" s="1311" t="str">
        <f>Master!$E$11</f>
        <v>P.S.-Bapini (Jodhpur)</v>
      </c>
      <c r="E1690" s="1311"/>
      <c r="F1690" s="1311"/>
      <c r="G1690" s="1311"/>
      <c r="H1690" s="1311"/>
      <c r="I1690" s="1311"/>
      <c r="J1690" s="1311"/>
      <c r="K1690" s="1311"/>
      <c r="L1690" s="1311"/>
      <c r="M1690" s="1311"/>
      <c r="N1690" s="1311"/>
      <c r="O1690" s="1312"/>
      <c r="P1690" s="1007"/>
    </row>
    <row r="1691" spans="1:16" s="73" customFormat="1" ht="15" customHeight="1">
      <c r="A1691" s="1425"/>
      <c r="B1691" s="1313"/>
      <c r="C1691" s="1314" t="s">
        <v>163</v>
      </c>
      <c r="D1691" s="1315"/>
      <c r="E1691" s="1315"/>
      <c r="F1691" s="1315"/>
      <c r="G1691" s="1315"/>
      <c r="H1691" s="1316"/>
      <c r="I1691" s="1320" t="s">
        <v>125</v>
      </c>
      <c r="J1691" s="1321"/>
      <c r="K1691" s="1321"/>
      <c r="L1691" s="1286">
        <f>VLOOKUP(A1688,'Marks Entry'!$B$9:$G$108,6)</f>
        <v>947</v>
      </c>
      <c r="M1691" s="1288" t="str">
        <f>CONCATENATE('Marks Entry'!$C$3,"0",'Marks Entry'!$G$3)</f>
        <v>School U-Dise Code :-08151106901</v>
      </c>
      <c r="N1691" s="1289"/>
      <c r="O1691" s="1290"/>
      <c r="P1691" s="1007"/>
    </row>
    <row r="1692" spans="1:16" s="73" customFormat="1" ht="15" customHeight="1">
      <c r="A1692" s="1425"/>
      <c r="B1692" s="1313"/>
      <c r="C1692" s="1314"/>
      <c r="D1692" s="1315"/>
      <c r="E1692" s="1315"/>
      <c r="F1692" s="1315"/>
      <c r="G1692" s="1315"/>
      <c r="H1692" s="1316"/>
      <c r="I1692" s="1320"/>
      <c r="J1692" s="1321"/>
      <c r="K1692" s="1321"/>
      <c r="L1692" s="1286"/>
      <c r="M1692" s="1291" t="str">
        <f>CONCATENATE('Marks Entry'!$I$3,'Marks Entry'!$J$3)</f>
        <v>Session :-2022-23</v>
      </c>
      <c r="N1692" s="1292"/>
      <c r="O1692" s="1293"/>
      <c r="P1692" s="1007"/>
    </row>
    <row r="1693" spans="1:16" s="73" customFormat="1" ht="15" customHeight="1" thickBot="1">
      <c r="A1693" s="1425"/>
      <c r="B1693" s="1313"/>
      <c r="C1693" s="1317"/>
      <c r="D1693" s="1318"/>
      <c r="E1693" s="1318"/>
      <c r="F1693" s="1318"/>
      <c r="G1693" s="1318"/>
      <c r="H1693" s="1319"/>
      <c r="I1693" s="1322"/>
      <c r="J1693" s="1323"/>
      <c r="K1693" s="1323"/>
      <c r="L1693" s="1287"/>
      <c r="M1693" s="1294"/>
      <c r="N1693" s="1295"/>
      <c r="O1693" s="1296"/>
      <c r="P1693" s="1007"/>
    </row>
    <row r="1694" spans="1:16" s="73" customFormat="1" ht="19.5" customHeight="1">
      <c r="A1694" s="1425"/>
      <c r="B1694" s="543" t="s">
        <v>210</v>
      </c>
      <c r="C1694" s="1297" t="s">
        <v>21</v>
      </c>
      <c r="D1694" s="1298"/>
      <c r="E1694" s="1298"/>
      <c r="F1694" s="1298"/>
      <c r="G1694" s="1299"/>
      <c r="H1694" s="13" t="s">
        <v>161</v>
      </c>
      <c r="I1694" s="1300">
        <f>VLOOKUP($A1688,'Marks Entry'!$B$9:$FN$108,4,0)</f>
        <v>0</v>
      </c>
      <c r="J1694" s="1300"/>
      <c r="K1694" s="1300"/>
      <c r="L1694" s="1300"/>
      <c r="M1694" s="1300"/>
      <c r="N1694" s="1300"/>
      <c r="O1694" s="1301"/>
      <c r="P1694" s="1007"/>
    </row>
    <row r="1695" spans="1:16" s="73" customFormat="1" ht="19.5" customHeight="1">
      <c r="A1695" s="1425"/>
      <c r="B1695" s="543" t="s">
        <v>210</v>
      </c>
      <c r="C1695" s="1283" t="s">
        <v>23</v>
      </c>
      <c r="D1695" s="1284"/>
      <c r="E1695" s="1284"/>
      <c r="F1695" s="1284"/>
      <c r="G1695" s="1285"/>
      <c r="H1695" s="25" t="s">
        <v>161</v>
      </c>
      <c r="I1695" s="1252">
        <f>VLOOKUP($A1688,'Marks Entry'!$B$9:$FN$108,7,0)</f>
        <v>0</v>
      </c>
      <c r="J1695" s="1252"/>
      <c r="K1695" s="1252"/>
      <c r="L1695" s="1252"/>
      <c r="M1695" s="1252"/>
      <c r="N1695" s="1252"/>
      <c r="O1695" s="1253"/>
      <c r="P1695" s="1007"/>
    </row>
    <row r="1696" spans="1:16" s="73" customFormat="1" ht="19.5" customHeight="1">
      <c r="A1696" s="1425"/>
      <c r="B1696" s="543" t="s">
        <v>210</v>
      </c>
      <c r="C1696" s="1283" t="s">
        <v>24</v>
      </c>
      <c r="D1696" s="1284"/>
      <c r="E1696" s="1284"/>
      <c r="F1696" s="1284"/>
      <c r="G1696" s="1285"/>
      <c r="H1696" s="25" t="s">
        <v>161</v>
      </c>
      <c r="I1696" s="1252">
        <f>VLOOKUP($A1688,'Marks Entry'!$B$9:$FN$108,8,0)</f>
        <v>0</v>
      </c>
      <c r="J1696" s="1252"/>
      <c r="K1696" s="1252"/>
      <c r="L1696" s="1252"/>
      <c r="M1696" s="1252"/>
      <c r="N1696" s="1252"/>
      <c r="O1696" s="1253"/>
      <c r="P1696" s="1007"/>
    </row>
    <row r="1697" spans="1:16" s="73" customFormat="1" ht="19.5" customHeight="1">
      <c r="A1697" s="1425"/>
      <c r="B1697" s="543" t="s">
        <v>210</v>
      </c>
      <c r="C1697" s="1283" t="s">
        <v>55</v>
      </c>
      <c r="D1697" s="1284"/>
      <c r="E1697" s="1284"/>
      <c r="F1697" s="1284"/>
      <c r="G1697" s="1285"/>
      <c r="H1697" s="25" t="s">
        <v>161</v>
      </c>
      <c r="I1697" s="1252">
        <f>VLOOKUP($A1688,'Marks Entry'!$B$9:$FN$108,9,0)</f>
        <v>0</v>
      </c>
      <c r="J1697" s="1252"/>
      <c r="K1697" s="1252"/>
      <c r="L1697" s="1252"/>
      <c r="M1697" s="1252"/>
      <c r="N1697" s="1252"/>
      <c r="O1697" s="1253"/>
      <c r="P1697" s="1007"/>
    </row>
    <row r="1698" spans="1:16" s="73" customFormat="1" ht="19.5" customHeight="1">
      <c r="A1698" s="1425"/>
      <c r="B1698" s="543" t="s">
        <v>210</v>
      </c>
      <c r="C1698" s="1283" t="s">
        <v>56</v>
      </c>
      <c r="D1698" s="1284"/>
      <c r="E1698" s="1284"/>
      <c r="F1698" s="1284"/>
      <c r="G1698" s="1285"/>
      <c r="H1698" s="25" t="s">
        <v>161</v>
      </c>
      <c r="I1698" s="1251" t="str">
        <f>CONCATENATE('Marks Entry'!$G$4,'Marks Entry'!$J$4)</f>
        <v>6(A)</v>
      </c>
      <c r="J1698" s="1252"/>
      <c r="K1698" s="1252"/>
      <c r="L1698" s="1252"/>
      <c r="M1698" s="1252"/>
      <c r="N1698" s="1252"/>
      <c r="O1698" s="1253"/>
      <c r="P1698" s="1007"/>
    </row>
    <row r="1699" spans="1:16" s="73" customFormat="1" ht="19.5" customHeight="1" thickBot="1">
      <c r="A1699" s="1425"/>
      <c r="B1699" s="543" t="s">
        <v>210</v>
      </c>
      <c r="C1699" s="1254" t="s">
        <v>26</v>
      </c>
      <c r="D1699" s="1255"/>
      <c r="E1699" s="1255"/>
      <c r="F1699" s="1255"/>
      <c r="G1699" s="1256"/>
      <c r="H1699" s="61" t="s">
        <v>161</v>
      </c>
      <c r="I1699" s="1257">
        <f>VLOOKUP($A1688,'Marks Entry'!$B$9:$FN$108,10,0)</f>
        <v>0</v>
      </c>
      <c r="J1699" s="1257"/>
      <c r="K1699" s="1257"/>
      <c r="L1699" s="1257"/>
      <c r="M1699" s="1257"/>
      <c r="N1699" s="1257"/>
      <c r="O1699" s="1258"/>
      <c r="P1699" s="1007"/>
    </row>
    <row r="1700" spans="1:16" s="73" customFormat="1" ht="34.5" customHeight="1">
      <c r="A1700" s="1425"/>
      <c r="B1700" s="543" t="s">
        <v>210</v>
      </c>
      <c r="C1700" s="1259" t="s">
        <v>57</v>
      </c>
      <c r="D1700" s="1260"/>
      <c r="E1700" s="525" t="s">
        <v>82</v>
      </c>
      <c r="F1700" s="525" t="s">
        <v>83</v>
      </c>
      <c r="G1700" s="525" t="str">
        <f>'Marks Entry'!$R$5</f>
        <v>No Bag Day Activity</v>
      </c>
      <c r="H1700" s="521" t="s">
        <v>32</v>
      </c>
      <c r="I1700" s="1261" t="s">
        <v>58</v>
      </c>
      <c r="J1700" s="1262"/>
      <c r="K1700" s="522" t="s">
        <v>203</v>
      </c>
      <c r="L1700" s="1263" t="s">
        <v>94</v>
      </c>
      <c r="M1700" s="1264"/>
      <c r="N1700" s="535" t="s">
        <v>86</v>
      </c>
      <c r="O1700" s="1265" t="s">
        <v>101</v>
      </c>
      <c r="P1700" s="1007"/>
    </row>
    <row r="1701" spans="1:16" s="73" customFormat="1" ht="20.45" customHeight="1" thickBot="1">
      <c r="A1701" s="1425"/>
      <c r="B1701" s="543" t="s">
        <v>210</v>
      </c>
      <c r="C1701" s="1267" t="s">
        <v>59</v>
      </c>
      <c r="D1701" s="1268"/>
      <c r="E1701" s="549">
        <f>'Marks Entry'!$N$7</f>
        <v>10</v>
      </c>
      <c r="F1701" s="549">
        <f>'Marks Entry'!$Q$7</f>
        <v>10</v>
      </c>
      <c r="G1701" s="549">
        <f>'Marks Entry'!$T$7</f>
        <v>10</v>
      </c>
      <c r="H1701" s="111">
        <f>SUM(E1701:G1701)</f>
        <v>30</v>
      </c>
      <c r="I1701" s="1269">
        <f>'Marks Entry'!$X$7</f>
        <v>70</v>
      </c>
      <c r="J1701" s="1270"/>
      <c r="K1701" s="531">
        <f>SUM(H1701,I1701)</f>
        <v>100</v>
      </c>
      <c r="L1701" s="1330">
        <f>'Marks Entry'!$AA$7</f>
        <v>100</v>
      </c>
      <c r="M1701" s="1331"/>
      <c r="N1701" s="536">
        <f>H1701+I1701+L1701</f>
        <v>200</v>
      </c>
      <c r="O1701" s="1266"/>
      <c r="P1701" s="1007"/>
    </row>
    <row r="1702" spans="1:16" s="73" customFormat="1" ht="20.45" customHeight="1">
      <c r="A1702" s="1425"/>
      <c r="B1702" s="543" t="s">
        <v>210</v>
      </c>
      <c r="C1702" s="1324" t="str">
        <f>'Marks Entry'!$L$3</f>
        <v>HINDI</v>
      </c>
      <c r="D1702" s="1325"/>
      <c r="E1702" s="527">
        <f>IF($L1691="TC",0,IF($L1691="Nso",0,VLOOKUP($A1688,'Marks Entry'!$B$9:$FN$108,13,0)))</f>
        <v>0</v>
      </c>
      <c r="F1702" s="527">
        <f>IF($L1691="TC",0,IF($L1691="Nso",0,VLOOKUP($A1688,'Marks Entry'!$B$9:$FN$108,16,0)))</f>
        <v>0</v>
      </c>
      <c r="G1702" s="527">
        <f>IF($L1691="TC",0,IF($L1691="Nso",0,VLOOKUP($A1688,'Marks Entry'!$B$9:$FN$108,19,0)))</f>
        <v>0</v>
      </c>
      <c r="H1702" s="528">
        <f>SUM(E1702:G1702)</f>
        <v>0</v>
      </c>
      <c r="I1702" s="1326">
        <f>IF($L1691="TC",0,IF($L1691="Nso",0,VLOOKUP($A1688,'Marks Entry'!$B$9:$FN$108,23,0)))</f>
        <v>0</v>
      </c>
      <c r="J1702" s="1327"/>
      <c r="K1702" s="532">
        <f>SUM(H1702,I1702)</f>
        <v>0</v>
      </c>
      <c r="L1702" s="1328">
        <f>IF($L1691="TC",0,IF($L1691="Nso",0,VLOOKUP($A1688,'Marks Entry'!$B$9:$FN$108,26,0)))</f>
        <v>0</v>
      </c>
      <c r="M1702" s="1329"/>
      <c r="N1702" s="537">
        <f>SUM(H1702,I1702,L1702)</f>
        <v>0</v>
      </c>
      <c r="O1702" s="544" t="str">
        <f>IF($L1691="TC",0,IF($L1691="Nso",0,VLOOKUP($A1688,'Marks Entry'!$B$9:$FN$108,30,0)))</f>
        <v>E</v>
      </c>
      <c r="P1702" s="1007"/>
    </row>
    <row r="1703" spans="1:16" s="73" customFormat="1" ht="20.45" customHeight="1">
      <c r="A1703" s="1425"/>
      <c r="B1703" s="543" t="s">
        <v>210</v>
      </c>
      <c r="C1703" s="1271" t="str">
        <f>'Marks Entry'!$AF$3</f>
        <v>ENGLISH</v>
      </c>
      <c r="D1703" s="1272"/>
      <c r="E1703" s="527">
        <f>IF($L1691="TC",0,IF($L1691="Nso",0,VLOOKUP($A1688,'Marks Entry'!$B$9:$FN$108,33,0)))</f>
        <v>0</v>
      </c>
      <c r="F1703" s="527">
        <f>IF($L1691="TC",0,IF($L1691="Nso",0,VLOOKUP($A1688,'Marks Entry'!$B$9:$FN$108,36,0)))</f>
        <v>0</v>
      </c>
      <c r="G1703" s="527">
        <f>IF($L1691="TC",0,IF($L1691="Nso",0,VLOOKUP($A1688,'Marks Entry'!$B$9:$FN$108,39,0)))</f>
        <v>0</v>
      </c>
      <c r="H1703" s="529">
        <f t="shared" ref="H1703:H1707" si="138">SUM(E1703:G1703)</f>
        <v>0</v>
      </c>
      <c r="I1703" s="1273">
        <f>IF($L1691="TC",0,IF($L1691="Nso",0,VLOOKUP($A1688,'Marks Entry'!$B$9:$FN$108,43,0)))</f>
        <v>0</v>
      </c>
      <c r="J1703" s="1274"/>
      <c r="K1703" s="533">
        <f t="shared" ref="K1703:K1707" si="139">SUM(H1703,I1703)</f>
        <v>0</v>
      </c>
      <c r="L1703" s="1275">
        <f>IF($L1691="TC",0,IF($L1691="Nso",0,VLOOKUP($A1688,'Marks Entry'!$B$9:$FN$108,46,0)))</f>
        <v>0</v>
      </c>
      <c r="M1703" s="1276"/>
      <c r="N1703" s="537">
        <f t="shared" ref="N1703:N1707" si="140">SUM(H1703,I1703,L1703)</f>
        <v>0</v>
      </c>
      <c r="O1703" s="544" t="str">
        <f>IF($L1691="TC",0,IF($L1691="Nso",0,VLOOKUP($A1688,'Marks Entry'!$B$9:$FN$108,50,0)))</f>
        <v>E</v>
      </c>
      <c r="P1703" s="1007"/>
    </row>
    <row r="1704" spans="1:16" s="73" customFormat="1" ht="20.45" customHeight="1">
      <c r="A1704" s="1425"/>
      <c r="B1704" s="543" t="s">
        <v>210</v>
      </c>
      <c r="C1704" s="1271" t="str">
        <f>'Marks Entry'!$AZ$3</f>
        <v>SANSKRIT</v>
      </c>
      <c r="D1704" s="1272"/>
      <c r="E1704" s="527">
        <f>IF($L1691="TC",0,IF($L1691="Nso",0,VLOOKUP($A1688,'Marks Entry'!$B$9:$FN$108,53,0)))</f>
        <v>0</v>
      </c>
      <c r="F1704" s="527">
        <f>IF($L1691="TC",0,IF($L1691="TC",0,IF($L1691="Nso",0,VLOOKUP($A1688,'Marks Entry'!$B$9:$FN$108,56,0))))</f>
        <v>0</v>
      </c>
      <c r="G1704" s="527">
        <f>IF($L1691="TC",0,IF($L1691="TC",0,IF($L1691="Nso",0,VLOOKUP($A1688,'Marks Entry'!$B$9:$FN$108,59,0))))</f>
        <v>0</v>
      </c>
      <c r="H1704" s="529">
        <f t="shared" si="138"/>
        <v>0</v>
      </c>
      <c r="I1704" s="1273">
        <f>IF($L1691="TC",0,IF($L1691="Nso",0,VLOOKUP($A1688,'Marks Entry'!$B$9:$FN$108,63,0)))</f>
        <v>0</v>
      </c>
      <c r="J1704" s="1274"/>
      <c r="K1704" s="533">
        <f t="shared" si="139"/>
        <v>0</v>
      </c>
      <c r="L1704" s="1275">
        <f>IF($L1691="TC",0,IF($L1691="Nso",0,VLOOKUP($A1688,'Marks Entry'!$B$9:$FN$108,66,0)))</f>
        <v>0</v>
      </c>
      <c r="M1704" s="1276"/>
      <c r="N1704" s="537">
        <f t="shared" si="140"/>
        <v>0</v>
      </c>
      <c r="O1704" s="544" t="str">
        <f>IF($L1691="TC",0,IF($L1691="Nso",0,VLOOKUP($A1688,'Marks Entry'!$B$9:$FN$108,70,0)))</f>
        <v>E</v>
      </c>
      <c r="P1704" s="1007"/>
    </row>
    <row r="1705" spans="1:16" s="73" customFormat="1" ht="20.45" customHeight="1">
      <c r="A1705" s="1425"/>
      <c r="B1705" s="543" t="s">
        <v>210</v>
      </c>
      <c r="C1705" s="1271" t="str">
        <f>'Marks Entry'!$BT$3</f>
        <v>SCIENCE</v>
      </c>
      <c r="D1705" s="1272"/>
      <c r="E1705" s="527">
        <f>IF($L1691="TC",0,IF($L1691="Nso",0,VLOOKUP($A1688,'Marks Entry'!$B$9:$FN$108,73,0)))</f>
        <v>0</v>
      </c>
      <c r="F1705" s="527">
        <f>IF($L1691="TC",0,IF($L1691="Nso",0,VLOOKUP($A1688,'Marks Entry'!$B$9:$FN$108,76,0)))</f>
        <v>0</v>
      </c>
      <c r="G1705" s="527">
        <f>IF($L1691="TC",0,IF($L1691="Nso",0,VLOOKUP($A1688,'Marks Entry'!$B$9:$FN$108,79,0)))</f>
        <v>0</v>
      </c>
      <c r="H1705" s="529">
        <f t="shared" si="138"/>
        <v>0</v>
      </c>
      <c r="I1705" s="1273">
        <f>IF($L1691="TC",0,IF($L1691="Nso",0,VLOOKUP($A1688,'Marks Entry'!$B$9:$FN$108,83,0)))</f>
        <v>0</v>
      </c>
      <c r="J1705" s="1274"/>
      <c r="K1705" s="533">
        <f t="shared" si="139"/>
        <v>0</v>
      </c>
      <c r="L1705" s="1275">
        <f>IF($L1691="TC",0,IF($L1691="Nso",0,VLOOKUP($A1688,'Marks Entry'!$B$9:$FN$108,86,0)))</f>
        <v>0</v>
      </c>
      <c r="M1705" s="1276"/>
      <c r="N1705" s="537">
        <f t="shared" si="140"/>
        <v>0</v>
      </c>
      <c r="O1705" s="544" t="str">
        <f>IF($L1691="TC",0,IF($L1691="Nso",0,VLOOKUP($A1688,'Marks Entry'!$B$9:$FN$108,90,0)))</f>
        <v>E</v>
      </c>
      <c r="P1705" s="1007"/>
    </row>
    <row r="1706" spans="1:16" s="73" customFormat="1" ht="20.45" customHeight="1">
      <c r="A1706" s="1425"/>
      <c r="B1706" s="543" t="s">
        <v>210</v>
      </c>
      <c r="C1706" s="1271" t="str">
        <f>'Marks Entry'!$CN$3</f>
        <v>MATHEMATICS</v>
      </c>
      <c r="D1706" s="1272"/>
      <c r="E1706" s="527">
        <f>IF($L1691="TC",0,IF($L1691="Nso",0,VLOOKUP($A1688,'Marks Entry'!$B$9:$FN$108,93,0)))</f>
        <v>0</v>
      </c>
      <c r="F1706" s="527">
        <f>IF($L1691="TC",0,IF($L1691="Nso",0,VLOOKUP($A1688,'Marks Entry'!$B$9:$FN$108,96,0)))</f>
        <v>0</v>
      </c>
      <c r="G1706" s="527">
        <f>IF($L1691="TC",0,IF($L1691="Nso",0,VLOOKUP($A1688,'Marks Entry'!$B$9:$FN$108,99,0)))</f>
        <v>0</v>
      </c>
      <c r="H1706" s="529">
        <f t="shared" si="138"/>
        <v>0</v>
      </c>
      <c r="I1706" s="1273">
        <f>IF($L1691="TC",0,IF($L1691="Nso",0,VLOOKUP($A1688,'Marks Entry'!$B$9:$FN$108,103,0)))</f>
        <v>0</v>
      </c>
      <c r="J1706" s="1274"/>
      <c r="K1706" s="533">
        <f t="shared" si="139"/>
        <v>0</v>
      </c>
      <c r="L1706" s="1275">
        <f>IF($L1691="TC",0,IF($L1691="Nso",0,VLOOKUP($A1688,'Marks Entry'!$B$9:$FN$108,106,0)))</f>
        <v>0</v>
      </c>
      <c r="M1706" s="1276"/>
      <c r="N1706" s="537">
        <f t="shared" si="140"/>
        <v>0</v>
      </c>
      <c r="O1706" s="544" t="str">
        <f>IF($L1691="TC",0,IF($L1691="Nso",0,VLOOKUP($A1688,'Marks Entry'!$B$9:$FN$108,110,0)))</f>
        <v>E</v>
      </c>
      <c r="P1706" s="1007"/>
    </row>
    <row r="1707" spans="1:16" s="73" customFormat="1" ht="20.45" customHeight="1" thickBot="1">
      <c r="A1707" s="1425"/>
      <c r="B1707" s="543" t="s">
        <v>210</v>
      </c>
      <c r="C1707" s="1277" t="str">
        <f>'Marks Entry'!$DH$3</f>
        <v>SOCIAL SCIENCE</v>
      </c>
      <c r="D1707" s="1278"/>
      <c r="E1707" s="527">
        <f>IF($L1691="TC",0,IF($L1691="Nso",0,VLOOKUP($A1688,'Marks Entry'!$B$9:$FN$108,113,0)))</f>
        <v>0</v>
      </c>
      <c r="F1707" s="527">
        <f>IF($L1691="TC",0,IF($L1691="Nso",0,VLOOKUP($A1688,'Marks Entry'!$B$9:$FN$108,116,0)))</f>
        <v>0</v>
      </c>
      <c r="G1707" s="527">
        <f>IF($L1691="TC",0,IF($L1691="Nso",0,VLOOKUP($A1688,'Marks Entry'!$B$9:$FN$108,119,0)))</f>
        <v>0</v>
      </c>
      <c r="H1707" s="530">
        <f t="shared" si="138"/>
        <v>0</v>
      </c>
      <c r="I1707" s="1279">
        <f>IF($L1691="TC",0,IF($L1691="Nso",0,VLOOKUP($A1688,'Marks Entry'!$B$9:$FN$108,123,0)))</f>
        <v>0</v>
      </c>
      <c r="J1707" s="1280"/>
      <c r="K1707" s="534">
        <f t="shared" si="139"/>
        <v>0</v>
      </c>
      <c r="L1707" s="1281">
        <f>IF($L1691="TC",0,IF($L1691="Nso",0,VLOOKUP($A1688,'Marks Entry'!$B$9:$FN$108,126,0)))</f>
        <v>0</v>
      </c>
      <c r="M1707" s="1282"/>
      <c r="N1707" s="537">
        <f t="shared" si="140"/>
        <v>0</v>
      </c>
      <c r="O1707" s="544" t="str">
        <f>IF($L1691="TC",0,IF($L1691="Nso",0,VLOOKUP($A1688,'Marks Entry'!$B$9:$FN$108,130,0)))</f>
        <v>E</v>
      </c>
      <c r="P1707" s="1007"/>
    </row>
    <row r="1708" spans="1:16" s="73" customFormat="1" ht="20.45" customHeight="1">
      <c r="A1708" s="1425"/>
      <c r="B1708" s="543" t="s">
        <v>210</v>
      </c>
      <c r="C1708" s="1350" t="s">
        <v>87</v>
      </c>
      <c r="D1708" s="1351"/>
      <c r="E1708" s="1352"/>
      <c r="F1708" s="1356" t="s">
        <v>88</v>
      </c>
      <c r="G1708" s="1357"/>
      <c r="H1708" s="1358" t="s">
        <v>89</v>
      </c>
      <c r="I1708" s="1358"/>
      <c r="J1708" s="1359" t="s">
        <v>44</v>
      </c>
      <c r="K1708" s="1360"/>
      <c r="L1708" s="236" t="s">
        <v>95</v>
      </c>
      <c r="M1708" s="691" t="s">
        <v>208</v>
      </c>
      <c r="N1708" s="200" t="s">
        <v>42</v>
      </c>
      <c r="O1708" s="545" t="s">
        <v>46</v>
      </c>
      <c r="P1708" s="1007"/>
    </row>
    <row r="1709" spans="1:16" s="73" customFormat="1" ht="20.45" customHeight="1" thickBot="1">
      <c r="A1709" s="1425"/>
      <c r="B1709" s="543" t="s">
        <v>210</v>
      </c>
      <c r="C1709" s="1353"/>
      <c r="D1709" s="1354"/>
      <c r="E1709" s="1355"/>
      <c r="F1709" s="1361">
        <f>IF($L1691="TC",0,IF($L1691="Nso",0,VLOOKUP($A1688,'Marks Entry'!$B$9:$FN$108,161,0)))</f>
        <v>1200</v>
      </c>
      <c r="G1709" s="1362"/>
      <c r="H1709" s="1363">
        <f>IF($L1691="TC",0,IF($L1691="Nso",0,VLOOKUP($A1688,'Marks Entry'!$B$9:$FN$108,162,0)))</f>
        <v>0</v>
      </c>
      <c r="I1709" s="1363"/>
      <c r="J1709" s="1364">
        <f>IF($L1691="TC",0,IF($L1691="Nso",0,VLOOKUP($A1688,'Marks Entry'!$B$9:$FN$108,163,0)))</f>
        <v>0</v>
      </c>
      <c r="K1709" s="1365"/>
      <c r="L1709" s="237" t="str">
        <f>IF($L1691="TC",0,IF($L1691="Nso",0,VLOOKUP($A1688,'Marks Entry'!$B$9:$FN$108,164,0)))</f>
        <v/>
      </c>
      <c r="M1709" s="237" t="str">
        <f>IF($L1691="TC",0,IF($L1691="Nso",0,VLOOKUP($A1688,'Marks Entry'!$B$9:$FN$108,165,0)))</f>
        <v/>
      </c>
      <c r="N1709" s="542" t="str">
        <f>IF($L1691="TC","TC",IF($L1691="Nso","NSO",VLOOKUP($A1688,'Marks Entry'!$B$9:$FN$108,166,0)))</f>
        <v>PROMOTED</v>
      </c>
      <c r="O1709" s="546" t="str">
        <f>IF($L1691="Nso",0,VLOOKUP($A1688,'Marks Entry'!$B$9:$FN$108,168,0))</f>
        <v/>
      </c>
      <c r="P1709" s="1007"/>
    </row>
    <row r="1710" spans="1:16" s="73" customFormat="1" ht="20.45" customHeight="1">
      <c r="A1710" s="1425"/>
      <c r="B1710" s="543" t="s">
        <v>210</v>
      </c>
      <c r="C1710" s="1332" t="s">
        <v>62</v>
      </c>
      <c r="D1710" s="1333"/>
      <c r="E1710" s="1333"/>
      <c r="F1710" s="1333"/>
      <c r="G1710" s="1333"/>
      <c r="H1710" s="1333"/>
      <c r="I1710" s="1334"/>
      <c r="J1710" s="1335" t="s">
        <v>63</v>
      </c>
      <c r="K1710" s="1335"/>
      <c r="L1710" s="1336"/>
      <c r="M1710" s="238">
        <f>IF($L1691="TC",0,IF($L1691="Nso",0,VLOOKUP($A1688,'Marks Entry'!$B$9:$FN$108,158,0)))</f>
        <v>0</v>
      </c>
      <c r="N1710" s="1337" t="s">
        <v>104</v>
      </c>
      <c r="O1710" s="1338"/>
      <c r="P1710" s="1007"/>
    </row>
    <row r="1711" spans="1:16" s="73" customFormat="1" ht="20.45" customHeight="1" thickBot="1">
      <c r="A1711" s="1425"/>
      <c r="B1711" s="543" t="s">
        <v>210</v>
      </c>
      <c r="C1711" s="1339" t="s">
        <v>57</v>
      </c>
      <c r="D1711" s="1340"/>
      <c r="E1711" s="1340"/>
      <c r="F1711" s="1341" t="s">
        <v>168</v>
      </c>
      <c r="G1711" s="1341"/>
      <c r="H1711" s="1341"/>
      <c r="I1711" s="523" t="s">
        <v>50</v>
      </c>
      <c r="J1711" s="1342" t="s">
        <v>64</v>
      </c>
      <c r="K1711" s="1342"/>
      <c r="L1711" s="1343"/>
      <c r="M1711" s="239">
        <f>IF($L1691="TC",0,IF($L1691="Nso",0,VLOOKUP($A1688,'Marks Entry'!$B$9:$FN$108,159,0)))</f>
        <v>0</v>
      </c>
      <c r="N1711" s="1344" t="str">
        <f>IF($L1691="TC",0,IF($L1691="Nso",0,VLOOKUP($A1688,'Marks Entry'!$B$9:$FN$108,160,0)))</f>
        <v/>
      </c>
      <c r="O1711" s="1345"/>
      <c r="P1711" s="1007"/>
    </row>
    <row r="1712" spans="1:16" s="73" customFormat="1" ht="20.45" customHeight="1">
      <c r="A1712" s="1425"/>
      <c r="B1712" s="543" t="s">
        <v>210</v>
      </c>
      <c r="C1712" s="1339"/>
      <c r="D1712" s="1340"/>
      <c r="E1712" s="1340"/>
      <c r="F1712" s="1341"/>
      <c r="G1712" s="1341"/>
      <c r="H1712" s="1341"/>
      <c r="I1712" s="524" t="s">
        <v>102</v>
      </c>
      <c r="J1712" s="1346" t="s">
        <v>65</v>
      </c>
      <c r="K1712" s="1346"/>
      <c r="L1712" s="1347"/>
      <c r="M1712" s="1348" t="str">
        <f>IF($L1691="TC",0,IF($L1691="Nso",0,VLOOKUP($A1688,'Marks Entry'!$B$9:$FN$108,169,0)))</f>
        <v>Need Improvement</v>
      </c>
      <c r="N1712" s="1348"/>
      <c r="O1712" s="1349"/>
      <c r="P1712" s="1007"/>
    </row>
    <row r="1713" spans="1:16" s="73" customFormat="1" ht="20.45" customHeight="1">
      <c r="A1713" s="1425"/>
      <c r="B1713" s="543" t="s">
        <v>210</v>
      </c>
      <c r="C1713" s="1397" t="str">
        <f>'Marks Entry'!$EB$3</f>
        <v>Work Exp.</v>
      </c>
      <c r="D1713" s="1398"/>
      <c r="E1713" s="1399"/>
      <c r="F1713" s="1400" t="str">
        <f>IF($L1691="TC",0,IF($L1691="Nso",0,VLOOKUP($A1688,'Marks Entry'!$B$9:$GM$108,186,0)))</f>
        <v>0/100</v>
      </c>
      <c r="G1713" s="1400"/>
      <c r="H1713" s="1400"/>
      <c r="I1713" s="59" t="str">
        <f>IF($L1691="TC",0,IF($L1691="Nso",0,VLOOKUP($A1688,'Marks Entry'!$B$9:$GM$108,139,0)))</f>
        <v>E</v>
      </c>
      <c r="J1713" s="1401" t="s">
        <v>81</v>
      </c>
      <c r="K1713" s="1401"/>
      <c r="L1713" s="1402"/>
      <c r="M1713" s="1403">
        <f>'Marks Entry'!$AA$2</f>
        <v>45041</v>
      </c>
      <c r="N1713" s="1403"/>
      <c r="O1713" s="1404"/>
      <c r="P1713" s="1007"/>
    </row>
    <row r="1714" spans="1:16" s="73" customFormat="1" ht="20.45" customHeight="1">
      <c r="A1714" s="1425"/>
      <c r="B1714" s="543" t="s">
        <v>210</v>
      </c>
      <c r="C1714" s="1405" t="str">
        <f>'Marks Entry'!$EK$3</f>
        <v>Art Edu.</v>
      </c>
      <c r="D1714" s="1400"/>
      <c r="E1714" s="1400"/>
      <c r="F1714" s="1406" t="str">
        <f>IF($L1691="TC",0,IF($L1691="Nso",0,VLOOKUP($A1688,'Marks Entry'!$B$9:$GM$108,190,0)))</f>
        <v>0/100</v>
      </c>
      <c r="G1714" s="1407"/>
      <c r="H1714" s="1408"/>
      <c r="I1714" s="59" t="str">
        <f>IF($L1691="TC",0,IF($L1691="Nso",0,VLOOKUP($A1688,'Marks Entry'!$B$9:$GM$108,148,0)))</f>
        <v>E</v>
      </c>
      <c r="J1714" s="1409"/>
      <c r="K1714" s="1409"/>
      <c r="L1714" s="1410"/>
      <c r="M1714" s="1410"/>
      <c r="N1714" s="1410"/>
      <c r="O1714" s="1411"/>
      <c r="P1714" s="1007"/>
    </row>
    <row r="1715" spans="1:16" s="73" customFormat="1" ht="20.45" customHeight="1">
      <c r="A1715" s="1425"/>
      <c r="B1715" s="543" t="s">
        <v>210</v>
      </c>
      <c r="C1715" s="1366" t="str">
        <f>'Marks Entry'!$ET$3</f>
        <v>HEALTH &amp; PHY. EDU.</v>
      </c>
      <c r="D1715" s="1367"/>
      <c r="E1715" s="1367"/>
      <c r="F1715" s="1368" t="str">
        <f>IF($L1691="TC",0,IF($L1691="Nso",0,VLOOKUP($A1688,'Marks Entry'!$B$9:$GM$108,194,0)))</f>
        <v>0/100</v>
      </c>
      <c r="G1715" s="1369"/>
      <c r="H1715" s="1370"/>
      <c r="I1715" s="59" t="str">
        <f>IF($L1691="TC",0,IF($L1691="Nso",0,VLOOKUP($A1688,'Marks Entry'!$B$9:$GM$108,157,0)))</f>
        <v>E</v>
      </c>
      <c r="J1715" s="1371" t="s">
        <v>77</v>
      </c>
      <c r="K1715" s="1372"/>
      <c r="L1715" s="1373"/>
      <c r="M1715" s="1377"/>
      <c r="N1715" s="1372"/>
      <c r="O1715" s="1378"/>
      <c r="P1715" s="1007"/>
    </row>
    <row r="1716" spans="1:16" s="73" customFormat="1" ht="20.45" customHeight="1">
      <c r="A1716" s="1425"/>
      <c r="B1716" s="543" t="s">
        <v>210</v>
      </c>
      <c r="C1716" s="1381" t="s">
        <v>66</v>
      </c>
      <c r="D1716" s="1382"/>
      <c r="E1716" s="1382"/>
      <c r="F1716" s="1382"/>
      <c r="G1716" s="1382"/>
      <c r="H1716" s="1382"/>
      <c r="I1716" s="1383"/>
      <c r="J1716" s="1374"/>
      <c r="K1716" s="1375"/>
      <c r="L1716" s="1376"/>
      <c r="M1716" s="1379"/>
      <c r="N1716" s="1375"/>
      <c r="O1716" s="1380"/>
      <c r="P1716" s="1007"/>
    </row>
    <row r="1717" spans="1:16" s="73" customFormat="1" ht="20.45" customHeight="1" thickBot="1">
      <c r="A1717" s="1425"/>
      <c r="B1717" s="543" t="s">
        <v>210</v>
      </c>
      <c r="C1717" s="60" t="s">
        <v>67</v>
      </c>
      <c r="D1717" s="1384" t="s">
        <v>72</v>
      </c>
      <c r="E1717" s="1385"/>
      <c r="F1717" s="1384" t="s">
        <v>73</v>
      </c>
      <c r="G1717" s="1386"/>
      <c r="H1717" s="1386"/>
      <c r="I1717" s="1387"/>
      <c r="J1717" s="1388" t="s">
        <v>78</v>
      </c>
      <c r="K1717" s="1389"/>
      <c r="L1717" s="1389"/>
      <c r="M1717" s="1389"/>
      <c r="N1717" s="1389"/>
      <c r="O1717" s="1390"/>
      <c r="P1717" s="1007"/>
    </row>
    <row r="1718" spans="1:16" s="73" customFormat="1" ht="20.45" customHeight="1">
      <c r="A1718" s="1425"/>
      <c r="B1718" s="543" t="s">
        <v>210</v>
      </c>
      <c r="C1718" s="690" t="s">
        <v>68</v>
      </c>
      <c r="D1718" s="1328" t="s">
        <v>211</v>
      </c>
      <c r="E1718" s="1327"/>
      <c r="F1718" s="1394" t="s">
        <v>74</v>
      </c>
      <c r="G1718" s="1395"/>
      <c r="H1718" s="1395"/>
      <c r="I1718" s="1396"/>
      <c r="J1718" s="1391"/>
      <c r="K1718" s="1392"/>
      <c r="L1718" s="1392"/>
      <c r="M1718" s="1392"/>
      <c r="N1718" s="1392"/>
      <c r="O1718" s="1393"/>
      <c r="P1718" s="1007"/>
    </row>
    <row r="1719" spans="1:16" s="73" customFormat="1" ht="20.45" customHeight="1">
      <c r="A1719" s="1425"/>
      <c r="B1719" s="543" t="s">
        <v>210</v>
      </c>
      <c r="C1719" s="689" t="s">
        <v>69</v>
      </c>
      <c r="D1719" s="1275" t="s">
        <v>212</v>
      </c>
      <c r="E1719" s="1274"/>
      <c r="F1719" s="1413" t="s">
        <v>75</v>
      </c>
      <c r="G1719" s="1414"/>
      <c r="H1719" s="1414"/>
      <c r="I1719" s="1415"/>
      <c r="J1719" s="1391"/>
      <c r="K1719" s="1392"/>
      <c r="L1719" s="1392"/>
      <c r="M1719" s="1392"/>
      <c r="N1719" s="1392"/>
      <c r="O1719" s="1393"/>
      <c r="P1719" s="1007"/>
    </row>
    <row r="1720" spans="1:16" s="73" customFormat="1" ht="20.45" customHeight="1">
      <c r="A1720" s="1425"/>
      <c r="B1720" s="543" t="s">
        <v>210</v>
      </c>
      <c r="C1720" s="689" t="s">
        <v>71</v>
      </c>
      <c r="D1720" s="1275" t="s">
        <v>213</v>
      </c>
      <c r="E1720" s="1274"/>
      <c r="F1720" s="1413" t="s">
        <v>76</v>
      </c>
      <c r="G1720" s="1414"/>
      <c r="H1720" s="1414"/>
      <c r="I1720" s="1415"/>
      <c r="J1720" s="1416" t="s">
        <v>90</v>
      </c>
      <c r="K1720" s="1417"/>
      <c r="L1720" s="1417"/>
      <c r="M1720" s="1417"/>
      <c r="N1720" s="1417"/>
      <c r="O1720" s="1418"/>
      <c r="P1720" s="1007"/>
    </row>
    <row r="1721" spans="1:16" s="73" customFormat="1" ht="20.45" customHeight="1">
      <c r="A1721" s="1425"/>
      <c r="B1721" s="543" t="s">
        <v>210</v>
      </c>
      <c r="C1721" s="689" t="s">
        <v>70</v>
      </c>
      <c r="D1721" s="1275" t="s">
        <v>214</v>
      </c>
      <c r="E1721" s="1274"/>
      <c r="F1721" s="1413" t="s">
        <v>103</v>
      </c>
      <c r="G1721" s="1414"/>
      <c r="H1721" s="1414"/>
      <c r="I1721" s="1415"/>
      <c r="J1721" s="1416"/>
      <c r="K1721" s="1417"/>
      <c r="L1721" s="1417"/>
      <c r="M1721" s="1417"/>
      <c r="N1721" s="1417"/>
      <c r="O1721" s="1418"/>
      <c r="P1721" s="1007"/>
    </row>
    <row r="1722" spans="1:16" s="73" customFormat="1" ht="20.45" customHeight="1" thickBot="1">
      <c r="A1722" s="1425"/>
      <c r="B1722" s="547" t="s">
        <v>210</v>
      </c>
      <c r="C1722" s="548" t="s">
        <v>153</v>
      </c>
      <c r="D1722" s="1281" t="s">
        <v>215</v>
      </c>
      <c r="E1722" s="1280"/>
      <c r="F1722" s="1422" t="s">
        <v>216</v>
      </c>
      <c r="G1722" s="1423"/>
      <c r="H1722" s="1423"/>
      <c r="I1722" s="1424"/>
      <c r="J1722" s="1419"/>
      <c r="K1722" s="1420"/>
      <c r="L1722" s="1420"/>
      <c r="M1722" s="1420"/>
      <c r="N1722" s="1420"/>
      <c r="O1722" s="1421"/>
      <c r="P1722" s="1007"/>
    </row>
    <row r="1723" spans="1:16" s="73" customFormat="1" ht="21" customHeight="1">
      <c r="A1723" s="1412"/>
      <c r="B1723" s="1412"/>
      <c r="C1723" s="1412"/>
      <c r="D1723" s="1412"/>
      <c r="E1723" s="1412"/>
      <c r="F1723" s="1412"/>
      <c r="G1723" s="1412"/>
      <c r="H1723" s="1412"/>
      <c r="I1723" s="1412"/>
      <c r="J1723" s="1412"/>
      <c r="K1723" s="1412"/>
      <c r="L1723" s="1412"/>
      <c r="M1723" s="1412"/>
      <c r="N1723" s="1412"/>
      <c r="O1723" s="1412"/>
      <c r="P1723" s="1412"/>
    </row>
    <row r="1724" spans="1:16" s="73" customFormat="1" ht="21" customHeight="1">
      <c r="A1724" s="692"/>
      <c r="B1724" s="688"/>
      <c r="C1724" s="688"/>
      <c r="D1724" s="688"/>
      <c r="E1724" s="688"/>
      <c r="F1724" s="688"/>
      <c r="G1724" s="688"/>
      <c r="H1724" s="688"/>
      <c r="I1724" s="688"/>
      <c r="J1724" s="688"/>
      <c r="K1724" s="688"/>
      <c r="L1724" s="688"/>
      <c r="M1724" s="688"/>
      <c r="N1724" s="688"/>
      <c r="O1724" s="688"/>
      <c r="P1724" s="688"/>
    </row>
    <row r="1725" spans="1:16" s="73" customFormat="1" ht="17.25" customHeight="1" thickBot="1">
      <c r="A1725" s="241">
        <f>A1688+1</f>
        <v>48</v>
      </c>
      <c r="B1725" s="1302" t="s">
        <v>53</v>
      </c>
      <c r="C1725" s="1302"/>
      <c r="D1725" s="1302"/>
      <c r="E1725" s="1302"/>
      <c r="F1725" s="1302"/>
      <c r="G1725" s="1302"/>
      <c r="H1725" s="1302"/>
      <c r="I1725" s="1302"/>
      <c r="J1725" s="1302"/>
      <c r="K1725" s="1302"/>
      <c r="L1725" s="1302"/>
      <c r="M1725" s="1302"/>
      <c r="N1725" s="1302"/>
      <c r="O1725" s="1302"/>
      <c r="P1725" s="1007"/>
    </row>
    <row r="1726" spans="1:16" s="73" customFormat="1" ht="44.25" customHeight="1">
      <c r="A1726" s="1425"/>
      <c r="B1726" s="1304" t="str">
        <f>IF(L1728&gt;0,CONCATENATE(I1728,L1728),0)</f>
        <v>Roll No.:-948</v>
      </c>
      <c r="C1726" s="1306"/>
      <c r="D1726" s="1308" t="str">
        <f>Master!$E$8</f>
        <v>Govt. Sr. Secondary School Raimalwada</v>
      </c>
      <c r="E1726" s="1309"/>
      <c r="F1726" s="1309"/>
      <c r="G1726" s="1309"/>
      <c r="H1726" s="1309"/>
      <c r="I1726" s="1309"/>
      <c r="J1726" s="1309"/>
      <c r="K1726" s="1309"/>
      <c r="L1726" s="1309"/>
      <c r="M1726" s="1309"/>
      <c r="N1726" s="1309"/>
      <c r="O1726" s="1310"/>
      <c r="P1726" s="1007"/>
    </row>
    <row r="1727" spans="1:16" s="73" customFormat="1" ht="26.25" customHeight="1" thickBot="1">
      <c r="A1727" s="1425"/>
      <c r="B1727" s="1305"/>
      <c r="C1727" s="1307"/>
      <c r="D1727" s="1311" t="str">
        <f>Master!$E$11</f>
        <v>P.S.-Bapini (Jodhpur)</v>
      </c>
      <c r="E1727" s="1311"/>
      <c r="F1727" s="1311"/>
      <c r="G1727" s="1311"/>
      <c r="H1727" s="1311"/>
      <c r="I1727" s="1311"/>
      <c r="J1727" s="1311"/>
      <c r="K1727" s="1311"/>
      <c r="L1727" s="1311"/>
      <c r="M1727" s="1311"/>
      <c r="N1727" s="1311"/>
      <c r="O1727" s="1312"/>
      <c r="P1727" s="1007"/>
    </row>
    <row r="1728" spans="1:16" s="73" customFormat="1" ht="15" customHeight="1">
      <c r="A1728" s="1425"/>
      <c r="B1728" s="1313"/>
      <c r="C1728" s="1314" t="s">
        <v>163</v>
      </c>
      <c r="D1728" s="1315"/>
      <c r="E1728" s="1315"/>
      <c r="F1728" s="1315"/>
      <c r="G1728" s="1315"/>
      <c r="H1728" s="1316"/>
      <c r="I1728" s="1320" t="s">
        <v>125</v>
      </c>
      <c r="J1728" s="1321"/>
      <c r="K1728" s="1321"/>
      <c r="L1728" s="1286">
        <f>VLOOKUP(A1725,'Marks Entry'!$B$9:$G$108,6)</f>
        <v>948</v>
      </c>
      <c r="M1728" s="1288" t="str">
        <f>CONCATENATE('Marks Entry'!$C$3,"0",'Marks Entry'!$G$3)</f>
        <v>School U-Dise Code :-08151106901</v>
      </c>
      <c r="N1728" s="1289"/>
      <c r="O1728" s="1290"/>
      <c r="P1728" s="1007"/>
    </row>
    <row r="1729" spans="1:16" s="73" customFormat="1" ht="15" customHeight="1">
      <c r="A1729" s="1425"/>
      <c r="B1729" s="1313"/>
      <c r="C1729" s="1314"/>
      <c r="D1729" s="1315"/>
      <c r="E1729" s="1315"/>
      <c r="F1729" s="1315"/>
      <c r="G1729" s="1315"/>
      <c r="H1729" s="1316"/>
      <c r="I1729" s="1320"/>
      <c r="J1729" s="1321"/>
      <c r="K1729" s="1321"/>
      <c r="L1729" s="1286"/>
      <c r="M1729" s="1291" t="str">
        <f>CONCATENATE('Marks Entry'!$I$3,'Marks Entry'!$J$3)</f>
        <v>Session :-2022-23</v>
      </c>
      <c r="N1729" s="1292"/>
      <c r="O1729" s="1293"/>
      <c r="P1729" s="1007"/>
    </row>
    <row r="1730" spans="1:16" s="73" customFormat="1" ht="15" customHeight="1" thickBot="1">
      <c r="A1730" s="1425"/>
      <c r="B1730" s="1313"/>
      <c r="C1730" s="1317"/>
      <c r="D1730" s="1318"/>
      <c r="E1730" s="1318"/>
      <c r="F1730" s="1318"/>
      <c r="G1730" s="1318"/>
      <c r="H1730" s="1319"/>
      <c r="I1730" s="1322"/>
      <c r="J1730" s="1323"/>
      <c r="K1730" s="1323"/>
      <c r="L1730" s="1287"/>
      <c r="M1730" s="1294"/>
      <c r="N1730" s="1295"/>
      <c r="O1730" s="1296"/>
      <c r="P1730" s="1007"/>
    </row>
    <row r="1731" spans="1:16" s="73" customFormat="1" ht="19.5" customHeight="1">
      <c r="A1731" s="1425"/>
      <c r="B1731" s="543" t="s">
        <v>210</v>
      </c>
      <c r="C1731" s="1297" t="s">
        <v>21</v>
      </c>
      <c r="D1731" s="1298"/>
      <c r="E1731" s="1298"/>
      <c r="F1731" s="1298"/>
      <c r="G1731" s="1299"/>
      <c r="H1731" s="13" t="s">
        <v>161</v>
      </c>
      <c r="I1731" s="1300">
        <f>VLOOKUP($A1725,'Marks Entry'!$B$9:$FN$108,4,0)</f>
        <v>0</v>
      </c>
      <c r="J1731" s="1300"/>
      <c r="K1731" s="1300"/>
      <c r="L1731" s="1300"/>
      <c r="M1731" s="1300"/>
      <c r="N1731" s="1300"/>
      <c r="O1731" s="1301"/>
      <c r="P1731" s="1007"/>
    </row>
    <row r="1732" spans="1:16" s="73" customFormat="1" ht="19.5" customHeight="1">
      <c r="A1732" s="1425"/>
      <c r="B1732" s="543" t="s">
        <v>210</v>
      </c>
      <c r="C1732" s="1283" t="s">
        <v>23</v>
      </c>
      <c r="D1732" s="1284"/>
      <c r="E1732" s="1284"/>
      <c r="F1732" s="1284"/>
      <c r="G1732" s="1285"/>
      <c r="H1732" s="25" t="s">
        <v>161</v>
      </c>
      <c r="I1732" s="1252">
        <f>VLOOKUP($A1725,'Marks Entry'!$B$9:$FN$108,7,0)</f>
        <v>0</v>
      </c>
      <c r="J1732" s="1252"/>
      <c r="K1732" s="1252"/>
      <c r="L1732" s="1252"/>
      <c r="M1732" s="1252"/>
      <c r="N1732" s="1252"/>
      <c r="O1732" s="1253"/>
      <c r="P1732" s="1007"/>
    </row>
    <row r="1733" spans="1:16" s="73" customFormat="1" ht="19.5" customHeight="1">
      <c r="A1733" s="1425"/>
      <c r="B1733" s="543" t="s">
        <v>210</v>
      </c>
      <c r="C1733" s="1283" t="s">
        <v>24</v>
      </c>
      <c r="D1733" s="1284"/>
      <c r="E1733" s="1284"/>
      <c r="F1733" s="1284"/>
      <c r="G1733" s="1285"/>
      <c r="H1733" s="25" t="s">
        <v>161</v>
      </c>
      <c r="I1733" s="1252">
        <f>VLOOKUP($A1725,'Marks Entry'!$B$9:$FN$108,8,0)</f>
        <v>0</v>
      </c>
      <c r="J1733" s="1252"/>
      <c r="K1733" s="1252"/>
      <c r="L1733" s="1252"/>
      <c r="M1733" s="1252"/>
      <c r="N1733" s="1252"/>
      <c r="O1733" s="1253"/>
      <c r="P1733" s="1007"/>
    </row>
    <row r="1734" spans="1:16" s="73" customFormat="1" ht="19.5" customHeight="1">
      <c r="A1734" s="1425"/>
      <c r="B1734" s="543" t="s">
        <v>210</v>
      </c>
      <c r="C1734" s="1283" t="s">
        <v>55</v>
      </c>
      <c r="D1734" s="1284"/>
      <c r="E1734" s="1284"/>
      <c r="F1734" s="1284"/>
      <c r="G1734" s="1285"/>
      <c r="H1734" s="25" t="s">
        <v>161</v>
      </c>
      <c r="I1734" s="1252">
        <f>VLOOKUP($A1725,'Marks Entry'!$B$9:$FN$108,9,0)</f>
        <v>0</v>
      </c>
      <c r="J1734" s="1252"/>
      <c r="K1734" s="1252"/>
      <c r="L1734" s="1252"/>
      <c r="M1734" s="1252"/>
      <c r="N1734" s="1252"/>
      <c r="O1734" s="1253"/>
      <c r="P1734" s="1007"/>
    </row>
    <row r="1735" spans="1:16" s="73" customFormat="1" ht="19.5" customHeight="1">
      <c r="A1735" s="1425"/>
      <c r="B1735" s="543" t="s">
        <v>210</v>
      </c>
      <c r="C1735" s="1283" t="s">
        <v>56</v>
      </c>
      <c r="D1735" s="1284"/>
      <c r="E1735" s="1284"/>
      <c r="F1735" s="1284"/>
      <c r="G1735" s="1285"/>
      <c r="H1735" s="25" t="s">
        <v>161</v>
      </c>
      <c r="I1735" s="1251" t="str">
        <f>CONCATENATE('Marks Entry'!$G$4,'Marks Entry'!$J$4)</f>
        <v>6(A)</v>
      </c>
      <c r="J1735" s="1252"/>
      <c r="K1735" s="1252"/>
      <c r="L1735" s="1252"/>
      <c r="M1735" s="1252"/>
      <c r="N1735" s="1252"/>
      <c r="O1735" s="1253"/>
      <c r="P1735" s="1007"/>
    </row>
    <row r="1736" spans="1:16" s="73" customFormat="1" ht="19.5" customHeight="1" thickBot="1">
      <c r="A1736" s="1425"/>
      <c r="B1736" s="543" t="s">
        <v>210</v>
      </c>
      <c r="C1736" s="1254" t="s">
        <v>26</v>
      </c>
      <c r="D1736" s="1255"/>
      <c r="E1736" s="1255"/>
      <c r="F1736" s="1255"/>
      <c r="G1736" s="1256"/>
      <c r="H1736" s="61" t="s">
        <v>161</v>
      </c>
      <c r="I1736" s="1257">
        <f>VLOOKUP($A1725,'Marks Entry'!$B$9:$FN$108,10,0)</f>
        <v>0</v>
      </c>
      <c r="J1736" s="1257"/>
      <c r="K1736" s="1257"/>
      <c r="L1736" s="1257"/>
      <c r="M1736" s="1257"/>
      <c r="N1736" s="1257"/>
      <c r="O1736" s="1258"/>
      <c r="P1736" s="1007"/>
    </row>
    <row r="1737" spans="1:16" s="73" customFormat="1" ht="34.5" customHeight="1">
      <c r="A1737" s="1425"/>
      <c r="B1737" s="543" t="s">
        <v>210</v>
      </c>
      <c r="C1737" s="1259" t="s">
        <v>57</v>
      </c>
      <c r="D1737" s="1260"/>
      <c r="E1737" s="525" t="s">
        <v>82</v>
      </c>
      <c r="F1737" s="525" t="s">
        <v>83</v>
      </c>
      <c r="G1737" s="525" t="str">
        <f>'Marks Entry'!$R$5</f>
        <v>No Bag Day Activity</v>
      </c>
      <c r="H1737" s="521" t="s">
        <v>32</v>
      </c>
      <c r="I1737" s="1261" t="s">
        <v>58</v>
      </c>
      <c r="J1737" s="1262"/>
      <c r="K1737" s="522" t="s">
        <v>203</v>
      </c>
      <c r="L1737" s="1263" t="s">
        <v>94</v>
      </c>
      <c r="M1737" s="1264"/>
      <c r="N1737" s="535" t="s">
        <v>86</v>
      </c>
      <c r="O1737" s="1265" t="s">
        <v>101</v>
      </c>
      <c r="P1737" s="1007"/>
    </row>
    <row r="1738" spans="1:16" s="73" customFormat="1" ht="20.45" customHeight="1" thickBot="1">
      <c r="A1738" s="1425"/>
      <c r="B1738" s="543" t="s">
        <v>210</v>
      </c>
      <c r="C1738" s="1267" t="s">
        <v>59</v>
      </c>
      <c r="D1738" s="1268"/>
      <c r="E1738" s="549">
        <f>'Marks Entry'!$N$7</f>
        <v>10</v>
      </c>
      <c r="F1738" s="549">
        <f>'Marks Entry'!$Q$7</f>
        <v>10</v>
      </c>
      <c r="G1738" s="549">
        <f>'Marks Entry'!$T$7</f>
        <v>10</v>
      </c>
      <c r="H1738" s="111">
        <f>SUM(E1738:G1738)</f>
        <v>30</v>
      </c>
      <c r="I1738" s="1269">
        <f>'Marks Entry'!$X$7</f>
        <v>70</v>
      </c>
      <c r="J1738" s="1270"/>
      <c r="K1738" s="531">
        <f>SUM(H1738,I1738)</f>
        <v>100</v>
      </c>
      <c r="L1738" s="1330">
        <f>'Marks Entry'!$AA$7</f>
        <v>100</v>
      </c>
      <c r="M1738" s="1331"/>
      <c r="N1738" s="536">
        <f>H1738+I1738+L1738</f>
        <v>200</v>
      </c>
      <c r="O1738" s="1266"/>
      <c r="P1738" s="1007"/>
    </row>
    <row r="1739" spans="1:16" s="73" customFormat="1" ht="20.45" customHeight="1">
      <c r="A1739" s="1425"/>
      <c r="B1739" s="543" t="s">
        <v>210</v>
      </c>
      <c r="C1739" s="1324" t="str">
        <f>'Marks Entry'!$L$3</f>
        <v>HINDI</v>
      </c>
      <c r="D1739" s="1325"/>
      <c r="E1739" s="527">
        <f>IF($L1728="TC",0,IF($L1728="Nso",0,VLOOKUP($A1725,'Marks Entry'!$B$9:$FN$108,13,0)))</f>
        <v>0</v>
      </c>
      <c r="F1739" s="527">
        <f>IF($L1728="TC",0,IF($L1728="Nso",0,VLOOKUP($A1725,'Marks Entry'!$B$9:$FN$108,16,0)))</f>
        <v>0</v>
      </c>
      <c r="G1739" s="527">
        <f>IF($L1728="TC",0,IF($L1728="Nso",0,VLOOKUP($A1725,'Marks Entry'!$B$9:$FN$108,19,0)))</f>
        <v>0</v>
      </c>
      <c r="H1739" s="528">
        <f>SUM(E1739:G1739)</f>
        <v>0</v>
      </c>
      <c r="I1739" s="1326">
        <f>IF($L1728="TC",0,IF($L1728="Nso",0,VLOOKUP($A1725,'Marks Entry'!$B$9:$FN$108,23,0)))</f>
        <v>0</v>
      </c>
      <c r="J1739" s="1327"/>
      <c r="K1739" s="532">
        <f>SUM(H1739,I1739)</f>
        <v>0</v>
      </c>
      <c r="L1739" s="1328">
        <f>IF($L1728="TC",0,IF($L1728="Nso",0,VLOOKUP($A1725,'Marks Entry'!$B$9:$FN$108,26,0)))</f>
        <v>0</v>
      </c>
      <c r="M1739" s="1329"/>
      <c r="N1739" s="537">
        <f>SUM(H1739,I1739,L1739)</f>
        <v>0</v>
      </c>
      <c r="O1739" s="544" t="str">
        <f>IF($L1728="TC",0,IF($L1728="Nso",0,VLOOKUP($A1725,'Marks Entry'!$B$9:$FN$108,30,0)))</f>
        <v>E</v>
      </c>
      <c r="P1739" s="1007"/>
    </row>
    <row r="1740" spans="1:16" s="73" customFormat="1" ht="20.45" customHeight="1">
      <c r="A1740" s="1425"/>
      <c r="B1740" s="543" t="s">
        <v>210</v>
      </c>
      <c r="C1740" s="1271" t="str">
        <f>'Marks Entry'!$AF$3</f>
        <v>ENGLISH</v>
      </c>
      <c r="D1740" s="1272"/>
      <c r="E1740" s="527">
        <f>IF($L1728="TC",0,IF($L1728="Nso",0,VLOOKUP($A1725,'Marks Entry'!$B$9:$FN$108,33,0)))</f>
        <v>0</v>
      </c>
      <c r="F1740" s="527">
        <f>IF($L1728="TC",0,IF($L1728="Nso",0,VLOOKUP($A1725,'Marks Entry'!$B$9:$FN$108,36,0)))</f>
        <v>0</v>
      </c>
      <c r="G1740" s="527">
        <f>IF($L1728="TC",0,IF($L1728="Nso",0,VLOOKUP($A1725,'Marks Entry'!$B$9:$FN$108,39,0)))</f>
        <v>0</v>
      </c>
      <c r="H1740" s="529">
        <f t="shared" ref="H1740:H1744" si="141">SUM(E1740:G1740)</f>
        <v>0</v>
      </c>
      <c r="I1740" s="1273">
        <f>IF($L1728="TC",0,IF($L1728="Nso",0,VLOOKUP($A1725,'Marks Entry'!$B$9:$FN$108,43,0)))</f>
        <v>0</v>
      </c>
      <c r="J1740" s="1274"/>
      <c r="K1740" s="533">
        <f t="shared" ref="K1740:K1744" si="142">SUM(H1740,I1740)</f>
        <v>0</v>
      </c>
      <c r="L1740" s="1275">
        <f>IF($L1728="TC",0,IF($L1728="Nso",0,VLOOKUP($A1725,'Marks Entry'!$B$9:$FN$108,46,0)))</f>
        <v>0</v>
      </c>
      <c r="M1740" s="1276"/>
      <c r="N1740" s="537">
        <f t="shared" ref="N1740:N1744" si="143">SUM(H1740,I1740,L1740)</f>
        <v>0</v>
      </c>
      <c r="O1740" s="544" t="str">
        <f>IF($L1728="TC",0,IF($L1728="Nso",0,VLOOKUP($A1725,'Marks Entry'!$B$9:$FN$108,50,0)))</f>
        <v>E</v>
      </c>
      <c r="P1740" s="1007"/>
    </row>
    <row r="1741" spans="1:16" s="73" customFormat="1" ht="20.45" customHeight="1">
      <c r="A1741" s="1425"/>
      <c r="B1741" s="543" t="s">
        <v>210</v>
      </c>
      <c r="C1741" s="1271" t="str">
        <f>'Marks Entry'!$AZ$3</f>
        <v>SANSKRIT</v>
      </c>
      <c r="D1741" s="1272"/>
      <c r="E1741" s="527">
        <f>IF($L1728="TC",0,IF($L1728="Nso",0,VLOOKUP($A1725,'Marks Entry'!$B$9:$FN$108,53,0)))</f>
        <v>0</v>
      </c>
      <c r="F1741" s="527">
        <f>IF($L1728="TC",0,IF($L1728="TC",0,IF($L1728="Nso",0,VLOOKUP($A1725,'Marks Entry'!$B$9:$FN$108,56,0))))</f>
        <v>0</v>
      </c>
      <c r="G1741" s="527">
        <f>IF($L1728="TC",0,IF($L1728="TC",0,IF($L1728="Nso",0,VLOOKUP($A1725,'Marks Entry'!$B$9:$FN$108,59,0))))</f>
        <v>0</v>
      </c>
      <c r="H1741" s="529">
        <f t="shared" si="141"/>
        <v>0</v>
      </c>
      <c r="I1741" s="1273">
        <f>IF($L1728="TC",0,IF($L1728="Nso",0,VLOOKUP($A1725,'Marks Entry'!$B$9:$FN$108,63,0)))</f>
        <v>0</v>
      </c>
      <c r="J1741" s="1274"/>
      <c r="K1741" s="533">
        <f t="shared" si="142"/>
        <v>0</v>
      </c>
      <c r="L1741" s="1275">
        <f>IF($L1728="TC",0,IF($L1728="Nso",0,VLOOKUP($A1725,'Marks Entry'!$B$9:$FN$108,66,0)))</f>
        <v>0</v>
      </c>
      <c r="M1741" s="1276"/>
      <c r="N1741" s="537">
        <f t="shared" si="143"/>
        <v>0</v>
      </c>
      <c r="O1741" s="544" t="str">
        <f>IF($L1728="TC",0,IF($L1728="Nso",0,VLOOKUP($A1725,'Marks Entry'!$B$9:$FN$108,70,0)))</f>
        <v>E</v>
      </c>
      <c r="P1741" s="1007"/>
    </row>
    <row r="1742" spans="1:16" s="73" customFormat="1" ht="20.45" customHeight="1">
      <c r="A1742" s="1425"/>
      <c r="B1742" s="543" t="s">
        <v>210</v>
      </c>
      <c r="C1742" s="1271" t="str">
        <f>'Marks Entry'!$BT$3</f>
        <v>SCIENCE</v>
      </c>
      <c r="D1742" s="1272"/>
      <c r="E1742" s="527">
        <f>IF($L1728="TC",0,IF($L1728="Nso",0,VLOOKUP($A1725,'Marks Entry'!$B$9:$FN$108,73,0)))</f>
        <v>0</v>
      </c>
      <c r="F1742" s="527">
        <f>IF($L1728="TC",0,IF($L1728="Nso",0,VLOOKUP($A1725,'Marks Entry'!$B$9:$FN$108,76,0)))</f>
        <v>0</v>
      </c>
      <c r="G1742" s="527">
        <f>IF($L1728="TC",0,IF($L1728="Nso",0,VLOOKUP($A1725,'Marks Entry'!$B$9:$FN$108,79,0)))</f>
        <v>0</v>
      </c>
      <c r="H1742" s="529">
        <f t="shared" si="141"/>
        <v>0</v>
      </c>
      <c r="I1742" s="1273">
        <f>IF($L1728="TC",0,IF($L1728="Nso",0,VLOOKUP($A1725,'Marks Entry'!$B$9:$FN$108,83,0)))</f>
        <v>0</v>
      </c>
      <c r="J1742" s="1274"/>
      <c r="K1742" s="533">
        <f t="shared" si="142"/>
        <v>0</v>
      </c>
      <c r="L1742" s="1275">
        <f>IF($L1728="TC",0,IF($L1728="Nso",0,VLOOKUP($A1725,'Marks Entry'!$B$9:$FN$108,86,0)))</f>
        <v>0</v>
      </c>
      <c r="M1742" s="1276"/>
      <c r="N1742" s="537">
        <f t="shared" si="143"/>
        <v>0</v>
      </c>
      <c r="O1742" s="544" t="str">
        <f>IF($L1728="TC",0,IF($L1728="Nso",0,VLOOKUP($A1725,'Marks Entry'!$B$9:$FN$108,90,0)))</f>
        <v>E</v>
      </c>
      <c r="P1742" s="1007"/>
    </row>
    <row r="1743" spans="1:16" s="73" customFormat="1" ht="20.45" customHeight="1">
      <c r="A1743" s="1425"/>
      <c r="B1743" s="543" t="s">
        <v>210</v>
      </c>
      <c r="C1743" s="1271" t="str">
        <f>'Marks Entry'!$CN$3</f>
        <v>MATHEMATICS</v>
      </c>
      <c r="D1743" s="1272"/>
      <c r="E1743" s="527">
        <f>IF($L1728="TC",0,IF($L1728="Nso",0,VLOOKUP($A1725,'Marks Entry'!$B$9:$FN$108,93,0)))</f>
        <v>0</v>
      </c>
      <c r="F1743" s="527">
        <f>IF($L1728="TC",0,IF($L1728="Nso",0,VLOOKUP($A1725,'Marks Entry'!$B$9:$FN$108,96,0)))</f>
        <v>0</v>
      </c>
      <c r="G1743" s="527">
        <f>IF($L1728="TC",0,IF($L1728="Nso",0,VLOOKUP($A1725,'Marks Entry'!$B$9:$FN$108,99,0)))</f>
        <v>0</v>
      </c>
      <c r="H1743" s="529">
        <f t="shared" si="141"/>
        <v>0</v>
      </c>
      <c r="I1743" s="1273">
        <f>IF($L1728="TC",0,IF($L1728="Nso",0,VLOOKUP($A1725,'Marks Entry'!$B$9:$FN$108,103,0)))</f>
        <v>0</v>
      </c>
      <c r="J1743" s="1274"/>
      <c r="K1743" s="533">
        <f t="shared" si="142"/>
        <v>0</v>
      </c>
      <c r="L1743" s="1275">
        <f>IF($L1728="TC",0,IF($L1728="Nso",0,VLOOKUP($A1725,'Marks Entry'!$B$9:$FN$108,106,0)))</f>
        <v>0</v>
      </c>
      <c r="M1743" s="1276"/>
      <c r="N1743" s="537">
        <f t="shared" si="143"/>
        <v>0</v>
      </c>
      <c r="O1743" s="544" t="str">
        <f>IF($L1728="TC",0,IF($L1728="Nso",0,VLOOKUP($A1725,'Marks Entry'!$B$9:$FN$108,110,0)))</f>
        <v>E</v>
      </c>
      <c r="P1743" s="1007"/>
    </row>
    <row r="1744" spans="1:16" s="73" customFormat="1" ht="20.45" customHeight="1" thickBot="1">
      <c r="A1744" s="1425"/>
      <c r="B1744" s="543" t="s">
        <v>210</v>
      </c>
      <c r="C1744" s="1277" t="str">
        <f>'Marks Entry'!$DH$3</f>
        <v>SOCIAL SCIENCE</v>
      </c>
      <c r="D1744" s="1278"/>
      <c r="E1744" s="527">
        <f>IF($L1728="TC",0,IF($L1728="Nso",0,VLOOKUP($A1725,'Marks Entry'!$B$9:$FN$108,113,0)))</f>
        <v>0</v>
      </c>
      <c r="F1744" s="527">
        <f>IF($L1728="TC",0,IF($L1728="Nso",0,VLOOKUP($A1725,'Marks Entry'!$B$9:$FN$108,116,0)))</f>
        <v>0</v>
      </c>
      <c r="G1744" s="527">
        <f>IF($L1728="TC",0,IF($L1728="Nso",0,VLOOKUP($A1725,'Marks Entry'!$B$9:$FN$108,119,0)))</f>
        <v>0</v>
      </c>
      <c r="H1744" s="530">
        <f t="shared" si="141"/>
        <v>0</v>
      </c>
      <c r="I1744" s="1279">
        <f>IF($L1728="TC",0,IF($L1728="Nso",0,VLOOKUP($A1725,'Marks Entry'!$B$9:$FN$108,123,0)))</f>
        <v>0</v>
      </c>
      <c r="J1744" s="1280"/>
      <c r="K1744" s="534">
        <f t="shared" si="142"/>
        <v>0</v>
      </c>
      <c r="L1744" s="1281">
        <f>IF($L1728="TC",0,IF($L1728="Nso",0,VLOOKUP($A1725,'Marks Entry'!$B$9:$FN$108,126,0)))</f>
        <v>0</v>
      </c>
      <c r="M1744" s="1282"/>
      <c r="N1744" s="537">
        <f t="shared" si="143"/>
        <v>0</v>
      </c>
      <c r="O1744" s="544" t="str">
        <f>IF($L1728="TC",0,IF($L1728="Nso",0,VLOOKUP($A1725,'Marks Entry'!$B$9:$FN$108,130,0)))</f>
        <v>E</v>
      </c>
      <c r="P1744" s="1007"/>
    </row>
    <row r="1745" spans="1:16" s="73" customFormat="1" ht="20.45" customHeight="1">
      <c r="A1745" s="1425"/>
      <c r="B1745" s="543" t="s">
        <v>210</v>
      </c>
      <c r="C1745" s="1350" t="s">
        <v>87</v>
      </c>
      <c r="D1745" s="1351"/>
      <c r="E1745" s="1352"/>
      <c r="F1745" s="1356" t="s">
        <v>88</v>
      </c>
      <c r="G1745" s="1357"/>
      <c r="H1745" s="1358" t="s">
        <v>89</v>
      </c>
      <c r="I1745" s="1358"/>
      <c r="J1745" s="1359" t="s">
        <v>44</v>
      </c>
      <c r="K1745" s="1360"/>
      <c r="L1745" s="236" t="s">
        <v>95</v>
      </c>
      <c r="M1745" s="691" t="s">
        <v>208</v>
      </c>
      <c r="N1745" s="200" t="s">
        <v>42</v>
      </c>
      <c r="O1745" s="545" t="s">
        <v>46</v>
      </c>
      <c r="P1745" s="1007"/>
    </row>
    <row r="1746" spans="1:16" s="73" customFormat="1" ht="20.45" customHeight="1" thickBot="1">
      <c r="A1746" s="1425"/>
      <c r="B1746" s="543" t="s">
        <v>210</v>
      </c>
      <c r="C1746" s="1353"/>
      <c r="D1746" s="1354"/>
      <c r="E1746" s="1355"/>
      <c r="F1746" s="1361">
        <f>IF($L1728="TC",0,IF($L1728="Nso",0,VLOOKUP($A1725,'Marks Entry'!$B$9:$FN$108,161,0)))</f>
        <v>1200</v>
      </c>
      <c r="G1746" s="1362"/>
      <c r="H1746" s="1363">
        <f>IF($L1728="TC",0,IF($L1728="Nso",0,VLOOKUP($A1725,'Marks Entry'!$B$9:$FN$108,162,0)))</f>
        <v>0</v>
      </c>
      <c r="I1746" s="1363"/>
      <c r="J1746" s="1364">
        <f>IF($L1728="TC",0,IF($L1728="Nso",0,VLOOKUP($A1725,'Marks Entry'!$B$9:$FN$108,163,0)))</f>
        <v>0</v>
      </c>
      <c r="K1746" s="1365"/>
      <c r="L1746" s="237" t="str">
        <f>IF($L1728="TC",0,IF($L1728="Nso",0,VLOOKUP($A1725,'Marks Entry'!$B$9:$FN$108,164,0)))</f>
        <v/>
      </c>
      <c r="M1746" s="237" t="str">
        <f>IF($L1728="TC",0,IF($L1728="Nso",0,VLOOKUP($A1725,'Marks Entry'!$B$9:$FN$108,165,0)))</f>
        <v/>
      </c>
      <c r="N1746" s="542" t="str">
        <f>IF($L1728="TC","TC",IF($L1728="Nso","NSO",VLOOKUP($A1725,'Marks Entry'!$B$9:$FN$108,166,0)))</f>
        <v>PROMOTED</v>
      </c>
      <c r="O1746" s="546" t="str">
        <f>IF($L1728="Nso",0,VLOOKUP($A1725,'Marks Entry'!$B$9:$FN$108,168,0))</f>
        <v/>
      </c>
      <c r="P1746" s="1007"/>
    </row>
    <row r="1747" spans="1:16" s="73" customFormat="1" ht="20.45" customHeight="1">
      <c r="A1747" s="1425"/>
      <c r="B1747" s="543" t="s">
        <v>210</v>
      </c>
      <c r="C1747" s="1332" t="s">
        <v>62</v>
      </c>
      <c r="D1747" s="1333"/>
      <c r="E1747" s="1333"/>
      <c r="F1747" s="1333"/>
      <c r="G1747" s="1333"/>
      <c r="H1747" s="1333"/>
      <c r="I1747" s="1334"/>
      <c r="J1747" s="1335" t="s">
        <v>63</v>
      </c>
      <c r="K1747" s="1335"/>
      <c r="L1747" s="1336"/>
      <c r="M1747" s="238">
        <f>IF($L1728="TC",0,IF($L1728="Nso",0,VLOOKUP($A1725,'Marks Entry'!$B$9:$FN$108,158,0)))</f>
        <v>0</v>
      </c>
      <c r="N1747" s="1337" t="s">
        <v>104</v>
      </c>
      <c r="O1747" s="1338"/>
      <c r="P1747" s="1007"/>
    </row>
    <row r="1748" spans="1:16" s="73" customFormat="1" ht="20.45" customHeight="1" thickBot="1">
      <c r="A1748" s="1425"/>
      <c r="B1748" s="543" t="s">
        <v>210</v>
      </c>
      <c r="C1748" s="1339" t="s">
        <v>57</v>
      </c>
      <c r="D1748" s="1340"/>
      <c r="E1748" s="1340"/>
      <c r="F1748" s="1341" t="s">
        <v>168</v>
      </c>
      <c r="G1748" s="1341"/>
      <c r="H1748" s="1341"/>
      <c r="I1748" s="523" t="s">
        <v>50</v>
      </c>
      <c r="J1748" s="1342" t="s">
        <v>64</v>
      </c>
      <c r="K1748" s="1342"/>
      <c r="L1748" s="1343"/>
      <c r="M1748" s="239">
        <f>IF($L1728="TC",0,IF($L1728="Nso",0,VLOOKUP($A1725,'Marks Entry'!$B$9:$FN$108,159,0)))</f>
        <v>0</v>
      </c>
      <c r="N1748" s="1344" t="str">
        <f>IF($L1728="TC",0,IF($L1728="Nso",0,VLOOKUP($A1725,'Marks Entry'!$B$9:$FN$108,160,0)))</f>
        <v/>
      </c>
      <c r="O1748" s="1345"/>
      <c r="P1748" s="1007"/>
    </row>
    <row r="1749" spans="1:16" s="73" customFormat="1" ht="20.45" customHeight="1">
      <c r="A1749" s="1425"/>
      <c r="B1749" s="543" t="s">
        <v>210</v>
      </c>
      <c r="C1749" s="1339"/>
      <c r="D1749" s="1340"/>
      <c r="E1749" s="1340"/>
      <c r="F1749" s="1341"/>
      <c r="G1749" s="1341"/>
      <c r="H1749" s="1341"/>
      <c r="I1749" s="524" t="s">
        <v>102</v>
      </c>
      <c r="J1749" s="1346" t="s">
        <v>65</v>
      </c>
      <c r="K1749" s="1346"/>
      <c r="L1749" s="1347"/>
      <c r="M1749" s="1348" t="str">
        <f>IF($L1728="TC",0,IF($L1728="Nso",0,VLOOKUP($A1725,'Marks Entry'!$B$9:$FN$108,169,0)))</f>
        <v>Need Improvement</v>
      </c>
      <c r="N1749" s="1348"/>
      <c r="O1749" s="1349"/>
      <c r="P1749" s="1007"/>
    </row>
    <row r="1750" spans="1:16" s="73" customFormat="1" ht="20.45" customHeight="1">
      <c r="A1750" s="1425"/>
      <c r="B1750" s="543" t="s">
        <v>210</v>
      </c>
      <c r="C1750" s="1397" t="str">
        <f>'Marks Entry'!$EB$3</f>
        <v>Work Exp.</v>
      </c>
      <c r="D1750" s="1398"/>
      <c r="E1750" s="1399"/>
      <c r="F1750" s="1400" t="str">
        <f>IF($L1728="TC",0,IF($L1728="Nso",0,VLOOKUP($A1725,'Marks Entry'!$B$9:$GM$108,186,0)))</f>
        <v>0/100</v>
      </c>
      <c r="G1750" s="1400"/>
      <c r="H1750" s="1400"/>
      <c r="I1750" s="59" t="str">
        <f>IF($L1728="TC",0,IF($L1728="Nso",0,VLOOKUP($A1725,'Marks Entry'!$B$9:$GM$108,139,0)))</f>
        <v>E</v>
      </c>
      <c r="J1750" s="1401" t="s">
        <v>81</v>
      </c>
      <c r="K1750" s="1401"/>
      <c r="L1750" s="1402"/>
      <c r="M1750" s="1403">
        <f>'Marks Entry'!$AA$2</f>
        <v>45041</v>
      </c>
      <c r="N1750" s="1403"/>
      <c r="O1750" s="1404"/>
      <c r="P1750" s="1007"/>
    </row>
    <row r="1751" spans="1:16" s="73" customFormat="1" ht="20.45" customHeight="1">
      <c r="A1751" s="1425"/>
      <c r="B1751" s="543" t="s">
        <v>210</v>
      </c>
      <c r="C1751" s="1405" t="str">
        <f>'Marks Entry'!$EK$3</f>
        <v>Art Edu.</v>
      </c>
      <c r="D1751" s="1400"/>
      <c r="E1751" s="1400"/>
      <c r="F1751" s="1406" t="str">
        <f>IF($L1728="TC",0,IF($L1728="Nso",0,VLOOKUP($A1725,'Marks Entry'!$B$9:$GM$108,190,0)))</f>
        <v>0/100</v>
      </c>
      <c r="G1751" s="1407"/>
      <c r="H1751" s="1408"/>
      <c r="I1751" s="59" t="str">
        <f>IF($L1728="TC",0,IF($L1728="Nso",0,VLOOKUP($A1725,'Marks Entry'!$B$9:$GM$108,148,0)))</f>
        <v>E</v>
      </c>
      <c r="J1751" s="1409"/>
      <c r="K1751" s="1409"/>
      <c r="L1751" s="1410"/>
      <c r="M1751" s="1410"/>
      <c r="N1751" s="1410"/>
      <c r="O1751" s="1411"/>
      <c r="P1751" s="1007"/>
    </row>
    <row r="1752" spans="1:16" s="73" customFormat="1" ht="20.45" customHeight="1">
      <c r="A1752" s="1425"/>
      <c r="B1752" s="543" t="s">
        <v>210</v>
      </c>
      <c r="C1752" s="1366" t="str">
        <f>'Marks Entry'!$ET$3</f>
        <v>HEALTH &amp; PHY. EDU.</v>
      </c>
      <c r="D1752" s="1367"/>
      <c r="E1752" s="1367"/>
      <c r="F1752" s="1368" t="str">
        <f>IF($L1728="TC",0,IF($L1728="Nso",0,VLOOKUP($A1725,'Marks Entry'!$B$9:$GM$108,194,0)))</f>
        <v>0/100</v>
      </c>
      <c r="G1752" s="1369"/>
      <c r="H1752" s="1370"/>
      <c r="I1752" s="59" t="str">
        <f>IF($L1728="TC",0,IF($L1728="Nso",0,VLOOKUP($A1725,'Marks Entry'!$B$9:$GM$108,157,0)))</f>
        <v>E</v>
      </c>
      <c r="J1752" s="1371" t="s">
        <v>77</v>
      </c>
      <c r="K1752" s="1372"/>
      <c r="L1752" s="1373"/>
      <c r="M1752" s="1377"/>
      <c r="N1752" s="1372"/>
      <c r="O1752" s="1378"/>
      <c r="P1752" s="1007"/>
    </row>
    <row r="1753" spans="1:16" s="73" customFormat="1" ht="20.45" customHeight="1">
      <c r="A1753" s="1425"/>
      <c r="B1753" s="543" t="s">
        <v>210</v>
      </c>
      <c r="C1753" s="1381" t="s">
        <v>66</v>
      </c>
      <c r="D1753" s="1382"/>
      <c r="E1753" s="1382"/>
      <c r="F1753" s="1382"/>
      <c r="G1753" s="1382"/>
      <c r="H1753" s="1382"/>
      <c r="I1753" s="1383"/>
      <c r="J1753" s="1374"/>
      <c r="K1753" s="1375"/>
      <c r="L1753" s="1376"/>
      <c r="M1753" s="1379"/>
      <c r="N1753" s="1375"/>
      <c r="O1753" s="1380"/>
      <c r="P1753" s="1007"/>
    </row>
    <row r="1754" spans="1:16" s="73" customFormat="1" ht="20.45" customHeight="1" thickBot="1">
      <c r="A1754" s="1425"/>
      <c r="B1754" s="543" t="s">
        <v>210</v>
      </c>
      <c r="C1754" s="60" t="s">
        <v>67</v>
      </c>
      <c r="D1754" s="1384" t="s">
        <v>72</v>
      </c>
      <c r="E1754" s="1385"/>
      <c r="F1754" s="1384" t="s">
        <v>73</v>
      </c>
      <c r="G1754" s="1386"/>
      <c r="H1754" s="1386"/>
      <c r="I1754" s="1387"/>
      <c r="J1754" s="1388" t="s">
        <v>78</v>
      </c>
      <c r="K1754" s="1389"/>
      <c r="L1754" s="1389"/>
      <c r="M1754" s="1389"/>
      <c r="N1754" s="1389"/>
      <c r="O1754" s="1390"/>
      <c r="P1754" s="1007"/>
    </row>
    <row r="1755" spans="1:16" s="73" customFormat="1" ht="20.45" customHeight="1">
      <c r="A1755" s="1425"/>
      <c r="B1755" s="543" t="s">
        <v>210</v>
      </c>
      <c r="C1755" s="690" t="s">
        <v>68</v>
      </c>
      <c r="D1755" s="1328" t="s">
        <v>211</v>
      </c>
      <c r="E1755" s="1327"/>
      <c r="F1755" s="1394" t="s">
        <v>74</v>
      </c>
      <c r="G1755" s="1395"/>
      <c r="H1755" s="1395"/>
      <c r="I1755" s="1396"/>
      <c r="J1755" s="1391"/>
      <c r="K1755" s="1392"/>
      <c r="L1755" s="1392"/>
      <c r="M1755" s="1392"/>
      <c r="N1755" s="1392"/>
      <c r="O1755" s="1393"/>
      <c r="P1755" s="1007"/>
    </row>
    <row r="1756" spans="1:16" s="73" customFormat="1" ht="20.45" customHeight="1">
      <c r="A1756" s="1425"/>
      <c r="B1756" s="543" t="s">
        <v>210</v>
      </c>
      <c r="C1756" s="689" t="s">
        <v>69</v>
      </c>
      <c r="D1756" s="1275" t="s">
        <v>212</v>
      </c>
      <c r="E1756" s="1274"/>
      <c r="F1756" s="1413" t="s">
        <v>75</v>
      </c>
      <c r="G1756" s="1414"/>
      <c r="H1756" s="1414"/>
      <c r="I1756" s="1415"/>
      <c r="J1756" s="1391"/>
      <c r="K1756" s="1392"/>
      <c r="L1756" s="1392"/>
      <c r="M1756" s="1392"/>
      <c r="N1756" s="1392"/>
      <c r="O1756" s="1393"/>
      <c r="P1756" s="1007"/>
    </row>
    <row r="1757" spans="1:16" s="73" customFormat="1" ht="20.45" customHeight="1">
      <c r="A1757" s="1425"/>
      <c r="B1757" s="543" t="s">
        <v>210</v>
      </c>
      <c r="C1757" s="689" t="s">
        <v>71</v>
      </c>
      <c r="D1757" s="1275" t="s">
        <v>213</v>
      </c>
      <c r="E1757" s="1274"/>
      <c r="F1757" s="1413" t="s">
        <v>76</v>
      </c>
      <c r="G1757" s="1414"/>
      <c r="H1757" s="1414"/>
      <c r="I1757" s="1415"/>
      <c r="J1757" s="1416" t="s">
        <v>90</v>
      </c>
      <c r="K1757" s="1417"/>
      <c r="L1757" s="1417"/>
      <c r="M1757" s="1417"/>
      <c r="N1757" s="1417"/>
      <c r="O1757" s="1418"/>
      <c r="P1757" s="1007"/>
    </row>
    <row r="1758" spans="1:16" s="73" customFormat="1" ht="20.45" customHeight="1">
      <c r="A1758" s="1425"/>
      <c r="B1758" s="543" t="s">
        <v>210</v>
      </c>
      <c r="C1758" s="689" t="s">
        <v>70</v>
      </c>
      <c r="D1758" s="1275" t="s">
        <v>214</v>
      </c>
      <c r="E1758" s="1274"/>
      <c r="F1758" s="1413" t="s">
        <v>103</v>
      </c>
      <c r="G1758" s="1414"/>
      <c r="H1758" s="1414"/>
      <c r="I1758" s="1415"/>
      <c r="J1758" s="1416"/>
      <c r="K1758" s="1417"/>
      <c r="L1758" s="1417"/>
      <c r="M1758" s="1417"/>
      <c r="N1758" s="1417"/>
      <c r="O1758" s="1418"/>
      <c r="P1758" s="1007"/>
    </row>
    <row r="1759" spans="1:16" s="73" customFormat="1" ht="20.45" customHeight="1" thickBot="1">
      <c r="A1759" s="1425"/>
      <c r="B1759" s="547" t="s">
        <v>210</v>
      </c>
      <c r="C1759" s="548" t="s">
        <v>153</v>
      </c>
      <c r="D1759" s="1281" t="s">
        <v>215</v>
      </c>
      <c r="E1759" s="1280"/>
      <c r="F1759" s="1422" t="s">
        <v>216</v>
      </c>
      <c r="G1759" s="1423"/>
      <c r="H1759" s="1423"/>
      <c r="I1759" s="1424"/>
      <c r="J1759" s="1419"/>
      <c r="K1759" s="1420"/>
      <c r="L1759" s="1420"/>
      <c r="M1759" s="1420"/>
      <c r="N1759" s="1420"/>
      <c r="O1759" s="1421"/>
      <c r="P1759" s="1007"/>
    </row>
    <row r="1760" spans="1:16" s="73" customFormat="1" ht="9.75" customHeight="1">
      <c r="A1760" s="1303"/>
      <c r="B1760" s="1303"/>
      <c r="C1760" s="1303"/>
      <c r="D1760" s="1303"/>
      <c r="E1760" s="1303"/>
      <c r="F1760" s="1303"/>
      <c r="G1760" s="1303"/>
      <c r="H1760" s="1303"/>
      <c r="I1760" s="1303"/>
      <c r="J1760" s="1303"/>
      <c r="K1760" s="1303"/>
      <c r="L1760" s="1303"/>
      <c r="M1760" s="1303"/>
      <c r="N1760" s="1303"/>
      <c r="O1760" s="1303"/>
      <c r="P1760" s="1303"/>
    </row>
    <row r="1761" spans="1:16" hidden="1"/>
    <row r="1762" spans="1:16" s="73" customFormat="1" ht="17.25" customHeight="1" thickBot="1">
      <c r="A1762" s="241">
        <f>A1725+1</f>
        <v>49</v>
      </c>
      <c r="B1762" s="1302" t="s">
        <v>53</v>
      </c>
      <c r="C1762" s="1302"/>
      <c r="D1762" s="1302"/>
      <c r="E1762" s="1302"/>
      <c r="F1762" s="1302"/>
      <c r="G1762" s="1302"/>
      <c r="H1762" s="1302"/>
      <c r="I1762" s="1302"/>
      <c r="J1762" s="1302"/>
      <c r="K1762" s="1302"/>
      <c r="L1762" s="1302"/>
      <c r="M1762" s="1302"/>
      <c r="N1762" s="1302"/>
      <c r="O1762" s="1302"/>
      <c r="P1762" s="1007"/>
    </row>
    <row r="1763" spans="1:16" s="73" customFormat="1" ht="44.25" customHeight="1">
      <c r="A1763" s="1425"/>
      <c r="B1763" s="1304" t="str">
        <f>IF(L1765&gt;0,CONCATENATE(I1765,L1765),0)</f>
        <v>Roll No.:-949</v>
      </c>
      <c r="C1763" s="1306"/>
      <c r="D1763" s="1308" t="str">
        <f>Master!$E$8</f>
        <v>Govt. Sr. Secondary School Raimalwada</v>
      </c>
      <c r="E1763" s="1309"/>
      <c r="F1763" s="1309"/>
      <c r="G1763" s="1309"/>
      <c r="H1763" s="1309"/>
      <c r="I1763" s="1309"/>
      <c r="J1763" s="1309"/>
      <c r="K1763" s="1309"/>
      <c r="L1763" s="1309"/>
      <c r="M1763" s="1309"/>
      <c r="N1763" s="1309"/>
      <c r="O1763" s="1310"/>
      <c r="P1763" s="1007"/>
    </row>
    <row r="1764" spans="1:16" s="73" customFormat="1" ht="26.25" customHeight="1" thickBot="1">
      <c r="A1764" s="1425"/>
      <c r="B1764" s="1305"/>
      <c r="C1764" s="1307"/>
      <c r="D1764" s="1311" t="str">
        <f>Master!$E$11</f>
        <v>P.S.-Bapini (Jodhpur)</v>
      </c>
      <c r="E1764" s="1311"/>
      <c r="F1764" s="1311"/>
      <c r="G1764" s="1311"/>
      <c r="H1764" s="1311"/>
      <c r="I1764" s="1311"/>
      <c r="J1764" s="1311"/>
      <c r="K1764" s="1311"/>
      <c r="L1764" s="1311"/>
      <c r="M1764" s="1311"/>
      <c r="N1764" s="1311"/>
      <c r="O1764" s="1312"/>
      <c r="P1764" s="1007"/>
    </row>
    <row r="1765" spans="1:16" s="73" customFormat="1" ht="15" customHeight="1">
      <c r="A1765" s="1425"/>
      <c r="B1765" s="1313"/>
      <c r="C1765" s="1314" t="s">
        <v>163</v>
      </c>
      <c r="D1765" s="1315"/>
      <c r="E1765" s="1315"/>
      <c r="F1765" s="1315"/>
      <c r="G1765" s="1315"/>
      <c r="H1765" s="1316"/>
      <c r="I1765" s="1320" t="s">
        <v>125</v>
      </c>
      <c r="J1765" s="1321"/>
      <c r="K1765" s="1321"/>
      <c r="L1765" s="1286">
        <f>VLOOKUP(A1762,'Marks Entry'!$B$9:$G$108,6)</f>
        <v>949</v>
      </c>
      <c r="M1765" s="1288" t="str">
        <f>CONCATENATE('Marks Entry'!$C$3,"0",'Marks Entry'!$G$3)</f>
        <v>School U-Dise Code :-08151106901</v>
      </c>
      <c r="N1765" s="1289"/>
      <c r="O1765" s="1290"/>
      <c r="P1765" s="1007"/>
    </row>
    <row r="1766" spans="1:16" s="73" customFormat="1" ht="15" customHeight="1">
      <c r="A1766" s="1425"/>
      <c r="B1766" s="1313"/>
      <c r="C1766" s="1314"/>
      <c r="D1766" s="1315"/>
      <c r="E1766" s="1315"/>
      <c r="F1766" s="1315"/>
      <c r="G1766" s="1315"/>
      <c r="H1766" s="1316"/>
      <c r="I1766" s="1320"/>
      <c r="J1766" s="1321"/>
      <c r="K1766" s="1321"/>
      <c r="L1766" s="1286"/>
      <c r="M1766" s="1291" t="str">
        <f>CONCATENATE('Marks Entry'!$I$3,'Marks Entry'!$J$3)</f>
        <v>Session :-2022-23</v>
      </c>
      <c r="N1766" s="1292"/>
      <c r="O1766" s="1293"/>
      <c r="P1766" s="1007"/>
    </row>
    <row r="1767" spans="1:16" s="73" customFormat="1" ht="15" customHeight="1" thickBot="1">
      <c r="A1767" s="1425"/>
      <c r="B1767" s="1313"/>
      <c r="C1767" s="1317"/>
      <c r="D1767" s="1318"/>
      <c r="E1767" s="1318"/>
      <c r="F1767" s="1318"/>
      <c r="G1767" s="1318"/>
      <c r="H1767" s="1319"/>
      <c r="I1767" s="1322"/>
      <c r="J1767" s="1323"/>
      <c r="K1767" s="1323"/>
      <c r="L1767" s="1287"/>
      <c r="M1767" s="1294"/>
      <c r="N1767" s="1295"/>
      <c r="O1767" s="1296"/>
      <c r="P1767" s="1007"/>
    </row>
    <row r="1768" spans="1:16" s="73" customFormat="1" ht="19.5" customHeight="1">
      <c r="A1768" s="1425"/>
      <c r="B1768" s="543" t="s">
        <v>210</v>
      </c>
      <c r="C1768" s="1297" t="s">
        <v>21</v>
      </c>
      <c r="D1768" s="1298"/>
      <c r="E1768" s="1298"/>
      <c r="F1768" s="1298"/>
      <c r="G1768" s="1299"/>
      <c r="H1768" s="13" t="s">
        <v>161</v>
      </c>
      <c r="I1768" s="1300">
        <f>VLOOKUP($A1762,'Marks Entry'!$B$9:$FN$108,4,0)</f>
        <v>0</v>
      </c>
      <c r="J1768" s="1300"/>
      <c r="K1768" s="1300"/>
      <c r="L1768" s="1300"/>
      <c r="M1768" s="1300"/>
      <c r="N1768" s="1300"/>
      <c r="O1768" s="1301"/>
      <c r="P1768" s="1007"/>
    </row>
    <row r="1769" spans="1:16" s="73" customFormat="1" ht="19.5" customHeight="1">
      <c r="A1769" s="1425"/>
      <c r="B1769" s="543" t="s">
        <v>210</v>
      </c>
      <c r="C1769" s="1283" t="s">
        <v>23</v>
      </c>
      <c r="D1769" s="1284"/>
      <c r="E1769" s="1284"/>
      <c r="F1769" s="1284"/>
      <c r="G1769" s="1285"/>
      <c r="H1769" s="25" t="s">
        <v>161</v>
      </c>
      <c r="I1769" s="1252">
        <f>VLOOKUP($A1762,'Marks Entry'!$B$9:$FN$108,7,0)</f>
        <v>0</v>
      </c>
      <c r="J1769" s="1252"/>
      <c r="K1769" s="1252"/>
      <c r="L1769" s="1252"/>
      <c r="M1769" s="1252"/>
      <c r="N1769" s="1252"/>
      <c r="O1769" s="1253"/>
      <c r="P1769" s="1007"/>
    </row>
    <row r="1770" spans="1:16" s="73" customFormat="1" ht="19.5" customHeight="1">
      <c r="A1770" s="1425"/>
      <c r="B1770" s="543" t="s">
        <v>210</v>
      </c>
      <c r="C1770" s="1283" t="s">
        <v>24</v>
      </c>
      <c r="D1770" s="1284"/>
      <c r="E1770" s="1284"/>
      <c r="F1770" s="1284"/>
      <c r="G1770" s="1285"/>
      <c r="H1770" s="25" t="s">
        <v>161</v>
      </c>
      <c r="I1770" s="1252">
        <f>VLOOKUP($A1762,'Marks Entry'!$B$9:$FN$108,8,0)</f>
        <v>0</v>
      </c>
      <c r="J1770" s="1252"/>
      <c r="K1770" s="1252"/>
      <c r="L1770" s="1252"/>
      <c r="M1770" s="1252"/>
      <c r="N1770" s="1252"/>
      <c r="O1770" s="1253"/>
      <c r="P1770" s="1007"/>
    </row>
    <row r="1771" spans="1:16" s="73" customFormat="1" ht="19.5" customHeight="1">
      <c r="A1771" s="1425"/>
      <c r="B1771" s="543" t="s">
        <v>210</v>
      </c>
      <c r="C1771" s="1283" t="s">
        <v>55</v>
      </c>
      <c r="D1771" s="1284"/>
      <c r="E1771" s="1284"/>
      <c r="F1771" s="1284"/>
      <c r="G1771" s="1285"/>
      <c r="H1771" s="25" t="s">
        <v>161</v>
      </c>
      <c r="I1771" s="1252">
        <f>VLOOKUP($A1762,'Marks Entry'!$B$9:$FN$108,9,0)</f>
        <v>0</v>
      </c>
      <c r="J1771" s="1252"/>
      <c r="K1771" s="1252"/>
      <c r="L1771" s="1252"/>
      <c r="M1771" s="1252"/>
      <c r="N1771" s="1252"/>
      <c r="O1771" s="1253"/>
      <c r="P1771" s="1007"/>
    </row>
    <row r="1772" spans="1:16" s="73" customFormat="1" ht="19.5" customHeight="1">
      <c r="A1772" s="1425"/>
      <c r="B1772" s="543" t="s">
        <v>210</v>
      </c>
      <c r="C1772" s="1283" t="s">
        <v>56</v>
      </c>
      <c r="D1772" s="1284"/>
      <c r="E1772" s="1284"/>
      <c r="F1772" s="1284"/>
      <c r="G1772" s="1285"/>
      <c r="H1772" s="25" t="s">
        <v>161</v>
      </c>
      <c r="I1772" s="1251" t="str">
        <f>CONCATENATE('Marks Entry'!$G$4,'Marks Entry'!$J$4)</f>
        <v>6(A)</v>
      </c>
      <c r="J1772" s="1252"/>
      <c r="K1772" s="1252"/>
      <c r="L1772" s="1252"/>
      <c r="M1772" s="1252"/>
      <c r="N1772" s="1252"/>
      <c r="O1772" s="1253"/>
      <c r="P1772" s="1007"/>
    </row>
    <row r="1773" spans="1:16" s="73" customFormat="1" ht="19.5" customHeight="1" thickBot="1">
      <c r="A1773" s="1425"/>
      <c r="B1773" s="543" t="s">
        <v>210</v>
      </c>
      <c r="C1773" s="1254" t="s">
        <v>26</v>
      </c>
      <c r="D1773" s="1255"/>
      <c r="E1773" s="1255"/>
      <c r="F1773" s="1255"/>
      <c r="G1773" s="1256"/>
      <c r="H1773" s="61" t="s">
        <v>161</v>
      </c>
      <c r="I1773" s="1257">
        <f>VLOOKUP($A1762,'Marks Entry'!$B$9:$FN$108,10,0)</f>
        <v>0</v>
      </c>
      <c r="J1773" s="1257"/>
      <c r="K1773" s="1257"/>
      <c r="L1773" s="1257"/>
      <c r="M1773" s="1257"/>
      <c r="N1773" s="1257"/>
      <c r="O1773" s="1258"/>
      <c r="P1773" s="1007"/>
    </row>
    <row r="1774" spans="1:16" s="73" customFormat="1" ht="34.5" customHeight="1">
      <c r="A1774" s="1425"/>
      <c r="B1774" s="543" t="s">
        <v>210</v>
      </c>
      <c r="C1774" s="1259" t="s">
        <v>57</v>
      </c>
      <c r="D1774" s="1260"/>
      <c r="E1774" s="525" t="s">
        <v>82</v>
      </c>
      <c r="F1774" s="525" t="s">
        <v>83</v>
      </c>
      <c r="G1774" s="525" t="str">
        <f>'Marks Entry'!$R$5</f>
        <v>No Bag Day Activity</v>
      </c>
      <c r="H1774" s="521" t="s">
        <v>32</v>
      </c>
      <c r="I1774" s="1261" t="s">
        <v>58</v>
      </c>
      <c r="J1774" s="1262"/>
      <c r="K1774" s="522" t="s">
        <v>203</v>
      </c>
      <c r="L1774" s="1263" t="s">
        <v>94</v>
      </c>
      <c r="M1774" s="1264"/>
      <c r="N1774" s="535" t="s">
        <v>86</v>
      </c>
      <c r="O1774" s="1265" t="s">
        <v>101</v>
      </c>
      <c r="P1774" s="1007"/>
    </row>
    <row r="1775" spans="1:16" s="73" customFormat="1" ht="20.45" customHeight="1" thickBot="1">
      <c r="A1775" s="1425"/>
      <c r="B1775" s="543" t="s">
        <v>210</v>
      </c>
      <c r="C1775" s="1267" t="s">
        <v>59</v>
      </c>
      <c r="D1775" s="1268"/>
      <c r="E1775" s="549">
        <f>'Marks Entry'!$N$7</f>
        <v>10</v>
      </c>
      <c r="F1775" s="549">
        <f>'Marks Entry'!$Q$7</f>
        <v>10</v>
      </c>
      <c r="G1775" s="549">
        <f>'Marks Entry'!$T$7</f>
        <v>10</v>
      </c>
      <c r="H1775" s="111">
        <f>SUM(E1775:G1775)</f>
        <v>30</v>
      </c>
      <c r="I1775" s="1269">
        <f>'Marks Entry'!$X$7</f>
        <v>70</v>
      </c>
      <c r="J1775" s="1270"/>
      <c r="K1775" s="531">
        <f>SUM(H1775,I1775)</f>
        <v>100</v>
      </c>
      <c r="L1775" s="1330">
        <f>'Marks Entry'!$AA$7</f>
        <v>100</v>
      </c>
      <c r="M1775" s="1331"/>
      <c r="N1775" s="536">
        <f>H1775+I1775+L1775</f>
        <v>200</v>
      </c>
      <c r="O1775" s="1266"/>
      <c r="P1775" s="1007"/>
    </row>
    <row r="1776" spans="1:16" s="73" customFormat="1" ht="20.45" customHeight="1">
      <c r="A1776" s="1425"/>
      <c r="B1776" s="543" t="s">
        <v>210</v>
      </c>
      <c r="C1776" s="1324" t="str">
        <f>'Marks Entry'!$L$3</f>
        <v>HINDI</v>
      </c>
      <c r="D1776" s="1325"/>
      <c r="E1776" s="527">
        <f>IF($L1765="TC",0,IF($L1765="Nso",0,VLOOKUP($A1762,'Marks Entry'!$B$9:$FN$108,13,0)))</f>
        <v>0</v>
      </c>
      <c r="F1776" s="527">
        <f>IF($L1765="TC",0,IF($L1765="Nso",0,VLOOKUP($A1762,'Marks Entry'!$B$9:$FN$108,16,0)))</f>
        <v>0</v>
      </c>
      <c r="G1776" s="527">
        <f>IF($L1765="TC",0,IF($L1765="Nso",0,VLOOKUP($A1762,'Marks Entry'!$B$9:$FN$108,19,0)))</f>
        <v>0</v>
      </c>
      <c r="H1776" s="528">
        <f>SUM(E1776:G1776)</f>
        <v>0</v>
      </c>
      <c r="I1776" s="1326">
        <f>IF($L1765="TC",0,IF($L1765="Nso",0,VLOOKUP($A1762,'Marks Entry'!$B$9:$FN$108,23,0)))</f>
        <v>0</v>
      </c>
      <c r="J1776" s="1327"/>
      <c r="K1776" s="532">
        <f>SUM(H1776,I1776)</f>
        <v>0</v>
      </c>
      <c r="L1776" s="1328">
        <f>IF($L1765="TC",0,IF($L1765="Nso",0,VLOOKUP($A1762,'Marks Entry'!$B$9:$FN$108,26,0)))</f>
        <v>0</v>
      </c>
      <c r="M1776" s="1329"/>
      <c r="N1776" s="537">
        <f>SUM(H1776,I1776,L1776)</f>
        <v>0</v>
      </c>
      <c r="O1776" s="544" t="str">
        <f>IF($L1765="TC",0,IF($L1765="Nso",0,VLOOKUP($A1762,'Marks Entry'!$B$9:$FN$108,30,0)))</f>
        <v>E</v>
      </c>
      <c r="P1776" s="1007"/>
    </row>
    <row r="1777" spans="1:16" s="73" customFormat="1" ht="20.45" customHeight="1">
      <c r="A1777" s="1425"/>
      <c r="B1777" s="543" t="s">
        <v>210</v>
      </c>
      <c r="C1777" s="1271" t="str">
        <f>'Marks Entry'!$AF$3</f>
        <v>ENGLISH</v>
      </c>
      <c r="D1777" s="1272"/>
      <c r="E1777" s="527">
        <f>IF($L1765="TC",0,IF($L1765="Nso",0,VLOOKUP($A1762,'Marks Entry'!$B$9:$FN$108,33,0)))</f>
        <v>0</v>
      </c>
      <c r="F1777" s="527">
        <f>IF($L1765="TC",0,IF($L1765="Nso",0,VLOOKUP($A1762,'Marks Entry'!$B$9:$FN$108,36,0)))</f>
        <v>0</v>
      </c>
      <c r="G1777" s="527">
        <f>IF($L1765="TC",0,IF($L1765="Nso",0,VLOOKUP($A1762,'Marks Entry'!$B$9:$FN$108,39,0)))</f>
        <v>0</v>
      </c>
      <c r="H1777" s="529">
        <f t="shared" ref="H1777:H1781" si="144">SUM(E1777:G1777)</f>
        <v>0</v>
      </c>
      <c r="I1777" s="1273">
        <f>IF($L1765="TC",0,IF($L1765="Nso",0,VLOOKUP($A1762,'Marks Entry'!$B$9:$FN$108,43,0)))</f>
        <v>0</v>
      </c>
      <c r="J1777" s="1274"/>
      <c r="K1777" s="533">
        <f t="shared" ref="K1777:K1781" si="145">SUM(H1777,I1777)</f>
        <v>0</v>
      </c>
      <c r="L1777" s="1275">
        <f>IF($L1765="TC",0,IF($L1765="Nso",0,VLOOKUP($A1762,'Marks Entry'!$B$9:$FN$108,46,0)))</f>
        <v>0</v>
      </c>
      <c r="M1777" s="1276"/>
      <c r="N1777" s="537">
        <f t="shared" ref="N1777:N1781" si="146">SUM(H1777,I1777,L1777)</f>
        <v>0</v>
      </c>
      <c r="O1777" s="544" t="str">
        <f>IF($L1765="TC",0,IF($L1765="Nso",0,VLOOKUP($A1762,'Marks Entry'!$B$9:$FN$108,50,0)))</f>
        <v>E</v>
      </c>
      <c r="P1777" s="1007"/>
    </row>
    <row r="1778" spans="1:16" s="73" customFormat="1" ht="20.45" customHeight="1">
      <c r="A1778" s="1425"/>
      <c r="B1778" s="543" t="s">
        <v>210</v>
      </c>
      <c r="C1778" s="1271" t="str">
        <f>'Marks Entry'!$AZ$3</f>
        <v>SANSKRIT</v>
      </c>
      <c r="D1778" s="1272"/>
      <c r="E1778" s="527">
        <f>IF($L1765="TC",0,IF($L1765="Nso",0,VLOOKUP($A1762,'Marks Entry'!$B$9:$FN$108,53,0)))</f>
        <v>0</v>
      </c>
      <c r="F1778" s="527">
        <f>IF($L1765="TC",0,IF($L1765="TC",0,IF($L1765="Nso",0,VLOOKUP($A1762,'Marks Entry'!$B$9:$FN$108,56,0))))</f>
        <v>0</v>
      </c>
      <c r="G1778" s="527">
        <f>IF($L1765="TC",0,IF($L1765="TC",0,IF($L1765="Nso",0,VLOOKUP($A1762,'Marks Entry'!$B$9:$FN$108,59,0))))</f>
        <v>0</v>
      </c>
      <c r="H1778" s="529">
        <f t="shared" si="144"/>
        <v>0</v>
      </c>
      <c r="I1778" s="1273">
        <f>IF($L1765="TC",0,IF($L1765="Nso",0,VLOOKUP($A1762,'Marks Entry'!$B$9:$FN$108,63,0)))</f>
        <v>0</v>
      </c>
      <c r="J1778" s="1274"/>
      <c r="K1778" s="533">
        <f t="shared" si="145"/>
        <v>0</v>
      </c>
      <c r="L1778" s="1275">
        <f>IF($L1765="TC",0,IF($L1765="Nso",0,VLOOKUP($A1762,'Marks Entry'!$B$9:$FN$108,66,0)))</f>
        <v>0</v>
      </c>
      <c r="M1778" s="1276"/>
      <c r="N1778" s="537">
        <f t="shared" si="146"/>
        <v>0</v>
      </c>
      <c r="O1778" s="544" t="str">
        <f>IF($L1765="TC",0,IF($L1765="Nso",0,VLOOKUP($A1762,'Marks Entry'!$B$9:$FN$108,70,0)))</f>
        <v>E</v>
      </c>
      <c r="P1778" s="1007"/>
    </row>
    <row r="1779" spans="1:16" s="73" customFormat="1" ht="20.45" customHeight="1">
      <c r="A1779" s="1425"/>
      <c r="B1779" s="543" t="s">
        <v>210</v>
      </c>
      <c r="C1779" s="1271" t="str">
        <f>'Marks Entry'!$BT$3</f>
        <v>SCIENCE</v>
      </c>
      <c r="D1779" s="1272"/>
      <c r="E1779" s="527">
        <f>IF($L1765="TC",0,IF($L1765="Nso",0,VLOOKUP($A1762,'Marks Entry'!$B$9:$FN$108,73,0)))</f>
        <v>0</v>
      </c>
      <c r="F1779" s="527">
        <f>IF($L1765="TC",0,IF($L1765="Nso",0,VLOOKUP($A1762,'Marks Entry'!$B$9:$FN$108,76,0)))</f>
        <v>0</v>
      </c>
      <c r="G1779" s="527">
        <f>IF($L1765="TC",0,IF($L1765="Nso",0,VLOOKUP($A1762,'Marks Entry'!$B$9:$FN$108,79,0)))</f>
        <v>0</v>
      </c>
      <c r="H1779" s="529">
        <f t="shared" si="144"/>
        <v>0</v>
      </c>
      <c r="I1779" s="1273">
        <f>IF($L1765="TC",0,IF($L1765="Nso",0,VLOOKUP($A1762,'Marks Entry'!$B$9:$FN$108,83,0)))</f>
        <v>0</v>
      </c>
      <c r="J1779" s="1274"/>
      <c r="K1779" s="533">
        <f t="shared" si="145"/>
        <v>0</v>
      </c>
      <c r="L1779" s="1275">
        <f>IF($L1765="TC",0,IF($L1765="Nso",0,VLOOKUP($A1762,'Marks Entry'!$B$9:$FN$108,86,0)))</f>
        <v>0</v>
      </c>
      <c r="M1779" s="1276"/>
      <c r="N1779" s="537">
        <f t="shared" si="146"/>
        <v>0</v>
      </c>
      <c r="O1779" s="544" t="str">
        <f>IF($L1765="TC",0,IF($L1765="Nso",0,VLOOKUP($A1762,'Marks Entry'!$B$9:$FN$108,90,0)))</f>
        <v>E</v>
      </c>
      <c r="P1779" s="1007"/>
    </row>
    <row r="1780" spans="1:16" s="73" customFormat="1" ht="20.45" customHeight="1">
      <c r="A1780" s="1425"/>
      <c r="B1780" s="543" t="s">
        <v>210</v>
      </c>
      <c r="C1780" s="1271" t="str">
        <f>'Marks Entry'!$CN$3</f>
        <v>MATHEMATICS</v>
      </c>
      <c r="D1780" s="1272"/>
      <c r="E1780" s="527">
        <f>IF($L1765="TC",0,IF($L1765="Nso",0,VLOOKUP($A1762,'Marks Entry'!$B$9:$FN$108,93,0)))</f>
        <v>0</v>
      </c>
      <c r="F1780" s="527">
        <f>IF($L1765="TC",0,IF($L1765="Nso",0,VLOOKUP($A1762,'Marks Entry'!$B$9:$FN$108,96,0)))</f>
        <v>0</v>
      </c>
      <c r="G1780" s="527">
        <f>IF($L1765="TC",0,IF($L1765="Nso",0,VLOOKUP($A1762,'Marks Entry'!$B$9:$FN$108,99,0)))</f>
        <v>0</v>
      </c>
      <c r="H1780" s="529">
        <f t="shared" si="144"/>
        <v>0</v>
      </c>
      <c r="I1780" s="1273">
        <f>IF($L1765="TC",0,IF($L1765="Nso",0,VLOOKUP($A1762,'Marks Entry'!$B$9:$FN$108,103,0)))</f>
        <v>0</v>
      </c>
      <c r="J1780" s="1274"/>
      <c r="K1780" s="533">
        <f t="shared" si="145"/>
        <v>0</v>
      </c>
      <c r="L1780" s="1275">
        <f>IF($L1765="TC",0,IF($L1765="Nso",0,VLOOKUP($A1762,'Marks Entry'!$B$9:$FN$108,106,0)))</f>
        <v>0</v>
      </c>
      <c r="M1780" s="1276"/>
      <c r="N1780" s="537">
        <f t="shared" si="146"/>
        <v>0</v>
      </c>
      <c r="O1780" s="544" t="str">
        <f>IF($L1765="TC",0,IF($L1765="Nso",0,VLOOKUP($A1762,'Marks Entry'!$B$9:$FN$108,110,0)))</f>
        <v>E</v>
      </c>
      <c r="P1780" s="1007"/>
    </row>
    <row r="1781" spans="1:16" s="73" customFormat="1" ht="20.45" customHeight="1" thickBot="1">
      <c r="A1781" s="1425"/>
      <c r="B1781" s="543" t="s">
        <v>210</v>
      </c>
      <c r="C1781" s="1277" t="str">
        <f>'Marks Entry'!$DH$3</f>
        <v>SOCIAL SCIENCE</v>
      </c>
      <c r="D1781" s="1278"/>
      <c r="E1781" s="527">
        <f>IF($L1765="TC",0,IF($L1765="Nso",0,VLOOKUP($A1762,'Marks Entry'!$B$9:$FN$108,113,0)))</f>
        <v>0</v>
      </c>
      <c r="F1781" s="527">
        <f>IF($L1765="TC",0,IF($L1765="Nso",0,VLOOKUP($A1762,'Marks Entry'!$B$9:$FN$108,116,0)))</f>
        <v>0</v>
      </c>
      <c r="G1781" s="527">
        <f>IF($L1765="TC",0,IF($L1765="Nso",0,VLOOKUP($A1762,'Marks Entry'!$B$9:$FN$108,119,0)))</f>
        <v>0</v>
      </c>
      <c r="H1781" s="530">
        <f t="shared" si="144"/>
        <v>0</v>
      </c>
      <c r="I1781" s="1279">
        <f>IF($L1765="TC",0,IF($L1765="Nso",0,VLOOKUP($A1762,'Marks Entry'!$B$9:$FN$108,123,0)))</f>
        <v>0</v>
      </c>
      <c r="J1781" s="1280"/>
      <c r="K1781" s="534">
        <f t="shared" si="145"/>
        <v>0</v>
      </c>
      <c r="L1781" s="1281">
        <f>IF($L1765="TC",0,IF($L1765="Nso",0,VLOOKUP($A1762,'Marks Entry'!$B$9:$FN$108,126,0)))</f>
        <v>0</v>
      </c>
      <c r="M1781" s="1282"/>
      <c r="N1781" s="537">
        <f t="shared" si="146"/>
        <v>0</v>
      </c>
      <c r="O1781" s="544" t="str">
        <f>IF($L1765="TC",0,IF($L1765="Nso",0,VLOOKUP($A1762,'Marks Entry'!$B$9:$FN$108,130,0)))</f>
        <v>E</v>
      </c>
      <c r="P1781" s="1007"/>
    </row>
    <row r="1782" spans="1:16" s="73" customFormat="1" ht="20.45" customHeight="1">
      <c r="A1782" s="1425"/>
      <c r="B1782" s="543" t="s">
        <v>210</v>
      </c>
      <c r="C1782" s="1350" t="s">
        <v>87</v>
      </c>
      <c r="D1782" s="1351"/>
      <c r="E1782" s="1352"/>
      <c r="F1782" s="1356" t="s">
        <v>88</v>
      </c>
      <c r="G1782" s="1357"/>
      <c r="H1782" s="1358" t="s">
        <v>89</v>
      </c>
      <c r="I1782" s="1358"/>
      <c r="J1782" s="1359" t="s">
        <v>44</v>
      </c>
      <c r="K1782" s="1360"/>
      <c r="L1782" s="236" t="s">
        <v>95</v>
      </c>
      <c r="M1782" s="691" t="s">
        <v>208</v>
      </c>
      <c r="N1782" s="200" t="s">
        <v>42</v>
      </c>
      <c r="O1782" s="545" t="s">
        <v>46</v>
      </c>
      <c r="P1782" s="1007"/>
    </row>
    <row r="1783" spans="1:16" s="73" customFormat="1" ht="20.45" customHeight="1" thickBot="1">
      <c r="A1783" s="1425"/>
      <c r="B1783" s="543" t="s">
        <v>210</v>
      </c>
      <c r="C1783" s="1353"/>
      <c r="D1783" s="1354"/>
      <c r="E1783" s="1355"/>
      <c r="F1783" s="1361">
        <f>IF($L1765="TC",0,IF($L1765="Nso",0,VLOOKUP($A1762,'Marks Entry'!$B$9:$FN$108,161,0)))</f>
        <v>1200</v>
      </c>
      <c r="G1783" s="1362"/>
      <c r="H1783" s="1363">
        <f>IF($L1765="TC",0,IF($L1765="Nso",0,VLOOKUP($A1762,'Marks Entry'!$B$9:$FN$108,162,0)))</f>
        <v>0</v>
      </c>
      <c r="I1783" s="1363"/>
      <c r="J1783" s="1364">
        <f>IF($L1765="TC",0,IF($L1765="Nso",0,VLOOKUP($A1762,'Marks Entry'!$B$9:$FN$108,163,0)))</f>
        <v>0</v>
      </c>
      <c r="K1783" s="1365"/>
      <c r="L1783" s="237" t="str">
        <f>IF($L1765="TC",0,IF($L1765="Nso",0,VLOOKUP($A1762,'Marks Entry'!$B$9:$FN$108,164,0)))</f>
        <v/>
      </c>
      <c r="M1783" s="237" t="str">
        <f>IF($L1765="TC",0,IF($L1765="Nso",0,VLOOKUP($A1762,'Marks Entry'!$B$9:$FN$108,165,0)))</f>
        <v/>
      </c>
      <c r="N1783" s="542" t="str">
        <f>IF($L1765="TC","TC",IF($L1765="Nso","NSO",VLOOKUP($A1762,'Marks Entry'!$B$9:$FN$108,166,0)))</f>
        <v>PROMOTED</v>
      </c>
      <c r="O1783" s="546" t="str">
        <f>IF($L1765="Nso",0,VLOOKUP($A1762,'Marks Entry'!$B$9:$FN$108,168,0))</f>
        <v/>
      </c>
      <c r="P1783" s="1007"/>
    </row>
    <row r="1784" spans="1:16" s="73" customFormat="1" ht="20.45" customHeight="1">
      <c r="A1784" s="1425"/>
      <c r="B1784" s="543" t="s">
        <v>210</v>
      </c>
      <c r="C1784" s="1332" t="s">
        <v>62</v>
      </c>
      <c r="D1784" s="1333"/>
      <c r="E1784" s="1333"/>
      <c r="F1784" s="1333"/>
      <c r="G1784" s="1333"/>
      <c r="H1784" s="1333"/>
      <c r="I1784" s="1334"/>
      <c r="J1784" s="1335" t="s">
        <v>63</v>
      </c>
      <c r="K1784" s="1335"/>
      <c r="L1784" s="1336"/>
      <c r="M1784" s="238">
        <f>IF($L1765="TC",0,IF($L1765="Nso",0,VLOOKUP($A1762,'Marks Entry'!$B$9:$FN$108,158,0)))</f>
        <v>0</v>
      </c>
      <c r="N1784" s="1337" t="s">
        <v>104</v>
      </c>
      <c r="O1784" s="1338"/>
      <c r="P1784" s="1007"/>
    </row>
    <row r="1785" spans="1:16" s="73" customFormat="1" ht="20.45" customHeight="1" thickBot="1">
      <c r="A1785" s="1425"/>
      <c r="B1785" s="543" t="s">
        <v>210</v>
      </c>
      <c r="C1785" s="1339" t="s">
        <v>57</v>
      </c>
      <c r="D1785" s="1340"/>
      <c r="E1785" s="1340"/>
      <c r="F1785" s="1341" t="s">
        <v>168</v>
      </c>
      <c r="G1785" s="1341"/>
      <c r="H1785" s="1341"/>
      <c r="I1785" s="523" t="s">
        <v>50</v>
      </c>
      <c r="J1785" s="1342" t="s">
        <v>64</v>
      </c>
      <c r="K1785" s="1342"/>
      <c r="L1785" s="1343"/>
      <c r="M1785" s="239">
        <f>IF($L1765="TC",0,IF($L1765="Nso",0,VLOOKUP($A1762,'Marks Entry'!$B$9:$FN$108,159,0)))</f>
        <v>0</v>
      </c>
      <c r="N1785" s="1344" t="str">
        <f>IF($L1765="TC",0,IF($L1765="Nso",0,VLOOKUP($A1762,'Marks Entry'!$B$9:$FN$108,160,0)))</f>
        <v/>
      </c>
      <c r="O1785" s="1345"/>
      <c r="P1785" s="1007"/>
    </row>
    <row r="1786" spans="1:16" s="73" customFormat="1" ht="20.45" customHeight="1">
      <c r="A1786" s="1425"/>
      <c r="B1786" s="543" t="s">
        <v>210</v>
      </c>
      <c r="C1786" s="1339"/>
      <c r="D1786" s="1340"/>
      <c r="E1786" s="1340"/>
      <c r="F1786" s="1341"/>
      <c r="G1786" s="1341"/>
      <c r="H1786" s="1341"/>
      <c r="I1786" s="524" t="s">
        <v>102</v>
      </c>
      <c r="J1786" s="1346" t="s">
        <v>65</v>
      </c>
      <c r="K1786" s="1346"/>
      <c r="L1786" s="1347"/>
      <c r="M1786" s="1348" t="str">
        <f>IF($L1765="TC",0,IF($L1765="Nso",0,VLOOKUP($A1762,'Marks Entry'!$B$9:$FN$108,169,0)))</f>
        <v>Need Improvement</v>
      </c>
      <c r="N1786" s="1348"/>
      <c r="O1786" s="1349"/>
      <c r="P1786" s="1007"/>
    </row>
    <row r="1787" spans="1:16" s="73" customFormat="1" ht="20.45" customHeight="1">
      <c r="A1787" s="1425"/>
      <c r="B1787" s="543" t="s">
        <v>210</v>
      </c>
      <c r="C1787" s="1397" t="str">
        <f>'Marks Entry'!$EB$3</f>
        <v>Work Exp.</v>
      </c>
      <c r="D1787" s="1398"/>
      <c r="E1787" s="1399"/>
      <c r="F1787" s="1400" t="str">
        <f>IF($L1765="TC",0,IF($L1765="Nso",0,VLOOKUP($A1762,'Marks Entry'!$B$9:$GM$108,186,0)))</f>
        <v>0/100</v>
      </c>
      <c r="G1787" s="1400"/>
      <c r="H1787" s="1400"/>
      <c r="I1787" s="59" t="str">
        <f>IF($L1765="TC",0,IF($L1765="Nso",0,VLOOKUP($A1762,'Marks Entry'!$B$9:$GM$108,139,0)))</f>
        <v>E</v>
      </c>
      <c r="J1787" s="1401" t="s">
        <v>81</v>
      </c>
      <c r="K1787" s="1401"/>
      <c r="L1787" s="1402"/>
      <c r="M1787" s="1403">
        <f>'Marks Entry'!$AA$2</f>
        <v>45041</v>
      </c>
      <c r="N1787" s="1403"/>
      <c r="O1787" s="1404"/>
      <c r="P1787" s="1007"/>
    </row>
    <row r="1788" spans="1:16" s="73" customFormat="1" ht="20.45" customHeight="1">
      <c r="A1788" s="1425"/>
      <c r="B1788" s="543" t="s">
        <v>210</v>
      </c>
      <c r="C1788" s="1405" t="str">
        <f>'Marks Entry'!$EK$3</f>
        <v>Art Edu.</v>
      </c>
      <c r="D1788" s="1400"/>
      <c r="E1788" s="1400"/>
      <c r="F1788" s="1406" t="str">
        <f>IF($L1765="TC",0,IF($L1765="Nso",0,VLOOKUP($A1762,'Marks Entry'!$B$9:$GM$108,190,0)))</f>
        <v>0/100</v>
      </c>
      <c r="G1788" s="1407"/>
      <c r="H1788" s="1408"/>
      <c r="I1788" s="59" t="str">
        <f>IF($L1765="TC",0,IF($L1765="Nso",0,VLOOKUP($A1762,'Marks Entry'!$B$9:$GM$108,148,0)))</f>
        <v>E</v>
      </c>
      <c r="J1788" s="1409"/>
      <c r="K1788" s="1409"/>
      <c r="L1788" s="1410"/>
      <c r="M1788" s="1410"/>
      <c r="N1788" s="1410"/>
      <c r="O1788" s="1411"/>
      <c r="P1788" s="1007"/>
    </row>
    <row r="1789" spans="1:16" s="73" customFormat="1" ht="20.45" customHeight="1">
      <c r="A1789" s="1425"/>
      <c r="B1789" s="543" t="s">
        <v>210</v>
      </c>
      <c r="C1789" s="1366" t="str">
        <f>'Marks Entry'!$ET$3</f>
        <v>HEALTH &amp; PHY. EDU.</v>
      </c>
      <c r="D1789" s="1367"/>
      <c r="E1789" s="1367"/>
      <c r="F1789" s="1368" t="str">
        <f>IF($L1765="TC",0,IF($L1765="Nso",0,VLOOKUP($A1762,'Marks Entry'!$B$9:$GM$108,194,0)))</f>
        <v>0/100</v>
      </c>
      <c r="G1789" s="1369"/>
      <c r="H1789" s="1370"/>
      <c r="I1789" s="59" t="str">
        <f>IF($L1765="TC",0,IF($L1765="Nso",0,VLOOKUP($A1762,'Marks Entry'!$B$9:$GM$108,157,0)))</f>
        <v>E</v>
      </c>
      <c r="J1789" s="1371" t="s">
        <v>77</v>
      </c>
      <c r="K1789" s="1372"/>
      <c r="L1789" s="1373"/>
      <c r="M1789" s="1377"/>
      <c r="N1789" s="1372"/>
      <c r="O1789" s="1378"/>
      <c r="P1789" s="1007"/>
    </row>
    <row r="1790" spans="1:16" s="73" customFormat="1" ht="20.45" customHeight="1">
      <c r="A1790" s="1425"/>
      <c r="B1790" s="543" t="s">
        <v>210</v>
      </c>
      <c r="C1790" s="1381" t="s">
        <v>66</v>
      </c>
      <c r="D1790" s="1382"/>
      <c r="E1790" s="1382"/>
      <c r="F1790" s="1382"/>
      <c r="G1790" s="1382"/>
      <c r="H1790" s="1382"/>
      <c r="I1790" s="1383"/>
      <c r="J1790" s="1374"/>
      <c r="K1790" s="1375"/>
      <c r="L1790" s="1376"/>
      <c r="M1790" s="1379"/>
      <c r="N1790" s="1375"/>
      <c r="O1790" s="1380"/>
      <c r="P1790" s="1007"/>
    </row>
    <row r="1791" spans="1:16" s="73" customFormat="1" ht="20.45" customHeight="1" thickBot="1">
      <c r="A1791" s="1425"/>
      <c r="B1791" s="543" t="s">
        <v>210</v>
      </c>
      <c r="C1791" s="60" t="s">
        <v>67</v>
      </c>
      <c r="D1791" s="1384" t="s">
        <v>72</v>
      </c>
      <c r="E1791" s="1385"/>
      <c r="F1791" s="1384" t="s">
        <v>73</v>
      </c>
      <c r="G1791" s="1386"/>
      <c r="H1791" s="1386"/>
      <c r="I1791" s="1387"/>
      <c r="J1791" s="1388" t="s">
        <v>78</v>
      </c>
      <c r="K1791" s="1389"/>
      <c r="L1791" s="1389"/>
      <c r="M1791" s="1389"/>
      <c r="N1791" s="1389"/>
      <c r="O1791" s="1390"/>
      <c r="P1791" s="1007"/>
    </row>
    <row r="1792" spans="1:16" s="73" customFormat="1" ht="20.45" customHeight="1">
      <c r="A1792" s="1425"/>
      <c r="B1792" s="543" t="s">
        <v>210</v>
      </c>
      <c r="C1792" s="690" t="s">
        <v>68</v>
      </c>
      <c r="D1792" s="1328" t="s">
        <v>211</v>
      </c>
      <c r="E1792" s="1327"/>
      <c r="F1792" s="1394" t="s">
        <v>74</v>
      </c>
      <c r="G1792" s="1395"/>
      <c r="H1792" s="1395"/>
      <c r="I1792" s="1396"/>
      <c r="J1792" s="1391"/>
      <c r="K1792" s="1392"/>
      <c r="L1792" s="1392"/>
      <c r="M1792" s="1392"/>
      <c r="N1792" s="1392"/>
      <c r="O1792" s="1393"/>
      <c r="P1792" s="1007"/>
    </row>
    <row r="1793" spans="1:16" s="73" customFormat="1" ht="20.45" customHeight="1">
      <c r="A1793" s="1425"/>
      <c r="B1793" s="543" t="s">
        <v>210</v>
      </c>
      <c r="C1793" s="689" t="s">
        <v>69</v>
      </c>
      <c r="D1793" s="1275" t="s">
        <v>212</v>
      </c>
      <c r="E1793" s="1274"/>
      <c r="F1793" s="1413" t="s">
        <v>75</v>
      </c>
      <c r="G1793" s="1414"/>
      <c r="H1793" s="1414"/>
      <c r="I1793" s="1415"/>
      <c r="J1793" s="1391"/>
      <c r="K1793" s="1392"/>
      <c r="L1793" s="1392"/>
      <c r="M1793" s="1392"/>
      <c r="N1793" s="1392"/>
      <c r="O1793" s="1393"/>
      <c r="P1793" s="1007"/>
    </row>
    <row r="1794" spans="1:16" s="73" customFormat="1" ht="20.45" customHeight="1">
      <c r="A1794" s="1425"/>
      <c r="B1794" s="543" t="s">
        <v>210</v>
      </c>
      <c r="C1794" s="689" t="s">
        <v>71</v>
      </c>
      <c r="D1794" s="1275" t="s">
        <v>213</v>
      </c>
      <c r="E1794" s="1274"/>
      <c r="F1794" s="1413" t="s">
        <v>76</v>
      </c>
      <c r="G1794" s="1414"/>
      <c r="H1794" s="1414"/>
      <c r="I1794" s="1415"/>
      <c r="J1794" s="1416" t="s">
        <v>90</v>
      </c>
      <c r="K1794" s="1417"/>
      <c r="L1794" s="1417"/>
      <c r="M1794" s="1417"/>
      <c r="N1794" s="1417"/>
      <c r="O1794" s="1418"/>
      <c r="P1794" s="1007"/>
    </row>
    <row r="1795" spans="1:16" s="73" customFormat="1" ht="20.45" customHeight="1">
      <c r="A1795" s="1425"/>
      <c r="B1795" s="543" t="s">
        <v>210</v>
      </c>
      <c r="C1795" s="689" t="s">
        <v>70</v>
      </c>
      <c r="D1795" s="1275" t="s">
        <v>214</v>
      </c>
      <c r="E1795" s="1274"/>
      <c r="F1795" s="1413" t="s">
        <v>103</v>
      </c>
      <c r="G1795" s="1414"/>
      <c r="H1795" s="1414"/>
      <c r="I1795" s="1415"/>
      <c r="J1795" s="1416"/>
      <c r="K1795" s="1417"/>
      <c r="L1795" s="1417"/>
      <c r="M1795" s="1417"/>
      <c r="N1795" s="1417"/>
      <c r="O1795" s="1418"/>
      <c r="P1795" s="1007"/>
    </row>
    <row r="1796" spans="1:16" s="73" customFormat="1" ht="20.45" customHeight="1" thickBot="1">
      <c r="A1796" s="1425"/>
      <c r="B1796" s="547" t="s">
        <v>210</v>
      </c>
      <c r="C1796" s="548" t="s">
        <v>153</v>
      </c>
      <c r="D1796" s="1281" t="s">
        <v>215</v>
      </c>
      <c r="E1796" s="1280"/>
      <c r="F1796" s="1422" t="s">
        <v>216</v>
      </c>
      <c r="G1796" s="1423"/>
      <c r="H1796" s="1423"/>
      <c r="I1796" s="1424"/>
      <c r="J1796" s="1419"/>
      <c r="K1796" s="1420"/>
      <c r="L1796" s="1420"/>
      <c r="M1796" s="1420"/>
      <c r="N1796" s="1420"/>
      <c r="O1796" s="1421"/>
      <c r="P1796" s="1007"/>
    </row>
    <row r="1797" spans="1:16" s="73" customFormat="1" ht="21" customHeight="1">
      <c r="A1797" s="1412"/>
      <c r="B1797" s="1412"/>
      <c r="C1797" s="1412"/>
      <c r="D1797" s="1412"/>
      <c r="E1797" s="1412"/>
      <c r="F1797" s="1412"/>
      <c r="G1797" s="1412"/>
      <c r="H1797" s="1412"/>
      <c r="I1797" s="1412"/>
      <c r="J1797" s="1412"/>
      <c r="K1797" s="1412"/>
      <c r="L1797" s="1412"/>
      <c r="M1797" s="1412"/>
      <c r="N1797" s="1412"/>
      <c r="O1797" s="1412"/>
      <c r="P1797" s="1412"/>
    </row>
    <row r="1798" spans="1:16" s="73" customFormat="1" ht="21" customHeight="1">
      <c r="A1798" s="692"/>
      <c r="B1798" s="688"/>
      <c r="C1798" s="688"/>
      <c r="D1798" s="688"/>
      <c r="E1798" s="688"/>
      <c r="F1798" s="688"/>
      <c r="G1798" s="688"/>
      <c r="H1798" s="688"/>
      <c r="I1798" s="688"/>
      <c r="J1798" s="688"/>
      <c r="K1798" s="688"/>
      <c r="L1798" s="688"/>
      <c r="M1798" s="688"/>
      <c r="N1798" s="688"/>
      <c r="O1798" s="688"/>
      <c r="P1798" s="688"/>
    </row>
    <row r="1799" spans="1:16" s="73" customFormat="1" ht="17.25" customHeight="1" thickBot="1">
      <c r="A1799" s="241">
        <f>A1762+1</f>
        <v>50</v>
      </c>
      <c r="B1799" s="1302" t="s">
        <v>53</v>
      </c>
      <c r="C1799" s="1302"/>
      <c r="D1799" s="1302"/>
      <c r="E1799" s="1302"/>
      <c r="F1799" s="1302"/>
      <c r="G1799" s="1302"/>
      <c r="H1799" s="1302"/>
      <c r="I1799" s="1302"/>
      <c r="J1799" s="1302"/>
      <c r="K1799" s="1302"/>
      <c r="L1799" s="1302"/>
      <c r="M1799" s="1302"/>
      <c r="N1799" s="1302"/>
      <c r="O1799" s="1302"/>
      <c r="P1799" s="1007"/>
    </row>
    <row r="1800" spans="1:16" s="73" customFormat="1" ht="44.25" customHeight="1">
      <c r="A1800" s="1425"/>
      <c r="B1800" s="1304" t="str">
        <f>IF(L1802&gt;0,CONCATENATE(I1802,L1802),0)</f>
        <v>Roll No.:-950</v>
      </c>
      <c r="C1800" s="1306"/>
      <c r="D1800" s="1308" t="str">
        <f>Master!$E$8</f>
        <v>Govt. Sr. Secondary School Raimalwada</v>
      </c>
      <c r="E1800" s="1309"/>
      <c r="F1800" s="1309"/>
      <c r="G1800" s="1309"/>
      <c r="H1800" s="1309"/>
      <c r="I1800" s="1309"/>
      <c r="J1800" s="1309"/>
      <c r="K1800" s="1309"/>
      <c r="L1800" s="1309"/>
      <c r="M1800" s="1309"/>
      <c r="N1800" s="1309"/>
      <c r="O1800" s="1310"/>
      <c r="P1800" s="1007"/>
    </row>
    <row r="1801" spans="1:16" s="73" customFormat="1" ht="26.25" customHeight="1" thickBot="1">
      <c r="A1801" s="1425"/>
      <c r="B1801" s="1305"/>
      <c r="C1801" s="1307"/>
      <c r="D1801" s="1311" t="str">
        <f>Master!$E$11</f>
        <v>P.S.-Bapini (Jodhpur)</v>
      </c>
      <c r="E1801" s="1311"/>
      <c r="F1801" s="1311"/>
      <c r="G1801" s="1311"/>
      <c r="H1801" s="1311"/>
      <c r="I1801" s="1311"/>
      <c r="J1801" s="1311"/>
      <c r="K1801" s="1311"/>
      <c r="L1801" s="1311"/>
      <c r="M1801" s="1311"/>
      <c r="N1801" s="1311"/>
      <c r="O1801" s="1312"/>
      <c r="P1801" s="1007"/>
    </row>
    <row r="1802" spans="1:16" s="73" customFormat="1" ht="15" customHeight="1">
      <c r="A1802" s="1425"/>
      <c r="B1802" s="1313"/>
      <c r="C1802" s="1314" t="s">
        <v>163</v>
      </c>
      <c r="D1802" s="1315"/>
      <c r="E1802" s="1315"/>
      <c r="F1802" s="1315"/>
      <c r="G1802" s="1315"/>
      <c r="H1802" s="1316"/>
      <c r="I1802" s="1320" t="s">
        <v>125</v>
      </c>
      <c r="J1802" s="1321"/>
      <c r="K1802" s="1321"/>
      <c r="L1802" s="1286">
        <f>VLOOKUP(A1799,'Marks Entry'!$B$9:$G$108,6)</f>
        <v>950</v>
      </c>
      <c r="M1802" s="1288" t="str">
        <f>CONCATENATE('Marks Entry'!$C$3,"0",'Marks Entry'!$G$3)</f>
        <v>School U-Dise Code :-08151106901</v>
      </c>
      <c r="N1802" s="1289"/>
      <c r="O1802" s="1290"/>
      <c r="P1802" s="1007"/>
    </row>
    <row r="1803" spans="1:16" s="73" customFormat="1" ht="15" customHeight="1">
      <c r="A1803" s="1425"/>
      <c r="B1803" s="1313"/>
      <c r="C1803" s="1314"/>
      <c r="D1803" s="1315"/>
      <c r="E1803" s="1315"/>
      <c r="F1803" s="1315"/>
      <c r="G1803" s="1315"/>
      <c r="H1803" s="1316"/>
      <c r="I1803" s="1320"/>
      <c r="J1803" s="1321"/>
      <c r="K1803" s="1321"/>
      <c r="L1803" s="1286"/>
      <c r="M1803" s="1291" t="str">
        <f>CONCATENATE('Marks Entry'!$I$3,'Marks Entry'!$J$3)</f>
        <v>Session :-2022-23</v>
      </c>
      <c r="N1803" s="1292"/>
      <c r="O1803" s="1293"/>
      <c r="P1803" s="1007"/>
    </row>
    <row r="1804" spans="1:16" s="73" customFormat="1" ht="15" customHeight="1" thickBot="1">
      <c r="A1804" s="1425"/>
      <c r="B1804" s="1313"/>
      <c r="C1804" s="1317"/>
      <c r="D1804" s="1318"/>
      <c r="E1804" s="1318"/>
      <c r="F1804" s="1318"/>
      <c r="G1804" s="1318"/>
      <c r="H1804" s="1319"/>
      <c r="I1804" s="1322"/>
      <c r="J1804" s="1323"/>
      <c r="K1804" s="1323"/>
      <c r="L1804" s="1287"/>
      <c r="M1804" s="1294"/>
      <c r="N1804" s="1295"/>
      <c r="O1804" s="1296"/>
      <c r="P1804" s="1007"/>
    </row>
    <row r="1805" spans="1:16" s="73" customFormat="1" ht="19.5" customHeight="1">
      <c r="A1805" s="1425"/>
      <c r="B1805" s="543" t="s">
        <v>210</v>
      </c>
      <c r="C1805" s="1297" t="s">
        <v>21</v>
      </c>
      <c r="D1805" s="1298"/>
      <c r="E1805" s="1298"/>
      <c r="F1805" s="1298"/>
      <c r="G1805" s="1299"/>
      <c r="H1805" s="13" t="s">
        <v>161</v>
      </c>
      <c r="I1805" s="1300">
        <f>VLOOKUP($A1799,'Marks Entry'!$B$9:$FN$108,4,0)</f>
        <v>0</v>
      </c>
      <c r="J1805" s="1300"/>
      <c r="K1805" s="1300"/>
      <c r="L1805" s="1300"/>
      <c r="M1805" s="1300"/>
      <c r="N1805" s="1300"/>
      <c r="O1805" s="1301"/>
      <c r="P1805" s="1007"/>
    </row>
    <row r="1806" spans="1:16" s="73" customFormat="1" ht="19.5" customHeight="1">
      <c r="A1806" s="1425"/>
      <c r="B1806" s="543" t="s">
        <v>210</v>
      </c>
      <c r="C1806" s="1283" t="s">
        <v>23</v>
      </c>
      <c r="D1806" s="1284"/>
      <c r="E1806" s="1284"/>
      <c r="F1806" s="1284"/>
      <c r="G1806" s="1285"/>
      <c r="H1806" s="25" t="s">
        <v>161</v>
      </c>
      <c r="I1806" s="1252">
        <f>VLOOKUP($A1799,'Marks Entry'!$B$9:$FN$108,7,0)</f>
        <v>0</v>
      </c>
      <c r="J1806" s="1252"/>
      <c r="K1806" s="1252"/>
      <c r="L1806" s="1252"/>
      <c r="M1806" s="1252"/>
      <c r="N1806" s="1252"/>
      <c r="O1806" s="1253"/>
      <c r="P1806" s="1007"/>
    </row>
    <row r="1807" spans="1:16" s="73" customFormat="1" ht="19.5" customHeight="1">
      <c r="A1807" s="1425"/>
      <c r="B1807" s="543" t="s">
        <v>210</v>
      </c>
      <c r="C1807" s="1283" t="s">
        <v>24</v>
      </c>
      <c r="D1807" s="1284"/>
      <c r="E1807" s="1284"/>
      <c r="F1807" s="1284"/>
      <c r="G1807" s="1285"/>
      <c r="H1807" s="25" t="s">
        <v>161</v>
      </c>
      <c r="I1807" s="1252">
        <f>VLOOKUP($A1799,'Marks Entry'!$B$9:$FN$108,8,0)</f>
        <v>0</v>
      </c>
      <c r="J1807" s="1252"/>
      <c r="K1807" s="1252"/>
      <c r="L1807" s="1252"/>
      <c r="M1807" s="1252"/>
      <c r="N1807" s="1252"/>
      <c r="O1807" s="1253"/>
      <c r="P1807" s="1007"/>
    </row>
    <row r="1808" spans="1:16" s="73" customFormat="1" ht="19.5" customHeight="1">
      <c r="A1808" s="1425"/>
      <c r="B1808" s="543" t="s">
        <v>210</v>
      </c>
      <c r="C1808" s="1283" t="s">
        <v>55</v>
      </c>
      <c r="D1808" s="1284"/>
      <c r="E1808" s="1284"/>
      <c r="F1808" s="1284"/>
      <c r="G1808" s="1285"/>
      <c r="H1808" s="25" t="s">
        <v>161</v>
      </c>
      <c r="I1808" s="1252">
        <f>VLOOKUP($A1799,'Marks Entry'!$B$9:$FN$108,9,0)</f>
        <v>0</v>
      </c>
      <c r="J1808" s="1252"/>
      <c r="K1808" s="1252"/>
      <c r="L1808" s="1252"/>
      <c r="M1808" s="1252"/>
      <c r="N1808" s="1252"/>
      <c r="O1808" s="1253"/>
      <c r="P1808" s="1007"/>
    </row>
    <row r="1809" spans="1:16" s="73" customFormat="1" ht="19.5" customHeight="1">
      <c r="A1809" s="1425"/>
      <c r="B1809" s="543" t="s">
        <v>210</v>
      </c>
      <c r="C1809" s="1283" t="s">
        <v>56</v>
      </c>
      <c r="D1809" s="1284"/>
      <c r="E1809" s="1284"/>
      <c r="F1809" s="1284"/>
      <c r="G1809" s="1285"/>
      <c r="H1809" s="25" t="s">
        <v>161</v>
      </c>
      <c r="I1809" s="1251" t="str">
        <f>CONCATENATE('Marks Entry'!$G$4,'Marks Entry'!$J$4)</f>
        <v>6(A)</v>
      </c>
      <c r="J1809" s="1252"/>
      <c r="K1809" s="1252"/>
      <c r="L1809" s="1252"/>
      <c r="M1809" s="1252"/>
      <c r="N1809" s="1252"/>
      <c r="O1809" s="1253"/>
      <c r="P1809" s="1007"/>
    </row>
    <row r="1810" spans="1:16" s="73" customFormat="1" ht="19.5" customHeight="1" thickBot="1">
      <c r="A1810" s="1425"/>
      <c r="B1810" s="543" t="s">
        <v>210</v>
      </c>
      <c r="C1810" s="1254" t="s">
        <v>26</v>
      </c>
      <c r="D1810" s="1255"/>
      <c r="E1810" s="1255"/>
      <c r="F1810" s="1255"/>
      <c r="G1810" s="1256"/>
      <c r="H1810" s="61" t="s">
        <v>161</v>
      </c>
      <c r="I1810" s="1257">
        <f>VLOOKUP($A1799,'Marks Entry'!$B$9:$FN$108,10,0)</f>
        <v>0</v>
      </c>
      <c r="J1810" s="1257"/>
      <c r="K1810" s="1257"/>
      <c r="L1810" s="1257"/>
      <c r="M1810" s="1257"/>
      <c r="N1810" s="1257"/>
      <c r="O1810" s="1258"/>
      <c r="P1810" s="1007"/>
    </row>
    <row r="1811" spans="1:16" s="73" customFormat="1" ht="34.5" customHeight="1">
      <c r="A1811" s="1425"/>
      <c r="B1811" s="543" t="s">
        <v>210</v>
      </c>
      <c r="C1811" s="1259" t="s">
        <v>57</v>
      </c>
      <c r="D1811" s="1260"/>
      <c r="E1811" s="525" t="s">
        <v>82</v>
      </c>
      <c r="F1811" s="525" t="s">
        <v>83</v>
      </c>
      <c r="G1811" s="525" t="str">
        <f>'Marks Entry'!$R$5</f>
        <v>No Bag Day Activity</v>
      </c>
      <c r="H1811" s="521" t="s">
        <v>32</v>
      </c>
      <c r="I1811" s="1261" t="s">
        <v>58</v>
      </c>
      <c r="J1811" s="1262"/>
      <c r="K1811" s="522" t="s">
        <v>203</v>
      </c>
      <c r="L1811" s="1263" t="s">
        <v>94</v>
      </c>
      <c r="M1811" s="1264"/>
      <c r="N1811" s="535" t="s">
        <v>86</v>
      </c>
      <c r="O1811" s="1265" t="s">
        <v>101</v>
      </c>
      <c r="P1811" s="1007"/>
    </row>
    <row r="1812" spans="1:16" s="73" customFormat="1" ht="20.45" customHeight="1" thickBot="1">
      <c r="A1812" s="1425"/>
      <c r="B1812" s="543" t="s">
        <v>210</v>
      </c>
      <c r="C1812" s="1267" t="s">
        <v>59</v>
      </c>
      <c r="D1812" s="1268"/>
      <c r="E1812" s="549">
        <f>'Marks Entry'!$N$7</f>
        <v>10</v>
      </c>
      <c r="F1812" s="549">
        <f>'Marks Entry'!$Q$7</f>
        <v>10</v>
      </c>
      <c r="G1812" s="549">
        <f>'Marks Entry'!$T$7</f>
        <v>10</v>
      </c>
      <c r="H1812" s="111">
        <f>SUM(E1812:G1812)</f>
        <v>30</v>
      </c>
      <c r="I1812" s="1269">
        <f>'Marks Entry'!$X$7</f>
        <v>70</v>
      </c>
      <c r="J1812" s="1270"/>
      <c r="K1812" s="531">
        <f>SUM(H1812,I1812)</f>
        <v>100</v>
      </c>
      <c r="L1812" s="1330">
        <f>'Marks Entry'!$AA$7</f>
        <v>100</v>
      </c>
      <c r="M1812" s="1331"/>
      <c r="N1812" s="536">
        <f>H1812+I1812+L1812</f>
        <v>200</v>
      </c>
      <c r="O1812" s="1266"/>
      <c r="P1812" s="1007"/>
    </row>
    <row r="1813" spans="1:16" s="73" customFormat="1" ht="20.45" customHeight="1">
      <c r="A1813" s="1425"/>
      <c r="B1813" s="543" t="s">
        <v>210</v>
      </c>
      <c r="C1813" s="1324" t="str">
        <f>'Marks Entry'!$L$3</f>
        <v>HINDI</v>
      </c>
      <c r="D1813" s="1325"/>
      <c r="E1813" s="527">
        <f>IF($L1802="TC",0,IF($L1802="Nso",0,VLOOKUP($A1799,'Marks Entry'!$B$9:$FN$108,13,0)))</f>
        <v>0</v>
      </c>
      <c r="F1813" s="527">
        <f>IF($L1802="TC",0,IF($L1802="Nso",0,VLOOKUP($A1799,'Marks Entry'!$B$9:$FN$108,16,0)))</f>
        <v>0</v>
      </c>
      <c r="G1813" s="527">
        <f>IF($L1802="TC",0,IF($L1802="Nso",0,VLOOKUP($A1799,'Marks Entry'!$B$9:$FN$108,19,0)))</f>
        <v>0</v>
      </c>
      <c r="H1813" s="528">
        <f>SUM(E1813:G1813)</f>
        <v>0</v>
      </c>
      <c r="I1813" s="1326">
        <f>IF($L1802="TC",0,IF($L1802="Nso",0,VLOOKUP($A1799,'Marks Entry'!$B$9:$FN$108,23,0)))</f>
        <v>0</v>
      </c>
      <c r="J1813" s="1327"/>
      <c r="K1813" s="532">
        <f>SUM(H1813,I1813)</f>
        <v>0</v>
      </c>
      <c r="L1813" s="1328">
        <f>IF($L1802="TC",0,IF($L1802="Nso",0,VLOOKUP($A1799,'Marks Entry'!$B$9:$FN$108,26,0)))</f>
        <v>0</v>
      </c>
      <c r="M1813" s="1329"/>
      <c r="N1813" s="537">
        <f>SUM(H1813,I1813,L1813)</f>
        <v>0</v>
      </c>
      <c r="O1813" s="544" t="str">
        <f>IF($L1802="TC",0,IF($L1802="Nso",0,VLOOKUP($A1799,'Marks Entry'!$B$9:$FN$108,30,0)))</f>
        <v>E</v>
      </c>
      <c r="P1813" s="1007"/>
    </row>
    <row r="1814" spans="1:16" s="73" customFormat="1" ht="20.45" customHeight="1">
      <c r="A1814" s="1425"/>
      <c r="B1814" s="543" t="s">
        <v>210</v>
      </c>
      <c r="C1814" s="1271" t="str">
        <f>'Marks Entry'!$AF$3</f>
        <v>ENGLISH</v>
      </c>
      <c r="D1814" s="1272"/>
      <c r="E1814" s="527">
        <f>IF($L1802="TC",0,IF($L1802="Nso",0,VLOOKUP($A1799,'Marks Entry'!$B$9:$FN$108,33,0)))</f>
        <v>0</v>
      </c>
      <c r="F1814" s="527">
        <f>IF($L1802="TC",0,IF($L1802="Nso",0,VLOOKUP($A1799,'Marks Entry'!$B$9:$FN$108,36,0)))</f>
        <v>0</v>
      </c>
      <c r="G1814" s="527">
        <f>IF($L1802="TC",0,IF($L1802="Nso",0,VLOOKUP($A1799,'Marks Entry'!$B$9:$FN$108,39,0)))</f>
        <v>0</v>
      </c>
      <c r="H1814" s="529">
        <f t="shared" ref="H1814:H1818" si="147">SUM(E1814:G1814)</f>
        <v>0</v>
      </c>
      <c r="I1814" s="1273">
        <f>IF($L1802="TC",0,IF($L1802="Nso",0,VLOOKUP($A1799,'Marks Entry'!$B$9:$FN$108,43,0)))</f>
        <v>0</v>
      </c>
      <c r="J1814" s="1274"/>
      <c r="K1814" s="533">
        <f t="shared" ref="K1814:K1818" si="148">SUM(H1814,I1814)</f>
        <v>0</v>
      </c>
      <c r="L1814" s="1275">
        <f>IF($L1802="TC",0,IF($L1802="Nso",0,VLOOKUP($A1799,'Marks Entry'!$B$9:$FN$108,46,0)))</f>
        <v>0</v>
      </c>
      <c r="M1814" s="1276"/>
      <c r="N1814" s="537">
        <f t="shared" ref="N1814:N1818" si="149">SUM(H1814,I1814,L1814)</f>
        <v>0</v>
      </c>
      <c r="O1814" s="544" t="str">
        <f>IF($L1802="TC",0,IF($L1802="Nso",0,VLOOKUP($A1799,'Marks Entry'!$B$9:$FN$108,50,0)))</f>
        <v>E</v>
      </c>
      <c r="P1814" s="1007"/>
    </row>
    <row r="1815" spans="1:16" s="73" customFormat="1" ht="20.45" customHeight="1">
      <c r="A1815" s="1425"/>
      <c r="B1815" s="543" t="s">
        <v>210</v>
      </c>
      <c r="C1815" s="1271" t="str">
        <f>'Marks Entry'!$AZ$3</f>
        <v>SANSKRIT</v>
      </c>
      <c r="D1815" s="1272"/>
      <c r="E1815" s="527">
        <f>IF($L1802="TC",0,IF($L1802="Nso",0,VLOOKUP($A1799,'Marks Entry'!$B$9:$FN$108,53,0)))</f>
        <v>0</v>
      </c>
      <c r="F1815" s="527">
        <f>IF($L1802="TC",0,IF($L1802="TC",0,IF($L1802="Nso",0,VLOOKUP($A1799,'Marks Entry'!$B$9:$FN$108,56,0))))</f>
        <v>0</v>
      </c>
      <c r="G1815" s="527">
        <f>IF($L1802="TC",0,IF($L1802="TC",0,IF($L1802="Nso",0,VLOOKUP($A1799,'Marks Entry'!$B$9:$FN$108,59,0))))</f>
        <v>0</v>
      </c>
      <c r="H1815" s="529">
        <f t="shared" si="147"/>
        <v>0</v>
      </c>
      <c r="I1815" s="1273">
        <f>IF($L1802="TC",0,IF($L1802="Nso",0,VLOOKUP($A1799,'Marks Entry'!$B$9:$FN$108,63,0)))</f>
        <v>0</v>
      </c>
      <c r="J1815" s="1274"/>
      <c r="K1815" s="533">
        <f t="shared" si="148"/>
        <v>0</v>
      </c>
      <c r="L1815" s="1275">
        <f>IF($L1802="TC",0,IF($L1802="Nso",0,VLOOKUP($A1799,'Marks Entry'!$B$9:$FN$108,66,0)))</f>
        <v>0</v>
      </c>
      <c r="M1815" s="1276"/>
      <c r="N1815" s="537">
        <f t="shared" si="149"/>
        <v>0</v>
      </c>
      <c r="O1815" s="544" t="str">
        <f>IF($L1802="TC",0,IF($L1802="Nso",0,VLOOKUP($A1799,'Marks Entry'!$B$9:$FN$108,70,0)))</f>
        <v>E</v>
      </c>
      <c r="P1815" s="1007"/>
    </row>
    <row r="1816" spans="1:16" s="73" customFormat="1" ht="20.45" customHeight="1">
      <c r="A1816" s="1425"/>
      <c r="B1816" s="543" t="s">
        <v>210</v>
      </c>
      <c r="C1816" s="1271" t="str">
        <f>'Marks Entry'!$BT$3</f>
        <v>SCIENCE</v>
      </c>
      <c r="D1816" s="1272"/>
      <c r="E1816" s="527">
        <f>IF($L1802="TC",0,IF($L1802="Nso",0,VLOOKUP($A1799,'Marks Entry'!$B$9:$FN$108,73,0)))</f>
        <v>0</v>
      </c>
      <c r="F1816" s="527">
        <f>IF($L1802="TC",0,IF($L1802="Nso",0,VLOOKUP($A1799,'Marks Entry'!$B$9:$FN$108,76,0)))</f>
        <v>0</v>
      </c>
      <c r="G1816" s="527">
        <f>IF($L1802="TC",0,IF($L1802="Nso",0,VLOOKUP($A1799,'Marks Entry'!$B$9:$FN$108,79,0)))</f>
        <v>0</v>
      </c>
      <c r="H1816" s="529">
        <f t="shared" si="147"/>
        <v>0</v>
      </c>
      <c r="I1816" s="1273">
        <f>IF($L1802="TC",0,IF($L1802="Nso",0,VLOOKUP($A1799,'Marks Entry'!$B$9:$FN$108,83,0)))</f>
        <v>0</v>
      </c>
      <c r="J1816" s="1274"/>
      <c r="K1816" s="533">
        <f t="shared" si="148"/>
        <v>0</v>
      </c>
      <c r="L1816" s="1275">
        <f>IF($L1802="TC",0,IF($L1802="Nso",0,VLOOKUP($A1799,'Marks Entry'!$B$9:$FN$108,86,0)))</f>
        <v>0</v>
      </c>
      <c r="M1816" s="1276"/>
      <c r="N1816" s="537">
        <f t="shared" si="149"/>
        <v>0</v>
      </c>
      <c r="O1816" s="544" t="str">
        <f>IF($L1802="TC",0,IF($L1802="Nso",0,VLOOKUP($A1799,'Marks Entry'!$B$9:$FN$108,90,0)))</f>
        <v>E</v>
      </c>
      <c r="P1816" s="1007"/>
    </row>
    <row r="1817" spans="1:16" s="73" customFormat="1" ht="20.45" customHeight="1">
      <c r="A1817" s="1425"/>
      <c r="B1817" s="543" t="s">
        <v>210</v>
      </c>
      <c r="C1817" s="1271" t="str">
        <f>'Marks Entry'!$CN$3</f>
        <v>MATHEMATICS</v>
      </c>
      <c r="D1817" s="1272"/>
      <c r="E1817" s="527">
        <f>IF($L1802="TC",0,IF($L1802="Nso",0,VLOOKUP($A1799,'Marks Entry'!$B$9:$FN$108,93,0)))</f>
        <v>0</v>
      </c>
      <c r="F1817" s="527">
        <f>IF($L1802="TC",0,IF($L1802="Nso",0,VLOOKUP($A1799,'Marks Entry'!$B$9:$FN$108,96,0)))</f>
        <v>0</v>
      </c>
      <c r="G1817" s="527">
        <f>IF($L1802="TC",0,IF($L1802="Nso",0,VLOOKUP($A1799,'Marks Entry'!$B$9:$FN$108,99,0)))</f>
        <v>0</v>
      </c>
      <c r="H1817" s="529">
        <f t="shared" si="147"/>
        <v>0</v>
      </c>
      <c r="I1817" s="1273">
        <f>IF($L1802="TC",0,IF($L1802="Nso",0,VLOOKUP($A1799,'Marks Entry'!$B$9:$FN$108,103,0)))</f>
        <v>0</v>
      </c>
      <c r="J1817" s="1274"/>
      <c r="K1817" s="533">
        <f t="shared" si="148"/>
        <v>0</v>
      </c>
      <c r="L1817" s="1275">
        <f>IF($L1802="TC",0,IF($L1802="Nso",0,VLOOKUP($A1799,'Marks Entry'!$B$9:$FN$108,106,0)))</f>
        <v>0</v>
      </c>
      <c r="M1817" s="1276"/>
      <c r="N1817" s="537">
        <f t="shared" si="149"/>
        <v>0</v>
      </c>
      <c r="O1817" s="544" t="str">
        <f>IF($L1802="TC",0,IF($L1802="Nso",0,VLOOKUP($A1799,'Marks Entry'!$B$9:$FN$108,110,0)))</f>
        <v>E</v>
      </c>
      <c r="P1817" s="1007"/>
    </row>
    <row r="1818" spans="1:16" s="73" customFormat="1" ht="20.45" customHeight="1" thickBot="1">
      <c r="A1818" s="1425"/>
      <c r="B1818" s="543" t="s">
        <v>210</v>
      </c>
      <c r="C1818" s="1277" t="str">
        <f>'Marks Entry'!$DH$3</f>
        <v>SOCIAL SCIENCE</v>
      </c>
      <c r="D1818" s="1278"/>
      <c r="E1818" s="527">
        <f>IF($L1802="TC",0,IF($L1802="Nso",0,VLOOKUP($A1799,'Marks Entry'!$B$9:$FN$108,113,0)))</f>
        <v>0</v>
      </c>
      <c r="F1818" s="527">
        <f>IF($L1802="TC",0,IF($L1802="Nso",0,VLOOKUP($A1799,'Marks Entry'!$B$9:$FN$108,116,0)))</f>
        <v>0</v>
      </c>
      <c r="G1818" s="527">
        <f>IF($L1802="TC",0,IF($L1802="Nso",0,VLOOKUP($A1799,'Marks Entry'!$B$9:$FN$108,119,0)))</f>
        <v>0</v>
      </c>
      <c r="H1818" s="530">
        <f t="shared" si="147"/>
        <v>0</v>
      </c>
      <c r="I1818" s="1279">
        <f>IF($L1802="TC",0,IF($L1802="Nso",0,VLOOKUP($A1799,'Marks Entry'!$B$9:$FN$108,123,0)))</f>
        <v>0</v>
      </c>
      <c r="J1818" s="1280"/>
      <c r="K1818" s="534">
        <f t="shared" si="148"/>
        <v>0</v>
      </c>
      <c r="L1818" s="1281">
        <f>IF($L1802="TC",0,IF($L1802="Nso",0,VLOOKUP($A1799,'Marks Entry'!$B$9:$FN$108,126,0)))</f>
        <v>0</v>
      </c>
      <c r="M1818" s="1282"/>
      <c r="N1818" s="537">
        <f t="shared" si="149"/>
        <v>0</v>
      </c>
      <c r="O1818" s="544" t="str">
        <f>IF($L1802="TC",0,IF($L1802="Nso",0,VLOOKUP($A1799,'Marks Entry'!$B$9:$FN$108,130,0)))</f>
        <v>E</v>
      </c>
      <c r="P1818" s="1007"/>
    </row>
    <row r="1819" spans="1:16" s="73" customFormat="1" ht="20.45" customHeight="1">
      <c r="A1819" s="1425"/>
      <c r="B1819" s="543" t="s">
        <v>210</v>
      </c>
      <c r="C1819" s="1350" t="s">
        <v>87</v>
      </c>
      <c r="D1819" s="1351"/>
      <c r="E1819" s="1352"/>
      <c r="F1819" s="1356" t="s">
        <v>88</v>
      </c>
      <c r="G1819" s="1357"/>
      <c r="H1819" s="1358" t="s">
        <v>89</v>
      </c>
      <c r="I1819" s="1358"/>
      <c r="J1819" s="1359" t="s">
        <v>44</v>
      </c>
      <c r="K1819" s="1360"/>
      <c r="L1819" s="236" t="s">
        <v>95</v>
      </c>
      <c r="M1819" s="691" t="s">
        <v>208</v>
      </c>
      <c r="N1819" s="200" t="s">
        <v>42</v>
      </c>
      <c r="O1819" s="545" t="s">
        <v>46</v>
      </c>
      <c r="P1819" s="1007"/>
    </row>
    <row r="1820" spans="1:16" s="73" customFormat="1" ht="20.45" customHeight="1" thickBot="1">
      <c r="A1820" s="1425"/>
      <c r="B1820" s="543" t="s">
        <v>210</v>
      </c>
      <c r="C1820" s="1353"/>
      <c r="D1820" s="1354"/>
      <c r="E1820" s="1355"/>
      <c r="F1820" s="1361">
        <f>IF($L1802="TC",0,IF($L1802="Nso",0,VLOOKUP($A1799,'Marks Entry'!$B$9:$FN$108,161,0)))</f>
        <v>1200</v>
      </c>
      <c r="G1820" s="1362"/>
      <c r="H1820" s="1363">
        <f>IF($L1802="TC",0,IF($L1802="Nso",0,VLOOKUP($A1799,'Marks Entry'!$B$9:$FN$108,162,0)))</f>
        <v>0</v>
      </c>
      <c r="I1820" s="1363"/>
      <c r="J1820" s="1364">
        <f>IF($L1802="TC",0,IF($L1802="Nso",0,VLOOKUP($A1799,'Marks Entry'!$B$9:$FN$108,163,0)))</f>
        <v>0</v>
      </c>
      <c r="K1820" s="1365"/>
      <c r="L1820" s="237" t="str">
        <f>IF($L1802="TC",0,IF($L1802="Nso",0,VLOOKUP($A1799,'Marks Entry'!$B$9:$FN$108,164,0)))</f>
        <v/>
      </c>
      <c r="M1820" s="237" t="str">
        <f>IF($L1802="TC",0,IF($L1802="Nso",0,VLOOKUP($A1799,'Marks Entry'!$B$9:$FN$108,165,0)))</f>
        <v/>
      </c>
      <c r="N1820" s="542" t="str">
        <f>IF($L1802="TC","TC",IF($L1802="Nso","NSO",VLOOKUP($A1799,'Marks Entry'!$B$9:$FN$108,166,0)))</f>
        <v>PROMOTED</v>
      </c>
      <c r="O1820" s="546" t="str">
        <f>IF($L1802="Nso",0,VLOOKUP($A1799,'Marks Entry'!$B$9:$FN$108,168,0))</f>
        <v/>
      </c>
      <c r="P1820" s="1007"/>
    </row>
    <row r="1821" spans="1:16" s="73" customFormat="1" ht="20.45" customHeight="1">
      <c r="A1821" s="1425"/>
      <c r="B1821" s="543" t="s">
        <v>210</v>
      </c>
      <c r="C1821" s="1332" t="s">
        <v>62</v>
      </c>
      <c r="D1821" s="1333"/>
      <c r="E1821" s="1333"/>
      <c r="F1821" s="1333"/>
      <c r="G1821" s="1333"/>
      <c r="H1821" s="1333"/>
      <c r="I1821" s="1334"/>
      <c r="J1821" s="1335" t="s">
        <v>63</v>
      </c>
      <c r="K1821" s="1335"/>
      <c r="L1821" s="1336"/>
      <c r="M1821" s="238">
        <f>IF($L1802="TC",0,IF($L1802="Nso",0,VLOOKUP($A1799,'Marks Entry'!$B$9:$FN$108,158,0)))</f>
        <v>0</v>
      </c>
      <c r="N1821" s="1337" t="s">
        <v>104</v>
      </c>
      <c r="O1821" s="1338"/>
      <c r="P1821" s="1007"/>
    </row>
    <row r="1822" spans="1:16" s="73" customFormat="1" ht="20.45" customHeight="1" thickBot="1">
      <c r="A1822" s="1425"/>
      <c r="B1822" s="543" t="s">
        <v>210</v>
      </c>
      <c r="C1822" s="1339" t="s">
        <v>57</v>
      </c>
      <c r="D1822" s="1340"/>
      <c r="E1822" s="1340"/>
      <c r="F1822" s="1341" t="s">
        <v>168</v>
      </c>
      <c r="G1822" s="1341"/>
      <c r="H1822" s="1341"/>
      <c r="I1822" s="523" t="s">
        <v>50</v>
      </c>
      <c r="J1822" s="1342" t="s">
        <v>64</v>
      </c>
      <c r="K1822" s="1342"/>
      <c r="L1822" s="1343"/>
      <c r="M1822" s="239">
        <f>IF($L1802="TC",0,IF($L1802="Nso",0,VLOOKUP($A1799,'Marks Entry'!$B$9:$FN$108,159,0)))</f>
        <v>0</v>
      </c>
      <c r="N1822" s="1344" t="str">
        <f>IF($L1802="TC",0,IF($L1802="Nso",0,VLOOKUP($A1799,'Marks Entry'!$B$9:$FN$108,160,0)))</f>
        <v/>
      </c>
      <c r="O1822" s="1345"/>
      <c r="P1822" s="1007"/>
    </row>
    <row r="1823" spans="1:16" s="73" customFormat="1" ht="20.45" customHeight="1">
      <c r="A1823" s="1425"/>
      <c r="B1823" s="543" t="s">
        <v>210</v>
      </c>
      <c r="C1823" s="1339"/>
      <c r="D1823" s="1340"/>
      <c r="E1823" s="1340"/>
      <c r="F1823" s="1341"/>
      <c r="G1823" s="1341"/>
      <c r="H1823" s="1341"/>
      <c r="I1823" s="524" t="s">
        <v>102</v>
      </c>
      <c r="J1823" s="1346" t="s">
        <v>65</v>
      </c>
      <c r="K1823" s="1346"/>
      <c r="L1823" s="1347"/>
      <c r="M1823" s="1348" t="str">
        <f>IF($L1802="TC",0,IF($L1802="Nso",0,VLOOKUP($A1799,'Marks Entry'!$B$9:$FN$108,169,0)))</f>
        <v>Need Improvement</v>
      </c>
      <c r="N1823" s="1348"/>
      <c r="O1823" s="1349"/>
      <c r="P1823" s="1007"/>
    </row>
    <row r="1824" spans="1:16" s="73" customFormat="1" ht="20.45" customHeight="1">
      <c r="A1824" s="1425"/>
      <c r="B1824" s="543" t="s">
        <v>210</v>
      </c>
      <c r="C1824" s="1397" t="str">
        <f>'Marks Entry'!$EB$3</f>
        <v>Work Exp.</v>
      </c>
      <c r="D1824" s="1398"/>
      <c r="E1824" s="1399"/>
      <c r="F1824" s="1400" t="str">
        <f>IF($L1802="TC",0,IF($L1802="Nso",0,VLOOKUP($A1799,'Marks Entry'!$B$9:$GM$108,186,0)))</f>
        <v>0/100</v>
      </c>
      <c r="G1824" s="1400"/>
      <c r="H1824" s="1400"/>
      <c r="I1824" s="59" t="str">
        <f>IF($L1802="TC",0,IF($L1802="Nso",0,VLOOKUP($A1799,'Marks Entry'!$B$9:$GM$108,139,0)))</f>
        <v>E</v>
      </c>
      <c r="J1824" s="1401" t="s">
        <v>81</v>
      </c>
      <c r="K1824" s="1401"/>
      <c r="L1824" s="1402"/>
      <c r="M1824" s="1403">
        <f>'Marks Entry'!$AA$2</f>
        <v>45041</v>
      </c>
      <c r="N1824" s="1403"/>
      <c r="O1824" s="1404"/>
      <c r="P1824" s="1007"/>
    </row>
    <row r="1825" spans="1:16" s="73" customFormat="1" ht="20.45" customHeight="1">
      <c r="A1825" s="1425"/>
      <c r="B1825" s="543" t="s">
        <v>210</v>
      </c>
      <c r="C1825" s="1405" t="str">
        <f>'Marks Entry'!$EK$3</f>
        <v>Art Edu.</v>
      </c>
      <c r="D1825" s="1400"/>
      <c r="E1825" s="1400"/>
      <c r="F1825" s="1406" t="str">
        <f>IF($L1802="TC",0,IF($L1802="Nso",0,VLOOKUP($A1799,'Marks Entry'!$B$9:$GM$108,190,0)))</f>
        <v>0/100</v>
      </c>
      <c r="G1825" s="1407"/>
      <c r="H1825" s="1408"/>
      <c r="I1825" s="59" t="str">
        <f>IF($L1802="TC",0,IF($L1802="Nso",0,VLOOKUP($A1799,'Marks Entry'!$B$9:$GM$108,148,0)))</f>
        <v>E</v>
      </c>
      <c r="J1825" s="1409"/>
      <c r="K1825" s="1409"/>
      <c r="L1825" s="1410"/>
      <c r="M1825" s="1410"/>
      <c r="N1825" s="1410"/>
      <c r="O1825" s="1411"/>
      <c r="P1825" s="1007"/>
    </row>
    <row r="1826" spans="1:16" s="73" customFormat="1" ht="20.45" customHeight="1">
      <c r="A1826" s="1425"/>
      <c r="B1826" s="543" t="s">
        <v>210</v>
      </c>
      <c r="C1826" s="1366" t="str">
        <f>'Marks Entry'!$ET$3</f>
        <v>HEALTH &amp; PHY. EDU.</v>
      </c>
      <c r="D1826" s="1367"/>
      <c r="E1826" s="1367"/>
      <c r="F1826" s="1368" t="str">
        <f>IF($L1802="TC",0,IF($L1802="Nso",0,VLOOKUP($A1799,'Marks Entry'!$B$9:$GM$108,194,0)))</f>
        <v>0/100</v>
      </c>
      <c r="G1826" s="1369"/>
      <c r="H1826" s="1370"/>
      <c r="I1826" s="59" t="str">
        <f>IF($L1802="TC",0,IF($L1802="Nso",0,VLOOKUP($A1799,'Marks Entry'!$B$9:$GM$108,157,0)))</f>
        <v>E</v>
      </c>
      <c r="J1826" s="1371" t="s">
        <v>77</v>
      </c>
      <c r="K1826" s="1372"/>
      <c r="L1826" s="1373"/>
      <c r="M1826" s="1377"/>
      <c r="N1826" s="1372"/>
      <c r="O1826" s="1378"/>
      <c r="P1826" s="1007"/>
    </row>
    <row r="1827" spans="1:16" s="73" customFormat="1" ht="20.45" customHeight="1">
      <c r="A1827" s="1425"/>
      <c r="B1827" s="543" t="s">
        <v>210</v>
      </c>
      <c r="C1827" s="1381" t="s">
        <v>66</v>
      </c>
      <c r="D1827" s="1382"/>
      <c r="E1827" s="1382"/>
      <c r="F1827" s="1382"/>
      <c r="G1827" s="1382"/>
      <c r="H1827" s="1382"/>
      <c r="I1827" s="1383"/>
      <c r="J1827" s="1374"/>
      <c r="K1827" s="1375"/>
      <c r="L1827" s="1376"/>
      <c r="M1827" s="1379"/>
      <c r="N1827" s="1375"/>
      <c r="O1827" s="1380"/>
      <c r="P1827" s="1007"/>
    </row>
    <row r="1828" spans="1:16" s="73" customFormat="1" ht="20.45" customHeight="1" thickBot="1">
      <c r="A1828" s="1425"/>
      <c r="B1828" s="543" t="s">
        <v>210</v>
      </c>
      <c r="C1828" s="60" t="s">
        <v>67</v>
      </c>
      <c r="D1828" s="1384" t="s">
        <v>72</v>
      </c>
      <c r="E1828" s="1385"/>
      <c r="F1828" s="1384" t="s">
        <v>73</v>
      </c>
      <c r="G1828" s="1386"/>
      <c r="H1828" s="1386"/>
      <c r="I1828" s="1387"/>
      <c r="J1828" s="1388" t="s">
        <v>78</v>
      </c>
      <c r="K1828" s="1389"/>
      <c r="L1828" s="1389"/>
      <c r="M1828" s="1389"/>
      <c r="N1828" s="1389"/>
      <c r="O1828" s="1390"/>
      <c r="P1828" s="1007"/>
    </row>
    <row r="1829" spans="1:16" s="73" customFormat="1" ht="20.45" customHeight="1">
      <c r="A1829" s="1425"/>
      <c r="B1829" s="543" t="s">
        <v>210</v>
      </c>
      <c r="C1829" s="690" t="s">
        <v>68</v>
      </c>
      <c r="D1829" s="1328" t="s">
        <v>211</v>
      </c>
      <c r="E1829" s="1327"/>
      <c r="F1829" s="1394" t="s">
        <v>74</v>
      </c>
      <c r="G1829" s="1395"/>
      <c r="H1829" s="1395"/>
      <c r="I1829" s="1396"/>
      <c r="J1829" s="1391"/>
      <c r="K1829" s="1392"/>
      <c r="L1829" s="1392"/>
      <c r="M1829" s="1392"/>
      <c r="N1829" s="1392"/>
      <c r="O1829" s="1393"/>
      <c r="P1829" s="1007"/>
    </row>
    <row r="1830" spans="1:16" s="73" customFormat="1" ht="20.45" customHeight="1">
      <c r="A1830" s="1425"/>
      <c r="B1830" s="543" t="s">
        <v>210</v>
      </c>
      <c r="C1830" s="689" t="s">
        <v>69</v>
      </c>
      <c r="D1830" s="1275" t="s">
        <v>212</v>
      </c>
      <c r="E1830" s="1274"/>
      <c r="F1830" s="1413" t="s">
        <v>75</v>
      </c>
      <c r="G1830" s="1414"/>
      <c r="H1830" s="1414"/>
      <c r="I1830" s="1415"/>
      <c r="J1830" s="1391"/>
      <c r="K1830" s="1392"/>
      <c r="L1830" s="1392"/>
      <c r="M1830" s="1392"/>
      <c r="N1830" s="1392"/>
      <c r="O1830" s="1393"/>
      <c r="P1830" s="1007"/>
    </row>
    <row r="1831" spans="1:16" s="73" customFormat="1" ht="20.45" customHeight="1">
      <c r="A1831" s="1425"/>
      <c r="B1831" s="543" t="s">
        <v>210</v>
      </c>
      <c r="C1831" s="689" t="s">
        <v>71</v>
      </c>
      <c r="D1831" s="1275" t="s">
        <v>213</v>
      </c>
      <c r="E1831" s="1274"/>
      <c r="F1831" s="1413" t="s">
        <v>76</v>
      </c>
      <c r="G1831" s="1414"/>
      <c r="H1831" s="1414"/>
      <c r="I1831" s="1415"/>
      <c r="J1831" s="1416" t="s">
        <v>90</v>
      </c>
      <c r="K1831" s="1417"/>
      <c r="L1831" s="1417"/>
      <c r="M1831" s="1417"/>
      <c r="N1831" s="1417"/>
      <c r="O1831" s="1418"/>
      <c r="P1831" s="1007"/>
    </row>
    <row r="1832" spans="1:16" s="73" customFormat="1" ht="20.45" customHeight="1">
      <c r="A1832" s="1425"/>
      <c r="B1832" s="543" t="s">
        <v>210</v>
      </c>
      <c r="C1832" s="689" t="s">
        <v>70</v>
      </c>
      <c r="D1832" s="1275" t="s">
        <v>214</v>
      </c>
      <c r="E1832" s="1274"/>
      <c r="F1832" s="1413" t="s">
        <v>103</v>
      </c>
      <c r="G1832" s="1414"/>
      <c r="H1832" s="1414"/>
      <c r="I1832" s="1415"/>
      <c r="J1832" s="1416"/>
      <c r="K1832" s="1417"/>
      <c r="L1832" s="1417"/>
      <c r="M1832" s="1417"/>
      <c r="N1832" s="1417"/>
      <c r="O1832" s="1418"/>
      <c r="P1832" s="1007"/>
    </row>
    <row r="1833" spans="1:16" s="73" customFormat="1" ht="20.45" customHeight="1" thickBot="1">
      <c r="A1833" s="1425"/>
      <c r="B1833" s="547" t="s">
        <v>210</v>
      </c>
      <c r="C1833" s="548" t="s">
        <v>153</v>
      </c>
      <c r="D1833" s="1281" t="s">
        <v>215</v>
      </c>
      <c r="E1833" s="1280"/>
      <c r="F1833" s="1422" t="s">
        <v>216</v>
      </c>
      <c r="G1833" s="1423"/>
      <c r="H1833" s="1423"/>
      <c r="I1833" s="1424"/>
      <c r="J1833" s="1419"/>
      <c r="K1833" s="1420"/>
      <c r="L1833" s="1420"/>
      <c r="M1833" s="1420"/>
      <c r="N1833" s="1420"/>
      <c r="O1833" s="1421"/>
      <c r="P1833" s="1007"/>
    </row>
    <row r="1834" spans="1:16" s="73" customFormat="1" ht="9.75" customHeight="1">
      <c r="A1834" s="1303"/>
      <c r="B1834" s="1303"/>
      <c r="C1834" s="1303"/>
      <c r="D1834" s="1303"/>
      <c r="E1834" s="1303"/>
      <c r="F1834" s="1303"/>
      <c r="G1834" s="1303"/>
      <c r="H1834" s="1303"/>
      <c r="I1834" s="1303"/>
      <c r="J1834" s="1303"/>
      <c r="K1834" s="1303"/>
      <c r="L1834" s="1303"/>
      <c r="M1834" s="1303"/>
      <c r="N1834" s="1303"/>
      <c r="O1834" s="1303"/>
      <c r="P1834" s="1303"/>
    </row>
    <row r="1835" spans="1:16" s="73" customFormat="1" ht="17.25" customHeight="1" thickBot="1">
      <c r="A1835" s="241">
        <f>A1799+1</f>
        <v>51</v>
      </c>
      <c r="B1835" s="1302" t="s">
        <v>53</v>
      </c>
      <c r="C1835" s="1302"/>
      <c r="D1835" s="1302"/>
      <c r="E1835" s="1302"/>
      <c r="F1835" s="1302"/>
      <c r="G1835" s="1302"/>
      <c r="H1835" s="1302"/>
      <c r="I1835" s="1302"/>
      <c r="J1835" s="1302"/>
      <c r="K1835" s="1302"/>
      <c r="L1835" s="1302"/>
      <c r="M1835" s="1302"/>
      <c r="N1835" s="1302"/>
      <c r="O1835" s="1302"/>
      <c r="P1835" s="1007"/>
    </row>
    <row r="1836" spans="1:16" s="73" customFormat="1" ht="44.25" customHeight="1">
      <c r="A1836" s="1425"/>
      <c r="B1836" s="1304" t="str">
        <f>IF(L1838&gt;0,CONCATENATE(I1838,L1838),0)</f>
        <v>Roll No.:-951</v>
      </c>
      <c r="C1836" s="1306"/>
      <c r="D1836" s="1308" t="str">
        <f>Master!$E$8</f>
        <v>Govt. Sr. Secondary School Raimalwada</v>
      </c>
      <c r="E1836" s="1309"/>
      <c r="F1836" s="1309"/>
      <c r="G1836" s="1309"/>
      <c r="H1836" s="1309"/>
      <c r="I1836" s="1309"/>
      <c r="J1836" s="1309"/>
      <c r="K1836" s="1309"/>
      <c r="L1836" s="1309"/>
      <c r="M1836" s="1309"/>
      <c r="N1836" s="1309"/>
      <c r="O1836" s="1310"/>
      <c r="P1836" s="1007"/>
    </row>
    <row r="1837" spans="1:16" s="73" customFormat="1" ht="26.25" customHeight="1" thickBot="1">
      <c r="A1837" s="1425"/>
      <c r="B1837" s="1305"/>
      <c r="C1837" s="1307"/>
      <c r="D1837" s="1311" t="str">
        <f>Master!$E$11</f>
        <v>P.S.-Bapini (Jodhpur)</v>
      </c>
      <c r="E1837" s="1311"/>
      <c r="F1837" s="1311"/>
      <c r="G1837" s="1311"/>
      <c r="H1837" s="1311"/>
      <c r="I1837" s="1311"/>
      <c r="J1837" s="1311"/>
      <c r="K1837" s="1311"/>
      <c r="L1837" s="1311"/>
      <c r="M1837" s="1311"/>
      <c r="N1837" s="1311"/>
      <c r="O1837" s="1312"/>
      <c r="P1837" s="1007"/>
    </row>
    <row r="1838" spans="1:16" s="73" customFormat="1" ht="15" customHeight="1">
      <c r="A1838" s="1425"/>
      <c r="B1838" s="1313"/>
      <c r="C1838" s="1314" t="s">
        <v>163</v>
      </c>
      <c r="D1838" s="1315"/>
      <c r="E1838" s="1315"/>
      <c r="F1838" s="1315"/>
      <c r="G1838" s="1315"/>
      <c r="H1838" s="1316"/>
      <c r="I1838" s="1320" t="s">
        <v>125</v>
      </c>
      <c r="J1838" s="1321"/>
      <c r="K1838" s="1321"/>
      <c r="L1838" s="1286">
        <f>VLOOKUP(A1835,'Marks Entry'!$B$9:$G$108,6)</f>
        <v>951</v>
      </c>
      <c r="M1838" s="1288" t="str">
        <f>CONCATENATE('Marks Entry'!$C$3,"0",'Marks Entry'!$G$3)</f>
        <v>School U-Dise Code :-08151106901</v>
      </c>
      <c r="N1838" s="1289"/>
      <c r="O1838" s="1290"/>
      <c r="P1838" s="1007"/>
    </row>
    <row r="1839" spans="1:16" s="73" customFormat="1" ht="15" customHeight="1">
      <c r="A1839" s="1425"/>
      <c r="B1839" s="1313"/>
      <c r="C1839" s="1314"/>
      <c r="D1839" s="1315"/>
      <c r="E1839" s="1315"/>
      <c r="F1839" s="1315"/>
      <c r="G1839" s="1315"/>
      <c r="H1839" s="1316"/>
      <c r="I1839" s="1320"/>
      <c r="J1839" s="1321"/>
      <c r="K1839" s="1321"/>
      <c r="L1839" s="1286"/>
      <c r="M1839" s="1291" t="str">
        <f>CONCATENATE('Marks Entry'!$I$3,'Marks Entry'!$J$3)</f>
        <v>Session :-2022-23</v>
      </c>
      <c r="N1839" s="1292"/>
      <c r="O1839" s="1293"/>
      <c r="P1839" s="1007"/>
    </row>
    <row r="1840" spans="1:16" s="73" customFormat="1" ht="15" customHeight="1" thickBot="1">
      <c r="A1840" s="1425"/>
      <c r="B1840" s="1313"/>
      <c r="C1840" s="1317"/>
      <c r="D1840" s="1318"/>
      <c r="E1840" s="1318"/>
      <c r="F1840" s="1318"/>
      <c r="G1840" s="1318"/>
      <c r="H1840" s="1319"/>
      <c r="I1840" s="1322"/>
      <c r="J1840" s="1323"/>
      <c r="K1840" s="1323"/>
      <c r="L1840" s="1287"/>
      <c r="M1840" s="1294"/>
      <c r="N1840" s="1295"/>
      <c r="O1840" s="1296"/>
      <c r="P1840" s="1007"/>
    </row>
    <row r="1841" spans="1:16" s="73" customFormat="1" ht="19.5" customHeight="1">
      <c r="A1841" s="1425"/>
      <c r="B1841" s="543" t="s">
        <v>210</v>
      </c>
      <c r="C1841" s="1297" t="s">
        <v>21</v>
      </c>
      <c r="D1841" s="1298"/>
      <c r="E1841" s="1298"/>
      <c r="F1841" s="1298"/>
      <c r="G1841" s="1299"/>
      <c r="H1841" s="13" t="s">
        <v>161</v>
      </c>
      <c r="I1841" s="1300">
        <f>VLOOKUP($A1835,'Marks Entry'!$B$9:$FN$108,4,0)</f>
        <v>0</v>
      </c>
      <c r="J1841" s="1300"/>
      <c r="K1841" s="1300"/>
      <c r="L1841" s="1300"/>
      <c r="M1841" s="1300"/>
      <c r="N1841" s="1300"/>
      <c r="O1841" s="1301"/>
      <c r="P1841" s="1007"/>
    </row>
    <row r="1842" spans="1:16" s="73" customFormat="1" ht="19.5" customHeight="1">
      <c r="A1842" s="1425"/>
      <c r="B1842" s="543" t="s">
        <v>210</v>
      </c>
      <c r="C1842" s="1283" t="s">
        <v>23</v>
      </c>
      <c r="D1842" s="1284"/>
      <c r="E1842" s="1284"/>
      <c r="F1842" s="1284"/>
      <c r="G1842" s="1285"/>
      <c r="H1842" s="25" t="s">
        <v>161</v>
      </c>
      <c r="I1842" s="1252">
        <f>VLOOKUP($A1835,'Marks Entry'!$B$9:$FN$108,7,0)</f>
        <v>0</v>
      </c>
      <c r="J1842" s="1252"/>
      <c r="K1842" s="1252"/>
      <c r="L1842" s="1252"/>
      <c r="M1842" s="1252"/>
      <c r="N1842" s="1252"/>
      <c r="O1842" s="1253"/>
      <c r="P1842" s="1007"/>
    </row>
    <row r="1843" spans="1:16" s="73" customFormat="1" ht="19.5" customHeight="1">
      <c r="A1843" s="1425"/>
      <c r="B1843" s="543" t="s">
        <v>210</v>
      </c>
      <c r="C1843" s="1283" t="s">
        <v>24</v>
      </c>
      <c r="D1843" s="1284"/>
      <c r="E1843" s="1284"/>
      <c r="F1843" s="1284"/>
      <c r="G1843" s="1285"/>
      <c r="H1843" s="25" t="s">
        <v>161</v>
      </c>
      <c r="I1843" s="1252">
        <f>VLOOKUP($A1835,'Marks Entry'!$B$9:$FN$108,8,0)</f>
        <v>0</v>
      </c>
      <c r="J1843" s="1252"/>
      <c r="K1843" s="1252"/>
      <c r="L1843" s="1252"/>
      <c r="M1843" s="1252"/>
      <c r="N1843" s="1252"/>
      <c r="O1843" s="1253"/>
      <c r="P1843" s="1007"/>
    </row>
    <row r="1844" spans="1:16" s="73" customFormat="1" ht="19.5" customHeight="1">
      <c r="A1844" s="1425"/>
      <c r="B1844" s="543" t="s">
        <v>210</v>
      </c>
      <c r="C1844" s="1283" t="s">
        <v>55</v>
      </c>
      <c r="D1844" s="1284"/>
      <c r="E1844" s="1284"/>
      <c r="F1844" s="1284"/>
      <c r="G1844" s="1285"/>
      <c r="H1844" s="25" t="s">
        <v>161</v>
      </c>
      <c r="I1844" s="1252">
        <f>VLOOKUP($A1835,'Marks Entry'!$B$9:$FN$108,9,0)</f>
        <v>0</v>
      </c>
      <c r="J1844" s="1252"/>
      <c r="K1844" s="1252"/>
      <c r="L1844" s="1252"/>
      <c r="M1844" s="1252"/>
      <c r="N1844" s="1252"/>
      <c r="O1844" s="1253"/>
      <c r="P1844" s="1007"/>
    </row>
    <row r="1845" spans="1:16" s="73" customFormat="1" ht="19.5" customHeight="1">
      <c r="A1845" s="1425"/>
      <c r="B1845" s="543" t="s">
        <v>210</v>
      </c>
      <c r="C1845" s="1283" t="s">
        <v>56</v>
      </c>
      <c r="D1845" s="1284"/>
      <c r="E1845" s="1284"/>
      <c r="F1845" s="1284"/>
      <c r="G1845" s="1285"/>
      <c r="H1845" s="25" t="s">
        <v>161</v>
      </c>
      <c r="I1845" s="1251" t="str">
        <f>CONCATENATE('Marks Entry'!$G$4,'Marks Entry'!$J$4)</f>
        <v>6(A)</v>
      </c>
      <c r="J1845" s="1252"/>
      <c r="K1845" s="1252"/>
      <c r="L1845" s="1252"/>
      <c r="M1845" s="1252"/>
      <c r="N1845" s="1252"/>
      <c r="O1845" s="1253"/>
      <c r="P1845" s="1007"/>
    </row>
    <row r="1846" spans="1:16" s="73" customFormat="1" ht="19.5" customHeight="1" thickBot="1">
      <c r="A1846" s="1425"/>
      <c r="B1846" s="543" t="s">
        <v>210</v>
      </c>
      <c r="C1846" s="1254" t="s">
        <v>26</v>
      </c>
      <c r="D1846" s="1255"/>
      <c r="E1846" s="1255"/>
      <c r="F1846" s="1255"/>
      <c r="G1846" s="1256"/>
      <c r="H1846" s="61" t="s">
        <v>161</v>
      </c>
      <c r="I1846" s="1257">
        <f>VLOOKUP($A1835,'Marks Entry'!$B$9:$FN$108,10,0)</f>
        <v>0</v>
      </c>
      <c r="J1846" s="1257"/>
      <c r="K1846" s="1257"/>
      <c r="L1846" s="1257"/>
      <c r="M1846" s="1257"/>
      <c r="N1846" s="1257"/>
      <c r="O1846" s="1258"/>
      <c r="P1846" s="1007"/>
    </row>
    <row r="1847" spans="1:16" s="73" customFormat="1" ht="34.5" customHeight="1">
      <c r="A1847" s="1425"/>
      <c r="B1847" s="543" t="s">
        <v>210</v>
      </c>
      <c r="C1847" s="1259" t="s">
        <v>57</v>
      </c>
      <c r="D1847" s="1260"/>
      <c r="E1847" s="525" t="s">
        <v>82</v>
      </c>
      <c r="F1847" s="525" t="s">
        <v>83</v>
      </c>
      <c r="G1847" s="525" t="str">
        <f>'Marks Entry'!$R$5</f>
        <v>No Bag Day Activity</v>
      </c>
      <c r="H1847" s="521" t="s">
        <v>32</v>
      </c>
      <c r="I1847" s="1261" t="s">
        <v>58</v>
      </c>
      <c r="J1847" s="1262"/>
      <c r="K1847" s="522" t="s">
        <v>203</v>
      </c>
      <c r="L1847" s="1263" t="s">
        <v>94</v>
      </c>
      <c r="M1847" s="1264"/>
      <c r="N1847" s="535" t="s">
        <v>86</v>
      </c>
      <c r="O1847" s="1265" t="s">
        <v>101</v>
      </c>
      <c r="P1847" s="1007"/>
    </row>
    <row r="1848" spans="1:16" s="73" customFormat="1" ht="20.45" customHeight="1" thickBot="1">
      <c r="A1848" s="1425"/>
      <c r="B1848" s="543" t="s">
        <v>210</v>
      </c>
      <c r="C1848" s="1267" t="s">
        <v>59</v>
      </c>
      <c r="D1848" s="1268"/>
      <c r="E1848" s="549">
        <f>'Marks Entry'!$N$7</f>
        <v>10</v>
      </c>
      <c r="F1848" s="549">
        <f>'Marks Entry'!$Q$7</f>
        <v>10</v>
      </c>
      <c r="G1848" s="549">
        <f>'Marks Entry'!$T$7</f>
        <v>10</v>
      </c>
      <c r="H1848" s="111">
        <f>SUM(E1848:G1848)</f>
        <v>30</v>
      </c>
      <c r="I1848" s="1269">
        <f>'Marks Entry'!$X$7</f>
        <v>70</v>
      </c>
      <c r="J1848" s="1270"/>
      <c r="K1848" s="531">
        <f>SUM(H1848,I1848)</f>
        <v>100</v>
      </c>
      <c r="L1848" s="1330">
        <f>'Marks Entry'!$AA$7</f>
        <v>100</v>
      </c>
      <c r="M1848" s="1331"/>
      <c r="N1848" s="536">
        <f>H1848+I1848+L1848</f>
        <v>200</v>
      </c>
      <c r="O1848" s="1266"/>
      <c r="P1848" s="1007"/>
    </row>
    <row r="1849" spans="1:16" s="73" customFormat="1" ht="20.45" customHeight="1">
      <c r="A1849" s="1425"/>
      <c r="B1849" s="543" t="s">
        <v>210</v>
      </c>
      <c r="C1849" s="1324" t="str">
        <f>'Marks Entry'!$L$3</f>
        <v>HINDI</v>
      </c>
      <c r="D1849" s="1325"/>
      <c r="E1849" s="527">
        <f>IF($L1838="TC",0,IF($L1838="Nso",0,VLOOKUP($A1835,'Marks Entry'!$B$9:$FN$108,13,0)))</f>
        <v>0</v>
      </c>
      <c r="F1849" s="527">
        <f>IF($L1838="TC",0,IF($L1838="Nso",0,VLOOKUP($A1835,'Marks Entry'!$B$9:$FN$108,16,0)))</f>
        <v>0</v>
      </c>
      <c r="G1849" s="527">
        <f>IF($L1838="TC",0,IF($L1838="Nso",0,VLOOKUP($A1835,'Marks Entry'!$B$9:$FN$108,19,0)))</f>
        <v>0</v>
      </c>
      <c r="H1849" s="528">
        <f>SUM(E1849:G1849)</f>
        <v>0</v>
      </c>
      <c r="I1849" s="1326">
        <f>IF($L1838="TC",0,IF($L1838="Nso",0,VLOOKUP($A1835,'Marks Entry'!$B$9:$FN$108,23,0)))</f>
        <v>0</v>
      </c>
      <c r="J1849" s="1327"/>
      <c r="K1849" s="532">
        <f>SUM(H1849,I1849)</f>
        <v>0</v>
      </c>
      <c r="L1849" s="1328">
        <f>IF($L1838="TC",0,IF($L1838="Nso",0,VLOOKUP($A1835,'Marks Entry'!$B$9:$FN$108,26,0)))</f>
        <v>0</v>
      </c>
      <c r="M1849" s="1329"/>
      <c r="N1849" s="537">
        <f>SUM(H1849,I1849,L1849)</f>
        <v>0</v>
      </c>
      <c r="O1849" s="544" t="str">
        <f>IF($L1838="TC",0,IF($L1838="Nso",0,VLOOKUP($A1835,'Marks Entry'!$B$9:$FN$108,30,0)))</f>
        <v>E</v>
      </c>
      <c r="P1849" s="1007"/>
    </row>
    <row r="1850" spans="1:16" s="73" customFormat="1" ht="20.45" customHeight="1">
      <c r="A1850" s="1425"/>
      <c r="B1850" s="543" t="s">
        <v>210</v>
      </c>
      <c r="C1850" s="1271" t="str">
        <f>'Marks Entry'!$AF$3</f>
        <v>ENGLISH</v>
      </c>
      <c r="D1850" s="1272"/>
      <c r="E1850" s="527">
        <f>IF($L1838="TC",0,IF($L1838="Nso",0,VLOOKUP($A1835,'Marks Entry'!$B$9:$FN$108,33,0)))</f>
        <v>0</v>
      </c>
      <c r="F1850" s="527">
        <f>IF($L1838="TC",0,IF($L1838="Nso",0,VLOOKUP($A1835,'Marks Entry'!$B$9:$FN$108,36,0)))</f>
        <v>0</v>
      </c>
      <c r="G1850" s="527">
        <f>IF($L1838="TC",0,IF($L1838="Nso",0,VLOOKUP($A1835,'Marks Entry'!$B$9:$FN$108,39,0)))</f>
        <v>0</v>
      </c>
      <c r="H1850" s="529">
        <f t="shared" ref="H1850:H1854" si="150">SUM(E1850:G1850)</f>
        <v>0</v>
      </c>
      <c r="I1850" s="1273">
        <f>IF($L1838="TC",0,IF($L1838="Nso",0,VLOOKUP($A1835,'Marks Entry'!$B$9:$FN$108,43,0)))</f>
        <v>0</v>
      </c>
      <c r="J1850" s="1274"/>
      <c r="K1850" s="533">
        <f t="shared" ref="K1850:K1854" si="151">SUM(H1850,I1850)</f>
        <v>0</v>
      </c>
      <c r="L1850" s="1275">
        <f>IF($L1838="TC",0,IF($L1838="Nso",0,VLOOKUP($A1835,'Marks Entry'!$B$9:$FN$108,46,0)))</f>
        <v>0</v>
      </c>
      <c r="M1850" s="1276"/>
      <c r="N1850" s="537">
        <f t="shared" ref="N1850:N1854" si="152">SUM(H1850,I1850,L1850)</f>
        <v>0</v>
      </c>
      <c r="O1850" s="544" t="str">
        <f>IF($L1838="TC",0,IF($L1838="Nso",0,VLOOKUP($A1835,'Marks Entry'!$B$9:$FN$108,50,0)))</f>
        <v>E</v>
      </c>
      <c r="P1850" s="1007"/>
    </row>
    <row r="1851" spans="1:16" s="73" customFormat="1" ht="20.45" customHeight="1">
      <c r="A1851" s="1425"/>
      <c r="B1851" s="543" t="s">
        <v>210</v>
      </c>
      <c r="C1851" s="1271" t="str">
        <f>'Marks Entry'!$AZ$3</f>
        <v>SANSKRIT</v>
      </c>
      <c r="D1851" s="1272"/>
      <c r="E1851" s="527">
        <f>IF($L1838="TC",0,IF($L1838="Nso",0,VLOOKUP($A1835,'Marks Entry'!$B$9:$FN$108,53,0)))</f>
        <v>0</v>
      </c>
      <c r="F1851" s="527">
        <f>IF($L1838="TC",0,IF($L1838="TC",0,IF($L1838="Nso",0,VLOOKUP($A1835,'Marks Entry'!$B$9:$FN$108,56,0))))</f>
        <v>0</v>
      </c>
      <c r="G1851" s="527">
        <f>IF($L1838="TC",0,IF($L1838="TC",0,IF($L1838="Nso",0,VLOOKUP($A1835,'Marks Entry'!$B$9:$FN$108,59,0))))</f>
        <v>0</v>
      </c>
      <c r="H1851" s="529">
        <f t="shared" si="150"/>
        <v>0</v>
      </c>
      <c r="I1851" s="1273">
        <f>IF($L1838="TC",0,IF($L1838="Nso",0,VLOOKUP($A1835,'Marks Entry'!$B$9:$FN$108,63,0)))</f>
        <v>0</v>
      </c>
      <c r="J1851" s="1274"/>
      <c r="K1851" s="533">
        <f t="shared" si="151"/>
        <v>0</v>
      </c>
      <c r="L1851" s="1275">
        <f>IF($L1838="TC",0,IF($L1838="Nso",0,VLOOKUP($A1835,'Marks Entry'!$B$9:$FN$108,66,0)))</f>
        <v>0</v>
      </c>
      <c r="M1851" s="1276"/>
      <c r="N1851" s="537">
        <f t="shared" si="152"/>
        <v>0</v>
      </c>
      <c r="O1851" s="544" t="str">
        <f>IF($L1838="TC",0,IF($L1838="Nso",0,VLOOKUP($A1835,'Marks Entry'!$B$9:$FN$108,70,0)))</f>
        <v>E</v>
      </c>
      <c r="P1851" s="1007"/>
    </row>
    <row r="1852" spans="1:16" s="73" customFormat="1" ht="20.45" customHeight="1">
      <c r="A1852" s="1425"/>
      <c r="B1852" s="543" t="s">
        <v>210</v>
      </c>
      <c r="C1852" s="1271" t="str">
        <f>'Marks Entry'!$BT$3</f>
        <v>SCIENCE</v>
      </c>
      <c r="D1852" s="1272"/>
      <c r="E1852" s="527">
        <f>IF($L1838="TC",0,IF($L1838="Nso",0,VLOOKUP($A1835,'Marks Entry'!$B$9:$FN$108,73,0)))</f>
        <v>0</v>
      </c>
      <c r="F1852" s="527">
        <f>IF($L1838="TC",0,IF($L1838="Nso",0,VLOOKUP($A1835,'Marks Entry'!$B$9:$FN$108,76,0)))</f>
        <v>0</v>
      </c>
      <c r="G1852" s="527">
        <f>IF($L1838="TC",0,IF($L1838="Nso",0,VLOOKUP($A1835,'Marks Entry'!$B$9:$FN$108,79,0)))</f>
        <v>0</v>
      </c>
      <c r="H1852" s="529">
        <f t="shared" si="150"/>
        <v>0</v>
      </c>
      <c r="I1852" s="1273">
        <f>IF($L1838="TC",0,IF($L1838="Nso",0,VLOOKUP($A1835,'Marks Entry'!$B$9:$FN$108,83,0)))</f>
        <v>0</v>
      </c>
      <c r="J1852" s="1274"/>
      <c r="K1852" s="533">
        <f t="shared" si="151"/>
        <v>0</v>
      </c>
      <c r="L1852" s="1275">
        <f>IF($L1838="TC",0,IF($L1838="Nso",0,VLOOKUP($A1835,'Marks Entry'!$B$9:$FN$108,86,0)))</f>
        <v>0</v>
      </c>
      <c r="M1852" s="1276"/>
      <c r="N1852" s="537">
        <f t="shared" si="152"/>
        <v>0</v>
      </c>
      <c r="O1852" s="544" t="str">
        <f>IF($L1838="TC",0,IF($L1838="Nso",0,VLOOKUP($A1835,'Marks Entry'!$B$9:$FN$108,90,0)))</f>
        <v>E</v>
      </c>
      <c r="P1852" s="1007"/>
    </row>
    <row r="1853" spans="1:16" s="73" customFormat="1" ht="20.45" customHeight="1">
      <c r="A1853" s="1425"/>
      <c r="B1853" s="543" t="s">
        <v>210</v>
      </c>
      <c r="C1853" s="1271" t="str">
        <f>'Marks Entry'!$CN$3</f>
        <v>MATHEMATICS</v>
      </c>
      <c r="D1853" s="1272"/>
      <c r="E1853" s="527">
        <f>IF($L1838="TC",0,IF($L1838="Nso",0,VLOOKUP($A1835,'Marks Entry'!$B$9:$FN$108,93,0)))</f>
        <v>0</v>
      </c>
      <c r="F1853" s="527">
        <f>IF($L1838="TC",0,IF($L1838="Nso",0,VLOOKUP($A1835,'Marks Entry'!$B$9:$FN$108,96,0)))</f>
        <v>0</v>
      </c>
      <c r="G1853" s="527">
        <f>IF($L1838="TC",0,IF($L1838="Nso",0,VLOOKUP($A1835,'Marks Entry'!$B$9:$FN$108,99,0)))</f>
        <v>0</v>
      </c>
      <c r="H1853" s="529">
        <f t="shared" si="150"/>
        <v>0</v>
      </c>
      <c r="I1853" s="1273">
        <f>IF($L1838="TC",0,IF($L1838="Nso",0,VLOOKUP($A1835,'Marks Entry'!$B$9:$FN$108,103,0)))</f>
        <v>0</v>
      </c>
      <c r="J1853" s="1274"/>
      <c r="K1853" s="533">
        <f t="shared" si="151"/>
        <v>0</v>
      </c>
      <c r="L1853" s="1275">
        <f>IF($L1838="TC",0,IF($L1838="Nso",0,VLOOKUP($A1835,'Marks Entry'!$B$9:$FN$108,106,0)))</f>
        <v>0</v>
      </c>
      <c r="M1853" s="1276"/>
      <c r="N1853" s="537">
        <f t="shared" si="152"/>
        <v>0</v>
      </c>
      <c r="O1853" s="544" t="str">
        <f>IF($L1838="TC",0,IF($L1838="Nso",0,VLOOKUP($A1835,'Marks Entry'!$B$9:$FN$108,110,0)))</f>
        <v>E</v>
      </c>
      <c r="P1853" s="1007"/>
    </row>
    <row r="1854" spans="1:16" s="73" customFormat="1" ht="20.45" customHeight="1" thickBot="1">
      <c r="A1854" s="1425"/>
      <c r="B1854" s="543" t="s">
        <v>210</v>
      </c>
      <c r="C1854" s="1277" t="str">
        <f>'Marks Entry'!$DH$3</f>
        <v>SOCIAL SCIENCE</v>
      </c>
      <c r="D1854" s="1278"/>
      <c r="E1854" s="527">
        <f>IF($L1838="TC",0,IF($L1838="Nso",0,VLOOKUP($A1835,'Marks Entry'!$B$9:$FN$108,113,0)))</f>
        <v>0</v>
      </c>
      <c r="F1854" s="527">
        <f>IF($L1838="TC",0,IF($L1838="Nso",0,VLOOKUP($A1835,'Marks Entry'!$B$9:$FN$108,116,0)))</f>
        <v>0</v>
      </c>
      <c r="G1854" s="527">
        <f>IF($L1838="TC",0,IF($L1838="Nso",0,VLOOKUP($A1835,'Marks Entry'!$B$9:$FN$108,119,0)))</f>
        <v>0</v>
      </c>
      <c r="H1854" s="530">
        <f t="shared" si="150"/>
        <v>0</v>
      </c>
      <c r="I1854" s="1279">
        <f>IF($L1838="TC",0,IF($L1838="Nso",0,VLOOKUP($A1835,'Marks Entry'!$B$9:$FN$108,123,0)))</f>
        <v>0</v>
      </c>
      <c r="J1854" s="1280"/>
      <c r="K1854" s="534">
        <f t="shared" si="151"/>
        <v>0</v>
      </c>
      <c r="L1854" s="1281">
        <f>IF($L1838="TC",0,IF($L1838="Nso",0,VLOOKUP($A1835,'Marks Entry'!$B$9:$FN$108,126,0)))</f>
        <v>0</v>
      </c>
      <c r="M1854" s="1282"/>
      <c r="N1854" s="537">
        <f t="shared" si="152"/>
        <v>0</v>
      </c>
      <c r="O1854" s="544" t="str">
        <f>IF($L1838="TC",0,IF($L1838="Nso",0,VLOOKUP($A1835,'Marks Entry'!$B$9:$FN$108,130,0)))</f>
        <v>E</v>
      </c>
      <c r="P1854" s="1007"/>
    </row>
    <row r="1855" spans="1:16" s="73" customFormat="1" ht="20.45" customHeight="1">
      <c r="A1855" s="1425"/>
      <c r="B1855" s="543" t="s">
        <v>210</v>
      </c>
      <c r="C1855" s="1350" t="s">
        <v>87</v>
      </c>
      <c r="D1855" s="1351"/>
      <c r="E1855" s="1352"/>
      <c r="F1855" s="1356" t="s">
        <v>88</v>
      </c>
      <c r="G1855" s="1357"/>
      <c r="H1855" s="1358" t="s">
        <v>89</v>
      </c>
      <c r="I1855" s="1358"/>
      <c r="J1855" s="1359" t="s">
        <v>44</v>
      </c>
      <c r="K1855" s="1360"/>
      <c r="L1855" s="236" t="s">
        <v>95</v>
      </c>
      <c r="M1855" s="691" t="s">
        <v>208</v>
      </c>
      <c r="N1855" s="200" t="s">
        <v>42</v>
      </c>
      <c r="O1855" s="545" t="s">
        <v>46</v>
      </c>
      <c r="P1855" s="1007"/>
    </row>
    <row r="1856" spans="1:16" s="73" customFormat="1" ht="20.45" customHeight="1" thickBot="1">
      <c r="A1856" s="1425"/>
      <c r="B1856" s="543" t="s">
        <v>210</v>
      </c>
      <c r="C1856" s="1353"/>
      <c r="D1856" s="1354"/>
      <c r="E1856" s="1355"/>
      <c r="F1856" s="1361">
        <f>IF($L1838="TC",0,IF($L1838="Nso",0,VLOOKUP($A1835,'Marks Entry'!$B$9:$FN$108,161,0)))</f>
        <v>1200</v>
      </c>
      <c r="G1856" s="1362"/>
      <c r="H1856" s="1363">
        <f>IF($L1838="TC",0,IF($L1838="Nso",0,VLOOKUP($A1835,'Marks Entry'!$B$9:$FN$108,162,0)))</f>
        <v>0</v>
      </c>
      <c r="I1856" s="1363"/>
      <c r="J1856" s="1364">
        <f>IF($L1838="TC",0,IF($L1838="Nso",0,VLOOKUP($A1835,'Marks Entry'!$B$9:$FN$108,163,0)))</f>
        <v>0</v>
      </c>
      <c r="K1856" s="1365"/>
      <c r="L1856" s="237" t="str">
        <f>IF($L1838="TC",0,IF($L1838="Nso",0,VLOOKUP($A1835,'Marks Entry'!$B$9:$FN$108,164,0)))</f>
        <v/>
      </c>
      <c r="M1856" s="237" t="str">
        <f>IF($L1838="TC",0,IF($L1838="Nso",0,VLOOKUP($A1835,'Marks Entry'!$B$9:$FN$108,165,0)))</f>
        <v/>
      </c>
      <c r="N1856" s="542" t="str">
        <f>IF($L1838="TC","TC",IF($L1838="Nso","NSO",VLOOKUP($A1835,'Marks Entry'!$B$9:$FN$108,166,0)))</f>
        <v>PROMOTED</v>
      </c>
      <c r="O1856" s="546" t="str">
        <f>IF($L1838="Nso",0,VLOOKUP($A1835,'Marks Entry'!$B$9:$FN$108,168,0))</f>
        <v/>
      </c>
      <c r="P1856" s="1007"/>
    </row>
    <row r="1857" spans="1:16" s="73" customFormat="1" ht="20.45" customHeight="1">
      <c r="A1857" s="1425"/>
      <c r="B1857" s="543" t="s">
        <v>210</v>
      </c>
      <c r="C1857" s="1332" t="s">
        <v>62</v>
      </c>
      <c r="D1857" s="1333"/>
      <c r="E1857" s="1333"/>
      <c r="F1857" s="1333"/>
      <c r="G1857" s="1333"/>
      <c r="H1857" s="1333"/>
      <c r="I1857" s="1334"/>
      <c r="J1857" s="1335" t="s">
        <v>63</v>
      </c>
      <c r="K1857" s="1335"/>
      <c r="L1857" s="1336"/>
      <c r="M1857" s="238">
        <f>IF($L1838="TC",0,IF($L1838="Nso",0,VLOOKUP($A1835,'Marks Entry'!$B$9:$FN$108,158,0)))</f>
        <v>0</v>
      </c>
      <c r="N1857" s="1337" t="s">
        <v>104</v>
      </c>
      <c r="O1857" s="1338"/>
      <c r="P1857" s="1007"/>
    </row>
    <row r="1858" spans="1:16" s="73" customFormat="1" ht="20.45" customHeight="1" thickBot="1">
      <c r="A1858" s="1425"/>
      <c r="B1858" s="543" t="s">
        <v>210</v>
      </c>
      <c r="C1858" s="1339" t="s">
        <v>57</v>
      </c>
      <c r="D1858" s="1340"/>
      <c r="E1858" s="1340"/>
      <c r="F1858" s="1341" t="s">
        <v>168</v>
      </c>
      <c r="G1858" s="1341"/>
      <c r="H1858" s="1341"/>
      <c r="I1858" s="523" t="s">
        <v>50</v>
      </c>
      <c r="J1858" s="1342" t="s">
        <v>64</v>
      </c>
      <c r="K1858" s="1342"/>
      <c r="L1858" s="1343"/>
      <c r="M1858" s="239">
        <f>IF($L1838="TC",0,IF($L1838="Nso",0,VLOOKUP($A1835,'Marks Entry'!$B$9:$FN$108,159,0)))</f>
        <v>0</v>
      </c>
      <c r="N1858" s="1344" t="str">
        <f>IF($L1838="TC",0,IF($L1838="Nso",0,VLOOKUP($A1835,'Marks Entry'!$B$9:$FN$108,160,0)))</f>
        <v/>
      </c>
      <c r="O1858" s="1345"/>
      <c r="P1858" s="1007"/>
    </row>
    <row r="1859" spans="1:16" s="73" customFormat="1" ht="20.45" customHeight="1">
      <c r="A1859" s="1425"/>
      <c r="B1859" s="543" t="s">
        <v>210</v>
      </c>
      <c r="C1859" s="1339"/>
      <c r="D1859" s="1340"/>
      <c r="E1859" s="1340"/>
      <c r="F1859" s="1341"/>
      <c r="G1859" s="1341"/>
      <c r="H1859" s="1341"/>
      <c r="I1859" s="524" t="s">
        <v>102</v>
      </c>
      <c r="J1859" s="1346" t="s">
        <v>65</v>
      </c>
      <c r="K1859" s="1346"/>
      <c r="L1859" s="1347"/>
      <c r="M1859" s="1348" t="str">
        <f>IF($L1838="TC",0,IF($L1838="Nso",0,VLOOKUP($A1835,'Marks Entry'!$B$9:$FN$108,169,0)))</f>
        <v>Need Improvement</v>
      </c>
      <c r="N1859" s="1348"/>
      <c r="O1859" s="1349"/>
      <c r="P1859" s="1007"/>
    </row>
    <row r="1860" spans="1:16" s="73" customFormat="1" ht="20.45" customHeight="1">
      <c r="A1860" s="1425"/>
      <c r="B1860" s="543" t="s">
        <v>210</v>
      </c>
      <c r="C1860" s="1397" t="str">
        <f>'Marks Entry'!$EB$3</f>
        <v>Work Exp.</v>
      </c>
      <c r="D1860" s="1398"/>
      <c r="E1860" s="1399"/>
      <c r="F1860" s="1400" t="str">
        <f>IF($L1838="TC",0,IF($L1838="Nso",0,VLOOKUP($A1835,'Marks Entry'!$B$9:$GM$108,186,0)))</f>
        <v>0/100</v>
      </c>
      <c r="G1860" s="1400"/>
      <c r="H1860" s="1400"/>
      <c r="I1860" s="59" t="str">
        <f>IF($L1838="TC",0,IF($L1838="Nso",0,VLOOKUP($A1835,'Marks Entry'!$B$9:$GM$108,139,0)))</f>
        <v>E</v>
      </c>
      <c r="J1860" s="1401" t="s">
        <v>81</v>
      </c>
      <c r="K1860" s="1401"/>
      <c r="L1860" s="1402"/>
      <c r="M1860" s="1403">
        <f>'Marks Entry'!$AA$2</f>
        <v>45041</v>
      </c>
      <c r="N1860" s="1403"/>
      <c r="O1860" s="1404"/>
      <c r="P1860" s="1007"/>
    </row>
    <row r="1861" spans="1:16" s="73" customFormat="1" ht="20.45" customHeight="1">
      <c r="A1861" s="1425"/>
      <c r="B1861" s="543" t="s">
        <v>210</v>
      </c>
      <c r="C1861" s="1405" t="str">
        <f>'Marks Entry'!$EK$3</f>
        <v>Art Edu.</v>
      </c>
      <c r="D1861" s="1400"/>
      <c r="E1861" s="1400"/>
      <c r="F1861" s="1406" t="str">
        <f>IF($L1838="TC",0,IF($L1838="Nso",0,VLOOKUP($A1835,'Marks Entry'!$B$9:$GM$108,190,0)))</f>
        <v>0/100</v>
      </c>
      <c r="G1861" s="1407"/>
      <c r="H1861" s="1408"/>
      <c r="I1861" s="59" t="str">
        <f>IF($L1838="TC",0,IF($L1838="Nso",0,VLOOKUP($A1835,'Marks Entry'!$B$9:$GM$108,148,0)))</f>
        <v>E</v>
      </c>
      <c r="J1861" s="1409"/>
      <c r="K1861" s="1409"/>
      <c r="L1861" s="1410"/>
      <c r="M1861" s="1410"/>
      <c r="N1861" s="1410"/>
      <c r="O1861" s="1411"/>
      <c r="P1861" s="1007"/>
    </row>
    <row r="1862" spans="1:16" s="73" customFormat="1" ht="20.45" customHeight="1">
      <c r="A1862" s="1425"/>
      <c r="B1862" s="543" t="s">
        <v>210</v>
      </c>
      <c r="C1862" s="1366" t="str">
        <f>'Marks Entry'!$ET$3</f>
        <v>HEALTH &amp; PHY. EDU.</v>
      </c>
      <c r="D1862" s="1367"/>
      <c r="E1862" s="1367"/>
      <c r="F1862" s="1368" t="str">
        <f>IF($L1838="TC",0,IF($L1838="Nso",0,VLOOKUP($A1835,'Marks Entry'!$B$9:$GM$108,194,0)))</f>
        <v>0/100</v>
      </c>
      <c r="G1862" s="1369"/>
      <c r="H1862" s="1370"/>
      <c r="I1862" s="59" t="str">
        <f>IF($L1838="TC",0,IF($L1838="Nso",0,VLOOKUP($A1835,'Marks Entry'!$B$9:$GM$108,157,0)))</f>
        <v>E</v>
      </c>
      <c r="J1862" s="1371" t="s">
        <v>77</v>
      </c>
      <c r="K1862" s="1372"/>
      <c r="L1862" s="1373"/>
      <c r="M1862" s="1377"/>
      <c r="N1862" s="1372"/>
      <c r="O1862" s="1378"/>
      <c r="P1862" s="1007"/>
    </row>
    <row r="1863" spans="1:16" s="73" customFormat="1" ht="20.45" customHeight="1">
      <c r="A1863" s="1425"/>
      <c r="B1863" s="543" t="s">
        <v>210</v>
      </c>
      <c r="C1863" s="1381" t="s">
        <v>66</v>
      </c>
      <c r="D1863" s="1382"/>
      <c r="E1863" s="1382"/>
      <c r="F1863" s="1382"/>
      <c r="G1863" s="1382"/>
      <c r="H1863" s="1382"/>
      <c r="I1863" s="1383"/>
      <c r="J1863" s="1374"/>
      <c r="K1863" s="1375"/>
      <c r="L1863" s="1376"/>
      <c r="M1863" s="1379"/>
      <c r="N1863" s="1375"/>
      <c r="O1863" s="1380"/>
      <c r="P1863" s="1007"/>
    </row>
    <row r="1864" spans="1:16" s="73" customFormat="1" ht="20.45" customHeight="1" thickBot="1">
      <c r="A1864" s="1425"/>
      <c r="B1864" s="543" t="s">
        <v>210</v>
      </c>
      <c r="C1864" s="60" t="s">
        <v>67</v>
      </c>
      <c r="D1864" s="1384" t="s">
        <v>72</v>
      </c>
      <c r="E1864" s="1385"/>
      <c r="F1864" s="1384" t="s">
        <v>73</v>
      </c>
      <c r="G1864" s="1386"/>
      <c r="H1864" s="1386"/>
      <c r="I1864" s="1387"/>
      <c r="J1864" s="1388" t="s">
        <v>78</v>
      </c>
      <c r="K1864" s="1389"/>
      <c r="L1864" s="1389"/>
      <c r="M1864" s="1389"/>
      <c r="N1864" s="1389"/>
      <c r="O1864" s="1390"/>
      <c r="P1864" s="1007"/>
    </row>
    <row r="1865" spans="1:16" s="73" customFormat="1" ht="20.45" customHeight="1">
      <c r="A1865" s="1425"/>
      <c r="B1865" s="543" t="s">
        <v>210</v>
      </c>
      <c r="C1865" s="690" t="s">
        <v>68</v>
      </c>
      <c r="D1865" s="1328" t="s">
        <v>211</v>
      </c>
      <c r="E1865" s="1327"/>
      <c r="F1865" s="1394" t="s">
        <v>74</v>
      </c>
      <c r="G1865" s="1395"/>
      <c r="H1865" s="1395"/>
      <c r="I1865" s="1396"/>
      <c r="J1865" s="1391"/>
      <c r="K1865" s="1392"/>
      <c r="L1865" s="1392"/>
      <c r="M1865" s="1392"/>
      <c r="N1865" s="1392"/>
      <c r="O1865" s="1393"/>
      <c r="P1865" s="1007"/>
    </row>
    <row r="1866" spans="1:16" s="73" customFormat="1" ht="20.45" customHeight="1">
      <c r="A1866" s="1425"/>
      <c r="B1866" s="543" t="s">
        <v>210</v>
      </c>
      <c r="C1866" s="689" t="s">
        <v>69</v>
      </c>
      <c r="D1866" s="1275" t="s">
        <v>212</v>
      </c>
      <c r="E1866" s="1274"/>
      <c r="F1866" s="1413" t="s">
        <v>75</v>
      </c>
      <c r="G1866" s="1414"/>
      <c r="H1866" s="1414"/>
      <c r="I1866" s="1415"/>
      <c r="J1866" s="1391"/>
      <c r="K1866" s="1392"/>
      <c r="L1866" s="1392"/>
      <c r="M1866" s="1392"/>
      <c r="N1866" s="1392"/>
      <c r="O1866" s="1393"/>
      <c r="P1866" s="1007"/>
    </row>
    <row r="1867" spans="1:16" s="73" customFormat="1" ht="20.45" customHeight="1">
      <c r="A1867" s="1425"/>
      <c r="B1867" s="543" t="s">
        <v>210</v>
      </c>
      <c r="C1867" s="689" t="s">
        <v>71</v>
      </c>
      <c r="D1867" s="1275" t="s">
        <v>213</v>
      </c>
      <c r="E1867" s="1274"/>
      <c r="F1867" s="1413" t="s">
        <v>76</v>
      </c>
      <c r="G1867" s="1414"/>
      <c r="H1867" s="1414"/>
      <c r="I1867" s="1415"/>
      <c r="J1867" s="1416" t="s">
        <v>90</v>
      </c>
      <c r="K1867" s="1417"/>
      <c r="L1867" s="1417"/>
      <c r="M1867" s="1417"/>
      <c r="N1867" s="1417"/>
      <c r="O1867" s="1418"/>
      <c r="P1867" s="1007"/>
    </row>
    <row r="1868" spans="1:16" s="73" customFormat="1" ht="20.45" customHeight="1">
      <c r="A1868" s="1425"/>
      <c r="B1868" s="543" t="s">
        <v>210</v>
      </c>
      <c r="C1868" s="689" t="s">
        <v>70</v>
      </c>
      <c r="D1868" s="1275" t="s">
        <v>214</v>
      </c>
      <c r="E1868" s="1274"/>
      <c r="F1868" s="1413" t="s">
        <v>103</v>
      </c>
      <c r="G1868" s="1414"/>
      <c r="H1868" s="1414"/>
      <c r="I1868" s="1415"/>
      <c r="J1868" s="1416"/>
      <c r="K1868" s="1417"/>
      <c r="L1868" s="1417"/>
      <c r="M1868" s="1417"/>
      <c r="N1868" s="1417"/>
      <c r="O1868" s="1418"/>
      <c r="P1868" s="1007"/>
    </row>
    <row r="1869" spans="1:16" s="73" customFormat="1" ht="20.45" customHeight="1" thickBot="1">
      <c r="A1869" s="1425"/>
      <c r="B1869" s="547" t="s">
        <v>210</v>
      </c>
      <c r="C1869" s="548" t="s">
        <v>153</v>
      </c>
      <c r="D1869" s="1281" t="s">
        <v>215</v>
      </c>
      <c r="E1869" s="1280"/>
      <c r="F1869" s="1422" t="s">
        <v>216</v>
      </c>
      <c r="G1869" s="1423"/>
      <c r="H1869" s="1423"/>
      <c r="I1869" s="1424"/>
      <c r="J1869" s="1419"/>
      <c r="K1869" s="1420"/>
      <c r="L1869" s="1420"/>
      <c r="M1869" s="1420"/>
      <c r="N1869" s="1420"/>
      <c r="O1869" s="1421"/>
      <c r="P1869" s="1007"/>
    </row>
    <row r="1870" spans="1:16" s="73" customFormat="1" ht="21" customHeight="1">
      <c r="A1870" s="1412"/>
      <c r="B1870" s="1412"/>
      <c r="C1870" s="1412"/>
      <c r="D1870" s="1412"/>
      <c r="E1870" s="1412"/>
      <c r="F1870" s="1412"/>
      <c r="G1870" s="1412"/>
      <c r="H1870" s="1412"/>
      <c r="I1870" s="1412"/>
      <c r="J1870" s="1412"/>
      <c r="K1870" s="1412"/>
      <c r="L1870" s="1412"/>
      <c r="M1870" s="1412"/>
      <c r="N1870" s="1412"/>
      <c r="O1870" s="1412"/>
      <c r="P1870" s="1412"/>
    </row>
    <row r="1871" spans="1:16" s="73" customFormat="1" ht="21" customHeight="1">
      <c r="A1871" s="692"/>
      <c r="B1871" s="688"/>
      <c r="C1871" s="688"/>
      <c r="D1871" s="688"/>
      <c r="E1871" s="688"/>
      <c r="F1871" s="688"/>
      <c r="G1871" s="688"/>
      <c r="H1871" s="688"/>
      <c r="I1871" s="688"/>
      <c r="J1871" s="688"/>
      <c r="K1871" s="688"/>
      <c r="L1871" s="688"/>
      <c r="M1871" s="688"/>
      <c r="N1871" s="688"/>
      <c r="O1871" s="688"/>
      <c r="P1871" s="688"/>
    </row>
    <row r="1872" spans="1:16" s="73" customFormat="1" ht="17.25" customHeight="1" thickBot="1">
      <c r="A1872" s="241">
        <f>A1835+1</f>
        <v>52</v>
      </c>
      <c r="B1872" s="1302" t="s">
        <v>53</v>
      </c>
      <c r="C1872" s="1302"/>
      <c r="D1872" s="1302"/>
      <c r="E1872" s="1302"/>
      <c r="F1872" s="1302"/>
      <c r="G1872" s="1302"/>
      <c r="H1872" s="1302"/>
      <c r="I1872" s="1302"/>
      <c r="J1872" s="1302"/>
      <c r="K1872" s="1302"/>
      <c r="L1872" s="1302"/>
      <c r="M1872" s="1302"/>
      <c r="N1872" s="1302"/>
      <c r="O1872" s="1302"/>
      <c r="P1872" s="1007"/>
    </row>
    <row r="1873" spans="1:16" s="73" customFormat="1" ht="44.25" customHeight="1">
      <c r="A1873" s="1425"/>
      <c r="B1873" s="1304" t="str">
        <f>IF(L1875&gt;0,CONCATENATE(I1875,L1875),0)</f>
        <v>Roll No.:-952</v>
      </c>
      <c r="C1873" s="1306"/>
      <c r="D1873" s="1308" t="str">
        <f>Master!$E$8</f>
        <v>Govt. Sr. Secondary School Raimalwada</v>
      </c>
      <c r="E1873" s="1309"/>
      <c r="F1873" s="1309"/>
      <c r="G1873" s="1309"/>
      <c r="H1873" s="1309"/>
      <c r="I1873" s="1309"/>
      <c r="J1873" s="1309"/>
      <c r="K1873" s="1309"/>
      <c r="L1873" s="1309"/>
      <c r="M1873" s="1309"/>
      <c r="N1873" s="1309"/>
      <c r="O1873" s="1310"/>
      <c r="P1873" s="1007"/>
    </row>
    <row r="1874" spans="1:16" s="73" customFormat="1" ht="26.25" customHeight="1" thickBot="1">
      <c r="A1874" s="1425"/>
      <c r="B1874" s="1305"/>
      <c r="C1874" s="1307"/>
      <c r="D1874" s="1311" t="str">
        <f>Master!$E$11</f>
        <v>P.S.-Bapini (Jodhpur)</v>
      </c>
      <c r="E1874" s="1311"/>
      <c r="F1874" s="1311"/>
      <c r="G1874" s="1311"/>
      <c r="H1874" s="1311"/>
      <c r="I1874" s="1311"/>
      <c r="J1874" s="1311"/>
      <c r="K1874" s="1311"/>
      <c r="L1874" s="1311"/>
      <c r="M1874" s="1311"/>
      <c r="N1874" s="1311"/>
      <c r="O1874" s="1312"/>
      <c r="P1874" s="1007"/>
    </row>
    <row r="1875" spans="1:16" s="73" customFormat="1" ht="15" customHeight="1">
      <c r="A1875" s="1425"/>
      <c r="B1875" s="1313"/>
      <c r="C1875" s="1314" t="s">
        <v>163</v>
      </c>
      <c r="D1875" s="1315"/>
      <c r="E1875" s="1315"/>
      <c r="F1875" s="1315"/>
      <c r="G1875" s="1315"/>
      <c r="H1875" s="1316"/>
      <c r="I1875" s="1320" t="s">
        <v>125</v>
      </c>
      <c r="J1875" s="1321"/>
      <c r="K1875" s="1321"/>
      <c r="L1875" s="1286">
        <f>VLOOKUP(A1872,'Marks Entry'!$B$9:$G$108,6)</f>
        <v>952</v>
      </c>
      <c r="M1875" s="1288" t="str">
        <f>CONCATENATE('Marks Entry'!$C$3,"0",'Marks Entry'!$G$3)</f>
        <v>School U-Dise Code :-08151106901</v>
      </c>
      <c r="N1875" s="1289"/>
      <c r="O1875" s="1290"/>
      <c r="P1875" s="1007"/>
    </row>
    <row r="1876" spans="1:16" s="73" customFormat="1" ht="15" customHeight="1">
      <c r="A1876" s="1425"/>
      <c r="B1876" s="1313"/>
      <c r="C1876" s="1314"/>
      <c r="D1876" s="1315"/>
      <c r="E1876" s="1315"/>
      <c r="F1876" s="1315"/>
      <c r="G1876" s="1315"/>
      <c r="H1876" s="1316"/>
      <c r="I1876" s="1320"/>
      <c r="J1876" s="1321"/>
      <c r="K1876" s="1321"/>
      <c r="L1876" s="1286"/>
      <c r="M1876" s="1291" t="str">
        <f>CONCATENATE('Marks Entry'!$I$3,'Marks Entry'!$J$3)</f>
        <v>Session :-2022-23</v>
      </c>
      <c r="N1876" s="1292"/>
      <c r="O1876" s="1293"/>
      <c r="P1876" s="1007"/>
    </row>
    <row r="1877" spans="1:16" s="73" customFormat="1" ht="15" customHeight="1" thickBot="1">
      <c r="A1877" s="1425"/>
      <c r="B1877" s="1313"/>
      <c r="C1877" s="1317"/>
      <c r="D1877" s="1318"/>
      <c r="E1877" s="1318"/>
      <c r="F1877" s="1318"/>
      <c r="G1877" s="1318"/>
      <c r="H1877" s="1319"/>
      <c r="I1877" s="1322"/>
      <c r="J1877" s="1323"/>
      <c r="K1877" s="1323"/>
      <c r="L1877" s="1287"/>
      <c r="M1877" s="1294"/>
      <c r="N1877" s="1295"/>
      <c r="O1877" s="1296"/>
      <c r="P1877" s="1007"/>
    </row>
    <row r="1878" spans="1:16" s="73" customFormat="1" ht="19.5" customHeight="1">
      <c r="A1878" s="1425"/>
      <c r="B1878" s="543" t="s">
        <v>210</v>
      </c>
      <c r="C1878" s="1297" t="s">
        <v>21</v>
      </c>
      <c r="D1878" s="1298"/>
      <c r="E1878" s="1298"/>
      <c r="F1878" s="1298"/>
      <c r="G1878" s="1299"/>
      <c r="H1878" s="13" t="s">
        <v>161</v>
      </c>
      <c r="I1878" s="1300">
        <f>VLOOKUP($A1872,'Marks Entry'!$B$9:$FN$108,4,0)</f>
        <v>0</v>
      </c>
      <c r="J1878" s="1300"/>
      <c r="K1878" s="1300"/>
      <c r="L1878" s="1300"/>
      <c r="M1878" s="1300"/>
      <c r="N1878" s="1300"/>
      <c r="O1878" s="1301"/>
      <c r="P1878" s="1007"/>
    </row>
    <row r="1879" spans="1:16" s="73" customFormat="1" ht="19.5" customHeight="1">
      <c r="A1879" s="1425"/>
      <c r="B1879" s="543" t="s">
        <v>210</v>
      </c>
      <c r="C1879" s="1283" t="s">
        <v>23</v>
      </c>
      <c r="D1879" s="1284"/>
      <c r="E1879" s="1284"/>
      <c r="F1879" s="1284"/>
      <c r="G1879" s="1285"/>
      <c r="H1879" s="25" t="s">
        <v>161</v>
      </c>
      <c r="I1879" s="1252">
        <f>VLOOKUP($A1872,'Marks Entry'!$B$9:$FN$108,7,0)</f>
        <v>0</v>
      </c>
      <c r="J1879" s="1252"/>
      <c r="K1879" s="1252"/>
      <c r="L1879" s="1252"/>
      <c r="M1879" s="1252"/>
      <c r="N1879" s="1252"/>
      <c r="O1879" s="1253"/>
      <c r="P1879" s="1007"/>
    </row>
    <row r="1880" spans="1:16" s="73" customFormat="1" ht="19.5" customHeight="1">
      <c r="A1880" s="1425"/>
      <c r="B1880" s="543" t="s">
        <v>210</v>
      </c>
      <c r="C1880" s="1283" t="s">
        <v>24</v>
      </c>
      <c r="D1880" s="1284"/>
      <c r="E1880" s="1284"/>
      <c r="F1880" s="1284"/>
      <c r="G1880" s="1285"/>
      <c r="H1880" s="25" t="s">
        <v>161</v>
      </c>
      <c r="I1880" s="1252">
        <f>VLOOKUP($A1872,'Marks Entry'!$B$9:$FN$108,8,0)</f>
        <v>0</v>
      </c>
      <c r="J1880" s="1252"/>
      <c r="K1880" s="1252"/>
      <c r="L1880" s="1252"/>
      <c r="M1880" s="1252"/>
      <c r="N1880" s="1252"/>
      <c r="O1880" s="1253"/>
      <c r="P1880" s="1007"/>
    </row>
    <row r="1881" spans="1:16" s="73" customFormat="1" ht="19.5" customHeight="1">
      <c r="A1881" s="1425"/>
      <c r="B1881" s="543" t="s">
        <v>210</v>
      </c>
      <c r="C1881" s="1283" t="s">
        <v>55</v>
      </c>
      <c r="D1881" s="1284"/>
      <c r="E1881" s="1284"/>
      <c r="F1881" s="1284"/>
      <c r="G1881" s="1285"/>
      <c r="H1881" s="25" t="s">
        <v>161</v>
      </c>
      <c r="I1881" s="1252">
        <f>VLOOKUP($A1872,'Marks Entry'!$B$9:$FN$108,9,0)</f>
        <v>0</v>
      </c>
      <c r="J1881" s="1252"/>
      <c r="K1881" s="1252"/>
      <c r="L1881" s="1252"/>
      <c r="M1881" s="1252"/>
      <c r="N1881" s="1252"/>
      <c r="O1881" s="1253"/>
      <c r="P1881" s="1007"/>
    </row>
    <row r="1882" spans="1:16" s="73" customFormat="1" ht="19.5" customHeight="1">
      <c r="A1882" s="1425"/>
      <c r="B1882" s="543" t="s">
        <v>210</v>
      </c>
      <c r="C1882" s="1283" t="s">
        <v>56</v>
      </c>
      <c r="D1882" s="1284"/>
      <c r="E1882" s="1284"/>
      <c r="F1882" s="1284"/>
      <c r="G1882" s="1285"/>
      <c r="H1882" s="25" t="s">
        <v>161</v>
      </c>
      <c r="I1882" s="1251" t="str">
        <f>CONCATENATE('Marks Entry'!$G$4,'Marks Entry'!$J$4)</f>
        <v>6(A)</v>
      </c>
      <c r="J1882" s="1252"/>
      <c r="K1882" s="1252"/>
      <c r="L1882" s="1252"/>
      <c r="M1882" s="1252"/>
      <c r="N1882" s="1252"/>
      <c r="O1882" s="1253"/>
      <c r="P1882" s="1007"/>
    </row>
    <row r="1883" spans="1:16" s="73" customFormat="1" ht="19.5" customHeight="1" thickBot="1">
      <c r="A1883" s="1425"/>
      <c r="B1883" s="543" t="s">
        <v>210</v>
      </c>
      <c r="C1883" s="1254" t="s">
        <v>26</v>
      </c>
      <c r="D1883" s="1255"/>
      <c r="E1883" s="1255"/>
      <c r="F1883" s="1255"/>
      <c r="G1883" s="1256"/>
      <c r="H1883" s="61" t="s">
        <v>161</v>
      </c>
      <c r="I1883" s="1257">
        <f>VLOOKUP($A1872,'Marks Entry'!$B$9:$FN$108,10,0)</f>
        <v>0</v>
      </c>
      <c r="J1883" s="1257"/>
      <c r="K1883" s="1257"/>
      <c r="L1883" s="1257"/>
      <c r="M1883" s="1257"/>
      <c r="N1883" s="1257"/>
      <c r="O1883" s="1258"/>
      <c r="P1883" s="1007"/>
    </row>
    <row r="1884" spans="1:16" s="73" customFormat="1" ht="34.5" customHeight="1">
      <c r="A1884" s="1425"/>
      <c r="B1884" s="543" t="s">
        <v>210</v>
      </c>
      <c r="C1884" s="1259" t="s">
        <v>57</v>
      </c>
      <c r="D1884" s="1260"/>
      <c r="E1884" s="525" t="s">
        <v>82</v>
      </c>
      <c r="F1884" s="525" t="s">
        <v>83</v>
      </c>
      <c r="G1884" s="525" t="str">
        <f>'Marks Entry'!$R$5</f>
        <v>No Bag Day Activity</v>
      </c>
      <c r="H1884" s="521" t="s">
        <v>32</v>
      </c>
      <c r="I1884" s="1261" t="s">
        <v>58</v>
      </c>
      <c r="J1884" s="1262"/>
      <c r="K1884" s="522" t="s">
        <v>203</v>
      </c>
      <c r="L1884" s="1263" t="s">
        <v>94</v>
      </c>
      <c r="M1884" s="1264"/>
      <c r="N1884" s="535" t="s">
        <v>86</v>
      </c>
      <c r="O1884" s="1265" t="s">
        <v>101</v>
      </c>
      <c r="P1884" s="1007"/>
    </row>
    <row r="1885" spans="1:16" s="73" customFormat="1" ht="20.45" customHeight="1" thickBot="1">
      <c r="A1885" s="1425"/>
      <c r="B1885" s="543" t="s">
        <v>210</v>
      </c>
      <c r="C1885" s="1267" t="s">
        <v>59</v>
      </c>
      <c r="D1885" s="1268"/>
      <c r="E1885" s="549">
        <f>'Marks Entry'!$N$7</f>
        <v>10</v>
      </c>
      <c r="F1885" s="549">
        <f>'Marks Entry'!$Q$7</f>
        <v>10</v>
      </c>
      <c r="G1885" s="549">
        <f>'Marks Entry'!$T$7</f>
        <v>10</v>
      </c>
      <c r="H1885" s="111">
        <f>SUM(E1885:G1885)</f>
        <v>30</v>
      </c>
      <c r="I1885" s="1269">
        <f>'Marks Entry'!$X$7</f>
        <v>70</v>
      </c>
      <c r="J1885" s="1270"/>
      <c r="K1885" s="531">
        <f>SUM(H1885,I1885)</f>
        <v>100</v>
      </c>
      <c r="L1885" s="1330">
        <f>'Marks Entry'!$AA$7</f>
        <v>100</v>
      </c>
      <c r="M1885" s="1331"/>
      <c r="N1885" s="536">
        <f>H1885+I1885+L1885</f>
        <v>200</v>
      </c>
      <c r="O1885" s="1266"/>
      <c r="P1885" s="1007"/>
    </row>
    <row r="1886" spans="1:16" s="73" customFormat="1" ht="20.45" customHeight="1">
      <c r="A1886" s="1425"/>
      <c r="B1886" s="543" t="s">
        <v>210</v>
      </c>
      <c r="C1886" s="1324" t="str">
        <f>'Marks Entry'!$L$3</f>
        <v>HINDI</v>
      </c>
      <c r="D1886" s="1325"/>
      <c r="E1886" s="527">
        <f>IF($L1875="TC",0,IF($L1875="Nso",0,VLOOKUP($A1872,'Marks Entry'!$B$9:$FN$108,13,0)))</f>
        <v>0</v>
      </c>
      <c r="F1886" s="527">
        <f>IF($L1875="TC",0,IF($L1875="Nso",0,VLOOKUP($A1872,'Marks Entry'!$B$9:$FN$108,16,0)))</f>
        <v>0</v>
      </c>
      <c r="G1886" s="527">
        <f>IF($L1875="TC",0,IF($L1875="Nso",0,VLOOKUP($A1872,'Marks Entry'!$B$9:$FN$108,19,0)))</f>
        <v>0</v>
      </c>
      <c r="H1886" s="528">
        <f>SUM(E1886:G1886)</f>
        <v>0</v>
      </c>
      <c r="I1886" s="1326">
        <f>IF($L1875="TC",0,IF($L1875="Nso",0,VLOOKUP($A1872,'Marks Entry'!$B$9:$FN$108,23,0)))</f>
        <v>0</v>
      </c>
      <c r="J1886" s="1327"/>
      <c r="K1886" s="532">
        <f>SUM(H1886,I1886)</f>
        <v>0</v>
      </c>
      <c r="L1886" s="1328">
        <f>IF($L1875="TC",0,IF($L1875="Nso",0,VLOOKUP($A1872,'Marks Entry'!$B$9:$FN$108,26,0)))</f>
        <v>0</v>
      </c>
      <c r="M1886" s="1329"/>
      <c r="N1886" s="537">
        <f>SUM(H1886,I1886,L1886)</f>
        <v>0</v>
      </c>
      <c r="O1886" s="544" t="str">
        <f>IF($L1875="TC",0,IF($L1875="Nso",0,VLOOKUP($A1872,'Marks Entry'!$B$9:$FN$108,30,0)))</f>
        <v>E</v>
      </c>
      <c r="P1886" s="1007"/>
    </row>
    <row r="1887" spans="1:16" s="73" customFormat="1" ht="20.45" customHeight="1">
      <c r="A1887" s="1425"/>
      <c r="B1887" s="543" t="s">
        <v>210</v>
      </c>
      <c r="C1887" s="1271" t="str">
        <f>'Marks Entry'!$AF$3</f>
        <v>ENGLISH</v>
      </c>
      <c r="D1887" s="1272"/>
      <c r="E1887" s="527">
        <f>IF($L1875="TC",0,IF($L1875="Nso",0,VLOOKUP($A1872,'Marks Entry'!$B$9:$FN$108,33,0)))</f>
        <v>0</v>
      </c>
      <c r="F1887" s="527">
        <f>IF($L1875="TC",0,IF($L1875="Nso",0,VLOOKUP($A1872,'Marks Entry'!$B$9:$FN$108,36,0)))</f>
        <v>0</v>
      </c>
      <c r="G1887" s="527">
        <f>IF($L1875="TC",0,IF($L1875="Nso",0,VLOOKUP($A1872,'Marks Entry'!$B$9:$FN$108,39,0)))</f>
        <v>0</v>
      </c>
      <c r="H1887" s="529">
        <f t="shared" ref="H1887:H1891" si="153">SUM(E1887:G1887)</f>
        <v>0</v>
      </c>
      <c r="I1887" s="1273">
        <f>IF($L1875="TC",0,IF($L1875="Nso",0,VLOOKUP($A1872,'Marks Entry'!$B$9:$FN$108,43,0)))</f>
        <v>0</v>
      </c>
      <c r="J1887" s="1274"/>
      <c r="K1887" s="533">
        <f t="shared" ref="K1887:K1891" si="154">SUM(H1887,I1887)</f>
        <v>0</v>
      </c>
      <c r="L1887" s="1275">
        <f>IF($L1875="TC",0,IF($L1875="Nso",0,VLOOKUP($A1872,'Marks Entry'!$B$9:$FN$108,46,0)))</f>
        <v>0</v>
      </c>
      <c r="M1887" s="1276"/>
      <c r="N1887" s="537">
        <f t="shared" ref="N1887:N1891" si="155">SUM(H1887,I1887,L1887)</f>
        <v>0</v>
      </c>
      <c r="O1887" s="544" t="str">
        <f>IF($L1875="TC",0,IF($L1875="Nso",0,VLOOKUP($A1872,'Marks Entry'!$B$9:$FN$108,50,0)))</f>
        <v>E</v>
      </c>
      <c r="P1887" s="1007"/>
    </row>
    <row r="1888" spans="1:16" s="73" customFormat="1" ht="20.45" customHeight="1">
      <c r="A1888" s="1425"/>
      <c r="B1888" s="543" t="s">
        <v>210</v>
      </c>
      <c r="C1888" s="1271" t="str">
        <f>'Marks Entry'!$AZ$3</f>
        <v>SANSKRIT</v>
      </c>
      <c r="D1888" s="1272"/>
      <c r="E1888" s="527">
        <f>IF($L1875="TC",0,IF($L1875="Nso",0,VLOOKUP($A1872,'Marks Entry'!$B$9:$FN$108,53,0)))</f>
        <v>0</v>
      </c>
      <c r="F1888" s="527">
        <f>IF($L1875="TC",0,IF($L1875="TC",0,IF($L1875="Nso",0,VLOOKUP($A1872,'Marks Entry'!$B$9:$FN$108,56,0))))</f>
        <v>0</v>
      </c>
      <c r="G1888" s="527">
        <f>IF($L1875="TC",0,IF($L1875="TC",0,IF($L1875="Nso",0,VLOOKUP($A1872,'Marks Entry'!$B$9:$FN$108,59,0))))</f>
        <v>0</v>
      </c>
      <c r="H1888" s="529">
        <f t="shared" si="153"/>
        <v>0</v>
      </c>
      <c r="I1888" s="1273">
        <f>IF($L1875="TC",0,IF($L1875="Nso",0,VLOOKUP($A1872,'Marks Entry'!$B$9:$FN$108,63,0)))</f>
        <v>0</v>
      </c>
      <c r="J1888" s="1274"/>
      <c r="K1888" s="533">
        <f t="shared" si="154"/>
        <v>0</v>
      </c>
      <c r="L1888" s="1275">
        <f>IF($L1875="TC",0,IF($L1875="Nso",0,VLOOKUP($A1872,'Marks Entry'!$B$9:$FN$108,66,0)))</f>
        <v>0</v>
      </c>
      <c r="M1888" s="1276"/>
      <c r="N1888" s="537">
        <f t="shared" si="155"/>
        <v>0</v>
      </c>
      <c r="O1888" s="544" t="str">
        <f>IF($L1875="TC",0,IF($L1875="Nso",0,VLOOKUP($A1872,'Marks Entry'!$B$9:$FN$108,70,0)))</f>
        <v>E</v>
      </c>
      <c r="P1888" s="1007"/>
    </row>
    <row r="1889" spans="1:16" s="73" customFormat="1" ht="20.45" customHeight="1">
      <c r="A1889" s="1425"/>
      <c r="B1889" s="543" t="s">
        <v>210</v>
      </c>
      <c r="C1889" s="1271" t="str">
        <f>'Marks Entry'!$BT$3</f>
        <v>SCIENCE</v>
      </c>
      <c r="D1889" s="1272"/>
      <c r="E1889" s="527">
        <f>IF($L1875="TC",0,IF($L1875="Nso",0,VLOOKUP($A1872,'Marks Entry'!$B$9:$FN$108,73,0)))</f>
        <v>0</v>
      </c>
      <c r="F1889" s="527">
        <f>IF($L1875="TC",0,IF($L1875="Nso",0,VLOOKUP($A1872,'Marks Entry'!$B$9:$FN$108,76,0)))</f>
        <v>0</v>
      </c>
      <c r="G1889" s="527">
        <f>IF($L1875="TC",0,IF($L1875="Nso",0,VLOOKUP($A1872,'Marks Entry'!$B$9:$FN$108,79,0)))</f>
        <v>0</v>
      </c>
      <c r="H1889" s="529">
        <f t="shared" si="153"/>
        <v>0</v>
      </c>
      <c r="I1889" s="1273">
        <f>IF($L1875="TC",0,IF($L1875="Nso",0,VLOOKUP($A1872,'Marks Entry'!$B$9:$FN$108,83,0)))</f>
        <v>0</v>
      </c>
      <c r="J1889" s="1274"/>
      <c r="K1889" s="533">
        <f t="shared" si="154"/>
        <v>0</v>
      </c>
      <c r="L1889" s="1275">
        <f>IF($L1875="TC",0,IF($L1875="Nso",0,VLOOKUP($A1872,'Marks Entry'!$B$9:$FN$108,86,0)))</f>
        <v>0</v>
      </c>
      <c r="M1889" s="1276"/>
      <c r="N1889" s="537">
        <f t="shared" si="155"/>
        <v>0</v>
      </c>
      <c r="O1889" s="544" t="str">
        <f>IF($L1875="TC",0,IF($L1875="Nso",0,VLOOKUP($A1872,'Marks Entry'!$B$9:$FN$108,90,0)))</f>
        <v>E</v>
      </c>
      <c r="P1889" s="1007"/>
    </row>
    <row r="1890" spans="1:16" s="73" customFormat="1" ht="20.45" customHeight="1">
      <c r="A1890" s="1425"/>
      <c r="B1890" s="543" t="s">
        <v>210</v>
      </c>
      <c r="C1890" s="1271" t="str">
        <f>'Marks Entry'!$CN$3</f>
        <v>MATHEMATICS</v>
      </c>
      <c r="D1890" s="1272"/>
      <c r="E1890" s="527">
        <f>IF($L1875="TC",0,IF($L1875="Nso",0,VLOOKUP($A1872,'Marks Entry'!$B$9:$FN$108,93,0)))</f>
        <v>0</v>
      </c>
      <c r="F1890" s="527">
        <f>IF($L1875="TC",0,IF($L1875="Nso",0,VLOOKUP($A1872,'Marks Entry'!$B$9:$FN$108,96,0)))</f>
        <v>0</v>
      </c>
      <c r="G1890" s="527">
        <f>IF($L1875="TC",0,IF($L1875="Nso",0,VLOOKUP($A1872,'Marks Entry'!$B$9:$FN$108,99,0)))</f>
        <v>0</v>
      </c>
      <c r="H1890" s="529">
        <f t="shared" si="153"/>
        <v>0</v>
      </c>
      <c r="I1890" s="1273">
        <f>IF($L1875="TC",0,IF($L1875="Nso",0,VLOOKUP($A1872,'Marks Entry'!$B$9:$FN$108,103,0)))</f>
        <v>0</v>
      </c>
      <c r="J1890" s="1274"/>
      <c r="K1890" s="533">
        <f t="shared" si="154"/>
        <v>0</v>
      </c>
      <c r="L1890" s="1275">
        <f>IF($L1875="TC",0,IF($L1875="Nso",0,VLOOKUP($A1872,'Marks Entry'!$B$9:$FN$108,106,0)))</f>
        <v>0</v>
      </c>
      <c r="M1890" s="1276"/>
      <c r="N1890" s="537">
        <f t="shared" si="155"/>
        <v>0</v>
      </c>
      <c r="O1890" s="544" t="str">
        <f>IF($L1875="TC",0,IF($L1875="Nso",0,VLOOKUP($A1872,'Marks Entry'!$B$9:$FN$108,110,0)))</f>
        <v>E</v>
      </c>
      <c r="P1890" s="1007"/>
    </row>
    <row r="1891" spans="1:16" s="73" customFormat="1" ht="20.45" customHeight="1" thickBot="1">
      <c r="A1891" s="1425"/>
      <c r="B1891" s="543" t="s">
        <v>210</v>
      </c>
      <c r="C1891" s="1277" t="str">
        <f>'Marks Entry'!$DH$3</f>
        <v>SOCIAL SCIENCE</v>
      </c>
      <c r="D1891" s="1278"/>
      <c r="E1891" s="527">
        <f>IF($L1875="TC",0,IF($L1875="Nso",0,VLOOKUP($A1872,'Marks Entry'!$B$9:$FN$108,113,0)))</f>
        <v>0</v>
      </c>
      <c r="F1891" s="527">
        <f>IF($L1875="TC",0,IF($L1875="Nso",0,VLOOKUP($A1872,'Marks Entry'!$B$9:$FN$108,116,0)))</f>
        <v>0</v>
      </c>
      <c r="G1891" s="527">
        <f>IF($L1875="TC",0,IF($L1875="Nso",0,VLOOKUP($A1872,'Marks Entry'!$B$9:$FN$108,119,0)))</f>
        <v>0</v>
      </c>
      <c r="H1891" s="530">
        <f t="shared" si="153"/>
        <v>0</v>
      </c>
      <c r="I1891" s="1279">
        <f>IF($L1875="TC",0,IF($L1875="Nso",0,VLOOKUP($A1872,'Marks Entry'!$B$9:$FN$108,123,0)))</f>
        <v>0</v>
      </c>
      <c r="J1891" s="1280"/>
      <c r="K1891" s="534">
        <f t="shared" si="154"/>
        <v>0</v>
      </c>
      <c r="L1891" s="1281">
        <f>IF($L1875="TC",0,IF($L1875="Nso",0,VLOOKUP($A1872,'Marks Entry'!$B$9:$FN$108,126,0)))</f>
        <v>0</v>
      </c>
      <c r="M1891" s="1282"/>
      <c r="N1891" s="537">
        <f t="shared" si="155"/>
        <v>0</v>
      </c>
      <c r="O1891" s="544" t="str">
        <f>IF($L1875="TC",0,IF($L1875="Nso",0,VLOOKUP($A1872,'Marks Entry'!$B$9:$FN$108,130,0)))</f>
        <v>E</v>
      </c>
      <c r="P1891" s="1007"/>
    </row>
    <row r="1892" spans="1:16" s="73" customFormat="1" ht="20.45" customHeight="1">
      <c r="A1892" s="1425"/>
      <c r="B1892" s="543" t="s">
        <v>210</v>
      </c>
      <c r="C1892" s="1350" t="s">
        <v>87</v>
      </c>
      <c r="D1892" s="1351"/>
      <c r="E1892" s="1352"/>
      <c r="F1892" s="1356" t="s">
        <v>88</v>
      </c>
      <c r="G1892" s="1357"/>
      <c r="H1892" s="1358" t="s">
        <v>89</v>
      </c>
      <c r="I1892" s="1358"/>
      <c r="J1892" s="1359" t="s">
        <v>44</v>
      </c>
      <c r="K1892" s="1360"/>
      <c r="L1892" s="236" t="s">
        <v>95</v>
      </c>
      <c r="M1892" s="691" t="s">
        <v>208</v>
      </c>
      <c r="N1892" s="200" t="s">
        <v>42</v>
      </c>
      <c r="O1892" s="545" t="s">
        <v>46</v>
      </c>
      <c r="P1892" s="1007"/>
    </row>
    <row r="1893" spans="1:16" s="73" customFormat="1" ht="20.45" customHeight="1" thickBot="1">
      <c r="A1893" s="1425"/>
      <c r="B1893" s="543" t="s">
        <v>210</v>
      </c>
      <c r="C1893" s="1353"/>
      <c r="D1893" s="1354"/>
      <c r="E1893" s="1355"/>
      <c r="F1893" s="1361">
        <f>IF($L1875="TC",0,IF($L1875="Nso",0,VLOOKUP($A1872,'Marks Entry'!$B$9:$FN$108,161,0)))</f>
        <v>1200</v>
      </c>
      <c r="G1893" s="1362"/>
      <c r="H1893" s="1363">
        <f>IF($L1875="TC",0,IF($L1875="Nso",0,VLOOKUP($A1872,'Marks Entry'!$B$9:$FN$108,162,0)))</f>
        <v>0</v>
      </c>
      <c r="I1893" s="1363"/>
      <c r="J1893" s="1364">
        <f>IF($L1875="TC",0,IF($L1875="Nso",0,VLOOKUP($A1872,'Marks Entry'!$B$9:$FN$108,163,0)))</f>
        <v>0</v>
      </c>
      <c r="K1893" s="1365"/>
      <c r="L1893" s="237" t="str">
        <f>IF($L1875="TC",0,IF($L1875="Nso",0,VLOOKUP($A1872,'Marks Entry'!$B$9:$FN$108,164,0)))</f>
        <v/>
      </c>
      <c r="M1893" s="237" t="str">
        <f>IF($L1875="TC",0,IF($L1875="Nso",0,VLOOKUP($A1872,'Marks Entry'!$B$9:$FN$108,165,0)))</f>
        <v/>
      </c>
      <c r="N1893" s="542" t="str">
        <f>IF($L1875="TC","TC",IF($L1875="Nso","NSO",VLOOKUP($A1872,'Marks Entry'!$B$9:$FN$108,166,0)))</f>
        <v>PROMOTED</v>
      </c>
      <c r="O1893" s="546" t="str">
        <f>IF($L1875="Nso",0,VLOOKUP($A1872,'Marks Entry'!$B$9:$FN$108,168,0))</f>
        <v/>
      </c>
      <c r="P1893" s="1007"/>
    </row>
    <row r="1894" spans="1:16" s="73" customFormat="1" ht="20.45" customHeight="1">
      <c r="A1894" s="1425"/>
      <c r="B1894" s="543" t="s">
        <v>210</v>
      </c>
      <c r="C1894" s="1332" t="s">
        <v>62</v>
      </c>
      <c r="D1894" s="1333"/>
      <c r="E1894" s="1333"/>
      <c r="F1894" s="1333"/>
      <c r="G1894" s="1333"/>
      <c r="H1894" s="1333"/>
      <c r="I1894" s="1334"/>
      <c r="J1894" s="1335" t="s">
        <v>63</v>
      </c>
      <c r="K1894" s="1335"/>
      <c r="L1894" s="1336"/>
      <c r="M1894" s="238">
        <f>IF($L1875="TC",0,IF($L1875="Nso",0,VLOOKUP($A1872,'Marks Entry'!$B$9:$FN$108,158,0)))</f>
        <v>0</v>
      </c>
      <c r="N1894" s="1337" t="s">
        <v>104</v>
      </c>
      <c r="O1894" s="1338"/>
      <c r="P1894" s="1007"/>
    </row>
    <row r="1895" spans="1:16" s="73" customFormat="1" ht="20.45" customHeight="1" thickBot="1">
      <c r="A1895" s="1425"/>
      <c r="B1895" s="543" t="s">
        <v>210</v>
      </c>
      <c r="C1895" s="1339" t="s">
        <v>57</v>
      </c>
      <c r="D1895" s="1340"/>
      <c r="E1895" s="1340"/>
      <c r="F1895" s="1341" t="s">
        <v>168</v>
      </c>
      <c r="G1895" s="1341"/>
      <c r="H1895" s="1341"/>
      <c r="I1895" s="523" t="s">
        <v>50</v>
      </c>
      <c r="J1895" s="1342" t="s">
        <v>64</v>
      </c>
      <c r="K1895" s="1342"/>
      <c r="L1895" s="1343"/>
      <c r="M1895" s="239">
        <f>IF($L1875="TC",0,IF($L1875="Nso",0,VLOOKUP($A1872,'Marks Entry'!$B$9:$FN$108,159,0)))</f>
        <v>0</v>
      </c>
      <c r="N1895" s="1344" t="str">
        <f>IF($L1875="TC",0,IF($L1875="Nso",0,VLOOKUP($A1872,'Marks Entry'!$B$9:$FN$108,160,0)))</f>
        <v/>
      </c>
      <c r="O1895" s="1345"/>
      <c r="P1895" s="1007"/>
    </row>
    <row r="1896" spans="1:16" s="73" customFormat="1" ht="20.45" customHeight="1">
      <c r="A1896" s="1425"/>
      <c r="B1896" s="543" t="s">
        <v>210</v>
      </c>
      <c r="C1896" s="1339"/>
      <c r="D1896" s="1340"/>
      <c r="E1896" s="1340"/>
      <c r="F1896" s="1341"/>
      <c r="G1896" s="1341"/>
      <c r="H1896" s="1341"/>
      <c r="I1896" s="524" t="s">
        <v>102</v>
      </c>
      <c r="J1896" s="1346" t="s">
        <v>65</v>
      </c>
      <c r="K1896" s="1346"/>
      <c r="L1896" s="1347"/>
      <c r="M1896" s="1348" t="str">
        <f>IF($L1875="TC",0,IF($L1875="Nso",0,VLOOKUP($A1872,'Marks Entry'!$B$9:$FN$108,169,0)))</f>
        <v>Need Improvement</v>
      </c>
      <c r="N1896" s="1348"/>
      <c r="O1896" s="1349"/>
      <c r="P1896" s="1007"/>
    </row>
    <row r="1897" spans="1:16" s="73" customFormat="1" ht="20.45" customHeight="1">
      <c r="A1897" s="1425"/>
      <c r="B1897" s="543" t="s">
        <v>210</v>
      </c>
      <c r="C1897" s="1397" t="str">
        <f>'Marks Entry'!$EB$3</f>
        <v>Work Exp.</v>
      </c>
      <c r="D1897" s="1398"/>
      <c r="E1897" s="1399"/>
      <c r="F1897" s="1400" t="str">
        <f>IF($L1875="TC",0,IF($L1875="Nso",0,VLOOKUP($A1872,'Marks Entry'!$B$9:$GM$108,186,0)))</f>
        <v>0/100</v>
      </c>
      <c r="G1897" s="1400"/>
      <c r="H1897" s="1400"/>
      <c r="I1897" s="59" t="str">
        <f>IF($L1875="TC",0,IF($L1875="Nso",0,VLOOKUP($A1872,'Marks Entry'!$B$9:$GM$108,139,0)))</f>
        <v>E</v>
      </c>
      <c r="J1897" s="1401" t="s">
        <v>81</v>
      </c>
      <c r="K1897" s="1401"/>
      <c r="L1897" s="1402"/>
      <c r="M1897" s="1403">
        <f>'Marks Entry'!$AA$2</f>
        <v>45041</v>
      </c>
      <c r="N1897" s="1403"/>
      <c r="O1897" s="1404"/>
      <c r="P1897" s="1007"/>
    </row>
    <row r="1898" spans="1:16" s="73" customFormat="1" ht="20.45" customHeight="1">
      <c r="A1898" s="1425"/>
      <c r="B1898" s="543" t="s">
        <v>210</v>
      </c>
      <c r="C1898" s="1405" t="str">
        <f>'Marks Entry'!$EK$3</f>
        <v>Art Edu.</v>
      </c>
      <c r="D1898" s="1400"/>
      <c r="E1898" s="1400"/>
      <c r="F1898" s="1406" t="str">
        <f>IF($L1875="TC",0,IF($L1875="Nso",0,VLOOKUP($A1872,'Marks Entry'!$B$9:$GM$108,190,0)))</f>
        <v>0/100</v>
      </c>
      <c r="G1898" s="1407"/>
      <c r="H1898" s="1408"/>
      <c r="I1898" s="59" t="str">
        <f>IF($L1875="TC",0,IF($L1875="Nso",0,VLOOKUP($A1872,'Marks Entry'!$B$9:$GM$108,148,0)))</f>
        <v>E</v>
      </c>
      <c r="J1898" s="1409"/>
      <c r="K1898" s="1409"/>
      <c r="L1898" s="1410"/>
      <c r="M1898" s="1410"/>
      <c r="N1898" s="1410"/>
      <c r="O1898" s="1411"/>
      <c r="P1898" s="1007"/>
    </row>
    <row r="1899" spans="1:16" s="73" customFormat="1" ht="20.45" customHeight="1">
      <c r="A1899" s="1425"/>
      <c r="B1899" s="543" t="s">
        <v>210</v>
      </c>
      <c r="C1899" s="1366" t="str">
        <f>'Marks Entry'!$ET$3</f>
        <v>HEALTH &amp; PHY. EDU.</v>
      </c>
      <c r="D1899" s="1367"/>
      <c r="E1899" s="1367"/>
      <c r="F1899" s="1368" t="str">
        <f>IF($L1875="TC",0,IF($L1875="Nso",0,VLOOKUP($A1872,'Marks Entry'!$B$9:$GM$108,194,0)))</f>
        <v>0/100</v>
      </c>
      <c r="G1899" s="1369"/>
      <c r="H1899" s="1370"/>
      <c r="I1899" s="59" t="str">
        <f>IF($L1875="TC",0,IF($L1875="Nso",0,VLOOKUP($A1872,'Marks Entry'!$B$9:$GM$108,157,0)))</f>
        <v>E</v>
      </c>
      <c r="J1899" s="1371" t="s">
        <v>77</v>
      </c>
      <c r="K1899" s="1372"/>
      <c r="L1899" s="1373"/>
      <c r="M1899" s="1377"/>
      <c r="N1899" s="1372"/>
      <c r="O1899" s="1378"/>
      <c r="P1899" s="1007"/>
    </row>
    <row r="1900" spans="1:16" s="73" customFormat="1" ht="20.45" customHeight="1">
      <c r="A1900" s="1425"/>
      <c r="B1900" s="543" t="s">
        <v>210</v>
      </c>
      <c r="C1900" s="1381" t="s">
        <v>66</v>
      </c>
      <c r="D1900" s="1382"/>
      <c r="E1900" s="1382"/>
      <c r="F1900" s="1382"/>
      <c r="G1900" s="1382"/>
      <c r="H1900" s="1382"/>
      <c r="I1900" s="1383"/>
      <c r="J1900" s="1374"/>
      <c r="K1900" s="1375"/>
      <c r="L1900" s="1376"/>
      <c r="M1900" s="1379"/>
      <c r="N1900" s="1375"/>
      <c r="O1900" s="1380"/>
      <c r="P1900" s="1007"/>
    </row>
    <row r="1901" spans="1:16" s="73" customFormat="1" ht="20.45" customHeight="1" thickBot="1">
      <c r="A1901" s="1425"/>
      <c r="B1901" s="543" t="s">
        <v>210</v>
      </c>
      <c r="C1901" s="60" t="s">
        <v>67</v>
      </c>
      <c r="D1901" s="1384" t="s">
        <v>72</v>
      </c>
      <c r="E1901" s="1385"/>
      <c r="F1901" s="1384" t="s">
        <v>73</v>
      </c>
      <c r="G1901" s="1386"/>
      <c r="H1901" s="1386"/>
      <c r="I1901" s="1387"/>
      <c r="J1901" s="1388" t="s">
        <v>78</v>
      </c>
      <c r="K1901" s="1389"/>
      <c r="L1901" s="1389"/>
      <c r="M1901" s="1389"/>
      <c r="N1901" s="1389"/>
      <c r="O1901" s="1390"/>
      <c r="P1901" s="1007"/>
    </row>
    <row r="1902" spans="1:16" s="73" customFormat="1" ht="20.45" customHeight="1">
      <c r="A1902" s="1425"/>
      <c r="B1902" s="543" t="s">
        <v>210</v>
      </c>
      <c r="C1902" s="690" t="s">
        <v>68</v>
      </c>
      <c r="D1902" s="1328" t="s">
        <v>211</v>
      </c>
      <c r="E1902" s="1327"/>
      <c r="F1902" s="1394" t="s">
        <v>74</v>
      </c>
      <c r="G1902" s="1395"/>
      <c r="H1902" s="1395"/>
      <c r="I1902" s="1396"/>
      <c r="J1902" s="1391"/>
      <c r="K1902" s="1392"/>
      <c r="L1902" s="1392"/>
      <c r="M1902" s="1392"/>
      <c r="N1902" s="1392"/>
      <c r="O1902" s="1393"/>
      <c r="P1902" s="1007"/>
    </row>
    <row r="1903" spans="1:16" s="73" customFormat="1" ht="20.45" customHeight="1">
      <c r="A1903" s="1425"/>
      <c r="B1903" s="543" t="s">
        <v>210</v>
      </c>
      <c r="C1903" s="689" t="s">
        <v>69</v>
      </c>
      <c r="D1903" s="1275" t="s">
        <v>212</v>
      </c>
      <c r="E1903" s="1274"/>
      <c r="F1903" s="1413" t="s">
        <v>75</v>
      </c>
      <c r="G1903" s="1414"/>
      <c r="H1903" s="1414"/>
      <c r="I1903" s="1415"/>
      <c r="J1903" s="1391"/>
      <c r="K1903" s="1392"/>
      <c r="L1903" s="1392"/>
      <c r="M1903" s="1392"/>
      <c r="N1903" s="1392"/>
      <c r="O1903" s="1393"/>
      <c r="P1903" s="1007"/>
    </row>
    <row r="1904" spans="1:16" s="73" customFormat="1" ht="20.45" customHeight="1">
      <c r="A1904" s="1425"/>
      <c r="B1904" s="543" t="s">
        <v>210</v>
      </c>
      <c r="C1904" s="689" t="s">
        <v>71</v>
      </c>
      <c r="D1904" s="1275" t="s">
        <v>213</v>
      </c>
      <c r="E1904" s="1274"/>
      <c r="F1904" s="1413" t="s">
        <v>76</v>
      </c>
      <c r="G1904" s="1414"/>
      <c r="H1904" s="1414"/>
      <c r="I1904" s="1415"/>
      <c r="J1904" s="1416" t="s">
        <v>90</v>
      </c>
      <c r="K1904" s="1417"/>
      <c r="L1904" s="1417"/>
      <c r="M1904" s="1417"/>
      <c r="N1904" s="1417"/>
      <c r="O1904" s="1418"/>
      <c r="P1904" s="1007"/>
    </row>
    <row r="1905" spans="1:16" s="73" customFormat="1" ht="20.45" customHeight="1">
      <c r="A1905" s="1425"/>
      <c r="B1905" s="543" t="s">
        <v>210</v>
      </c>
      <c r="C1905" s="689" t="s">
        <v>70</v>
      </c>
      <c r="D1905" s="1275" t="s">
        <v>214</v>
      </c>
      <c r="E1905" s="1274"/>
      <c r="F1905" s="1413" t="s">
        <v>103</v>
      </c>
      <c r="G1905" s="1414"/>
      <c r="H1905" s="1414"/>
      <c r="I1905" s="1415"/>
      <c r="J1905" s="1416"/>
      <c r="K1905" s="1417"/>
      <c r="L1905" s="1417"/>
      <c r="M1905" s="1417"/>
      <c r="N1905" s="1417"/>
      <c r="O1905" s="1418"/>
      <c r="P1905" s="1007"/>
    </row>
    <row r="1906" spans="1:16" s="73" customFormat="1" ht="20.45" customHeight="1" thickBot="1">
      <c r="A1906" s="1425"/>
      <c r="B1906" s="547" t="s">
        <v>210</v>
      </c>
      <c r="C1906" s="548" t="s">
        <v>153</v>
      </c>
      <c r="D1906" s="1281" t="s">
        <v>215</v>
      </c>
      <c r="E1906" s="1280"/>
      <c r="F1906" s="1422" t="s">
        <v>216</v>
      </c>
      <c r="G1906" s="1423"/>
      <c r="H1906" s="1423"/>
      <c r="I1906" s="1424"/>
      <c r="J1906" s="1419"/>
      <c r="K1906" s="1420"/>
      <c r="L1906" s="1420"/>
      <c r="M1906" s="1420"/>
      <c r="N1906" s="1420"/>
      <c r="O1906" s="1421"/>
      <c r="P1906" s="1007"/>
    </row>
    <row r="1907" spans="1:16" s="73" customFormat="1" ht="9.75" customHeight="1">
      <c r="A1907" s="1303"/>
      <c r="B1907" s="1303"/>
      <c r="C1907" s="1303"/>
      <c r="D1907" s="1303"/>
      <c r="E1907" s="1303"/>
      <c r="F1907" s="1303"/>
      <c r="G1907" s="1303"/>
      <c r="H1907" s="1303"/>
      <c r="I1907" s="1303"/>
      <c r="J1907" s="1303"/>
      <c r="K1907" s="1303"/>
      <c r="L1907" s="1303"/>
      <c r="M1907" s="1303"/>
      <c r="N1907" s="1303"/>
      <c r="O1907" s="1303"/>
      <c r="P1907" s="1303"/>
    </row>
    <row r="1908" spans="1:16" s="73" customFormat="1" ht="17.25" customHeight="1" thickBot="1">
      <c r="A1908" s="241">
        <f>A1872+1</f>
        <v>53</v>
      </c>
      <c r="B1908" s="1302" t="s">
        <v>53</v>
      </c>
      <c r="C1908" s="1302"/>
      <c r="D1908" s="1302"/>
      <c r="E1908" s="1302"/>
      <c r="F1908" s="1302"/>
      <c r="G1908" s="1302"/>
      <c r="H1908" s="1302"/>
      <c r="I1908" s="1302"/>
      <c r="J1908" s="1302"/>
      <c r="K1908" s="1302"/>
      <c r="L1908" s="1302"/>
      <c r="M1908" s="1302"/>
      <c r="N1908" s="1302"/>
      <c r="O1908" s="1302"/>
      <c r="P1908" s="1007"/>
    </row>
    <row r="1909" spans="1:16" s="73" customFormat="1" ht="44.25" customHeight="1">
      <c r="A1909" s="1425"/>
      <c r="B1909" s="1304" t="str">
        <f>IF(L1911&gt;0,CONCATENATE(I1911,L1911),0)</f>
        <v>Roll No.:-953</v>
      </c>
      <c r="C1909" s="1306"/>
      <c r="D1909" s="1308" t="str">
        <f>Master!$E$8</f>
        <v>Govt. Sr. Secondary School Raimalwada</v>
      </c>
      <c r="E1909" s="1309"/>
      <c r="F1909" s="1309"/>
      <c r="G1909" s="1309"/>
      <c r="H1909" s="1309"/>
      <c r="I1909" s="1309"/>
      <c r="J1909" s="1309"/>
      <c r="K1909" s="1309"/>
      <c r="L1909" s="1309"/>
      <c r="M1909" s="1309"/>
      <c r="N1909" s="1309"/>
      <c r="O1909" s="1310"/>
      <c r="P1909" s="1007"/>
    </row>
    <row r="1910" spans="1:16" s="73" customFormat="1" ht="26.25" customHeight="1" thickBot="1">
      <c r="A1910" s="1425"/>
      <c r="B1910" s="1305"/>
      <c r="C1910" s="1307"/>
      <c r="D1910" s="1311" t="str">
        <f>Master!$E$11</f>
        <v>P.S.-Bapini (Jodhpur)</v>
      </c>
      <c r="E1910" s="1311"/>
      <c r="F1910" s="1311"/>
      <c r="G1910" s="1311"/>
      <c r="H1910" s="1311"/>
      <c r="I1910" s="1311"/>
      <c r="J1910" s="1311"/>
      <c r="K1910" s="1311"/>
      <c r="L1910" s="1311"/>
      <c r="M1910" s="1311"/>
      <c r="N1910" s="1311"/>
      <c r="O1910" s="1312"/>
      <c r="P1910" s="1007"/>
    </row>
    <row r="1911" spans="1:16" s="73" customFormat="1" ht="15" customHeight="1">
      <c r="A1911" s="1425"/>
      <c r="B1911" s="1313"/>
      <c r="C1911" s="1314" t="s">
        <v>163</v>
      </c>
      <c r="D1911" s="1315"/>
      <c r="E1911" s="1315"/>
      <c r="F1911" s="1315"/>
      <c r="G1911" s="1315"/>
      <c r="H1911" s="1316"/>
      <c r="I1911" s="1320" t="s">
        <v>125</v>
      </c>
      <c r="J1911" s="1321"/>
      <c r="K1911" s="1321"/>
      <c r="L1911" s="1286">
        <f>VLOOKUP(A1908,'Marks Entry'!$B$9:$G$108,6)</f>
        <v>953</v>
      </c>
      <c r="M1911" s="1288" t="str">
        <f>CONCATENATE('Marks Entry'!$C$3,"0",'Marks Entry'!$G$3)</f>
        <v>School U-Dise Code :-08151106901</v>
      </c>
      <c r="N1911" s="1289"/>
      <c r="O1911" s="1290"/>
      <c r="P1911" s="1007"/>
    </row>
    <row r="1912" spans="1:16" s="73" customFormat="1" ht="15" customHeight="1">
      <c r="A1912" s="1425"/>
      <c r="B1912" s="1313"/>
      <c r="C1912" s="1314"/>
      <c r="D1912" s="1315"/>
      <c r="E1912" s="1315"/>
      <c r="F1912" s="1315"/>
      <c r="G1912" s="1315"/>
      <c r="H1912" s="1316"/>
      <c r="I1912" s="1320"/>
      <c r="J1912" s="1321"/>
      <c r="K1912" s="1321"/>
      <c r="L1912" s="1286"/>
      <c r="M1912" s="1291" t="str">
        <f>CONCATENATE('Marks Entry'!$I$3,'Marks Entry'!$J$3)</f>
        <v>Session :-2022-23</v>
      </c>
      <c r="N1912" s="1292"/>
      <c r="O1912" s="1293"/>
      <c r="P1912" s="1007"/>
    </row>
    <row r="1913" spans="1:16" s="73" customFormat="1" ht="15" customHeight="1" thickBot="1">
      <c r="A1913" s="1425"/>
      <c r="B1913" s="1313"/>
      <c r="C1913" s="1317"/>
      <c r="D1913" s="1318"/>
      <c r="E1913" s="1318"/>
      <c r="F1913" s="1318"/>
      <c r="G1913" s="1318"/>
      <c r="H1913" s="1319"/>
      <c r="I1913" s="1322"/>
      <c r="J1913" s="1323"/>
      <c r="K1913" s="1323"/>
      <c r="L1913" s="1287"/>
      <c r="M1913" s="1294"/>
      <c r="N1913" s="1295"/>
      <c r="O1913" s="1296"/>
      <c r="P1913" s="1007"/>
    </row>
    <row r="1914" spans="1:16" s="73" customFormat="1" ht="19.5" customHeight="1">
      <c r="A1914" s="1425"/>
      <c r="B1914" s="543" t="s">
        <v>210</v>
      </c>
      <c r="C1914" s="1297" t="s">
        <v>21</v>
      </c>
      <c r="D1914" s="1298"/>
      <c r="E1914" s="1298"/>
      <c r="F1914" s="1298"/>
      <c r="G1914" s="1299"/>
      <c r="H1914" s="13" t="s">
        <v>161</v>
      </c>
      <c r="I1914" s="1300">
        <f>VLOOKUP($A1908,'Marks Entry'!$B$9:$FN$108,4,0)</f>
        <v>0</v>
      </c>
      <c r="J1914" s="1300"/>
      <c r="K1914" s="1300"/>
      <c r="L1914" s="1300"/>
      <c r="M1914" s="1300"/>
      <c r="N1914" s="1300"/>
      <c r="O1914" s="1301"/>
      <c r="P1914" s="1007"/>
    </row>
    <row r="1915" spans="1:16" s="73" customFormat="1" ht="19.5" customHeight="1">
      <c r="A1915" s="1425"/>
      <c r="B1915" s="543" t="s">
        <v>210</v>
      </c>
      <c r="C1915" s="1283" t="s">
        <v>23</v>
      </c>
      <c r="D1915" s="1284"/>
      <c r="E1915" s="1284"/>
      <c r="F1915" s="1284"/>
      <c r="G1915" s="1285"/>
      <c r="H1915" s="25" t="s">
        <v>161</v>
      </c>
      <c r="I1915" s="1252">
        <f>VLOOKUP($A1908,'Marks Entry'!$B$9:$FN$108,7,0)</f>
        <v>0</v>
      </c>
      <c r="J1915" s="1252"/>
      <c r="K1915" s="1252"/>
      <c r="L1915" s="1252"/>
      <c r="M1915" s="1252"/>
      <c r="N1915" s="1252"/>
      <c r="O1915" s="1253"/>
      <c r="P1915" s="1007"/>
    </row>
    <row r="1916" spans="1:16" s="73" customFormat="1" ht="19.5" customHeight="1">
      <c r="A1916" s="1425"/>
      <c r="B1916" s="543" t="s">
        <v>210</v>
      </c>
      <c r="C1916" s="1283" t="s">
        <v>24</v>
      </c>
      <c r="D1916" s="1284"/>
      <c r="E1916" s="1284"/>
      <c r="F1916" s="1284"/>
      <c r="G1916" s="1285"/>
      <c r="H1916" s="25" t="s">
        <v>161</v>
      </c>
      <c r="I1916" s="1252">
        <f>VLOOKUP($A1908,'Marks Entry'!$B$9:$FN$108,8,0)</f>
        <v>0</v>
      </c>
      <c r="J1916" s="1252"/>
      <c r="K1916" s="1252"/>
      <c r="L1916" s="1252"/>
      <c r="M1916" s="1252"/>
      <c r="N1916" s="1252"/>
      <c r="O1916" s="1253"/>
      <c r="P1916" s="1007"/>
    </row>
    <row r="1917" spans="1:16" s="73" customFormat="1" ht="19.5" customHeight="1">
      <c r="A1917" s="1425"/>
      <c r="B1917" s="543" t="s">
        <v>210</v>
      </c>
      <c r="C1917" s="1283" t="s">
        <v>55</v>
      </c>
      <c r="D1917" s="1284"/>
      <c r="E1917" s="1284"/>
      <c r="F1917" s="1284"/>
      <c r="G1917" s="1285"/>
      <c r="H1917" s="25" t="s">
        <v>161</v>
      </c>
      <c r="I1917" s="1252">
        <f>VLOOKUP($A1908,'Marks Entry'!$B$9:$FN$108,9,0)</f>
        <v>0</v>
      </c>
      <c r="J1917" s="1252"/>
      <c r="K1917" s="1252"/>
      <c r="L1917" s="1252"/>
      <c r="M1917" s="1252"/>
      <c r="N1917" s="1252"/>
      <c r="O1917" s="1253"/>
      <c r="P1917" s="1007"/>
    </row>
    <row r="1918" spans="1:16" s="73" customFormat="1" ht="19.5" customHeight="1">
      <c r="A1918" s="1425"/>
      <c r="B1918" s="543" t="s">
        <v>210</v>
      </c>
      <c r="C1918" s="1283" t="s">
        <v>56</v>
      </c>
      <c r="D1918" s="1284"/>
      <c r="E1918" s="1284"/>
      <c r="F1918" s="1284"/>
      <c r="G1918" s="1285"/>
      <c r="H1918" s="25" t="s">
        <v>161</v>
      </c>
      <c r="I1918" s="1251" t="str">
        <f>CONCATENATE('Marks Entry'!$G$4,'Marks Entry'!$J$4)</f>
        <v>6(A)</v>
      </c>
      <c r="J1918" s="1252"/>
      <c r="K1918" s="1252"/>
      <c r="L1918" s="1252"/>
      <c r="M1918" s="1252"/>
      <c r="N1918" s="1252"/>
      <c r="O1918" s="1253"/>
      <c r="P1918" s="1007"/>
    </row>
    <row r="1919" spans="1:16" s="73" customFormat="1" ht="19.5" customHeight="1" thickBot="1">
      <c r="A1919" s="1425"/>
      <c r="B1919" s="543" t="s">
        <v>210</v>
      </c>
      <c r="C1919" s="1254" t="s">
        <v>26</v>
      </c>
      <c r="D1919" s="1255"/>
      <c r="E1919" s="1255"/>
      <c r="F1919" s="1255"/>
      <c r="G1919" s="1256"/>
      <c r="H1919" s="61" t="s">
        <v>161</v>
      </c>
      <c r="I1919" s="1257">
        <f>VLOOKUP($A1908,'Marks Entry'!$B$9:$FN$108,10,0)</f>
        <v>0</v>
      </c>
      <c r="J1919" s="1257"/>
      <c r="K1919" s="1257"/>
      <c r="L1919" s="1257"/>
      <c r="M1919" s="1257"/>
      <c r="N1919" s="1257"/>
      <c r="O1919" s="1258"/>
      <c r="P1919" s="1007"/>
    </row>
    <row r="1920" spans="1:16" s="73" customFormat="1" ht="34.5" customHeight="1">
      <c r="A1920" s="1425"/>
      <c r="B1920" s="543" t="s">
        <v>210</v>
      </c>
      <c r="C1920" s="1259" t="s">
        <v>57</v>
      </c>
      <c r="D1920" s="1260"/>
      <c r="E1920" s="525" t="s">
        <v>82</v>
      </c>
      <c r="F1920" s="525" t="s">
        <v>83</v>
      </c>
      <c r="G1920" s="525" t="str">
        <f>'Marks Entry'!$R$5</f>
        <v>No Bag Day Activity</v>
      </c>
      <c r="H1920" s="521" t="s">
        <v>32</v>
      </c>
      <c r="I1920" s="1261" t="s">
        <v>58</v>
      </c>
      <c r="J1920" s="1262"/>
      <c r="K1920" s="522" t="s">
        <v>203</v>
      </c>
      <c r="L1920" s="1263" t="s">
        <v>94</v>
      </c>
      <c r="M1920" s="1264"/>
      <c r="N1920" s="535" t="s">
        <v>86</v>
      </c>
      <c r="O1920" s="1265" t="s">
        <v>101</v>
      </c>
      <c r="P1920" s="1007"/>
    </row>
    <row r="1921" spans="1:16" s="73" customFormat="1" ht="20.45" customHeight="1" thickBot="1">
      <c r="A1921" s="1425"/>
      <c r="B1921" s="543" t="s">
        <v>210</v>
      </c>
      <c r="C1921" s="1267" t="s">
        <v>59</v>
      </c>
      <c r="D1921" s="1268"/>
      <c r="E1921" s="549">
        <f>'Marks Entry'!$N$7</f>
        <v>10</v>
      </c>
      <c r="F1921" s="549">
        <f>'Marks Entry'!$Q$7</f>
        <v>10</v>
      </c>
      <c r="G1921" s="549">
        <f>'Marks Entry'!$T$7</f>
        <v>10</v>
      </c>
      <c r="H1921" s="111">
        <f>SUM(E1921:G1921)</f>
        <v>30</v>
      </c>
      <c r="I1921" s="1269">
        <f>'Marks Entry'!$X$7</f>
        <v>70</v>
      </c>
      <c r="J1921" s="1270"/>
      <c r="K1921" s="531">
        <f>SUM(H1921,I1921)</f>
        <v>100</v>
      </c>
      <c r="L1921" s="1330">
        <f>'Marks Entry'!$AA$7</f>
        <v>100</v>
      </c>
      <c r="M1921" s="1331"/>
      <c r="N1921" s="536">
        <f>H1921+I1921+L1921</f>
        <v>200</v>
      </c>
      <c r="O1921" s="1266"/>
      <c r="P1921" s="1007"/>
    </row>
    <row r="1922" spans="1:16" s="73" customFormat="1" ht="20.45" customHeight="1">
      <c r="A1922" s="1425"/>
      <c r="B1922" s="543" t="s">
        <v>210</v>
      </c>
      <c r="C1922" s="1324" t="str">
        <f>'Marks Entry'!$L$3</f>
        <v>HINDI</v>
      </c>
      <c r="D1922" s="1325"/>
      <c r="E1922" s="527">
        <f>IF($L1911="TC",0,IF($L1911="Nso",0,VLOOKUP($A1908,'Marks Entry'!$B$9:$FN$108,13,0)))</f>
        <v>0</v>
      </c>
      <c r="F1922" s="527">
        <f>IF($L1911="TC",0,IF($L1911="Nso",0,VLOOKUP($A1908,'Marks Entry'!$B$9:$FN$108,16,0)))</f>
        <v>0</v>
      </c>
      <c r="G1922" s="527">
        <f>IF($L1911="TC",0,IF($L1911="Nso",0,VLOOKUP($A1908,'Marks Entry'!$B$9:$FN$108,19,0)))</f>
        <v>0</v>
      </c>
      <c r="H1922" s="528">
        <f>SUM(E1922:G1922)</f>
        <v>0</v>
      </c>
      <c r="I1922" s="1326">
        <f>IF($L1911="TC",0,IF($L1911="Nso",0,VLOOKUP($A1908,'Marks Entry'!$B$9:$FN$108,23,0)))</f>
        <v>0</v>
      </c>
      <c r="J1922" s="1327"/>
      <c r="K1922" s="532">
        <f>SUM(H1922,I1922)</f>
        <v>0</v>
      </c>
      <c r="L1922" s="1328">
        <f>IF($L1911="TC",0,IF($L1911="Nso",0,VLOOKUP($A1908,'Marks Entry'!$B$9:$FN$108,26,0)))</f>
        <v>0</v>
      </c>
      <c r="M1922" s="1329"/>
      <c r="N1922" s="537">
        <f>SUM(H1922,I1922,L1922)</f>
        <v>0</v>
      </c>
      <c r="O1922" s="544" t="str">
        <f>IF($L1911="TC",0,IF($L1911="Nso",0,VLOOKUP($A1908,'Marks Entry'!$B$9:$FN$108,30,0)))</f>
        <v>E</v>
      </c>
      <c r="P1922" s="1007"/>
    </row>
    <row r="1923" spans="1:16" s="73" customFormat="1" ht="20.45" customHeight="1">
      <c r="A1923" s="1425"/>
      <c r="B1923" s="543" t="s">
        <v>210</v>
      </c>
      <c r="C1923" s="1271" t="str">
        <f>'Marks Entry'!$AF$3</f>
        <v>ENGLISH</v>
      </c>
      <c r="D1923" s="1272"/>
      <c r="E1923" s="527">
        <f>IF($L1911="TC",0,IF($L1911="Nso",0,VLOOKUP($A1908,'Marks Entry'!$B$9:$FN$108,33,0)))</f>
        <v>0</v>
      </c>
      <c r="F1923" s="527">
        <f>IF($L1911="TC",0,IF($L1911="Nso",0,VLOOKUP($A1908,'Marks Entry'!$B$9:$FN$108,36,0)))</f>
        <v>0</v>
      </c>
      <c r="G1923" s="527">
        <f>IF($L1911="TC",0,IF($L1911="Nso",0,VLOOKUP($A1908,'Marks Entry'!$B$9:$FN$108,39,0)))</f>
        <v>0</v>
      </c>
      <c r="H1923" s="529">
        <f t="shared" ref="H1923:H1927" si="156">SUM(E1923:G1923)</f>
        <v>0</v>
      </c>
      <c r="I1923" s="1273">
        <f>IF($L1911="TC",0,IF($L1911="Nso",0,VLOOKUP($A1908,'Marks Entry'!$B$9:$FN$108,43,0)))</f>
        <v>0</v>
      </c>
      <c r="J1923" s="1274"/>
      <c r="K1923" s="533">
        <f t="shared" ref="K1923:K1927" si="157">SUM(H1923,I1923)</f>
        <v>0</v>
      </c>
      <c r="L1923" s="1275">
        <f>IF($L1911="TC",0,IF($L1911="Nso",0,VLOOKUP($A1908,'Marks Entry'!$B$9:$FN$108,46,0)))</f>
        <v>0</v>
      </c>
      <c r="M1923" s="1276"/>
      <c r="N1923" s="537">
        <f t="shared" ref="N1923:N1927" si="158">SUM(H1923,I1923,L1923)</f>
        <v>0</v>
      </c>
      <c r="O1923" s="544" t="str">
        <f>IF($L1911="TC",0,IF($L1911="Nso",0,VLOOKUP($A1908,'Marks Entry'!$B$9:$FN$108,50,0)))</f>
        <v>E</v>
      </c>
      <c r="P1923" s="1007"/>
    </row>
    <row r="1924" spans="1:16" s="73" customFormat="1" ht="20.45" customHeight="1">
      <c r="A1924" s="1425"/>
      <c r="B1924" s="543" t="s">
        <v>210</v>
      </c>
      <c r="C1924" s="1271" t="str">
        <f>'Marks Entry'!$AZ$3</f>
        <v>SANSKRIT</v>
      </c>
      <c r="D1924" s="1272"/>
      <c r="E1924" s="527">
        <f>IF($L1911="TC",0,IF($L1911="Nso",0,VLOOKUP($A1908,'Marks Entry'!$B$9:$FN$108,53,0)))</f>
        <v>0</v>
      </c>
      <c r="F1924" s="527">
        <f>IF($L1911="TC",0,IF($L1911="TC",0,IF($L1911="Nso",0,VLOOKUP($A1908,'Marks Entry'!$B$9:$FN$108,56,0))))</f>
        <v>0</v>
      </c>
      <c r="G1924" s="527">
        <f>IF($L1911="TC",0,IF($L1911="TC",0,IF($L1911="Nso",0,VLOOKUP($A1908,'Marks Entry'!$B$9:$FN$108,59,0))))</f>
        <v>0</v>
      </c>
      <c r="H1924" s="529">
        <f t="shared" si="156"/>
        <v>0</v>
      </c>
      <c r="I1924" s="1273">
        <f>IF($L1911="TC",0,IF($L1911="Nso",0,VLOOKUP($A1908,'Marks Entry'!$B$9:$FN$108,63,0)))</f>
        <v>0</v>
      </c>
      <c r="J1924" s="1274"/>
      <c r="K1924" s="533">
        <f t="shared" si="157"/>
        <v>0</v>
      </c>
      <c r="L1924" s="1275">
        <f>IF($L1911="TC",0,IF($L1911="Nso",0,VLOOKUP($A1908,'Marks Entry'!$B$9:$FN$108,66,0)))</f>
        <v>0</v>
      </c>
      <c r="M1924" s="1276"/>
      <c r="N1924" s="537">
        <f t="shared" si="158"/>
        <v>0</v>
      </c>
      <c r="O1924" s="544" t="str">
        <f>IF($L1911="TC",0,IF($L1911="Nso",0,VLOOKUP($A1908,'Marks Entry'!$B$9:$FN$108,70,0)))</f>
        <v>E</v>
      </c>
      <c r="P1924" s="1007"/>
    </row>
    <row r="1925" spans="1:16" s="73" customFormat="1" ht="20.45" customHeight="1">
      <c r="A1925" s="1425"/>
      <c r="B1925" s="543" t="s">
        <v>210</v>
      </c>
      <c r="C1925" s="1271" t="str">
        <f>'Marks Entry'!$BT$3</f>
        <v>SCIENCE</v>
      </c>
      <c r="D1925" s="1272"/>
      <c r="E1925" s="527">
        <f>IF($L1911="TC",0,IF($L1911="Nso",0,VLOOKUP($A1908,'Marks Entry'!$B$9:$FN$108,73,0)))</f>
        <v>0</v>
      </c>
      <c r="F1925" s="527">
        <f>IF($L1911="TC",0,IF($L1911="Nso",0,VLOOKUP($A1908,'Marks Entry'!$B$9:$FN$108,76,0)))</f>
        <v>0</v>
      </c>
      <c r="G1925" s="527">
        <f>IF($L1911="TC",0,IF($L1911="Nso",0,VLOOKUP($A1908,'Marks Entry'!$B$9:$FN$108,79,0)))</f>
        <v>0</v>
      </c>
      <c r="H1925" s="529">
        <f t="shared" si="156"/>
        <v>0</v>
      </c>
      <c r="I1925" s="1273">
        <f>IF($L1911="TC",0,IF($L1911="Nso",0,VLOOKUP($A1908,'Marks Entry'!$B$9:$FN$108,83,0)))</f>
        <v>0</v>
      </c>
      <c r="J1925" s="1274"/>
      <c r="K1925" s="533">
        <f t="shared" si="157"/>
        <v>0</v>
      </c>
      <c r="L1925" s="1275">
        <f>IF($L1911="TC",0,IF($L1911="Nso",0,VLOOKUP($A1908,'Marks Entry'!$B$9:$FN$108,86,0)))</f>
        <v>0</v>
      </c>
      <c r="M1925" s="1276"/>
      <c r="N1925" s="537">
        <f t="shared" si="158"/>
        <v>0</v>
      </c>
      <c r="O1925" s="544" t="str">
        <f>IF($L1911="TC",0,IF($L1911="Nso",0,VLOOKUP($A1908,'Marks Entry'!$B$9:$FN$108,90,0)))</f>
        <v>E</v>
      </c>
      <c r="P1925" s="1007"/>
    </row>
    <row r="1926" spans="1:16" s="73" customFormat="1" ht="20.45" customHeight="1">
      <c r="A1926" s="1425"/>
      <c r="B1926" s="543" t="s">
        <v>210</v>
      </c>
      <c r="C1926" s="1271" t="str">
        <f>'Marks Entry'!$CN$3</f>
        <v>MATHEMATICS</v>
      </c>
      <c r="D1926" s="1272"/>
      <c r="E1926" s="527">
        <f>IF($L1911="TC",0,IF($L1911="Nso",0,VLOOKUP($A1908,'Marks Entry'!$B$9:$FN$108,93,0)))</f>
        <v>0</v>
      </c>
      <c r="F1926" s="527">
        <f>IF($L1911="TC",0,IF($L1911="Nso",0,VLOOKUP($A1908,'Marks Entry'!$B$9:$FN$108,96,0)))</f>
        <v>0</v>
      </c>
      <c r="G1926" s="527">
        <f>IF($L1911="TC",0,IF($L1911="Nso",0,VLOOKUP($A1908,'Marks Entry'!$B$9:$FN$108,99,0)))</f>
        <v>0</v>
      </c>
      <c r="H1926" s="529">
        <f t="shared" si="156"/>
        <v>0</v>
      </c>
      <c r="I1926" s="1273">
        <f>IF($L1911="TC",0,IF($L1911="Nso",0,VLOOKUP($A1908,'Marks Entry'!$B$9:$FN$108,103,0)))</f>
        <v>0</v>
      </c>
      <c r="J1926" s="1274"/>
      <c r="K1926" s="533">
        <f t="shared" si="157"/>
        <v>0</v>
      </c>
      <c r="L1926" s="1275">
        <f>IF($L1911="TC",0,IF($L1911="Nso",0,VLOOKUP($A1908,'Marks Entry'!$B$9:$FN$108,106,0)))</f>
        <v>0</v>
      </c>
      <c r="M1926" s="1276"/>
      <c r="N1926" s="537">
        <f t="shared" si="158"/>
        <v>0</v>
      </c>
      <c r="O1926" s="544" t="str">
        <f>IF($L1911="TC",0,IF($L1911="Nso",0,VLOOKUP($A1908,'Marks Entry'!$B$9:$FN$108,110,0)))</f>
        <v>E</v>
      </c>
      <c r="P1926" s="1007"/>
    </row>
    <row r="1927" spans="1:16" s="73" customFormat="1" ht="20.45" customHeight="1" thickBot="1">
      <c r="A1927" s="1425"/>
      <c r="B1927" s="543" t="s">
        <v>210</v>
      </c>
      <c r="C1927" s="1277" t="str">
        <f>'Marks Entry'!$DH$3</f>
        <v>SOCIAL SCIENCE</v>
      </c>
      <c r="D1927" s="1278"/>
      <c r="E1927" s="527">
        <f>IF($L1911="TC",0,IF($L1911="Nso",0,VLOOKUP($A1908,'Marks Entry'!$B$9:$FN$108,113,0)))</f>
        <v>0</v>
      </c>
      <c r="F1927" s="527">
        <f>IF($L1911="TC",0,IF($L1911="Nso",0,VLOOKUP($A1908,'Marks Entry'!$B$9:$FN$108,116,0)))</f>
        <v>0</v>
      </c>
      <c r="G1927" s="527">
        <f>IF($L1911="TC",0,IF($L1911="Nso",0,VLOOKUP($A1908,'Marks Entry'!$B$9:$FN$108,119,0)))</f>
        <v>0</v>
      </c>
      <c r="H1927" s="530">
        <f t="shared" si="156"/>
        <v>0</v>
      </c>
      <c r="I1927" s="1279">
        <f>IF($L1911="TC",0,IF($L1911="Nso",0,VLOOKUP($A1908,'Marks Entry'!$B$9:$FN$108,123,0)))</f>
        <v>0</v>
      </c>
      <c r="J1927" s="1280"/>
      <c r="K1927" s="534">
        <f t="shared" si="157"/>
        <v>0</v>
      </c>
      <c r="L1927" s="1281">
        <f>IF($L1911="TC",0,IF($L1911="Nso",0,VLOOKUP($A1908,'Marks Entry'!$B$9:$FN$108,126,0)))</f>
        <v>0</v>
      </c>
      <c r="M1927" s="1282"/>
      <c r="N1927" s="537">
        <f t="shared" si="158"/>
        <v>0</v>
      </c>
      <c r="O1927" s="544" t="str">
        <f>IF($L1911="TC",0,IF($L1911="Nso",0,VLOOKUP($A1908,'Marks Entry'!$B$9:$FN$108,130,0)))</f>
        <v>E</v>
      </c>
      <c r="P1927" s="1007"/>
    </row>
    <row r="1928" spans="1:16" s="73" customFormat="1" ht="20.45" customHeight="1">
      <c r="A1928" s="1425"/>
      <c r="B1928" s="543" t="s">
        <v>210</v>
      </c>
      <c r="C1928" s="1350" t="s">
        <v>87</v>
      </c>
      <c r="D1928" s="1351"/>
      <c r="E1928" s="1352"/>
      <c r="F1928" s="1356" t="s">
        <v>88</v>
      </c>
      <c r="G1928" s="1357"/>
      <c r="H1928" s="1358" t="s">
        <v>89</v>
      </c>
      <c r="I1928" s="1358"/>
      <c r="J1928" s="1359" t="s">
        <v>44</v>
      </c>
      <c r="K1928" s="1360"/>
      <c r="L1928" s="236" t="s">
        <v>95</v>
      </c>
      <c r="M1928" s="691" t="s">
        <v>208</v>
      </c>
      <c r="N1928" s="200" t="s">
        <v>42</v>
      </c>
      <c r="O1928" s="545" t="s">
        <v>46</v>
      </c>
      <c r="P1928" s="1007"/>
    </row>
    <row r="1929" spans="1:16" s="73" customFormat="1" ht="20.45" customHeight="1" thickBot="1">
      <c r="A1929" s="1425"/>
      <c r="B1929" s="543" t="s">
        <v>210</v>
      </c>
      <c r="C1929" s="1353"/>
      <c r="D1929" s="1354"/>
      <c r="E1929" s="1355"/>
      <c r="F1929" s="1361">
        <f>IF($L1911="TC",0,IF($L1911="Nso",0,VLOOKUP($A1908,'Marks Entry'!$B$9:$FN$108,161,0)))</f>
        <v>1200</v>
      </c>
      <c r="G1929" s="1362"/>
      <c r="H1929" s="1363">
        <f>IF($L1911="TC",0,IF($L1911="Nso",0,VLOOKUP($A1908,'Marks Entry'!$B$9:$FN$108,162,0)))</f>
        <v>0</v>
      </c>
      <c r="I1929" s="1363"/>
      <c r="J1929" s="1364">
        <f>IF($L1911="TC",0,IF($L1911="Nso",0,VLOOKUP($A1908,'Marks Entry'!$B$9:$FN$108,163,0)))</f>
        <v>0</v>
      </c>
      <c r="K1929" s="1365"/>
      <c r="L1929" s="237" t="str">
        <f>IF($L1911="TC",0,IF($L1911="Nso",0,VLOOKUP($A1908,'Marks Entry'!$B$9:$FN$108,164,0)))</f>
        <v/>
      </c>
      <c r="M1929" s="237" t="str">
        <f>IF($L1911="TC",0,IF($L1911="Nso",0,VLOOKUP($A1908,'Marks Entry'!$B$9:$FN$108,165,0)))</f>
        <v/>
      </c>
      <c r="N1929" s="542" t="str">
        <f>IF($L1911="TC","TC",IF($L1911="Nso","NSO",VLOOKUP($A1908,'Marks Entry'!$B$9:$FN$108,166,0)))</f>
        <v>PROMOTED</v>
      </c>
      <c r="O1929" s="546" t="str">
        <f>IF($L1911="Nso",0,VLOOKUP($A1908,'Marks Entry'!$B$9:$FN$108,168,0))</f>
        <v/>
      </c>
      <c r="P1929" s="1007"/>
    </row>
    <row r="1930" spans="1:16" s="73" customFormat="1" ht="20.45" customHeight="1">
      <c r="A1930" s="1425"/>
      <c r="B1930" s="543" t="s">
        <v>210</v>
      </c>
      <c r="C1930" s="1332" t="s">
        <v>62</v>
      </c>
      <c r="D1930" s="1333"/>
      <c r="E1930" s="1333"/>
      <c r="F1930" s="1333"/>
      <c r="G1930" s="1333"/>
      <c r="H1930" s="1333"/>
      <c r="I1930" s="1334"/>
      <c r="J1930" s="1335" t="s">
        <v>63</v>
      </c>
      <c r="K1930" s="1335"/>
      <c r="L1930" s="1336"/>
      <c r="M1930" s="238">
        <f>IF($L1911="TC",0,IF($L1911="Nso",0,VLOOKUP($A1908,'Marks Entry'!$B$9:$FN$108,158,0)))</f>
        <v>0</v>
      </c>
      <c r="N1930" s="1337" t="s">
        <v>104</v>
      </c>
      <c r="O1930" s="1338"/>
      <c r="P1930" s="1007"/>
    </row>
    <row r="1931" spans="1:16" s="73" customFormat="1" ht="20.45" customHeight="1" thickBot="1">
      <c r="A1931" s="1425"/>
      <c r="B1931" s="543" t="s">
        <v>210</v>
      </c>
      <c r="C1931" s="1339" t="s">
        <v>57</v>
      </c>
      <c r="D1931" s="1340"/>
      <c r="E1931" s="1340"/>
      <c r="F1931" s="1341" t="s">
        <v>168</v>
      </c>
      <c r="G1931" s="1341"/>
      <c r="H1931" s="1341"/>
      <c r="I1931" s="523" t="s">
        <v>50</v>
      </c>
      <c r="J1931" s="1342" t="s">
        <v>64</v>
      </c>
      <c r="K1931" s="1342"/>
      <c r="L1931" s="1343"/>
      <c r="M1931" s="239">
        <f>IF($L1911="TC",0,IF($L1911="Nso",0,VLOOKUP($A1908,'Marks Entry'!$B$9:$FN$108,159,0)))</f>
        <v>0</v>
      </c>
      <c r="N1931" s="1344" t="str">
        <f>IF($L1911="TC",0,IF($L1911="Nso",0,VLOOKUP($A1908,'Marks Entry'!$B$9:$FN$108,160,0)))</f>
        <v/>
      </c>
      <c r="O1931" s="1345"/>
      <c r="P1931" s="1007"/>
    </row>
    <row r="1932" spans="1:16" s="73" customFormat="1" ht="20.45" customHeight="1">
      <c r="A1932" s="1425"/>
      <c r="B1932" s="543" t="s">
        <v>210</v>
      </c>
      <c r="C1932" s="1339"/>
      <c r="D1932" s="1340"/>
      <c r="E1932" s="1340"/>
      <c r="F1932" s="1341"/>
      <c r="G1932" s="1341"/>
      <c r="H1932" s="1341"/>
      <c r="I1932" s="524" t="s">
        <v>102</v>
      </c>
      <c r="J1932" s="1346" t="s">
        <v>65</v>
      </c>
      <c r="K1932" s="1346"/>
      <c r="L1932" s="1347"/>
      <c r="M1932" s="1348" t="str">
        <f>IF($L1911="TC",0,IF($L1911="Nso",0,VLOOKUP($A1908,'Marks Entry'!$B$9:$FN$108,169,0)))</f>
        <v>Need Improvement</v>
      </c>
      <c r="N1932" s="1348"/>
      <c r="O1932" s="1349"/>
      <c r="P1932" s="1007"/>
    </row>
    <row r="1933" spans="1:16" s="73" customFormat="1" ht="20.45" customHeight="1">
      <c r="A1933" s="1425"/>
      <c r="B1933" s="543" t="s">
        <v>210</v>
      </c>
      <c r="C1933" s="1397" t="str">
        <f>'Marks Entry'!$EB$3</f>
        <v>Work Exp.</v>
      </c>
      <c r="D1933" s="1398"/>
      <c r="E1933" s="1399"/>
      <c r="F1933" s="1400" t="str">
        <f>IF($L1911="TC",0,IF($L1911="Nso",0,VLOOKUP($A1908,'Marks Entry'!$B$9:$GM$108,186,0)))</f>
        <v>0/100</v>
      </c>
      <c r="G1933" s="1400"/>
      <c r="H1933" s="1400"/>
      <c r="I1933" s="59" t="str">
        <f>IF($L1911="TC",0,IF($L1911="Nso",0,VLOOKUP($A1908,'Marks Entry'!$B$9:$GM$108,139,0)))</f>
        <v>E</v>
      </c>
      <c r="J1933" s="1401" t="s">
        <v>81</v>
      </c>
      <c r="K1933" s="1401"/>
      <c r="L1933" s="1402"/>
      <c r="M1933" s="1403">
        <f>'Marks Entry'!$AA$2</f>
        <v>45041</v>
      </c>
      <c r="N1933" s="1403"/>
      <c r="O1933" s="1404"/>
      <c r="P1933" s="1007"/>
    </row>
    <row r="1934" spans="1:16" s="73" customFormat="1" ht="20.45" customHeight="1">
      <c r="A1934" s="1425"/>
      <c r="B1934" s="543" t="s">
        <v>210</v>
      </c>
      <c r="C1934" s="1405" t="str">
        <f>'Marks Entry'!$EK$3</f>
        <v>Art Edu.</v>
      </c>
      <c r="D1934" s="1400"/>
      <c r="E1934" s="1400"/>
      <c r="F1934" s="1406" t="str">
        <f>IF($L1911="TC",0,IF($L1911="Nso",0,VLOOKUP($A1908,'Marks Entry'!$B$9:$GM$108,190,0)))</f>
        <v>0/100</v>
      </c>
      <c r="G1934" s="1407"/>
      <c r="H1934" s="1408"/>
      <c r="I1934" s="59" t="str">
        <f>IF($L1911="TC",0,IF($L1911="Nso",0,VLOOKUP($A1908,'Marks Entry'!$B$9:$GM$108,148,0)))</f>
        <v>E</v>
      </c>
      <c r="J1934" s="1409"/>
      <c r="K1934" s="1409"/>
      <c r="L1934" s="1410"/>
      <c r="M1934" s="1410"/>
      <c r="N1934" s="1410"/>
      <c r="O1934" s="1411"/>
      <c r="P1934" s="1007"/>
    </row>
    <row r="1935" spans="1:16" s="73" customFormat="1" ht="20.45" customHeight="1">
      <c r="A1935" s="1425"/>
      <c r="B1935" s="543" t="s">
        <v>210</v>
      </c>
      <c r="C1935" s="1366" t="str">
        <f>'Marks Entry'!$ET$3</f>
        <v>HEALTH &amp; PHY. EDU.</v>
      </c>
      <c r="D1935" s="1367"/>
      <c r="E1935" s="1367"/>
      <c r="F1935" s="1368" t="str">
        <f>IF($L1911="TC",0,IF($L1911="Nso",0,VLOOKUP($A1908,'Marks Entry'!$B$9:$GM$108,194,0)))</f>
        <v>0/100</v>
      </c>
      <c r="G1935" s="1369"/>
      <c r="H1935" s="1370"/>
      <c r="I1935" s="59" t="str">
        <f>IF($L1911="TC",0,IF($L1911="Nso",0,VLOOKUP($A1908,'Marks Entry'!$B$9:$GM$108,157,0)))</f>
        <v>E</v>
      </c>
      <c r="J1935" s="1371" t="s">
        <v>77</v>
      </c>
      <c r="K1935" s="1372"/>
      <c r="L1935" s="1373"/>
      <c r="M1935" s="1377"/>
      <c r="N1935" s="1372"/>
      <c r="O1935" s="1378"/>
      <c r="P1935" s="1007"/>
    </row>
    <row r="1936" spans="1:16" s="73" customFormat="1" ht="20.45" customHeight="1">
      <c r="A1936" s="1425"/>
      <c r="B1936" s="543" t="s">
        <v>210</v>
      </c>
      <c r="C1936" s="1381" t="s">
        <v>66</v>
      </c>
      <c r="D1936" s="1382"/>
      <c r="E1936" s="1382"/>
      <c r="F1936" s="1382"/>
      <c r="G1936" s="1382"/>
      <c r="H1936" s="1382"/>
      <c r="I1936" s="1383"/>
      <c r="J1936" s="1374"/>
      <c r="K1936" s="1375"/>
      <c r="L1936" s="1376"/>
      <c r="M1936" s="1379"/>
      <c r="N1936" s="1375"/>
      <c r="O1936" s="1380"/>
      <c r="P1936" s="1007"/>
    </row>
    <row r="1937" spans="1:16" s="73" customFormat="1" ht="20.45" customHeight="1" thickBot="1">
      <c r="A1937" s="1425"/>
      <c r="B1937" s="543" t="s">
        <v>210</v>
      </c>
      <c r="C1937" s="60" t="s">
        <v>67</v>
      </c>
      <c r="D1937" s="1384" t="s">
        <v>72</v>
      </c>
      <c r="E1937" s="1385"/>
      <c r="F1937" s="1384" t="s">
        <v>73</v>
      </c>
      <c r="G1937" s="1386"/>
      <c r="H1937" s="1386"/>
      <c r="I1937" s="1387"/>
      <c r="J1937" s="1388" t="s">
        <v>78</v>
      </c>
      <c r="K1937" s="1389"/>
      <c r="L1937" s="1389"/>
      <c r="M1937" s="1389"/>
      <c r="N1937" s="1389"/>
      <c r="O1937" s="1390"/>
      <c r="P1937" s="1007"/>
    </row>
    <row r="1938" spans="1:16" s="73" customFormat="1" ht="20.45" customHeight="1">
      <c r="A1938" s="1425"/>
      <c r="B1938" s="543" t="s">
        <v>210</v>
      </c>
      <c r="C1938" s="690" t="s">
        <v>68</v>
      </c>
      <c r="D1938" s="1328" t="s">
        <v>211</v>
      </c>
      <c r="E1938" s="1327"/>
      <c r="F1938" s="1394" t="s">
        <v>74</v>
      </c>
      <c r="G1938" s="1395"/>
      <c r="H1938" s="1395"/>
      <c r="I1938" s="1396"/>
      <c r="J1938" s="1391"/>
      <c r="K1938" s="1392"/>
      <c r="L1938" s="1392"/>
      <c r="M1938" s="1392"/>
      <c r="N1938" s="1392"/>
      <c r="O1938" s="1393"/>
      <c r="P1938" s="1007"/>
    </row>
    <row r="1939" spans="1:16" s="73" customFormat="1" ht="20.45" customHeight="1">
      <c r="A1939" s="1425"/>
      <c r="B1939" s="543" t="s">
        <v>210</v>
      </c>
      <c r="C1939" s="689" t="s">
        <v>69</v>
      </c>
      <c r="D1939" s="1275" t="s">
        <v>212</v>
      </c>
      <c r="E1939" s="1274"/>
      <c r="F1939" s="1413" t="s">
        <v>75</v>
      </c>
      <c r="G1939" s="1414"/>
      <c r="H1939" s="1414"/>
      <c r="I1939" s="1415"/>
      <c r="J1939" s="1391"/>
      <c r="K1939" s="1392"/>
      <c r="L1939" s="1392"/>
      <c r="M1939" s="1392"/>
      <c r="N1939" s="1392"/>
      <c r="O1939" s="1393"/>
      <c r="P1939" s="1007"/>
    </row>
    <row r="1940" spans="1:16" s="73" customFormat="1" ht="20.45" customHeight="1">
      <c r="A1940" s="1425"/>
      <c r="B1940" s="543" t="s">
        <v>210</v>
      </c>
      <c r="C1940" s="689" t="s">
        <v>71</v>
      </c>
      <c r="D1940" s="1275" t="s">
        <v>213</v>
      </c>
      <c r="E1940" s="1274"/>
      <c r="F1940" s="1413" t="s">
        <v>76</v>
      </c>
      <c r="G1940" s="1414"/>
      <c r="H1940" s="1414"/>
      <c r="I1940" s="1415"/>
      <c r="J1940" s="1416" t="s">
        <v>90</v>
      </c>
      <c r="K1940" s="1417"/>
      <c r="L1940" s="1417"/>
      <c r="M1940" s="1417"/>
      <c r="N1940" s="1417"/>
      <c r="O1940" s="1418"/>
      <c r="P1940" s="1007"/>
    </row>
    <row r="1941" spans="1:16" s="73" customFormat="1" ht="20.45" customHeight="1">
      <c r="A1941" s="1425"/>
      <c r="B1941" s="543" t="s">
        <v>210</v>
      </c>
      <c r="C1941" s="689" t="s">
        <v>70</v>
      </c>
      <c r="D1941" s="1275" t="s">
        <v>214</v>
      </c>
      <c r="E1941" s="1274"/>
      <c r="F1941" s="1413" t="s">
        <v>103</v>
      </c>
      <c r="G1941" s="1414"/>
      <c r="H1941" s="1414"/>
      <c r="I1941" s="1415"/>
      <c r="J1941" s="1416"/>
      <c r="K1941" s="1417"/>
      <c r="L1941" s="1417"/>
      <c r="M1941" s="1417"/>
      <c r="N1941" s="1417"/>
      <c r="O1941" s="1418"/>
      <c r="P1941" s="1007"/>
    </row>
    <row r="1942" spans="1:16" s="73" customFormat="1" ht="20.45" customHeight="1" thickBot="1">
      <c r="A1942" s="1425"/>
      <c r="B1942" s="547" t="s">
        <v>210</v>
      </c>
      <c r="C1942" s="548" t="s">
        <v>153</v>
      </c>
      <c r="D1942" s="1281" t="s">
        <v>215</v>
      </c>
      <c r="E1942" s="1280"/>
      <c r="F1942" s="1422" t="s">
        <v>216</v>
      </c>
      <c r="G1942" s="1423"/>
      <c r="H1942" s="1423"/>
      <c r="I1942" s="1424"/>
      <c r="J1942" s="1419"/>
      <c r="K1942" s="1420"/>
      <c r="L1942" s="1420"/>
      <c r="M1942" s="1420"/>
      <c r="N1942" s="1420"/>
      <c r="O1942" s="1421"/>
      <c r="P1942" s="1007"/>
    </row>
    <row r="1943" spans="1:16" s="73" customFormat="1" ht="21" customHeight="1">
      <c r="A1943" s="1412"/>
      <c r="B1943" s="1412"/>
      <c r="C1943" s="1412"/>
      <c r="D1943" s="1412"/>
      <c r="E1943" s="1412"/>
      <c r="F1943" s="1412"/>
      <c r="G1943" s="1412"/>
      <c r="H1943" s="1412"/>
      <c r="I1943" s="1412"/>
      <c r="J1943" s="1412"/>
      <c r="K1943" s="1412"/>
      <c r="L1943" s="1412"/>
      <c r="M1943" s="1412"/>
      <c r="N1943" s="1412"/>
      <c r="O1943" s="1412"/>
      <c r="P1943" s="1412"/>
    </row>
    <row r="1944" spans="1:16" s="73" customFormat="1" ht="21" customHeight="1">
      <c r="A1944" s="692"/>
      <c r="B1944" s="688"/>
      <c r="C1944" s="688"/>
      <c r="D1944" s="688"/>
      <c r="E1944" s="688"/>
      <c r="F1944" s="688"/>
      <c r="G1944" s="688"/>
      <c r="H1944" s="688"/>
      <c r="I1944" s="688"/>
      <c r="J1944" s="688"/>
      <c r="K1944" s="688"/>
      <c r="L1944" s="688"/>
      <c r="M1944" s="688"/>
      <c r="N1944" s="688"/>
      <c r="O1944" s="688"/>
      <c r="P1944" s="688"/>
    </row>
    <row r="1945" spans="1:16" s="73" customFormat="1" ht="17.25" customHeight="1" thickBot="1">
      <c r="A1945" s="241">
        <f>A1908+1</f>
        <v>54</v>
      </c>
      <c r="B1945" s="1302" t="s">
        <v>53</v>
      </c>
      <c r="C1945" s="1302"/>
      <c r="D1945" s="1302"/>
      <c r="E1945" s="1302"/>
      <c r="F1945" s="1302"/>
      <c r="G1945" s="1302"/>
      <c r="H1945" s="1302"/>
      <c r="I1945" s="1302"/>
      <c r="J1945" s="1302"/>
      <c r="K1945" s="1302"/>
      <c r="L1945" s="1302"/>
      <c r="M1945" s="1302"/>
      <c r="N1945" s="1302"/>
      <c r="O1945" s="1302"/>
      <c r="P1945" s="1007"/>
    </row>
    <row r="1946" spans="1:16" s="73" customFormat="1" ht="44.25" customHeight="1">
      <c r="A1946" s="1425"/>
      <c r="B1946" s="1304" t="str">
        <f>IF(L1948&gt;0,CONCATENATE(I1948,L1948),0)</f>
        <v>Roll No.:-954</v>
      </c>
      <c r="C1946" s="1306"/>
      <c r="D1946" s="1308" t="str">
        <f>Master!$E$8</f>
        <v>Govt. Sr. Secondary School Raimalwada</v>
      </c>
      <c r="E1946" s="1309"/>
      <c r="F1946" s="1309"/>
      <c r="G1946" s="1309"/>
      <c r="H1946" s="1309"/>
      <c r="I1946" s="1309"/>
      <c r="J1946" s="1309"/>
      <c r="K1946" s="1309"/>
      <c r="L1946" s="1309"/>
      <c r="M1946" s="1309"/>
      <c r="N1946" s="1309"/>
      <c r="O1946" s="1310"/>
      <c r="P1946" s="1007"/>
    </row>
    <row r="1947" spans="1:16" s="73" customFormat="1" ht="26.25" customHeight="1" thickBot="1">
      <c r="A1947" s="1425"/>
      <c r="B1947" s="1305"/>
      <c r="C1947" s="1307"/>
      <c r="D1947" s="1311" t="str">
        <f>Master!$E$11</f>
        <v>P.S.-Bapini (Jodhpur)</v>
      </c>
      <c r="E1947" s="1311"/>
      <c r="F1947" s="1311"/>
      <c r="G1947" s="1311"/>
      <c r="H1947" s="1311"/>
      <c r="I1947" s="1311"/>
      <c r="J1947" s="1311"/>
      <c r="K1947" s="1311"/>
      <c r="L1947" s="1311"/>
      <c r="M1947" s="1311"/>
      <c r="N1947" s="1311"/>
      <c r="O1947" s="1312"/>
      <c r="P1947" s="1007"/>
    </row>
    <row r="1948" spans="1:16" s="73" customFormat="1" ht="15" customHeight="1">
      <c r="A1948" s="1425"/>
      <c r="B1948" s="1313"/>
      <c r="C1948" s="1314" t="s">
        <v>163</v>
      </c>
      <c r="D1948" s="1315"/>
      <c r="E1948" s="1315"/>
      <c r="F1948" s="1315"/>
      <c r="G1948" s="1315"/>
      <c r="H1948" s="1316"/>
      <c r="I1948" s="1320" t="s">
        <v>125</v>
      </c>
      <c r="J1948" s="1321"/>
      <c r="K1948" s="1321"/>
      <c r="L1948" s="1286">
        <f>VLOOKUP(A1945,'Marks Entry'!$B$9:$G$108,6)</f>
        <v>954</v>
      </c>
      <c r="M1948" s="1288" t="str">
        <f>CONCATENATE('Marks Entry'!$C$3,"0",'Marks Entry'!$G$3)</f>
        <v>School U-Dise Code :-08151106901</v>
      </c>
      <c r="N1948" s="1289"/>
      <c r="O1948" s="1290"/>
      <c r="P1948" s="1007"/>
    </row>
    <row r="1949" spans="1:16" s="73" customFormat="1" ht="15" customHeight="1">
      <c r="A1949" s="1425"/>
      <c r="B1949" s="1313"/>
      <c r="C1949" s="1314"/>
      <c r="D1949" s="1315"/>
      <c r="E1949" s="1315"/>
      <c r="F1949" s="1315"/>
      <c r="G1949" s="1315"/>
      <c r="H1949" s="1316"/>
      <c r="I1949" s="1320"/>
      <c r="J1949" s="1321"/>
      <c r="K1949" s="1321"/>
      <c r="L1949" s="1286"/>
      <c r="M1949" s="1291" t="str">
        <f>CONCATENATE('Marks Entry'!$I$3,'Marks Entry'!$J$3)</f>
        <v>Session :-2022-23</v>
      </c>
      <c r="N1949" s="1292"/>
      <c r="O1949" s="1293"/>
      <c r="P1949" s="1007"/>
    </row>
    <row r="1950" spans="1:16" s="73" customFormat="1" ht="15" customHeight="1" thickBot="1">
      <c r="A1950" s="1425"/>
      <c r="B1950" s="1313"/>
      <c r="C1950" s="1317"/>
      <c r="D1950" s="1318"/>
      <c r="E1950" s="1318"/>
      <c r="F1950" s="1318"/>
      <c r="G1950" s="1318"/>
      <c r="H1950" s="1319"/>
      <c r="I1950" s="1322"/>
      <c r="J1950" s="1323"/>
      <c r="K1950" s="1323"/>
      <c r="L1950" s="1287"/>
      <c r="M1950" s="1294"/>
      <c r="N1950" s="1295"/>
      <c r="O1950" s="1296"/>
      <c r="P1950" s="1007"/>
    </row>
    <row r="1951" spans="1:16" s="73" customFormat="1" ht="19.5" customHeight="1">
      <c r="A1951" s="1425"/>
      <c r="B1951" s="543" t="s">
        <v>210</v>
      </c>
      <c r="C1951" s="1297" t="s">
        <v>21</v>
      </c>
      <c r="D1951" s="1298"/>
      <c r="E1951" s="1298"/>
      <c r="F1951" s="1298"/>
      <c r="G1951" s="1299"/>
      <c r="H1951" s="13" t="s">
        <v>161</v>
      </c>
      <c r="I1951" s="1300">
        <f>VLOOKUP($A1945,'Marks Entry'!$B$9:$FN$108,4,0)</f>
        <v>0</v>
      </c>
      <c r="J1951" s="1300"/>
      <c r="K1951" s="1300"/>
      <c r="L1951" s="1300"/>
      <c r="M1951" s="1300"/>
      <c r="N1951" s="1300"/>
      <c r="O1951" s="1301"/>
      <c r="P1951" s="1007"/>
    </row>
    <row r="1952" spans="1:16" s="73" customFormat="1" ht="19.5" customHeight="1">
      <c r="A1952" s="1425"/>
      <c r="B1952" s="543" t="s">
        <v>210</v>
      </c>
      <c r="C1952" s="1283" t="s">
        <v>23</v>
      </c>
      <c r="D1952" s="1284"/>
      <c r="E1952" s="1284"/>
      <c r="F1952" s="1284"/>
      <c r="G1952" s="1285"/>
      <c r="H1952" s="25" t="s">
        <v>161</v>
      </c>
      <c r="I1952" s="1252">
        <f>VLOOKUP($A1945,'Marks Entry'!$B$9:$FN$108,7,0)</f>
        <v>0</v>
      </c>
      <c r="J1952" s="1252"/>
      <c r="K1952" s="1252"/>
      <c r="L1952" s="1252"/>
      <c r="M1952" s="1252"/>
      <c r="N1952" s="1252"/>
      <c r="O1952" s="1253"/>
      <c r="P1952" s="1007"/>
    </row>
    <row r="1953" spans="1:16" s="73" customFormat="1" ht="19.5" customHeight="1">
      <c r="A1953" s="1425"/>
      <c r="B1953" s="543" t="s">
        <v>210</v>
      </c>
      <c r="C1953" s="1283" t="s">
        <v>24</v>
      </c>
      <c r="D1953" s="1284"/>
      <c r="E1953" s="1284"/>
      <c r="F1953" s="1284"/>
      <c r="G1953" s="1285"/>
      <c r="H1953" s="25" t="s">
        <v>161</v>
      </c>
      <c r="I1953" s="1252">
        <f>VLOOKUP($A1945,'Marks Entry'!$B$9:$FN$108,8,0)</f>
        <v>0</v>
      </c>
      <c r="J1953" s="1252"/>
      <c r="K1953" s="1252"/>
      <c r="L1953" s="1252"/>
      <c r="M1953" s="1252"/>
      <c r="N1953" s="1252"/>
      <c r="O1953" s="1253"/>
      <c r="P1953" s="1007"/>
    </row>
    <row r="1954" spans="1:16" s="73" customFormat="1" ht="19.5" customHeight="1">
      <c r="A1954" s="1425"/>
      <c r="B1954" s="543" t="s">
        <v>210</v>
      </c>
      <c r="C1954" s="1283" t="s">
        <v>55</v>
      </c>
      <c r="D1954" s="1284"/>
      <c r="E1954" s="1284"/>
      <c r="F1954" s="1284"/>
      <c r="G1954" s="1285"/>
      <c r="H1954" s="25" t="s">
        <v>161</v>
      </c>
      <c r="I1954" s="1252">
        <f>VLOOKUP($A1945,'Marks Entry'!$B$9:$FN$108,9,0)</f>
        <v>0</v>
      </c>
      <c r="J1954" s="1252"/>
      <c r="K1954" s="1252"/>
      <c r="L1954" s="1252"/>
      <c r="M1954" s="1252"/>
      <c r="N1954" s="1252"/>
      <c r="O1954" s="1253"/>
      <c r="P1954" s="1007"/>
    </row>
    <row r="1955" spans="1:16" s="73" customFormat="1" ht="19.5" customHeight="1">
      <c r="A1955" s="1425"/>
      <c r="B1955" s="543" t="s">
        <v>210</v>
      </c>
      <c r="C1955" s="1283" t="s">
        <v>56</v>
      </c>
      <c r="D1955" s="1284"/>
      <c r="E1955" s="1284"/>
      <c r="F1955" s="1284"/>
      <c r="G1955" s="1285"/>
      <c r="H1955" s="25" t="s">
        <v>161</v>
      </c>
      <c r="I1955" s="1251" t="str">
        <f>CONCATENATE('Marks Entry'!$G$4,'Marks Entry'!$J$4)</f>
        <v>6(A)</v>
      </c>
      <c r="J1955" s="1252"/>
      <c r="K1955" s="1252"/>
      <c r="L1955" s="1252"/>
      <c r="M1955" s="1252"/>
      <c r="N1955" s="1252"/>
      <c r="O1955" s="1253"/>
      <c r="P1955" s="1007"/>
    </row>
    <row r="1956" spans="1:16" s="73" customFormat="1" ht="19.5" customHeight="1" thickBot="1">
      <c r="A1956" s="1425"/>
      <c r="B1956" s="543" t="s">
        <v>210</v>
      </c>
      <c r="C1956" s="1254" t="s">
        <v>26</v>
      </c>
      <c r="D1956" s="1255"/>
      <c r="E1956" s="1255"/>
      <c r="F1956" s="1255"/>
      <c r="G1956" s="1256"/>
      <c r="H1956" s="61" t="s">
        <v>161</v>
      </c>
      <c r="I1956" s="1257">
        <f>VLOOKUP($A1945,'Marks Entry'!$B$9:$FN$108,10,0)</f>
        <v>0</v>
      </c>
      <c r="J1956" s="1257"/>
      <c r="K1956" s="1257"/>
      <c r="L1956" s="1257"/>
      <c r="M1956" s="1257"/>
      <c r="N1956" s="1257"/>
      <c r="O1956" s="1258"/>
      <c r="P1956" s="1007"/>
    </row>
    <row r="1957" spans="1:16" s="73" customFormat="1" ht="34.5" customHeight="1">
      <c r="A1957" s="1425"/>
      <c r="B1957" s="543" t="s">
        <v>210</v>
      </c>
      <c r="C1957" s="1259" t="s">
        <v>57</v>
      </c>
      <c r="D1957" s="1260"/>
      <c r="E1957" s="525" t="s">
        <v>82</v>
      </c>
      <c r="F1957" s="525" t="s">
        <v>83</v>
      </c>
      <c r="G1957" s="525" t="str">
        <f>'Marks Entry'!$R$5</f>
        <v>No Bag Day Activity</v>
      </c>
      <c r="H1957" s="521" t="s">
        <v>32</v>
      </c>
      <c r="I1957" s="1261" t="s">
        <v>58</v>
      </c>
      <c r="J1957" s="1262"/>
      <c r="K1957" s="522" t="s">
        <v>203</v>
      </c>
      <c r="L1957" s="1263" t="s">
        <v>94</v>
      </c>
      <c r="M1957" s="1264"/>
      <c r="N1957" s="535" t="s">
        <v>86</v>
      </c>
      <c r="O1957" s="1265" t="s">
        <v>101</v>
      </c>
      <c r="P1957" s="1007"/>
    </row>
    <row r="1958" spans="1:16" s="73" customFormat="1" ht="20.45" customHeight="1" thickBot="1">
      <c r="A1958" s="1425"/>
      <c r="B1958" s="543" t="s">
        <v>210</v>
      </c>
      <c r="C1958" s="1267" t="s">
        <v>59</v>
      </c>
      <c r="D1958" s="1268"/>
      <c r="E1958" s="549">
        <f>'Marks Entry'!$N$7</f>
        <v>10</v>
      </c>
      <c r="F1958" s="549">
        <f>'Marks Entry'!$Q$7</f>
        <v>10</v>
      </c>
      <c r="G1958" s="549">
        <f>'Marks Entry'!$T$7</f>
        <v>10</v>
      </c>
      <c r="H1958" s="111">
        <f>SUM(E1958:G1958)</f>
        <v>30</v>
      </c>
      <c r="I1958" s="1269">
        <f>'Marks Entry'!$X$7</f>
        <v>70</v>
      </c>
      <c r="J1958" s="1270"/>
      <c r="K1958" s="531">
        <f>SUM(H1958,I1958)</f>
        <v>100</v>
      </c>
      <c r="L1958" s="1330">
        <f>'Marks Entry'!$AA$7</f>
        <v>100</v>
      </c>
      <c r="M1958" s="1331"/>
      <c r="N1958" s="536">
        <f>H1958+I1958+L1958</f>
        <v>200</v>
      </c>
      <c r="O1958" s="1266"/>
      <c r="P1958" s="1007"/>
    </row>
    <row r="1959" spans="1:16" s="73" customFormat="1" ht="20.45" customHeight="1">
      <c r="A1959" s="1425"/>
      <c r="B1959" s="543" t="s">
        <v>210</v>
      </c>
      <c r="C1959" s="1324" t="str">
        <f>'Marks Entry'!$L$3</f>
        <v>HINDI</v>
      </c>
      <c r="D1959" s="1325"/>
      <c r="E1959" s="527">
        <f>IF($L1948="TC",0,IF($L1948="Nso",0,VLOOKUP($A1945,'Marks Entry'!$B$9:$FN$108,13,0)))</f>
        <v>0</v>
      </c>
      <c r="F1959" s="527">
        <f>IF($L1948="TC",0,IF($L1948="Nso",0,VLOOKUP($A1945,'Marks Entry'!$B$9:$FN$108,16,0)))</f>
        <v>0</v>
      </c>
      <c r="G1959" s="527">
        <f>IF($L1948="TC",0,IF($L1948="Nso",0,VLOOKUP($A1945,'Marks Entry'!$B$9:$FN$108,19,0)))</f>
        <v>0</v>
      </c>
      <c r="H1959" s="528">
        <f>SUM(E1959:G1959)</f>
        <v>0</v>
      </c>
      <c r="I1959" s="1326">
        <f>IF($L1948="TC",0,IF($L1948="Nso",0,VLOOKUP($A1945,'Marks Entry'!$B$9:$FN$108,23,0)))</f>
        <v>0</v>
      </c>
      <c r="J1959" s="1327"/>
      <c r="K1959" s="532">
        <f>SUM(H1959,I1959)</f>
        <v>0</v>
      </c>
      <c r="L1959" s="1328">
        <f>IF($L1948="TC",0,IF($L1948="Nso",0,VLOOKUP($A1945,'Marks Entry'!$B$9:$FN$108,26,0)))</f>
        <v>0</v>
      </c>
      <c r="M1959" s="1329"/>
      <c r="N1959" s="537">
        <f>SUM(H1959,I1959,L1959)</f>
        <v>0</v>
      </c>
      <c r="O1959" s="544" t="str">
        <f>IF($L1948="TC",0,IF($L1948="Nso",0,VLOOKUP($A1945,'Marks Entry'!$B$9:$FN$108,30,0)))</f>
        <v>E</v>
      </c>
      <c r="P1959" s="1007"/>
    </row>
    <row r="1960" spans="1:16" s="73" customFormat="1" ht="20.45" customHeight="1">
      <c r="A1960" s="1425"/>
      <c r="B1960" s="543" t="s">
        <v>210</v>
      </c>
      <c r="C1960" s="1271" t="str">
        <f>'Marks Entry'!$AF$3</f>
        <v>ENGLISH</v>
      </c>
      <c r="D1960" s="1272"/>
      <c r="E1960" s="527">
        <f>IF($L1948="TC",0,IF($L1948="Nso",0,VLOOKUP($A1945,'Marks Entry'!$B$9:$FN$108,33,0)))</f>
        <v>0</v>
      </c>
      <c r="F1960" s="527">
        <f>IF($L1948="TC",0,IF($L1948="Nso",0,VLOOKUP($A1945,'Marks Entry'!$B$9:$FN$108,36,0)))</f>
        <v>0</v>
      </c>
      <c r="G1960" s="527">
        <f>IF($L1948="TC",0,IF($L1948="Nso",0,VLOOKUP($A1945,'Marks Entry'!$B$9:$FN$108,39,0)))</f>
        <v>0</v>
      </c>
      <c r="H1960" s="529">
        <f t="shared" ref="H1960:H1964" si="159">SUM(E1960:G1960)</f>
        <v>0</v>
      </c>
      <c r="I1960" s="1273">
        <f>IF($L1948="TC",0,IF($L1948="Nso",0,VLOOKUP($A1945,'Marks Entry'!$B$9:$FN$108,43,0)))</f>
        <v>0</v>
      </c>
      <c r="J1960" s="1274"/>
      <c r="K1960" s="533">
        <f t="shared" ref="K1960:K1964" si="160">SUM(H1960,I1960)</f>
        <v>0</v>
      </c>
      <c r="L1960" s="1275">
        <f>IF($L1948="TC",0,IF($L1948="Nso",0,VLOOKUP($A1945,'Marks Entry'!$B$9:$FN$108,46,0)))</f>
        <v>0</v>
      </c>
      <c r="M1960" s="1276"/>
      <c r="N1960" s="537">
        <f t="shared" ref="N1960:N1964" si="161">SUM(H1960,I1960,L1960)</f>
        <v>0</v>
      </c>
      <c r="O1960" s="544" t="str">
        <f>IF($L1948="TC",0,IF($L1948="Nso",0,VLOOKUP($A1945,'Marks Entry'!$B$9:$FN$108,50,0)))</f>
        <v>E</v>
      </c>
      <c r="P1960" s="1007"/>
    </row>
    <row r="1961" spans="1:16" s="73" customFormat="1" ht="20.45" customHeight="1">
      <c r="A1961" s="1425"/>
      <c r="B1961" s="543" t="s">
        <v>210</v>
      </c>
      <c r="C1961" s="1271" t="str">
        <f>'Marks Entry'!$AZ$3</f>
        <v>SANSKRIT</v>
      </c>
      <c r="D1961" s="1272"/>
      <c r="E1961" s="527">
        <f>IF($L1948="TC",0,IF($L1948="Nso",0,VLOOKUP($A1945,'Marks Entry'!$B$9:$FN$108,53,0)))</f>
        <v>0</v>
      </c>
      <c r="F1961" s="527">
        <f>IF($L1948="TC",0,IF($L1948="TC",0,IF($L1948="Nso",0,VLOOKUP($A1945,'Marks Entry'!$B$9:$FN$108,56,0))))</f>
        <v>0</v>
      </c>
      <c r="G1961" s="527">
        <f>IF($L1948="TC",0,IF($L1948="TC",0,IF($L1948="Nso",0,VLOOKUP($A1945,'Marks Entry'!$B$9:$FN$108,59,0))))</f>
        <v>0</v>
      </c>
      <c r="H1961" s="529">
        <f t="shared" si="159"/>
        <v>0</v>
      </c>
      <c r="I1961" s="1273">
        <f>IF($L1948="TC",0,IF($L1948="Nso",0,VLOOKUP($A1945,'Marks Entry'!$B$9:$FN$108,63,0)))</f>
        <v>0</v>
      </c>
      <c r="J1961" s="1274"/>
      <c r="K1961" s="533">
        <f t="shared" si="160"/>
        <v>0</v>
      </c>
      <c r="L1961" s="1275">
        <f>IF($L1948="TC",0,IF($L1948="Nso",0,VLOOKUP($A1945,'Marks Entry'!$B$9:$FN$108,66,0)))</f>
        <v>0</v>
      </c>
      <c r="M1961" s="1276"/>
      <c r="N1961" s="537">
        <f t="shared" si="161"/>
        <v>0</v>
      </c>
      <c r="O1961" s="544" t="str">
        <f>IF($L1948="TC",0,IF($L1948="Nso",0,VLOOKUP($A1945,'Marks Entry'!$B$9:$FN$108,70,0)))</f>
        <v>E</v>
      </c>
      <c r="P1961" s="1007"/>
    </row>
    <row r="1962" spans="1:16" s="73" customFormat="1" ht="20.45" customHeight="1">
      <c r="A1962" s="1425"/>
      <c r="B1962" s="543" t="s">
        <v>210</v>
      </c>
      <c r="C1962" s="1271" t="str">
        <f>'Marks Entry'!$BT$3</f>
        <v>SCIENCE</v>
      </c>
      <c r="D1962" s="1272"/>
      <c r="E1962" s="527">
        <f>IF($L1948="TC",0,IF($L1948="Nso",0,VLOOKUP($A1945,'Marks Entry'!$B$9:$FN$108,73,0)))</f>
        <v>0</v>
      </c>
      <c r="F1962" s="527">
        <f>IF($L1948="TC",0,IF($L1948="Nso",0,VLOOKUP($A1945,'Marks Entry'!$B$9:$FN$108,76,0)))</f>
        <v>0</v>
      </c>
      <c r="G1962" s="527">
        <f>IF($L1948="TC",0,IF($L1948="Nso",0,VLOOKUP($A1945,'Marks Entry'!$B$9:$FN$108,79,0)))</f>
        <v>0</v>
      </c>
      <c r="H1962" s="529">
        <f t="shared" si="159"/>
        <v>0</v>
      </c>
      <c r="I1962" s="1273">
        <f>IF($L1948="TC",0,IF($L1948="Nso",0,VLOOKUP($A1945,'Marks Entry'!$B$9:$FN$108,83,0)))</f>
        <v>0</v>
      </c>
      <c r="J1962" s="1274"/>
      <c r="K1962" s="533">
        <f t="shared" si="160"/>
        <v>0</v>
      </c>
      <c r="L1962" s="1275">
        <f>IF($L1948="TC",0,IF($L1948="Nso",0,VLOOKUP($A1945,'Marks Entry'!$B$9:$FN$108,86,0)))</f>
        <v>0</v>
      </c>
      <c r="M1962" s="1276"/>
      <c r="N1962" s="537">
        <f t="shared" si="161"/>
        <v>0</v>
      </c>
      <c r="O1962" s="544" t="str">
        <f>IF($L1948="TC",0,IF($L1948="Nso",0,VLOOKUP($A1945,'Marks Entry'!$B$9:$FN$108,90,0)))</f>
        <v>E</v>
      </c>
      <c r="P1962" s="1007"/>
    </row>
    <row r="1963" spans="1:16" s="73" customFormat="1" ht="20.45" customHeight="1">
      <c r="A1963" s="1425"/>
      <c r="B1963" s="543" t="s">
        <v>210</v>
      </c>
      <c r="C1963" s="1271" t="str">
        <f>'Marks Entry'!$CN$3</f>
        <v>MATHEMATICS</v>
      </c>
      <c r="D1963" s="1272"/>
      <c r="E1963" s="527">
        <f>IF($L1948="TC",0,IF($L1948="Nso",0,VLOOKUP($A1945,'Marks Entry'!$B$9:$FN$108,93,0)))</f>
        <v>0</v>
      </c>
      <c r="F1963" s="527">
        <f>IF($L1948="TC",0,IF($L1948="Nso",0,VLOOKUP($A1945,'Marks Entry'!$B$9:$FN$108,96,0)))</f>
        <v>0</v>
      </c>
      <c r="G1963" s="527">
        <f>IF($L1948="TC",0,IF($L1948="Nso",0,VLOOKUP($A1945,'Marks Entry'!$B$9:$FN$108,99,0)))</f>
        <v>0</v>
      </c>
      <c r="H1963" s="529">
        <f t="shared" si="159"/>
        <v>0</v>
      </c>
      <c r="I1963" s="1273">
        <f>IF($L1948="TC",0,IF($L1948="Nso",0,VLOOKUP($A1945,'Marks Entry'!$B$9:$FN$108,103,0)))</f>
        <v>0</v>
      </c>
      <c r="J1963" s="1274"/>
      <c r="K1963" s="533">
        <f t="shared" si="160"/>
        <v>0</v>
      </c>
      <c r="L1963" s="1275">
        <f>IF($L1948="TC",0,IF($L1948="Nso",0,VLOOKUP($A1945,'Marks Entry'!$B$9:$FN$108,106,0)))</f>
        <v>0</v>
      </c>
      <c r="M1963" s="1276"/>
      <c r="N1963" s="537">
        <f t="shared" si="161"/>
        <v>0</v>
      </c>
      <c r="O1963" s="544" t="str">
        <f>IF($L1948="TC",0,IF($L1948="Nso",0,VLOOKUP($A1945,'Marks Entry'!$B$9:$FN$108,110,0)))</f>
        <v>E</v>
      </c>
      <c r="P1963" s="1007"/>
    </row>
    <row r="1964" spans="1:16" s="73" customFormat="1" ht="20.45" customHeight="1" thickBot="1">
      <c r="A1964" s="1425"/>
      <c r="B1964" s="543" t="s">
        <v>210</v>
      </c>
      <c r="C1964" s="1277" t="str">
        <f>'Marks Entry'!$DH$3</f>
        <v>SOCIAL SCIENCE</v>
      </c>
      <c r="D1964" s="1278"/>
      <c r="E1964" s="527">
        <f>IF($L1948="TC",0,IF($L1948="Nso",0,VLOOKUP($A1945,'Marks Entry'!$B$9:$FN$108,113,0)))</f>
        <v>0</v>
      </c>
      <c r="F1964" s="527">
        <f>IF($L1948="TC",0,IF($L1948="Nso",0,VLOOKUP($A1945,'Marks Entry'!$B$9:$FN$108,116,0)))</f>
        <v>0</v>
      </c>
      <c r="G1964" s="527">
        <f>IF($L1948="TC",0,IF($L1948="Nso",0,VLOOKUP($A1945,'Marks Entry'!$B$9:$FN$108,119,0)))</f>
        <v>0</v>
      </c>
      <c r="H1964" s="530">
        <f t="shared" si="159"/>
        <v>0</v>
      </c>
      <c r="I1964" s="1279">
        <f>IF($L1948="TC",0,IF($L1948="Nso",0,VLOOKUP($A1945,'Marks Entry'!$B$9:$FN$108,123,0)))</f>
        <v>0</v>
      </c>
      <c r="J1964" s="1280"/>
      <c r="K1964" s="534">
        <f t="shared" si="160"/>
        <v>0</v>
      </c>
      <c r="L1964" s="1281">
        <f>IF($L1948="TC",0,IF($L1948="Nso",0,VLOOKUP($A1945,'Marks Entry'!$B$9:$FN$108,126,0)))</f>
        <v>0</v>
      </c>
      <c r="M1964" s="1282"/>
      <c r="N1964" s="537">
        <f t="shared" si="161"/>
        <v>0</v>
      </c>
      <c r="O1964" s="544" t="str">
        <f>IF($L1948="TC",0,IF($L1948="Nso",0,VLOOKUP($A1945,'Marks Entry'!$B$9:$FN$108,130,0)))</f>
        <v>E</v>
      </c>
      <c r="P1964" s="1007"/>
    </row>
    <row r="1965" spans="1:16" s="73" customFormat="1" ht="20.45" customHeight="1">
      <c r="A1965" s="1425"/>
      <c r="B1965" s="543" t="s">
        <v>210</v>
      </c>
      <c r="C1965" s="1350" t="s">
        <v>87</v>
      </c>
      <c r="D1965" s="1351"/>
      <c r="E1965" s="1352"/>
      <c r="F1965" s="1356" t="s">
        <v>88</v>
      </c>
      <c r="G1965" s="1357"/>
      <c r="H1965" s="1358" t="s">
        <v>89</v>
      </c>
      <c r="I1965" s="1358"/>
      <c r="J1965" s="1359" t="s">
        <v>44</v>
      </c>
      <c r="K1965" s="1360"/>
      <c r="L1965" s="236" t="s">
        <v>95</v>
      </c>
      <c r="M1965" s="691" t="s">
        <v>208</v>
      </c>
      <c r="N1965" s="200" t="s">
        <v>42</v>
      </c>
      <c r="O1965" s="545" t="s">
        <v>46</v>
      </c>
      <c r="P1965" s="1007"/>
    </row>
    <row r="1966" spans="1:16" s="73" customFormat="1" ht="20.45" customHeight="1" thickBot="1">
      <c r="A1966" s="1425"/>
      <c r="B1966" s="543" t="s">
        <v>210</v>
      </c>
      <c r="C1966" s="1353"/>
      <c r="D1966" s="1354"/>
      <c r="E1966" s="1355"/>
      <c r="F1966" s="1361">
        <f>IF($L1948="TC",0,IF($L1948="Nso",0,VLOOKUP($A1945,'Marks Entry'!$B$9:$FN$108,161,0)))</f>
        <v>1200</v>
      </c>
      <c r="G1966" s="1362"/>
      <c r="H1966" s="1363">
        <f>IF($L1948="TC",0,IF($L1948="Nso",0,VLOOKUP($A1945,'Marks Entry'!$B$9:$FN$108,162,0)))</f>
        <v>0</v>
      </c>
      <c r="I1966" s="1363"/>
      <c r="J1966" s="1364">
        <f>IF($L1948="TC",0,IF($L1948="Nso",0,VLOOKUP($A1945,'Marks Entry'!$B$9:$FN$108,163,0)))</f>
        <v>0</v>
      </c>
      <c r="K1966" s="1365"/>
      <c r="L1966" s="237" t="str">
        <f>IF($L1948="TC",0,IF($L1948="Nso",0,VLOOKUP($A1945,'Marks Entry'!$B$9:$FN$108,164,0)))</f>
        <v/>
      </c>
      <c r="M1966" s="237" t="str">
        <f>IF($L1948="TC",0,IF($L1948="Nso",0,VLOOKUP($A1945,'Marks Entry'!$B$9:$FN$108,165,0)))</f>
        <v/>
      </c>
      <c r="N1966" s="542" t="str">
        <f>IF($L1948="TC","TC",IF($L1948="Nso","NSO",VLOOKUP($A1945,'Marks Entry'!$B$9:$FN$108,166,0)))</f>
        <v>PROMOTED</v>
      </c>
      <c r="O1966" s="546" t="str">
        <f>IF($L1948="Nso",0,VLOOKUP($A1945,'Marks Entry'!$B$9:$FN$108,168,0))</f>
        <v/>
      </c>
      <c r="P1966" s="1007"/>
    </row>
    <row r="1967" spans="1:16" s="73" customFormat="1" ht="20.45" customHeight="1">
      <c r="A1967" s="1425"/>
      <c r="B1967" s="543" t="s">
        <v>210</v>
      </c>
      <c r="C1967" s="1332" t="s">
        <v>62</v>
      </c>
      <c r="D1967" s="1333"/>
      <c r="E1967" s="1333"/>
      <c r="F1967" s="1333"/>
      <c r="G1967" s="1333"/>
      <c r="H1967" s="1333"/>
      <c r="I1967" s="1334"/>
      <c r="J1967" s="1335" t="s">
        <v>63</v>
      </c>
      <c r="K1967" s="1335"/>
      <c r="L1967" s="1336"/>
      <c r="M1967" s="238">
        <f>IF($L1948="TC",0,IF($L1948="Nso",0,VLOOKUP($A1945,'Marks Entry'!$B$9:$FN$108,158,0)))</f>
        <v>0</v>
      </c>
      <c r="N1967" s="1337" t="s">
        <v>104</v>
      </c>
      <c r="O1967" s="1338"/>
      <c r="P1967" s="1007"/>
    </row>
    <row r="1968" spans="1:16" s="73" customFormat="1" ht="20.45" customHeight="1" thickBot="1">
      <c r="A1968" s="1425"/>
      <c r="B1968" s="543" t="s">
        <v>210</v>
      </c>
      <c r="C1968" s="1339" t="s">
        <v>57</v>
      </c>
      <c r="D1968" s="1340"/>
      <c r="E1968" s="1340"/>
      <c r="F1968" s="1341" t="s">
        <v>168</v>
      </c>
      <c r="G1968" s="1341"/>
      <c r="H1968" s="1341"/>
      <c r="I1968" s="523" t="s">
        <v>50</v>
      </c>
      <c r="J1968" s="1342" t="s">
        <v>64</v>
      </c>
      <c r="K1968" s="1342"/>
      <c r="L1968" s="1343"/>
      <c r="M1968" s="239">
        <f>IF($L1948="TC",0,IF($L1948="Nso",0,VLOOKUP($A1945,'Marks Entry'!$B$9:$FN$108,159,0)))</f>
        <v>0</v>
      </c>
      <c r="N1968" s="1344" t="str">
        <f>IF($L1948="TC",0,IF($L1948="Nso",0,VLOOKUP($A1945,'Marks Entry'!$B$9:$FN$108,160,0)))</f>
        <v/>
      </c>
      <c r="O1968" s="1345"/>
      <c r="P1968" s="1007"/>
    </row>
    <row r="1969" spans="1:16" s="73" customFormat="1" ht="20.45" customHeight="1">
      <c r="A1969" s="1425"/>
      <c r="B1969" s="543" t="s">
        <v>210</v>
      </c>
      <c r="C1969" s="1339"/>
      <c r="D1969" s="1340"/>
      <c r="E1969" s="1340"/>
      <c r="F1969" s="1341"/>
      <c r="G1969" s="1341"/>
      <c r="H1969" s="1341"/>
      <c r="I1969" s="524" t="s">
        <v>102</v>
      </c>
      <c r="J1969" s="1346" t="s">
        <v>65</v>
      </c>
      <c r="K1969" s="1346"/>
      <c r="L1969" s="1347"/>
      <c r="M1969" s="1348" t="str">
        <f>IF($L1948="TC",0,IF($L1948="Nso",0,VLOOKUP($A1945,'Marks Entry'!$B$9:$FN$108,169,0)))</f>
        <v>Need Improvement</v>
      </c>
      <c r="N1969" s="1348"/>
      <c r="O1969" s="1349"/>
      <c r="P1969" s="1007"/>
    </row>
    <row r="1970" spans="1:16" s="73" customFormat="1" ht="20.45" customHeight="1">
      <c r="A1970" s="1425"/>
      <c r="B1970" s="543" t="s">
        <v>210</v>
      </c>
      <c r="C1970" s="1397" t="str">
        <f>'Marks Entry'!$EB$3</f>
        <v>Work Exp.</v>
      </c>
      <c r="D1970" s="1398"/>
      <c r="E1970" s="1399"/>
      <c r="F1970" s="1400" t="str">
        <f>IF($L1948="TC",0,IF($L1948="Nso",0,VLOOKUP($A1945,'Marks Entry'!$B$9:$GM$108,186,0)))</f>
        <v>0/100</v>
      </c>
      <c r="G1970" s="1400"/>
      <c r="H1970" s="1400"/>
      <c r="I1970" s="59" t="str">
        <f>IF($L1948="TC",0,IF($L1948="Nso",0,VLOOKUP($A1945,'Marks Entry'!$B$9:$GM$108,139,0)))</f>
        <v>E</v>
      </c>
      <c r="J1970" s="1401" t="s">
        <v>81</v>
      </c>
      <c r="K1970" s="1401"/>
      <c r="L1970" s="1402"/>
      <c r="M1970" s="1403">
        <f>'Marks Entry'!$AA$2</f>
        <v>45041</v>
      </c>
      <c r="N1970" s="1403"/>
      <c r="O1970" s="1404"/>
      <c r="P1970" s="1007"/>
    </row>
    <row r="1971" spans="1:16" s="73" customFormat="1" ht="20.45" customHeight="1">
      <c r="A1971" s="1425"/>
      <c r="B1971" s="543" t="s">
        <v>210</v>
      </c>
      <c r="C1971" s="1405" t="str">
        <f>'Marks Entry'!$EK$3</f>
        <v>Art Edu.</v>
      </c>
      <c r="D1971" s="1400"/>
      <c r="E1971" s="1400"/>
      <c r="F1971" s="1406" t="str">
        <f>IF($L1948="TC",0,IF($L1948="Nso",0,VLOOKUP($A1945,'Marks Entry'!$B$9:$GM$108,190,0)))</f>
        <v>0/100</v>
      </c>
      <c r="G1971" s="1407"/>
      <c r="H1971" s="1408"/>
      <c r="I1971" s="59" t="str">
        <f>IF($L1948="TC",0,IF($L1948="Nso",0,VLOOKUP($A1945,'Marks Entry'!$B$9:$GM$108,148,0)))</f>
        <v>E</v>
      </c>
      <c r="J1971" s="1409"/>
      <c r="K1971" s="1409"/>
      <c r="L1971" s="1410"/>
      <c r="M1971" s="1410"/>
      <c r="N1971" s="1410"/>
      <c r="O1971" s="1411"/>
      <c r="P1971" s="1007"/>
    </row>
    <row r="1972" spans="1:16" s="73" customFormat="1" ht="20.45" customHeight="1">
      <c r="A1972" s="1425"/>
      <c r="B1972" s="543" t="s">
        <v>210</v>
      </c>
      <c r="C1972" s="1366" t="str">
        <f>'Marks Entry'!$ET$3</f>
        <v>HEALTH &amp; PHY. EDU.</v>
      </c>
      <c r="D1972" s="1367"/>
      <c r="E1972" s="1367"/>
      <c r="F1972" s="1368" t="str">
        <f>IF($L1948="TC",0,IF($L1948="Nso",0,VLOOKUP($A1945,'Marks Entry'!$B$9:$GM$108,194,0)))</f>
        <v>0/100</v>
      </c>
      <c r="G1972" s="1369"/>
      <c r="H1972" s="1370"/>
      <c r="I1972" s="59" t="str">
        <f>IF($L1948="TC",0,IF($L1948="Nso",0,VLOOKUP($A1945,'Marks Entry'!$B$9:$GM$108,157,0)))</f>
        <v>E</v>
      </c>
      <c r="J1972" s="1371" t="s">
        <v>77</v>
      </c>
      <c r="K1972" s="1372"/>
      <c r="L1972" s="1373"/>
      <c r="M1972" s="1377"/>
      <c r="N1972" s="1372"/>
      <c r="O1972" s="1378"/>
      <c r="P1972" s="1007"/>
    </row>
    <row r="1973" spans="1:16" s="73" customFormat="1" ht="20.45" customHeight="1">
      <c r="A1973" s="1425"/>
      <c r="B1973" s="543" t="s">
        <v>210</v>
      </c>
      <c r="C1973" s="1381" t="s">
        <v>66</v>
      </c>
      <c r="D1973" s="1382"/>
      <c r="E1973" s="1382"/>
      <c r="F1973" s="1382"/>
      <c r="G1973" s="1382"/>
      <c r="H1973" s="1382"/>
      <c r="I1973" s="1383"/>
      <c r="J1973" s="1374"/>
      <c r="K1973" s="1375"/>
      <c r="L1973" s="1376"/>
      <c r="M1973" s="1379"/>
      <c r="N1973" s="1375"/>
      <c r="O1973" s="1380"/>
      <c r="P1973" s="1007"/>
    </row>
    <row r="1974" spans="1:16" s="73" customFormat="1" ht="20.45" customHeight="1" thickBot="1">
      <c r="A1974" s="1425"/>
      <c r="B1974" s="543" t="s">
        <v>210</v>
      </c>
      <c r="C1974" s="60" t="s">
        <v>67</v>
      </c>
      <c r="D1974" s="1384" t="s">
        <v>72</v>
      </c>
      <c r="E1974" s="1385"/>
      <c r="F1974" s="1384" t="s">
        <v>73</v>
      </c>
      <c r="G1974" s="1386"/>
      <c r="H1974" s="1386"/>
      <c r="I1974" s="1387"/>
      <c r="J1974" s="1388" t="s">
        <v>78</v>
      </c>
      <c r="K1974" s="1389"/>
      <c r="L1974" s="1389"/>
      <c r="M1974" s="1389"/>
      <c r="N1974" s="1389"/>
      <c r="O1974" s="1390"/>
      <c r="P1974" s="1007"/>
    </row>
    <row r="1975" spans="1:16" s="73" customFormat="1" ht="20.45" customHeight="1">
      <c r="A1975" s="1425"/>
      <c r="B1975" s="543" t="s">
        <v>210</v>
      </c>
      <c r="C1975" s="690" t="s">
        <v>68</v>
      </c>
      <c r="D1975" s="1328" t="s">
        <v>211</v>
      </c>
      <c r="E1975" s="1327"/>
      <c r="F1975" s="1394" t="s">
        <v>74</v>
      </c>
      <c r="G1975" s="1395"/>
      <c r="H1975" s="1395"/>
      <c r="I1975" s="1396"/>
      <c r="J1975" s="1391"/>
      <c r="K1975" s="1392"/>
      <c r="L1975" s="1392"/>
      <c r="M1975" s="1392"/>
      <c r="N1975" s="1392"/>
      <c r="O1975" s="1393"/>
      <c r="P1975" s="1007"/>
    </row>
    <row r="1976" spans="1:16" s="73" customFormat="1" ht="20.45" customHeight="1">
      <c r="A1976" s="1425"/>
      <c r="B1976" s="543" t="s">
        <v>210</v>
      </c>
      <c r="C1976" s="689" t="s">
        <v>69</v>
      </c>
      <c r="D1976" s="1275" t="s">
        <v>212</v>
      </c>
      <c r="E1976" s="1274"/>
      <c r="F1976" s="1413" t="s">
        <v>75</v>
      </c>
      <c r="G1976" s="1414"/>
      <c r="H1976" s="1414"/>
      <c r="I1976" s="1415"/>
      <c r="J1976" s="1391"/>
      <c r="K1976" s="1392"/>
      <c r="L1976" s="1392"/>
      <c r="M1976" s="1392"/>
      <c r="N1976" s="1392"/>
      <c r="O1976" s="1393"/>
      <c r="P1976" s="1007"/>
    </row>
    <row r="1977" spans="1:16" s="73" customFormat="1" ht="20.45" customHeight="1">
      <c r="A1977" s="1425"/>
      <c r="B1977" s="543" t="s">
        <v>210</v>
      </c>
      <c r="C1977" s="689" t="s">
        <v>71</v>
      </c>
      <c r="D1977" s="1275" t="s">
        <v>213</v>
      </c>
      <c r="E1977" s="1274"/>
      <c r="F1977" s="1413" t="s">
        <v>76</v>
      </c>
      <c r="G1977" s="1414"/>
      <c r="H1977" s="1414"/>
      <c r="I1977" s="1415"/>
      <c r="J1977" s="1416" t="s">
        <v>90</v>
      </c>
      <c r="K1977" s="1417"/>
      <c r="L1977" s="1417"/>
      <c r="M1977" s="1417"/>
      <c r="N1977" s="1417"/>
      <c r="O1977" s="1418"/>
      <c r="P1977" s="1007"/>
    </row>
    <row r="1978" spans="1:16" s="73" customFormat="1" ht="20.45" customHeight="1">
      <c r="A1978" s="1425"/>
      <c r="B1978" s="543" t="s">
        <v>210</v>
      </c>
      <c r="C1978" s="689" t="s">
        <v>70</v>
      </c>
      <c r="D1978" s="1275" t="s">
        <v>214</v>
      </c>
      <c r="E1978" s="1274"/>
      <c r="F1978" s="1413" t="s">
        <v>103</v>
      </c>
      <c r="G1978" s="1414"/>
      <c r="H1978" s="1414"/>
      <c r="I1978" s="1415"/>
      <c r="J1978" s="1416"/>
      <c r="K1978" s="1417"/>
      <c r="L1978" s="1417"/>
      <c r="M1978" s="1417"/>
      <c r="N1978" s="1417"/>
      <c r="O1978" s="1418"/>
      <c r="P1978" s="1007"/>
    </row>
    <row r="1979" spans="1:16" s="73" customFormat="1" ht="20.45" customHeight="1" thickBot="1">
      <c r="A1979" s="1425"/>
      <c r="B1979" s="547" t="s">
        <v>210</v>
      </c>
      <c r="C1979" s="548" t="s">
        <v>153</v>
      </c>
      <c r="D1979" s="1281" t="s">
        <v>215</v>
      </c>
      <c r="E1979" s="1280"/>
      <c r="F1979" s="1422" t="s">
        <v>216</v>
      </c>
      <c r="G1979" s="1423"/>
      <c r="H1979" s="1423"/>
      <c r="I1979" s="1424"/>
      <c r="J1979" s="1419"/>
      <c r="K1979" s="1420"/>
      <c r="L1979" s="1420"/>
      <c r="M1979" s="1420"/>
      <c r="N1979" s="1420"/>
      <c r="O1979" s="1421"/>
      <c r="P1979" s="1007"/>
    </row>
    <row r="1980" spans="1:16" s="73" customFormat="1" ht="9.75" customHeight="1">
      <c r="A1980" s="1303"/>
      <c r="B1980" s="1303"/>
      <c r="C1980" s="1303"/>
      <c r="D1980" s="1303"/>
      <c r="E1980" s="1303"/>
      <c r="F1980" s="1303"/>
      <c r="G1980" s="1303"/>
      <c r="H1980" s="1303"/>
      <c r="I1980" s="1303"/>
      <c r="J1980" s="1303"/>
      <c r="K1980" s="1303"/>
      <c r="L1980" s="1303"/>
      <c r="M1980" s="1303"/>
      <c r="N1980" s="1303"/>
      <c r="O1980" s="1303"/>
      <c r="P1980" s="1303"/>
    </row>
    <row r="1981" spans="1:16" hidden="1"/>
    <row r="1982" spans="1:16" s="73" customFormat="1" ht="17.25" customHeight="1" thickBot="1">
      <c r="A1982" s="241">
        <f>A1945+1</f>
        <v>55</v>
      </c>
      <c r="B1982" s="1302" t="s">
        <v>53</v>
      </c>
      <c r="C1982" s="1302"/>
      <c r="D1982" s="1302"/>
      <c r="E1982" s="1302"/>
      <c r="F1982" s="1302"/>
      <c r="G1982" s="1302"/>
      <c r="H1982" s="1302"/>
      <c r="I1982" s="1302"/>
      <c r="J1982" s="1302"/>
      <c r="K1982" s="1302"/>
      <c r="L1982" s="1302"/>
      <c r="M1982" s="1302"/>
      <c r="N1982" s="1302"/>
      <c r="O1982" s="1302"/>
      <c r="P1982" s="1007"/>
    </row>
    <row r="1983" spans="1:16" s="73" customFormat="1" ht="44.25" customHeight="1">
      <c r="A1983" s="1425"/>
      <c r="B1983" s="1304" t="str">
        <f>IF(L1985&gt;0,CONCATENATE(I1985,L1985),0)</f>
        <v>Roll No.:-955</v>
      </c>
      <c r="C1983" s="1306"/>
      <c r="D1983" s="1308" t="str">
        <f>Master!$E$8</f>
        <v>Govt. Sr. Secondary School Raimalwada</v>
      </c>
      <c r="E1983" s="1309"/>
      <c r="F1983" s="1309"/>
      <c r="G1983" s="1309"/>
      <c r="H1983" s="1309"/>
      <c r="I1983" s="1309"/>
      <c r="J1983" s="1309"/>
      <c r="K1983" s="1309"/>
      <c r="L1983" s="1309"/>
      <c r="M1983" s="1309"/>
      <c r="N1983" s="1309"/>
      <c r="O1983" s="1310"/>
      <c r="P1983" s="1007"/>
    </row>
    <row r="1984" spans="1:16" s="73" customFormat="1" ht="26.25" customHeight="1" thickBot="1">
      <c r="A1984" s="1425"/>
      <c r="B1984" s="1305"/>
      <c r="C1984" s="1307"/>
      <c r="D1984" s="1311" t="str">
        <f>Master!$E$11</f>
        <v>P.S.-Bapini (Jodhpur)</v>
      </c>
      <c r="E1984" s="1311"/>
      <c r="F1984" s="1311"/>
      <c r="G1984" s="1311"/>
      <c r="H1984" s="1311"/>
      <c r="I1984" s="1311"/>
      <c r="J1984" s="1311"/>
      <c r="K1984" s="1311"/>
      <c r="L1984" s="1311"/>
      <c r="M1984" s="1311"/>
      <c r="N1984" s="1311"/>
      <c r="O1984" s="1312"/>
      <c r="P1984" s="1007"/>
    </row>
    <row r="1985" spans="1:16" s="73" customFormat="1" ht="15" customHeight="1">
      <c r="A1985" s="1425"/>
      <c r="B1985" s="1313"/>
      <c r="C1985" s="1314" t="s">
        <v>163</v>
      </c>
      <c r="D1985" s="1315"/>
      <c r="E1985" s="1315"/>
      <c r="F1985" s="1315"/>
      <c r="G1985" s="1315"/>
      <c r="H1985" s="1316"/>
      <c r="I1985" s="1320" t="s">
        <v>125</v>
      </c>
      <c r="J1985" s="1321"/>
      <c r="K1985" s="1321"/>
      <c r="L1985" s="1286">
        <f>VLOOKUP(A1982,'Marks Entry'!$B$9:$G$108,6)</f>
        <v>955</v>
      </c>
      <c r="M1985" s="1288" t="str">
        <f>CONCATENATE('Marks Entry'!$C$3,"0",'Marks Entry'!$G$3)</f>
        <v>School U-Dise Code :-08151106901</v>
      </c>
      <c r="N1985" s="1289"/>
      <c r="O1985" s="1290"/>
      <c r="P1985" s="1007"/>
    </row>
    <row r="1986" spans="1:16" s="73" customFormat="1" ht="15" customHeight="1">
      <c r="A1986" s="1425"/>
      <c r="B1986" s="1313"/>
      <c r="C1986" s="1314"/>
      <c r="D1986" s="1315"/>
      <c r="E1986" s="1315"/>
      <c r="F1986" s="1315"/>
      <c r="G1986" s="1315"/>
      <c r="H1986" s="1316"/>
      <c r="I1986" s="1320"/>
      <c r="J1986" s="1321"/>
      <c r="K1986" s="1321"/>
      <c r="L1986" s="1286"/>
      <c r="M1986" s="1291" t="str">
        <f>CONCATENATE('Marks Entry'!$I$3,'Marks Entry'!$J$3)</f>
        <v>Session :-2022-23</v>
      </c>
      <c r="N1986" s="1292"/>
      <c r="O1986" s="1293"/>
      <c r="P1986" s="1007"/>
    </row>
    <row r="1987" spans="1:16" s="73" customFormat="1" ht="15" customHeight="1" thickBot="1">
      <c r="A1987" s="1425"/>
      <c r="B1987" s="1313"/>
      <c r="C1987" s="1317"/>
      <c r="D1987" s="1318"/>
      <c r="E1987" s="1318"/>
      <c r="F1987" s="1318"/>
      <c r="G1987" s="1318"/>
      <c r="H1987" s="1319"/>
      <c r="I1987" s="1322"/>
      <c r="J1987" s="1323"/>
      <c r="K1987" s="1323"/>
      <c r="L1987" s="1287"/>
      <c r="M1987" s="1294"/>
      <c r="N1987" s="1295"/>
      <c r="O1987" s="1296"/>
      <c r="P1987" s="1007"/>
    </row>
    <row r="1988" spans="1:16" s="73" customFormat="1" ht="19.5" customHeight="1">
      <c r="A1988" s="1425"/>
      <c r="B1988" s="543" t="s">
        <v>210</v>
      </c>
      <c r="C1988" s="1297" t="s">
        <v>21</v>
      </c>
      <c r="D1988" s="1298"/>
      <c r="E1988" s="1298"/>
      <c r="F1988" s="1298"/>
      <c r="G1988" s="1299"/>
      <c r="H1988" s="13" t="s">
        <v>161</v>
      </c>
      <c r="I1988" s="1300">
        <f>VLOOKUP($A1982,'Marks Entry'!$B$9:$FN$108,4,0)</f>
        <v>0</v>
      </c>
      <c r="J1988" s="1300"/>
      <c r="K1988" s="1300"/>
      <c r="L1988" s="1300"/>
      <c r="M1988" s="1300"/>
      <c r="N1988" s="1300"/>
      <c r="O1988" s="1301"/>
      <c r="P1988" s="1007"/>
    </row>
    <row r="1989" spans="1:16" s="73" customFormat="1" ht="19.5" customHeight="1">
      <c r="A1989" s="1425"/>
      <c r="B1989" s="543" t="s">
        <v>210</v>
      </c>
      <c r="C1989" s="1283" t="s">
        <v>23</v>
      </c>
      <c r="D1989" s="1284"/>
      <c r="E1989" s="1284"/>
      <c r="F1989" s="1284"/>
      <c r="G1989" s="1285"/>
      <c r="H1989" s="25" t="s">
        <v>161</v>
      </c>
      <c r="I1989" s="1252">
        <f>VLOOKUP($A1982,'Marks Entry'!$B$9:$FN$108,7,0)</f>
        <v>0</v>
      </c>
      <c r="J1989" s="1252"/>
      <c r="K1989" s="1252"/>
      <c r="L1989" s="1252"/>
      <c r="M1989" s="1252"/>
      <c r="N1989" s="1252"/>
      <c r="O1989" s="1253"/>
      <c r="P1989" s="1007"/>
    </row>
    <row r="1990" spans="1:16" s="73" customFormat="1" ht="19.5" customHeight="1">
      <c r="A1990" s="1425"/>
      <c r="B1990" s="543" t="s">
        <v>210</v>
      </c>
      <c r="C1990" s="1283" t="s">
        <v>24</v>
      </c>
      <c r="D1990" s="1284"/>
      <c r="E1990" s="1284"/>
      <c r="F1990" s="1284"/>
      <c r="G1990" s="1285"/>
      <c r="H1990" s="25" t="s">
        <v>161</v>
      </c>
      <c r="I1990" s="1252">
        <f>VLOOKUP($A1982,'Marks Entry'!$B$9:$FN$108,8,0)</f>
        <v>0</v>
      </c>
      <c r="J1990" s="1252"/>
      <c r="K1990" s="1252"/>
      <c r="L1990" s="1252"/>
      <c r="M1990" s="1252"/>
      <c r="N1990" s="1252"/>
      <c r="O1990" s="1253"/>
      <c r="P1990" s="1007"/>
    </row>
    <row r="1991" spans="1:16" s="73" customFormat="1" ht="19.5" customHeight="1">
      <c r="A1991" s="1425"/>
      <c r="B1991" s="543" t="s">
        <v>210</v>
      </c>
      <c r="C1991" s="1283" t="s">
        <v>55</v>
      </c>
      <c r="D1991" s="1284"/>
      <c r="E1991" s="1284"/>
      <c r="F1991" s="1284"/>
      <c r="G1991" s="1285"/>
      <c r="H1991" s="25" t="s">
        <v>161</v>
      </c>
      <c r="I1991" s="1252">
        <f>VLOOKUP($A1982,'Marks Entry'!$B$9:$FN$108,9,0)</f>
        <v>0</v>
      </c>
      <c r="J1991" s="1252"/>
      <c r="K1991" s="1252"/>
      <c r="L1991" s="1252"/>
      <c r="M1991" s="1252"/>
      <c r="N1991" s="1252"/>
      <c r="O1991" s="1253"/>
      <c r="P1991" s="1007"/>
    </row>
    <row r="1992" spans="1:16" s="73" customFormat="1" ht="19.5" customHeight="1">
      <c r="A1992" s="1425"/>
      <c r="B1992" s="543" t="s">
        <v>210</v>
      </c>
      <c r="C1992" s="1283" t="s">
        <v>56</v>
      </c>
      <c r="D1992" s="1284"/>
      <c r="E1992" s="1284"/>
      <c r="F1992" s="1284"/>
      <c r="G1992" s="1285"/>
      <c r="H1992" s="25" t="s">
        <v>161</v>
      </c>
      <c r="I1992" s="1251" t="str">
        <f>CONCATENATE('Marks Entry'!$G$4,'Marks Entry'!$J$4)</f>
        <v>6(A)</v>
      </c>
      <c r="J1992" s="1252"/>
      <c r="K1992" s="1252"/>
      <c r="L1992" s="1252"/>
      <c r="M1992" s="1252"/>
      <c r="N1992" s="1252"/>
      <c r="O1992" s="1253"/>
      <c r="P1992" s="1007"/>
    </row>
    <row r="1993" spans="1:16" s="73" customFormat="1" ht="19.5" customHeight="1" thickBot="1">
      <c r="A1993" s="1425"/>
      <c r="B1993" s="543" t="s">
        <v>210</v>
      </c>
      <c r="C1993" s="1254" t="s">
        <v>26</v>
      </c>
      <c r="D1993" s="1255"/>
      <c r="E1993" s="1255"/>
      <c r="F1993" s="1255"/>
      <c r="G1993" s="1256"/>
      <c r="H1993" s="61" t="s">
        <v>161</v>
      </c>
      <c r="I1993" s="1257">
        <f>VLOOKUP($A1982,'Marks Entry'!$B$9:$FN$108,10,0)</f>
        <v>0</v>
      </c>
      <c r="J1993" s="1257"/>
      <c r="K1993" s="1257"/>
      <c r="L1993" s="1257"/>
      <c r="M1993" s="1257"/>
      <c r="N1993" s="1257"/>
      <c r="O1993" s="1258"/>
      <c r="P1993" s="1007"/>
    </row>
    <row r="1994" spans="1:16" s="73" customFormat="1" ht="34.5" customHeight="1">
      <c r="A1994" s="1425"/>
      <c r="B1994" s="543" t="s">
        <v>210</v>
      </c>
      <c r="C1994" s="1259" t="s">
        <v>57</v>
      </c>
      <c r="D1994" s="1260"/>
      <c r="E1994" s="525" t="s">
        <v>82</v>
      </c>
      <c r="F1994" s="525" t="s">
        <v>83</v>
      </c>
      <c r="G1994" s="525" t="str">
        <f>'Marks Entry'!$R$5</f>
        <v>No Bag Day Activity</v>
      </c>
      <c r="H1994" s="521" t="s">
        <v>32</v>
      </c>
      <c r="I1994" s="1261" t="s">
        <v>58</v>
      </c>
      <c r="J1994" s="1262"/>
      <c r="K1994" s="522" t="s">
        <v>203</v>
      </c>
      <c r="L1994" s="1263" t="s">
        <v>94</v>
      </c>
      <c r="M1994" s="1264"/>
      <c r="N1994" s="535" t="s">
        <v>86</v>
      </c>
      <c r="O1994" s="1265" t="s">
        <v>101</v>
      </c>
      <c r="P1994" s="1007"/>
    </row>
    <row r="1995" spans="1:16" s="73" customFormat="1" ht="20.45" customHeight="1" thickBot="1">
      <c r="A1995" s="1425"/>
      <c r="B1995" s="543" t="s">
        <v>210</v>
      </c>
      <c r="C1995" s="1267" t="s">
        <v>59</v>
      </c>
      <c r="D1995" s="1268"/>
      <c r="E1995" s="549">
        <f>'Marks Entry'!$N$7</f>
        <v>10</v>
      </c>
      <c r="F1995" s="549">
        <f>'Marks Entry'!$Q$7</f>
        <v>10</v>
      </c>
      <c r="G1995" s="549">
        <f>'Marks Entry'!$T$7</f>
        <v>10</v>
      </c>
      <c r="H1995" s="111">
        <f>SUM(E1995:G1995)</f>
        <v>30</v>
      </c>
      <c r="I1995" s="1269">
        <f>'Marks Entry'!$X$7</f>
        <v>70</v>
      </c>
      <c r="J1995" s="1270"/>
      <c r="K1995" s="531">
        <f>SUM(H1995,I1995)</f>
        <v>100</v>
      </c>
      <c r="L1995" s="1330">
        <f>'Marks Entry'!$AA$7</f>
        <v>100</v>
      </c>
      <c r="M1995" s="1331"/>
      <c r="N1995" s="536">
        <f>H1995+I1995+L1995</f>
        <v>200</v>
      </c>
      <c r="O1995" s="1266"/>
      <c r="P1995" s="1007"/>
    </row>
    <row r="1996" spans="1:16" s="73" customFormat="1" ht="20.45" customHeight="1">
      <c r="A1996" s="1425"/>
      <c r="B1996" s="543" t="s">
        <v>210</v>
      </c>
      <c r="C1996" s="1324" t="str">
        <f>'Marks Entry'!$L$3</f>
        <v>HINDI</v>
      </c>
      <c r="D1996" s="1325"/>
      <c r="E1996" s="527">
        <f>IF($L1985="TC",0,IF($L1985="Nso",0,VLOOKUP($A1982,'Marks Entry'!$B$9:$FN$108,13,0)))</f>
        <v>0</v>
      </c>
      <c r="F1996" s="527">
        <f>IF($L1985="TC",0,IF($L1985="Nso",0,VLOOKUP($A1982,'Marks Entry'!$B$9:$FN$108,16,0)))</f>
        <v>0</v>
      </c>
      <c r="G1996" s="527">
        <f>IF($L1985="TC",0,IF($L1985="Nso",0,VLOOKUP($A1982,'Marks Entry'!$B$9:$FN$108,19,0)))</f>
        <v>0</v>
      </c>
      <c r="H1996" s="528">
        <f>SUM(E1996:G1996)</f>
        <v>0</v>
      </c>
      <c r="I1996" s="1326">
        <f>IF($L1985="TC",0,IF($L1985="Nso",0,VLOOKUP($A1982,'Marks Entry'!$B$9:$FN$108,23,0)))</f>
        <v>0</v>
      </c>
      <c r="J1996" s="1327"/>
      <c r="K1996" s="532">
        <f>SUM(H1996,I1996)</f>
        <v>0</v>
      </c>
      <c r="L1996" s="1328">
        <f>IF($L1985="TC",0,IF($L1985="Nso",0,VLOOKUP($A1982,'Marks Entry'!$B$9:$FN$108,26,0)))</f>
        <v>0</v>
      </c>
      <c r="M1996" s="1329"/>
      <c r="N1996" s="537">
        <f>SUM(H1996,I1996,L1996)</f>
        <v>0</v>
      </c>
      <c r="O1996" s="544" t="str">
        <f>IF($L1985="TC",0,IF($L1985="Nso",0,VLOOKUP($A1982,'Marks Entry'!$B$9:$FN$108,30,0)))</f>
        <v>E</v>
      </c>
      <c r="P1996" s="1007"/>
    </row>
    <row r="1997" spans="1:16" s="73" customFormat="1" ht="20.45" customHeight="1">
      <c r="A1997" s="1425"/>
      <c r="B1997" s="543" t="s">
        <v>210</v>
      </c>
      <c r="C1997" s="1271" t="str">
        <f>'Marks Entry'!$AF$3</f>
        <v>ENGLISH</v>
      </c>
      <c r="D1997" s="1272"/>
      <c r="E1997" s="527">
        <f>IF($L1985="TC",0,IF($L1985="Nso",0,VLOOKUP($A1982,'Marks Entry'!$B$9:$FN$108,33,0)))</f>
        <v>0</v>
      </c>
      <c r="F1997" s="527">
        <f>IF($L1985="TC",0,IF($L1985="Nso",0,VLOOKUP($A1982,'Marks Entry'!$B$9:$FN$108,36,0)))</f>
        <v>0</v>
      </c>
      <c r="G1997" s="527">
        <f>IF($L1985="TC",0,IF($L1985="Nso",0,VLOOKUP($A1982,'Marks Entry'!$B$9:$FN$108,39,0)))</f>
        <v>0</v>
      </c>
      <c r="H1997" s="529">
        <f t="shared" ref="H1997:H2001" si="162">SUM(E1997:G1997)</f>
        <v>0</v>
      </c>
      <c r="I1997" s="1273">
        <f>IF($L1985="TC",0,IF($L1985="Nso",0,VLOOKUP($A1982,'Marks Entry'!$B$9:$FN$108,43,0)))</f>
        <v>0</v>
      </c>
      <c r="J1997" s="1274"/>
      <c r="K1997" s="533">
        <f t="shared" ref="K1997:K2001" si="163">SUM(H1997,I1997)</f>
        <v>0</v>
      </c>
      <c r="L1997" s="1275">
        <f>IF($L1985="TC",0,IF($L1985="Nso",0,VLOOKUP($A1982,'Marks Entry'!$B$9:$FN$108,46,0)))</f>
        <v>0</v>
      </c>
      <c r="M1997" s="1276"/>
      <c r="N1997" s="537">
        <f t="shared" ref="N1997:N2001" si="164">SUM(H1997,I1997,L1997)</f>
        <v>0</v>
      </c>
      <c r="O1997" s="544" t="str">
        <f>IF($L1985="TC",0,IF($L1985="Nso",0,VLOOKUP($A1982,'Marks Entry'!$B$9:$FN$108,50,0)))</f>
        <v>E</v>
      </c>
      <c r="P1997" s="1007"/>
    </row>
    <row r="1998" spans="1:16" s="73" customFormat="1" ht="20.45" customHeight="1">
      <c r="A1998" s="1425"/>
      <c r="B1998" s="543" t="s">
        <v>210</v>
      </c>
      <c r="C1998" s="1271" t="str">
        <f>'Marks Entry'!$AZ$3</f>
        <v>SANSKRIT</v>
      </c>
      <c r="D1998" s="1272"/>
      <c r="E1998" s="527">
        <f>IF($L1985="TC",0,IF($L1985="Nso",0,VLOOKUP($A1982,'Marks Entry'!$B$9:$FN$108,53,0)))</f>
        <v>0</v>
      </c>
      <c r="F1998" s="527">
        <f>IF($L1985="TC",0,IF($L1985="TC",0,IF($L1985="Nso",0,VLOOKUP($A1982,'Marks Entry'!$B$9:$FN$108,56,0))))</f>
        <v>0</v>
      </c>
      <c r="G1998" s="527">
        <f>IF($L1985="TC",0,IF($L1985="TC",0,IF($L1985="Nso",0,VLOOKUP($A1982,'Marks Entry'!$B$9:$FN$108,59,0))))</f>
        <v>0</v>
      </c>
      <c r="H1998" s="529">
        <f t="shared" si="162"/>
        <v>0</v>
      </c>
      <c r="I1998" s="1273">
        <f>IF($L1985="TC",0,IF($L1985="Nso",0,VLOOKUP($A1982,'Marks Entry'!$B$9:$FN$108,63,0)))</f>
        <v>0</v>
      </c>
      <c r="J1998" s="1274"/>
      <c r="K1998" s="533">
        <f t="shared" si="163"/>
        <v>0</v>
      </c>
      <c r="L1998" s="1275">
        <f>IF($L1985="TC",0,IF($L1985="Nso",0,VLOOKUP($A1982,'Marks Entry'!$B$9:$FN$108,66,0)))</f>
        <v>0</v>
      </c>
      <c r="M1998" s="1276"/>
      <c r="N1998" s="537">
        <f t="shared" si="164"/>
        <v>0</v>
      </c>
      <c r="O1998" s="544" t="str">
        <f>IF($L1985="TC",0,IF($L1985="Nso",0,VLOOKUP($A1982,'Marks Entry'!$B$9:$FN$108,70,0)))</f>
        <v>E</v>
      </c>
      <c r="P1998" s="1007"/>
    </row>
    <row r="1999" spans="1:16" s="73" customFormat="1" ht="20.45" customHeight="1">
      <c r="A1999" s="1425"/>
      <c r="B1999" s="543" t="s">
        <v>210</v>
      </c>
      <c r="C1999" s="1271" t="str">
        <f>'Marks Entry'!$BT$3</f>
        <v>SCIENCE</v>
      </c>
      <c r="D1999" s="1272"/>
      <c r="E1999" s="527">
        <f>IF($L1985="TC",0,IF($L1985="Nso",0,VLOOKUP($A1982,'Marks Entry'!$B$9:$FN$108,73,0)))</f>
        <v>0</v>
      </c>
      <c r="F1999" s="527">
        <f>IF($L1985="TC",0,IF($L1985="Nso",0,VLOOKUP($A1982,'Marks Entry'!$B$9:$FN$108,76,0)))</f>
        <v>0</v>
      </c>
      <c r="G1999" s="527">
        <f>IF($L1985="TC",0,IF($L1985="Nso",0,VLOOKUP($A1982,'Marks Entry'!$B$9:$FN$108,79,0)))</f>
        <v>0</v>
      </c>
      <c r="H1999" s="529">
        <f t="shared" si="162"/>
        <v>0</v>
      </c>
      <c r="I1999" s="1273">
        <f>IF($L1985="TC",0,IF($L1985="Nso",0,VLOOKUP($A1982,'Marks Entry'!$B$9:$FN$108,83,0)))</f>
        <v>0</v>
      </c>
      <c r="J1999" s="1274"/>
      <c r="K1999" s="533">
        <f t="shared" si="163"/>
        <v>0</v>
      </c>
      <c r="L1999" s="1275">
        <f>IF($L1985="TC",0,IF($L1985="Nso",0,VLOOKUP($A1982,'Marks Entry'!$B$9:$FN$108,86,0)))</f>
        <v>0</v>
      </c>
      <c r="M1999" s="1276"/>
      <c r="N1999" s="537">
        <f t="shared" si="164"/>
        <v>0</v>
      </c>
      <c r="O1999" s="544" t="str">
        <f>IF($L1985="TC",0,IF($L1985="Nso",0,VLOOKUP($A1982,'Marks Entry'!$B$9:$FN$108,90,0)))</f>
        <v>E</v>
      </c>
      <c r="P1999" s="1007"/>
    </row>
    <row r="2000" spans="1:16" s="73" customFormat="1" ht="20.45" customHeight="1">
      <c r="A2000" s="1425"/>
      <c r="B2000" s="543" t="s">
        <v>210</v>
      </c>
      <c r="C2000" s="1271" t="str">
        <f>'Marks Entry'!$CN$3</f>
        <v>MATHEMATICS</v>
      </c>
      <c r="D2000" s="1272"/>
      <c r="E2000" s="527">
        <f>IF($L1985="TC",0,IF($L1985="Nso",0,VLOOKUP($A1982,'Marks Entry'!$B$9:$FN$108,93,0)))</f>
        <v>0</v>
      </c>
      <c r="F2000" s="527">
        <f>IF($L1985="TC",0,IF($L1985="Nso",0,VLOOKUP($A1982,'Marks Entry'!$B$9:$FN$108,96,0)))</f>
        <v>0</v>
      </c>
      <c r="G2000" s="527">
        <f>IF($L1985="TC",0,IF($L1985="Nso",0,VLOOKUP($A1982,'Marks Entry'!$B$9:$FN$108,99,0)))</f>
        <v>0</v>
      </c>
      <c r="H2000" s="529">
        <f t="shared" si="162"/>
        <v>0</v>
      </c>
      <c r="I2000" s="1273">
        <f>IF($L1985="TC",0,IF($L1985="Nso",0,VLOOKUP($A1982,'Marks Entry'!$B$9:$FN$108,103,0)))</f>
        <v>0</v>
      </c>
      <c r="J2000" s="1274"/>
      <c r="K2000" s="533">
        <f t="shared" si="163"/>
        <v>0</v>
      </c>
      <c r="L2000" s="1275">
        <f>IF($L1985="TC",0,IF($L1985="Nso",0,VLOOKUP($A1982,'Marks Entry'!$B$9:$FN$108,106,0)))</f>
        <v>0</v>
      </c>
      <c r="M2000" s="1276"/>
      <c r="N2000" s="537">
        <f t="shared" si="164"/>
        <v>0</v>
      </c>
      <c r="O2000" s="544" t="str">
        <f>IF($L1985="TC",0,IF($L1985="Nso",0,VLOOKUP($A1982,'Marks Entry'!$B$9:$FN$108,110,0)))</f>
        <v>E</v>
      </c>
      <c r="P2000" s="1007"/>
    </row>
    <row r="2001" spans="1:16" s="73" customFormat="1" ht="20.45" customHeight="1" thickBot="1">
      <c r="A2001" s="1425"/>
      <c r="B2001" s="543" t="s">
        <v>210</v>
      </c>
      <c r="C2001" s="1277" t="str">
        <f>'Marks Entry'!$DH$3</f>
        <v>SOCIAL SCIENCE</v>
      </c>
      <c r="D2001" s="1278"/>
      <c r="E2001" s="527">
        <f>IF($L1985="TC",0,IF($L1985="Nso",0,VLOOKUP($A1982,'Marks Entry'!$B$9:$FN$108,113,0)))</f>
        <v>0</v>
      </c>
      <c r="F2001" s="527">
        <f>IF($L1985="TC",0,IF($L1985="Nso",0,VLOOKUP($A1982,'Marks Entry'!$B$9:$FN$108,116,0)))</f>
        <v>0</v>
      </c>
      <c r="G2001" s="527">
        <f>IF($L1985="TC",0,IF($L1985="Nso",0,VLOOKUP($A1982,'Marks Entry'!$B$9:$FN$108,119,0)))</f>
        <v>0</v>
      </c>
      <c r="H2001" s="530">
        <f t="shared" si="162"/>
        <v>0</v>
      </c>
      <c r="I2001" s="1279">
        <f>IF($L1985="TC",0,IF($L1985="Nso",0,VLOOKUP($A1982,'Marks Entry'!$B$9:$FN$108,123,0)))</f>
        <v>0</v>
      </c>
      <c r="J2001" s="1280"/>
      <c r="K2001" s="534">
        <f t="shared" si="163"/>
        <v>0</v>
      </c>
      <c r="L2001" s="1281">
        <f>IF($L1985="TC",0,IF($L1985="Nso",0,VLOOKUP($A1982,'Marks Entry'!$B$9:$FN$108,126,0)))</f>
        <v>0</v>
      </c>
      <c r="M2001" s="1282"/>
      <c r="N2001" s="537">
        <f t="shared" si="164"/>
        <v>0</v>
      </c>
      <c r="O2001" s="544" t="str">
        <f>IF($L1985="TC",0,IF($L1985="Nso",0,VLOOKUP($A1982,'Marks Entry'!$B$9:$FN$108,130,0)))</f>
        <v>E</v>
      </c>
      <c r="P2001" s="1007"/>
    </row>
    <row r="2002" spans="1:16" s="73" customFormat="1" ht="20.45" customHeight="1">
      <c r="A2002" s="1425"/>
      <c r="B2002" s="543" t="s">
        <v>210</v>
      </c>
      <c r="C2002" s="1350" t="s">
        <v>87</v>
      </c>
      <c r="D2002" s="1351"/>
      <c r="E2002" s="1352"/>
      <c r="F2002" s="1356" t="s">
        <v>88</v>
      </c>
      <c r="G2002" s="1357"/>
      <c r="H2002" s="1358" t="s">
        <v>89</v>
      </c>
      <c r="I2002" s="1358"/>
      <c r="J2002" s="1359" t="s">
        <v>44</v>
      </c>
      <c r="K2002" s="1360"/>
      <c r="L2002" s="236" t="s">
        <v>95</v>
      </c>
      <c r="M2002" s="691" t="s">
        <v>208</v>
      </c>
      <c r="N2002" s="200" t="s">
        <v>42</v>
      </c>
      <c r="O2002" s="545" t="s">
        <v>46</v>
      </c>
      <c r="P2002" s="1007"/>
    </row>
    <row r="2003" spans="1:16" s="73" customFormat="1" ht="20.45" customHeight="1" thickBot="1">
      <c r="A2003" s="1425"/>
      <c r="B2003" s="543" t="s">
        <v>210</v>
      </c>
      <c r="C2003" s="1353"/>
      <c r="D2003" s="1354"/>
      <c r="E2003" s="1355"/>
      <c r="F2003" s="1361">
        <f>IF($L1985="TC",0,IF($L1985="Nso",0,VLOOKUP($A1982,'Marks Entry'!$B$9:$FN$108,161,0)))</f>
        <v>1200</v>
      </c>
      <c r="G2003" s="1362"/>
      <c r="H2003" s="1363">
        <f>IF($L1985="TC",0,IF($L1985="Nso",0,VLOOKUP($A1982,'Marks Entry'!$B$9:$FN$108,162,0)))</f>
        <v>0</v>
      </c>
      <c r="I2003" s="1363"/>
      <c r="J2003" s="1364">
        <f>IF($L1985="TC",0,IF($L1985="Nso",0,VLOOKUP($A1982,'Marks Entry'!$B$9:$FN$108,163,0)))</f>
        <v>0</v>
      </c>
      <c r="K2003" s="1365"/>
      <c r="L2003" s="237" t="str">
        <f>IF($L1985="TC",0,IF($L1985="Nso",0,VLOOKUP($A1982,'Marks Entry'!$B$9:$FN$108,164,0)))</f>
        <v/>
      </c>
      <c r="M2003" s="237" t="str">
        <f>IF($L1985="TC",0,IF($L1985="Nso",0,VLOOKUP($A1982,'Marks Entry'!$B$9:$FN$108,165,0)))</f>
        <v/>
      </c>
      <c r="N2003" s="542" t="str">
        <f>IF($L1985="TC","TC",IF($L1985="Nso","NSO",VLOOKUP($A1982,'Marks Entry'!$B$9:$FN$108,166,0)))</f>
        <v>PROMOTED</v>
      </c>
      <c r="O2003" s="546" t="str">
        <f>IF($L1985="Nso",0,VLOOKUP($A1982,'Marks Entry'!$B$9:$FN$108,168,0))</f>
        <v/>
      </c>
      <c r="P2003" s="1007"/>
    </row>
    <row r="2004" spans="1:16" s="73" customFormat="1" ht="20.45" customHeight="1">
      <c r="A2004" s="1425"/>
      <c r="B2004" s="543" t="s">
        <v>210</v>
      </c>
      <c r="C2004" s="1332" t="s">
        <v>62</v>
      </c>
      <c r="D2004" s="1333"/>
      <c r="E2004" s="1333"/>
      <c r="F2004" s="1333"/>
      <c r="G2004" s="1333"/>
      <c r="H2004" s="1333"/>
      <c r="I2004" s="1334"/>
      <c r="J2004" s="1335" t="s">
        <v>63</v>
      </c>
      <c r="K2004" s="1335"/>
      <c r="L2004" s="1336"/>
      <c r="M2004" s="238">
        <f>IF($L1985="TC",0,IF($L1985="Nso",0,VLOOKUP($A1982,'Marks Entry'!$B$9:$FN$108,158,0)))</f>
        <v>0</v>
      </c>
      <c r="N2004" s="1337" t="s">
        <v>104</v>
      </c>
      <c r="O2004" s="1338"/>
      <c r="P2004" s="1007"/>
    </row>
    <row r="2005" spans="1:16" s="73" customFormat="1" ht="20.45" customHeight="1" thickBot="1">
      <c r="A2005" s="1425"/>
      <c r="B2005" s="543" t="s">
        <v>210</v>
      </c>
      <c r="C2005" s="1339" t="s">
        <v>57</v>
      </c>
      <c r="D2005" s="1340"/>
      <c r="E2005" s="1340"/>
      <c r="F2005" s="1341" t="s">
        <v>168</v>
      </c>
      <c r="G2005" s="1341"/>
      <c r="H2005" s="1341"/>
      <c r="I2005" s="523" t="s">
        <v>50</v>
      </c>
      <c r="J2005" s="1342" t="s">
        <v>64</v>
      </c>
      <c r="K2005" s="1342"/>
      <c r="L2005" s="1343"/>
      <c r="M2005" s="239">
        <f>IF($L1985="TC",0,IF($L1985="Nso",0,VLOOKUP($A1982,'Marks Entry'!$B$9:$FN$108,159,0)))</f>
        <v>0</v>
      </c>
      <c r="N2005" s="1344" t="str">
        <f>IF($L1985="TC",0,IF($L1985="Nso",0,VLOOKUP($A1982,'Marks Entry'!$B$9:$FN$108,160,0)))</f>
        <v/>
      </c>
      <c r="O2005" s="1345"/>
      <c r="P2005" s="1007"/>
    </row>
    <row r="2006" spans="1:16" s="73" customFormat="1" ht="20.45" customHeight="1">
      <c r="A2006" s="1425"/>
      <c r="B2006" s="543" t="s">
        <v>210</v>
      </c>
      <c r="C2006" s="1339"/>
      <c r="D2006" s="1340"/>
      <c r="E2006" s="1340"/>
      <c r="F2006" s="1341"/>
      <c r="G2006" s="1341"/>
      <c r="H2006" s="1341"/>
      <c r="I2006" s="524" t="s">
        <v>102</v>
      </c>
      <c r="J2006" s="1346" t="s">
        <v>65</v>
      </c>
      <c r="K2006" s="1346"/>
      <c r="L2006" s="1347"/>
      <c r="M2006" s="1348" t="str">
        <f>IF($L1985="TC",0,IF($L1985="Nso",0,VLOOKUP($A1982,'Marks Entry'!$B$9:$FN$108,169,0)))</f>
        <v>Need Improvement</v>
      </c>
      <c r="N2006" s="1348"/>
      <c r="O2006" s="1349"/>
      <c r="P2006" s="1007"/>
    </row>
    <row r="2007" spans="1:16" s="73" customFormat="1" ht="20.45" customHeight="1">
      <c r="A2007" s="1425"/>
      <c r="B2007" s="543" t="s">
        <v>210</v>
      </c>
      <c r="C2007" s="1397" t="str">
        <f>'Marks Entry'!$EB$3</f>
        <v>Work Exp.</v>
      </c>
      <c r="D2007" s="1398"/>
      <c r="E2007" s="1399"/>
      <c r="F2007" s="1400" t="str">
        <f>IF($L1985="TC",0,IF($L1985="Nso",0,VLOOKUP($A1982,'Marks Entry'!$B$9:$GM$108,186,0)))</f>
        <v>0/100</v>
      </c>
      <c r="G2007" s="1400"/>
      <c r="H2007" s="1400"/>
      <c r="I2007" s="59" t="str">
        <f>IF($L1985="TC",0,IF($L1985="Nso",0,VLOOKUP($A1982,'Marks Entry'!$B$9:$GM$108,139,0)))</f>
        <v>E</v>
      </c>
      <c r="J2007" s="1401" t="s">
        <v>81</v>
      </c>
      <c r="K2007" s="1401"/>
      <c r="L2007" s="1402"/>
      <c r="M2007" s="1403">
        <f>'Marks Entry'!$AA$2</f>
        <v>45041</v>
      </c>
      <c r="N2007" s="1403"/>
      <c r="O2007" s="1404"/>
      <c r="P2007" s="1007"/>
    </row>
    <row r="2008" spans="1:16" s="73" customFormat="1" ht="20.45" customHeight="1">
      <c r="A2008" s="1425"/>
      <c r="B2008" s="543" t="s">
        <v>210</v>
      </c>
      <c r="C2008" s="1405" t="str">
        <f>'Marks Entry'!$EK$3</f>
        <v>Art Edu.</v>
      </c>
      <c r="D2008" s="1400"/>
      <c r="E2008" s="1400"/>
      <c r="F2008" s="1406" t="str">
        <f>IF($L1985="TC",0,IF($L1985="Nso",0,VLOOKUP($A1982,'Marks Entry'!$B$9:$GM$108,190,0)))</f>
        <v>0/100</v>
      </c>
      <c r="G2008" s="1407"/>
      <c r="H2008" s="1408"/>
      <c r="I2008" s="59" t="str">
        <f>IF($L1985="TC",0,IF($L1985="Nso",0,VLOOKUP($A1982,'Marks Entry'!$B$9:$GM$108,148,0)))</f>
        <v>E</v>
      </c>
      <c r="J2008" s="1409"/>
      <c r="K2008" s="1409"/>
      <c r="L2008" s="1410"/>
      <c r="M2008" s="1410"/>
      <c r="N2008" s="1410"/>
      <c r="O2008" s="1411"/>
      <c r="P2008" s="1007"/>
    </row>
    <row r="2009" spans="1:16" s="73" customFormat="1" ht="20.45" customHeight="1">
      <c r="A2009" s="1425"/>
      <c r="B2009" s="543" t="s">
        <v>210</v>
      </c>
      <c r="C2009" s="1366" t="str">
        <f>'Marks Entry'!$ET$3</f>
        <v>HEALTH &amp; PHY. EDU.</v>
      </c>
      <c r="D2009" s="1367"/>
      <c r="E2009" s="1367"/>
      <c r="F2009" s="1368" t="str">
        <f>IF($L1985="TC",0,IF($L1985="Nso",0,VLOOKUP($A1982,'Marks Entry'!$B$9:$GM$108,194,0)))</f>
        <v>0/100</v>
      </c>
      <c r="G2009" s="1369"/>
      <c r="H2009" s="1370"/>
      <c r="I2009" s="59" t="str">
        <f>IF($L1985="TC",0,IF($L1985="Nso",0,VLOOKUP($A1982,'Marks Entry'!$B$9:$GM$108,157,0)))</f>
        <v>E</v>
      </c>
      <c r="J2009" s="1371" t="s">
        <v>77</v>
      </c>
      <c r="K2009" s="1372"/>
      <c r="L2009" s="1373"/>
      <c r="M2009" s="1377"/>
      <c r="N2009" s="1372"/>
      <c r="O2009" s="1378"/>
      <c r="P2009" s="1007"/>
    </row>
    <row r="2010" spans="1:16" s="73" customFormat="1" ht="20.45" customHeight="1">
      <c r="A2010" s="1425"/>
      <c r="B2010" s="543" t="s">
        <v>210</v>
      </c>
      <c r="C2010" s="1381" t="s">
        <v>66</v>
      </c>
      <c r="D2010" s="1382"/>
      <c r="E2010" s="1382"/>
      <c r="F2010" s="1382"/>
      <c r="G2010" s="1382"/>
      <c r="H2010" s="1382"/>
      <c r="I2010" s="1383"/>
      <c r="J2010" s="1374"/>
      <c r="K2010" s="1375"/>
      <c r="L2010" s="1376"/>
      <c r="M2010" s="1379"/>
      <c r="N2010" s="1375"/>
      <c r="O2010" s="1380"/>
      <c r="P2010" s="1007"/>
    </row>
    <row r="2011" spans="1:16" s="73" customFormat="1" ht="20.45" customHeight="1" thickBot="1">
      <c r="A2011" s="1425"/>
      <c r="B2011" s="543" t="s">
        <v>210</v>
      </c>
      <c r="C2011" s="60" t="s">
        <v>67</v>
      </c>
      <c r="D2011" s="1384" t="s">
        <v>72</v>
      </c>
      <c r="E2011" s="1385"/>
      <c r="F2011" s="1384" t="s">
        <v>73</v>
      </c>
      <c r="G2011" s="1386"/>
      <c r="H2011" s="1386"/>
      <c r="I2011" s="1387"/>
      <c r="J2011" s="1388" t="s">
        <v>78</v>
      </c>
      <c r="K2011" s="1389"/>
      <c r="L2011" s="1389"/>
      <c r="M2011" s="1389"/>
      <c r="N2011" s="1389"/>
      <c r="O2011" s="1390"/>
      <c r="P2011" s="1007"/>
    </row>
    <row r="2012" spans="1:16" s="73" customFormat="1" ht="20.45" customHeight="1">
      <c r="A2012" s="1425"/>
      <c r="B2012" s="543" t="s">
        <v>210</v>
      </c>
      <c r="C2012" s="690" t="s">
        <v>68</v>
      </c>
      <c r="D2012" s="1328" t="s">
        <v>211</v>
      </c>
      <c r="E2012" s="1327"/>
      <c r="F2012" s="1394" t="s">
        <v>74</v>
      </c>
      <c r="G2012" s="1395"/>
      <c r="H2012" s="1395"/>
      <c r="I2012" s="1396"/>
      <c r="J2012" s="1391"/>
      <c r="K2012" s="1392"/>
      <c r="L2012" s="1392"/>
      <c r="M2012" s="1392"/>
      <c r="N2012" s="1392"/>
      <c r="O2012" s="1393"/>
      <c r="P2012" s="1007"/>
    </row>
    <row r="2013" spans="1:16" s="73" customFormat="1" ht="20.45" customHeight="1">
      <c r="A2013" s="1425"/>
      <c r="B2013" s="543" t="s">
        <v>210</v>
      </c>
      <c r="C2013" s="689" t="s">
        <v>69</v>
      </c>
      <c r="D2013" s="1275" t="s">
        <v>212</v>
      </c>
      <c r="E2013" s="1274"/>
      <c r="F2013" s="1413" t="s">
        <v>75</v>
      </c>
      <c r="G2013" s="1414"/>
      <c r="H2013" s="1414"/>
      <c r="I2013" s="1415"/>
      <c r="J2013" s="1391"/>
      <c r="K2013" s="1392"/>
      <c r="L2013" s="1392"/>
      <c r="M2013" s="1392"/>
      <c r="N2013" s="1392"/>
      <c r="O2013" s="1393"/>
      <c r="P2013" s="1007"/>
    </row>
    <row r="2014" spans="1:16" s="73" customFormat="1" ht="20.45" customHeight="1">
      <c r="A2014" s="1425"/>
      <c r="B2014" s="543" t="s">
        <v>210</v>
      </c>
      <c r="C2014" s="689" t="s">
        <v>71</v>
      </c>
      <c r="D2014" s="1275" t="s">
        <v>213</v>
      </c>
      <c r="E2014" s="1274"/>
      <c r="F2014" s="1413" t="s">
        <v>76</v>
      </c>
      <c r="G2014" s="1414"/>
      <c r="H2014" s="1414"/>
      <c r="I2014" s="1415"/>
      <c r="J2014" s="1416" t="s">
        <v>90</v>
      </c>
      <c r="K2014" s="1417"/>
      <c r="L2014" s="1417"/>
      <c r="M2014" s="1417"/>
      <c r="N2014" s="1417"/>
      <c r="O2014" s="1418"/>
      <c r="P2014" s="1007"/>
    </row>
    <row r="2015" spans="1:16" s="73" customFormat="1" ht="20.45" customHeight="1">
      <c r="A2015" s="1425"/>
      <c r="B2015" s="543" t="s">
        <v>210</v>
      </c>
      <c r="C2015" s="689" t="s">
        <v>70</v>
      </c>
      <c r="D2015" s="1275" t="s">
        <v>214</v>
      </c>
      <c r="E2015" s="1274"/>
      <c r="F2015" s="1413" t="s">
        <v>103</v>
      </c>
      <c r="G2015" s="1414"/>
      <c r="H2015" s="1414"/>
      <c r="I2015" s="1415"/>
      <c r="J2015" s="1416"/>
      <c r="K2015" s="1417"/>
      <c r="L2015" s="1417"/>
      <c r="M2015" s="1417"/>
      <c r="N2015" s="1417"/>
      <c r="O2015" s="1418"/>
      <c r="P2015" s="1007"/>
    </row>
    <row r="2016" spans="1:16" s="73" customFormat="1" ht="20.45" customHeight="1" thickBot="1">
      <c r="A2016" s="1425"/>
      <c r="B2016" s="547" t="s">
        <v>210</v>
      </c>
      <c r="C2016" s="548" t="s">
        <v>153</v>
      </c>
      <c r="D2016" s="1281" t="s">
        <v>215</v>
      </c>
      <c r="E2016" s="1280"/>
      <c r="F2016" s="1422" t="s">
        <v>216</v>
      </c>
      <c r="G2016" s="1423"/>
      <c r="H2016" s="1423"/>
      <c r="I2016" s="1424"/>
      <c r="J2016" s="1419"/>
      <c r="K2016" s="1420"/>
      <c r="L2016" s="1420"/>
      <c r="M2016" s="1420"/>
      <c r="N2016" s="1420"/>
      <c r="O2016" s="1421"/>
      <c r="P2016" s="1007"/>
    </row>
    <row r="2017" spans="1:16" s="73" customFormat="1" ht="21" customHeight="1">
      <c r="A2017" s="1412"/>
      <c r="B2017" s="1412"/>
      <c r="C2017" s="1412"/>
      <c r="D2017" s="1412"/>
      <c r="E2017" s="1412"/>
      <c r="F2017" s="1412"/>
      <c r="G2017" s="1412"/>
      <c r="H2017" s="1412"/>
      <c r="I2017" s="1412"/>
      <c r="J2017" s="1412"/>
      <c r="K2017" s="1412"/>
      <c r="L2017" s="1412"/>
      <c r="M2017" s="1412"/>
      <c r="N2017" s="1412"/>
      <c r="O2017" s="1412"/>
      <c r="P2017" s="1412"/>
    </row>
    <row r="2018" spans="1:16" s="73" customFormat="1" ht="21" customHeight="1">
      <c r="A2018" s="692"/>
      <c r="B2018" s="688"/>
      <c r="C2018" s="688"/>
      <c r="D2018" s="688"/>
      <c r="E2018" s="688"/>
      <c r="F2018" s="688"/>
      <c r="G2018" s="688"/>
      <c r="H2018" s="688"/>
      <c r="I2018" s="688"/>
      <c r="J2018" s="688"/>
      <c r="K2018" s="688"/>
      <c r="L2018" s="688"/>
      <c r="M2018" s="688"/>
      <c r="N2018" s="688"/>
      <c r="O2018" s="688"/>
      <c r="P2018" s="688"/>
    </row>
    <row r="2019" spans="1:16" s="73" customFormat="1" ht="17.25" customHeight="1" thickBot="1">
      <c r="A2019" s="241">
        <f>A1982+1</f>
        <v>56</v>
      </c>
      <c r="B2019" s="1302" t="s">
        <v>53</v>
      </c>
      <c r="C2019" s="1302"/>
      <c r="D2019" s="1302"/>
      <c r="E2019" s="1302"/>
      <c r="F2019" s="1302"/>
      <c r="G2019" s="1302"/>
      <c r="H2019" s="1302"/>
      <c r="I2019" s="1302"/>
      <c r="J2019" s="1302"/>
      <c r="K2019" s="1302"/>
      <c r="L2019" s="1302"/>
      <c r="M2019" s="1302"/>
      <c r="N2019" s="1302"/>
      <c r="O2019" s="1302"/>
      <c r="P2019" s="1007"/>
    </row>
    <row r="2020" spans="1:16" s="73" customFormat="1" ht="44.25" customHeight="1">
      <c r="A2020" s="1425"/>
      <c r="B2020" s="1304" t="str">
        <f>IF(L2022&gt;0,CONCATENATE(I2022,L2022),0)</f>
        <v>Roll No.:-956</v>
      </c>
      <c r="C2020" s="1306"/>
      <c r="D2020" s="1308" t="str">
        <f>Master!$E$8</f>
        <v>Govt. Sr. Secondary School Raimalwada</v>
      </c>
      <c r="E2020" s="1309"/>
      <c r="F2020" s="1309"/>
      <c r="G2020" s="1309"/>
      <c r="H2020" s="1309"/>
      <c r="I2020" s="1309"/>
      <c r="J2020" s="1309"/>
      <c r="K2020" s="1309"/>
      <c r="L2020" s="1309"/>
      <c r="M2020" s="1309"/>
      <c r="N2020" s="1309"/>
      <c r="O2020" s="1310"/>
      <c r="P2020" s="1007"/>
    </row>
    <row r="2021" spans="1:16" s="73" customFormat="1" ht="26.25" customHeight="1" thickBot="1">
      <c r="A2021" s="1425"/>
      <c r="B2021" s="1305"/>
      <c r="C2021" s="1307"/>
      <c r="D2021" s="1311" t="str">
        <f>Master!$E$11</f>
        <v>P.S.-Bapini (Jodhpur)</v>
      </c>
      <c r="E2021" s="1311"/>
      <c r="F2021" s="1311"/>
      <c r="G2021" s="1311"/>
      <c r="H2021" s="1311"/>
      <c r="I2021" s="1311"/>
      <c r="J2021" s="1311"/>
      <c r="K2021" s="1311"/>
      <c r="L2021" s="1311"/>
      <c r="M2021" s="1311"/>
      <c r="N2021" s="1311"/>
      <c r="O2021" s="1312"/>
      <c r="P2021" s="1007"/>
    </row>
    <row r="2022" spans="1:16" s="73" customFormat="1" ht="15" customHeight="1">
      <c r="A2022" s="1425"/>
      <c r="B2022" s="1313"/>
      <c r="C2022" s="1314" t="s">
        <v>163</v>
      </c>
      <c r="D2022" s="1315"/>
      <c r="E2022" s="1315"/>
      <c r="F2022" s="1315"/>
      <c r="G2022" s="1315"/>
      <c r="H2022" s="1316"/>
      <c r="I2022" s="1320" t="s">
        <v>125</v>
      </c>
      <c r="J2022" s="1321"/>
      <c r="K2022" s="1321"/>
      <c r="L2022" s="1286">
        <f>VLOOKUP(A2019,'Marks Entry'!$B$9:$G$108,6)</f>
        <v>956</v>
      </c>
      <c r="M2022" s="1288" t="str">
        <f>CONCATENATE('Marks Entry'!$C$3,"0",'Marks Entry'!$G$3)</f>
        <v>School U-Dise Code :-08151106901</v>
      </c>
      <c r="N2022" s="1289"/>
      <c r="O2022" s="1290"/>
      <c r="P2022" s="1007"/>
    </row>
    <row r="2023" spans="1:16" s="73" customFormat="1" ht="15" customHeight="1">
      <c r="A2023" s="1425"/>
      <c r="B2023" s="1313"/>
      <c r="C2023" s="1314"/>
      <c r="D2023" s="1315"/>
      <c r="E2023" s="1315"/>
      <c r="F2023" s="1315"/>
      <c r="G2023" s="1315"/>
      <c r="H2023" s="1316"/>
      <c r="I2023" s="1320"/>
      <c r="J2023" s="1321"/>
      <c r="K2023" s="1321"/>
      <c r="L2023" s="1286"/>
      <c r="M2023" s="1291" t="str">
        <f>CONCATENATE('Marks Entry'!$I$3,'Marks Entry'!$J$3)</f>
        <v>Session :-2022-23</v>
      </c>
      <c r="N2023" s="1292"/>
      <c r="O2023" s="1293"/>
      <c r="P2023" s="1007"/>
    </row>
    <row r="2024" spans="1:16" s="73" customFormat="1" ht="15" customHeight="1" thickBot="1">
      <c r="A2024" s="1425"/>
      <c r="B2024" s="1313"/>
      <c r="C2024" s="1317"/>
      <c r="D2024" s="1318"/>
      <c r="E2024" s="1318"/>
      <c r="F2024" s="1318"/>
      <c r="G2024" s="1318"/>
      <c r="H2024" s="1319"/>
      <c r="I2024" s="1322"/>
      <c r="J2024" s="1323"/>
      <c r="K2024" s="1323"/>
      <c r="L2024" s="1287"/>
      <c r="M2024" s="1294"/>
      <c r="N2024" s="1295"/>
      <c r="O2024" s="1296"/>
      <c r="P2024" s="1007"/>
    </row>
    <row r="2025" spans="1:16" s="73" customFormat="1" ht="19.5" customHeight="1">
      <c r="A2025" s="1425"/>
      <c r="B2025" s="543" t="s">
        <v>210</v>
      </c>
      <c r="C2025" s="1297" t="s">
        <v>21</v>
      </c>
      <c r="D2025" s="1298"/>
      <c r="E2025" s="1298"/>
      <c r="F2025" s="1298"/>
      <c r="G2025" s="1299"/>
      <c r="H2025" s="13" t="s">
        <v>161</v>
      </c>
      <c r="I2025" s="1300">
        <f>VLOOKUP($A2019,'Marks Entry'!$B$9:$FN$108,4,0)</f>
        <v>0</v>
      </c>
      <c r="J2025" s="1300"/>
      <c r="K2025" s="1300"/>
      <c r="L2025" s="1300"/>
      <c r="M2025" s="1300"/>
      <c r="N2025" s="1300"/>
      <c r="O2025" s="1301"/>
      <c r="P2025" s="1007"/>
    </row>
    <row r="2026" spans="1:16" s="73" customFormat="1" ht="19.5" customHeight="1">
      <c r="A2026" s="1425"/>
      <c r="B2026" s="543" t="s">
        <v>210</v>
      </c>
      <c r="C2026" s="1283" t="s">
        <v>23</v>
      </c>
      <c r="D2026" s="1284"/>
      <c r="E2026" s="1284"/>
      <c r="F2026" s="1284"/>
      <c r="G2026" s="1285"/>
      <c r="H2026" s="25" t="s">
        <v>161</v>
      </c>
      <c r="I2026" s="1252">
        <f>VLOOKUP($A2019,'Marks Entry'!$B$9:$FN$108,7,0)</f>
        <v>0</v>
      </c>
      <c r="J2026" s="1252"/>
      <c r="K2026" s="1252"/>
      <c r="L2026" s="1252"/>
      <c r="M2026" s="1252"/>
      <c r="N2026" s="1252"/>
      <c r="O2026" s="1253"/>
      <c r="P2026" s="1007"/>
    </row>
    <row r="2027" spans="1:16" s="73" customFormat="1" ht="19.5" customHeight="1">
      <c r="A2027" s="1425"/>
      <c r="B2027" s="543" t="s">
        <v>210</v>
      </c>
      <c r="C2027" s="1283" t="s">
        <v>24</v>
      </c>
      <c r="D2027" s="1284"/>
      <c r="E2027" s="1284"/>
      <c r="F2027" s="1284"/>
      <c r="G2027" s="1285"/>
      <c r="H2027" s="25" t="s">
        <v>161</v>
      </c>
      <c r="I2027" s="1252">
        <f>VLOOKUP($A2019,'Marks Entry'!$B$9:$FN$108,8,0)</f>
        <v>0</v>
      </c>
      <c r="J2027" s="1252"/>
      <c r="K2027" s="1252"/>
      <c r="L2027" s="1252"/>
      <c r="M2027" s="1252"/>
      <c r="N2027" s="1252"/>
      <c r="O2027" s="1253"/>
      <c r="P2027" s="1007"/>
    </row>
    <row r="2028" spans="1:16" s="73" customFormat="1" ht="19.5" customHeight="1">
      <c r="A2028" s="1425"/>
      <c r="B2028" s="543" t="s">
        <v>210</v>
      </c>
      <c r="C2028" s="1283" t="s">
        <v>55</v>
      </c>
      <c r="D2028" s="1284"/>
      <c r="E2028" s="1284"/>
      <c r="F2028" s="1284"/>
      <c r="G2028" s="1285"/>
      <c r="H2028" s="25" t="s">
        <v>161</v>
      </c>
      <c r="I2028" s="1252">
        <f>VLOOKUP($A2019,'Marks Entry'!$B$9:$FN$108,9,0)</f>
        <v>0</v>
      </c>
      <c r="J2028" s="1252"/>
      <c r="K2028" s="1252"/>
      <c r="L2028" s="1252"/>
      <c r="M2028" s="1252"/>
      <c r="N2028" s="1252"/>
      <c r="O2028" s="1253"/>
      <c r="P2028" s="1007"/>
    </row>
    <row r="2029" spans="1:16" s="73" customFormat="1" ht="19.5" customHeight="1">
      <c r="A2029" s="1425"/>
      <c r="B2029" s="543" t="s">
        <v>210</v>
      </c>
      <c r="C2029" s="1283" t="s">
        <v>56</v>
      </c>
      <c r="D2029" s="1284"/>
      <c r="E2029" s="1284"/>
      <c r="F2029" s="1284"/>
      <c r="G2029" s="1285"/>
      <c r="H2029" s="25" t="s">
        <v>161</v>
      </c>
      <c r="I2029" s="1251" t="str">
        <f>CONCATENATE('Marks Entry'!$G$4,'Marks Entry'!$J$4)</f>
        <v>6(A)</v>
      </c>
      <c r="J2029" s="1252"/>
      <c r="K2029" s="1252"/>
      <c r="L2029" s="1252"/>
      <c r="M2029" s="1252"/>
      <c r="N2029" s="1252"/>
      <c r="O2029" s="1253"/>
      <c r="P2029" s="1007"/>
    </row>
    <row r="2030" spans="1:16" s="73" customFormat="1" ht="19.5" customHeight="1" thickBot="1">
      <c r="A2030" s="1425"/>
      <c r="B2030" s="543" t="s">
        <v>210</v>
      </c>
      <c r="C2030" s="1254" t="s">
        <v>26</v>
      </c>
      <c r="D2030" s="1255"/>
      <c r="E2030" s="1255"/>
      <c r="F2030" s="1255"/>
      <c r="G2030" s="1256"/>
      <c r="H2030" s="61" t="s">
        <v>161</v>
      </c>
      <c r="I2030" s="1257">
        <f>VLOOKUP($A2019,'Marks Entry'!$B$9:$FN$108,10,0)</f>
        <v>0</v>
      </c>
      <c r="J2030" s="1257"/>
      <c r="K2030" s="1257"/>
      <c r="L2030" s="1257"/>
      <c r="M2030" s="1257"/>
      <c r="N2030" s="1257"/>
      <c r="O2030" s="1258"/>
      <c r="P2030" s="1007"/>
    </row>
    <row r="2031" spans="1:16" s="73" customFormat="1" ht="34.5" customHeight="1">
      <c r="A2031" s="1425"/>
      <c r="B2031" s="543" t="s">
        <v>210</v>
      </c>
      <c r="C2031" s="1259" t="s">
        <v>57</v>
      </c>
      <c r="D2031" s="1260"/>
      <c r="E2031" s="525" t="s">
        <v>82</v>
      </c>
      <c r="F2031" s="525" t="s">
        <v>83</v>
      </c>
      <c r="G2031" s="525" t="str">
        <f>'Marks Entry'!$R$5</f>
        <v>No Bag Day Activity</v>
      </c>
      <c r="H2031" s="521" t="s">
        <v>32</v>
      </c>
      <c r="I2031" s="1261" t="s">
        <v>58</v>
      </c>
      <c r="J2031" s="1262"/>
      <c r="K2031" s="522" t="s">
        <v>203</v>
      </c>
      <c r="L2031" s="1263" t="s">
        <v>94</v>
      </c>
      <c r="M2031" s="1264"/>
      <c r="N2031" s="535" t="s">
        <v>86</v>
      </c>
      <c r="O2031" s="1265" t="s">
        <v>101</v>
      </c>
      <c r="P2031" s="1007"/>
    </row>
    <row r="2032" spans="1:16" s="73" customFormat="1" ht="20.45" customHeight="1" thickBot="1">
      <c r="A2032" s="1425"/>
      <c r="B2032" s="543" t="s">
        <v>210</v>
      </c>
      <c r="C2032" s="1267" t="s">
        <v>59</v>
      </c>
      <c r="D2032" s="1268"/>
      <c r="E2032" s="549">
        <f>'Marks Entry'!$N$7</f>
        <v>10</v>
      </c>
      <c r="F2032" s="549">
        <f>'Marks Entry'!$Q$7</f>
        <v>10</v>
      </c>
      <c r="G2032" s="549">
        <f>'Marks Entry'!$T$7</f>
        <v>10</v>
      </c>
      <c r="H2032" s="111">
        <f>SUM(E2032:G2032)</f>
        <v>30</v>
      </c>
      <c r="I2032" s="1269">
        <f>'Marks Entry'!$X$7</f>
        <v>70</v>
      </c>
      <c r="J2032" s="1270"/>
      <c r="K2032" s="531">
        <f>SUM(H2032,I2032)</f>
        <v>100</v>
      </c>
      <c r="L2032" s="1330">
        <f>'Marks Entry'!$AA$7</f>
        <v>100</v>
      </c>
      <c r="M2032" s="1331"/>
      <c r="N2032" s="536">
        <f>H2032+I2032+L2032</f>
        <v>200</v>
      </c>
      <c r="O2032" s="1266"/>
      <c r="P2032" s="1007"/>
    </row>
    <row r="2033" spans="1:16" s="73" customFormat="1" ht="20.45" customHeight="1">
      <c r="A2033" s="1425"/>
      <c r="B2033" s="543" t="s">
        <v>210</v>
      </c>
      <c r="C2033" s="1324" t="str">
        <f>'Marks Entry'!$L$3</f>
        <v>HINDI</v>
      </c>
      <c r="D2033" s="1325"/>
      <c r="E2033" s="527">
        <f>IF($L2022="TC",0,IF($L2022="Nso",0,VLOOKUP($A2019,'Marks Entry'!$B$9:$FN$108,13,0)))</f>
        <v>0</v>
      </c>
      <c r="F2033" s="527">
        <f>IF($L2022="TC",0,IF($L2022="Nso",0,VLOOKUP($A2019,'Marks Entry'!$B$9:$FN$108,16,0)))</f>
        <v>0</v>
      </c>
      <c r="G2033" s="527">
        <f>IF($L2022="TC",0,IF($L2022="Nso",0,VLOOKUP($A2019,'Marks Entry'!$B$9:$FN$108,19,0)))</f>
        <v>0</v>
      </c>
      <c r="H2033" s="528">
        <f>SUM(E2033:G2033)</f>
        <v>0</v>
      </c>
      <c r="I2033" s="1326">
        <f>IF($L2022="TC",0,IF($L2022="Nso",0,VLOOKUP($A2019,'Marks Entry'!$B$9:$FN$108,23,0)))</f>
        <v>0</v>
      </c>
      <c r="J2033" s="1327"/>
      <c r="K2033" s="532">
        <f>SUM(H2033,I2033)</f>
        <v>0</v>
      </c>
      <c r="L2033" s="1328">
        <f>IF($L2022="TC",0,IF($L2022="Nso",0,VLOOKUP($A2019,'Marks Entry'!$B$9:$FN$108,26,0)))</f>
        <v>0</v>
      </c>
      <c r="M2033" s="1329"/>
      <c r="N2033" s="537">
        <f>SUM(H2033,I2033,L2033)</f>
        <v>0</v>
      </c>
      <c r="O2033" s="544" t="str">
        <f>IF($L2022="TC",0,IF($L2022="Nso",0,VLOOKUP($A2019,'Marks Entry'!$B$9:$FN$108,30,0)))</f>
        <v>E</v>
      </c>
      <c r="P2033" s="1007"/>
    </row>
    <row r="2034" spans="1:16" s="73" customFormat="1" ht="20.45" customHeight="1">
      <c r="A2034" s="1425"/>
      <c r="B2034" s="543" t="s">
        <v>210</v>
      </c>
      <c r="C2034" s="1271" t="str">
        <f>'Marks Entry'!$AF$3</f>
        <v>ENGLISH</v>
      </c>
      <c r="D2034" s="1272"/>
      <c r="E2034" s="527">
        <f>IF($L2022="TC",0,IF($L2022="Nso",0,VLOOKUP($A2019,'Marks Entry'!$B$9:$FN$108,33,0)))</f>
        <v>0</v>
      </c>
      <c r="F2034" s="527">
        <f>IF($L2022="TC",0,IF($L2022="Nso",0,VLOOKUP($A2019,'Marks Entry'!$B$9:$FN$108,36,0)))</f>
        <v>0</v>
      </c>
      <c r="G2034" s="527">
        <f>IF($L2022="TC",0,IF($L2022="Nso",0,VLOOKUP($A2019,'Marks Entry'!$B$9:$FN$108,39,0)))</f>
        <v>0</v>
      </c>
      <c r="H2034" s="529">
        <f t="shared" ref="H2034:H2038" si="165">SUM(E2034:G2034)</f>
        <v>0</v>
      </c>
      <c r="I2034" s="1273">
        <f>IF($L2022="TC",0,IF($L2022="Nso",0,VLOOKUP($A2019,'Marks Entry'!$B$9:$FN$108,43,0)))</f>
        <v>0</v>
      </c>
      <c r="J2034" s="1274"/>
      <c r="K2034" s="533">
        <f t="shared" ref="K2034:K2038" si="166">SUM(H2034,I2034)</f>
        <v>0</v>
      </c>
      <c r="L2034" s="1275">
        <f>IF($L2022="TC",0,IF($L2022="Nso",0,VLOOKUP($A2019,'Marks Entry'!$B$9:$FN$108,46,0)))</f>
        <v>0</v>
      </c>
      <c r="M2034" s="1276"/>
      <c r="N2034" s="537">
        <f t="shared" ref="N2034:N2038" si="167">SUM(H2034,I2034,L2034)</f>
        <v>0</v>
      </c>
      <c r="O2034" s="544" t="str">
        <f>IF($L2022="TC",0,IF($L2022="Nso",0,VLOOKUP($A2019,'Marks Entry'!$B$9:$FN$108,50,0)))</f>
        <v>E</v>
      </c>
      <c r="P2034" s="1007"/>
    </row>
    <row r="2035" spans="1:16" s="73" customFormat="1" ht="20.45" customHeight="1">
      <c r="A2035" s="1425"/>
      <c r="B2035" s="543" t="s">
        <v>210</v>
      </c>
      <c r="C2035" s="1271" t="str">
        <f>'Marks Entry'!$AZ$3</f>
        <v>SANSKRIT</v>
      </c>
      <c r="D2035" s="1272"/>
      <c r="E2035" s="527">
        <f>IF($L2022="TC",0,IF($L2022="Nso",0,VLOOKUP($A2019,'Marks Entry'!$B$9:$FN$108,53,0)))</f>
        <v>0</v>
      </c>
      <c r="F2035" s="527">
        <f>IF($L2022="TC",0,IF($L2022="TC",0,IF($L2022="Nso",0,VLOOKUP($A2019,'Marks Entry'!$B$9:$FN$108,56,0))))</f>
        <v>0</v>
      </c>
      <c r="G2035" s="527">
        <f>IF($L2022="TC",0,IF($L2022="TC",0,IF($L2022="Nso",0,VLOOKUP($A2019,'Marks Entry'!$B$9:$FN$108,59,0))))</f>
        <v>0</v>
      </c>
      <c r="H2035" s="529">
        <f t="shared" si="165"/>
        <v>0</v>
      </c>
      <c r="I2035" s="1273">
        <f>IF($L2022="TC",0,IF($L2022="Nso",0,VLOOKUP($A2019,'Marks Entry'!$B$9:$FN$108,63,0)))</f>
        <v>0</v>
      </c>
      <c r="J2035" s="1274"/>
      <c r="K2035" s="533">
        <f t="shared" si="166"/>
        <v>0</v>
      </c>
      <c r="L2035" s="1275">
        <f>IF($L2022="TC",0,IF($L2022="Nso",0,VLOOKUP($A2019,'Marks Entry'!$B$9:$FN$108,66,0)))</f>
        <v>0</v>
      </c>
      <c r="M2035" s="1276"/>
      <c r="N2035" s="537">
        <f t="shared" si="167"/>
        <v>0</v>
      </c>
      <c r="O2035" s="544" t="str">
        <f>IF($L2022="TC",0,IF($L2022="Nso",0,VLOOKUP($A2019,'Marks Entry'!$B$9:$FN$108,70,0)))</f>
        <v>E</v>
      </c>
      <c r="P2035" s="1007"/>
    </row>
    <row r="2036" spans="1:16" s="73" customFormat="1" ht="20.45" customHeight="1">
      <c r="A2036" s="1425"/>
      <c r="B2036" s="543" t="s">
        <v>210</v>
      </c>
      <c r="C2036" s="1271" t="str">
        <f>'Marks Entry'!$BT$3</f>
        <v>SCIENCE</v>
      </c>
      <c r="D2036" s="1272"/>
      <c r="E2036" s="527">
        <f>IF($L2022="TC",0,IF($L2022="Nso",0,VLOOKUP($A2019,'Marks Entry'!$B$9:$FN$108,73,0)))</f>
        <v>0</v>
      </c>
      <c r="F2036" s="527">
        <f>IF($L2022="TC",0,IF($L2022="Nso",0,VLOOKUP($A2019,'Marks Entry'!$B$9:$FN$108,76,0)))</f>
        <v>0</v>
      </c>
      <c r="G2036" s="527">
        <f>IF($L2022="TC",0,IF($L2022="Nso",0,VLOOKUP($A2019,'Marks Entry'!$B$9:$FN$108,79,0)))</f>
        <v>0</v>
      </c>
      <c r="H2036" s="529">
        <f t="shared" si="165"/>
        <v>0</v>
      </c>
      <c r="I2036" s="1273">
        <f>IF($L2022="TC",0,IF($L2022="Nso",0,VLOOKUP($A2019,'Marks Entry'!$B$9:$FN$108,83,0)))</f>
        <v>0</v>
      </c>
      <c r="J2036" s="1274"/>
      <c r="K2036" s="533">
        <f t="shared" si="166"/>
        <v>0</v>
      </c>
      <c r="L2036" s="1275">
        <f>IF($L2022="TC",0,IF($L2022="Nso",0,VLOOKUP($A2019,'Marks Entry'!$B$9:$FN$108,86,0)))</f>
        <v>0</v>
      </c>
      <c r="M2036" s="1276"/>
      <c r="N2036" s="537">
        <f t="shared" si="167"/>
        <v>0</v>
      </c>
      <c r="O2036" s="544" t="str">
        <f>IF($L2022="TC",0,IF($L2022="Nso",0,VLOOKUP($A2019,'Marks Entry'!$B$9:$FN$108,90,0)))</f>
        <v>E</v>
      </c>
      <c r="P2036" s="1007"/>
    </row>
    <row r="2037" spans="1:16" s="73" customFormat="1" ht="20.45" customHeight="1">
      <c r="A2037" s="1425"/>
      <c r="B2037" s="543" t="s">
        <v>210</v>
      </c>
      <c r="C2037" s="1271" t="str">
        <f>'Marks Entry'!$CN$3</f>
        <v>MATHEMATICS</v>
      </c>
      <c r="D2037" s="1272"/>
      <c r="E2037" s="527">
        <f>IF($L2022="TC",0,IF($L2022="Nso",0,VLOOKUP($A2019,'Marks Entry'!$B$9:$FN$108,93,0)))</f>
        <v>0</v>
      </c>
      <c r="F2037" s="527">
        <f>IF($L2022="TC",0,IF($L2022="Nso",0,VLOOKUP($A2019,'Marks Entry'!$B$9:$FN$108,96,0)))</f>
        <v>0</v>
      </c>
      <c r="G2037" s="527">
        <f>IF($L2022="TC",0,IF($L2022="Nso",0,VLOOKUP($A2019,'Marks Entry'!$B$9:$FN$108,99,0)))</f>
        <v>0</v>
      </c>
      <c r="H2037" s="529">
        <f t="shared" si="165"/>
        <v>0</v>
      </c>
      <c r="I2037" s="1273">
        <f>IF($L2022="TC",0,IF($L2022="Nso",0,VLOOKUP($A2019,'Marks Entry'!$B$9:$FN$108,103,0)))</f>
        <v>0</v>
      </c>
      <c r="J2037" s="1274"/>
      <c r="K2037" s="533">
        <f t="shared" si="166"/>
        <v>0</v>
      </c>
      <c r="L2037" s="1275">
        <f>IF($L2022="TC",0,IF($L2022="Nso",0,VLOOKUP($A2019,'Marks Entry'!$B$9:$FN$108,106,0)))</f>
        <v>0</v>
      </c>
      <c r="M2037" s="1276"/>
      <c r="N2037" s="537">
        <f t="shared" si="167"/>
        <v>0</v>
      </c>
      <c r="O2037" s="544" t="str">
        <f>IF($L2022="TC",0,IF($L2022="Nso",0,VLOOKUP($A2019,'Marks Entry'!$B$9:$FN$108,110,0)))</f>
        <v>E</v>
      </c>
      <c r="P2037" s="1007"/>
    </row>
    <row r="2038" spans="1:16" s="73" customFormat="1" ht="20.45" customHeight="1" thickBot="1">
      <c r="A2038" s="1425"/>
      <c r="B2038" s="543" t="s">
        <v>210</v>
      </c>
      <c r="C2038" s="1277" t="str">
        <f>'Marks Entry'!$DH$3</f>
        <v>SOCIAL SCIENCE</v>
      </c>
      <c r="D2038" s="1278"/>
      <c r="E2038" s="527">
        <f>IF($L2022="TC",0,IF($L2022="Nso",0,VLOOKUP($A2019,'Marks Entry'!$B$9:$FN$108,113,0)))</f>
        <v>0</v>
      </c>
      <c r="F2038" s="527">
        <f>IF($L2022="TC",0,IF($L2022="Nso",0,VLOOKUP($A2019,'Marks Entry'!$B$9:$FN$108,116,0)))</f>
        <v>0</v>
      </c>
      <c r="G2038" s="527">
        <f>IF($L2022="TC",0,IF($L2022="Nso",0,VLOOKUP($A2019,'Marks Entry'!$B$9:$FN$108,119,0)))</f>
        <v>0</v>
      </c>
      <c r="H2038" s="530">
        <f t="shared" si="165"/>
        <v>0</v>
      </c>
      <c r="I2038" s="1279">
        <f>IF($L2022="TC",0,IF($L2022="Nso",0,VLOOKUP($A2019,'Marks Entry'!$B$9:$FN$108,123,0)))</f>
        <v>0</v>
      </c>
      <c r="J2038" s="1280"/>
      <c r="K2038" s="534">
        <f t="shared" si="166"/>
        <v>0</v>
      </c>
      <c r="L2038" s="1281">
        <f>IF($L2022="TC",0,IF($L2022="Nso",0,VLOOKUP($A2019,'Marks Entry'!$B$9:$FN$108,126,0)))</f>
        <v>0</v>
      </c>
      <c r="M2038" s="1282"/>
      <c r="N2038" s="537">
        <f t="shared" si="167"/>
        <v>0</v>
      </c>
      <c r="O2038" s="544" t="str">
        <f>IF($L2022="TC",0,IF($L2022="Nso",0,VLOOKUP($A2019,'Marks Entry'!$B$9:$FN$108,130,0)))</f>
        <v>E</v>
      </c>
      <c r="P2038" s="1007"/>
    </row>
    <row r="2039" spans="1:16" s="73" customFormat="1" ht="20.45" customHeight="1">
      <c r="A2039" s="1425"/>
      <c r="B2039" s="543" t="s">
        <v>210</v>
      </c>
      <c r="C2039" s="1350" t="s">
        <v>87</v>
      </c>
      <c r="D2039" s="1351"/>
      <c r="E2039" s="1352"/>
      <c r="F2039" s="1356" t="s">
        <v>88</v>
      </c>
      <c r="G2039" s="1357"/>
      <c r="H2039" s="1358" t="s">
        <v>89</v>
      </c>
      <c r="I2039" s="1358"/>
      <c r="J2039" s="1359" t="s">
        <v>44</v>
      </c>
      <c r="K2039" s="1360"/>
      <c r="L2039" s="236" t="s">
        <v>95</v>
      </c>
      <c r="M2039" s="691" t="s">
        <v>208</v>
      </c>
      <c r="N2039" s="200" t="s">
        <v>42</v>
      </c>
      <c r="O2039" s="545" t="s">
        <v>46</v>
      </c>
      <c r="P2039" s="1007"/>
    </row>
    <row r="2040" spans="1:16" s="73" customFormat="1" ht="20.45" customHeight="1" thickBot="1">
      <c r="A2040" s="1425"/>
      <c r="B2040" s="543" t="s">
        <v>210</v>
      </c>
      <c r="C2040" s="1353"/>
      <c r="D2040" s="1354"/>
      <c r="E2040" s="1355"/>
      <c r="F2040" s="1361">
        <f>IF($L2022="TC",0,IF($L2022="Nso",0,VLOOKUP($A2019,'Marks Entry'!$B$9:$FN$108,161,0)))</f>
        <v>1200</v>
      </c>
      <c r="G2040" s="1362"/>
      <c r="H2040" s="1363">
        <f>IF($L2022="TC",0,IF($L2022="Nso",0,VLOOKUP($A2019,'Marks Entry'!$B$9:$FN$108,162,0)))</f>
        <v>0</v>
      </c>
      <c r="I2040" s="1363"/>
      <c r="J2040" s="1364">
        <f>IF($L2022="TC",0,IF($L2022="Nso",0,VLOOKUP($A2019,'Marks Entry'!$B$9:$FN$108,163,0)))</f>
        <v>0</v>
      </c>
      <c r="K2040" s="1365"/>
      <c r="L2040" s="237" t="str">
        <f>IF($L2022="TC",0,IF($L2022="Nso",0,VLOOKUP($A2019,'Marks Entry'!$B$9:$FN$108,164,0)))</f>
        <v/>
      </c>
      <c r="M2040" s="237" t="str">
        <f>IF($L2022="TC",0,IF($L2022="Nso",0,VLOOKUP($A2019,'Marks Entry'!$B$9:$FN$108,165,0)))</f>
        <v/>
      </c>
      <c r="N2040" s="542" t="str">
        <f>IF($L2022="TC","TC",IF($L2022="Nso","NSO",VLOOKUP($A2019,'Marks Entry'!$B$9:$FN$108,166,0)))</f>
        <v>PROMOTED</v>
      </c>
      <c r="O2040" s="546" t="str">
        <f>IF($L2022="Nso",0,VLOOKUP($A2019,'Marks Entry'!$B$9:$FN$108,168,0))</f>
        <v/>
      </c>
      <c r="P2040" s="1007"/>
    </row>
    <row r="2041" spans="1:16" s="73" customFormat="1" ht="20.45" customHeight="1">
      <c r="A2041" s="1425"/>
      <c r="B2041" s="543" t="s">
        <v>210</v>
      </c>
      <c r="C2041" s="1332" t="s">
        <v>62</v>
      </c>
      <c r="D2041" s="1333"/>
      <c r="E2041" s="1333"/>
      <c r="F2041" s="1333"/>
      <c r="G2041" s="1333"/>
      <c r="H2041" s="1333"/>
      <c r="I2041" s="1334"/>
      <c r="J2041" s="1335" t="s">
        <v>63</v>
      </c>
      <c r="K2041" s="1335"/>
      <c r="L2041" s="1336"/>
      <c r="M2041" s="238">
        <f>IF($L2022="TC",0,IF($L2022="Nso",0,VLOOKUP($A2019,'Marks Entry'!$B$9:$FN$108,158,0)))</f>
        <v>0</v>
      </c>
      <c r="N2041" s="1337" t="s">
        <v>104</v>
      </c>
      <c r="O2041" s="1338"/>
      <c r="P2041" s="1007"/>
    </row>
    <row r="2042" spans="1:16" s="73" customFormat="1" ht="20.45" customHeight="1" thickBot="1">
      <c r="A2042" s="1425"/>
      <c r="B2042" s="543" t="s">
        <v>210</v>
      </c>
      <c r="C2042" s="1339" t="s">
        <v>57</v>
      </c>
      <c r="D2042" s="1340"/>
      <c r="E2042" s="1340"/>
      <c r="F2042" s="1341" t="s">
        <v>168</v>
      </c>
      <c r="G2042" s="1341"/>
      <c r="H2042" s="1341"/>
      <c r="I2042" s="523" t="s">
        <v>50</v>
      </c>
      <c r="J2042" s="1342" t="s">
        <v>64</v>
      </c>
      <c r="K2042" s="1342"/>
      <c r="L2042" s="1343"/>
      <c r="M2042" s="239">
        <f>IF($L2022="TC",0,IF($L2022="Nso",0,VLOOKUP($A2019,'Marks Entry'!$B$9:$FN$108,159,0)))</f>
        <v>0</v>
      </c>
      <c r="N2042" s="1344" t="str">
        <f>IF($L2022="TC",0,IF($L2022="Nso",0,VLOOKUP($A2019,'Marks Entry'!$B$9:$FN$108,160,0)))</f>
        <v/>
      </c>
      <c r="O2042" s="1345"/>
      <c r="P2042" s="1007"/>
    </row>
    <row r="2043" spans="1:16" s="73" customFormat="1" ht="20.45" customHeight="1">
      <c r="A2043" s="1425"/>
      <c r="B2043" s="543" t="s">
        <v>210</v>
      </c>
      <c r="C2043" s="1339"/>
      <c r="D2043" s="1340"/>
      <c r="E2043" s="1340"/>
      <c r="F2043" s="1341"/>
      <c r="G2043" s="1341"/>
      <c r="H2043" s="1341"/>
      <c r="I2043" s="524" t="s">
        <v>102</v>
      </c>
      <c r="J2043" s="1346" t="s">
        <v>65</v>
      </c>
      <c r="K2043" s="1346"/>
      <c r="L2043" s="1347"/>
      <c r="M2043" s="1348" t="str">
        <f>IF($L2022="TC",0,IF($L2022="Nso",0,VLOOKUP($A2019,'Marks Entry'!$B$9:$FN$108,169,0)))</f>
        <v>Need Improvement</v>
      </c>
      <c r="N2043" s="1348"/>
      <c r="O2043" s="1349"/>
      <c r="P2043" s="1007"/>
    </row>
    <row r="2044" spans="1:16" s="73" customFormat="1" ht="20.45" customHeight="1">
      <c r="A2044" s="1425"/>
      <c r="B2044" s="543" t="s">
        <v>210</v>
      </c>
      <c r="C2044" s="1397" t="str">
        <f>'Marks Entry'!$EB$3</f>
        <v>Work Exp.</v>
      </c>
      <c r="D2044" s="1398"/>
      <c r="E2044" s="1399"/>
      <c r="F2044" s="1400" t="str">
        <f>IF($L2022="TC",0,IF($L2022="Nso",0,VLOOKUP($A2019,'Marks Entry'!$B$9:$GM$108,186,0)))</f>
        <v>0/100</v>
      </c>
      <c r="G2044" s="1400"/>
      <c r="H2044" s="1400"/>
      <c r="I2044" s="59" t="str">
        <f>IF($L2022="TC",0,IF($L2022="Nso",0,VLOOKUP($A2019,'Marks Entry'!$B$9:$GM$108,139,0)))</f>
        <v>E</v>
      </c>
      <c r="J2044" s="1401" t="s">
        <v>81</v>
      </c>
      <c r="K2044" s="1401"/>
      <c r="L2044" s="1402"/>
      <c r="M2044" s="1403">
        <f>'Marks Entry'!$AA$2</f>
        <v>45041</v>
      </c>
      <c r="N2044" s="1403"/>
      <c r="O2044" s="1404"/>
      <c r="P2044" s="1007"/>
    </row>
    <row r="2045" spans="1:16" s="73" customFormat="1" ht="20.45" customHeight="1">
      <c r="A2045" s="1425"/>
      <c r="B2045" s="543" t="s">
        <v>210</v>
      </c>
      <c r="C2045" s="1405" t="str">
        <f>'Marks Entry'!$EK$3</f>
        <v>Art Edu.</v>
      </c>
      <c r="D2045" s="1400"/>
      <c r="E2045" s="1400"/>
      <c r="F2045" s="1406" t="str">
        <f>IF($L2022="TC",0,IF($L2022="Nso",0,VLOOKUP($A2019,'Marks Entry'!$B$9:$GM$108,190,0)))</f>
        <v>0/100</v>
      </c>
      <c r="G2045" s="1407"/>
      <c r="H2045" s="1408"/>
      <c r="I2045" s="59" t="str">
        <f>IF($L2022="TC",0,IF($L2022="Nso",0,VLOOKUP($A2019,'Marks Entry'!$B$9:$GM$108,148,0)))</f>
        <v>E</v>
      </c>
      <c r="J2045" s="1409"/>
      <c r="K2045" s="1409"/>
      <c r="L2045" s="1410"/>
      <c r="M2045" s="1410"/>
      <c r="N2045" s="1410"/>
      <c r="O2045" s="1411"/>
      <c r="P2045" s="1007"/>
    </row>
    <row r="2046" spans="1:16" s="73" customFormat="1" ht="20.45" customHeight="1">
      <c r="A2046" s="1425"/>
      <c r="B2046" s="543" t="s">
        <v>210</v>
      </c>
      <c r="C2046" s="1366" t="str">
        <f>'Marks Entry'!$ET$3</f>
        <v>HEALTH &amp; PHY. EDU.</v>
      </c>
      <c r="D2046" s="1367"/>
      <c r="E2046" s="1367"/>
      <c r="F2046" s="1368" t="str">
        <f>IF($L2022="TC",0,IF($L2022="Nso",0,VLOOKUP($A2019,'Marks Entry'!$B$9:$GM$108,194,0)))</f>
        <v>0/100</v>
      </c>
      <c r="G2046" s="1369"/>
      <c r="H2046" s="1370"/>
      <c r="I2046" s="59" t="str">
        <f>IF($L2022="TC",0,IF($L2022="Nso",0,VLOOKUP($A2019,'Marks Entry'!$B$9:$GM$108,157,0)))</f>
        <v>E</v>
      </c>
      <c r="J2046" s="1371" t="s">
        <v>77</v>
      </c>
      <c r="K2046" s="1372"/>
      <c r="L2046" s="1373"/>
      <c r="M2046" s="1377"/>
      <c r="N2046" s="1372"/>
      <c r="O2046" s="1378"/>
      <c r="P2046" s="1007"/>
    </row>
    <row r="2047" spans="1:16" s="73" customFormat="1" ht="20.45" customHeight="1">
      <c r="A2047" s="1425"/>
      <c r="B2047" s="543" t="s">
        <v>210</v>
      </c>
      <c r="C2047" s="1381" t="s">
        <v>66</v>
      </c>
      <c r="D2047" s="1382"/>
      <c r="E2047" s="1382"/>
      <c r="F2047" s="1382"/>
      <c r="G2047" s="1382"/>
      <c r="H2047" s="1382"/>
      <c r="I2047" s="1383"/>
      <c r="J2047" s="1374"/>
      <c r="K2047" s="1375"/>
      <c r="L2047" s="1376"/>
      <c r="M2047" s="1379"/>
      <c r="N2047" s="1375"/>
      <c r="O2047" s="1380"/>
      <c r="P2047" s="1007"/>
    </row>
    <row r="2048" spans="1:16" s="73" customFormat="1" ht="20.45" customHeight="1" thickBot="1">
      <c r="A2048" s="1425"/>
      <c r="B2048" s="543" t="s">
        <v>210</v>
      </c>
      <c r="C2048" s="60" t="s">
        <v>67</v>
      </c>
      <c r="D2048" s="1384" t="s">
        <v>72</v>
      </c>
      <c r="E2048" s="1385"/>
      <c r="F2048" s="1384" t="s">
        <v>73</v>
      </c>
      <c r="G2048" s="1386"/>
      <c r="H2048" s="1386"/>
      <c r="I2048" s="1387"/>
      <c r="J2048" s="1388" t="s">
        <v>78</v>
      </c>
      <c r="K2048" s="1389"/>
      <c r="L2048" s="1389"/>
      <c r="M2048" s="1389"/>
      <c r="N2048" s="1389"/>
      <c r="O2048" s="1390"/>
      <c r="P2048" s="1007"/>
    </row>
    <row r="2049" spans="1:16" s="73" customFormat="1" ht="20.45" customHeight="1">
      <c r="A2049" s="1425"/>
      <c r="B2049" s="543" t="s">
        <v>210</v>
      </c>
      <c r="C2049" s="690" t="s">
        <v>68</v>
      </c>
      <c r="D2049" s="1328" t="s">
        <v>211</v>
      </c>
      <c r="E2049" s="1327"/>
      <c r="F2049" s="1394" t="s">
        <v>74</v>
      </c>
      <c r="G2049" s="1395"/>
      <c r="H2049" s="1395"/>
      <c r="I2049" s="1396"/>
      <c r="J2049" s="1391"/>
      <c r="K2049" s="1392"/>
      <c r="L2049" s="1392"/>
      <c r="M2049" s="1392"/>
      <c r="N2049" s="1392"/>
      <c r="O2049" s="1393"/>
      <c r="P2049" s="1007"/>
    </row>
    <row r="2050" spans="1:16" s="73" customFormat="1" ht="20.45" customHeight="1">
      <c r="A2050" s="1425"/>
      <c r="B2050" s="543" t="s">
        <v>210</v>
      </c>
      <c r="C2050" s="689" t="s">
        <v>69</v>
      </c>
      <c r="D2050" s="1275" t="s">
        <v>212</v>
      </c>
      <c r="E2050" s="1274"/>
      <c r="F2050" s="1413" t="s">
        <v>75</v>
      </c>
      <c r="G2050" s="1414"/>
      <c r="H2050" s="1414"/>
      <c r="I2050" s="1415"/>
      <c r="J2050" s="1391"/>
      <c r="K2050" s="1392"/>
      <c r="L2050" s="1392"/>
      <c r="M2050" s="1392"/>
      <c r="N2050" s="1392"/>
      <c r="O2050" s="1393"/>
      <c r="P2050" s="1007"/>
    </row>
    <row r="2051" spans="1:16" s="73" customFormat="1" ht="20.45" customHeight="1">
      <c r="A2051" s="1425"/>
      <c r="B2051" s="543" t="s">
        <v>210</v>
      </c>
      <c r="C2051" s="689" t="s">
        <v>71</v>
      </c>
      <c r="D2051" s="1275" t="s">
        <v>213</v>
      </c>
      <c r="E2051" s="1274"/>
      <c r="F2051" s="1413" t="s">
        <v>76</v>
      </c>
      <c r="G2051" s="1414"/>
      <c r="H2051" s="1414"/>
      <c r="I2051" s="1415"/>
      <c r="J2051" s="1416" t="s">
        <v>90</v>
      </c>
      <c r="K2051" s="1417"/>
      <c r="L2051" s="1417"/>
      <c r="M2051" s="1417"/>
      <c r="N2051" s="1417"/>
      <c r="O2051" s="1418"/>
      <c r="P2051" s="1007"/>
    </row>
    <row r="2052" spans="1:16" s="73" customFormat="1" ht="20.45" customHeight="1">
      <c r="A2052" s="1425"/>
      <c r="B2052" s="543" t="s">
        <v>210</v>
      </c>
      <c r="C2052" s="689" t="s">
        <v>70</v>
      </c>
      <c r="D2052" s="1275" t="s">
        <v>214</v>
      </c>
      <c r="E2052" s="1274"/>
      <c r="F2052" s="1413" t="s">
        <v>103</v>
      </c>
      <c r="G2052" s="1414"/>
      <c r="H2052" s="1414"/>
      <c r="I2052" s="1415"/>
      <c r="J2052" s="1416"/>
      <c r="K2052" s="1417"/>
      <c r="L2052" s="1417"/>
      <c r="M2052" s="1417"/>
      <c r="N2052" s="1417"/>
      <c r="O2052" s="1418"/>
      <c r="P2052" s="1007"/>
    </row>
    <row r="2053" spans="1:16" s="73" customFormat="1" ht="20.45" customHeight="1" thickBot="1">
      <c r="A2053" s="1425"/>
      <c r="B2053" s="547" t="s">
        <v>210</v>
      </c>
      <c r="C2053" s="548" t="s">
        <v>153</v>
      </c>
      <c r="D2053" s="1281" t="s">
        <v>215</v>
      </c>
      <c r="E2053" s="1280"/>
      <c r="F2053" s="1422" t="s">
        <v>216</v>
      </c>
      <c r="G2053" s="1423"/>
      <c r="H2053" s="1423"/>
      <c r="I2053" s="1424"/>
      <c r="J2053" s="1419"/>
      <c r="K2053" s="1420"/>
      <c r="L2053" s="1420"/>
      <c r="M2053" s="1420"/>
      <c r="N2053" s="1420"/>
      <c r="O2053" s="1421"/>
      <c r="P2053" s="1007"/>
    </row>
    <row r="2054" spans="1:16" s="73" customFormat="1" ht="9.75" customHeight="1">
      <c r="A2054" s="1303"/>
      <c r="B2054" s="1303"/>
      <c r="C2054" s="1303"/>
      <c r="D2054" s="1303"/>
      <c r="E2054" s="1303"/>
      <c r="F2054" s="1303"/>
      <c r="G2054" s="1303"/>
      <c r="H2054" s="1303"/>
      <c r="I2054" s="1303"/>
      <c r="J2054" s="1303"/>
      <c r="K2054" s="1303"/>
      <c r="L2054" s="1303"/>
      <c r="M2054" s="1303"/>
      <c r="N2054" s="1303"/>
      <c r="O2054" s="1303"/>
      <c r="P2054" s="1303"/>
    </row>
    <row r="2055" spans="1:16" s="73" customFormat="1" ht="17.25" customHeight="1" thickBot="1">
      <c r="A2055" s="241">
        <f>A2019+1</f>
        <v>57</v>
      </c>
      <c r="B2055" s="1302" t="s">
        <v>53</v>
      </c>
      <c r="C2055" s="1302"/>
      <c r="D2055" s="1302"/>
      <c r="E2055" s="1302"/>
      <c r="F2055" s="1302"/>
      <c r="G2055" s="1302"/>
      <c r="H2055" s="1302"/>
      <c r="I2055" s="1302"/>
      <c r="J2055" s="1302"/>
      <c r="K2055" s="1302"/>
      <c r="L2055" s="1302"/>
      <c r="M2055" s="1302"/>
      <c r="N2055" s="1302"/>
      <c r="O2055" s="1302"/>
      <c r="P2055" s="1007"/>
    </row>
    <row r="2056" spans="1:16" s="73" customFormat="1" ht="44.25" customHeight="1">
      <c r="A2056" s="1425"/>
      <c r="B2056" s="1304" t="str">
        <f>IF(L2058&gt;0,CONCATENATE(I2058,L2058),0)</f>
        <v>Roll No.:-957</v>
      </c>
      <c r="C2056" s="1306"/>
      <c r="D2056" s="1308" t="str">
        <f>Master!$E$8</f>
        <v>Govt. Sr. Secondary School Raimalwada</v>
      </c>
      <c r="E2056" s="1309"/>
      <c r="F2056" s="1309"/>
      <c r="G2056" s="1309"/>
      <c r="H2056" s="1309"/>
      <c r="I2056" s="1309"/>
      <c r="J2056" s="1309"/>
      <c r="K2056" s="1309"/>
      <c r="L2056" s="1309"/>
      <c r="M2056" s="1309"/>
      <c r="N2056" s="1309"/>
      <c r="O2056" s="1310"/>
      <c r="P2056" s="1007"/>
    </row>
    <row r="2057" spans="1:16" s="73" customFormat="1" ht="26.25" customHeight="1" thickBot="1">
      <c r="A2057" s="1425"/>
      <c r="B2057" s="1305"/>
      <c r="C2057" s="1307"/>
      <c r="D2057" s="1311" t="str">
        <f>Master!$E$11</f>
        <v>P.S.-Bapini (Jodhpur)</v>
      </c>
      <c r="E2057" s="1311"/>
      <c r="F2057" s="1311"/>
      <c r="G2057" s="1311"/>
      <c r="H2057" s="1311"/>
      <c r="I2057" s="1311"/>
      <c r="J2057" s="1311"/>
      <c r="K2057" s="1311"/>
      <c r="L2057" s="1311"/>
      <c r="M2057" s="1311"/>
      <c r="N2057" s="1311"/>
      <c r="O2057" s="1312"/>
      <c r="P2057" s="1007"/>
    </row>
    <row r="2058" spans="1:16" s="73" customFormat="1" ht="15" customHeight="1">
      <c r="A2058" s="1425"/>
      <c r="B2058" s="1313"/>
      <c r="C2058" s="1314" t="s">
        <v>163</v>
      </c>
      <c r="D2058" s="1315"/>
      <c r="E2058" s="1315"/>
      <c r="F2058" s="1315"/>
      <c r="G2058" s="1315"/>
      <c r="H2058" s="1316"/>
      <c r="I2058" s="1320" t="s">
        <v>125</v>
      </c>
      <c r="J2058" s="1321"/>
      <c r="K2058" s="1321"/>
      <c r="L2058" s="1286">
        <f>VLOOKUP(A2055,'Marks Entry'!$B$9:$G$108,6)</f>
        <v>957</v>
      </c>
      <c r="M2058" s="1288" t="str">
        <f>CONCATENATE('Marks Entry'!$C$3,"0",'Marks Entry'!$G$3)</f>
        <v>School U-Dise Code :-08151106901</v>
      </c>
      <c r="N2058" s="1289"/>
      <c r="O2058" s="1290"/>
      <c r="P2058" s="1007"/>
    </row>
    <row r="2059" spans="1:16" s="73" customFormat="1" ht="15" customHeight="1">
      <c r="A2059" s="1425"/>
      <c r="B2059" s="1313"/>
      <c r="C2059" s="1314"/>
      <c r="D2059" s="1315"/>
      <c r="E2059" s="1315"/>
      <c r="F2059" s="1315"/>
      <c r="G2059" s="1315"/>
      <c r="H2059" s="1316"/>
      <c r="I2059" s="1320"/>
      <c r="J2059" s="1321"/>
      <c r="K2059" s="1321"/>
      <c r="L2059" s="1286"/>
      <c r="M2059" s="1291" t="str">
        <f>CONCATENATE('Marks Entry'!$I$3,'Marks Entry'!$J$3)</f>
        <v>Session :-2022-23</v>
      </c>
      <c r="N2059" s="1292"/>
      <c r="O2059" s="1293"/>
      <c r="P2059" s="1007"/>
    </row>
    <row r="2060" spans="1:16" s="73" customFormat="1" ht="15" customHeight="1" thickBot="1">
      <c r="A2060" s="1425"/>
      <c r="B2060" s="1313"/>
      <c r="C2060" s="1317"/>
      <c r="D2060" s="1318"/>
      <c r="E2060" s="1318"/>
      <c r="F2060" s="1318"/>
      <c r="G2060" s="1318"/>
      <c r="H2060" s="1319"/>
      <c r="I2060" s="1322"/>
      <c r="J2060" s="1323"/>
      <c r="K2060" s="1323"/>
      <c r="L2060" s="1287"/>
      <c r="M2060" s="1294"/>
      <c r="N2060" s="1295"/>
      <c r="O2060" s="1296"/>
      <c r="P2060" s="1007"/>
    </row>
    <row r="2061" spans="1:16" s="73" customFormat="1" ht="19.5" customHeight="1">
      <c r="A2061" s="1425"/>
      <c r="B2061" s="543" t="s">
        <v>210</v>
      </c>
      <c r="C2061" s="1297" t="s">
        <v>21</v>
      </c>
      <c r="D2061" s="1298"/>
      <c r="E2061" s="1298"/>
      <c r="F2061" s="1298"/>
      <c r="G2061" s="1299"/>
      <c r="H2061" s="13" t="s">
        <v>161</v>
      </c>
      <c r="I2061" s="1300">
        <f>VLOOKUP($A2055,'Marks Entry'!$B$9:$FN$108,4,0)</f>
        <v>0</v>
      </c>
      <c r="J2061" s="1300"/>
      <c r="K2061" s="1300"/>
      <c r="L2061" s="1300"/>
      <c r="M2061" s="1300"/>
      <c r="N2061" s="1300"/>
      <c r="O2061" s="1301"/>
      <c r="P2061" s="1007"/>
    </row>
    <row r="2062" spans="1:16" s="73" customFormat="1" ht="19.5" customHeight="1">
      <c r="A2062" s="1425"/>
      <c r="B2062" s="543" t="s">
        <v>210</v>
      </c>
      <c r="C2062" s="1283" t="s">
        <v>23</v>
      </c>
      <c r="D2062" s="1284"/>
      <c r="E2062" s="1284"/>
      <c r="F2062" s="1284"/>
      <c r="G2062" s="1285"/>
      <c r="H2062" s="25" t="s">
        <v>161</v>
      </c>
      <c r="I2062" s="1252">
        <f>VLOOKUP($A2055,'Marks Entry'!$B$9:$FN$108,7,0)</f>
        <v>0</v>
      </c>
      <c r="J2062" s="1252"/>
      <c r="K2062" s="1252"/>
      <c r="L2062" s="1252"/>
      <c r="M2062" s="1252"/>
      <c r="N2062" s="1252"/>
      <c r="O2062" s="1253"/>
      <c r="P2062" s="1007"/>
    </row>
    <row r="2063" spans="1:16" s="73" customFormat="1" ht="19.5" customHeight="1">
      <c r="A2063" s="1425"/>
      <c r="B2063" s="543" t="s">
        <v>210</v>
      </c>
      <c r="C2063" s="1283" t="s">
        <v>24</v>
      </c>
      <c r="D2063" s="1284"/>
      <c r="E2063" s="1284"/>
      <c r="F2063" s="1284"/>
      <c r="G2063" s="1285"/>
      <c r="H2063" s="25" t="s">
        <v>161</v>
      </c>
      <c r="I2063" s="1252">
        <f>VLOOKUP($A2055,'Marks Entry'!$B$9:$FN$108,8,0)</f>
        <v>0</v>
      </c>
      <c r="J2063" s="1252"/>
      <c r="K2063" s="1252"/>
      <c r="L2063" s="1252"/>
      <c r="M2063" s="1252"/>
      <c r="N2063" s="1252"/>
      <c r="O2063" s="1253"/>
      <c r="P2063" s="1007"/>
    </row>
    <row r="2064" spans="1:16" s="73" customFormat="1" ht="19.5" customHeight="1">
      <c r="A2064" s="1425"/>
      <c r="B2064" s="543" t="s">
        <v>210</v>
      </c>
      <c r="C2064" s="1283" t="s">
        <v>55</v>
      </c>
      <c r="D2064" s="1284"/>
      <c r="E2064" s="1284"/>
      <c r="F2064" s="1284"/>
      <c r="G2064" s="1285"/>
      <c r="H2064" s="25" t="s">
        <v>161</v>
      </c>
      <c r="I2064" s="1252">
        <f>VLOOKUP($A2055,'Marks Entry'!$B$9:$FN$108,9,0)</f>
        <v>0</v>
      </c>
      <c r="J2064" s="1252"/>
      <c r="K2064" s="1252"/>
      <c r="L2064" s="1252"/>
      <c r="M2064" s="1252"/>
      <c r="N2064" s="1252"/>
      <c r="O2064" s="1253"/>
      <c r="P2064" s="1007"/>
    </row>
    <row r="2065" spans="1:16" s="73" customFormat="1" ht="19.5" customHeight="1">
      <c r="A2065" s="1425"/>
      <c r="B2065" s="543" t="s">
        <v>210</v>
      </c>
      <c r="C2065" s="1283" t="s">
        <v>56</v>
      </c>
      <c r="D2065" s="1284"/>
      <c r="E2065" s="1284"/>
      <c r="F2065" s="1284"/>
      <c r="G2065" s="1285"/>
      <c r="H2065" s="25" t="s">
        <v>161</v>
      </c>
      <c r="I2065" s="1251" t="str">
        <f>CONCATENATE('Marks Entry'!$G$4,'Marks Entry'!$J$4)</f>
        <v>6(A)</v>
      </c>
      <c r="J2065" s="1252"/>
      <c r="K2065" s="1252"/>
      <c r="L2065" s="1252"/>
      <c r="M2065" s="1252"/>
      <c r="N2065" s="1252"/>
      <c r="O2065" s="1253"/>
      <c r="P2065" s="1007"/>
    </row>
    <row r="2066" spans="1:16" s="73" customFormat="1" ht="19.5" customHeight="1" thickBot="1">
      <c r="A2066" s="1425"/>
      <c r="B2066" s="543" t="s">
        <v>210</v>
      </c>
      <c r="C2066" s="1254" t="s">
        <v>26</v>
      </c>
      <c r="D2066" s="1255"/>
      <c r="E2066" s="1255"/>
      <c r="F2066" s="1255"/>
      <c r="G2066" s="1256"/>
      <c r="H2066" s="61" t="s">
        <v>161</v>
      </c>
      <c r="I2066" s="1257">
        <f>VLOOKUP($A2055,'Marks Entry'!$B$9:$FN$108,10,0)</f>
        <v>0</v>
      </c>
      <c r="J2066" s="1257"/>
      <c r="K2066" s="1257"/>
      <c r="L2066" s="1257"/>
      <c r="M2066" s="1257"/>
      <c r="N2066" s="1257"/>
      <c r="O2066" s="1258"/>
      <c r="P2066" s="1007"/>
    </row>
    <row r="2067" spans="1:16" s="73" customFormat="1" ht="34.5" customHeight="1">
      <c r="A2067" s="1425"/>
      <c r="B2067" s="543" t="s">
        <v>210</v>
      </c>
      <c r="C2067" s="1259" t="s">
        <v>57</v>
      </c>
      <c r="D2067" s="1260"/>
      <c r="E2067" s="525" t="s">
        <v>82</v>
      </c>
      <c r="F2067" s="525" t="s">
        <v>83</v>
      </c>
      <c r="G2067" s="525" t="str">
        <f>'Marks Entry'!$R$5</f>
        <v>No Bag Day Activity</v>
      </c>
      <c r="H2067" s="521" t="s">
        <v>32</v>
      </c>
      <c r="I2067" s="1261" t="s">
        <v>58</v>
      </c>
      <c r="J2067" s="1262"/>
      <c r="K2067" s="522" t="s">
        <v>203</v>
      </c>
      <c r="L2067" s="1263" t="s">
        <v>94</v>
      </c>
      <c r="M2067" s="1264"/>
      <c r="N2067" s="535" t="s">
        <v>86</v>
      </c>
      <c r="O2067" s="1265" t="s">
        <v>101</v>
      </c>
      <c r="P2067" s="1007"/>
    </row>
    <row r="2068" spans="1:16" s="73" customFormat="1" ht="20.45" customHeight="1" thickBot="1">
      <c r="A2068" s="1425"/>
      <c r="B2068" s="543" t="s">
        <v>210</v>
      </c>
      <c r="C2068" s="1267" t="s">
        <v>59</v>
      </c>
      <c r="D2068" s="1268"/>
      <c r="E2068" s="549">
        <f>'Marks Entry'!$N$7</f>
        <v>10</v>
      </c>
      <c r="F2068" s="549">
        <f>'Marks Entry'!$Q$7</f>
        <v>10</v>
      </c>
      <c r="G2068" s="549">
        <f>'Marks Entry'!$T$7</f>
        <v>10</v>
      </c>
      <c r="H2068" s="111">
        <f>SUM(E2068:G2068)</f>
        <v>30</v>
      </c>
      <c r="I2068" s="1269">
        <f>'Marks Entry'!$X$7</f>
        <v>70</v>
      </c>
      <c r="J2068" s="1270"/>
      <c r="K2068" s="531">
        <f>SUM(H2068,I2068)</f>
        <v>100</v>
      </c>
      <c r="L2068" s="1330">
        <f>'Marks Entry'!$AA$7</f>
        <v>100</v>
      </c>
      <c r="M2068" s="1331"/>
      <c r="N2068" s="536">
        <f>H2068+I2068+L2068</f>
        <v>200</v>
      </c>
      <c r="O2068" s="1266"/>
      <c r="P2068" s="1007"/>
    </row>
    <row r="2069" spans="1:16" s="73" customFormat="1" ht="20.45" customHeight="1">
      <c r="A2069" s="1425"/>
      <c r="B2069" s="543" t="s">
        <v>210</v>
      </c>
      <c r="C2069" s="1324" t="str">
        <f>'Marks Entry'!$L$3</f>
        <v>HINDI</v>
      </c>
      <c r="D2069" s="1325"/>
      <c r="E2069" s="527">
        <f>IF($L2058="TC",0,IF($L2058="Nso",0,VLOOKUP($A2055,'Marks Entry'!$B$9:$FN$108,13,0)))</f>
        <v>0</v>
      </c>
      <c r="F2069" s="527">
        <f>IF($L2058="TC",0,IF($L2058="Nso",0,VLOOKUP($A2055,'Marks Entry'!$B$9:$FN$108,16,0)))</f>
        <v>0</v>
      </c>
      <c r="G2069" s="527">
        <f>IF($L2058="TC",0,IF($L2058="Nso",0,VLOOKUP($A2055,'Marks Entry'!$B$9:$FN$108,19,0)))</f>
        <v>0</v>
      </c>
      <c r="H2069" s="528">
        <f>SUM(E2069:G2069)</f>
        <v>0</v>
      </c>
      <c r="I2069" s="1326">
        <f>IF($L2058="TC",0,IF($L2058="Nso",0,VLOOKUP($A2055,'Marks Entry'!$B$9:$FN$108,23,0)))</f>
        <v>0</v>
      </c>
      <c r="J2069" s="1327"/>
      <c r="K2069" s="532">
        <f>SUM(H2069,I2069)</f>
        <v>0</v>
      </c>
      <c r="L2069" s="1328">
        <f>IF($L2058="TC",0,IF($L2058="Nso",0,VLOOKUP($A2055,'Marks Entry'!$B$9:$FN$108,26,0)))</f>
        <v>0</v>
      </c>
      <c r="M2069" s="1329"/>
      <c r="N2069" s="537">
        <f>SUM(H2069,I2069,L2069)</f>
        <v>0</v>
      </c>
      <c r="O2069" s="544" t="str">
        <f>IF($L2058="TC",0,IF($L2058="Nso",0,VLOOKUP($A2055,'Marks Entry'!$B$9:$FN$108,30,0)))</f>
        <v>E</v>
      </c>
      <c r="P2069" s="1007"/>
    </row>
    <row r="2070" spans="1:16" s="73" customFormat="1" ht="20.45" customHeight="1">
      <c r="A2070" s="1425"/>
      <c r="B2070" s="543" t="s">
        <v>210</v>
      </c>
      <c r="C2070" s="1271" t="str">
        <f>'Marks Entry'!$AF$3</f>
        <v>ENGLISH</v>
      </c>
      <c r="D2070" s="1272"/>
      <c r="E2070" s="527">
        <f>IF($L2058="TC",0,IF($L2058="Nso",0,VLOOKUP($A2055,'Marks Entry'!$B$9:$FN$108,33,0)))</f>
        <v>0</v>
      </c>
      <c r="F2070" s="527">
        <f>IF($L2058="TC",0,IF($L2058="Nso",0,VLOOKUP($A2055,'Marks Entry'!$B$9:$FN$108,36,0)))</f>
        <v>0</v>
      </c>
      <c r="G2070" s="527">
        <f>IF($L2058="TC",0,IF($L2058="Nso",0,VLOOKUP($A2055,'Marks Entry'!$B$9:$FN$108,39,0)))</f>
        <v>0</v>
      </c>
      <c r="H2070" s="529">
        <f t="shared" ref="H2070:H2074" si="168">SUM(E2070:G2070)</f>
        <v>0</v>
      </c>
      <c r="I2070" s="1273">
        <f>IF($L2058="TC",0,IF($L2058="Nso",0,VLOOKUP($A2055,'Marks Entry'!$B$9:$FN$108,43,0)))</f>
        <v>0</v>
      </c>
      <c r="J2070" s="1274"/>
      <c r="K2070" s="533">
        <f t="shared" ref="K2070:K2074" si="169">SUM(H2070,I2070)</f>
        <v>0</v>
      </c>
      <c r="L2070" s="1275">
        <f>IF($L2058="TC",0,IF($L2058="Nso",0,VLOOKUP($A2055,'Marks Entry'!$B$9:$FN$108,46,0)))</f>
        <v>0</v>
      </c>
      <c r="M2070" s="1276"/>
      <c r="N2070" s="537">
        <f t="shared" ref="N2070:N2074" si="170">SUM(H2070,I2070,L2070)</f>
        <v>0</v>
      </c>
      <c r="O2070" s="544" t="str">
        <f>IF($L2058="TC",0,IF($L2058="Nso",0,VLOOKUP($A2055,'Marks Entry'!$B$9:$FN$108,50,0)))</f>
        <v>E</v>
      </c>
      <c r="P2070" s="1007"/>
    </row>
    <row r="2071" spans="1:16" s="73" customFormat="1" ht="20.45" customHeight="1">
      <c r="A2071" s="1425"/>
      <c r="B2071" s="543" t="s">
        <v>210</v>
      </c>
      <c r="C2071" s="1271" t="str">
        <f>'Marks Entry'!$AZ$3</f>
        <v>SANSKRIT</v>
      </c>
      <c r="D2071" s="1272"/>
      <c r="E2071" s="527">
        <f>IF($L2058="TC",0,IF($L2058="Nso",0,VLOOKUP($A2055,'Marks Entry'!$B$9:$FN$108,53,0)))</f>
        <v>0</v>
      </c>
      <c r="F2071" s="527">
        <f>IF($L2058="TC",0,IF($L2058="TC",0,IF($L2058="Nso",0,VLOOKUP($A2055,'Marks Entry'!$B$9:$FN$108,56,0))))</f>
        <v>0</v>
      </c>
      <c r="G2071" s="527">
        <f>IF($L2058="TC",0,IF($L2058="TC",0,IF($L2058="Nso",0,VLOOKUP($A2055,'Marks Entry'!$B$9:$FN$108,59,0))))</f>
        <v>0</v>
      </c>
      <c r="H2071" s="529">
        <f t="shared" si="168"/>
        <v>0</v>
      </c>
      <c r="I2071" s="1273">
        <f>IF($L2058="TC",0,IF($L2058="Nso",0,VLOOKUP($A2055,'Marks Entry'!$B$9:$FN$108,63,0)))</f>
        <v>0</v>
      </c>
      <c r="J2071" s="1274"/>
      <c r="K2071" s="533">
        <f t="shared" si="169"/>
        <v>0</v>
      </c>
      <c r="L2071" s="1275">
        <f>IF($L2058="TC",0,IF($L2058="Nso",0,VLOOKUP($A2055,'Marks Entry'!$B$9:$FN$108,66,0)))</f>
        <v>0</v>
      </c>
      <c r="M2071" s="1276"/>
      <c r="N2071" s="537">
        <f t="shared" si="170"/>
        <v>0</v>
      </c>
      <c r="O2071" s="544" t="str">
        <f>IF($L2058="TC",0,IF($L2058="Nso",0,VLOOKUP($A2055,'Marks Entry'!$B$9:$FN$108,70,0)))</f>
        <v>E</v>
      </c>
      <c r="P2071" s="1007"/>
    </row>
    <row r="2072" spans="1:16" s="73" customFormat="1" ht="20.45" customHeight="1">
      <c r="A2072" s="1425"/>
      <c r="B2072" s="543" t="s">
        <v>210</v>
      </c>
      <c r="C2072" s="1271" t="str">
        <f>'Marks Entry'!$BT$3</f>
        <v>SCIENCE</v>
      </c>
      <c r="D2072" s="1272"/>
      <c r="E2072" s="527">
        <f>IF($L2058="TC",0,IF($L2058="Nso",0,VLOOKUP($A2055,'Marks Entry'!$B$9:$FN$108,73,0)))</f>
        <v>0</v>
      </c>
      <c r="F2072" s="527">
        <f>IF($L2058="TC",0,IF($L2058="Nso",0,VLOOKUP($A2055,'Marks Entry'!$B$9:$FN$108,76,0)))</f>
        <v>0</v>
      </c>
      <c r="G2072" s="527">
        <f>IF($L2058="TC",0,IF($L2058="Nso",0,VLOOKUP($A2055,'Marks Entry'!$B$9:$FN$108,79,0)))</f>
        <v>0</v>
      </c>
      <c r="H2072" s="529">
        <f t="shared" si="168"/>
        <v>0</v>
      </c>
      <c r="I2072" s="1273">
        <f>IF($L2058="TC",0,IF($L2058="Nso",0,VLOOKUP($A2055,'Marks Entry'!$B$9:$FN$108,83,0)))</f>
        <v>0</v>
      </c>
      <c r="J2072" s="1274"/>
      <c r="K2072" s="533">
        <f t="shared" si="169"/>
        <v>0</v>
      </c>
      <c r="L2072" s="1275">
        <f>IF($L2058="TC",0,IF($L2058="Nso",0,VLOOKUP($A2055,'Marks Entry'!$B$9:$FN$108,86,0)))</f>
        <v>0</v>
      </c>
      <c r="M2072" s="1276"/>
      <c r="N2072" s="537">
        <f t="shared" si="170"/>
        <v>0</v>
      </c>
      <c r="O2072" s="544" t="str">
        <f>IF($L2058="TC",0,IF($L2058="Nso",0,VLOOKUP($A2055,'Marks Entry'!$B$9:$FN$108,90,0)))</f>
        <v>E</v>
      </c>
      <c r="P2072" s="1007"/>
    </row>
    <row r="2073" spans="1:16" s="73" customFormat="1" ht="20.45" customHeight="1">
      <c r="A2073" s="1425"/>
      <c r="B2073" s="543" t="s">
        <v>210</v>
      </c>
      <c r="C2073" s="1271" t="str">
        <f>'Marks Entry'!$CN$3</f>
        <v>MATHEMATICS</v>
      </c>
      <c r="D2073" s="1272"/>
      <c r="E2073" s="527">
        <f>IF($L2058="TC",0,IF($L2058="Nso",0,VLOOKUP($A2055,'Marks Entry'!$B$9:$FN$108,93,0)))</f>
        <v>0</v>
      </c>
      <c r="F2073" s="527">
        <f>IF($L2058="TC",0,IF($L2058="Nso",0,VLOOKUP($A2055,'Marks Entry'!$B$9:$FN$108,96,0)))</f>
        <v>0</v>
      </c>
      <c r="G2073" s="527">
        <f>IF($L2058="TC",0,IF($L2058="Nso",0,VLOOKUP($A2055,'Marks Entry'!$B$9:$FN$108,99,0)))</f>
        <v>0</v>
      </c>
      <c r="H2073" s="529">
        <f t="shared" si="168"/>
        <v>0</v>
      </c>
      <c r="I2073" s="1273">
        <f>IF($L2058="TC",0,IF($L2058="Nso",0,VLOOKUP($A2055,'Marks Entry'!$B$9:$FN$108,103,0)))</f>
        <v>0</v>
      </c>
      <c r="J2073" s="1274"/>
      <c r="K2073" s="533">
        <f t="shared" si="169"/>
        <v>0</v>
      </c>
      <c r="L2073" s="1275">
        <f>IF($L2058="TC",0,IF($L2058="Nso",0,VLOOKUP($A2055,'Marks Entry'!$B$9:$FN$108,106,0)))</f>
        <v>0</v>
      </c>
      <c r="M2073" s="1276"/>
      <c r="N2073" s="537">
        <f t="shared" si="170"/>
        <v>0</v>
      </c>
      <c r="O2073" s="544" t="str">
        <f>IF($L2058="TC",0,IF($L2058="Nso",0,VLOOKUP($A2055,'Marks Entry'!$B$9:$FN$108,110,0)))</f>
        <v>E</v>
      </c>
      <c r="P2073" s="1007"/>
    </row>
    <row r="2074" spans="1:16" s="73" customFormat="1" ht="20.45" customHeight="1" thickBot="1">
      <c r="A2074" s="1425"/>
      <c r="B2074" s="543" t="s">
        <v>210</v>
      </c>
      <c r="C2074" s="1277" t="str">
        <f>'Marks Entry'!$DH$3</f>
        <v>SOCIAL SCIENCE</v>
      </c>
      <c r="D2074" s="1278"/>
      <c r="E2074" s="527">
        <f>IF($L2058="TC",0,IF($L2058="Nso",0,VLOOKUP($A2055,'Marks Entry'!$B$9:$FN$108,113,0)))</f>
        <v>0</v>
      </c>
      <c r="F2074" s="527">
        <f>IF($L2058="TC",0,IF($L2058="Nso",0,VLOOKUP($A2055,'Marks Entry'!$B$9:$FN$108,116,0)))</f>
        <v>0</v>
      </c>
      <c r="G2074" s="527">
        <f>IF($L2058="TC",0,IF($L2058="Nso",0,VLOOKUP($A2055,'Marks Entry'!$B$9:$FN$108,119,0)))</f>
        <v>0</v>
      </c>
      <c r="H2074" s="530">
        <f t="shared" si="168"/>
        <v>0</v>
      </c>
      <c r="I2074" s="1279">
        <f>IF($L2058="TC",0,IF($L2058="Nso",0,VLOOKUP($A2055,'Marks Entry'!$B$9:$FN$108,123,0)))</f>
        <v>0</v>
      </c>
      <c r="J2074" s="1280"/>
      <c r="K2074" s="534">
        <f t="shared" si="169"/>
        <v>0</v>
      </c>
      <c r="L2074" s="1281">
        <f>IF($L2058="TC",0,IF($L2058="Nso",0,VLOOKUP($A2055,'Marks Entry'!$B$9:$FN$108,126,0)))</f>
        <v>0</v>
      </c>
      <c r="M2074" s="1282"/>
      <c r="N2074" s="537">
        <f t="shared" si="170"/>
        <v>0</v>
      </c>
      <c r="O2074" s="544" t="str">
        <f>IF($L2058="TC",0,IF($L2058="Nso",0,VLOOKUP($A2055,'Marks Entry'!$B$9:$FN$108,130,0)))</f>
        <v>E</v>
      </c>
      <c r="P2074" s="1007"/>
    </row>
    <row r="2075" spans="1:16" s="73" customFormat="1" ht="20.45" customHeight="1">
      <c r="A2075" s="1425"/>
      <c r="B2075" s="543" t="s">
        <v>210</v>
      </c>
      <c r="C2075" s="1350" t="s">
        <v>87</v>
      </c>
      <c r="D2075" s="1351"/>
      <c r="E2075" s="1352"/>
      <c r="F2075" s="1356" t="s">
        <v>88</v>
      </c>
      <c r="G2075" s="1357"/>
      <c r="H2075" s="1358" t="s">
        <v>89</v>
      </c>
      <c r="I2075" s="1358"/>
      <c r="J2075" s="1359" t="s">
        <v>44</v>
      </c>
      <c r="K2075" s="1360"/>
      <c r="L2075" s="236" t="s">
        <v>95</v>
      </c>
      <c r="M2075" s="691" t="s">
        <v>208</v>
      </c>
      <c r="N2075" s="200" t="s">
        <v>42</v>
      </c>
      <c r="O2075" s="545" t="s">
        <v>46</v>
      </c>
      <c r="P2075" s="1007"/>
    </row>
    <row r="2076" spans="1:16" s="73" customFormat="1" ht="20.45" customHeight="1" thickBot="1">
      <c r="A2076" s="1425"/>
      <c r="B2076" s="543" t="s">
        <v>210</v>
      </c>
      <c r="C2076" s="1353"/>
      <c r="D2076" s="1354"/>
      <c r="E2076" s="1355"/>
      <c r="F2076" s="1361">
        <f>IF($L2058="TC",0,IF($L2058="Nso",0,VLOOKUP($A2055,'Marks Entry'!$B$9:$FN$108,161,0)))</f>
        <v>1200</v>
      </c>
      <c r="G2076" s="1362"/>
      <c r="H2076" s="1363">
        <f>IF($L2058="TC",0,IF($L2058="Nso",0,VLOOKUP($A2055,'Marks Entry'!$B$9:$FN$108,162,0)))</f>
        <v>0</v>
      </c>
      <c r="I2076" s="1363"/>
      <c r="J2076" s="1364">
        <f>IF($L2058="TC",0,IF($L2058="Nso",0,VLOOKUP($A2055,'Marks Entry'!$B$9:$FN$108,163,0)))</f>
        <v>0</v>
      </c>
      <c r="K2076" s="1365"/>
      <c r="L2076" s="237" t="str">
        <f>IF($L2058="TC",0,IF($L2058="Nso",0,VLOOKUP($A2055,'Marks Entry'!$B$9:$FN$108,164,0)))</f>
        <v/>
      </c>
      <c r="M2076" s="237" t="str">
        <f>IF($L2058="TC",0,IF($L2058="Nso",0,VLOOKUP($A2055,'Marks Entry'!$B$9:$FN$108,165,0)))</f>
        <v/>
      </c>
      <c r="N2076" s="542" t="str">
        <f>IF($L2058="TC","TC",IF($L2058="Nso","NSO",VLOOKUP($A2055,'Marks Entry'!$B$9:$FN$108,166,0)))</f>
        <v>PROMOTED</v>
      </c>
      <c r="O2076" s="546" t="str">
        <f>IF($L2058="Nso",0,VLOOKUP($A2055,'Marks Entry'!$B$9:$FN$108,168,0))</f>
        <v/>
      </c>
      <c r="P2076" s="1007"/>
    </row>
    <row r="2077" spans="1:16" s="73" customFormat="1" ht="20.45" customHeight="1">
      <c r="A2077" s="1425"/>
      <c r="B2077" s="543" t="s">
        <v>210</v>
      </c>
      <c r="C2077" s="1332" t="s">
        <v>62</v>
      </c>
      <c r="D2077" s="1333"/>
      <c r="E2077" s="1333"/>
      <c r="F2077" s="1333"/>
      <c r="G2077" s="1333"/>
      <c r="H2077" s="1333"/>
      <c r="I2077" s="1334"/>
      <c r="J2077" s="1335" t="s">
        <v>63</v>
      </c>
      <c r="K2077" s="1335"/>
      <c r="L2077" s="1336"/>
      <c r="M2077" s="238">
        <f>IF($L2058="TC",0,IF($L2058="Nso",0,VLOOKUP($A2055,'Marks Entry'!$B$9:$FN$108,158,0)))</f>
        <v>0</v>
      </c>
      <c r="N2077" s="1337" t="s">
        <v>104</v>
      </c>
      <c r="O2077" s="1338"/>
      <c r="P2077" s="1007"/>
    </row>
    <row r="2078" spans="1:16" s="73" customFormat="1" ht="20.45" customHeight="1" thickBot="1">
      <c r="A2078" s="1425"/>
      <c r="B2078" s="543" t="s">
        <v>210</v>
      </c>
      <c r="C2078" s="1339" t="s">
        <v>57</v>
      </c>
      <c r="D2078" s="1340"/>
      <c r="E2078" s="1340"/>
      <c r="F2078" s="1341" t="s">
        <v>168</v>
      </c>
      <c r="G2078" s="1341"/>
      <c r="H2078" s="1341"/>
      <c r="I2078" s="523" t="s">
        <v>50</v>
      </c>
      <c r="J2078" s="1342" t="s">
        <v>64</v>
      </c>
      <c r="K2078" s="1342"/>
      <c r="L2078" s="1343"/>
      <c r="M2078" s="239">
        <f>IF($L2058="TC",0,IF($L2058="Nso",0,VLOOKUP($A2055,'Marks Entry'!$B$9:$FN$108,159,0)))</f>
        <v>0</v>
      </c>
      <c r="N2078" s="1344" t="str">
        <f>IF($L2058="TC",0,IF($L2058="Nso",0,VLOOKUP($A2055,'Marks Entry'!$B$9:$FN$108,160,0)))</f>
        <v/>
      </c>
      <c r="O2078" s="1345"/>
      <c r="P2078" s="1007"/>
    </row>
    <row r="2079" spans="1:16" s="73" customFormat="1" ht="20.45" customHeight="1">
      <c r="A2079" s="1425"/>
      <c r="B2079" s="543" t="s">
        <v>210</v>
      </c>
      <c r="C2079" s="1339"/>
      <c r="D2079" s="1340"/>
      <c r="E2079" s="1340"/>
      <c r="F2079" s="1341"/>
      <c r="G2079" s="1341"/>
      <c r="H2079" s="1341"/>
      <c r="I2079" s="524" t="s">
        <v>102</v>
      </c>
      <c r="J2079" s="1346" t="s">
        <v>65</v>
      </c>
      <c r="K2079" s="1346"/>
      <c r="L2079" s="1347"/>
      <c r="M2079" s="1348" t="str">
        <f>IF($L2058="TC",0,IF($L2058="Nso",0,VLOOKUP($A2055,'Marks Entry'!$B$9:$FN$108,169,0)))</f>
        <v>Need Improvement</v>
      </c>
      <c r="N2079" s="1348"/>
      <c r="O2079" s="1349"/>
      <c r="P2079" s="1007"/>
    </row>
    <row r="2080" spans="1:16" s="73" customFormat="1" ht="20.45" customHeight="1">
      <c r="A2080" s="1425"/>
      <c r="B2080" s="543" t="s">
        <v>210</v>
      </c>
      <c r="C2080" s="1397" t="str">
        <f>'Marks Entry'!$EB$3</f>
        <v>Work Exp.</v>
      </c>
      <c r="D2080" s="1398"/>
      <c r="E2080" s="1399"/>
      <c r="F2080" s="1400" t="str">
        <f>IF($L2058="TC",0,IF($L2058="Nso",0,VLOOKUP($A2055,'Marks Entry'!$B$9:$GM$108,186,0)))</f>
        <v>0/100</v>
      </c>
      <c r="G2080" s="1400"/>
      <c r="H2080" s="1400"/>
      <c r="I2080" s="59" t="str">
        <f>IF($L2058="TC",0,IF($L2058="Nso",0,VLOOKUP($A2055,'Marks Entry'!$B$9:$GM$108,139,0)))</f>
        <v>E</v>
      </c>
      <c r="J2080" s="1401" t="s">
        <v>81</v>
      </c>
      <c r="K2080" s="1401"/>
      <c r="L2080" s="1402"/>
      <c r="M2080" s="1403">
        <f>'Marks Entry'!$AA$2</f>
        <v>45041</v>
      </c>
      <c r="N2080" s="1403"/>
      <c r="O2080" s="1404"/>
      <c r="P2080" s="1007"/>
    </row>
    <row r="2081" spans="1:16" s="73" customFormat="1" ht="20.45" customHeight="1">
      <c r="A2081" s="1425"/>
      <c r="B2081" s="543" t="s">
        <v>210</v>
      </c>
      <c r="C2081" s="1405" t="str">
        <f>'Marks Entry'!$EK$3</f>
        <v>Art Edu.</v>
      </c>
      <c r="D2081" s="1400"/>
      <c r="E2081" s="1400"/>
      <c r="F2081" s="1406" t="str">
        <f>IF($L2058="TC",0,IF($L2058="Nso",0,VLOOKUP($A2055,'Marks Entry'!$B$9:$GM$108,190,0)))</f>
        <v>0/100</v>
      </c>
      <c r="G2081" s="1407"/>
      <c r="H2081" s="1408"/>
      <c r="I2081" s="59" t="str">
        <f>IF($L2058="TC",0,IF($L2058="Nso",0,VLOOKUP($A2055,'Marks Entry'!$B$9:$GM$108,148,0)))</f>
        <v>E</v>
      </c>
      <c r="J2081" s="1409"/>
      <c r="K2081" s="1409"/>
      <c r="L2081" s="1410"/>
      <c r="M2081" s="1410"/>
      <c r="N2081" s="1410"/>
      <c r="O2081" s="1411"/>
      <c r="P2081" s="1007"/>
    </row>
    <row r="2082" spans="1:16" s="73" customFormat="1" ht="20.45" customHeight="1">
      <c r="A2082" s="1425"/>
      <c r="B2082" s="543" t="s">
        <v>210</v>
      </c>
      <c r="C2082" s="1366" t="str">
        <f>'Marks Entry'!$ET$3</f>
        <v>HEALTH &amp; PHY. EDU.</v>
      </c>
      <c r="D2082" s="1367"/>
      <c r="E2082" s="1367"/>
      <c r="F2082" s="1368" t="str">
        <f>IF($L2058="TC",0,IF($L2058="Nso",0,VLOOKUP($A2055,'Marks Entry'!$B$9:$GM$108,194,0)))</f>
        <v>0/100</v>
      </c>
      <c r="G2082" s="1369"/>
      <c r="H2082" s="1370"/>
      <c r="I2082" s="59" t="str">
        <f>IF($L2058="TC",0,IF($L2058="Nso",0,VLOOKUP($A2055,'Marks Entry'!$B$9:$GM$108,157,0)))</f>
        <v>E</v>
      </c>
      <c r="J2082" s="1371" t="s">
        <v>77</v>
      </c>
      <c r="K2082" s="1372"/>
      <c r="L2082" s="1373"/>
      <c r="M2082" s="1377"/>
      <c r="N2082" s="1372"/>
      <c r="O2082" s="1378"/>
      <c r="P2082" s="1007"/>
    </row>
    <row r="2083" spans="1:16" s="73" customFormat="1" ht="20.45" customHeight="1">
      <c r="A2083" s="1425"/>
      <c r="B2083" s="543" t="s">
        <v>210</v>
      </c>
      <c r="C2083" s="1381" t="s">
        <v>66</v>
      </c>
      <c r="D2083" s="1382"/>
      <c r="E2083" s="1382"/>
      <c r="F2083" s="1382"/>
      <c r="G2083" s="1382"/>
      <c r="H2083" s="1382"/>
      <c r="I2083" s="1383"/>
      <c r="J2083" s="1374"/>
      <c r="K2083" s="1375"/>
      <c r="L2083" s="1376"/>
      <c r="M2083" s="1379"/>
      <c r="N2083" s="1375"/>
      <c r="O2083" s="1380"/>
      <c r="P2083" s="1007"/>
    </row>
    <row r="2084" spans="1:16" s="73" customFormat="1" ht="20.45" customHeight="1" thickBot="1">
      <c r="A2084" s="1425"/>
      <c r="B2084" s="543" t="s">
        <v>210</v>
      </c>
      <c r="C2084" s="60" t="s">
        <v>67</v>
      </c>
      <c r="D2084" s="1384" t="s">
        <v>72</v>
      </c>
      <c r="E2084" s="1385"/>
      <c r="F2084" s="1384" t="s">
        <v>73</v>
      </c>
      <c r="G2084" s="1386"/>
      <c r="H2084" s="1386"/>
      <c r="I2084" s="1387"/>
      <c r="J2084" s="1388" t="s">
        <v>78</v>
      </c>
      <c r="K2084" s="1389"/>
      <c r="L2084" s="1389"/>
      <c r="M2084" s="1389"/>
      <c r="N2084" s="1389"/>
      <c r="O2084" s="1390"/>
      <c r="P2084" s="1007"/>
    </row>
    <row r="2085" spans="1:16" s="73" customFormat="1" ht="20.45" customHeight="1">
      <c r="A2085" s="1425"/>
      <c r="B2085" s="543" t="s">
        <v>210</v>
      </c>
      <c r="C2085" s="690" t="s">
        <v>68</v>
      </c>
      <c r="D2085" s="1328" t="s">
        <v>211</v>
      </c>
      <c r="E2085" s="1327"/>
      <c r="F2085" s="1394" t="s">
        <v>74</v>
      </c>
      <c r="G2085" s="1395"/>
      <c r="H2085" s="1395"/>
      <c r="I2085" s="1396"/>
      <c r="J2085" s="1391"/>
      <c r="K2085" s="1392"/>
      <c r="L2085" s="1392"/>
      <c r="M2085" s="1392"/>
      <c r="N2085" s="1392"/>
      <c r="O2085" s="1393"/>
      <c r="P2085" s="1007"/>
    </row>
    <row r="2086" spans="1:16" s="73" customFormat="1" ht="20.45" customHeight="1">
      <c r="A2086" s="1425"/>
      <c r="B2086" s="543" t="s">
        <v>210</v>
      </c>
      <c r="C2086" s="689" t="s">
        <v>69</v>
      </c>
      <c r="D2086" s="1275" t="s">
        <v>212</v>
      </c>
      <c r="E2086" s="1274"/>
      <c r="F2086" s="1413" t="s">
        <v>75</v>
      </c>
      <c r="G2086" s="1414"/>
      <c r="H2086" s="1414"/>
      <c r="I2086" s="1415"/>
      <c r="J2086" s="1391"/>
      <c r="K2086" s="1392"/>
      <c r="L2086" s="1392"/>
      <c r="M2086" s="1392"/>
      <c r="N2086" s="1392"/>
      <c r="O2086" s="1393"/>
      <c r="P2086" s="1007"/>
    </row>
    <row r="2087" spans="1:16" s="73" customFormat="1" ht="20.45" customHeight="1">
      <c r="A2087" s="1425"/>
      <c r="B2087" s="543" t="s">
        <v>210</v>
      </c>
      <c r="C2087" s="689" t="s">
        <v>71</v>
      </c>
      <c r="D2087" s="1275" t="s">
        <v>213</v>
      </c>
      <c r="E2087" s="1274"/>
      <c r="F2087" s="1413" t="s">
        <v>76</v>
      </c>
      <c r="G2087" s="1414"/>
      <c r="H2087" s="1414"/>
      <c r="I2087" s="1415"/>
      <c r="J2087" s="1416" t="s">
        <v>90</v>
      </c>
      <c r="K2087" s="1417"/>
      <c r="L2087" s="1417"/>
      <c r="M2087" s="1417"/>
      <c r="N2087" s="1417"/>
      <c r="O2087" s="1418"/>
      <c r="P2087" s="1007"/>
    </row>
    <row r="2088" spans="1:16" s="73" customFormat="1" ht="20.45" customHeight="1">
      <c r="A2088" s="1425"/>
      <c r="B2088" s="543" t="s">
        <v>210</v>
      </c>
      <c r="C2088" s="689" t="s">
        <v>70</v>
      </c>
      <c r="D2088" s="1275" t="s">
        <v>214</v>
      </c>
      <c r="E2088" s="1274"/>
      <c r="F2088" s="1413" t="s">
        <v>103</v>
      </c>
      <c r="G2088" s="1414"/>
      <c r="H2088" s="1414"/>
      <c r="I2088" s="1415"/>
      <c r="J2088" s="1416"/>
      <c r="K2088" s="1417"/>
      <c r="L2088" s="1417"/>
      <c r="M2088" s="1417"/>
      <c r="N2088" s="1417"/>
      <c r="O2088" s="1418"/>
      <c r="P2088" s="1007"/>
    </row>
    <row r="2089" spans="1:16" s="73" customFormat="1" ht="20.45" customHeight="1" thickBot="1">
      <c r="A2089" s="1425"/>
      <c r="B2089" s="547" t="s">
        <v>210</v>
      </c>
      <c r="C2089" s="548" t="s">
        <v>153</v>
      </c>
      <c r="D2089" s="1281" t="s">
        <v>215</v>
      </c>
      <c r="E2089" s="1280"/>
      <c r="F2089" s="1422" t="s">
        <v>216</v>
      </c>
      <c r="G2089" s="1423"/>
      <c r="H2089" s="1423"/>
      <c r="I2089" s="1424"/>
      <c r="J2089" s="1419"/>
      <c r="K2089" s="1420"/>
      <c r="L2089" s="1420"/>
      <c r="M2089" s="1420"/>
      <c r="N2089" s="1420"/>
      <c r="O2089" s="1421"/>
      <c r="P2089" s="1007"/>
    </row>
    <row r="2090" spans="1:16" s="73" customFormat="1" ht="21" customHeight="1">
      <c r="A2090" s="1412"/>
      <c r="B2090" s="1412"/>
      <c r="C2090" s="1412"/>
      <c r="D2090" s="1412"/>
      <c r="E2090" s="1412"/>
      <c r="F2090" s="1412"/>
      <c r="G2090" s="1412"/>
      <c r="H2090" s="1412"/>
      <c r="I2090" s="1412"/>
      <c r="J2090" s="1412"/>
      <c r="K2090" s="1412"/>
      <c r="L2090" s="1412"/>
      <c r="M2090" s="1412"/>
      <c r="N2090" s="1412"/>
      <c r="O2090" s="1412"/>
      <c r="P2090" s="1412"/>
    </row>
    <row r="2091" spans="1:16" s="73" customFormat="1" ht="21" customHeight="1">
      <c r="A2091" s="692"/>
      <c r="B2091" s="688"/>
      <c r="C2091" s="688"/>
      <c r="D2091" s="688"/>
      <c r="E2091" s="688"/>
      <c r="F2091" s="688"/>
      <c r="G2091" s="688"/>
      <c r="H2091" s="688"/>
      <c r="I2091" s="688"/>
      <c r="J2091" s="688"/>
      <c r="K2091" s="688"/>
      <c r="L2091" s="688"/>
      <c r="M2091" s="688"/>
      <c r="N2091" s="688"/>
      <c r="O2091" s="688"/>
      <c r="P2091" s="688"/>
    </row>
    <row r="2092" spans="1:16" s="73" customFormat="1" ht="17.25" customHeight="1" thickBot="1">
      <c r="A2092" s="241">
        <f>A2055+1</f>
        <v>58</v>
      </c>
      <c r="B2092" s="1302" t="s">
        <v>53</v>
      </c>
      <c r="C2092" s="1302"/>
      <c r="D2092" s="1302"/>
      <c r="E2092" s="1302"/>
      <c r="F2092" s="1302"/>
      <c r="G2092" s="1302"/>
      <c r="H2092" s="1302"/>
      <c r="I2092" s="1302"/>
      <c r="J2092" s="1302"/>
      <c r="K2092" s="1302"/>
      <c r="L2092" s="1302"/>
      <c r="M2092" s="1302"/>
      <c r="N2092" s="1302"/>
      <c r="O2092" s="1302"/>
      <c r="P2092" s="1007"/>
    </row>
    <row r="2093" spans="1:16" s="73" customFormat="1" ht="44.25" customHeight="1">
      <c r="A2093" s="1425"/>
      <c r="B2093" s="1304" t="str">
        <f>IF(L2095&gt;0,CONCATENATE(I2095,L2095),0)</f>
        <v>Roll No.:-958</v>
      </c>
      <c r="C2093" s="1306"/>
      <c r="D2093" s="1308" t="str">
        <f>Master!$E$8</f>
        <v>Govt. Sr. Secondary School Raimalwada</v>
      </c>
      <c r="E2093" s="1309"/>
      <c r="F2093" s="1309"/>
      <c r="G2093" s="1309"/>
      <c r="H2093" s="1309"/>
      <c r="I2093" s="1309"/>
      <c r="J2093" s="1309"/>
      <c r="K2093" s="1309"/>
      <c r="L2093" s="1309"/>
      <c r="M2093" s="1309"/>
      <c r="N2093" s="1309"/>
      <c r="O2093" s="1310"/>
      <c r="P2093" s="1007"/>
    </row>
    <row r="2094" spans="1:16" s="73" customFormat="1" ht="26.25" customHeight="1" thickBot="1">
      <c r="A2094" s="1425"/>
      <c r="B2094" s="1305"/>
      <c r="C2094" s="1307"/>
      <c r="D2094" s="1311" t="str">
        <f>Master!$E$11</f>
        <v>P.S.-Bapini (Jodhpur)</v>
      </c>
      <c r="E2094" s="1311"/>
      <c r="F2094" s="1311"/>
      <c r="G2094" s="1311"/>
      <c r="H2094" s="1311"/>
      <c r="I2094" s="1311"/>
      <c r="J2094" s="1311"/>
      <c r="K2094" s="1311"/>
      <c r="L2094" s="1311"/>
      <c r="M2094" s="1311"/>
      <c r="N2094" s="1311"/>
      <c r="O2094" s="1312"/>
      <c r="P2094" s="1007"/>
    </row>
    <row r="2095" spans="1:16" s="73" customFormat="1" ht="15" customHeight="1">
      <c r="A2095" s="1425"/>
      <c r="B2095" s="1313"/>
      <c r="C2095" s="1314" t="s">
        <v>163</v>
      </c>
      <c r="D2095" s="1315"/>
      <c r="E2095" s="1315"/>
      <c r="F2095" s="1315"/>
      <c r="G2095" s="1315"/>
      <c r="H2095" s="1316"/>
      <c r="I2095" s="1320" t="s">
        <v>125</v>
      </c>
      <c r="J2095" s="1321"/>
      <c r="K2095" s="1321"/>
      <c r="L2095" s="1286">
        <f>VLOOKUP(A2092,'Marks Entry'!$B$9:$G$108,6)</f>
        <v>958</v>
      </c>
      <c r="M2095" s="1288" t="str">
        <f>CONCATENATE('Marks Entry'!$C$3,"0",'Marks Entry'!$G$3)</f>
        <v>School U-Dise Code :-08151106901</v>
      </c>
      <c r="N2095" s="1289"/>
      <c r="O2095" s="1290"/>
      <c r="P2095" s="1007"/>
    </row>
    <row r="2096" spans="1:16" s="73" customFormat="1" ht="15" customHeight="1">
      <c r="A2096" s="1425"/>
      <c r="B2096" s="1313"/>
      <c r="C2096" s="1314"/>
      <c r="D2096" s="1315"/>
      <c r="E2096" s="1315"/>
      <c r="F2096" s="1315"/>
      <c r="G2096" s="1315"/>
      <c r="H2096" s="1316"/>
      <c r="I2096" s="1320"/>
      <c r="J2096" s="1321"/>
      <c r="K2096" s="1321"/>
      <c r="L2096" s="1286"/>
      <c r="M2096" s="1291" t="str">
        <f>CONCATENATE('Marks Entry'!$I$3,'Marks Entry'!$J$3)</f>
        <v>Session :-2022-23</v>
      </c>
      <c r="N2096" s="1292"/>
      <c r="O2096" s="1293"/>
      <c r="P2096" s="1007"/>
    </row>
    <row r="2097" spans="1:16" s="73" customFormat="1" ht="15" customHeight="1" thickBot="1">
      <c r="A2097" s="1425"/>
      <c r="B2097" s="1313"/>
      <c r="C2097" s="1317"/>
      <c r="D2097" s="1318"/>
      <c r="E2097" s="1318"/>
      <c r="F2097" s="1318"/>
      <c r="G2097" s="1318"/>
      <c r="H2097" s="1319"/>
      <c r="I2097" s="1322"/>
      <c r="J2097" s="1323"/>
      <c r="K2097" s="1323"/>
      <c r="L2097" s="1287"/>
      <c r="M2097" s="1294"/>
      <c r="N2097" s="1295"/>
      <c r="O2097" s="1296"/>
      <c r="P2097" s="1007"/>
    </row>
    <row r="2098" spans="1:16" s="73" customFormat="1" ht="19.5" customHeight="1">
      <c r="A2098" s="1425"/>
      <c r="B2098" s="543" t="s">
        <v>210</v>
      </c>
      <c r="C2098" s="1297" t="s">
        <v>21</v>
      </c>
      <c r="D2098" s="1298"/>
      <c r="E2098" s="1298"/>
      <c r="F2098" s="1298"/>
      <c r="G2098" s="1299"/>
      <c r="H2098" s="13" t="s">
        <v>161</v>
      </c>
      <c r="I2098" s="1300">
        <f>VLOOKUP($A2092,'Marks Entry'!$B$9:$FN$108,4,0)</f>
        <v>0</v>
      </c>
      <c r="J2098" s="1300"/>
      <c r="K2098" s="1300"/>
      <c r="L2098" s="1300"/>
      <c r="M2098" s="1300"/>
      <c r="N2098" s="1300"/>
      <c r="O2098" s="1301"/>
      <c r="P2098" s="1007"/>
    </row>
    <row r="2099" spans="1:16" s="73" customFormat="1" ht="19.5" customHeight="1">
      <c r="A2099" s="1425"/>
      <c r="B2099" s="543" t="s">
        <v>210</v>
      </c>
      <c r="C2099" s="1283" t="s">
        <v>23</v>
      </c>
      <c r="D2099" s="1284"/>
      <c r="E2099" s="1284"/>
      <c r="F2099" s="1284"/>
      <c r="G2099" s="1285"/>
      <c r="H2099" s="25" t="s">
        <v>161</v>
      </c>
      <c r="I2099" s="1252">
        <f>VLOOKUP($A2092,'Marks Entry'!$B$9:$FN$108,7,0)</f>
        <v>0</v>
      </c>
      <c r="J2099" s="1252"/>
      <c r="K2099" s="1252"/>
      <c r="L2099" s="1252"/>
      <c r="M2099" s="1252"/>
      <c r="N2099" s="1252"/>
      <c r="O2099" s="1253"/>
      <c r="P2099" s="1007"/>
    </row>
    <row r="2100" spans="1:16" s="73" customFormat="1" ht="19.5" customHeight="1">
      <c r="A2100" s="1425"/>
      <c r="B2100" s="543" t="s">
        <v>210</v>
      </c>
      <c r="C2100" s="1283" t="s">
        <v>24</v>
      </c>
      <c r="D2100" s="1284"/>
      <c r="E2100" s="1284"/>
      <c r="F2100" s="1284"/>
      <c r="G2100" s="1285"/>
      <c r="H2100" s="25" t="s">
        <v>161</v>
      </c>
      <c r="I2100" s="1252">
        <f>VLOOKUP($A2092,'Marks Entry'!$B$9:$FN$108,8,0)</f>
        <v>0</v>
      </c>
      <c r="J2100" s="1252"/>
      <c r="K2100" s="1252"/>
      <c r="L2100" s="1252"/>
      <c r="M2100" s="1252"/>
      <c r="N2100" s="1252"/>
      <c r="O2100" s="1253"/>
      <c r="P2100" s="1007"/>
    </row>
    <row r="2101" spans="1:16" s="73" customFormat="1" ht="19.5" customHeight="1">
      <c r="A2101" s="1425"/>
      <c r="B2101" s="543" t="s">
        <v>210</v>
      </c>
      <c r="C2101" s="1283" t="s">
        <v>55</v>
      </c>
      <c r="D2101" s="1284"/>
      <c r="E2101" s="1284"/>
      <c r="F2101" s="1284"/>
      <c r="G2101" s="1285"/>
      <c r="H2101" s="25" t="s">
        <v>161</v>
      </c>
      <c r="I2101" s="1252">
        <f>VLOOKUP($A2092,'Marks Entry'!$B$9:$FN$108,9,0)</f>
        <v>0</v>
      </c>
      <c r="J2101" s="1252"/>
      <c r="K2101" s="1252"/>
      <c r="L2101" s="1252"/>
      <c r="M2101" s="1252"/>
      <c r="N2101" s="1252"/>
      <c r="O2101" s="1253"/>
      <c r="P2101" s="1007"/>
    </row>
    <row r="2102" spans="1:16" s="73" customFormat="1" ht="19.5" customHeight="1">
      <c r="A2102" s="1425"/>
      <c r="B2102" s="543" t="s">
        <v>210</v>
      </c>
      <c r="C2102" s="1283" t="s">
        <v>56</v>
      </c>
      <c r="D2102" s="1284"/>
      <c r="E2102" s="1284"/>
      <c r="F2102" s="1284"/>
      <c r="G2102" s="1285"/>
      <c r="H2102" s="25" t="s">
        <v>161</v>
      </c>
      <c r="I2102" s="1251" t="str">
        <f>CONCATENATE('Marks Entry'!$G$4,'Marks Entry'!$J$4)</f>
        <v>6(A)</v>
      </c>
      <c r="J2102" s="1252"/>
      <c r="K2102" s="1252"/>
      <c r="L2102" s="1252"/>
      <c r="M2102" s="1252"/>
      <c r="N2102" s="1252"/>
      <c r="O2102" s="1253"/>
      <c r="P2102" s="1007"/>
    </row>
    <row r="2103" spans="1:16" s="73" customFormat="1" ht="19.5" customHeight="1" thickBot="1">
      <c r="A2103" s="1425"/>
      <c r="B2103" s="543" t="s">
        <v>210</v>
      </c>
      <c r="C2103" s="1254" t="s">
        <v>26</v>
      </c>
      <c r="D2103" s="1255"/>
      <c r="E2103" s="1255"/>
      <c r="F2103" s="1255"/>
      <c r="G2103" s="1256"/>
      <c r="H2103" s="61" t="s">
        <v>161</v>
      </c>
      <c r="I2103" s="1257">
        <f>VLOOKUP($A2092,'Marks Entry'!$B$9:$FN$108,10,0)</f>
        <v>0</v>
      </c>
      <c r="J2103" s="1257"/>
      <c r="K2103" s="1257"/>
      <c r="L2103" s="1257"/>
      <c r="M2103" s="1257"/>
      <c r="N2103" s="1257"/>
      <c r="O2103" s="1258"/>
      <c r="P2103" s="1007"/>
    </row>
    <row r="2104" spans="1:16" s="73" customFormat="1" ht="34.5" customHeight="1">
      <c r="A2104" s="1425"/>
      <c r="B2104" s="543" t="s">
        <v>210</v>
      </c>
      <c r="C2104" s="1259" t="s">
        <v>57</v>
      </c>
      <c r="D2104" s="1260"/>
      <c r="E2104" s="525" t="s">
        <v>82</v>
      </c>
      <c r="F2104" s="525" t="s">
        <v>83</v>
      </c>
      <c r="G2104" s="525" t="str">
        <f>'Marks Entry'!$R$5</f>
        <v>No Bag Day Activity</v>
      </c>
      <c r="H2104" s="521" t="s">
        <v>32</v>
      </c>
      <c r="I2104" s="1261" t="s">
        <v>58</v>
      </c>
      <c r="J2104" s="1262"/>
      <c r="K2104" s="522" t="s">
        <v>203</v>
      </c>
      <c r="L2104" s="1263" t="s">
        <v>94</v>
      </c>
      <c r="M2104" s="1264"/>
      <c r="N2104" s="535" t="s">
        <v>86</v>
      </c>
      <c r="O2104" s="1265" t="s">
        <v>101</v>
      </c>
      <c r="P2104" s="1007"/>
    </row>
    <row r="2105" spans="1:16" s="73" customFormat="1" ht="20.45" customHeight="1" thickBot="1">
      <c r="A2105" s="1425"/>
      <c r="B2105" s="543" t="s">
        <v>210</v>
      </c>
      <c r="C2105" s="1267" t="s">
        <v>59</v>
      </c>
      <c r="D2105" s="1268"/>
      <c r="E2105" s="549">
        <f>'Marks Entry'!$N$7</f>
        <v>10</v>
      </c>
      <c r="F2105" s="549">
        <f>'Marks Entry'!$Q$7</f>
        <v>10</v>
      </c>
      <c r="G2105" s="549">
        <f>'Marks Entry'!$T$7</f>
        <v>10</v>
      </c>
      <c r="H2105" s="111">
        <f>SUM(E2105:G2105)</f>
        <v>30</v>
      </c>
      <c r="I2105" s="1269">
        <f>'Marks Entry'!$X$7</f>
        <v>70</v>
      </c>
      <c r="J2105" s="1270"/>
      <c r="K2105" s="531">
        <f>SUM(H2105,I2105)</f>
        <v>100</v>
      </c>
      <c r="L2105" s="1330">
        <f>'Marks Entry'!$AA$7</f>
        <v>100</v>
      </c>
      <c r="M2105" s="1331"/>
      <c r="N2105" s="536">
        <f>H2105+I2105+L2105</f>
        <v>200</v>
      </c>
      <c r="O2105" s="1266"/>
      <c r="P2105" s="1007"/>
    </row>
    <row r="2106" spans="1:16" s="73" customFormat="1" ht="20.45" customHeight="1">
      <c r="A2106" s="1425"/>
      <c r="B2106" s="543" t="s">
        <v>210</v>
      </c>
      <c r="C2106" s="1324" t="str">
        <f>'Marks Entry'!$L$3</f>
        <v>HINDI</v>
      </c>
      <c r="D2106" s="1325"/>
      <c r="E2106" s="527">
        <f>IF($L2095="TC",0,IF($L2095="Nso",0,VLOOKUP($A2092,'Marks Entry'!$B$9:$FN$108,13,0)))</f>
        <v>0</v>
      </c>
      <c r="F2106" s="527">
        <f>IF($L2095="TC",0,IF($L2095="Nso",0,VLOOKUP($A2092,'Marks Entry'!$B$9:$FN$108,16,0)))</f>
        <v>0</v>
      </c>
      <c r="G2106" s="527">
        <f>IF($L2095="TC",0,IF($L2095="Nso",0,VLOOKUP($A2092,'Marks Entry'!$B$9:$FN$108,19,0)))</f>
        <v>0</v>
      </c>
      <c r="H2106" s="528">
        <f>SUM(E2106:G2106)</f>
        <v>0</v>
      </c>
      <c r="I2106" s="1326">
        <f>IF($L2095="TC",0,IF($L2095="Nso",0,VLOOKUP($A2092,'Marks Entry'!$B$9:$FN$108,23,0)))</f>
        <v>0</v>
      </c>
      <c r="J2106" s="1327"/>
      <c r="K2106" s="532">
        <f>SUM(H2106,I2106)</f>
        <v>0</v>
      </c>
      <c r="L2106" s="1328">
        <f>IF($L2095="TC",0,IF($L2095="Nso",0,VLOOKUP($A2092,'Marks Entry'!$B$9:$FN$108,26,0)))</f>
        <v>0</v>
      </c>
      <c r="M2106" s="1329"/>
      <c r="N2106" s="537">
        <f>SUM(H2106,I2106,L2106)</f>
        <v>0</v>
      </c>
      <c r="O2106" s="544" t="str">
        <f>IF($L2095="TC",0,IF($L2095="Nso",0,VLOOKUP($A2092,'Marks Entry'!$B$9:$FN$108,30,0)))</f>
        <v>E</v>
      </c>
      <c r="P2106" s="1007"/>
    </row>
    <row r="2107" spans="1:16" s="73" customFormat="1" ht="20.45" customHeight="1">
      <c r="A2107" s="1425"/>
      <c r="B2107" s="543" t="s">
        <v>210</v>
      </c>
      <c r="C2107" s="1271" t="str">
        <f>'Marks Entry'!$AF$3</f>
        <v>ENGLISH</v>
      </c>
      <c r="D2107" s="1272"/>
      <c r="E2107" s="527">
        <f>IF($L2095="TC",0,IF($L2095="Nso",0,VLOOKUP($A2092,'Marks Entry'!$B$9:$FN$108,33,0)))</f>
        <v>0</v>
      </c>
      <c r="F2107" s="527">
        <f>IF($L2095="TC",0,IF($L2095="Nso",0,VLOOKUP($A2092,'Marks Entry'!$B$9:$FN$108,36,0)))</f>
        <v>0</v>
      </c>
      <c r="G2107" s="527">
        <f>IF($L2095="TC",0,IF($L2095="Nso",0,VLOOKUP($A2092,'Marks Entry'!$B$9:$FN$108,39,0)))</f>
        <v>0</v>
      </c>
      <c r="H2107" s="529">
        <f t="shared" ref="H2107:H2111" si="171">SUM(E2107:G2107)</f>
        <v>0</v>
      </c>
      <c r="I2107" s="1273">
        <f>IF($L2095="TC",0,IF($L2095="Nso",0,VLOOKUP($A2092,'Marks Entry'!$B$9:$FN$108,43,0)))</f>
        <v>0</v>
      </c>
      <c r="J2107" s="1274"/>
      <c r="K2107" s="533">
        <f t="shared" ref="K2107:K2111" si="172">SUM(H2107,I2107)</f>
        <v>0</v>
      </c>
      <c r="L2107" s="1275">
        <f>IF($L2095="TC",0,IF($L2095="Nso",0,VLOOKUP($A2092,'Marks Entry'!$B$9:$FN$108,46,0)))</f>
        <v>0</v>
      </c>
      <c r="M2107" s="1276"/>
      <c r="N2107" s="537">
        <f t="shared" ref="N2107:N2111" si="173">SUM(H2107,I2107,L2107)</f>
        <v>0</v>
      </c>
      <c r="O2107" s="544" t="str">
        <f>IF($L2095="TC",0,IF($L2095="Nso",0,VLOOKUP($A2092,'Marks Entry'!$B$9:$FN$108,50,0)))</f>
        <v>E</v>
      </c>
      <c r="P2107" s="1007"/>
    </row>
    <row r="2108" spans="1:16" s="73" customFormat="1" ht="20.45" customHeight="1">
      <c r="A2108" s="1425"/>
      <c r="B2108" s="543" t="s">
        <v>210</v>
      </c>
      <c r="C2108" s="1271" t="str">
        <f>'Marks Entry'!$AZ$3</f>
        <v>SANSKRIT</v>
      </c>
      <c r="D2108" s="1272"/>
      <c r="E2108" s="527">
        <f>IF($L2095="TC",0,IF($L2095="Nso",0,VLOOKUP($A2092,'Marks Entry'!$B$9:$FN$108,53,0)))</f>
        <v>0</v>
      </c>
      <c r="F2108" s="527">
        <f>IF($L2095="TC",0,IF($L2095="TC",0,IF($L2095="Nso",0,VLOOKUP($A2092,'Marks Entry'!$B$9:$FN$108,56,0))))</f>
        <v>0</v>
      </c>
      <c r="G2108" s="527">
        <f>IF($L2095="TC",0,IF($L2095="TC",0,IF($L2095="Nso",0,VLOOKUP($A2092,'Marks Entry'!$B$9:$FN$108,59,0))))</f>
        <v>0</v>
      </c>
      <c r="H2108" s="529">
        <f t="shared" si="171"/>
        <v>0</v>
      </c>
      <c r="I2108" s="1273">
        <f>IF($L2095="TC",0,IF($L2095="Nso",0,VLOOKUP($A2092,'Marks Entry'!$B$9:$FN$108,63,0)))</f>
        <v>0</v>
      </c>
      <c r="J2108" s="1274"/>
      <c r="K2108" s="533">
        <f t="shared" si="172"/>
        <v>0</v>
      </c>
      <c r="L2108" s="1275">
        <f>IF($L2095="TC",0,IF($L2095="Nso",0,VLOOKUP($A2092,'Marks Entry'!$B$9:$FN$108,66,0)))</f>
        <v>0</v>
      </c>
      <c r="M2108" s="1276"/>
      <c r="N2108" s="537">
        <f t="shared" si="173"/>
        <v>0</v>
      </c>
      <c r="O2108" s="544" t="str">
        <f>IF($L2095="TC",0,IF($L2095="Nso",0,VLOOKUP($A2092,'Marks Entry'!$B$9:$FN$108,70,0)))</f>
        <v>E</v>
      </c>
      <c r="P2108" s="1007"/>
    </row>
    <row r="2109" spans="1:16" s="73" customFormat="1" ht="20.45" customHeight="1">
      <c r="A2109" s="1425"/>
      <c r="B2109" s="543" t="s">
        <v>210</v>
      </c>
      <c r="C2109" s="1271" t="str">
        <f>'Marks Entry'!$BT$3</f>
        <v>SCIENCE</v>
      </c>
      <c r="D2109" s="1272"/>
      <c r="E2109" s="527">
        <f>IF($L2095="TC",0,IF($L2095="Nso",0,VLOOKUP($A2092,'Marks Entry'!$B$9:$FN$108,73,0)))</f>
        <v>0</v>
      </c>
      <c r="F2109" s="527">
        <f>IF($L2095="TC",0,IF($L2095="Nso",0,VLOOKUP($A2092,'Marks Entry'!$B$9:$FN$108,76,0)))</f>
        <v>0</v>
      </c>
      <c r="G2109" s="527">
        <f>IF($L2095="TC",0,IF($L2095="Nso",0,VLOOKUP($A2092,'Marks Entry'!$B$9:$FN$108,79,0)))</f>
        <v>0</v>
      </c>
      <c r="H2109" s="529">
        <f t="shared" si="171"/>
        <v>0</v>
      </c>
      <c r="I2109" s="1273">
        <f>IF($L2095="TC",0,IF($L2095="Nso",0,VLOOKUP($A2092,'Marks Entry'!$B$9:$FN$108,83,0)))</f>
        <v>0</v>
      </c>
      <c r="J2109" s="1274"/>
      <c r="K2109" s="533">
        <f t="shared" si="172"/>
        <v>0</v>
      </c>
      <c r="L2109" s="1275">
        <f>IF($L2095="TC",0,IF($L2095="Nso",0,VLOOKUP($A2092,'Marks Entry'!$B$9:$FN$108,86,0)))</f>
        <v>0</v>
      </c>
      <c r="M2109" s="1276"/>
      <c r="N2109" s="537">
        <f t="shared" si="173"/>
        <v>0</v>
      </c>
      <c r="O2109" s="544" t="str">
        <f>IF($L2095="TC",0,IF($L2095="Nso",0,VLOOKUP($A2092,'Marks Entry'!$B$9:$FN$108,90,0)))</f>
        <v>E</v>
      </c>
      <c r="P2109" s="1007"/>
    </row>
    <row r="2110" spans="1:16" s="73" customFormat="1" ht="20.45" customHeight="1">
      <c r="A2110" s="1425"/>
      <c r="B2110" s="543" t="s">
        <v>210</v>
      </c>
      <c r="C2110" s="1271" t="str">
        <f>'Marks Entry'!$CN$3</f>
        <v>MATHEMATICS</v>
      </c>
      <c r="D2110" s="1272"/>
      <c r="E2110" s="527">
        <f>IF($L2095="TC",0,IF($L2095="Nso",0,VLOOKUP($A2092,'Marks Entry'!$B$9:$FN$108,93,0)))</f>
        <v>0</v>
      </c>
      <c r="F2110" s="527">
        <f>IF($L2095="TC",0,IF($L2095="Nso",0,VLOOKUP($A2092,'Marks Entry'!$B$9:$FN$108,96,0)))</f>
        <v>0</v>
      </c>
      <c r="G2110" s="527">
        <f>IF($L2095="TC",0,IF($L2095="Nso",0,VLOOKUP($A2092,'Marks Entry'!$B$9:$FN$108,99,0)))</f>
        <v>0</v>
      </c>
      <c r="H2110" s="529">
        <f t="shared" si="171"/>
        <v>0</v>
      </c>
      <c r="I2110" s="1273">
        <f>IF($L2095="TC",0,IF($L2095="Nso",0,VLOOKUP($A2092,'Marks Entry'!$B$9:$FN$108,103,0)))</f>
        <v>0</v>
      </c>
      <c r="J2110" s="1274"/>
      <c r="K2110" s="533">
        <f t="shared" si="172"/>
        <v>0</v>
      </c>
      <c r="L2110" s="1275">
        <f>IF($L2095="TC",0,IF($L2095="Nso",0,VLOOKUP($A2092,'Marks Entry'!$B$9:$FN$108,106,0)))</f>
        <v>0</v>
      </c>
      <c r="M2110" s="1276"/>
      <c r="N2110" s="537">
        <f t="shared" si="173"/>
        <v>0</v>
      </c>
      <c r="O2110" s="544" t="str">
        <f>IF($L2095="TC",0,IF($L2095="Nso",0,VLOOKUP($A2092,'Marks Entry'!$B$9:$FN$108,110,0)))</f>
        <v>E</v>
      </c>
      <c r="P2110" s="1007"/>
    </row>
    <row r="2111" spans="1:16" s="73" customFormat="1" ht="20.45" customHeight="1" thickBot="1">
      <c r="A2111" s="1425"/>
      <c r="B2111" s="543" t="s">
        <v>210</v>
      </c>
      <c r="C2111" s="1277" t="str">
        <f>'Marks Entry'!$DH$3</f>
        <v>SOCIAL SCIENCE</v>
      </c>
      <c r="D2111" s="1278"/>
      <c r="E2111" s="527">
        <f>IF($L2095="TC",0,IF($L2095="Nso",0,VLOOKUP($A2092,'Marks Entry'!$B$9:$FN$108,113,0)))</f>
        <v>0</v>
      </c>
      <c r="F2111" s="527">
        <f>IF($L2095="TC",0,IF($L2095="Nso",0,VLOOKUP($A2092,'Marks Entry'!$B$9:$FN$108,116,0)))</f>
        <v>0</v>
      </c>
      <c r="G2111" s="527">
        <f>IF($L2095="TC",0,IF($L2095="Nso",0,VLOOKUP($A2092,'Marks Entry'!$B$9:$FN$108,119,0)))</f>
        <v>0</v>
      </c>
      <c r="H2111" s="530">
        <f t="shared" si="171"/>
        <v>0</v>
      </c>
      <c r="I2111" s="1279">
        <f>IF($L2095="TC",0,IF($L2095="Nso",0,VLOOKUP($A2092,'Marks Entry'!$B$9:$FN$108,123,0)))</f>
        <v>0</v>
      </c>
      <c r="J2111" s="1280"/>
      <c r="K2111" s="534">
        <f t="shared" si="172"/>
        <v>0</v>
      </c>
      <c r="L2111" s="1281">
        <f>IF($L2095="TC",0,IF($L2095="Nso",0,VLOOKUP($A2092,'Marks Entry'!$B$9:$FN$108,126,0)))</f>
        <v>0</v>
      </c>
      <c r="M2111" s="1282"/>
      <c r="N2111" s="537">
        <f t="shared" si="173"/>
        <v>0</v>
      </c>
      <c r="O2111" s="544" t="str">
        <f>IF($L2095="TC",0,IF($L2095="Nso",0,VLOOKUP($A2092,'Marks Entry'!$B$9:$FN$108,130,0)))</f>
        <v>E</v>
      </c>
      <c r="P2111" s="1007"/>
    </row>
    <row r="2112" spans="1:16" s="73" customFormat="1" ht="20.45" customHeight="1">
      <c r="A2112" s="1425"/>
      <c r="B2112" s="543" t="s">
        <v>210</v>
      </c>
      <c r="C2112" s="1350" t="s">
        <v>87</v>
      </c>
      <c r="D2112" s="1351"/>
      <c r="E2112" s="1352"/>
      <c r="F2112" s="1356" t="s">
        <v>88</v>
      </c>
      <c r="G2112" s="1357"/>
      <c r="H2112" s="1358" t="s">
        <v>89</v>
      </c>
      <c r="I2112" s="1358"/>
      <c r="J2112" s="1359" t="s">
        <v>44</v>
      </c>
      <c r="K2112" s="1360"/>
      <c r="L2112" s="236" t="s">
        <v>95</v>
      </c>
      <c r="M2112" s="691" t="s">
        <v>208</v>
      </c>
      <c r="N2112" s="200" t="s">
        <v>42</v>
      </c>
      <c r="O2112" s="545" t="s">
        <v>46</v>
      </c>
      <c r="P2112" s="1007"/>
    </row>
    <row r="2113" spans="1:16" s="73" customFormat="1" ht="20.45" customHeight="1" thickBot="1">
      <c r="A2113" s="1425"/>
      <c r="B2113" s="543" t="s">
        <v>210</v>
      </c>
      <c r="C2113" s="1353"/>
      <c r="D2113" s="1354"/>
      <c r="E2113" s="1355"/>
      <c r="F2113" s="1361">
        <f>IF($L2095="TC",0,IF($L2095="Nso",0,VLOOKUP($A2092,'Marks Entry'!$B$9:$FN$108,161,0)))</f>
        <v>1200</v>
      </c>
      <c r="G2113" s="1362"/>
      <c r="H2113" s="1363">
        <f>IF($L2095="TC",0,IF($L2095="Nso",0,VLOOKUP($A2092,'Marks Entry'!$B$9:$FN$108,162,0)))</f>
        <v>0</v>
      </c>
      <c r="I2113" s="1363"/>
      <c r="J2113" s="1364">
        <f>IF($L2095="TC",0,IF($L2095="Nso",0,VLOOKUP($A2092,'Marks Entry'!$B$9:$FN$108,163,0)))</f>
        <v>0</v>
      </c>
      <c r="K2113" s="1365"/>
      <c r="L2113" s="237" t="str">
        <f>IF($L2095="TC",0,IF($L2095="Nso",0,VLOOKUP($A2092,'Marks Entry'!$B$9:$FN$108,164,0)))</f>
        <v/>
      </c>
      <c r="M2113" s="237" t="str">
        <f>IF($L2095="TC",0,IF($L2095="Nso",0,VLOOKUP($A2092,'Marks Entry'!$B$9:$FN$108,165,0)))</f>
        <v/>
      </c>
      <c r="N2113" s="542" t="str">
        <f>IF($L2095="TC","TC",IF($L2095="Nso","NSO",VLOOKUP($A2092,'Marks Entry'!$B$9:$FN$108,166,0)))</f>
        <v>PROMOTED</v>
      </c>
      <c r="O2113" s="546" t="str">
        <f>IF($L2095="Nso",0,VLOOKUP($A2092,'Marks Entry'!$B$9:$FN$108,168,0))</f>
        <v/>
      </c>
      <c r="P2113" s="1007"/>
    </row>
    <row r="2114" spans="1:16" s="73" customFormat="1" ht="20.45" customHeight="1">
      <c r="A2114" s="1425"/>
      <c r="B2114" s="543" t="s">
        <v>210</v>
      </c>
      <c r="C2114" s="1332" t="s">
        <v>62</v>
      </c>
      <c r="D2114" s="1333"/>
      <c r="E2114" s="1333"/>
      <c r="F2114" s="1333"/>
      <c r="G2114" s="1333"/>
      <c r="H2114" s="1333"/>
      <c r="I2114" s="1334"/>
      <c r="J2114" s="1335" t="s">
        <v>63</v>
      </c>
      <c r="K2114" s="1335"/>
      <c r="L2114" s="1336"/>
      <c r="M2114" s="238">
        <f>IF($L2095="TC",0,IF($L2095="Nso",0,VLOOKUP($A2092,'Marks Entry'!$B$9:$FN$108,158,0)))</f>
        <v>0</v>
      </c>
      <c r="N2114" s="1337" t="s">
        <v>104</v>
      </c>
      <c r="O2114" s="1338"/>
      <c r="P2114" s="1007"/>
    </row>
    <row r="2115" spans="1:16" s="73" customFormat="1" ht="20.45" customHeight="1" thickBot="1">
      <c r="A2115" s="1425"/>
      <c r="B2115" s="543" t="s">
        <v>210</v>
      </c>
      <c r="C2115" s="1339" t="s">
        <v>57</v>
      </c>
      <c r="D2115" s="1340"/>
      <c r="E2115" s="1340"/>
      <c r="F2115" s="1341" t="s">
        <v>168</v>
      </c>
      <c r="G2115" s="1341"/>
      <c r="H2115" s="1341"/>
      <c r="I2115" s="523" t="s">
        <v>50</v>
      </c>
      <c r="J2115" s="1342" t="s">
        <v>64</v>
      </c>
      <c r="K2115" s="1342"/>
      <c r="L2115" s="1343"/>
      <c r="M2115" s="239">
        <f>IF($L2095="TC",0,IF($L2095="Nso",0,VLOOKUP($A2092,'Marks Entry'!$B$9:$FN$108,159,0)))</f>
        <v>0</v>
      </c>
      <c r="N2115" s="1344" t="str">
        <f>IF($L2095="TC",0,IF($L2095="Nso",0,VLOOKUP($A2092,'Marks Entry'!$B$9:$FN$108,160,0)))</f>
        <v/>
      </c>
      <c r="O2115" s="1345"/>
      <c r="P2115" s="1007"/>
    </row>
    <row r="2116" spans="1:16" s="73" customFormat="1" ht="20.45" customHeight="1">
      <c r="A2116" s="1425"/>
      <c r="B2116" s="543" t="s">
        <v>210</v>
      </c>
      <c r="C2116" s="1339"/>
      <c r="D2116" s="1340"/>
      <c r="E2116" s="1340"/>
      <c r="F2116" s="1341"/>
      <c r="G2116" s="1341"/>
      <c r="H2116" s="1341"/>
      <c r="I2116" s="524" t="s">
        <v>102</v>
      </c>
      <c r="J2116" s="1346" t="s">
        <v>65</v>
      </c>
      <c r="K2116" s="1346"/>
      <c r="L2116" s="1347"/>
      <c r="M2116" s="1348" t="str">
        <f>IF($L2095="TC",0,IF($L2095="Nso",0,VLOOKUP($A2092,'Marks Entry'!$B$9:$FN$108,169,0)))</f>
        <v>Need Improvement</v>
      </c>
      <c r="N2116" s="1348"/>
      <c r="O2116" s="1349"/>
      <c r="P2116" s="1007"/>
    </row>
    <row r="2117" spans="1:16" s="73" customFormat="1" ht="20.45" customHeight="1">
      <c r="A2117" s="1425"/>
      <c r="B2117" s="543" t="s">
        <v>210</v>
      </c>
      <c r="C2117" s="1397" t="str">
        <f>'Marks Entry'!$EB$3</f>
        <v>Work Exp.</v>
      </c>
      <c r="D2117" s="1398"/>
      <c r="E2117" s="1399"/>
      <c r="F2117" s="1400" t="str">
        <f>IF($L2095="TC",0,IF($L2095="Nso",0,VLOOKUP($A2092,'Marks Entry'!$B$9:$GM$108,186,0)))</f>
        <v>0/100</v>
      </c>
      <c r="G2117" s="1400"/>
      <c r="H2117" s="1400"/>
      <c r="I2117" s="59" t="str">
        <f>IF($L2095="TC",0,IF($L2095="Nso",0,VLOOKUP($A2092,'Marks Entry'!$B$9:$GM$108,139,0)))</f>
        <v>E</v>
      </c>
      <c r="J2117" s="1401" t="s">
        <v>81</v>
      </c>
      <c r="K2117" s="1401"/>
      <c r="L2117" s="1402"/>
      <c r="M2117" s="1403">
        <f>'Marks Entry'!$AA$2</f>
        <v>45041</v>
      </c>
      <c r="N2117" s="1403"/>
      <c r="O2117" s="1404"/>
      <c r="P2117" s="1007"/>
    </row>
    <row r="2118" spans="1:16" s="73" customFormat="1" ht="20.45" customHeight="1">
      <c r="A2118" s="1425"/>
      <c r="B2118" s="543" t="s">
        <v>210</v>
      </c>
      <c r="C2118" s="1405" t="str">
        <f>'Marks Entry'!$EK$3</f>
        <v>Art Edu.</v>
      </c>
      <c r="D2118" s="1400"/>
      <c r="E2118" s="1400"/>
      <c r="F2118" s="1406" t="str">
        <f>IF($L2095="TC",0,IF($L2095="Nso",0,VLOOKUP($A2092,'Marks Entry'!$B$9:$GM$108,190,0)))</f>
        <v>0/100</v>
      </c>
      <c r="G2118" s="1407"/>
      <c r="H2118" s="1408"/>
      <c r="I2118" s="59" t="str">
        <f>IF($L2095="TC",0,IF($L2095="Nso",0,VLOOKUP($A2092,'Marks Entry'!$B$9:$GM$108,148,0)))</f>
        <v>E</v>
      </c>
      <c r="J2118" s="1409"/>
      <c r="K2118" s="1409"/>
      <c r="L2118" s="1410"/>
      <c r="M2118" s="1410"/>
      <c r="N2118" s="1410"/>
      <c r="O2118" s="1411"/>
      <c r="P2118" s="1007"/>
    </row>
    <row r="2119" spans="1:16" s="73" customFormat="1" ht="20.45" customHeight="1">
      <c r="A2119" s="1425"/>
      <c r="B2119" s="543" t="s">
        <v>210</v>
      </c>
      <c r="C2119" s="1366" t="str">
        <f>'Marks Entry'!$ET$3</f>
        <v>HEALTH &amp; PHY. EDU.</v>
      </c>
      <c r="D2119" s="1367"/>
      <c r="E2119" s="1367"/>
      <c r="F2119" s="1368" t="str">
        <f>IF($L2095="TC",0,IF($L2095="Nso",0,VLOOKUP($A2092,'Marks Entry'!$B$9:$GM$108,194,0)))</f>
        <v>0/100</v>
      </c>
      <c r="G2119" s="1369"/>
      <c r="H2119" s="1370"/>
      <c r="I2119" s="59" t="str">
        <f>IF($L2095="TC",0,IF($L2095="Nso",0,VLOOKUP($A2092,'Marks Entry'!$B$9:$GM$108,157,0)))</f>
        <v>E</v>
      </c>
      <c r="J2119" s="1371" t="s">
        <v>77</v>
      </c>
      <c r="K2119" s="1372"/>
      <c r="L2119" s="1373"/>
      <c r="M2119" s="1377"/>
      <c r="N2119" s="1372"/>
      <c r="O2119" s="1378"/>
      <c r="P2119" s="1007"/>
    </row>
    <row r="2120" spans="1:16" s="73" customFormat="1" ht="20.45" customHeight="1">
      <c r="A2120" s="1425"/>
      <c r="B2120" s="543" t="s">
        <v>210</v>
      </c>
      <c r="C2120" s="1381" t="s">
        <v>66</v>
      </c>
      <c r="D2120" s="1382"/>
      <c r="E2120" s="1382"/>
      <c r="F2120" s="1382"/>
      <c r="G2120" s="1382"/>
      <c r="H2120" s="1382"/>
      <c r="I2120" s="1383"/>
      <c r="J2120" s="1374"/>
      <c r="K2120" s="1375"/>
      <c r="L2120" s="1376"/>
      <c r="M2120" s="1379"/>
      <c r="N2120" s="1375"/>
      <c r="O2120" s="1380"/>
      <c r="P2120" s="1007"/>
    </row>
    <row r="2121" spans="1:16" s="73" customFormat="1" ht="20.45" customHeight="1" thickBot="1">
      <c r="A2121" s="1425"/>
      <c r="B2121" s="543" t="s">
        <v>210</v>
      </c>
      <c r="C2121" s="60" t="s">
        <v>67</v>
      </c>
      <c r="D2121" s="1384" t="s">
        <v>72</v>
      </c>
      <c r="E2121" s="1385"/>
      <c r="F2121" s="1384" t="s">
        <v>73</v>
      </c>
      <c r="G2121" s="1386"/>
      <c r="H2121" s="1386"/>
      <c r="I2121" s="1387"/>
      <c r="J2121" s="1388" t="s">
        <v>78</v>
      </c>
      <c r="K2121" s="1389"/>
      <c r="L2121" s="1389"/>
      <c r="M2121" s="1389"/>
      <c r="N2121" s="1389"/>
      <c r="O2121" s="1390"/>
      <c r="P2121" s="1007"/>
    </row>
    <row r="2122" spans="1:16" s="73" customFormat="1" ht="20.45" customHeight="1">
      <c r="A2122" s="1425"/>
      <c r="B2122" s="543" t="s">
        <v>210</v>
      </c>
      <c r="C2122" s="690" t="s">
        <v>68</v>
      </c>
      <c r="D2122" s="1328" t="s">
        <v>211</v>
      </c>
      <c r="E2122" s="1327"/>
      <c r="F2122" s="1394" t="s">
        <v>74</v>
      </c>
      <c r="G2122" s="1395"/>
      <c r="H2122" s="1395"/>
      <c r="I2122" s="1396"/>
      <c r="J2122" s="1391"/>
      <c r="K2122" s="1392"/>
      <c r="L2122" s="1392"/>
      <c r="M2122" s="1392"/>
      <c r="N2122" s="1392"/>
      <c r="O2122" s="1393"/>
      <c r="P2122" s="1007"/>
    </row>
    <row r="2123" spans="1:16" s="73" customFormat="1" ht="20.45" customHeight="1">
      <c r="A2123" s="1425"/>
      <c r="B2123" s="543" t="s">
        <v>210</v>
      </c>
      <c r="C2123" s="689" t="s">
        <v>69</v>
      </c>
      <c r="D2123" s="1275" t="s">
        <v>212</v>
      </c>
      <c r="E2123" s="1274"/>
      <c r="F2123" s="1413" t="s">
        <v>75</v>
      </c>
      <c r="G2123" s="1414"/>
      <c r="H2123" s="1414"/>
      <c r="I2123" s="1415"/>
      <c r="J2123" s="1391"/>
      <c r="K2123" s="1392"/>
      <c r="L2123" s="1392"/>
      <c r="M2123" s="1392"/>
      <c r="N2123" s="1392"/>
      <c r="O2123" s="1393"/>
      <c r="P2123" s="1007"/>
    </row>
    <row r="2124" spans="1:16" s="73" customFormat="1" ht="20.45" customHeight="1">
      <c r="A2124" s="1425"/>
      <c r="B2124" s="543" t="s">
        <v>210</v>
      </c>
      <c r="C2124" s="689" t="s">
        <v>71</v>
      </c>
      <c r="D2124" s="1275" t="s">
        <v>213</v>
      </c>
      <c r="E2124" s="1274"/>
      <c r="F2124" s="1413" t="s">
        <v>76</v>
      </c>
      <c r="G2124" s="1414"/>
      <c r="H2124" s="1414"/>
      <c r="I2124" s="1415"/>
      <c r="J2124" s="1416" t="s">
        <v>90</v>
      </c>
      <c r="K2124" s="1417"/>
      <c r="L2124" s="1417"/>
      <c r="M2124" s="1417"/>
      <c r="N2124" s="1417"/>
      <c r="O2124" s="1418"/>
      <c r="P2124" s="1007"/>
    </row>
    <row r="2125" spans="1:16" s="73" customFormat="1" ht="20.45" customHeight="1">
      <c r="A2125" s="1425"/>
      <c r="B2125" s="543" t="s">
        <v>210</v>
      </c>
      <c r="C2125" s="689" t="s">
        <v>70</v>
      </c>
      <c r="D2125" s="1275" t="s">
        <v>214</v>
      </c>
      <c r="E2125" s="1274"/>
      <c r="F2125" s="1413" t="s">
        <v>103</v>
      </c>
      <c r="G2125" s="1414"/>
      <c r="H2125" s="1414"/>
      <c r="I2125" s="1415"/>
      <c r="J2125" s="1416"/>
      <c r="K2125" s="1417"/>
      <c r="L2125" s="1417"/>
      <c r="M2125" s="1417"/>
      <c r="N2125" s="1417"/>
      <c r="O2125" s="1418"/>
      <c r="P2125" s="1007"/>
    </row>
    <row r="2126" spans="1:16" s="73" customFormat="1" ht="20.45" customHeight="1" thickBot="1">
      <c r="A2126" s="1425"/>
      <c r="B2126" s="547" t="s">
        <v>210</v>
      </c>
      <c r="C2126" s="548" t="s">
        <v>153</v>
      </c>
      <c r="D2126" s="1281" t="s">
        <v>215</v>
      </c>
      <c r="E2126" s="1280"/>
      <c r="F2126" s="1422" t="s">
        <v>216</v>
      </c>
      <c r="G2126" s="1423"/>
      <c r="H2126" s="1423"/>
      <c r="I2126" s="1424"/>
      <c r="J2126" s="1419"/>
      <c r="K2126" s="1420"/>
      <c r="L2126" s="1420"/>
      <c r="M2126" s="1420"/>
      <c r="N2126" s="1420"/>
      <c r="O2126" s="1421"/>
      <c r="P2126" s="1007"/>
    </row>
    <row r="2127" spans="1:16" s="73" customFormat="1" ht="9.75" customHeight="1">
      <c r="A2127" s="1303"/>
      <c r="B2127" s="1303"/>
      <c r="C2127" s="1303"/>
      <c r="D2127" s="1303"/>
      <c r="E2127" s="1303"/>
      <c r="F2127" s="1303"/>
      <c r="G2127" s="1303"/>
      <c r="H2127" s="1303"/>
      <c r="I2127" s="1303"/>
      <c r="J2127" s="1303"/>
      <c r="K2127" s="1303"/>
      <c r="L2127" s="1303"/>
      <c r="M2127" s="1303"/>
      <c r="N2127" s="1303"/>
      <c r="O2127" s="1303"/>
      <c r="P2127" s="1303"/>
    </row>
    <row r="2128" spans="1:16" s="73" customFormat="1" ht="17.25" customHeight="1" thickBot="1">
      <c r="A2128" s="241">
        <f>A2092+1</f>
        <v>59</v>
      </c>
      <c r="B2128" s="1302" t="s">
        <v>53</v>
      </c>
      <c r="C2128" s="1302"/>
      <c r="D2128" s="1302"/>
      <c r="E2128" s="1302"/>
      <c r="F2128" s="1302"/>
      <c r="G2128" s="1302"/>
      <c r="H2128" s="1302"/>
      <c r="I2128" s="1302"/>
      <c r="J2128" s="1302"/>
      <c r="K2128" s="1302"/>
      <c r="L2128" s="1302"/>
      <c r="M2128" s="1302"/>
      <c r="N2128" s="1302"/>
      <c r="O2128" s="1302"/>
      <c r="P2128" s="1007"/>
    </row>
    <row r="2129" spans="1:16" s="73" customFormat="1" ht="44.25" customHeight="1">
      <c r="A2129" s="1425"/>
      <c r="B2129" s="1304" t="str">
        <f>IF(L2131&gt;0,CONCATENATE(I2131,L2131),0)</f>
        <v>Roll No.:-959</v>
      </c>
      <c r="C2129" s="1306"/>
      <c r="D2129" s="1308" t="str">
        <f>Master!$E$8</f>
        <v>Govt. Sr. Secondary School Raimalwada</v>
      </c>
      <c r="E2129" s="1309"/>
      <c r="F2129" s="1309"/>
      <c r="G2129" s="1309"/>
      <c r="H2129" s="1309"/>
      <c r="I2129" s="1309"/>
      <c r="J2129" s="1309"/>
      <c r="K2129" s="1309"/>
      <c r="L2129" s="1309"/>
      <c r="M2129" s="1309"/>
      <c r="N2129" s="1309"/>
      <c r="O2129" s="1310"/>
      <c r="P2129" s="1007"/>
    </row>
    <row r="2130" spans="1:16" s="73" customFormat="1" ht="26.25" customHeight="1" thickBot="1">
      <c r="A2130" s="1425"/>
      <c r="B2130" s="1305"/>
      <c r="C2130" s="1307"/>
      <c r="D2130" s="1311" t="str">
        <f>Master!$E$11</f>
        <v>P.S.-Bapini (Jodhpur)</v>
      </c>
      <c r="E2130" s="1311"/>
      <c r="F2130" s="1311"/>
      <c r="G2130" s="1311"/>
      <c r="H2130" s="1311"/>
      <c r="I2130" s="1311"/>
      <c r="J2130" s="1311"/>
      <c r="K2130" s="1311"/>
      <c r="L2130" s="1311"/>
      <c r="M2130" s="1311"/>
      <c r="N2130" s="1311"/>
      <c r="O2130" s="1312"/>
      <c r="P2130" s="1007"/>
    </row>
    <row r="2131" spans="1:16" s="73" customFormat="1" ht="15" customHeight="1">
      <c r="A2131" s="1425"/>
      <c r="B2131" s="1313"/>
      <c r="C2131" s="1314" t="s">
        <v>163</v>
      </c>
      <c r="D2131" s="1315"/>
      <c r="E2131" s="1315"/>
      <c r="F2131" s="1315"/>
      <c r="G2131" s="1315"/>
      <c r="H2131" s="1316"/>
      <c r="I2131" s="1320" t="s">
        <v>125</v>
      </c>
      <c r="J2131" s="1321"/>
      <c r="K2131" s="1321"/>
      <c r="L2131" s="1286">
        <f>VLOOKUP(A2128,'Marks Entry'!$B$9:$G$108,6)</f>
        <v>959</v>
      </c>
      <c r="M2131" s="1288" t="str">
        <f>CONCATENATE('Marks Entry'!$C$3,"0",'Marks Entry'!$G$3)</f>
        <v>School U-Dise Code :-08151106901</v>
      </c>
      <c r="N2131" s="1289"/>
      <c r="O2131" s="1290"/>
      <c r="P2131" s="1007"/>
    </row>
    <row r="2132" spans="1:16" s="73" customFormat="1" ht="15" customHeight="1">
      <c r="A2132" s="1425"/>
      <c r="B2132" s="1313"/>
      <c r="C2132" s="1314"/>
      <c r="D2132" s="1315"/>
      <c r="E2132" s="1315"/>
      <c r="F2132" s="1315"/>
      <c r="G2132" s="1315"/>
      <c r="H2132" s="1316"/>
      <c r="I2132" s="1320"/>
      <c r="J2132" s="1321"/>
      <c r="K2132" s="1321"/>
      <c r="L2132" s="1286"/>
      <c r="M2132" s="1291" t="str">
        <f>CONCATENATE('Marks Entry'!$I$3,'Marks Entry'!$J$3)</f>
        <v>Session :-2022-23</v>
      </c>
      <c r="N2132" s="1292"/>
      <c r="O2132" s="1293"/>
      <c r="P2132" s="1007"/>
    </row>
    <row r="2133" spans="1:16" s="73" customFormat="1" ht="15" customHeight="1" thickBot="1">
      <c r="A2133" s="1425"/>
      <c r="B2133" s="1313"/>
      <c r="C2133" s="1317"/>
      <c r="D2133" s="1318"/>
      <c r="E2133" s="1318"/>
      <c r="F2133" s="1318"/>
      <c r="G2133" s="1318"/>
      <c r="H2133" s="1319"/>
      <c r="I2133" s="1322"/>
      <c r="J2133" s="1323"/>
      <c r="K2133" s="1323"/>
      <c r="L2133" s="1287"/>
      <c r="M2133" s="1294"/>
      <c r="N2133" s="1295"/>
      <c r="O2133" s="1296"/>
      <c r="P2133" s="1007"/>
    </row>
    <row r="2134" spans="1:16" s="73" customFormat="1" ht="19.5" customHeight="1">
      <c r="A2134" s="1425"/>
      <c r="B2134" s="543" t="s">
        <v>210</v>
      </c>
      <c r="C2134" s="1297" t="s">
        <v>21</v>
      </c>
      <c r="D2134" s="1298"/>
      <c r="E2134" s="1298"/>
      <c r="F2134" s="1298"/>
      <c r="G2134" s="1299"/>
      <c r="H2134" s="13" t="s">
        <v>161</v>
      </c>
      <c r="I2134" s="1300">
        <f>VLOOKUP($A2128,'Marks Entry'!$B$9:$FN$108,4,0)</f>
        <v>0</v>
      </c>
      <c r="J2134" s="1300"/>
      <c r="K2134" s="1300"/>
      <c r="L2134" s="1300"/>
      <c r="M2134" s="1300"/>
      <c r="N2134" s="1300"/>
      <c r="O2134" s="1301"/>
      <c r="P2134" s="1007"/>
    </row>
    <row r="2135" spans="1:16" s="73" customFormat="1" ht="19.5" customHeight="1">
      <c r="A2135" s="1425"/>
      <c r="B2135" s="543" t="s">
        <v>210</v>
      </c>
      <c r="C2135" s="1283" t="s">
        <v>23</v>
      </c>
      <c r="D2135" s="1284"/>
      <c r="E2135" s="1284"/>
      <c r="F2135" s="1284"/>
      <c r="G2135" s="1285"/>
      <c r="H2135" s="25" t="s">
        <v>161</v>
      </c>
      <c r="I2135" s="1252">
        <f>VLOOKUP($A2128,'Marks Entry'!$B$9:$FN$108,7,0)</f>
        <v>0</v>
      </c>
      <c r="J2135" s="1252"/>
      <c r="K2135" s="1252"/>
      <c r="L2135" s="1252"/>
      <c r="M2135" s="1252"/>
      <c r="N2135" s="1252"/>
      <c r="O2135" s="1253"/>
      <c r="P2135" s="1007"/>
    </row>
    <row r="2136" spans="1:16" s="73" customFormat="1" ht="19.5" customHeight="1">
      <c r="A2136" s="1425"/>
      <c r="B2136" s="543" t="s">
        <v>210</v>
      </c>
      <c r="C2136" s="1283" t="s">
        <v>24</v>
      </c>
      <c r="D2136" s="1284"/>
      <c r="E2136" s="1284"/>
      <c r="F2136" s="1284"/>
      <c r="G2136" s="1285"/>
      <c r="H2136" s="25" t="s">
        <v>161</v>
      </c>
      <c r="I2136" s="1252">
        <f>VLOOKUP($A2128,'Marks Entry'!$B$9:$FN$108,8,0)</f>
        <v>0</v>
      </c>
      <c r="J2136" s="1252"/>
      <c r="K2136" s="1252"/>
      <c r="L2136" s="1252"/>
      <c r="M2136" s="1252"/>
      <c r="N2136" s="1252"/>
      <c r="O2136" s="1253"/>
      <c r="P2136" s="1007"/>
    </row>
    <row r="2137" spans="1:16" s="73" customFormat="1" ht="19.5" customHeight="1">
      <c r="A2137" s="1425"/>
      <c r="B2137" s="543" t="s">
        <v>210</v>
      </c>
      <c r="C2137" s="1283" t="s">
        <v>55</v>
      </c>
      <c r="D2137" s="1284"/>
      <c r="E2137" s="1284"/>
      <c r="F2137" s="1284"/>
      <c r="G2137" s="1285"/>
      <c r="H2137" s="25" t="s">
        <v>161</v>
      </c>
      <c r="I2137" s="1252">
        <f>VLOOKUP($A2128,'Marks Entry'!$B$9:$FN$108,9,0)</f>
        <v>0</v>
      </c>
      <c r="J2137" s="1252"/>
      <c r="K2137" s="1252"/>
      <c r="L2137" s="1252"/>
      <c r="M2137" s="1252"/>
      <c r="N2137" s="1252"/>
      <c r="O2137" s="1253"/>
      <c r="P2137" s="1007"/>
    </row>
    <row r="2138" spans="1:16" s="73" customFormat="1" ht="19.5" customHeight="1">
      <c r="A2138" s="1425"/>
      <c r="B2138" s="543" t="s">
        <v>210</v>
      </c>
      <c r="C2138" s="1283" t="s">
        <v>56</v>
      </c>
      <c r="D2138" s="1284"/>
      <c r="E2138" s="1284"/>
      <c r="F2138" s="1284"/>
      <c r="G2138" s="1285"/>
      <c r="H2138" s="25" t="s">
        <v>161</v>
      </c>
      <c r="I2138" s="1251" t="str">
        <f>CONCATENATE('Marks Entry'!$G$4,'Marks Entry'!$J$4)</f>
        <v>6(A)</v>
      </c>
      <c r="J2138" s="1252"/>
      <c r="K2138" s="1252"/>
      <c r="L2138" s="1252"/>
      <c r="M2138" s="1252"/>
      <c r="N2138" s="1252"/>
      <c r="O2138" s="1253"/>
      <c r="P2138" s="1007"/>
    </row>
    <row r="2139" spans="1:16" s="73" customFormat="1" ht="19.5" customHeight="1" thickBot="1">
      <c r="A2139" s="1425"/>
      <c r="B2139" s="543" t="s">
        <v>210</v>
      </c>
      <c r="C2139" s="1254" t="s">
        <v>26</v>
      </c>
      <c r="D2139" s="1255"/>
      <c r="E2139" s="1255"/>
      <c r="F2139" s="1255"/>
      <c r="G2139" s="1256"/>
      <c r="H2139" s="61" t="s">
        <v>161</v>
      </c>
      <c r="I2139" s="1257">
        <f>VLOOKUP($A2128,'Marks Entry'!$B$9:$FN$108,10,0)</f>
        <v>0</v>
      </c>
      <c r="J2139" s="1257"/>
      <c r="K2139" s="1257"/>
      <c r="L2139" s="1257"/>
      <c r="M2139" s="1257"/>
      <c r="N2139" s="1257"/>
      <c r="O2139" s="1258"/>
      <c r="P2139" s="1007"/>
    </row>
    <row r="2140" spans="1:16" s="73" customFormat="1" ht="34.5" customHeight="1">
      <c r="A2140" s="1425"/>
      <c r="B2140" s="543" t="s">
        <v>210</v>
      </c>
      <c r="C2140" s="1259" t="s">
        <v>57</v>
      </c>
      <c r="D2140" s="1260"/>
      <c r="E2140" s="525" t="s">
        <v>82</v>
      </c>
      <c r="F2140" s="525" t="s">
        <v>83</v>
      </c>
      <c r="G2140" s="525" t="str">
        <f>'Marks Entry'!$R$5</f>
        <v>No Bag Day Activity</v>
      </c>
      <c r="H2140" s="521" t="s">
        <v>32</v>
      </c>
      <c r="I2140" s="1261" t="s">
        <v>58</v>
      </c>
      <c r="J2140" s="1262"/>
      <c r="K2140" s="522" t="s">
        <v>203</v>
      </c>
      <c r="L2140" s="1263" t="s">
        <v>94</v>
      </c>
      <c r="M2140" s="1264"/>
      <c r="N2140" s="535" t="s">
        <v>86</v>
      </c>
      <c r="O2140" s="1265" t="s">
        <v>101</v>
      </c>
      <c r="P2140" s="1007"/>
    </row>
    <row r="2141" spans="1:16" s="73" customFormat="1" ht="20.45" customHeight="1" thickBot="1">
      <c r="A2141" s="1425"/>
      <c r="B2141" s="543" t="s">
        <v>210</v>
      </c>
      <c r="C2141" s="1267" t="s">
        <v>59</v>
      </c>
      <c r="D2141" s="1268"/>
      <c r="E2141" s="549">
        <f>'Marks Entry'!$N$7</f>
        <v>10</v>
      </c>
      <c r="F2141" s="549">
        <f>'Marks Entry'!$Q$7</f>
        <v>10</v>
      </c>
      <c r="G2141" s="549">
        <f>'Marks Entry'!$T$7</f>
        <v>10</v>
      </c>
      <c r="H2141" s="111">
        <f>SUM(E2141:G2141)</f>
        <v>30</v>
      </c>
      <c r="I2141" s="1269">
        <f>'Marks Entry'!$X$7</f>
        <v>70</v>
      </c>
      <c r="J2141" s="1270"/>
      <c r="K2141" s="531">
        <f>SUM(H2141,I2141)</f>
        <v>100</v>
      </c>
      <c r="L2141" s="1330">
        <f>'Marks Entry'!$AA$7</f>
        <v>100</v>
      </c>
      <c r="M2141" s="1331"/>
      <c r="N2141" s="536">
        <f>H2141+I2141+L2141</f>
        <v>200</v>
      </c>
      <c r="O2141" s="1266"/>
      <c r="P2141" s="1007"/>
    </row>
    <row r="2142" spans="1:16" s="73" customFormat="1" ht="20.45" customHeight="1">
      <c r="A2142" s="1425"/>
      <c r="B2142" s="543" t="s">
        <v>210</v>
      </c>
      <c r="C2142" s="1324" t="str">
        <f>'Marks Entry'!$L$3</f>
        <v>HINDI</v>
      </c>
      <c r="D2142" s="1325"/>
      <c r="E2142" s="527">
        <f>IF($L2131="TC",0,IF($L2131="Nso",0,VLOOKUP($A2128,'Marks Entry'!$B$9:$FN$108,13,0)))</f>
        <v>0</v>
      </c>
      <c r="F2142" s="527">
        <f>IF($L2131="TC",0,IF($L2131="Nso",0,VLOOKUP($A2128,'Marks Entry'!$B$9:$FN$108,16,0)))</f>
        <v>0</v>
      </c>
      <c r="G2142" s="527">
        <f>IF($L2131="TC",0,IF($L2131="Nso",0,VLOOKUP($A2128,'Marks Entry'!$B$9:$FN$108,19,0)))</f>
        <v>0</v>
      </c>
      <c r="H2142" s="528">
        <f>SUM(E2142:G2142)</f>
        <v>0</v>
      </c>
      <c r="I2142" s="1326">
        <f>IF($L2131="TC",0,IF($L2131="Nso",0,VLOOKUP($A2128,'Marks Entry'!$B$9:$FN$108,23,0)))</f>
        <v>0</v>
      </c>
      <c r="J2142" s="1327"/>
      <c r="K2142" s="532">
        <f>SUM(H2142,I2142)</f>
        <v>0</v>
      </c>
      <c r="L2142" s="1328">
        <f>IF($L2131="TC",0,IF($L2131="Nso",0,VLOOKUP($A2128,'Marks Entry'!$B$9:$FN$108,26,0)))</f>
        <v>0</v>
      </c>
      <c r="M2142" s="1329"/>
      <c r="N2142" s="537">
        <f>SUM(H2142,I2142,L2142)</f>
        <v>0</v>
      </c>
      <c r="O2142" s="544" t="str">
        <f>IF($L2131="TC",0,IF($L2131="Nso",0,VLOOKUP($A2128,'Marks Entry'!$B$9:$FN$108,30,0)))</f>
        <v>E</v>
      </c>
      <c r="P2142" s="1007"/>
    </row>
    <row r="2143" spans="1:16" s="73" customFormat="1" ht="20.45" customHeight="1">
      <c r="A2143" s="1425"/>
      <c r="B2143" s="543" t="s">
        <v>210</v>
      </c>
      <c r="C2143" s="1271" t="str">
        <f>'Marks Entry'!$AF$3</f>
        <v>ENGLISH</v>
      </c>
      <c r="D2143" s="1272"/>
      <c r="E2143" s="527">
        <f>IF($L2131="TC",0,IF($L2131="Nso",0,VLOOKUP($A2128,'Marks Entry'!$B$9:$FN$108,33,0)))</f>
        <v>0</v>
      </c>
      <c r="F2143" s="527">
        <f>IF($L2131="TC",0,IF($L2131="Nso",0,VLOOKUP($A2128,'Marks Entry'!$B$9:$FN$108,36,0)))</f>
        <v>0</v>
      </c>
      <c r="G2143" s="527">
        <f>IF($L2131="TC",0,IF($L2131="Nso",0,VLOOKUP($A2128,'Marks Entry'!$B$9:$FN$108,39,0)))</f>
        <v>0</v>
      </c>
      <c r="H2143" s="529">
        <f t="shared" ref="H2143:H2147" si="174">SUM(E2143:G2143)</f>
        <v>0</v>
      </c>
      <c r="I2143" s="1273">
        <f>IF($L2131="TC",0,IF($L2131="Nso",0,VLOOKUP($A2128,'Marks Entry'!$B$9:$FN$108,43,0)))</f>
        <v>0</v>
      </c>
      <c r="J2143" s="1274"/>
      <c r="K2143" s="533">
        <f t="shared" ref="K2143:K2147" si="175">SUM(H2143,I2143)</f>
        <v>0</v>
      </c>
      <c r="L2143" s="1275">
        <f>IF($L2131="TC",0,IF($L2131="Nso",0,VLOOKUP($A2128,'Marks Entry'!$B$9:$FN$108,46,0)))</f>
        <v>0</v>
      </c>
      <c r="M2143" s="1276"/>
      <c r="N2143" s="537">
        <f t="shared" ref="N2143:N2147" si="176">SUM(H2143,I2143,L2143)</f>
        <v>0</v>
      </c>
      <c r="O2143" s="544" t="str">
        <f>IF($L2131="TC",0,IF($L2131="Nso",0,VLOOKUP($A2128,'Marks Entry'!$B$9:$FN$108,50,0)))</f>
        <v>E</v>
      </c>
      <c r="P2143" s="1007"/>
    </row>
    <row r="2144" spans="1:16" s="73" customFormat="1" ht="20.45" customHeight="1">
      <c r="A2144" s="1425"/>
      <c r="B2144" s="543" t="s">
        <v>210</v>
      </c>
      <c r="C2144" s="1271" t="str">
        <f>'Marks Entry'!$AZ$3</f>
        <v>SANSKRIT</v>
      </c>
      <c r="D2144" s="1272"/>
      <c r="E2144" s="527">
        <f>IF($L2131="TC",0,IF($L2131="Nso",0,VLOOKUP($A2128,'Marks Entry'!$B$9:$FN$108,53,0)))</f>
        <v>0</v>
      </c>
      <c r="F2144" s="527">
        <f>IF($L2131="TC",0,IF($L2131="TC",0,IF($L2131="Nso",0,VLOOKUP($A2128,'Marks Entry'!$B$9:$FN$108,56,0))))</f>
        <v>0</v>
      </c>
      <c r="G2144" s="527">
        <f>IF($L2131="TC",0,IF($L2131="TC",0,IF($L2131="Nso",0,VLOOKUP($A2128,'Marks Entry'!$B$9:$FN$108,59,0))))</f>
        <v>0</v>
      </c>
      <c r="H2144" s="529">
        <f t="shared" si="174"/>
        <v>0</v>
      </c>
      <c r="I2144" s="1273">
        <f>IF($L2131="TC",0,IF($L2131="Nso",0,VLOOKUP($A2128,'Marks Entry'!$B$9:$FN$108,63,0)))</f>
        <v>0</v>
      </c>
      <c r="J2144" s="1274"/>
      <c r="K2144" s="533">
        <f t="shared" si="175"/>
        <v>0</v>
      </c>
      <c r="L2144" s="1275">
        <f>IF($L2131="TC",0,IF($L2131="Nso",0,VLOOKUP($A2128,'Marks Entry'!$B$9:$FN$108,66,0)))</f>
        <v>0</v>
      </c>
      <c r="M2144" s="1276"/>
      <c r="N2144" s="537">
        <f t="shared" si="176"/>
        <v>0</v>
      </c>
      <c r="O2144" s="544" t="str">
        <f>IF($L2131="TC",0,IF($L2131="Nso",0,VLOOKUP($A2128,'Marks Entry'!$B$9:$FN$108,70,0)))</f>
        <v>E</v>
      </c>
      <c r="P2144" s="1007"/>
    </row>
    <row r="2145" spans="1:16" s="73" customFormat="1" ht="20.45" customHeight="1">
      <c r="A2145" s="1425"/>
      <c r="B2145" s="543" t="s">
        <v>210</v>
      </c>
      <c r="C2145" s="1271" t="str">
        <f>'Marks Entry'!$BT$3</f>
        <v>SCIENCE</v>
      </c>
      <c r="D2145" s="1272"/>
      <c r="E2145" s="527">
        <f>IF($L2131="TC",0,IF($L2131="Nso",0,VLOOKUP($A2128,'Marks Entry'!$B$9:$FN$108,73,0)))</f>
        <v>0</v>
      </c>
      <c r="F2145" s="527">
        <f>IF($L2131="TC",0,IF($L2131="Nso",0,VLOOKUP($A2128,'Marks Entry'!$B$9:$FN$108,76,0)))</f>
        <v>0</v>
      </c>
      <c r="G2145" s="527">
        <f>IF($L2131="TC",0,IF($L2131="Nso",0,VLOOKUP($A2128,'Marks Entry'!$B$9:$FN$108,79,0)))</f>
        <v>0</v>
      </c>
      <c r="H2145" s="529">
        <f t="shared" si="174"/>
        <v>0</v>
      </c>
      <c r="I2145" s="1273">
        <f>IF($L2131="TC",0,IF($L2131="Nso",0,VLOOKUP($A2128,'Marks Entry'!$B$9:$FN$108,83,0)))</f>
        <v>0</v>
      </c>
      <c r="J2145" s="1274"/>
      <c r="K2145" s="533">
        <f t="shared" si="175"/>
        <v>0</v>
      </c>
      <c r="L2145" s="1275">
        <f>IF($L2131="TC",0,IF($L2131="Nso",0,VLOOKUP($A2128,'Marks Entry'!$B$9:$FN$108,86,0)))</f>
        <v>0</v>
      </c>
      <c r="M2145" s="1276"/>
      <c r="N2145" s="537">
        <f t="shared" si="176"/>
        <v>0</v>
      </c>
      <c r="O2145" s="544" t="str">
        <f>IF($L2131="TC",0,IF($L2131="Nso",0,VLOOKUP($A2128,'Marks Entry'!$B$9:$FN$108,90,0)))</f>
        <v>E</v>
      </c>
      <c r="P2145" s="1007"/>
    </row>
    <row r="2146" spans="1:16" s="73" customFormat="1" ht="20.45" customHeight="1">
      <c r="A2146" s="1425"/>
      <c r="B2146" s="543" t="s">
        <v>210</v>
      </c>
      <c r="C2146" s="1271" t="str">
        <f>'Marks Entry'!$CN$3</f>
        <v>MATHEMATICS</v>
      </c>
      <c r="D2146" s="1272"/>
      <c r="E2146" s="527">
        <f>IF($L2131="TC",0,IF($L2131="Nso",0,VLOOKUP($A2128,'Marks Entry'!$B$9:$FN$108,93,0)))</f>
        <v>0</v>
      </c>
      <c r="F2146" s="527">
        <f>IF($L2131="TC",0,IF($L2131="Nso",0,VLOOKUP($A2128,'Marks Entry'!$B$9:$FN$108,96,0)))</f>
        <v>0</v>
      </c>
      <c r="G2146" s="527">
        <f>IF($L2131="TC",0,IF($L2131="Nso",0,VLOOKUP($A2128,'Marks Entry'!$B$9:$FN$108,99,0)))</f>
        <v>0</v>
      </c>
      <c r="H2146" s="529">
        <f t="shared" si="174"/>
        <v>0</v>
      </c>
      <c r="I2146" s="1273">
        <f>IF($L2131="TC",0,IF($L2131="Nso",0,VLOOKUP($A2128,'Marks Entry'!$B$9:$FN$108,103,0)))</f>
        <v>0</v>
      </c>
      <c r="J2146" s="1274"/>
      <c r="K2146" s="533">
        <f t="shared" si="175"/>
        <v>0</v>
      </c>
      <c r="L2146" s="1275">
        <f>IF($L2131="TC",0,IF($L2131="Nso",0,VLOOKUP($A2128,'Marks Entry'!$B$9:$FN$108,106,0)))</f>
        <v>0</v>
      </c>
      <c r="M2146" s="1276"/>
      <c r="N2146" s="537">
        <f t="shared" si="176"/>
        <v>0</v>
      </c>
      <c r="O2146" s="544" t="str">
        <f>IF($L2131="TC",0,IF($L2131="Nso",0,VLOOKUP($A2128,'Marks Entry'!$B$9:$FN$108,110,0)))</f>
        <v>E</v>
      </c>
      <c r="P2146" s="1007"/>
    </row>
    <row r="2147" spans="1:16" s="73" customFormat="1" ht="20.45" customHeight="1" thickBot="1">
      <c r="A2147" s="1425"/>
      <c r="B2147" s="543" t="s">
        <v>210</v>
      </c>
      <c r="C2147" s="1277" t="str">
        <f>'Marks Entry'!$DH$3</f>
        <v>SOCIAL SCIENCE</v>
      </c>
      <c r="D2147" s="1278"/>
      <c r="E2147" s="527">
        <f>IF($L2131="TC",0,IF($L2131="Nso",0,VLOOKUP($A2128,'Marks Entry'!$B$9:$FN$108,113,0)))</f>
        <v>0</v>
      </c>
      <c r="F2147" s="527">
        <f>IF($L2131="TC",0,IF($L2131="Nso",0,VLOOKUP($A2128,'Marks Entry'!$B$9:$FN$108,116,0)))</f>
        <v>0</v>
      </c>
      <c r="G2147" s="527">
        <f>IF($L2131="TC",0,IF($L2131="Nso",0,VLOOKUP($A2128,'Marks Entry'!$B$9:$FN$108,119,0)))</f>
        <v>0</v>
      </c>
      <c r="H2147" s="530">
        <f t="shared" si="174"/>
        <v>0</v>
      </c>
      <c r="I2147" s="1279">
        <f>IF($L2131="TC",0,IF($L2131="Nso",0,VLOOKUP($A2128,'Marks Entry'!$B$9:$FN$108,123,0)))</f>
        <v>0</v>
      </c>
      <c r="J2147" s="1280"/>
      <c r="K2147" s="534">
        <f t="shared" si="175"/>
        <v>0</v>
      </c>
      <c r="L2147" s="1281">
        <f>IF($L2131="TC",0,IF($L2131="Nso",0,VLOOKUP($A2128,'Marks Entry'!$B$9:$FN$108,126,0)))</f>
        <v>0</v>
      </c>
      <c r="M2147" s="1282"/>
      <c r="N2147" s="537">
        <f t="shared" si="176"/>
        <v>0</v>
      </c>
      <c r="O2147" s="544" t="str">
        <f>IF($L2131="TC",0,IF($L2131="Nso",0,VLOOKUP($A2128,'Marks Entry'!$B$9:$FN$108,130,0)))</f>
        <v>E</v>
      </c>
      <c r="P2147" s="1007"/>
    </row>
    <row r="2148" spans="1:16" s="73" customFormat="1" ht="20.45" customHeight="1">
      <c r="A2148" s="1425"/>
      <c r="B2148" s="543" t="s">
        <v>210</v>
      </c>
      <c r="C2148" s="1350" t="s">
        <v>87</v>
      </c>
      <c r="D2148" s="1351"/>
      <c r="E2148" s="1352"/>
      <c r="F2148" s="1356" t="s">
        <v>88</v>
      </c>
      <c r="G2148" s="1357"/>
      <c r="H2148" s="1358" t="s">
        <v>89</v>
      </c>
      <c r="I2148" s="1358"/>
      <c r="J2148" s="1359" t="s">
        <v>44</v>
      </c>
      <c r="K2148" s="1360"/>
      <c r="L2148" s="236" t="s">
        <v>95</v>
      </c>
      <c r="M2148" s="691" t="s">
        <v>208</v>
      </c>
      <c r="N2148" s="200" t="s">
        <v>42</v>
      </c>
      <c r="O2148" s="545" t="s">
        <v>46</v>
      </c>
      <c r="P2148" s="1007"/>
    </row>
    <row r="2149" spans="1:16" s="73" customFormat="1" ht="20.45" customHeight="1" thickBot="1">
      <c r="A2149" s="1425"/>
      <c r="B2149" s="543" t="s">
        <v>210</v>
      </c>
      <c r="C2149" s="1353"/>
      <c r="D2149" s="1354"/>
      <c r="E2149" s="1355"/>
      <c r="F2149" s="1361">
        <f>IF($L2131="TC",0,IF($L2131="Nso",0,VLOOKUP($A2128,'Marks Entry'!$B$9:$FN$108,161,0)))</f>
        <v>1200</v>
      </c>
      <c r="G2149" s="1362"/>
      <c r="H2149" s="1363">
        <f>IF($L2131="TC",0,IF($L2131="Nso",0,VLOOKUP($A2128,'Marks Entry'!$B$9:$FN$108,162,0)))</f>
        <v>0</v>
      </c>
      <c r="I2149" s="1363"/>
      <c r="J2149" s="1364">
        <f>IF($L2131="TC",0,IF($L2131="Nso",0,VLOOKUP($A2128,'Marks Entry'!$B$9:$FN$108,163,0)))</f>
        <v>0</v>
      </c>
      <c r="K2149" s="1365"/>
      <c r="L2149" s="237" t="str">
        <f>IF($L2131="TC",0,IF($L2131="Nso",0,VLOOKUP($A2128,'Marks Entry'!$B$9:$FN$108,164,0)))</f>
        <v/>
      </c>
      <c r="M2149" s="237" t="str">
        <f>IF($L2131="TC",0,IF($L2131="Nso",0,VLOOKUP($A2128,'Marks Entry'!$B$9:$FN$108,165,0)))</f>
        <v/>
      </c>
      <c r="N2149" s="542" t="str">
        <f>IF($L2131="TC","TC",IF($L2131="Nso","NSO",VLOOKUP($A2128,'Marks Entry'!$B$9:$FN$108,166,0)))</f>
        <v>PROMOTED</v>
      </c>
      <c r="O2149" s="546" t="str">
        <f>IF($L2131="Nso",0,VLOOKUP($A2128,'Marks Entry'!$B$9:$FN$108,168,0))</f>
        <v/>
      </c>
      <c r="P2149" s="1007"/>
    </row>
    <row r="2150" spans="1:16" s="73" customFormat="1" ht="20.45" customHeight="1">
      <c r="A2150" s="1425"/>
      <c r="B2150" s="543" t="s">
        <v>210</v>
      </c>
      <c r="C2150" s="1332" t="s">
        <v>62</v>
      </c>
      <c r="D2150" s="1333"/>
      <c r="E2150" s="1333"/>
      <c r="F2150" s="1333"/>
      <c r="G2150" s="1333"/>
      <c r="H2150" s="1333"/>
      <c r="I2150" s="1334"/>
      <c r="J2150" s="1335" t="s">
        <v>63</v>
      </c>
      <c r="K2150" s="1335"/>
      <c r="L2150" s="1336"/>
      <c r="M2150" s="238">
        <f>IF($L2131="TC",0,IF($L2131="Nso",0,VLOOKUP($A2128,'Marks Entry'!$B$9:$FN$108,158,0)))</f>
        <v>0</v>
      </c>
      <c r="N2150" s="1337" t="s">
        <v>104</v>
      </c>
      <c r="O2150" s="1338"/>
      <c r="P2150" s="1007"/>
    </row>
    <row r="2151" spans="1:16" s="73" customFormat="1" ht="20.45" customHeight="1" thickBot="1">
      <c r="A2151" s="1425"/>
      <c r="B2151" s="543" t="s">
        <v>210</v>
      </c>
      <c r="C2151" s="1339" t="s">
        <v>57</v>
      </c>
      <c r="D2151" s="1340"/>
      <c r="E2151" s="1340"/>
      <c r="F2151" s="1341" t="s">
        <v>168</v>
      </c>
      <c r="G2151" s="1341"/>
      <c r="H2151" s="1341"/>
      <c r="I2151" s="523" t="s">
        <v>50</v>
      </c>
      <c r="J2151" s="1342" t="s">
        <v>64</v>
      </c>
      <c r="K2151" s="1342"/>
      <c r="L2151" s="1343"/>
      <c r="M2151" s="239">
        <f>IF($L2131="TC",0,IF($L2131="Nso",0,VLOOKUP($A2128,'Marks Entry'!$B$9:$FN$108,159,0)))</f>
        <v>0</v>
      </c>
      <c r="N2151" s="1344" t="str">
        <f>IF($L2131="TC",0,IF($L2131="Nso",0,VLOOKUP($A2128,'Marks Entry'!$B$9:$FN$108,160,0)))</f>
        <v/>
      </c>
      <c r="O2151" s="1345"/>
      <c r="P2151" s="1007"/>
    </row>
    <row r="2152" spans="1:16" s="73" customFormat="1" ht="20.45" customHeight="1">
      <c r="A2152" s="1425"/>
      <c r="B2152" s="543" t="s">
        <v>210</v>
      </c>
      <c r="C2152" s="1339"/>
      <c r="D2152" s="1340"/>
      <c r="E2152" s="1340"/>
      <c r="F2152" s="1341"/>
      <c r="G2152" s="1341"/>
      <c r="H2152" s="1341"/>
      <c r="I2152" s="524" t="s">
        <v>102</v>
      </c>
      <c r="J2152" s="1346" t="s">
        <v>65</v>
      </c>
      <c r="K2152" s="1346"/>
      <c r="L2152" s="1347"/>
      <c r="M2152" s="1348" t="str">
        <f>IF($L2131="TC",0,IF($L2131="Nso",0,VLOOKUP($A2128,'Marks Entry'!$B$9:$FN$108,169,0)))</f>
        <v>Need Improvement</v>
      </c>
      <c r="N2152" s="1348"/>
      <c r="O2152" s="1349"/>
      <c r="P2152" s="1007"/>
    </row>
    <row r="2153" spans="1:16" s="73" customFormat="1" ht="20.45" customHeight="1">
      <c r="A2153" s="1425"/>
      <c r="B2153" s="543" t="s">
        <v>210</v>
      </c>
      <c r="C2153" s="1397" t="str">
        <f>'Marks Entry'!$EB$3</f>
        <v>Work Exp.</v>
      </c>
      <c r="D2153" s="1398"/>
      <c r="E2153" s="1399"/>
      <c r="F2153" s="1400" t="str">
        <f>IF($L2131="TC",0,IF($L2131="Nso",0,VLOOKUP($A2128,'Marks Entry'!$B$9:$GM$108,186,0)))</f>
        <v>0/100</v>
      </c>
      <c r="G2153" s="1400"/>
      <c r="H2153" s="1400"/>
      <c r="I2153" s="59" t="str">
        <f>IF($L2131="TC",0,IF($L2131="Nso",0,VLOOKUP($A2128,'Marks Entry'!$B$9:$GM$108,139,0)))</f>
        <v>E</v>
      </c>
      <c r="J2153" s="1401" t="s">
        <v>81</v>
      </c>
      <c r="K2153" s="1401"/>
      <c r="L2153" s="1402"/>
      <c r="M2153" s="1403">
        <f>'Marks Entry'!$AA$2</f>
        <v>45041</v>
      </c>
      <c r="N2153" s="1403"/>
      <c r="O2153" s="1404"/>
      <c r="P2153" s="1007"/>
    </row>
    <row r="2154" spans="1:16" s="73" customFormat="1" ht="20.45" customHeight="1">
      <c r="A2154" s="1425"/>
      <c r="B2154" s="543" t="s">
        <v>210</v>
      </c>
      <c r="C2154" s="1405" t="str">
        <f>'Marks Entry'!$EK$3</f>
        <v>Art Edu.</v>
      </c>
      <c r="D2154" s="1400"/>
      <c r="E2154" s="1400"/>
      <c r="F2154" s="1406" t="str">
        <f>IF($L2131="TC",0,IF($L2131="Nso",0,VLOOKUP($A2128,'Marks Entry'!$B$9:$GM$108,190,0)))</f>
        <v>0/100</v>
      </c>
      <c r="G2154" s="1407"/>
      <c r="H2154" s="1408"/>
      <c r="I2154" s="59" t="str">
        <f>IF($L2131="TC",0,IF($L2131="Nso",0,VLOOKUP($A2128,'Marks Entry'!$B$9:$GM$108,148,0)))</f>
        <v>E</v>
      </c>
      <c r="J2154" s="1409"/>
      <c r="K2154" s="1409"/>
      <c r="L2154" s="1410"/>
      <c r="M2154" s="1410"/>
      <c r="N2154" s="1410"/>
      <c r="O2154" s="1411"/>
      <c r="P2154" s="1007"/>
    </row>
    <row r="2155" spans="1:16" s="73" customFormat="1" ht="20.45" customHeight="1">
      <c r="A2155" s="1425"/>
      <c r="B2155" s="543" t="s">
        <v>210</v>
      </c>
      <c r="C2155" s="1366" t="str">
        <f>'Marks Entry'!$ET$3</f>
        <v>HEALTH &amp; PHY. EDU.</v>
      </c>
      <c r="D2155" s="1367"/>
      <c r="E2155" s="1367"/>
      <c r="F2155" s="1368" t="str">
        <f>IF($L2131="TC",0,IF($L2131="Nso",0,VLOOKUP($A2128,'Marks Entry'!$B$9:$GM$108,194,0)))</f>
        <v>0/100</v>
      </c>
      <c r="G2155" s="1369"/>
      <c r="H2155" s="1370"/>
      <c r="I2155" s="59" t="str">
        <f>IF($L2131="TC",0,IF($L2131="Nso",0,VLOOKUP($A2128,'Marks Entry'!$B$9:$GM$108,157,0)))</f>
        <v>E</v>
      </c>
      <c r="J2155" s="1371" t="s">
        <v>77</v>
      </c>
      <c r="K2155" s="1372"/>
      <c r="L2155" s="1373"/>
      <c r="M2155" s="1377"/>
      <c r="N2155" s="1372"/>
      <c r="O2155" s="1378"/>
      <c r="P2155" s="1007"/>
    </row>
    <row r="2156" spans="1:16" s="73" customFormat="1" ht="20.45" customHeight="1">
      <c r="A2156" s="1425"/>
      <c r="B2156" s="543" t="s">
        <v>210</v>
      </c>
      <c r="C2156" s="1381" t="s">
        <v>66</v>
      </c>
      <c r="D2156" s="1382"/>
      <c r="E2156" s="1382"/>
      <c r="F2156" s="1382"/>
      <c r="G2156" s="1382"/>
      <c r="H2156" s="1382"/>
      <c r="I2156" s="1383"/>
      <c r="J2156" s="1374"/>
      <c r="K2156" s="1375"/>
      <c r="L2156" s="1376"/>
      <c r="M2156" s="1379"/>
      <c r="N2156" s="1375"/>
      <c r="O2156" s="1380"/>
      <c r="P2156" s="1007"/>
    </row>
    <row r="2157" spans="1:16" s="73" customFormat="1" ht="20.45" customHeight="1" thickBot="1">
      <c r="A2157" s="1425"/>
      <c r="B2157" s="543" t="s">
        <v>210</v>
      </c>
      <c r="C2157" s="60" t="s">
        <v>67</v>
      </c>
      <c r="D2157" s="1384" t="s">
        <v>72</v>
      </c>
      <c r="E2157" s="1385"/>
      <c r="F2157" s="1384" t="s">
        <v>73</v>
      </c>
      <c r="G2157" s="1386"/>
      <c r="H2157" s="1386"/>
      <c r="I2157" s="1387"/>
      <c r="J2157" s="1388" t="s">
        <v>78</v>
      </c>
      <c r="K2157" s="1389"/>
      <c r="L2157" s="1389"/>
      <c r="M2157" s="1389"/>
      <c r="N2157" s="1389"/>
      <c r="O2157" s="1390"/>
      <c r="P2157" s="1007"/>
    </row>
    <row r="2158" spans="1:16" s="73" customFormat="1" ht="20.45" customHeight="1">
      <c r="A2158" s="1425"/>
      <c r="B2158" s="543" t="s">
        <v>210</v>
      </c>
      <c r="C2158" s="690" t="s">
        <v>68</v>
      </c>
      <c r="D2158" s="1328" t="s">
        <v>211</v>
      </c>
      <c r="E2158" s="1327"/>
      <c r="F2158" s="1394" t="s">
        <v>74</v>
      </c>
      <c r="G2158" s="1395"/>
      <c r="H2158" s="1395"/>
      <c r="I2158" s="1396"/>
      <c r="J2158" s="1391"/>
      <c r="K2158" s="1392"/>
      <c r="L2158" s="1392"/>
      <c r="M2158" s="1392"/>
      <c r="N2158" s="1392"/>
      <c r="O2158" s="1393"/>
      <c r="P2158" s="1007"/>
    </row>
    <row r="2159" spans="1:16" s="73" customFormat="1" ht="20.45" customHeight="1">
      <c r="A2159" s="1425"/>
      <c r="B2159" s="543" t="s">
        <v>210</v>
      </c>
      <c r="C2159" s="689" t="s">
        <v>69</v>
      </c>
      <c r="D2159" s="1275" t="s">
        <v>212</v>
      </c>
      <c r="E2159" s="1274"/>
      <c r="F2159" s="1413" t="s">
        <v>75</v>
      </c>
      <c r="G2159" s="1414"/>
      <c r="H2159" s="1414"/>
      <c r="I2159" s="1415"/>
      <c r="J2159" s="1391"/>
      <c r="K2159" s="1392"/>
      <c r="L2159" s="1392"/>
      <c r="M2159" s="1392"/>
      <c r="N2159" s="1392"/>
      <c r="O2159" s="1393"/>
      <c r="P2159" s="1007"/>
    </row>
    <row r="2160" spans="1:16" s="73" customFormat="1" ht="20.45" customHeight="1">
      <c r="A2160" s="1425"/>
      <c r="B2160" s="543" t="s">
        <v>210</v>
      </c>
      <c r="C2160" s="689" t="s">
        <v>71</v>
      </c>
      <c r="D2160" s="1275" t="s">
        <v>213</v>
      </c>
      <c r="E2160" s="1274"/>
      <c r="F2160" s="1413" t="s">
        <v>76</v>
      </c>
      <c r="G2160" s="1414"/>
      <c r="H2160" s="1414"/>
      <c r="I2160" s="1415"/>
      <c r="J2160" s="1416" t="s">
        <v>90</v>
      </c>
      <c r="K2160" s="1417"/>
      <c r="L2160" s="1417"/>
      <c r="M2160" s="1417"/>
      <c r="N2160" s="1417"/>
      <c r="O2160" s="1418"/>
      <c r="P2160" s="1007"/>
    </row>
    <row r="2161" spans="1:16" s="73" customFormat="1" ht="20.45" customHeight="1">
      <c r="A2161" s="1425"/>
      <c r="B2161" s="543" t="s">
        <v>210</v>
      </c>
      <c r="C2161" s="689" t="s">
        <v>70</v>
      </c>
      <c r="D2161" s="1275" t="s">
        <v>214</v>
      </c>
      <c r="E2161" s="1274"/>
      <c r="F2161" s="1413" t="s">
        <v>103</v>
      </c>
      <c r="G2161" s="1414"/>
      <c r="H2161" s="1414"/>
      <c r="I2161" s="1415"/>
      <c r="J2161" s="1416"/>
      <c r="K2161" s="1417"/>
      <c r="L2161" s="1417"/>
      <c r="M2161" s="1417"/>
      <c r="N2161" s="1417"/>
      <c r="O2161" s="1418"/>
      <c r="P2161" s="1007"/>
    </row>
    <row r="2162" spans="1:16" s="73" customFormat="1" ht="20.45" customHeight="1" thickBot="1">
      <c r="A2162" s="1425"/>
      <c r="B2162" s="547" t="s">
        <v>210</v>
      </c>
      <c r="C2162" s="548" t="s">
        <v>153</v>
      </c>
      <c r="D2162" s="1281" t="s">
        <v>215</v>
      </c>
      <c r="E2162" s="1280"/>
      <c r="F2162" s="1422" t="s">
        <v>216</v>
      </c>
      <c r="G2162" s="1423"/>
      <c r="H2162" s="1423"/>
      <c r="I2162" s="1424"/>
      <c r="J2162" s="1419"/>
      <c r="K2162" s="1420"/>
      <c r="L2162" s="1420"/>
      <c r="M2162" s="1420"/>
      <c r="N2162" s="1420"/>
      <c r="O2162" s="1421"/>
      <c r="P2162" s="1007"/>
    </row>
    <row r="2163" spans="1:16" s="73" customFormat="1" ht="21" customHeight="1">
      <c r="A2163" s="1412"/>
      <c r="B2163" s="1412"/>
      <c r="C2163" s="1412"/>
      <c r="D2163" s="1412"/>
      <c r="E2163" s="1412"/>
      <c r="F2163" s="1412"/>
      <c r="G2163" s="1412"/>
      <c r="H2163" s="1412"/>
      <c r="I2163" s="1412"/>
      <c r="J2163" s="1412"/>
      <c r="K2163" s="1412"/>
      <c r="L2163" s="1412"/>
      <c r="M2163" s="1412"/>
      <c r="N2163" s="1412"/>
      <c r="O2163" s="1412"/>
      <c r="P2163" s="1412"/>
    </row>
    <row r="2164" spans="1:16" s="73" customFormat="1" ht="21" customHeight="1">
      <c r="A2164" s="692"/>
      <c r="B2164" s="688"/>
      <c r="C2164" s="688"/>
      <c r="D2164" s="688"/>
      <c r="E2164" s="688"/>
      <c r="F2164" s="688"/>
      <c r="G2164" s="688"/>
      <c r="H2164" s="688"/>
      <c r="I2164" s="688"/>
      <c r="J2164" s="688"/>
      <c r="K2164" s="688"/>
      <c r="L2164" s="688"/>
      <c r="M2164" s="688"/>
      <c r="N2164" s="688"/>
      <c r="O2164" s="688"/>
      <c r="P2164" s="688"/>
    </row>
    <row r="2165" spans="1:16" s="73" customFormat="1" ht="17.25" customHeight="1" thickBot="1">
      <c r="A2165" s="241">
        <f>A2128+1</f>
        <v>60</v>
      </c>
      <c r="B2165" s="1302" t="s">
        <v>53</v>
      </c>
      <c r="C2165" s="1302"/>
      <c r="D2165" s="1302"/>
      <c r="E2165" s="1302"/>
      <c r="F2165" s="1302"/>
      <c r="G2165" s="1302"/>
      <c r="H2165" s="1302"/>
      <c r="I2165" s="1302"/>
      <c r="J2165" s="1302"/>
      <c r="K2165" s="1302"/>
      <c r="L2165" s="1302"/>
      <c r="M2165" s="1302"/>
      <c r="N2165" s="1302"/>
      <c r="O2165" s="1302"/>
      <c r="P2165" s="1007"/>
    </row>
    <row r="2166" spans="1:16" s="73" customFormat="1" ht="44.25" customHeight="1">
      <c r="A2166" s="1425"/>
      <c r="B2166" s="1304" t="str">
        <f>IF(L2168&gt;0,CONCATENATE(I2168,L2168),0)</f>
        <v>Roll No.:-960</v>
      </c>
      <c r="C2166" s="1306"/>
      <c r="D2166" s="1308" t="str">
        <f>Master!$E$8</f>
        <v>Govt. Sr. Secondary School Raimalwada</v>
      </c>
      <c r="E2166" s="1309"/>
      <c r="F2166" s="1309"/>
      <c r="G2166" s="1309"/>
      <c r="H2166" s="1309"/>
      <c r="I2166" s="1309"/>
      <c r="J2166" s="1309"/>
      <c r="K2166" s="1309"/>
      <c r="L2166" s="1309"/>
      <c r="M2166" s="1309"/>
      <c r="N2166" s="1309"/>
      <c r="O2166" s="1310"/>
      <c r="P2166" s="1007"/>
    </row>
    <row r="2167" spans="1:16" s="73" customFormat="1" ht="26.25" customHeight="1" thickBot="1">
      <c r="A2167" s="1425"/>
      <c r="B2167" s="1305"/>
      <c r="C2167" s="1307"/>
      <c r="D2167" s="1311" t="str">
        <f>Master!$E$11</f>
        <v>P.S.-Bapini (Jodhpur)</v>
      </c>
      <c r="E2167" s="1311"/>
      <c r="F2167" s="1311"/>
      <c r="G2167" s="1311"/>
      <c r="H2167" s="1311"/>
      <c r="I2167" s="1311"/>
      <c r="J2167" s="1311"/>
      <c r="K2167" s="1311"/>
      <c r="L2167" s="1311"/>
      <c r="M2167" s="1311"/>
      <c r="N2167" s="1311"/>
      <c r="O2167" s="1312"/>
      <c r="P2167" s="1007"/>
    </row>
    <row r="2168" spans="1:16" s="73" customFormat="1" ht="15" customHeight="1">
      <c r="A2168" s="1425"/>
      <c r="B2168" s="1313"/>
      <c r="C2168" s="1314" t="s">
        <v>163</v>
      </c>
      <c r="D2168" s="1315"/>
      <c r="E2168" s="1315"/>
      <c r="F2168" s="1315"/>
      <c r="G2168" s="1315"/>
      <c r="H2168" s="1316"/>
      <c r="I2168" s="1320" t="s">
        <v>125</v>
      </c>
      <c r="J2168" s="1321"/>
      <c r="K2168" s="1321"/>
      <c r="L2168" s="1286">
        <f>VLOOKUP(A2165,'Marks Entry'!$B$9:$G$108,6)</f>
        <v>960</v>
      </c>
      <c r="M2168" s="1288" t="str">
        <f>CONCATENATE('Marks Entry'!$C$3,"0",'Marks Entry'!$G$3)</f>
        <v>School U-Dise Code :-08151106901</v>
      </c>
      <c r="N2168" s="1289"/>
      <c r="O2168" s="1290"/>
      <c r="P2168" s="1007"/>
    </row>
    <row r="2169" spans="1:16" s="73" customFormat="1" ht="15" customHeight="1">
      <c r="A2169" s="1425"/>
      <c r="B2169" s="1313"/>
      <c r="C2169" s="1314"/>
      <c r="D2169" s="1315"/>
      <c r="E2169" s="1315"/>
      <c r="F2169" s="1315"/>
      <c r="G2169" s="1315"/>
      <c r="H2169" s="1316"/>
      <c r="I2169" s="1320"/>
      <c r="J2169" s="1321"/>
      <c r="K2169" s="1321"/>
      <c r="L2169" s="1286"/>
      <c r="M2169" s="1291" t="str">
        <f>CONCATENATE('Marks Entry'!$I$3,'Marks Entry'!$J$3)</f>
        <v>Session :-2022-23</v>
      </c>
      <c r="N2169" s="1292"/>
      <c r="O2169" s="1293"/>
      <c r="P2169" s="1007"/>
    </row>
    <row r="2170" spans="1:16" s="73" customFormat="1" ht="15" customHeight="1" thickBot="1">
      <c r="A2170" s="1425"/>
      <c r="B2170" s="1313"/>
      <c r="C2170" s="1317"/>
      <c r="D2170" s="1318"/>
      <c r="E2170" s="1318"/>
      <c r="F2170" s="1318"/>
      <c r="G2170" s="1318"/>
      <c r="H2170" s="1319"/>
      <c r="I2170" s="1322"/>
      <c r="J2170" s="1323"/>
      <c r="K2170" s="1323"/>
      <c r="L2170" s="1287"/>
      <c r="M2170" s="1294"/>
      <c r="N2170" s="1295"/>
      <c r="O2170" s="1296"/>
      <c r="P2170" s="1007"/>
    </row>
    <row r="2171" spans="1:16" s="73" customFormat="1" ht="19.5" customHeight="1">
      <c r="A2171" s="1425"/>
      <c r="B2171" s="543" t="s">
        <v>210</v>
      </c>
      <c r="C2171" s="1297" t="s">
        <v>21</v>
      </c>
      <c r="D2171" s="1298"/>
      <c r="E2171" s="1298"/>
      <c r="F2171" s="1298"/>
      <c r="G2171" s="1299"/>
      <c r="H2171" s="13" t="s">
        <v>161</v>
      </c>
      <c r="I2171" s="1300">
        <f>VLOOKUP($A2165,'Marks Entry'!$B$9:$FN$108,4,0)</f>
        <v>0</v>
      </c>
      <c r="J2171" s="1300"/>
      <c r="K2171" s="1300"/>
      <c r="L2171" s="1300"/>
      <c r="M2171" s="1300"/>
      <c r="N2171" s="1300"/>
      <c r="O2171" s="1301"/>
      <c r="P2171" s="1007"/>
    </row>
    <row r="2172" spans="1:16" s="73" customFormat="1" ht="19.5" customHeight="1">
      <c r="A2172" s="1425"/>
      <c r="B2172" s="543" t="s">
        <v>210</v>
      </c>
      <c r="C2172" s="1283" t="s">
        <v>23</v>
      </c>
      <c r="D2172" s="1284"/>
      <c r="E2172" s="1284"/>
      <c r="F2172" s="1284"/>
      <c r="G2172" s="1285"/>
      <c r="H2172" s="25" t="s">
        <v>161</v>
      </c>
      <c r="I2172" s="1252">
        <f>VLOOKUP($A2165,'Marks Entry'!$B$9:$FN$108,7,0)</f>
        <v>0</v>
      </c>
      <c r="J2172" s="1252"/>
      <c r="K2172" s="1252"/>
      <c r="L2172" s="1252"/>
      <c r="M2172" s="1252"/>
      <c r="N2172" s="1252"/>
      <c r="O2172" s="1253"/>
      <c r="P2172" s="1007"/>
    </row>
    <row r="2173" spans="1:16" s="73" customFormat="1" ht="19.5" customHeight="1">
      <c r="A2173" s="1425"/>
      <c r="B2173" s="543" t="s">
        <v>210</v>
      </c>
      <c r="C2173" s="1283" t="s">
        <v>24</v>
      </c>
      <c r="D2173" s="1284"/>
      <c r="E2173" s="1284"/>
      <c r="F2173" s="1284"/>
      <c r="G2173" s="1285"/>
      <c r="H2173" s="25" t="s">
        <v>161</v>
      </c>
      <c r="I2173" s="1252">
        <f>VLOOKUP($A2165,'Marks Entry'!$B$9:$FN$108,8,0)</f>
        <v>0</v>
      </c>
      <c r="J2173" s="1252"/>
      <c r="K2173" s="1252"/>
      <c r="L2173" s="1252"/>
      <c r="M2173" s="1252"/>
      <c r="N2173" s="1252"/>
      <c r="O2173" s="1253"/>
      <c r="P2173" s="1007"/>
    </row>
    <row r="2174" spans="1:16" s="73" customFormat="1" ht="19.5" customHeight="1">
      <c r="A2174" s="1425"/>
      <c r="B2174" s="543" t="s">
        <v>210</v>
      </c>
      <c r="C2174" s="1283" t="s">
        <v>55</v>
      </c>
      <c r="D2174" s="1284"/>
      <c r="E2174" s="1284"/>
      <c r="F2174" s="1284"/>
      <c r="G2174" s="1285"/>
      <c r="H2174" s="25" t="s">
        <v>161</v>
      </c>
      <c r="I2174" s="1252">
        <f>VLOOKUP($A2165,'Marks Entry'!$B$9:$FN$108,9,0)</f>
        <v>0</v>
      </c>
      <c r="J2174" s="1252"/>
      <c r="K2174" s="1252"/>
      <c r="L2174" s="1252"/>
      <c r="M2174" s="1252"/>
      <c r="N2174" s="1252"/>
      <c r="O2174" s="1253"/>
      <c r="P2174" s="1007"/>
    </row>
    <row r="2175" spans="1:16" s="73" customFormat="1" ht="19.5" customHeight="1">
      <c r="A2175" s="1425"/>
      <c r="B2175" s="543" t="s">
        <v>210</v>
      </c>
      <c r="C2175" s="1283" t="s">
        <v>56</v>
      </c>
      <c r="D2175" s="1284"/>
      <c r="E2175" s="1284"/>
      <c r="F2175" s="1284"/>
      <c r="G2175" s="1285"/>
      <c r="H2175" s="25" t="s">
        <v>161</v>
      </c>
      <c r="I2175" s="1251" t="str">
        <f>CONCATENATE('Marks Entry'!$G$4,'Marks Entry'!$J$4)</f>
        <v>6(A)</v>
      </c>
      <c r="J2175" s="1252"/>
      <c r="K2175" s="1252"/>
      <c r="L2175" s="1252"/>
      <c r="M2175" s="1252"/>
      <c r="N2175" s="1252"/>
      <c r="O2175" s="1253"/>
      <c r="P2175" s="1007"/>
    </row>
    <row r="2176" spans="1:16" s="73" customFormat="1" ht="19.5" customHeight="1" thickBot="1">
      <c r="A2176" s="1425"/>
      <c r="B2176" s="543" t="s">
        <v>210</v>
      </c>
      <c r="C2176" s="1254" t="s">
        <v>26</v>
      </c>
      <c r="D2176" s="1255"/>
      <c r="E2176" s="1255"/>
      <c r="F2176" s="1255"/>
      <c r="G2176" s="1256"/>
      <c r="H2176" s="61" t="s">
        <v>161</v>
      </c>
      <c r="I2176" s="1257">
        <f>VLOOKUP($A2165,'Marks Entry'!$B$9:$FN$108,10,0)</f>
        <v>0</v>
      </c>
      <c r="J2176" s="1257"/>
      <c r="K2176" s="1257"/>
      <c r="L2176" s="1257"/>
      <c r="M2176" s="1257"/>
      <c r="N2176" s="1257"/>
      <c r="O2176" s="1258"/>
      <c r="P2176" s="1007"/>
    </row>
    <row r="2177" spans="1:16" s="73" customFormat="1" ht="34.5" customHeight="1">
      <c r="A2177" s="1425"/>
      <c r="B2177" s="543" t="s">
        <v>210</v>
      </c>
      <c r="C2177" s="1259" t="s">
        <v>57</v>
      </c>
      <c r="D2177" s="1260"/>
      <c r="E2177" s="525" t="s">
        <v>82</v>
      </c>
      <c r="F2177" s="525" t="s">
        <v>83</v>
      </c>
      <c r="G2177" s="525" t="str">
        <f>'Marks Entry'!$R$5</f>
        <v>No Bag Day Activity</v>
      </c>
      <c r="H2177" s="521" t="s">
        <v>32</v>
      </c>
      <c r="I2177" s="1261" t="s">
        <v>58</v>
      </c>
      <c r="J2177" s="1262"/>
      <c r="K2177" s="522" t="s">
        <v>203</v>
      </c>
      <c r="L2177" s="1263" t="s">
        <v>94</v>
      </c>
      <c r="M2177" s="1264"/>
      <c r="N2177" s="535" t="s">
        <v>86</v>
      </c>
      <c r="O2177" s="1265" t="s">
        <v>101</v>
      </c>
      <c r="P2177" s="1007"/>
    </row>
    <row r="2178" spans="1:16" s="73" customFormat="1" ht="20.45" customHeight="1" thickBot="1">
      <c r="A2178" s="1425"/>
      <c r="B2178" s="543" t="s">
        <v>210</v>
      </c>
      <c r="C2178" s="1267" t="s">
        <v>59</v>
      </c>
      <c r="D2178" s="1268"/>
      <c r="E2178" s="549">
        <f>'Marks Entry'!$N$7</f>
        <v>10</v>
      </c>
      <c r="F2178" s="549">
        <f>'Marks Entry'!$Q$7</f>
        <v>10</v>
      </c>
      <c r="G2178" s="549">
        <f>'Marks Entry'!$T$7</f>
        <v>10</v>
      </c>
      <c r="H2178" s="111">
        <f>SUM(E2178:G2178)</f>
        <v>30</v>
      </c>
      <c r="I2178" s="1269">
        <f>'Marks Entry'!$X$7</f>
        <v>70</v>
      </c>
      <c r="J2178" s="1270"/>
      <c r="K2178" s="531">
        <f>SUM(H2178,I2178)</f>
        <v>100</v>
      </c>
      <c r="L2178" s="1330">
        <f>'Marks Entry'!$AA$7</f>
        <v>100</v>
      </c>
      <c r="M2178" s="1331"/>
      <c r="N2178" s="536">
        <f>H2178+I2178+L2178</f>
        <v>200</v>
      </c>
      <c r="O2178" s="1266"/>
      <c r="P2178" s="1007"/>
    </row>
    <row r="2179" spans="1:16" s="73" customFormat="1" ht="20.45" customHeight="1">
      <c r="A2179" s="1425"/>
      <c r="B2179" s="543" t="s">
        <v>210</v>
      </c>
      <c r="C2179" s="1324" t="str">
        <f>'Marks Entry'!$L$3</f>
        <v>HINDI</v>
      </c>
      <c r="D2179" s="1325"/>
      <c r="E2179" s="527">
        <f>IF($L2168="TC",0,IF($L2168="Nso",0,VLOOKUP($A2165,'Marks Entry'!$B$9:$FN$108,13,0)))</f>
        <v>0</v>
      </c>
      <c r="F2179" s="527">
        <f>IF($L2168="TC",0,IF($L2168="Nso",0,VLOOKUP($A2165,'Marks Entry'!$B$9:$FN$108,16,0)))</f>
        <v>0</v>
      </c>
      <c r="G2179" s="527">
        <f>IF($L2168="TC",0,IF($L2168="Nso",0,VLOOKUP($A2165,'Marks Entry'!$B$9:$FN$108,19,0)))</f>
        <v>0</v>
      </c>
      <c r="H2179" s="528">
        <f>SUM(E2179:G2179)</f>
        <v>0</v>
      </c>
      <c r="I2179" s="1326">
        <f>IF($L2168="TC",0,IF($L2168="Nso",0,VLOOKUP($A2165,'Marks Entry'!$B$9:$FN$108,23,0)))</f>
        <v>0</v>
      </c>
      <c r="J2179" s="1327"/>
      <c r="K2179" s="532">
        <f>SUM(H2179,I2179)</f>
        <v>0</v>
      </c>
      <c r="L2179" s="1328">
        <f>IF($L2168="TC",0,IF($L2168="Nso",0,VLOOKUP($A2165,'Marks Entry'!$B$9:$FN$108,26,0)))</f>
        <v>0</v>
      </c>
      <c r="M2179" s="1329"/>
      <c r="N2179" s="537">
        <f>SUM(H2179,I2179,L2179)</f>
        <v>0</v>
      </c>
      <c r="O2179" s="544" t="str">
        <f>IF($L2168="TC",0,IF($L2168="Nso",0,VLOOKUP($A2165,'Marks Entry'!$B$9:$FN$108,30,0)))</f>
        <v>E</v>
      </c>
      <c r="P2179" s="1007"/>
    </row>
    <row r="2180" spans="1:16" s="73" customFormat="1" ht="20.45" customHeight="1">
      <c r="A2180" s="1425"/>
      <c r="B2180" s="543" t="s">
        <v>210</v>
      </c>
      <c r="C2180" s="1271" t="str">
        <f>'Marks Entry'!$AF$3</f>
        <v>ENGLISH</v>
      </c>
      <c r="D2180" s="1272"/>
      <c r="E2180" s="527">
        <f>IF($L2168="TC",0,IF($L2168="Nso",0,VLOOKUP($A2165,'Marks Entry'!$B$9:$FN$108,33,0)))</f>
        <v>0</v>
      </c>
      <c r="F2180" s="527">
        <f>IF($L2168="TC",0,IF($L2168="Nso",0,VLOOKUP($A2165,'Marks Entry'!$B$9:$FN$108,36,0)))</f>
        <v>0</v>
      </c>
      <c r="G2180" s="527">
        <f>IF($L2168="TC",0,IF($L2168="Nso",0,VLOOKUP($A2165,'Marks Entry'!$B$9:$FN$108,39,0)))</f>
        <v>0</v>
      </c>
      <c r="H2180" s="529">
        <f t="shared" ref="H2180:H2184" si="177">SUM(E2180:G2180)</f>
        <v>0</v>
      </c>
      <c r="I2180" s="1273">
        <f>IF($L2168="TC",0,IF($L2168="Nso",0,VLOOKUP($A2165,'Marks Entry'!$B$9:$FN$108,43,0)))</f>
        <v>0</v>
      </c>
      <c r="J2180" s="1274"/>
      <c r="K2180" s="533">
        <f t="shared" ref="K2180:K2184" si="178">SUM(H2180,I2180)</f>
        <v>0</v>
      </c>
      <c r="L2180" s="1275">
        <f>IF($L2168="TC",0,IF($L2168="Nso",0,VLOOKUP($A2165,'Marks Entry'!$B$9:$FN$108,46,0)))</f>
        <v>0</v>
      </c>
      <c r="M2180" s="1276"/>
      <c r="N2180" s="537">
        <f t="shared" ref="N2180:N2184" si="179">SUM(H2180,I2180,L2180)</f>
        <v>0</v>
      </c>
      <c r="O2180" s="544" t="str">
        <f>IF($L2168="TC",0,IF($L2168="Nso",0,VLOOKUP($A2165,'Marks Entry'!$B$9:$FN$108,50,0)))</f>
        <v>E</v>
      </c>
      <c r="P2180" s="1007"/>
    </row>
    <row r="2181" spans="1:16" s="73" customFormat="1" ht="20.45" customHeight="1">
      <c r="A2181" s="1425"/>
      <c r="B2181" s="543" t="s">
        <v>210</v>
      </c>
      <c r="C2181" s="1271" t="str">
        <f>'Marks Entry'!$AZ$3</f>
        <v>SANSKRIT</v>
      </c>
      <c r="D2181" s="1272"/>
      <c r="E2181" s="527">
        <f>IF($L2168="TC",0,IF($L2168="Nso",0,VLOOKUP($A2165,'Marks Entry'!$B$9:$FN$108,53,0)))</f>
        <v>0</v>
      </c>
      <c r="F2181" s="527">
        <f>IF($L2168="TC",0,IF($L2168="TC",0,IF($L2168="Nso",0,VLOOKUP($A2165,'Marks Entry'!$B$9:$FN$108,56,0))))</f>
        <v>0</v>
      </c>
      <c r="G2181" s="527">
        <f>IF($L2168="TC",0,IF($L2168="TC",0,IF($L2168="Nso",0,VLOOKUP($A2165,'Marks Entry'!$B$9:$FN$108,59,0))))</f>
        <v>0</v>
      </c>
      <c r="H2181" s="529">
        <f t="shared" si="177"/>
        <v>0</v>
      </c>
      <c r="I2181" s="1273">
        <f>IF($L2168="TC",0,IF($L2168="Nso",0,VLOOKUP($A2165,'Marks Entry'!$B$9:$FN$108,63,0)))</f>
        <v>0</v>
      </c>
      <c r="J2181" s="1274"/>
      <c r="K2181" s="533">
        <f t="shared" si="178"/>
        <v>0</v>
      </c>
      <c r="L2181" s="1275">
        <f>IF($L2168="TC",0,IF($L2168="Nso",0,VLOOKUP($A2165,'Marks Entry'!$B$9:$FN$108,66,0)))</f>
        <v>0</v>
      </c>
      <c r="M2181" s="1276"/>
      <c r="N2181" s="537">
        <f t="shared" si="179"/>
        <v>0</v>
      </c>
      <c r="O2181" s="544" t="str">
        <f>IF($L2168="TC",0,IF($L2168="Nso",0,VLOOKUP($A2165,'Marks Entry'!$B$9:$FN$108,70,0)))</f>
        <v>E</v>
      </c>
      <c r="P2181" s="1007"/>
    </row>
    <row r="2182" spans="1:16" s="73" customFormat="1" ht="20.45" customHeight="1">
      <c r="A2182" s="1425"/>
      <c r="B2182" s="543" t="s">
        <v>210</v>
      </c>
      <c r="C2182" s="1271" t="str">
        <f>'Marks Entry'!$BT$3</f>
        <v>SCIENCE</v>
      </c>
      <c r="D2182" s="1272"/>
      <c r="E2182" s="527">
        <f>IF($L2168="TC",0,IF($L2168="Nso",0,VLOOKUP($A2165,'Marks Entry'!$B$9:$FN$108,73,0)))</f>
        <v>0</v>
      </c>
      <c r="F2182" s="527">
        <f>IF($L2168="TC",0,IF($L2168="Nso",0,VLOOKUP($A2165,'Marks Entry'!$B$9:$FN$108,76,0)))</f>
        <v>0</v>
      </c>
      <c r="G2182" s="527">
        <f>IF($L2168="TC",0,IF($L2168="Nso",0,VLOOKUP($A2165,'Marks Entry'!$B$9:$FN$108,79,0)))</f>
        <v>0</v>
      </c>
      <c r="H2182" s="529">
        <f t="shared" si="177"/>
        <v>0</v>
      </c>
      <c r="I2182" s="1273">
        <f>IF($L2168="TC",0,IF($L2168="Nso",0,VLOOKUP($A2165,'Marks Entry'!$B$9:$FN$108,83,0)))</f>
        <v>0</v>
      </c>
      <c r="J2182" s="1274"/>
      <c r="K2182" s="533">
        <f t="shared" si="178"/>
        <v>0</v>
      </c>
      <c r="L2182" s="1275">
        <f>IF($L2168="TC",0,IF($L2168="Nso",0,VLOOKUP($A2165,'Marks Entry'!$B$9:$FN$108,86,0)))</f>
        <v>0</v>
      </c>
      <c r="M2182" s="1276"/>
      <c r="N2182" s="537">
        <f t="shared" si="179"/>
        <v>0</v>
      </c>
      <c r="O2182" s="544" t="str">
        <f>IF($L2168="TC",0,IF($L2168="Nso",0,VLOOKUP($A2165,'Marks Entry'!$B$9:$FN$108,90,0)))</f>
        <v>E</v>
      </c>
      <c r="P2182" s="1007"/>
    </row>
    <row r="2183" spans="1:16" s="73" customFormat="1" ht="20.45" customHeight="1">
      <c r="A2183" s="1425"/>
      <c r="B2183" s="543" t="s">
        <v>210</v>
      </c>
      <c r="C2183" s="1271" t="str">
        <f>'Marks Entry'!$CN$3</f>
        <v>MATHEMATICS</v>
      </c>
      <c r="D2183" s="1272"/>
      <c r="E2183" s="527">
        <f>IF($L2168="TC",0,IF($L2168="Nso",0,VLOOKUP($A2165,'Marks Entry'!$B$9:$FN$108,93,0)))</f>
        <v>0</v>
      </c>
      <c r="F2183" s="527">
        <f>IF($L2168="TC",0,IF($L2168="Nso",0,VLOOKUP($A2165,'Marks Entry'!$B$9:$FN$108,96,0)))</f>
        <v>0</v>
      </c>
      <c r="G2183" s="527">
        <f>IF($L2168="TC",0,IF($L2168="Nso",0,VLOOKUP($A2165,'Marks Entry'!$B$9:$FN$108,99,0)))</f>
        <v>0</v>
      </c>
      <c r="H2183" s="529">
        <f t="shared" si="177"/>
        <v>0</v>
      </c>
      <c r="I2183" s="1273">
        <f>IF($L2168="TC",0,IF($L2168="Nso",0,VLOOKUP($A2165,'Marks Entry'!$B$9:$FN$108,103,0)))</f>
        <v>0</v>
      </c>
      <c r="J2183" s="1274"/>
      <c r="K2183" s="533">
        <f t="shared" si="178"/>
        <v>0</v>
      </c>
      <c r="L2183" s="1275">
        <f>IF($L2168="TC",0,IF($L2168="Nso",0,VLOOKUP($A2165,'Marks Entry'!$B$9:$FN$108,106,0)))</f>
        <v>0</v>
      </c>
      <c r="M2183" s="1276"/>
      <c r="N2183" s="537">
        <f t="shared" si="179"/>
        <v>0</v>
      </c>
      <c r="O2183" s="544" t="str">
        <f>IF($L2168="TC",0,IF($L2168="Nso",0,VLOOKUP($A2165,'Marks Entry'!$B$9:$FN$108,110,0)))</f>
        <v>E</v>
      </c>
      <c r="P2183" s="1007"/>
    </row>
    <row r="2184" spans="1:16" s="73" customFormat="1" ht="20.45" customHeight="1" thickBot="1">
      <c r="A2184" s="1425"/>
      <c r="B2184" s="543" t="s">
        <v>210</v>
      </c>
      <c r="C2184" s="1277" t="str">
        <f>'Marks Entry'!$DH$3</f>
        <v>SOCIAL SCIENCE</v>
      </c>
      <c r="D2184" s="1278"/>
      <c r="E2184" s="527">
        <f>IF($L2168="TC",0,IF($L2168="Nso",0,VLOOKUP($A2165,'Marks Entry'!$B$9:$FN$108,113,0)))</f>
        <v>0</v>
      </c>
      <c r="F2184" s="527">
        <f>IF($L2168="TC",0,IF($L2168="Nso",0,VLOOKUP($A2165,'Marks Entry'!$B$9:$FN$108,116,0)))</f>
        <v>0</v>
      </c>
      <c r="G2184" s="527">
        <f>IF($L2168="TC",0,IF($L2168="Nso",0,VLOOKUP($A2165,'Marks Entry'!$B$9:$FN$108,119,0)))</f>
        <v>0</v>
      </c>
      <c r="H2184" s="530">
        <f t="shared" si="177"/>
        <v>0</v>
      </c>
      <c r="I2184" s="1279">
        <f>IF($L2168="TC",0,IF($L2168="Nso",0,VLOOKUP($A2165,'Marks Entry'!$B$9:$FN$108,123,0)))</f>
        <v>0</v>
      </c>
      <c r="J2184" s="1280"/>
      <c r="K2184" s="534">
        <f t="shared" si="178"/>
        <v>0</v>
      </c>
      <c r="L2184" s="1281">
        <f>IF($L2168="TC",0,IF($L2168="Nso",0,VLOOKUP($A2165,'Marks Entry'!$B$9:$FN$108,126,0)))</f>
        <v>0</v>
      </c>
      <c r="M2184" s="1282"/>
      <c r="N2184" s="537">
        <f t="shared" si="179"/>
        <v>0</v>
      </c>
      <c r="O2184" s="544" t="str">
        <f>IF($L2168="TC",0,IF($L2168="Nso",0,VLOOKUP($A2165,'Marks Entry'!$B$9:$FN$108,130,0)))</f>
        <v>E</v>
      </c>
      <c r="P2184" s="1007"/>
    </row>
    <row r="2185" spans="1:16" s="73" customFormat="1" ht="20.45" customHeight="1">
      <c r="A2185" s="1425"/>
      <c r="B2185" s="543" t="s">
        <v>210</v>
      </c>
      <c r="C2185" s="1350" t="s">
        <v>87</v>
      </c>
      <c r="D2185" s="1351"/>
      <c r="E2185" s="1352"/>
      <c r="F2185" s="1356" t="s">
        <v>88</v>
      </c>
      <c r="G2185" s="1357"/>
      <c r="H2185" s="1358" t="s">
        <v>89</v>
      </c>
      <c r="I2185" s="1358"/>
      <c r="J2185" s="1359" t="s">
        <v>44</v>
      </c>
      <c r="K2185" s="1360"/>
      <c r="L2185" s="236" t="s">
        <v>95</v>
      </c>
      <c r="M2185" s="691" t="s">
        <v>208</v>
      </c>
      <c r="N2185" s="200" t="s">
        <v>42</v>
      </c>
      <c r="O2185" s="545" t="s">
        <v>46</v>
      </c>
      <c r="P2185" s="1007"/>
    </row>
    <row r="2186" spans="1:16" s="73" customFormat="1" ht="20.45" customHeight="1" thickBot="1">
      <c r="A2186" s="1425"/>
      <c r="B2186" s="543" t="s">
        <v>210</v>
      </c>
      <c r="C2186" s="1353"/>
      <c r="D2186" s="1354"/>
      <c r="E2186" s="1355"/>
      <c r="F2186" s="1361">
        <f>IF($L2168="TC",0,IF($L2168="Nso",0,VLOOKUP($A2165,'Marks Entry'!$B$9:$FN$108,161,0)))</f>
        <v>1200</v>
      </c>
      <c r="G2186" s="1362"/>
      <c r="H2186" s="1363">
        <f>IF($L2168="TC",0,IF($L2168="Nso",0,VLOOKUP($A2165,'Marks Entry'!$B$9:$FN$108,162,0)))</f>
        <v>0</v>
      </c>
      <c r="I2186" s="1363"/>
      <c r="J2186" s="1364">
        <f>IF($L2168="TC",0,IF($L2168="Nso",0,VLOOKUP($A2165,'Marks Entry'!$B$9:$FN$108,163,0)))</f>
        <v>0</v>
      </c>
      <c r="K2186" s="1365"/>
      <c r="L2186" s="237" t="str">
        <f>IF($L2168="TC",0,IF($L2168="Nso",0,VLOOKUP($A2165,'Marks Entry'!$B$9:$FN$108,164,0)))</f>
        <v/>
      </c>
      <c r="M2186" s="237" t="str">
        <f>IF($L2168="TC",0,IF($L2168="Nso",0,VLOOKUP($A2165,'Marks Entry'!$B$9:$FN$108,165,0)))</f>
        <v/>
      </c>
      <c r="N2186" s="542" t="str">
        <f>IF($L2168="TC","TC",IF($L2168="Nso","NSO",VLOOKUP($A2165,'Marks Entry'!$B$9:$FN$108,166,0)))</f>
        <v>PROMOTED</v>
      </c>
      <c r="O2186" s="546" t="str">
        <f>IF($L2168="Nso",0,VLOOKUP($A2165,'Marks Entry'!$B$9:$FN$108,168,0))</f>
        <v/>
      </c>
      <c r="P2186" s="1007"/>
    </row>
    <row r="2187" spans="1:16" s="73" customFormat="1" ht="20.45" customHeight="1">
      <c r="A2187" s="1425"/>
      <c r="B2187" s="543" t="s">
        <v>210</v>
      </c>
      <c r="C2187" s="1332" t="s">
        <v>62</v>
      </c>
      <c r="D2187" s="1333"/>
      <c r="E2187" s="1333"/>
      <c r="F2187" s="1333"/>
      <c r="G2187" s="1333"/>
      <c r="H2187" s="1333"/>
      <c r="I2187" s="1334"/>
      <c r="J2187" s="1335" t="s">
        <v>63</v>
      </c>
      <c r="K2187" s="1335"/>
      <c r="L2187" s="1336"/>
      <c r="M2187" s="238">
        <f>IF($L2168="TC",0,IF($L2168="Nso",0,VLOOKUP($A2165,'Marks Entry'!$B$9:$FN$108,158,0)))</f>
        <v>0</v>
      </c>
      <c r="N2187" s="1337" t="s">
        <v>104</v>
      </c>
      <c r="O2187" s="1338"/>
      <c r="P2187" s="1007"/>
    </row>
    <row r="2188" spans="1:16" s="73" customFormat="1" ht="20.45" customHeight="1" thickBot="1">
      <c r="A2188" s="1425"/>
      <c r="B2188" s="543" t="s">
        <v>210</v>
      </c>
      <c r="C2188" s="1339" t="s">
        <v>57</v>
      </c>
      <c r="D2188" s="1340"/>
      <c r="E2188" s="1340"/>
      <c r="F2188" s="1341" t="s">
        <v>168</v>
      </c>
      <c r="G2188" s="1341"/>
      <c r="H2188" s="1341"/>
      <c r="I2188" s="523" t="s">
        <v>50</v>
      </c>
      <c r="J2188" s="1342" t="s">
        <v>64</v>
      </c>
      <c r="K2188" s="1342"/>
      <c r="L2188" s="1343"/>
      <c r="M2188" s="239">
        <f>IF($L2168="TC",0,IF($L2168="Nso",0,VLOOKUP($A2165,'Marks Entry'!$B$9:$FN$108,159,0)))</f>
        <v>0</v>
      </c>
      <c r="N2188" s="1344" t="str">
        <f>IF($L2168="TC",0,IF($L2168="Nso",0,VLOOKUP($A2165,'Marks Entry'!$B$9:$FN$108,160,0)))</f>
        <v/>
      </c>
      <c r="O2188" s="1345"/>
      <c r="P2188" s="1007"/>
    </row>
    <row r="2189" spans="1:16" s="73" customFormat="1" ht="20.45" customHeight="1">
      <c r="A2189" s="1425"/>
      <c r="B2189" s="543" t="s">
        <v>210</v>
      </c>
      <c r="C2189" s="1339"/>
      <c r="D2189" s="1340"/>
      <c r="E2189" s="1340"/>
      <c r="F2189" s="1341"/>
      <c r="G2189" s="1341"/>
      <c r="H2189" s="1341"/>
      <c r="I2189" s="524" t="s">
        <v>102</v>
      </c>
      <c r="J2189" s="1346" t="s">
        <v>65</v>
      </c>
      <c r="K2189" s="1346"/>
      <c r="L2189" s="1347"/>
      <c r="M2189" s="1348" t="str">
        <f>IF($L2168="TC",0,IF($L2168="Nso",0,VLOOKUP($A2165,'Marks Entry'!$B$9:$FN$108,169,0)))</f>
        <v>Need Improvement</v>
      </c>
      <c r="N2189" s="1348"/>
      <c r="O2189" s="1349"/>
      <c r="P2189" s="1007"/>
    </row>
    <row r="2190" spans="1:16" s="73" customFormat="1" ht="20.45" customHeight="1">
      <c r="A2190" s="1425"/>
      <c r="B2190" s="543" t="s">
        <v>210</v>
      </c>
      <c r="C2190" s="1397" t="str">
        <f>'Marks Entry'!$EB$3</f>
        <v>Work Exp.</v>
      </c>
      <c r="D2190" s="1398"/>
      <c r="E2190" s="1399"/>
      <c r="F2190" s="1400" t="str">
        <f>IF($L2168="TC",0,IF($L2168="Nso",0,VLOOKUP($A2165,'Marks Entry'!$B$9:$GM$108,186,0)))</f>
        <v>0/100</v>
      </c>
      <c r="G2190" s="1400"/>
      <c r="H2190" s="1400"/>
      <c r="I2190" s="59" t="str">
        <f>IF($L2168="TC",0,IF($L2168="Nso",0,VLOOKUP($A2165,'Marks Entry'!$B$9:$GM$108,139,0)))</f>
        <v>E</v>
      </c>
      <c r="J2190" s="1401" t="s">
        <v>81</v>
      </c>
      <c r="K2190" s="1401"/>
      <c r="L2190" s="1402"/>
      <c r="M2190" s="1403">
        <f>'Marks Entry'!$AA$2</f>
        <v>45041</v>
      </c>
      <c r="N2190" s="1403"/>
      <c r="O2190" s="1404"/>
      <c r="P2190" s="1007"/>
    </row>
    <row r="2191" spans="1:16" s="73" customFormat="1" ht="20.45" customHeight="1">
      <c r="A2191" s="1425"/>
      <c r="B2191" s="543" t="s">
        <v>210</v>
      </c>
      <c r="C2191" s="1405" t="str">
        <f>'Marks Entry'!$EK$3</f>
        <v>Art Edu.</v>
      </c>
      <c r="D2191" s="1400"/>
      <c r="E2191" s="1400"/>
      <c r="F2191" s="1406" t="str">
        <f>IF($L2168="TC",0,IF($L2168="Nso",0,VLOOKUP($A2165,'Marks Entry'!$B$9:$GM$108,190,0)))</f>
        <v>0/100</v>
      </c>
      <c r="G2191" s="1407"/>
      <c r="H2191" s="1408"/>
      <c r="I2191" s="59" t="str">
        <f>IF($L2168="TC",0,IF($L2168="Nso",0,VLOOKUP($A2165,'Marks Entry'!$B$9:$GM$108,148,0)))</f>
        <v>E</v>
      </c>
      <c r="J2191" s="1409"/>
      <c r="K2191" s="1409"/>
      <c r="L2191" s="1410"/>
      <c r="M2191" s="1410"/>
      <c r="N2191" s="1410"/>
      <c r="O2191" s="1411"/>
      <c r="P2191" s="1007"/>
    </row>
    <row r="2192" spans="1:16" s="73" customFormat="1" ht="20.45" customHeight="1">
      <c r="A2192" s="1425"/>
      <c r="B2192" s="543" t="s">
        <v>210</v>
      </c>
      <c r="C2192" s="1366" t="str">
        <f>'Marks Entry'!$ET$3</f>
        <v>HEALTH &amp; PHY. EDU.</v>
      </c>
      <c r="D2192" s="1367"/>
      <c r="E2192" s="1367"/>
      <c r="F2192" s="1368" t="str">
        <f>IF($L2168="TC",0,IF($L2168="Nso",0,VLOOKUP($A2165,'Marks Entry'!$B$9:$GM$108,194,0)))</f>
        <v>0/100</v>
      </c>
      <c r="G2192" s="1369"/>
      <c r="H2192" s="1370"/>
      <c r="I2192" s="59" t="str">
        <f>IF($L2168="TC",0,IF($L2168="Nso",0,VLOOKUP($A2165,'Marks Entry'!$B$9:$GM$108,157,0)))</f>
        <v>E</v>
      </c>
      <c r="J2192" s="1371" t="s">
        <v>77</v>
      </c>
      <c r="K2192" s="1372"/>
      <c r="L2192" s="1373"/>
      <c r="M2192" s="1377"/>
      <c r="N2192" s="1372"/>
      <c r="O2192" s="1378"/>
      <c r="P2192" s="1007"/>
    </row>
    <row r="2193" spans="1:16" s="73" customFormat="1" ht="20.45" customHeight="1">
      <c r="A2193" s="1425"/>
      <c r="B2193" s="543" t="s">
        <v>210</v>
      </c>
      <c r="C2193" s="1381" t="s">
        <v>66</v>
      </c>
      <c r="D2193" s="1382"/>
      <c r="E2193" s="1382"/>
      <c r="F2193" s="1382"/>
      <c r="G2193" s="1382"/>
      <c r="H2193" s="1382"/>
      <c r="I2193" s="1383"/>
      <c r="J2193" s="1374"/>
      <c r="K2193" s="1375"/>
      <c r="L2193" s="1376"/>
      <c r="M2193" s="1379"/>
      <c r="N2193" s="1375"/>
      <c r="O2193" s="1380"/>
      <c r="P2193" s="1007"/>
    </row>
    <row r="2194" spans="1:16" s="73" customFormat="1" ht="20.45" customHeight="1" thickBot="1">
      <c r="A2194" s="1425"/>
      <c r="B2194" s="543" t="s">
        <v>210</v>
      </c>
      <c r="C2194" s="60" t="s">
        <v>67</v>
      </c>
      <c r="D2194" s="1384" t="s">
        <v>72</v>
      </c>
      <c r="E2194" s="1385"/>
      <c r="F2194" s="1384" t="s">
        <v>73</v>
      </c>
      <c r="G2194" s="1386"/>
      <c r="H2194" s="1386"/>
      <c r="I2194" s="1387"/>
      <c r="J2194" s="1388" t="s">
        <v>78</v>
      </c>
      <c r="K2194" s="1389"/>
      <c r="L2194" s="1389"/>
      <c r="M2194" s="1389"/>
      <c r="N2194" s="1389"/>
      <c r="O2194" s="1390"/>
      <c r="P2194" s="1007"/>
    </row>
    <row r="2195" spans="1:16" s="73" customFormat="1" ht="20.45" customHeight="1">
      <c r="A2195" s="1425"/>
      <c r="B2195" s="543" t="s">
        <v>210</v>
      </c>
      <c r="C2195" s="690" t="s">
        <v>68</v>
      </c>
      <c r="D2195" s="1328" t="s">
        <v>211</v>
      </c>
      <c r="E2195" s="1327"/>
      <c r="F2195" s="1394" t="s">
        <v>74</v>
      </c>
      <c r="G2195" s="1395"/>
      <c r="H2195" s="1395"/>
      <c r="I2195" s="1396"/>
      <c r="J2195" s="1391"/>
      <c r="K2195" s="1392"/>
      <c r="L2195" s="1392"/>
      <c r="M2195" s="1392"/>
      <c r="N2195" s="1392"/>
      <c r="O2195" s="1393"/>
      <c r="P2195" s="1007"/>
    </row>
    <row r="2196" spans="1:16" s="73" customFormat="1" ht="20.45" customHeight="1">
      <c r="A2196" s="1425"/>
      <c r="B2196" s="543" t="s">
        <v>210</v>
      </c>
      <c r="C2196" s="689" t="s">
        <v>69</v>
      </c>
      <c r="D2196" s="1275" t="s">
        <v>212</v>
      </c>
      <c r="E2196" s="1274"/>
      <c r="F2196" s="1413" t="s">
        <v>75</v>
      </c>
      <c r="G2196" s="1414"/>
      <c r="H2196" s="1414"/>
      <c r="I2196" s="1415"/>
      <c r="J2196" s="1391"/>
      <c r="K2196" s="1392"/>
      <c r="L2196" s="1392"/>
      <c r="M2196" s="1392"/>
      <c r="N2196" s="1392"/>
      <c r="O2196" s="1393"/>
      <c r="P2196" s="1007"/>
    </row>
    <row r="2197" spans="1:16" s="73" customFormat="1" ht="20.45" customHeight="1">
      <c r="A2197" s="1425"/>
      <c r="B2197" s="543" t="s">
        <v>210</v>
      </c>
      <c r="C2197" s="689" t="s">
        <v>71</v>
      </c>
      <c r="D2197" s="1275" t="s">
        <v>213</v>
      </c>
      <c r="E2197" s="1274"/>
      <c r="F2197" s="1413" t="s">
        <v>76</v>
      </c>
      <c r="G2197" s="1414"/>
      <c r="H2197" s="1414"/>
      <c r="I2197" s="1415"/>
      <c r="J2197" s="1416" t="s">
        <v>90</v>
      </c>
      <c r="K2197" s="1417"/>
      <c r="L2197" s="1417"/>
      <c r="M2197" s="1417"/>
      <c r="N2197" s="1417"/>
      <c r="O2197" s="1418"/>
      <c r="P2197" s="1007"/>
    </row>
    <row r="2198" spans="1:16" s="73" customFormat="1" ht="20.45" customHeight="1">
      <c r="A2198" s="1425"/>
      <c r="B2198" s="543" t="s">
        <v>210</v>
      </c>
      <c r="C2198" s="689" t="s">
        <v>70</v>
      </c>
      <c r="D2198" s="1275" t="s">
        <v>214</v>
      </c>
      <c r="E2198" s="1274"/>
      <c r="F2198" s="1413" t="s">
        <v>103</v>
      </c>
      <c r="G2198" s="1414"/>
      <c r="H2198" s="1414"/>
      <c r="I2198" s="1415"/>
      <c r="J2198" s="1416"/>
      <c r="K2198" s="1417"/>
      <c r="L2198" s="1417"/>
      <c r="M2198" s="1417"/>
      <c r="N2198" s="1417"/>
      <c r="O2198" s="1418"/>
      <c r="P2198" s="1007"/>
    </row>
    <row r="2199" spans="1:16" s="73" customFormat="1" ht="20.45" customHeight="1" thickBot="1">
      <c r="A2199" s="1425"/>
      <c r="B2199" s="547" t="s">
        <v>210</v>
      </c>
      <c r="C2199" s="548" t="s">
        <v>153</v>
      </c>
      <c r="D2199" s="1281" t="s">
        <v>215</v>
      </c>
      <c r="E2199" s="1280"/>
      <c r="F2199" s="1422" t="s">
        <v>216</v>
      </c>
      <c r="G2199" s="1423"/>
      <c r="H2199" s="1423"/>
      <c r="I2199" s="1424"/>
      <c r="J2199" s="1419"/>
      <c r="K2199" s="1420"/>
      <c r="L2199" s="1420"/>
      <c r="M2199" s="1420"/>
      <c r="N2199" s="1420"/>
      <c r="O2199" s="1421"/>
      <c r="P2199" s="1007"/>
    </row>
    <row r="2200" spans="1:16" s="73" customFormat="1" ht="9.75" customHeight="1">
      <c r="A2200" s="1303"/>
      <c r="B2200" s="1303"/>
      <c r="C2200" s="1303"/>
      <c r="D2200" s="1303"/>
      <c r="E2200" s="1303"/>
      <c r="F2200" s="1303"/>
      <c r="G2200" s="1303"/>
      <c r="H2200" s="1303"/>
      <c r="I2200" s="1303"/>
      <c r="J2200" s="1303"/>
      <c r="K2200" s="1303"/>
      <c r="L2200" s="1303"/>
      <c r="M2200" s="1303"/>
      <c r="N2200" s="1303"/>
      <c r="O2200" s="1303"/>
      <c r="P2200" s="1303"/>
    </row>
    <row r="2201" spans="1:16" hidden="1"/>
    <row r="2202" spans="1:16" s="73" customFormat="1" ht="17.25" customHeight="1" thickBot="1">
      <c r="A2202" s="241">
        <f>A2165+1</f>
        <v>61</v>
      </c>
      <c r="B2202" s="1302" t="s">
        <v>53</v>
      </c>
      <c r="C2202" s="1302"/>
      <c r="D2202" s="1302"/>
      <c r="E2202" s="1302"/>
      <c r="F2202" s="1302"/>
      <c r="G2202" s="1302"/>
      <c r="H2202" s="1302"/>
      <c r="I2202" s="1302"/>
      <c r="J2202" s="1302"/>
      <c r="K2202" s="1302"/>
      <c r="L2202" s="1302"/>
      <c r="M2202" s="1302"/>
      <c r="N2202" s="1302"/>
      <c r="O2202" s="1302"/>
      <c r="P2202" s="1007"/>
    </row>
    <row r="2203" spans="1:16" s="73" customFormat="1" ht="44.25" customHeight="1">
      <c r="A2203" s="1425"/>
      <c r="B2203" s="1304" t="str">
        <f>IF(L2205&gt;0,CONCATENATE(I2205,L2205),0)</f>
        <v>Roll No.:-961</v>
      </c>
      <c r="C2203" s="1306"/>
      <c r="D2203" s="1308" t="str">
        <f>Master!$E$8</f>
        <v>Govt. Sr. Secondary School Raimalwada</v>
      </c>
      <c r="E2203" s="1309"/>
      <c r="F2203" s="1309"/>
      <c r="G2203" s="1309"/>
      <c r="H2203" s="1309"/>
      <c r="I2203" s="1309"/>
      <c r="J2203" s="1309"/>
      <c r="K2203" s="1309"/>
      <c r="L2203" s="1309"/>
      <c r="M2203" s="1309"/>
      <c r="N2203" s="1309"/>
      <c r="O2203" s="1310"/>
      <c r="P2203" s="1007"/>
    </row>
    <row r="2204" spans="1:16" s="73" customFormat="1" ht="26.25" customHeight="1" thickBot="1">
      <c r="A2204" s="1425"/>
      <c r="B2204" s="1305"/>
      <c r="C2204" s="1307"/>
      <c r="D2204" s="1311" t="str">
        <f>Master!$E$11</f>
        <v>P.S.-Bapini (Jodhpur)</v>
      </c>
      <c r="E2204" s="1311"/>
      <c r="F2204" s="1311"/>
      <c r="G2204" s="1311"/>
      <c r="H2204" s="1311"/>
      <c r="I2204" s="1311"/>
      <c r="J2204" s="1311"/>
      <c r="K2204" s="1311"/>
      <c r="L2204" s="1311"/>
      <c r="M2204" s="1311"/>
      <c r="N2204" s="1311"/>
      <c r="O2204" s="1312"/>
      <c r="P2204" s="1007"/>
    </row>
    <row r="2205" spans="1:16" s="73" customFormat="1" ht="15" customHeight="1">
      <c r="A2205" s="1425"/>
      <c r="B2205" s="1313"/>
      <c r="C2205" s="1314" t="s">
        <v>163</v>
      </c>
      <c r="D2205" s="1315"/>
      <c r="E2205" s="1315"/>
      <c r="F2205" s="1315"/>
      <c r="G2205" s="1315"/>
      <c r="H2205" s="1316"/>
      <c r="I2205" s="1320" t="s">
        <v>125</v>
      </c>
      <c r="J2205" s="1321"/>
      <c r="K2205" s="1321"/>
      <c r="L2205" s="1286">
        <f>VLOOKUP(A2202,'Marks Entry'!$B$9:$G$108,6)</f>
        <v>961</v>
      </c>
      <c r="M2205" s="1288" t="str">
        <f>CONCATENATE('Marks Entry'!$C$3,"0",'Marks Entry'!$G$3)</f>
        <v>School U-Dise Code :-08151106901</v>
      </c>
      <c r="N2205" s="1289"/>
      <c r="O2205" s="1290"/>
      <c r="P2205" s="1007"/>
    </row>
    <row r="2206" spans="1:16" s="73" customFormat="1" ht="15" customHeight="1">
      <c r="A2206" s="1425"/>
      <c r="B2206" s="1313"/>
      <c r="C2206" s="1314"/>
      <c r="D2206" s="1315"/>
      <c r="E2206" s="1315"/>
      <c r="F2206" s="1315"/>
      <c r="G2206" s="1315"/>
      <c r="H2206" s="1316"/>
      <c r="I2206" s="1320"/>
      <c r="J2206" s="1321"/>
      <c r="K2206" s="1321"/>
      <c r="L2206" s="1286"/>
      <c r="M2206" s="1291" t="str">
        <f>CONCATENATE('Marks Entry'!$I$3,'Marks Entry'!$J$3)</f>
        <v>Session :-2022-23</v>
      </c>
      <c r="N2206" s="1292"/>
      <c r="O2206" s="1293"/>
      <c r="P2206" s="1007"/>
    </row>
    <row r="2207" spans="1:16" s="73" customFormat="1" ht="15" customHeight="1" thickBot="1">
      <c r="A2207" s="1425"/>
      <c r="B2207" s="1313"/>
      <c r="C2207" s="1317"/>
      <c r="D2207" s="1318"/>
      <c r="E2207" s="1318"/>
      <c r="F2207" s="1318"/>
      <c r="G2207" s="1318"/>
      <c r="H2207" s="1319"/>
      <c r="I2207" s="1322"/>
      <c r="J2207" s="1323"/>
      <c r="K2207" s="1323"/>
      <c r="L2207" s="1287"/>
      <c r="M2207" s="1294"/>
      <c r="N2207" s="1295"/>
      <c r="O2207" s="1296"/>
      <c r="P2207" s="1007"/>
    </row>
    <row r="2208" spans="1:16" s="73" customFormat="1" ht="19.5" customHeight="1">
      <c r="A2208" s="1425"/>
      <c r="B2208" s="543" t="s">
        <v>210</v>
      </c>
      <c r="C2208" s="1297" t="s">
        <v>21</v>
      </c>
      <c r="D2208" s="1298"/>
      <c r="E2208" s="1298"/>
      <c r="F2208" s="1298"/>
      <c r="G2208" s="1299"/>
      <c r="H2208" s="13" t="s">
        <v>161</v>
      </c>
      <c r="I2208" s="1300">
        <f>VLOOKUP($A2202,'Marks Entry'!$B$9:$FN$108,4,0)</f>
        <v>0</v>
      </c>
      <c r="J2208" s="1300"/>
      <c r="K2208" s="1300"/>
      <c r="L2208" s="1300"/>
      <c r="M2208" s="1300"/>
      <c r="N2208" s="1300"/>
      <c r="O2208" s="1301"/>
      <c r="P2208" s="1007"/>
    </row>
    <row r="2209" spans="1:16" s="73" customFormat="1" ht="19.5" customHeight="1">
      <c r="A2209" s="1425"/>
      <c r="B2209" s="543" t="s">
        <v>210</v>
      </c>
      <c r="C2209" s="1283" t="s">
        <v>23</v>
      </c>
      <c r="D2209" s="1284"/>
      <c r="E2209" s="1284"/>
      <c r="F2209" s="1284"/>
      <c r="G2209" s="1285"/>
      <c r="H2209" s="25" t="s">
        <v>161</v>
      </c>
      <c r="I2209" s="1252">
        <f>VLOOKUP($A2202,'Marks Entry'!$B$9:$FN$108,7,0)</f>
        <v>0</v>
      </c>
      <c r="J2209" s="1252"/>
      <c r="K2209" s="1252"/>
      <c r="L2209" s="1252"/>
      <c r="M2209" s="1252"/>
      <c r="N2209" s="1252"/>
      <c r="O2209" s="1253"/>
      <c r="P2209" s="1007"/>
    </row>
    <row r="2210" spans="1:16" s="73" customFormat="1" ht="19.5" customHeight="1">
      <c r="A2210" s="1425"/>
      <c r="B2210" s="543" t="s">
        <v>210</v>
      </c>
      <c r="C2210" s="1283" t="s">
        <v>24</v>
      </c>
      <c r="D2210" s="1284"/>
      <c r="E2210" s="1284"/>
      <c r="F2210" s="1284"/>
      <c r="G2210" s="1285"/>
      <c r="H2210" s="25" t="s">
        <v>161</v>
      </c>
      <c r="I2210" s="1252">
        <f>VLOOKUP($A2202,'Marks Entry'!$B$9:$FN$108,8,0)</f>
        <v>0</v>
      </c>
      <c r="J2210" s="1252"/>
      <c r="K2210" s="1252"/>
      <c r="L2210" s="1252"/>
      <c r="M2210" s="1252"/>
      <c r="N2210" s="1252"/>
      <c r="O2210" s="1253"/>
      <c r="P2210" s="1007"/>
    </row>
    <row r="2211" spans="1:16" s="73" customFormat="1" ht="19.5" customHeight="1">
      <c r="A2211" s="1425"/>
      <c r="B2211" s="543" t="s">
        <v>210</v>
      </c>
      <c r="C2211" s="1283" t="s">
        <v>55</v>
      </c>
      <c r="D2211" s="1284"/>
      <c r="E2211" s="1284"/>
      <c r="F2211" s="1284"/>
      <c r="G2211" s="1285"/>
      <c r="H2211" s="25" t="s">
        <v>161</v>
      </c>
      <c r="I2211" s="1252">
        <f>VLOOKUP($A2202,'Marks Entry'!$B$9:$FN$108,9,0)</f>
        <v>0</v>
      </c>
      <c r="J2211" s="1252"/>
      <c r="K2211" s="1252"/>
      <c r="L2211" s="1252"/>
      <c r="M2211" s="1252"/>
      <c r="N2211" s="1252"/>
      <c r="O2211" s="1253"/>
      <c r="P2211" s="1007"/>
    </row>
    <row r="2212" spans="1:16" s="73" customFormat="1" ht="19.5" customHeight="1">
      <c r="A2212" s="1425"/>
      <c r="B2212" s="543" t="s">
        <v>210</v>
      </c>
      <c r="C2212" s="1283" t="s">
        <v>56</v>
      </c>
      <c r="D2212" s="1284"/>
      <c r="E2212" s="1284"/>
      <c r="F2212" s="1284"/>
      <c r="G2212" s="1285"/>
      <c r="H2212" s="25" t="s">
        <v>161</v>
      </c>
      <c r="I2212" s="1251" t="str">
        <f>CONCATENATE('Marks Entry'!$G$4,'Marks Entry'!$J$4)</f>
        <v>6(A)</v>
      </c>
      <c r="J2212" s="1252"/>
      <c r="K2212" s="1252"/>
      <c r="L2212" s="1252"/>
      <c r="M2212" s="1252"/>
      <c r="N2212" s="1252"/>
      <c r="O2212" s="1253"/>
      <c r="P2212" s="1007"/>
    </row>
    <row r="2213" spans="1:16" s="73" customFormat="1" ht="19.5" customHeight="1" thickBot="1">
      <c r="A2213" s="1425"/>
      <c r="B2213" s="543" t="s">
        <v>210</v>
      </c>
      <c r="C2213" s="1254" t="s">
        <v>26</v>
      </c>
      <c r="D2213" s="1255"/>
      <c r="E2213" s="1255"/>
      <c r="F2213" s="1255"/>
      <c r="G2213" s="1256"/>
      <c r="H2213" s="61" t="s">
        <v>161</v>
      </c>
      <c r="I2213" s="1257">
        <f>VLOOKUP($A2202,'Marks Entry'!$B$9:$FN$108,10,0)</f>
        <v>0</v>
      </c>
      <c r="J2213" s="1257"/>
      <c r="K2213" s="1257"/>
      <c r="L2213" s="1257"/>
      <c r="M2213" s="1257"/>
      <c r="N2213" s="1257"/>
      <c r="O2213" s="1258"/>
      <c r="P2213" s="1007"/>
    </row>
    <row r="2214" spans="1:16" s="73" customFormat="1" ht="34.5" customHeight="1">
      <c r="A2214" s="1425"/>
      <c r="B2214" s="543" t="s">
        <v>210</v>
      </c>
      <c r="C2214" s="1259" t="s">
        <v>57</v>
      </c>
      <c r="D2214" s="1260"/>
      <c r="E2214" s="525" t="s">
        <v>82</v>
      </c>
      <c r="F2214" s="525" t="s">
        <v>83</v>
      </c>
      <c r="G2214" s="525" t="str">
        <f>'Marks Entry'!$R$5</f>
        <v>No Bag Day Activity</v>
      </c>
      <c r="H2214" s="521" t="s">
        <v>32</v>
      </c>
      <c r="I2214" s="1261" t="s">
        <v>58</v>
      </c>
      <c r="J2214" s="1262"/>
      <c r="K2214" s="522" t="s">
        <v>203</v>
      </c>
      <c r="L2214" s="1263" t="s">
        <v>94</v>
      </c>
      <c r="M2214" s="1264"/>
      <c r="N2214" s="535" t="s">
        <v>86</v>
      </c>
      <c r="O2214" s="1265" t="s">
        <v>101</v>
      </c>
      <c r="P2214" s="1007"/>
    </row>
    <row r="2215" spans="1:16" s="73" customFormat="1" ht="20.45" customHeight="1" thickBot="1">
      <c r="A2215" s="1425"/>
      <c r="B2215" s="543" t="s">
        <v>210</v>
      </c>
      <c r="C2215" s="1267" t="s">
        <v>59</v>
      </c>
      <c r="D2215" s="1268"/>
      <c r="E2215" s="549">
        <f>'Marks Entry'!$N$7</f>
        <v>10</v>
      </c>
      <c r="F2215" s="549">
        <f>'Marks Entry'!$Q$7</f>
        <v>10</v>
      </c>
      <c r="G2215" s="549">
        <f>'Marks Entry'!$T$7</f>
        <v>10</v>
      </c>
      <c r="H2215" s="111">
        <f>SUM(E2215:G2215)</f>
        <v>30</v>
      </c>
      <c r="I2215" s="1269">
        <f>'Marks Entry'!$X$7</f>
        <v>70</v>
      </c>
      <c r="J2215" s="1270"/>
      <c r="K2215" s="531">
        <f>SUM(H2215,I2215)</f>
        <v>100</v>
      </c>
      <c r="L2215" s="1330">
        <f>'Marks Entry'!$AA$7</f>
        <v>100</v>
      </c>
      <c r="M2215" s="1331"/>
      <c r="N2215" s="536">
        <f>H2215+I2215+L2215</f>
        <v>200</v>
      </c>
      <c r="O2215" s="1266"/>
      <c r="P2215" s="1007"/>
    </row>
    <row r="2216" spans="1:16" s="73" customFormat="1" ht="20.45" customHeight="1">
      <c r="A2216" s="1425"/>
      <c r="B2216" s="543" t="s">
        <v>210</v>
      </c>
      <c r="C2216" s="1324" t="str">
        <f>'Marks Entry'!$L$3</f>
        <v>HINDI</v>
      </c>
      <c r="D2216" s="1325"/>
      <c r="E2216" s="527">
        <f>IF($L2205="TC",0,IF($L2205="Nso",0,VLOOKUP($A2202,'Marks Entry'!$B$9:$FN$108,13,0)))</f>
        <v>0</v>
      </c>
      <c r="F2216" s="527">
        <f>IF($L2205="TC",0,IF($L2205="Nso",0,VLOOKUP($A2202,'Marks Entry'!$B$9:$FN$108,16,0)))</f>
        <v>0</v>
      </c>
      <c r="G2216" s="527">
        <f>IF($L2205="TC",0,IF($L2205="Nso",0,VLOOKUP($A2202,'Marks Entry'!$B$9:$FN$108,19,0)))</f>
        <v>0</v>
      </c>
      <c r="H2216" s="528">
        <f>SUM(E2216:G2216)</f>
        <v>0</v>
      </c>
      <c r="I2216" s="1326">
        <f>IF($L2205="TC",0,IF($L2205="Nso",0,VLOOKUP($A2202,'Marks Entry'!$B$9:$FN$108,23,0)))</f>
        <v>0</v>
      </c>
      <c r="J2216" s="1327"/>
      <c r="K2216" s="532">
        <f>SUM(H2216,I2216)</f>
        <v>0</v>
      </c>
      <c r="L2216" s="1328">
        <f>IF($L2205="TC",0,IF($L2205="Nso",0,VLOOKUP($A2202,'Marks Entry'!$B$9:$FN$108,26,0)))</f>
        <v>0</v>
      </c>
      <c r="M2216" s="1329"/>
      <c r="N2216" s="537">
        <f>SUM(H2216,I2216,L2216)</f>
        <v>0</v>
      </c>
      <c r="O2216" s="544" t="str">
        <f>IF($L2205="TC",0,IF($L2205="Nso",0,VLOOKUP($A2202,'Marks Entry'!$B$9:$FN$108,30,0)))</f>
        <v>E</v>
      </c>
      <c r="P2216" s="1007"/>
    </row>
    <row r="2217" spans="1:16" s="73" customFormat="1" ht="20.45" customHeight="1">
      <c r="A2217" s="1425"/>
      <c r="B2217" s="543" t="s">
        <v>210</v>
      </c>
      <c r="C2217" s="1271" t="str">
        <f>'Marks Entry'!$AF$3</f>
        <v>ENGLISH</v>
      </c>
      <c r="D2217" s="1272"/>
      <c r="E2217" s="527">
        <f>IF($L2205="TC",0,IF($L2205="Nso",0,VLOOKUP($A2202,'Marks Entry'!$B$9:$FN$108,33,0)))</f>
        <v>0</v>
      </c>
      <c r="F2217" s="527">
        <f>IF($L2205="TC",0,IF($L2205="Nso",0,VLOOKUP($A2202,'Marks Entry'!$B$9:$FN$108,36,0)))</f>
        <v>0</v>
      </c>
      <c r="G2217" s="527">
        <f>IF($L2205="TC",0,IF($L2205="Nso",0,VLOOKUP($A2202,'Marks Entry'!$B$9:$FN$108,39,0)))</f>
        <v>0</v>
      </c>
      <c r="H2217" s="529">
        <f t="shared" ref="H2217:H2221" si="180">SUM(E2217:G2217)</f>
        <v>0</v>
      </c>
      <c r="I2217" s="1273">
        <f>IF($L2205="TC",0,IF($L2205="Nso",0,VLOOKUP($A2202,'Marks Entry'!$B$9:$FN$108,43,0)))</f>
        <v>0</v>
      </c>
      <c r="J2217" s="1274"/>
      <c r="K2217" s="533">
        <f t="shared" ref="K2217:K2221" si="181">SUM(H2217,I2217)</f>
        <v>0</v>
      </c>
      <c r="L2217" s="1275">
        <f>IF($L2205="TC",0,IF($L2205="Nso",0,VLOOKUP($A2202,'Marks Entry'!$B$9:$FN$108,46,0)))</f>
        <v>0</v>
      </c>
      <c r="M2217" s="1276"/>
      <c r="N2217" s="537">
        <f t="shared" ref="N2217:N2221" si="182">SUM(H2217,I2217,L2217)</f>
        <v>0</v>
      </c>
      <c r="O2217" s="544" t="str">
        <f>IF($L2205="TC",0,IF($L2205="Nso",0,VLOOKUP($A2202,'Marks Entry'!$B$9:$FN$108,50,0)))</f>
        <v>E</v>
      </c>
      <c r="P2217" s="1007"/>
    </row>
    <row r="2218" spans="1:16" s="73" customFormat="1" ht="20.45" customHeight="1">
      <c r="A2218" s="1425"/>
      <c r="B2218" s="543" t="s">
        <v>210</v>
      </c>
      <c r="C2218" s="1271" t="str">
        <f>'Marks Entry'!$AZ$3</f>
        <v>SANSKRIT</v>
      </c>
      <c r="D2218" s="1272"/>
      <c r="E2218" s="527">
        <f>IF($L2205="TC",0,IF($L2205="Nso",0,VLOOKUP($A2202,'Marks Entry'!$B$9:$FN$108,53,0)))</f>
        <v>0</v>
      </c>
      <c r="F2218" s="527">
        <f>IF($L2205="TC",0,IF($L2205="TC",0,IF($L2205="Nso",0,VLOOKUP($A2202,'Marks Entry'!$B$9:$FN$108,56,0))))</f>
        <v>0</v>
      </c>
      <c r="G2218" s="527">
        <f>IF($L2205="TC",0,IF($L2205="TC",0,IF($L2205="Nso",0,VLOOKUP($A2202,'Marks Entry'!$B$9:$FN$108,59,0))))</f>
        <v>0</v>
      </c>
      <c r="H2218" s="529">
        <f t="shared" si="180"/>
        <v>0</v>
      </c>
      <c r="I2218" s="1273">
        <f>IF($L2205="TC",0,IF($L2205="Nso",0,VLOOKUP($A2202,'Marks Entry'!$B$9:$FN$108,63,0)))</f>
        <v>0</v>
      </c>
      <c r="J2218" s="1274"/>
      <c r="K2218" s="533">
        <f t="shared" si="181"/>
        <v>0</v>
      </c>
      <c r="L2218" s="1275">
        <f>IF($L2205="TC",0,IF($L2205="Nso",0,VLOOKUP($A2202,'Marks Entry'!$B$9:$FN$108,66,0)))</f>
        <v>0</v>
      </c>
      <c r="M2218" s="1276"/>
      <c r="N2218" s="537">
        <f t="shared" si="182"/>
        <v>0</v>
      </c>
      <c r="O2218" s="544" t="str">
        <f>IF($L2205="TC",0,IF($L2205="Nso",0,VLOOKUP($A2202,'Marks Entry'!$B$9:$FN$108,70,0)))</f>
        <v>E</v>
      </c>
      <c r="P2218" s="1007"/>
    </row>
    <row r="2219" spans="1:16" s="73" customFormat="1" ht="20.45" customHeight="1">
      <c r="A2219" s="1425"/>
      <c r="B2219" s="543" t="s">
        <v>210</v>
      </c>
      <c r="C2219" s="1271" t="str">
        <f>'Marks Entry'!$BT$3</f>
        <v>SCIENCE</v>
      </c>
      <c r="D2219" s="1272"/>
      <c r="E2219" s="527">
        <f>IF($L2205="TC",0,IF($L2205="Nso",0,VLOOKUP($A2202,'Marks Entry'!$B$9:$FN$108,73,0)))</f>
        <v>0</v>
      </c>
      <c r="F2219" s="527">
        <f>IF($L2205="TC",0,IF($L2205="Nso",0,VLOOKUP($A2202,'Marks Entry'!$B$9:$FN$108,76,0)))</f>
        <v>0</v>
      </c>
      <c r="G2219" s="527">
        <f>IF($L2205="TC",0,IF($L2205="Nso",0,VLOOKUP($A2202,'Marks Entry'!$B$9:$FN$108,79,0)))</f>
        <v>0</v>
      </c>
      <c r="H2219" s="529">
        <f t="shared" si="180"/>
        <v>0</v>
      </c>
      <c r="I2219" s="1273">
        <f>IF($L2205="TC",0,IF($L2205="Nso",0,VLOOKUP($A2202,'Marks Entry'!$B$9:$FN$108,83,0)))</f>
        <v>0</v>
      </c>
      <c r="J2219" s="1274"/>
      <c r="K2219" s="533">
        <f t="shared" si="181"/>
        <v>0</v>
      </c>
      <c r="L2219" s="1275">
        <f>IF($L2205="TC",0,IF($L2205="Nso",0,VLOOKUP($A2202,'Marks Entry'!$B$9:$FN$108,86,0)))</f>
        <v>0</v>
      </c>
      <c r="M2219" s="1276"/>
      <c r="N2219" s="537">
        <f t="shared" si="182"/>
        <v>0</v>
      </c>
      <c r="O2219" s="544" t="str">
        <f>IF($L2205="TC",0,IF($L2205="Nso",0,VLOOKUP($A2202,'Marks Entry'!$B$9:$FN$108,90,0)))</f>
        <v>E</v>
      </c>
      <c r="P2219" s="1007"/>
    </row>
    <row r="2220" spans="1:16" s="73" customFormat="1" ht="20.45" customHeight="1">
      <c r="A2220" s="1425"/>
      <c r="B2220" s="543" t="s">
        <v>210</v>
      </c>
      <c r="C2220" s="1271" t="str">
        <f>'Marks Entry'!$CN$3</f>
        <v>MATHEMATICS</v>
      </c>
      <c r="D2220" s="1272"/>
      <c r="E2220" s="527">
        <f>IF($L2205="TC",0,IF($L2205="Nso",0,VLOOKUP($A2202,'Marks Entry'!$B$9:$FN$108,93,0)))</f>
        <v>0</v>
      </c>
      <c r="F2220" s="527">
        <f>IF($L2205="TC",0,IF($L2205="Nso",0,VLOOKUP($A2202,'Marks Entry'!$B$9:$FN$108,96,0)))</f>
        <v>0</v>
      </c>
      <c r="G2220" s="527">
        <f>IF($L2205="TC",0,IF($L2205="Nso",0,VLOOKUP($A2202,'Marks Entry'!$B$9:$FN$108,99,0)))</f>
        <v>0</v>
      </c>
      <c r="H2220" s="529">
        <f t="shared" si="180"/>
        <v>0</v>
      </c>
      <c r="I2220" s="1273">
        <f>IF($L2205="TC",0,IF($L2205="Nso",0,VLOOKUP($A2202,'Marks Entry'!$B$9:$FN$108,103,0)))</f>
        <v>0</v>
      </c>
      <c r="J2220" s="1274"/>
      <c r="K2220" s="533">
        <f t="shared" si="181"/>
        <v>0</v>
      </c>
      <c r="L2220" s="1275">
        <f>IF($L2205="TC",0,IF($L2205="Nso",0,VLOOKUP($A2202,'Marks Entry'!$B$9:$FN$108,106,0)))</f>
        <v>0</v>
      </c>
      <c r="M2220" s="1276"/>
      <c r="N2220" s="537">
        <f t="shared" si="182"/>
        <v>0</v>
      </c>
      <c r="O2220" s="544" t="str">
        <f>IF($L2205="TC",0,IF($L2205="Nso",0,VLOOKUP($A2202,'Marks Entry'!$B$9:$FN$108,110,0)))</f>
        <v>E</v>
      </c>
      <c r="P2220" s="1007"/>
    </row>
    <row r="2221" spans="1:16" s="73" customFormat="1" ht="20.45" customHeight="1" thickBot="1">
      <c r="A2221" s="1425"/>
      <c r="B2221" s="543" t="s">
        <v>210</v>
      </c>
      <c r="C2221" s="1277" t="str">
        <f>'Marks Entry'!$DH$3</f>
        <v>SOCIAL SCIENCE</v>
      </c>
      <c r="D2221" s="1278"/>
      <c r="E2221" s="527">
        <f>IF($L2205="TC",0,IF($L2205="Nso",0,VLOOKUP($A2202,'Marks Entry'!$B$9:$FN$108,113,0)))</f>
        <v>0</v>
      </c>
      <c r="F2221" s="527">
        <f>IF($L2205="TC",0,IF($L2205="Nso",0,VLOOKUP($A2202,'Marks Entry'!$B$9:$FN$108,116,0)))</f>
        <v>0</v>
      </c>
      <c r="G2221" s="527">
        <f>IF($L2205="TC",0,IF($L2205="Nso",0,VLOOKUP($A2202,'Marks Entry'!$B$9:$FN$108,119,0)))</f>
        <v>0</v>
      </c>
      <c r="H2221" s="530">
        <f t="shared" si="180"/>
        <v>0</v>
      </c>
      <c r="I2221" s="1279">
        <f>IF($L2205="TC",0,IF($L2205="Nso",0,VLOOKUP($A2202,'Marks Entry'!$B$9:$FN$108,123,0)))</f>
        <v>0</v>
      </c>
      <c r="J2221" s="1280"/>
      <c r="K2221" s="534">
        <f t="shared" si="181"/>
        <v>0</v>
      </c>
      <c r="L2221" s="1281">
        <f>IF($L2205="TC",0,IF($L2205="Nso",0,VLOOKUP($A2202,'Marks Entry'!$B$9:$FN$108,126,0)))</f>
        <v>0</v>
      </c>
      <c r="M2221" s="1282"/>
      <c r="N2221" s="537">
        <f t="shared" si="182"/>
        <v>0</v>
      </c>
      <c r="O2221" s="544" t="str">
        <f>IF($L2205="TC",0,IF($L2205="Nso",0,VLOOKUP($A2202,'Marks Entry'!$B$9:$FN$108,130,0)))</f>
        <v>E</v>
      </c>
      <c r="P2221" s="1007"/>
    </row>
    <row r="2222" spans="1:16" s="73" customFormat="1" ht="20.45" customHeight="1">
      <c r="A2222" s="1425"/>
      <c r="B2222" s="543" t="s">
        <v>210</v>
      </c>
      <c r="C2222" s="1350" t="s">
        <v>87</v>
      </c>
      <c r="D2222" s="1351"/>
      <c r="E2222" s="1352"/>
      <c r="F2222" s="1356" t="s">
        <v>88</v>
      </c>
      <c r="G2222" s="1357"/>
      <c r="H2222" s="1358" t="s">
        <v>89</v>
      </c>
      <c r="I2222" s="1358"/>
      <c r="J2222" s="1359" t="s">
        <v>44</v>
      </c>
      <c r="K2222" s="1360"/>
      <c r="L2222" s="236" t="s">
        <v>95</v>
      </c>
      <c r="M2222" s="691" t="s">
        <v>208</v>
      </c>
      <c r="N2222" s="200" t="s">
        <v>42</v>
      </c>
      <c r="O2222" s="545" t="s">
        <v>46</v>
      </c>
      <c r="P2222" s="1007"/>
    </row>
    <row r="2223" spans="1:16" s="73" customFormat="1" ht="20.45" customHeight="1" thickBot="1">
      <c r="A2223" s="1425"/>
      <c r="B2223" s="543" t="s">
        <v>210</v>
      </c>
      <c r="C2223" s="1353"/>
      <c r="D2223" s="1354"/>
      <c r="E2223" s="1355"/>
      <c r="F2223" s="1361">
        <f>IF($L2205="TC",0,IF($L2205="Nso",0,VLOOKUP($A2202,'Marks Entry'!$B$9:$FN$108,161,0)))</f>
        <v>1200</v>
      </c>
      <c r="G2223" s="1362"/>
      <c r="H2223" s="1363">
        <f>IF($L2205="TC",0,IF($L2205="Nso",0,VLOOKUP($A2202,'Marks Entry'!$B$9:$FN$108,162,0)))</f>
        <v>0</v>
      </c>
      <c r="I2223" s="1363"/>
      <c r="J2223" s="1364">
        <f>IF($L2205="TC",0,IF($L2205="Nso",0,VLOOKUP($A2202,'Marks Entry'!$B$9:$FN$108,163,0)))</f>
        <v>0</v>
      </c>
      <c r="K2223" s="1365"/>
      <c r="L2223" s="237" t="str">
        <f>IF($L2205="TC",0,IF($L2205="Nso",0,VLOOKUP($A2202,'Marks Entry'!$B$9:$FN$108,164,0)))</f>
        <v/>
      </c>
      <c r="M2223" s="237" t="str">
        <f>IF($L2205="TC",0,IF($L2205="Nso",0,VLOOKUP($A2202,'Marks Entry'!$B$9:$FN$108,165,0)))</f>
        <v/>
      </c>
      <c r="N2223" s="542" t="str">
        <f>IF($L2205="TC","TC",IF($L2205="Nso","NSO",VLOOKUP($A2202,'Marks Entry'!$B$9:$FN$108,166,0)))</f>
        <v>PROMOTED</v>
      </c>
      <c r="O2223" s="546" t="str">
        <f>IF($L2205="Nso",0,VLOOKUP($A2202,'Marks Entry'!$B$9:$FN$108,168,0))</f>
        <v/>
      </c>
      <c r="P2223" s="1007"/>
    </row>
    <row r="2224" spans="1:16" s="73" customFormat="1" ht="20.45" customHeight="1">
      <c r="A2224" s="1425"/>
      <c r="B2224" s="543" t="s">
        <v>210</v>
      </c>
      <c r="C2224" s="1332" t="s">
        <v>62</v>
      </c>
      <c r="D2224" s="1333"/>
      <c r="E2224" s="1333"/>
      <c r="F2224" s="1333"/>
      <c r="G2224" s="1333"/>
      <c r="H2224" s="1333"/>
      <c r="I2224" s="1334"/>
      <c r="J2224" s="1335" t="s">
        <v>63</v>
      </c>
      <c r="K2224" s="1335"/>
      <c r="L2224" s="1336"/>
      <c r="M2224" s="238">
        <f>IF($L2205="TC",0,IF($L2205="Nso",0,VLOOKUP($A2202,'Marks Entry'!$B$9:$FN$108,158,0)))</f>
        <v>0</v>
      </c>
      <c r="N2224" s="1337" t="s">
        <v>104</v>
      </c>
      <c r="O2224" s="1338"/>
      <c r="P2224" s="1007"/>
    </row>
    <row r="2225" spans="1:16" s="73" customFormat="1" ht="20.45" customHeight="1" thickBot="1">
      <c r="A2225" s="1425"/>
      <c r="B2225" s="543" t="s">
        <v>210</v>
      </c>
      <c r="C2225" s="1339" t="s">
        <v>57</v>
      </c>
      <c r="D2225" s="1340"/>
      <c r="E2225" s="1340"/>
      <c r="F2225" s="1341" t="s">
        <v>168</v>
      </c>
      <c r="G2225" s="1341"/>
      <c r="H2225" s="1341"/>
      <c r="I2225" s="523" t="s">
        <v>50</v>
      </c>
      <c r="J2225" s="1342" t="s">
        <v>64</v>
      </c>
      <c r="K2225" s="1342"/>
      <c r="L2225" s="1343"/>
      <c r="M2225" s="239">
        <f>IF($L2205="TC",0,IF($L2205="Nso",0,VLOOKUP($A2202,'Marks Entry'!$B$9:$FN$108,159,0)))</f>
        <v>0</v>
      </c>
      <c r="N2225" s="1344" t="str">
        <f>IF($L2205="TC",0,IF($L2205="Nso",0,VLOOKUP($A2202,'Marks Entry'!$B$9:$FN$108,160,0)))</f>
        <v/>
      </c>
      <c r="O2225" s="1345"/>
      <c r="P2225" s="1007"/>
    </row>
    <row r="2226" spans="1:16" s="73" customFormat="1" ht="20.45" customHeight="1">
      <c r="A2226" s="1425"/>
      <c r="B2226" s="543" t="s">
        <v>210</v>
      </c>
      <c r="C2226" s="1339"/>
      <c r="D2226" s="1340"/>
      <c r="E2226" s="1340"/>
      <c r="F2226" s="1341"/>
      <c r="G2226" s="1341"/>
      <c r="H2226" s="1341"/>
      <c r="I2226" s="524" t="s">
        <v>102</v>
      </c>
      <c r="J2226" s="1346" t="s">
        <v>65</v>
      </c>
      <c r="K2226" s="1346"/>
      <c r="L2226" s="1347"/>
      <c r="M2226" s="1348" t="str">
        <f>IF($L2205="TC",0,IF($L2205="Nso",0,VLOOKUP($A2202,'Marks Entry'!$B$9:$FN$108,169,0)))</f>
        <v>Need Improvement</v>
      </c>
      <c r="N2226" s="1348"/>
      <c r="O2226" s="1349"/>
      <c r="P2226" s="1007"/>
    </row>
    <row r="2227" spans="1:16" s="73" customFormat="1" ht="20.45" customHeight="1">
      <c r="A2227" s="1425"/>
      <c r="B2227" s="543" t="s">
        <v>210</v>
      </c>
      <c r="C2227" s="1397" t="str">
        <f>'Marks Entry'!$EB$3</f>
        <v>Work Exp.</v>
      </c>
      <c r="D2227" s="1398"/>
      <c r="E2227" s="1399"/>
      <c r="F2227" s="1400" t="str">
        <f>IF($L2205="TC",0,IF($L2205="Nso",0,VLOOKUP($A2202,'Marks Entry'!$B$9:$GM$108,186,0)))</f>
        <v>0/100</v>
      </c>
      <c r="G2227" s="1400"/>
      <c r="H2227" s="1400"/>
      <c r="I2227" s="59" t="str">
        <f>IF($L2205="TC",0,IF($L2205="Nso",0,VLOOKUP($A2202,'Marks Entry'!$B$9:$GM$108,139,0)))</f>
        <v>E</v>
      </c>
      <c r="J2227" s="1401" t="s">
        <v>81</v>
      </c>
      <c r="K2227" s="1401"/>
      <c r="L2227" s="1402"/>
      <c r="M2227" s="1403">
        <f>'Marks Entry'!$AA$2</f>
        <v>45041</v>
      </c>
      <c r="N2227" s="1403"/>
      <c r="O2227" s="1404"/>
      <c r="P2227" s="1007"/>
    </row>
    <row r="2228" spans="1:16" s="73" customFormat="1" ht="20.45" customHeight="1">
      <c r="A2228" s="1425"/>
      <c r="B2228" s="543" t="s">
        <v>210</v>
      </c>
      <c r="C2228" s="1405" t="str">
        <f>'Marks Entry'!$EK$3</f>
        <v>Art Edu.</v>
      </c>
      <c r="D2228" s="1400"/>
      <c r="E2228" s="1400"/>
      <c r="F2228" s="1406" t="str">
        <f>IF($L2205="TC",0,IF($L2205="Nso",0,VLOOKUP($A2202,'Marks Entry'!$B$9:$GM$108,190,0)))</f>
        <v>0/100</v>
      </c>
      <c r="G2228" s="1407"/>
      <c r="H2228" s="1408"/>
      <c r="I2228" s="59" t="str">
        <f>IF($L2205="TC",0,IF($L2205="Nso",0,VLOOKUP($A2202,'Marks Entry'!$B$9:$GM$108,148,0)))</f>
        <v>E</v>
      </c>
      <c r="J2228" s="1409"/>
      <c r="K2228" s="1409"/>
      <c r="L2228" s="1410"/>
      <c r="M2228" s="1410"/>
      <c r="N2228" s="1410"/>
      <c r="O2228" s="1411"/>
      <c r="P2228" s="1007"/>
    </row>
    <row r="2229" spans="1:16" s="73" customFormat="1" ht="20.45" customHeight="1">
      <c r="A2229" s="1425"/>
      <c r="B2229" s="543" t="s">
        <v>210</v>
      </c>
      <c r="C2229" s="1366" t="str">
        <f>'Marks Entry'!$ET$3</f>
        <v>HEALTH &amp; PHY. EDU.</v>
      </c>
      <c r="D2229" s="1367"/>
      <c r="E2229" s="1367"/>
      <c r="F2229" s="1368" t="str">
        <f>IF($L2205="TC",0,IF($L2205="Nso",0,VLOOKUP($A2202,'Marks Entry'!$B$9:$GM$108,194,0)))</f>
        <v>0/100</v>
      </c>
      <c r="G2229" s="1369"/>
      <c r="H2229" s="1370"/>
      <c r="I2229" s="59" t="str">
        <f>IF($L2205="TC",0,IF($L2205="Nso",0,VLOOKUP($A2202,'Marks Entry'!$B$9:$GM$108,157,0)))</f>
        <v>E</v>
      </c>
      <c r="J2229" s="1371" t="s">
        <v>77</v>
      </c>
      <c r="K2229" s="1372"/>
      <c r="L2229" s="1373"/>
      <c r="M2229" s="1377"/>
      <c r="N2229" s="1372"/>
      <c r="O2229" s="1378"/>
      <c r="P2229" s="1007"/>
    </row>
    <row r="2230" spans="1:16" s="73" customFormat="1" ht="20.45" customHeight="1">
      <c r="A2230" s="1425"/>
      <c r="B2230" s="543" t="s">
        <v>210</v>
      </c>
      <c r="C2230" s="1381" t="s">
        <v>66</v>
      </c>
      <c r="D2230" s="1382"/>
      <c r="E2230" s="1382"/>
      <c r="F2230" s="1382"/>
      <c r="G2230" s="1382"/>
      <c r="H2230" s="1382"/>
      <c r="I2230" s="1383"/>
      <c r="J2230" s="1374"/>
      <c r="K2230" s="1375"/>
      <c r="L2230" s="1376"/>
      <c r="M2230" s="1379"/>
      <c r="N2230" s="1375"/>
      <c r="O2230" s="1380"/>
      <c r="P2230" s="1007"/>
    </row>
    <row r="2231" spans="1:16" s="73" customFormat="1" ht="20.45" customHeight="1" thickBot="1">
      <c r="A2231" s="1425"/>
      <c r="B2231" s="543" t="s">
        <v>210</v>
      </c>
      <c r="C2231" s="60" t="s">
        <v>67</v>
      </c>
      <c r="D2231" s="1384" t="s">
        <v>72</v>
      </c>
      <c r="E2231" s="1385"/>
      <c r="F2231" s="1384" t="s">
        <v>73</v>
      </c>
      <c r="G2231" s="1386"/>
      <c r="H2231" s="1386"/>
      <c r="I2231" s="1387"/>
      <c r="J2231" s="1388" t="s">
        <v>78</v>
      </c>
      <c r="K2231" s="1389"/>
      <c r="L2231" s="1389"/>
      <c r="M2231" s="1389"/>
      <c r="N2231" s="1389"/>
      <c r="O2231" s="1390"/>
      <c r="P2231" s="1007"/>
    </row>
    <row r="2232" spans="1:16" s="73" customFormat="1" ht="20.45" customHeight="1">
      <c r="A2232" s="1425"/>
      <c r="B2232" s="543" t="s">
        <v>210</v>
      </c>
      <c r="C2232" s="690" t="s">
        <v>68</v>
      </c>
      <c r="D2232" s="1328" t="s">
        <v>211</v>
      </c>
      <c r="E2232" s="1327"/>
      <c r="F2232" s="1394" t="s">
        <v>74</v>
      </c>
      <c r="G2232" s="1395"/>
      <c r="H2232" s="1395"/>
      <c r="I2232" s="1396"/>
      <c r="J2232" s="1391"/>
      <c r="K2232" s="1392"/>
      <c r="L2232" s="1392"/>
      <c r="M2232" s="1392"/>
      <c r="N2232" s="1392"/>
      <c r="O2232" s="1393"/>
      <c r="P2232" s="1007"/>
    </row>
    <row r="2233" spans="1:16" s="73" customFormat="1" ht="20.45" customHeight="1">
      <c r="A2233" s="1425"/>
      <c r="B2233" s="543" t="s">
        <v>210</v>
      </c>
      <c r="C2233" s="689" t="s">
        <v>69</v>
      </c>
      <c r="D2233" s="1275" t="s">
        <v>212</v>
      </c>
      <c r="E2233" s="1274"/>
      <c r="F2233" s="1413" t="s">
        <v>75</v>
      </c>
      <c r="G2233" s="1414"/>
      <c r="H2233" s="1414"/>
      <c r="I2233" s="1415"/>
      <c r="J2233" s="1391"/>
      <c r="K2233" s="1392"/>
      <c r="L2233" s="1392"/>
      <c r="M2233" s="1392"/>
      <c r="N2233" s="1392"/>
      <c r="O2233" s="1393"/>
      <c r="P2233" s="1007"/>
    </row>
    <row r="2234" spans="1:16" s="73" customFormat="1" ht="20.45" customHeight="1">
      <c r="A2234" s="1425"/>
      <c r="B2234" s="543" t="s">
        <v>210</v>
      </c>
      <c r="C2234" s="689" t="s">
        <v>71</v>
      </c>
      <c r="D2234" s="1275" t="s">
        <v>213</v>
      </c>
      <c r="E2234" s="1274"/>
      <c r="F2234" s="1413" t="s">
        <v>76</v>
      </c>
      <c r="G2234" s="1414"/>
      <c r="H2234" s="1414"/>
      <c r="I2234" s="1415"/>
      <c r="J2234" s="1416" t="s">
        <v>90</v>
      </c>
      <c r="K2234" s="1417"/>
      <c r="L2234" s="1417"/>
      <c r="M2234" s="1417"/>
      <c r="N2234" s="1417"/>
      <c r="O2234" s="1418"/>
      <c r="P2234" s="1007"/>
    </row>
    <row r="2235" spans="1:16" s="73" customFormat="1" ht="20.45" customHeight="1">
      <c r="A2235" s="1425"/>
      <c r="B2235" s="543" t="s">
        <v>210</v>
      </c>
      <c r="C2235" s="689" t="s">
        <v>70</v>
      </c>
      <c r="D2235" s="1275" t="s">
        <v>214</v>
      </c>
      <c r="E2235" s="1274"/>
      <c r="F2235" s="1413" t="s">
        <v>103</v>
      </c>
      <c r="G2235" s="1414"/>
      <c r="H2235" s="1414"/>
      <c r="I2235" s="1415"/>
      <c r="J2235" s="1416"/>
      <c r="K2235" s="1417"/>
      <c r="L2235" s="1417"/>
      <c r="M2235" s="1417"/>
      <c r="N2235" s="1417"/>
      <c r="O2235" s="1418"/>
      <c r="P2235" s="1007"/>
    </row>
    <row r="2236" spans="1:16" s="73" customFormat="1" ht="20.45" customHeight="1" thickBot="1">
      <c r="A2236" s="1425"/>
      <c r="B2236" s="547" t="s">
        <v>210</v>
      </c>
      <c r="C2236" s="548" t="s">
        <v>153</v>
      </c>
      <c r="D2236" s="1281" t="s">
        <v>215</v>
      </c>
      <c r="E2236" s="1280"/>
      <c r="F2236" s="1422" t="s">
        <v>216</v>
      </c>
      <c r="G2236" s="1423"/>
      <c r="H2236" s="1423"/>
      <c r="I2236" s="1424"/>
      <c r="J2236" s="1419"/>
      <c r="K2236" s="1420"/>
      <c r="L2236" s="1420"/>
      <c r="M2236" s="1420"/>
      <c r="N2236" s="1420"/>
      <c r="O2236" s="1421"/>
      <c r="P2236" s="1007"/>
    </row>
    <row r="2237" spans="1:16" s="73" customFormat="1" ht="21" customHeight="1">
      <c r="A2237" s="1412"/>
      <c r="B2237" s="1412"/>
      <c r="C2237" s="1412"/>
      <c r="D2237" s="1412"/>
      <c r="E2237" s="1412"/>
      <c r="F2237" s="1412"/>
      <c r="G2237" s="1412"/>
      <c r="H2237" s="1412"/>
      <c r="I2237" s="1412"/>
      <c r="J2237" s="1412"/>
      <c r="K2237" s="1412"/>
      <c r="L2237" s="1412"/>
      <c r="M2237" s="1412"/>
      <c r="N2237" s="1412"/>
      <c r="O2237" s="1412"/>
      <c r="P2237" s="1412"/>
    </row>
    <row r="2238" spans="1:16" s="73" customFormat="1" ht="21" customHeight="1">
      <c r="A2238" s="692"/>
      <c r="B2238" s="688"/>
      <c r="C2238" s="688"/>
      <c r="D2238" s="688"/>
      <c r="E2238" s="688"/>
      <c r="F2238" s="688"/>
      <c r="G2238" s="688"/>
      <c r="H2238" s="688"/>
      <c r="I2238" s="688"/>
      <c r="J2238" s="688"/>
      <c r="K2238" s="688"/>
      <c r="L2238" s="688"/>
      <c r="M2238" s="688"/>
      <c r="N2238" s="688"/>
      <c r="O2238" s="688"/>
      <c r="P2238" s="688"/>
    </row>
    <row r="2239" spans="1:16" s="73" customFormat="1" ht="17.25" customHeight="1" thickBot="1">
      <c r="A2239" s="241">
        <f>A2202+1</f>
        <v>62</v>
      </c>
      <c r="B2239" s="1302" t="s">
        <v>53</v>
      </c>
      <c r="C2239" s="1302"/>
      <c r="D2239" s="1302"/>
      <c r="E2239" s="1302"/>
      <c r="F2239" s="1302"/>
      <c r="G2239" s="1302"/>
      <c r="H2239" s="1302"/>
      <c r="I2239" s="1302"/>
      <c r="J2239" s="1302"/>
      <c r="K2239" s="1302"/>
      <c r="L2239" s="1302"/>
      <c r="M2239" s="1302"/>
      <c r="N2239" s="1302"/>
      <c r="O2239" s="1302"/>
      <c r="P2239" s="1007"/>
    </row>
    <row r="2240" spans="1:16" s="73" customFormat="1" ht="44.25" customHeight="1">
      <c r="A2240" s="1425"/>
      <c r="B2240" s="1304" t="str">
        <f>IF(L2242&gt;0,CONCATENATE(I2242,L2242),0)</f>
        <v>Roll No.:-962</v>
      </c>
      <c r="C2240" s="1306"/>
      <c r="D2240" s="1308" t="str">
        <f>Master!$E$8</f>
        <v>Govt. Sr. Secondary School Raimalwada</v>
      </c>
      <c r="E2240" s="1309"/>
      <c r="F2240" s="1309"/>
      <c r="G2240" s="1309"/>
      <c r="H2240" s="1309"/>
      <c r="I2240" s="1309"/>
      <c r="J2240" s="1309"/>
      <c r="K2240" s="1309"/>
      <c r="L2240" s="1309"/>
      <c r="M2240" s="1309"/>
      <c r="N2240" s="1309"/>
      <c r="O2240" s="1310"/>
      <c r="P2240" s="1007"/>
    </row>
    <row r="2241" spans="1:16" s="73" customFormat="1" ht="26.25" customHeight="1" thickBot="1">
      <c r="A2241" s="1425"/>
      <c r="B2241" s="1305"/>
      <c r="C2241" s="1307"/>
      <c r="D2241" s="1311" t="str">
        <f>Master!$E$11</f>
        <v>P.S.-Bapini (Jodhpur)</v>
      </c>
      <c r="E2241" s="1311"/>
      <c r="F2241" s="1311"/>
      <c r="G2241" s="1311"/>
      <c r="H2241" s="1311"/>
      <c r="I2241" s="1311"/>
      <c r="J2241" s="1311"/>
      <c r="K2241" s="1311"/>
      <c r="L2241" s="1311"/>
      <c r="M2241" s="1311"/>
      <c r="N2241" s="1311"/>
      <c r="O2241" s="1312"/>
      <c r="P2241" s="1007"/>
    </row>
    <row r="2242" spans="1:16" s="73" customFormat="1" ht="15" customHeight="1">
      <c r="A2242" s="1425"/>
      <c r="B2242" s="1313"/>
      <c r="C2242" s="1314" t="s">
        <v>163</v>
      </c>
      <c r="D2242" s="1315"/>
      <c r="E2242" s="1315"/>
      <c r="F2242" s="1315"/>
      <c r="G2242" s="1315"/>
      <c r="H2242" s="1316"/>
      <c r="I2242" s="1320" t="s">
        <v>125</v>
      </c>
      <c r="J2242" s="1321"/>
      <c r="K2242" s="1321"/>
      <c r="L2242" s="1286">
        <f>VLOOKUP(A2239,'Marks Entry'!$B$9:$G$108,6)</f>
        <v>962</v>
      </c>
      <c r="M2242" s="1288" t="str">
        <f>CONCATENATE('Marks Entry'!$C$3,"0",'Marks Entry'!$G$3)</f>
        <v>School U-Dise Code :-08151106901</v>
      </c>
      <c r="N2242" s="1289"/>
      <c r="O2242" s="1290"/>
      <c r="P2242" s="1007"/>
    </row>
    <row r="2243" spans="1:16" s="73" customFormat="1" ht="15" customHeight="1">
      <c r="A2243" s="1425"/>
      <c r="B2243" s="1313"/>
      <c r="C2243" s="1314"/>
      <c r="D2243" s="1315"/>
      <c r="E2243" s="1315"/>
      <c r="F2243" s="1315"/>
      <c r="G2243" s="1315"/>
      <c r="H2243" s="1316"/>
      <c r="I2243" s="1320"/>
      <c r="J2243" s="1321"/>
      <c r="K2243" s="1321"/>
      <c r="L2243" s="1286"/>
      <c r="M2243" s="1291" t="str">
        <f>CONCATENATE('Marks Entry'!$I$3,'Marks Entry'!$J$3)</f>
        <v>Session :-2022-23</v>
      </c>
      <c r="N2243" s="1292"/>
      <c r="O2243" s="1293"/>
      <c r="P2243" s="1007"/>
    </row>
    <row r="2244" spans="1:16" s="73" customFormat="1" ht="15" customHeight="1" thickBot="1">
      <c r="A2244" s="1425"/>
      <c r="B2244" s="1313"/>
      <c r="C2244" s="1317"/>
      <c r="D2244" s="1318"/>
      <c r="E2244" s="1318"/>
      <c r="F2244" s="1318"/>
      <c r="G2244" s="1318"/>
      <c r="H2244" s="1319"/>
      <c r="I2244" s="1322"/>
      <c r="J2244" s="1323"/>
      <c r="K2244" s="1323"/>
      <c r="L2244" s="1287"/>
      <c r="M2244" s="1294"/>
      <c r="N2244" s="1295"/>
      <c r="O2244" s="1296"/>
      <c r="P2244" s="1007"/>
    </row>
    <row r="2245" spans="1:16" s="73" customFormat="1" ht="19.5" customHeight="1">
      <c r="A2245" s="1425"/>
      <c r="B2245" s="543" t="s">
        <v>210</v>
      </c>
      <c r="C2245" s="1297" t="s">
        <v>21</v>
      </c>
      <c r="D2245" s="1298"/>
      <c r="E2245" s="1298"/>
      <c r="F2245" s="1298"/>
      <c r="G2245" s="1299"/>
      <c r="H2245" s="13" t="s">
        <v>161</v>
      </c>
      <c r="I2245" s="1300">
        <f>VLOOKUP($A2239,'Marks Entry'!$B$9:$FN$108,4,0)</f>
        <v>0</v>
      </c>
      <c r="J2245" s="1300"/>
      <c r="K2245" s="1300"/>
      <c r="L2245" s="1300"/>
      <c r="M2245" s="1300"/>
      <c r="N2245" s="1300"/>
      <c r="O2245" s="1301"/>
      <c r="P2245" s="1007"/>
    </row>
    <row r="2246" spans="1:16" s="73" customFormat="1" ht="19.5" customHeight="1">
      <c r="A2246" s="1425"/>
      <c r="B2246" s="543" t="s">
        <v>210</v>
      </c>
      <c r="C2246" s="1283" t="s">
        <v>23</v>
      </c>
      <c r="D2246" s="1284"/>
      <c r="E2246" s="1284"/>
      <c r="F2246" s="1284"/>
      <c r="G2246" s="1285"/>
      <c r="H2246" s="25" t="s">
        <v>161</v>
      </c>
      <c r="I2246" s="1252">
        <f>VLOOKUP($A2239,'Marks Entry'!$B$9:$FN$108,7,0)</f>
        <v>0</v>
      </c>
      <c r="J2246" s="1252"/>
      <c r="K2246" s="1252"/>
      <c r="L2246" s="1252"/>
      <c r="M2246" s="1252"/>
      <c r="N2246" s="1252"/>
      <c r="O2246" s="1253"/>
      <c r="P2246" s="1007"/>
    </row>
    <row r="2247" spans="1:16" s="73" customFormat="1" ht="19.5" customHeight="1">
      <c r="A2247" s="1425"/>
      <c r="B2247" s="543" t="s">
        <v>210</v>
      </c>
      <c r="C2247" s="1283" t="s">
        <v>24</v>
      </c>
      <c r="D2247" s="1284"/>
      <c r="E2247" s="1284"/>
      <c r="F2247" s="1284"/>
      <c r="G2247" s="1285"/>
      <c r="H2247" s="25" t="s">
        <v>161</v>
      </c>
      <c r="I2247" s="1252">
        <f>VLOOKUP($A2239,'Marks Entry'!$B$9:$FN$108,8,0)</f>
        <v>0</v>
      </c>
      <c r="J2247" s="1252"/>
      <c r="K2247" s="1252"/>
      <c r="L2247" s="1252"/>
      <c r="M2247" s="1252"/>
      <c r="N2247" s="1252"/>
      <c r="O2247" s="1253"/>
      <c r="P2247" s="1007"/>
    </row>
    <row r="2248" spans="1:16" s="73" customFormat="1" ht="19.5" customHeight="1">
      <c r="A2248" s="1425"/>
      <c r="B2248" s="543" t="s">
        <v>210</v>
      </c>
      <c r="C2248" s="1283" t="s">
        <v>55</v>
      </c>
      <c r="D2248" s="1284"/>
      <c r="E2248" s="1284"/>
      <c r="F2248" s="1284"/>
      <c r="G2248" s="1285"/>
      <c r="H2248" s="25" t="s">
        <v>161</v>
      </c>
      <c r="I2248" s="1252">
        <f>VLOOKUP($A2239,'Marks Entry'!$B$9:$FN$108,9,0)</f>
        <v>0</v>
      </c>
      <c r="J2248" s="1252"/>
      <c r="K2248" s="1252"/>
      <c r="L2248" s="1252"/>
      <c r="M2248" s="1252"/>
      <c r="N2248" s="1252"/>
      <c r="O2248" s="1253"/>
      <c r="P2248" s="1007"/>
    </row>
    <row r="2249" spans="1:16" s="73" customFormat="1" ht="19.5" customHeight="1">
      <c r="A2249" s="1425"/>
      <c r="B2249" s="543" t="s">
        <v>210</v>
      </c>
      <c r="C2249" s="1283" t="s">
        <v>56</v>
      </c>
      <c r="D2249" s="1284"/>
      <c r="E2249" s="1284"/>
      <c r="F2249" s="1284"/>
      <c r="G2249" s="1285"/>
      <c r="H2249" s="25" t="s">
        <v>161</v>
      </c>
      <c r="I2249" s="1251" t="str">
        <f>CONCATENATE('Marks Entry'!$G$4,'Marks Entry'!$J$4)</f>
        <v>6(A)</v>
      </c>
      <c r="J2249" s="1252"/>
      <c r="K2249" s="1252"/>
      <c r="L2249" s="1252"/>
      <c r="M2249" s="1252"/>
      <c r="N2249" s="1252"/>
      <c r="O2249" s="1253"/>
      <c r="P2249" s="1007"/>
    </row>
    <row r="2250" spans="1:16" s="73" customFormat="1" ht="19.5" customHeight="1" thickBot="1">
      <c r="A2250" s="1425"/>
      <c r="B2250" s="543" t="s">
        <v>210</v>
      </c>
      <c r="C2250" s="1254" t="s">
        <v>26</v>
      </c>
      <c r="D2250" s="1255"/>
      <c r="E2250" s="1255"/>
      <c r="F2250" s="1255"/>
      <c r="G2250" s="1256"/>
      <c r="H2250" s="61" t="s">
        <v>161</v>
      </c>
      <c r="I2250" s="1257">
        <f>VLOOKUP($A2239,'Marks Entry'!$B$9:$FN$108,10,0)</f>
        <v>0</v>
      </c>
      <c r="J2250" s="1257"/>
      <c r="K2250" s="1257"/>
      <c r="L2250" s="1257"/>
      <c r="M2250" s="1257"/>
      <c r="N2250" s="1257"/>
      <c r="O2250" s="1258"/>
      <c r="P2250" s="1007"/>
    </row>
    <row r="2251" spans="1:16" s="73" customFormat="1" ht="34.5" customHeight="1">
      <c r="A2251" s="1425"/>
      <c r="B2251" s="543" t="s">
        <v>210</v>
      </c>
      <c r="C2251" s="1259" t="s">
        <v>57</v>
      </c>
      <c r="D2251" s="1260"/>
      <c r="E2251" s="525" t="s">
        <v>82</v>
      </c>
      <c r="F2251" s="525" t="s">
        <v>83</v>
      </c>
      <c r="G2251" s="525" t="str">
        <f>'Marks Entry'!$R$5</f>
        <v>No Bag Day Activity</v>
      </c>
      <c r="H2251" s="521" t="s">
        <v>32</v>
      </c>
      <c r="I2251" s="1261" t="s">
        <v>58</v>
      </c>
      <c r="J2251" s="1262"/>
      <c r="K2251" s="522" t="s">
        <v>203</v>
      </c>
      <c r="L2251" s="1263" t="s">
        <v>94</v>
      </c>
      <c r="M2251" s="1264"/>
      <c r="N2251" s="535" t="s">
        <v>86</v>
      </c>
      <c r="O2251" s="1265" t="s">
        <v>101</v>
      </c>
      <c r="P2251" s="1007"/>
    </row>
    <row r="2252" spans="1:16" s="73" customFormat="1" ht="20.45" customHeight="1" thickBot="1">
      <c r="A2252" s="1425"/>
      <c r="B2252" s="543" t="s">
        <v>210</v>
      </c>
      <c r="C2252" s="1267" t="s">
        <v>59</v>
      </c>
      <c r="D2252" s="1268"/>
      <c r="E2252" s="549">
        <f>'Marks Entry'!$N$7</f>
        <v>10</v>
      </c>
      <c r="F2252" s="549">
        <f>'Marks Entry'!$Q$7</f>
        <v>10</v>
      </c>
      <c r="G2252" s="549">
        <f>'Marks Entry'!$T$7</f>
        <v>10</v>
      </c>
      <c r="H2252" s="111">
        <f>SUM(E2252:G2252)</f>
        <v>30</v>
      </c>
      <c r="I2252" s="1269">
        <f>'Marks Entry'!$X$7</f>
        <v>70</v>
      </c>
      <c r="J2252" s="1270"/>
      <c r="K2252" s="531">
        <f>SUM(H2252,I2252)</f>
        <v>100</v>
      </c>
      <c r="L2252" s="1330">
        <f>'Marks Entry'!$AA$7</f>
        <v>100</v>
      </c>
      <c r="M2252" s="1331"/>
      <c r="N2252" s="536">
        <f>H2252+I2252+L2252</f>
        <v>200</v>
      </c>
      <c r="O2252" s="1266"/>
      <c r="P2252" s="1007"/>
    </row>
    <row r="2253" spans="1:16" s="73" customFormat="1" ht="20.45" customHeight="1">
      <c r="A2253" s="1425"/>
      <c r="B2253" s="543" t="s">
        <v>210</v>
      </c>
      <c r="C2253" s="1324" t="str">
        <f>'Marks Entry'!$L$3</f>
        <v>HINDI</v>
      </c>
      <c r="D2253" s="1325"/>
      <c r="E2253" s="527">
        <f>IF($L2242="TC",0,IF($L2242="Nso",0,VLOOKUP($A2239,'Marks Entry'!$B$9:$FN$108,13,0)))</f>
        <v>0</v>
      </c>
      <c r="F2253" s="527">
        <f>IF($L2242="TC",0,IF($L2242="Nso",0,VLOOKUP($A2239,'Marks Entry'!$B$9:$FN$108,16,0)))</f>
        <v>0</v>
      </c>
      <c r="G2253" s="527">
        <f>IF($L2242="TC",0,IF($L2242="Nso",0,VLOOKUP($A2239,'Marks Entry'!$B$9:$FN$108,19,0)))</f>
        <v>0</v>
      </c>
      <c r="H2253" s="528">
        <f>SUM(E2253:G2253)</f>
        <v>0</v>
      </c>
      <c r="I2253" s="1326">
        <f>IF($L2242="TC",0,IF($L2242="Nso",0,VLOOKUP($A2239,'Marks Entry'!$B$9:$FN$108,23,0)))</f>
        <v>0</v>
      </c>
      <c r="J2253" s="1327"/>
      <c r="K2253" s="532">
        <f>SUM(H2253,I2253)</f>
        <v>0</v>
      </c>
      <c r="L2253" s="1328">
        <f>IF($L2242="TC",0,IF($L2242="Nso",0,VLOOKUP($A2239,'Marks Entry'!$B$9:$FN$108,26,0)))</f>
        <v>0</v>
      </c>
      <c r="M2253" s="1329"/>
      <c r="N2253" s="537">
        <f>SUM(H2253,I2253,L2253)</f>
        <v>0</v>
      </c>
      <c r="O2253" s="544" t="str">
        <f>IF($L2242="TC",0,IF($L2242="Nso",0,VLOOKUP($A2239,'Marks Entry'!$B$9:$FN$108,30,0)))</f>
        <v>E</v>
      </c>
      <c r="P2253" s="1007"/>
    </row>
    <row r="2254" spans="1:16" s="73" customFormat="1" ht="20.45" customHeight="1">
      <c r="A2254" s="1425"/>
      <c r="B2254" s="543" t="s">
        <v>210</v>
      </c>
      <c r="C2254" s="1271" t="str">
        <f>'Marks Entry'!$AF$3</f>
        <v>ENGLISH</v>
      </c>
      <c r="D2254" s="1272"/>
      <c r="E2254" s="527">
        <f>IF($L2242="TC",0,IF($L2242="Nso",0,VLOOKUP($A2239,'Marks Entry'!$B$9:$FN$108,33,0)))</f>
        <v>0</v>
      </c>
      <c r="F2254" s="527">
        <f>IF($L2242="TC",0,IF($L2242="Nso",0,VLOOKUP($A2239,'Marks Entry'!$B$9:$FN$108,36,0)))</f>
        <v>0</v>
      </c>
      <c r="G2254" s="527">
        <f>IF($L2242="TC",0,IF($L2242="Nso",0,VLOOKUP($A2239,'Marks Entry'!$B$9:$FN$108,39,0)))</f>
        <v>0</v>
      </c>
      <c r="H2254" s="529">
        <f t="shared" ref="H2254:H2258" si="183">SUM(E2254:G2254)</f>
        <v>0</v>
      </c>
      <c r="I2254" s="1273">
        <f>IF($L2242="TC",0,IF($L2242="Nso",0,VLOOKUP($A2239,'Marks Entry'!$B$9:$FN$108,43,0)))</f>
        <v>0</v>
      </c>
      <c r="J2254" s="1274"/>
      <c r="K2254" s="533">
        <f t="shared" ref="K2254:K2258" si="184">SUM(H2254,I2254)</f>
        <v>0</v>
      </c>
      <c r="L2254" s="1275">
        <f>IF($L2242="TC",0,IF($L2242="Nso",0,VLOOKUP($A2239,'Marks Entry'!$B$9:$FN$108,46,0)))</f>
        <v>0</v>
      </c>
      <c r="M2254" s="1276"/>
      <c r="N2254" s="537">
        <f t="shared" ref="N2254:N2258" si="185">SUM(H2254,I2254,L2254)</f>
        <v>0</v>
      </c>
      <c r="O2254" s="544" t="str">
        <f>IF($L2242="TC",0,IF($L2242="Nso",0,VLOOKUP($A2239,'Marks Entry'!$B$9:$FN$108,50,0)))</f>
        <v>E</v>
      </c>
      <c r="P2254" s="1007"/>
    </row>
    <row r="2255" spans="1:16" s="73" customFormat="1" ht="20.45" customHeight="1">
      <c r="A2255" s="1425"/>
      <c r="B2255" s="543" t="s">
        <v>210</v>
      </c>
      <c r="C2255" s="1271" t="str">
        <f>'Marks Entry'!$AZ$3</f>
        <v>SANSKRIT</v>
      </c>
      <c r="D2255" s="1272"/>
      <c r="E2255" s="527">
        <f>IF($L2242="TC",0,IF($L2242="Nso",0,VLOOKUP($A2239,'Marks Entry'!$B$9:$FN$108,53,0)))</f>
        <v>0</v>
      </c>
      <c r="F2255" s="527">
        <f>IF($L2242="TC",0,IF($L2242="TC",0,IF($L2242="Nso",0,VLOOKUP($A2239,'Marks Entry'!$B$9:$FN$108,56,0))))</f>
        <v>0</v>
      </c>
      <c r="G2255" s="527">
        <f>IF($L2242="TC",0,IF($L2242="TC",0,IF($L2242="Nso",0,VLOOKUP($A2239,'Marks Entry'!$B$9:$FN$108,59,0))))</f>
        <v>0</v>
      </c>
      <c r="H2255" s="529">
        <f t="shared" si="183"/>
        <v>0</v>
      </c>
      <c r="I2255" s="1273">
        <f>IF($L2242="TC",0,IF($L2242="Nso",0,VLOOKUP($A2239,'Marks Entry'!$B$9:$FN$108,63,0)))</f>
        <v>0</v>
      </c>
      <c r="J2255" s="1274"/>
      <c r="K2255" s="533">
        <f t="shared" si="184"/>
        <v>0</v>
      </c>
      <c r="L2255" s="1275">
        <f>IF($L2242="TC",0,IF($L2242="Nso",0,VLOOKUP($A2239,'Marks Entry'!$B$9:$FN$108,66,0)))</f>
        <v>0</v>
      </c>
      <c r="M2255" s="1276"/>
      <c r="N2255" s="537">
        <f t="shared" si="185"/>
        <v>0</v>
      </c>
      <c r="O2255" s="544" t="str">
        <f>IF($L2242="TC",0,IF($L2242="Nso",0,VLOOKUP($A2239,'Marks Entry'!$B$9:$FN$108,70,0)))</f>
        <v>E</v>
      </c>
      <c r="P2255" s="1007"/>
    </row>
    <row r="2256" spans="1:16" s="73" customFormat="1" ht="20.45" customHeight="1">
      <c r="A2256" s="1425"/>
      <c r="B2256" s="543" t="s">
        <v>210</v>
      </c>
      <c r="C2256" s="1271" t="str">
        <f>'Marks Entry'!$BT$3</f>
        <v>SCIENCE</v>
      </c>
      <c r="D2256" s="1272"/>
      <c r="E2256" s="527">
        <f>IF($L2242="TC",0,IF($L2242="Nso",0,VLOOKUP($A2239,'Marks Entry'!$B$9:$FN$108,73,0)))</f>
        <v>0</v>
      </c>
      <c r="F2256" s="527">
        <f>IF($L2242="TC",0,IF($L2242="Nso",0,VLOOKUP($A2239,'Marks Entry'!$B$9:$FN$108,76,0)))</f>
        <v>0</v>
      </c>
      <c r="G2256" s="527">
        <f>IF($L2242="TC",0,IF($L2242="Nso",0,VLOOKUP($A2239,'Marks Entry'!$B$9:$FN$108,79,0)))</f>
        <v>0</v>
      </c>
      <c r="H2256" s="529">
        <f t="shared" si="183"/>
        <v>0</v>
      </c>
      <c r="I2256" s="1273">
        <f>IF($L2242="TC",0,IF($L2242="Nso",0,VLOOKUP($A2239,'Marks Entry'!$B$9:$FN$108,83,0)))</f>
        <v>0</v>
      </c>
      <c r="J2256" s="1274"/>
      <c r="K2256" s="533">
        <f t="shared" si="184"/>
        <v>0</v>
      </c>
      <c r="L2256" s="1275">
        <f>IF($L2242="TC",0,IF($L2242="Nso",0,VLOOKUP($A2239,'Marks Entry'!$B$9:$FN$108,86,0)))</f>
        <v>0</v>
      </c>
      <c r="M2256" s="1276"/>
      <c r="N2256" s="537">
        <f t="shared" si="185"/>
        <v>0</v>
      </c>
      <c r="O2256" s="544" t="str">
        <f>IF($L2242="TC",0,IF($L2242="Nso",0,VLOOKUP($A2239,'Marks Entry'!$B$9:$FN$108,90,0)))</f>
        <v>E</v>
      </c>
      <c r="P2256" s="1007"/>
    </row>
    <row r="2257" spans="1:16" s="73" customFormat="1" ht="20.45" customHeight="1">
      <c r="A2257" s="1425"/>
      <c r="B2257" s="543" t="s">
        <v>210</v>
      </c>
      <c r="C2257" s="1271" t="str">
        <f>'Marks Entry'!$CN$3</f>
        <v>MATHEMATICS</v>
      </c>
      <c r="D2257" s="1272"/>
      <c r="E2257" s="527">
        <f>IF($L2242="TC",0,IF($L2242="Nso",0,VLOOKUP($A2239,'Marks Entry'!$B$9:$FN$108,93,0)))</f>
        <v>0</v>
      </c>
      <c r="F2257" s="527">
        <f>IF($L2242="TC",0,IF($L2242="Nso",0,VLOOKUP($A2239,'Marks Entry'!$B$9:$FN$108,96,0)))</f>
        <v>0</v>
      </c>
      <c r="G2257" s="527">
        <f>IF($L2242="TC",0,IF($L2242="Nso",0,VLOOKUP($A2239,'Marks Entry'!$B$9:$FN$108,99,0)))</f>
        <v>0</v>
      </c>
      <c r="H2257" s="529">
        <f t="shared" si="183"/>
        <v>0</v>
      </c>
      <c r="I2257" s="1273">
        <f>IF($L2242="TC",0,IF($L2242="Nso",0,VLOOKUP($A2239,'Marks Entry'!$B$9:$FN$108,103,0)))</f>
        <v>0</v>
      </c>
      <c r="J2257" s="1274"/>
      <c r="K2257" s="533">
        <f t="shared" si="184"/>
        <v>0</v>
      </c>
      <c r="L2257" s="1275">
        <f>IF($L2242="TC",0,IF($L2242="Nso",0,VLOOKUP($A2239,'Marks Entry'!$B$9:$FN$108,106,0)))</f>
        <v>0</v>
      </c>
      <c r="M2257" s="1276"/>
      <c r="N2257" s="537">
        <f t="shared" si="185"/>
        <v>0</v>
      </c>
      <c r="O2257" s="544" t="str">
        <f>IF($L2242="TC",0,IF($L2242="Nso",0,VLOOKUP($A2239,'Marks Entry'!$B$9:$FN$108,110,0)))</f>
        <v>E</v>
      </c>
      <c r="P2257" s="1007"/>
    </row>
    <row r="2258" spans="1:16" s="73" customFormat="1" ht="20.45" customHeight="1" thickBot="1">
      <c r="A2258" s="1425"/>
      <c r="B2258" s="543" t="s">
        <v>210</v>
      </c>
      <c r="C2258" s="1277" t="str">
        <f>'Marks Entry'!$DH$3</f>
        <v>SOCIAL SCIENCE</v>
      </c>
      <c r="D2258" s="1278"/>
      <c r="E2258" s="527">
        <f>IF($L2242="TC",0,IF($L2242="Nso",0,VLOOKUP($A2239,'Marks Entry'!$B$9:$FN$108,113,0)))</f>
        <v>0</v>
      </c>
      <c r="F2258" s="527">
        <f>IF($L2242="TC",0,IF($L2242="Nso",0,VLOOKUP($A2239,'Marks Entry'!$B$9:$FN$108,116,0)))</f>
        <v>0</v>
      </c>
      <c r="G2258" s="527">
        <f>IF($L2242="TC",0,IF($L2242="Nso",0,VLOOKUP($A2239,'Marks Entry'!$B$9:$FN$108,119,0)))</f>
        <v>0</v>
      </c>
      <c r="H2258" s="530">
        <f t="shared" si="183"/>
        <v>0</v>
      </c>
      <c r="I2258" s="1279">
        <f>IF($L2242="TC",0,IF($L2242="Nso",0,VLOOKUP($A2239,'Marks Entry'!$B$9:$FN$108,123,0)))</f>
        <v>0</v>
      </c>
      <c r="J2258" s="1280"/>
      <c r="K2258" s="534">
        <f t="shared" si="184"/>
        <v>0</v>
      </c>
      <c r="L2258" s="1281">
        <f>IF($L2242="TC",0,IF($L2242="Nso",0,VLOOKUP($A2239,'Marks Entry'!$B$9:$FN$108,126,0)))</f>
        <v>0</v>
      </c>
      <c r="M2258" s="1282"/>
      <c r="N2258" s="537">
        <f t="shared" si="185"/>
        <v>0</v>
      </c>
      <c r="O2258" s="544" t="str">
        <f>IF($L2242="TC",0,IF($L2242="Nso",0,VLOOKUP($A2239,'Marks Entry'!$B$9:$FN$108,130,0)))</f>
        <v>E</v>
      </c>
      <c r="P2258" s="1007"/>
    </row>
    <row r="2259" spans="1:16" s="73" customFormat="1" ht="20.45" customHeight="1">
      <c r="A2259" s="1425"/>
      <c r="B2259" s="543" t="s">
        <v>210</v>
      </c>
      <c r="C2259" s="1350" t="s">
        <v>87</v>
      </c>
      <c r="D2259" s="1351"/>
      <c r="E2259" s="1352"/>
      <c r="F2259" s="1356" t="s">
        <v>88</v>
      </c>
      <c r="G2259" s="1357"/>
      <c r="H2259" s="1358" t="s">
        <v>89</v>
      </c>
      <c r="I2259" s="1358"/>
      <c r="J2259" s="1359" t="s">
        <v>44</v>
      </c>
      <c r="K2259" s="1360"/>
      <c r="L2259" s="236" t="s">
        <v>95</v>
      </c>
      <c r="M2259" s="691" t="s">
        <v>208</v>
      </c>
      <c r="N2259" s="200" t="s">
        <v>42</v>
      </c>
      <c r="O2259" s="545" t="s">
        <v>46</v>
      </c>
      <c r="P2259" s="1007"/>
    </row>
    <row r="2260" spans="1:16" s="73" customFormat="1" ht="20.45" customHeight="1" thickBot="1">
      <c r="A2260" s="1425"/>
      <c r="B2260" s="543" t="s">
        <v>210</v>
      </c>
      <c r="C2260" s="1353"/>
      <c r="D2260" s="1354"/>
      <c r="E2260" s="1355"/>
      <c r="F2260" s="1361">
        <f>IF($L2242="TC",0,IF($L2242="Nso",0,VLOOKUP($A2239,'Marks Entry'!$B$9:$FN$108,161,0)))</f>
        <v>1200</v>
      </c>
      <c r="G2260" s="1362"/>
      <c r="H2260" s="1363">
        <f>IF($L2242="TC",0,IF($L2242="Nso",0,VLOOKUP($A2239,'Marks Entry'!$B$9:$FN$108,162,0)))</f>
        <v>0</v>
      </c>
      <c r="I2260" s="1363"/>
      <c r="J2260" s="1364">
        <f>IF($L2242="TC",0,IF($L2242="Nso",0,VLOOKUP($A2239,'Marks Entry'!$B$9:$FN$108,163,0)))</f>
        <v>0</v>
      </c>
      <c r="K2260" s="1365"/>
      <c r="L2260" s="237" t="str">
        <f>IF($L2242="TC",0,IF($L2242="Nso",0,VLOOKUP($A2239,'Marks Entry'!$B$9:$FN$108,164,0)))</f>
        <v/>
      </c>
      <c r="M2260" s="237" t="str">
        <f>IF($L2242="TC",0,IF($L2242="Nso",0,VLOOKUP($A2239,'Marks Entry'!$B$9:$FN$108,165,0)))</f>
        <v/>
      </c>
      <c r="N2260" s="542" t="str">
        <f>IF($L2242="TC","TC",IF($L2242="Nso","NSO",VLOOKUP($A2239,'Marks Entry'!$B$9:$FN$108,166,0)))</f>
        <v>PROMOTED</v>
      </c>
      <c r="O2260" s="546" t="str">
        <f>IF($L2242="Nso",0,VLOOKUP($A2239,'Marks Entry'!$B$9:$FN$108,168,0))</f>
        <v/>
      </c>
      <c r="P2260" s="1007"/>
    </row>
    <row r="2261" spans="1:16" s="73" customFormat="1" ht="20.45" customHeight="1">
      <c r="A2261" s="1425"/>
      <c r="B2261" s="543" t="s">
        <v>210</v>
      </c>
      <c r="C2261" s="1332" t="s">
        <v>62</v>
      </c>
      <c r="D2261" s="1333"/>
      <c r="E2261" s="1333"/>
      <c r="F2261" s="1333"/>
      <c r="G2261" s="1333"/>
      <c r="H2261" s="1333"/>
      <c r="I2261" s="1334"/>
      <c r="J2261" s="1335" t="s">
        <v>63</v>
      </c>
      <c r="K2261" s="1335"/>
      <c r="L2261" s="1336"/>
      <c r="M2261" s="238">
        <f>IF($L2242="TC",0,IF($L2242="Nso",0,VLOOKUP($A2239,'Marks Entry'!$B$9:$FN$108,158,0)))</f>
        <v>0</v>
      </c>
      <c r="N2261" s="1337" t="s">
        <v>104</v>
      </c>
      <c r="O2261" s="1338"/>
      <c r="P2261" s="1007"/>
    </row>
    <row r="2262" spans="1:16" s="73" customFormat="1" ht="20.45" customHeight="1" thickBot="1">
      <c r="A2262" s="1425"/>
      <c r="B2262" s="543" t="s">
        <v>210</v>
      </c>
      <c r="C2262" s="1339" t="s">
        <v>57</v>
      </c>
      <c r="D2262" s="1340"/>
      <c r="E2262" s="1340"/>
      <c r="F2262" s="1341" t="s">
        <v>168</v>
      </c>
      <c r="G2262" s="1341"/>
      <c r="H2262" s="1341"/>
      <c r="I2262" s="523" t="s">
        <v>50</v>
      </c>
      <c r="J2262" s="1342" t="s">
        <v>64</v>
      </c>
      <c r="K2262" s="1342"/>
      <c r="L2262" s="1343"/>
      <c r="M2262" s="239">
        <f>IF($L2242="TC",0,IF($L2242="Nso",0,VLOOKUP($A2239,'Marks Entry'!$B$9:$FN$108,159,0)))</f>
        <v>0</v>
      </c>
      <c r="N2262" s="1344" t="str">
        <f>IF($L2242="TC",0,IF($L2242="Nso",0,VLOOKUP($A2239,'Marks Entry'!$B$9:$FN$108,160,0)))</f>
        <v/>
      </c>
      <c r="O2262" s="1345"/>
      <c r="P2262" s="1007"/>
    </row>
    <row r="2263" spans="1:16" s="73" customFormat="1" ht="20.45" customHeight="1">
      <c r="A2263" s="1425"/>
      <c r="B2263" s="543" t="s">
        <v>210</v>
      </c>
      <c r="C2263" s="1339"/>
      <c r="D2263" s="1340"/>
      <c r="E2263" s="1340"/>
      <c r="F2263" s="1341"/>
      <c r="G2263" s="1341"/>
      <c r="H2263" s="1341"/>
      <c r="I2263" s="524" t="s">
        <v>102</v>
      </c>
      <c r="J2263" s="1346" t="s">
        <v>65</v>
      </c>
      <c r="K2263" s="1346"/>
      <c r="L2263" s="1347"/>
      <c r="M2263" s="1348" t="str">
        <f>IF($L2242="TC",0,IF($L2242="Nso",0,VLOOKUP($A2239,'Marks Entry'!$B$9:$FN$108,169,0)))</f>
        <v>Need Improvement</v>
      </c>
      <c r="N2263" s="1348"/>
      <c r="O2263" s="1349"/>
      <c r="P2263" s="1007"/>
    </row>
    <row r="2264" spans="1:16" s="73" customFormat="1" ht="20.45" customHeight="1">
      <c r="A2264" s="1425"/>
      <c r="B2264" s="543" t="s">
        <v>210</v>
      </c>
      <c r="C2264" s="1397" t="str">
        <f>'Marks Entry'!$EB$3</f>
        <v>Work Exp.</v>
      </c>
      <c r="D2264" s="1398"/>
      <c r="E2264" s="1399"/>
      <c r="F2264" s="1400" t="str">
        <f>IF($L2242="TC",0,IF($L2242="Nso",0,VLOOKUP($A2239,'Marks Entry'!$B$9:$GM$108,186,0)))</f>
        <v>0/100</v>
      </c>
      <c r="G2264" s="1400"/>
      <c r="H2264" s="1400"/>
      <c r="I2264" s="59" t="str">
        <f>IF($L2242="TC",0,IF($L2242="Nso",0,VLOOKUP($A2239,'Marks Entry'!$B$9:$GM$108,139,0)))</f>
        <v>E</v>
      </c>
      <c r="J2264" s="1401" t="s">
        <v>81</v>
      </c>
      <c r="K2264" s="1401"/>
      <c r="L2264" s="1402"/>
      <c r="M2264" s="1403">
        <f>'Marks Entry'!$AA$2</f>
        <v>45041</v>
      </c>
      <c r="N2264" s="1403"/>
      <c r="O2264" s="1404"/>
      <c r="P2264" s="1007"/>
    </row>
    <row r="2265" spans="1:16" s="73" customFormat="1" ht="20.45" customHeight="1">
      <c r="A2265" s="1425"/>
      <c r="B2265" s="543" t="s">
        <v>210</v>
      </c>
      <c r="C2265" s="1405" t="str">
        <f>'Marks Entry'!$EK$3</f>
        <v>Art Edu.</v>
      </c>
      <c r="D2265" s="1400"/>
      <c r="E2265" s="1400"/>
      <c r="F2265" s="1406" t="str">
        <f>IF($L2242="TC",0,IF($L2242="Nso",0,VLOOKUP($A2239,'Marks Entry'!$B$9:$GM$108,190,0)))</f>
        <v>0/100</v>
      </c>
      <c r="G2265" s="1407"/>
      <c r="H2265" s="1408"/>
      <c r="I2265" s="59" t="str">
        <f>IF($L2242="TC",0,IF($L2242="Nso",0,VLOOKUP($A2239,'Marks Entry'!$B$9:$GM$108,148,0)))</f>
        <v>E</v>
      </c>
      <c r="J2265" s="1409"/>
      <c r="K2265" s="1409"/>
      <c r="L2265" s="1410"/>
      <c r="M2265" s="1410"/>
      <c r="N2265" s="1410"/>
      <c r="O2265" s="1411"/>
      <c r="P2265" s="1007"/>
    </row>
    <row r="2266" spans="1:16" s="73" customFormat="1" ht="20.45" customHeight="1">
      <c r="A2266" s="1425"/>
      <c r="B2266" s="543" t="s">
        <v>210</v>
      </c>
      <c r="C2266" s="1366" t="str">
        <f>'Marks Entry'!$ET$3</f>
        <v>HEALTH &amp; PHY. EDU.</v>
      </c>
      <c r="D2266" s="1367"/>
      <c r="E2266" s="1367"/>
      <c r="F2266" s="1368" t="str">
        <f>IF($L2242="TC",0,IF($L2242="Nso",0,VLOOKUP($A2239,'Marks Entry'!$B$9:$GM$108,194,0)))</f>
        <v>0/100</v>
      </c>
      <c r="G2266" s="1369"/>
      <c r="H2266" s="1370"/>
      <c r="I2266" s="59" t="str">
        <f>IF($L2242="TC",0,IF($L2242="Nso",0,VLOOKUP($A2239,'Marks Entry'!$B$9:$GM$108,157,0)))</f>
        <v>E</v>
      </c>
      <c r="J2266" s="1371" t="s">
        <v>77</v>
      </c>
      <c r="K2266" s="1372"/>
      <c r="L2266" s="1373"/>
      <c r="M2266" s="1377"/>
      <c r="N2266" s="1372"/>
      <c r="O2266" s="1378"/>
      <c r="P2266" s="1007"/>
    </row>
    <row r="2267" spans="1:16" s="73" customFormat="1" ht="20.45" customHeight="1">
      <c r="A2267" s="1425"/>
      <c r="B2267" s="543" t="s">
        <v>210</v>
      </c>
      <c r="C2267" s="1381" t="s">
        <v>66</v>
      </c>
      <c r="D2267" s="1382"/>
      <c r="E2267" s="1382"/>
      <c r="F2267" s="1382"/>
      <c r="G2267" s="1382"/>
      <c r="H2267" s="1382"/>
      <c r="I2267" s="1383"/>
      <c r="J2267" s="1374"/>
      <c r="K2267" s="1375"/>
      <c r="L2267" s="1376"/>
      <c r="M2267" s="1379"/>
      <c r="N2267" s="1375"/>
      <c r="O2267" s="1380"/>
      <c r="P2267" s="1007"/>
    </row>
    <row r="2268" spans="1:16" s="73" customFormat="1" ht="20.45" customHeight="1" thickBot="1">
      <c r="A2268" s="1425"/>
      <c r="B2268" s="543" t="s">
        <v>210</v>
      </c>
      <c r="C2268" s="60" t="s">
        <v>67</v>
      </c>
      <c r="D2268" s="1384" t="s">
        <v>72</v>
      </c>
      <c r="E2268" s="1385"/>
      <c r="F2268" s="1384" t="s">
        <v>73</v>
      </c>
      <c r="G2268" s="1386"/>
      <c r="H2268" s="1386"/>
      <c r="I2268" s="1387"/>
      <c r="J2268" s="1388" t="s">
        <v>78</v>
      </c>
      <c r="K2268" s="1389"/>
      <c r="L2268" s="1389"/>
      <c r="M2268" s="1389"/>
      <c r="N2268" s="1389"/>
      <c r="O2268" s="1390"/>
      <c r="P2268" s="1007"/>
    </row>
    <row r="2269" spans="1:16" s="73" customFormat="1" ht="20.45" customHeight="1">
      <c r="A2269" s="1425"/>
      <c r="B2269" s="543" t="s">
        <v>210</v>
      </c>
      <c r="C2269" s="690" t="s">
        <v>68</v>
      </c>
      <c r="D2269" s="1328" t="s">
        <v>211</v>
      </c>
      <c r="E2269" s="1327"/>
      <c r="F2269" s="1394" t="s">
        <v>74</v>
      </c>
      <c r="G2269" s="1395"/>
      <c r="H2269" s="1395"/>
      <c r="I2269" s="1396"/>
      <c r="J2269" s="1391"/>
      <c r="K2269" s="1392"/>
      <c r="L2269" s="1392"/>
      <c r="M2269" s="1392"/>
      <c r="N2269" s="1392"/>
      <c r="O2269" s="1393"/>
      <c r="P2269" s="1007"/>
    </row>
    <row r="2270" spans="1:16" s="73" customFormat="1" ht="20.45" customHeight="1">
      <c r="A2270" s="1425"/>
      <c r="B2270" s="543" t="s">
        <v>210</v>
      </c>
      <c r="C2270" s="689" t="s">
        <v>69</v>
      </c>
      <c r="D2270" s="1275" t="s">
        <v>212</v>
      </c>
      <c r="E2270" s="1274"/>
      <c r="F2270" s="1413" t="s">
        <v>75</v>
      </c>
      <c r="G2270" s="1414"/>
      <c r="H2270" s="1414"/>
      <c r="I2270" s="1415"/>
      <c r="J2270" s="1391"/>
      <c r="K2270" s="1392"/>
      <c r="L2270" s="1392"/>
      <c r="M2270" s="1392"/>
      <c r="N2270" s="1392"/>
      <c r="O2270" s="1393"/>
      <c r="P2270" s="1007"/>
    </row>
    <row r="2271" spans="1:16" s="73" customFormat="1" ht="20.45" customHeight="1">
      <c r="A2271" s="1425"/>
      <c r="B2271" s="543" t="s">
        <v>210</v>
      </c>
      <c r="C2271" s="689" t="s">
        <v>71</v>
      </c>
      <c r="D2271" s="1275" t="s">
        <v>213</v>
      </c>
      <c r="E2271" s="1274"/>
      <c r="F2271" s="1413" t="s">
        <v>76</v>
      </c>
      <c r="G2271" s="1414"/>
      <c r="H2271" s="1414"/>
      <c r="I2271" s="1415"/>
      <c r="J2271" s="1416" t="s">
        <v>90</v>
      </c>
      <c r="K2271" s="1417"/>
      <c r="L2271" s="1417"/>
      <c r="M2271" s="1417"/>
      <c r="N2271" s="1417"/>
      <c r="O2271" s="1418"/>
      <c r="P2271" s="1007"/>
    </row>
    <row r="2272" spans="1:16" s="73" customFormat="1" ht="20.45" customHeight="1">
      <c r="A2272" s="1425"/>
      <c r="B2272" s="543" t="s">
        <v>210</v>
      </c>
      <c r="C2272" s="689" t="s">
        <v>70</v>
      </c>
      <c r="D2272" s="1275" t="s">
        <v>214</v>
      </c>
      <c r="E2272" s="1274"/>
      <c r="F2272" s="1413" t="s">
        <v>103</v>
      </c>
      <c r="G2272" s="1414"/>
      <c r="H2272" s="1414"/>
      <c r="I2272" s="1415"/>
      <c r="J2272" s="1416"/>
      <c r="K2272" s="1417"/>
      <c r="L2272" s="1417"/>
      <c r="M2272" s="1417"/>
      <c r="N2272" s="1417"/>
      <c r="O2272" s="1418"/>
      <c r="P2272" s="1007"/>
    </row>
    <row r="2273" spans="1:16" s="73" customFormat="1" ht="20.45" customHeight="1" thickBot="1">
      <c r="A2273" s="1425"/>
      <c r="B2273" s="547" t="s">
        <v>210</v>
      </c>
      <c r="C2273" s="548" t="s">
        <v>153</v>
      </c>
      <c r="D2273" s="1281" t="s">
        <v>215</v>
      </c>
      <c r="E2273" s="1280"/>
      <c r="F2273" s="1422" t="s">
        <v>216</v>
      </c>
      <c r="G2273" s="1423"/>
      <c r="H2273" s="1423"/>
      <c r="I2273" s="1424"/>
      <c r="J2273" s="1419"/>
      <c r="K2273" s="1420"/>
      <c r="L2273" s="1420"/>
      <c r="M2273" s="1420"/>
      <c r="N2273" s="1420"/>
      <c r="O2273" s="1421"/>
      <c r="P2273" s="1007"/>
    </row>
    <row r="2274" spans="1:16" s="73" customFormat="1" ht="9.75" customHeight="1">
      <c r="A2274" s="1303"/>
      <c r="B2274" s="1303"/>
      <c r="C2274" s="1303"/>
      <c r="D2274" s="1303"/>
      <c r="E2274" s="1303"/>
      <c r="F2274" s="1303"/>
      <c r="G2274" s="1303"/>
      <c r="H2274" s="1303"/>
      <c r="I2274" s="1303"/>
      <c r="J2274" s="1303"/>
      <c r="K2274" s="1303"/>
      <c r="L2274" s="1303"/>
      <c r="M2274" s="1303"/>
      <c r="N2274" s="1303"/>
      <c r="O2274" s="1303"/>
      <c r="P2274" s="1303"/>
    </row>
    <row r="2275" spans="1:16" s="73" customFormat="1" ht="17.25" customHeight="1" thickBot="1">
      <c r="A2275" s="241">
        <f>A2239+1</f>
        <v>63</v>
      </c>
      <c r="B2275" s="1302" t="s">
        <v>53</v>
      </c>
      <c r="C2275" s="1302"/>
      <c r="D2275" s="1302"/>
      <c r="E2275" s="1302"/>
      <c r="F2275" s="1302"/>
      <c r="G2275" s="1302"/>
      <c r="H2275" s="1302"/>
      <c r="I2275" s="1302"/>
      <c r="J2275" s="1302"/>
      <c r="K2275" s="1302"/>
      <c r="L2275" s="1302"/>
      <c r="M2275" s="1302"/>
      <c r="N2275" s="1302"/>
      <c r="O2275" s="1302"/>
      <c r="P2275" s="1007"/>
    </row>
    <row r="2276" spans="1:16" s="73" customFormat="1" ht="44.25" customHeight="1">
      <c r="A2276" s="1425"/>
      <c r="B2276" s="1304" t="str">
        <f>IF(L2278&gt;0,CONCATENATE(I2278,L2278),0)</f>
        <v>Roll No.:-963</v>
      </c>
      <c r="C2276" s="1306"/>
      <c r="D2276" s="1308" t="str">
        <f>Master!$E$8</f>
        <v>Govt. Sr. Secondary School Raimalwada</v>
      </c>
      <c r="E2276" s="1309"/>
      <c r="F2276" s="1309"/>
      <c r="G2276" s="1309"/>
      <c r="H2276" s="1309"/>
      <c r="I2276" s="1309"/>
      <c r="J2276" s="1309"/>
      <c r="K2276" s="1309"/>
      <c r="L2276" s="1309"/>
      <c r="M2276" s="1309"/>
      <c r="N2276" s="1309"/>
      <c r="O2276" s="1310"/>
      <c r="P2276" s="1007"/>
    </row>
    <row r="2277" spans="1:16" s="73" customFormat="1" ht="26.25" customHeight="1" thickBot="1">
      <c r="A2277" s="1425"/>
      <c r="B2277" s="1305"/>
      <c r="C2277" s="1307"/>
      <c r="D2277" s="1311" t="str">
        <f>Master!$E$11</f>
        <v>P.S.-Bapini (Jodhpur)</v>
      </c>
      <c r="E2277" s="1311"/>
      <c r="F2277" s="1311"/>
      <c r="G2277" s="1311"/>
      <c r="H2277" s="1311"/>
      <c r="I2277" s="1311"/>
      <c r="J2277" s="1311"/>
      <c r="K2277" s="1311"/>
      <c r="L2277" s="1311"/>
      <c r="M2277" s="1311"/>
      <c r="N2277" s="1311"/>
      <c r="O2277" s="1312"/>
      <c r="P2277" s="1007"/>
    </row>
    <row r="2278" spans="1:16" s="73" customFormat="1" ht="15" customHeight="1">
      <c r="A2278" s="1425"/>
      <c r="B2278" s="1313"/>
      <c r="C2278" s="1314" t="s">
        <v>163</v>
      </c>
      <c r="D2278" s="1315"/>
      <c r="E2278" s="1315"/>
      <c r="F2278" s="1315"/>
      <c r="G2278" s="1315"/>
      <c r="H2278" s="1316"/>
      <c r="I2278" s="1320" t="s">
        <v>125</v>
      </c>
      <c r="J2278" s="1321"/>
      <c r="K2278" s="1321"/>
      <c r="L2278" s="1286">
        <f>VLOOKUP(A2275,'Marks Entry'!$B$9:$G$108,6)</f>
        <v>963</v>
      </c>
      <c r="M2278" s="1288" t="str">
        <f>CONCATENATE('Marks Entry'!$C$3,"0",'Marks Entry'!$G$3)</f>
        <v>School U-Dise Code :-08151106901</v>
      </c>
      <c r="N2278" s="1289"/>
      <c r="O2278" s="1290"/>
      <c r="P2278" s="1007"/>
    </row>
    <row r="2279" spans="1:16" s="73" customFormat="1" ht="15" customHeight="1">
      <c r="A2279" s="1425"/>
      <c r="B2279" s="1313"/>
      <c r="C2279" s="1314"/>
      <c r="D2279" s="1315"/>
      <c r="E2279" s="1315"/>
      <c r="F2279" s="1315"/>
      <c r="G2279" s="1315"/>
      <c r="H2279" s="1316"/>
      <c r="I2279" s="1320"/>
      <c r="J2279" s="1321"/>
      <c r="K2279" s="1321"/>
      <c r="L2279" s="1286"/>
      <c r="M2279" s="1291" t="str">
        <f>CONCATENATE('Marks Entry'!$I$3,'Marks Entry'!$J$3)</f>
        <v>Session :-2022-23</v>
      </c>
      <c r="N2279" s="1292"/>
      <c r="O2279" s="1293"/>
      <c r="P2279" s="1007"/>
    </row>
    <row r="2280" spans="1:16" s="73" customFormat="1" ht="15" customHeight="1" thickBot="1">
      <c r="A2280" s="1425"/>
      <c r="B2280" s="1313"/>
      <c r="C2280" s="1317"/>
      <c r="D2280" s="1318"/>
      <c r="E2280" s="1318"/>
      <c r="F2280" s="1318"/>
      <c r="G2280" s="1318"/>
      <c r="H2280" s="1319"/>
      <c r="I2280" s="1322"/>
      <c r="J2280" s="1323"/>
      <c r="K2280" s="1323"/>
      <c r="L2280" s="1287"/>
      <c r="M2280" s="1294"/>
      <c r="N2280" s="1295"/>
      <c r="O2280" s="1296"/>
      <c r="P2280" s="1007"/>
    </row>
    <row r="2281" spans="1:16" s="73" customFormat="1" ht="19.5" customHeight="1">
      <c r="A2281" s="1425"/>
      <c r="B2281" s="543" t="s">
        <v>210</v>
      </c>
      <c r="C2281" s="1297" t="s">
        <v>21</v>
      </c>
      <c r="D2281" s="1298"/>
      <c r="E2281" s="1298"/>
      <c r="F2281" s="1298"/>
      <c r="G2281" s="1299"/>
      <c r="H2281" s="13" t="s">
        <v>161</v>
      </c>
      <c r="I2281" s="1300">
        <f>VLOOKUP($A2275,'Marks Entry'!$B$9:$FN$108,4,0)</f>
        <v>0</v>
      </c>
      <c r="J2281" s="1300"/>
      <c r="K2281" s="1300"/>
      <c r="L2281" s="1300"/>
      <c r="M2281" s="1300"/>
      <c r="N2281" s="1300"/>
      <c r="O2281" s="1301"/>
      <c r="P2281" s="1007"/>
    </row>
    <row r="2282" spans="1:16" s="73" customFormat="1" ht="19.5" customHeight="1">
      <c r="A2282" s="1425"/>
      <c r="B2282" s="543" t="s">
        <v>210</v>
      </c>
      <c r="C2282" s="1283" t="s">
        <v>23</v>
      </c>
      <c r="D2282" s="1284"/>
      <c r="E2282" s="1284"/>
      <c r="F2282" s="1284"/>
      <c r="G2282" s="1285"/>
      <c r="H2282" s="25" t="s">
        <v>161</v>
      </c>
      <c r="I2282" s="1252">
        <f>VLOOKUP($A2275,'Marks Entry'!$B$9:$FN$108,7,0)</f>
        <v>0</v>
      </c>
      <c r="J2282" s="1252"/>
      <c r="K2282" s="1252"/>
      <c r="L2282" s="1252"/>
      <c r="M2282" s="1252"/>
      <c r="N2282" s="1252"/>
      <c r="O2282" s="1253"/>
      <c r="P2282" s="1007"/>
    </row>
    <row r="2283" spans="1:16" s="73" customFormat="1" ht="19.5" customHeight="1">
      <c r="A2283" s="1425"/>
      <c r="B2283" s="543" t="s">
        <v>210</v>
      </c>
      <c r="C2283" s="1283" t="s">
        <v>24</v>
      </c>
      <c r="D2283" s="1284"/>
      <c r="E2283" s="1284"/>
      <c r="F2283" s="1284"/>
      <c r="G2283" s="1285"/>
      <c r="H2283" s="25" t="s">
        <v>161</v>
      </c>
      <c r="I2283" s="1252">
        <f>VLOOKUP($A2275,'Marks Entry'!$B$9:$FN$108,8,0)</f>
        <v>0</v>
      </c>
      <c r="J2283" s="1252"/>
      <c r="K2283" s="1252"/>
      <c r="L2283" s="1252"/>
      <c r="M2283" s="1252"/>
      <c r="N2283" s="1252"/>
      <c r="O2283" s="1253"/>
      <c r="P2283" s="1007"/>
    </row>
    <row r="2284" spans="1:16" s="73" customFormat="1" ht="19.5" customHeight="1">
      <c r="A2284" s="1425"/>
      <c r="B2284" s="543" t="s">
        <v>210</v>
      </c>
      <c r="C2284" s="1283" t="s">
        <v>55</v>
      </c>
      <c r="D2284" s="1284"/>
      <c r="E2284" s="1284"/>
      <c r="F2284" s="1284"/>
      <c r="G2284" s="1285"/>
      <c r="H2284" s="25" t="s">
        <v>161</v>
      </c>
      <c r="I2284" s="1252">
        <f>VLOOKUP($A2275,'Marks Entry'!$B$9:$FN$108,9,0)</f>
        <v>0</v>
      </c>
      <c r="J2284" s="1252"/>
      <c r="K2284" s="1252"/>
      <c r="L2284" s="1252"/>
      <c r="M2284" s="1252"/>
      <c r="N2284" s="1252"/>
      <c r="O2284" s="1253"/>
      <c r="P2284" s="1007"/>
    </row>
    <row r="2285" spans="1:16" s="73" customFormat="1" ht="19.5" customHeight="1">
      <c r="A2285" s="1425"/>
      <c r="B2285" s="543" t="s">
        <v>210</v>
      </c>
      <c r="C2285" s="1283" t="s">
        <v>56</v>
      </c>
      <c r="D2285" s="1284"/>
      <c r="E2285" s="1284"/>
      <c r="F2285" s="1284"/>
      <c r="G2285" s="1285"/>
      <c r="H2285" s="25" t="s">
        <v>161</v>
      </c>
      <c r="I2285" s="1251" t="str">
        <f>CONCATENATE('Marks Entry'!$G$4,'Marks Entry'!$J$4)</f>
        <v>6(A)</v>
      </c>
      <c r="J2285" s="1252"/>
      <c r="K2285" s="1252"/>
      <c r="L2285" s="1252"/>
      <c r="M2285" s="1252"/>
      <c r="N2285" s="1252"/>
      <c r="O2285" s="1253"/>
      <c r="P2285" s="1007"/>
    </row>
    <row r="2286" spans="1:16" s="73" customFormat="1" ht="19.5" customHeight="1" thickBot="1">
      <c r="A2286" s="1425"/>
      <c r="B2286" s="543" t="s">
        <v>210</v>
      </c>
      <c r="C2286" s="1254" t="s">
        <v>26</v>
      </c>
      <c r="D2286" s="1255"/>
      <c r="E2286" s="1255"/>
      <c r="F2286" s="1255"/>
      <c r="G2286" s="1256"/>
      <c r="H2286" s="61" t="s">
        <v>161</v>
      </c>
      <c r="I2286" s="1257">
        <f>VLOOKUP($A2275,'Marks Entry'!$B$9:$FN$108,10,0)</f>
        <v>0</v>
      </c>
      <c r="J2286" s="1257"/>
      <c r="K2286" s="1257"/>
      <c r="L2286" s="1257"/>
      <c r="M2286" s="1257"/>
      <c r="N2286" s="1257"/>
      <c r="O2286" s="1258"/>
      <c r="P2286" s="1007"/>
    </row>
    <row r="2287" spans="1:16" s="73" customFormat="1" ht="34.5" customHeight="1">
      <c r="A2287" s="1425"/>
      <c r="B2287" s="543" t="s">
        <v>210</v>
      </c>
      <c r="C2287" s="1259" t="s">
        <v>57</v>
      </c>
      <c r="D2287" s="1260"/>
      <c r="E2287" s="525" t="s">
        <v>82</v>
      </c>
      <c r="F2287" s="525" t="s">
        <v>83</v>
      </c>
      <c r="G2287" s="525" t="str">
        <f>'Marks Entry'!$R$5</f>
        <v>No Bag Day Activity</v>
      </c>
      <c r="H2287" s="521" t="s">
        <v>32</v>
      </c>
      <c r="I2287" s="1261" t="s">
        <v>58</v>
      </c>
      <c r="J2287" s="1262"/>
      <c r="K2287" s="522" t="s">
        <v>203</v>
      </c>
      <c r="L2287" s="1263" t="s">
        <v>94</v>
      </c>
      <c r="M2287" s="1264"/>
      <c r="N2287" s="535" t="s">
        <v>86</v>
      </c>
      <c r="O2287" s="1265" t="s">
        <v>101</v>
      </c>
      <c r="P2287" s="1007"/>
    </row>
    <row r="2288" spans="1:16" s="73" customFormat="1" ht="20.45" customHeight="1" thickBot="1">
      <c r="A2288" s="1425"/>
      <c r="B2288" s="543" t="s">
        <v>210</v>
      </c>
      <c r="C2288" s="1267" t="s">
        <v>59</v>
      </c>
      <c r="D2288" s="1268"/>
      <c r="E2288" s="549">
        <f>'Marks Entry'!$N$7</f>
        <v>10</v>
      </c>
      <c r="F2288" s="549">
        <f>'Marks Entry'!$Q$7</f>
        <v>10</v>
      </c>
      <c r="G2288" s="549">
        <f>'Marks Entry'!$T$7</f>
        <v>10</v>
      </c>
      <c r="H2288" s="111">
        <f>SUM(E2288:G2288)</f>
        <v>30</v>
      </c>
      <c r="I2288" s="1269">
        <f>'Marks Entry'!$X$7</f>
        <v>70</v>
      </c>
      <c r="J2288" s="1270"/>
      <c r="K2288" s="531">
        <f>SUM(H2288,I2288)</f>
        <v>100</v>
      </c>
      <c r="L2288" s="1330">
        <f>'Marks Entry'!$AA$7</f>
        <v>100</v>
      </c>
      <c r="M2288" s="1331"/>
      <c r="N2288" s="536">
        <f>H2288+I2288+L2288</f>
        <v>200</v>
      </c>
      <c r="O2288" s="1266"/>
      <c r="P2288" s="1007"/>
    </row>
    <row r="2289" spans="1:16" s="73" customFormat="1" ht="20.45" customHeight="1">
      <c r="A2289" s="1425"/>
      <c r="B2289" s="543" t="s">
        <v>210</v>
      </c>
      <c r="C2289" s="1324" t="str">
        <f>'Marks Entry'!$L$3</f>
        <v>HINDI</v>
      </c>
      <c r="D2289" s="1325"/>
      <c r="E2289" s="527">
        <f>IF($L2278="TC",0,IF($L2278="Nso",0,VLOOKUP($A2275,'Marks Entry'!$B$9:$FN$108,13,0)))</f>
        <v>0</v>
      </c>
      <c r="F2289" s="527">
        <f>IF($L2278="TC",0,IF($L2278="Nso",0,VLOOKUP($A2275,'Marks Entry'!$B$9:$FN$108,16,0)))</f>
        <v>0</v>
      </c>
      <c r="G2289" s="527">
        <f>IF($L2278="TC",0,IF($L2278="Nso",0,VLOOKUP($A2275,'Marks Entry'!$B$9:$FN$108,19,0)))</f>
        <v>0</v>
      </c>
      <c r="H2289" s="528">
        <f>SUM(E2289:G2289)</f>
        <v>0</v>
      </c>
      <c r="I2289" s="1326">
        <f>IF($L2278="TC",0,IF($L2278="Nso",0,VLOOKUP($A2275,'Marks Entry'!$B$9:$FN$108,23,0)))</f>
        <v>0</v>
      </c>
      <c r="J2289" s="1327"/>
      <c r="K2289" s="532">
        <f>SUM(H2289,I2289)</f>
        <v>0</v>
      </c>
      <c r="L2289" s="1328">
        <f>IF($L2278="TC",0,IF($L2278="Nso",0,VLOOKUP($A2275,'Marks Entry'!$B$9:$FN$108,26,0)))</f>
        <v>0</v>
      </c>
      <c r="M2289" s="1329"/>
      <c r="N2289" s="537">
        <f>SUM(H2289,I2289,L2289)</f>
        <v>0</v>
      </c>
      <c r="O2289" s="544" t="str">
        <f>IF($L2278="TC",0,IF($L2278="Nso",0,VLOOKUP($A2275,'Marks Entry'!$B$9:$FN$108,30,0)))</f>
        <v>E</v>
      </c>
      <c r="P2289" s="1007"/>
    </row>
    <row r="2290" spans="1:16" s="73" customFormat="1" ht="20.45" customHeight="1">
      <c r="A2290" s="1425"/>
      <c r="B2290" s="543" t="s">
        <v>210</v>
      </c>
      <c r="C2290" s="1271" t="str">
        <f>'Marks Entry'!$AF$3</f>
        <v>ENGLISH</v>
      </c>
      <c r="D2290" s="1272"/>
      <c r="E2290" s="527">
        <f>IF($L2278="TC",0,IF($L2278="Nso",0,VLOOKUP($A2275,'Marks Entry'!$B$9:$FN$108,33,0)))</f>
        <v>0</v>
      </c>
      <c r="F2290" s="527">
        <f>IF($L2278="TC",0,IF($L2278="Nso",0,VLOOKUP($A2275,'Marks Entry'!$B$9:$FN$108,36,0)))</f>
        <v>0</v>
      </c>
      <c r="G2290" s="527">
        <f>IF($L2278="TC",0,IF($L2278="Nso",0,VLOOKUP($A2275,'Marks Entry'!$B$9:$FN$108,39,0)))</f>
        <v>0</v>
      </c>
      <c r="H2290" s="529">
        <f t="shared" ref="H2290:H2294" si="186">SUM(E2290:G2290)</f>
        <v>0</v>
      </c>
      <c r="I2290" s="1273">
        <f>IF($L2278="TC",0,IF($L2278="Nso",0,VLOOKUP($A2275,'Marks Entry'!$B$9:$FN$108,43,0)))</f>
        <v>0</v>
      </c>
      <c r="J2290" s="1274"/>
      <c r="K2290" s="533">
        <f t="shared" ref="K2290:K2294" si="187">SUM(H2290,I2290)</f>
        <v>0</v>
      </c>
      <c r="L2290" s="1275">
        <f>IF($L2278="TC",0,IF($L2278="Nso",0,VLOOKUP($A2275,'Marks Entry'!$B$9:$FN$108,46,0)))</f>
        <v>0</v>
      </c>
      <c r="M2290" s="1276"/>
      <c r="N2290" s="537">
        <f t="shared" ref="N2290:N2294" si="188">SUM(H2290,I2290,L2290)</f>
        <v>0</v>
      </c>
      <c r="O2290" s="544" t="str">
        <f>IF($L2278="TC",0,IF($L2278="Nso",0,VLOOKUP($A2275,'Marks Entry'!$B$9:$FN$108,50,0)))</f>
        <v>E</v>
      </c>
      <c r="P2290" s="1007"/>
    </row>
    <row r="2291" spans="1:16" s="73" customFormat="1" ht="20.45" customHeight="1">
      <c r="A2291" s="1425"/>
      <c r="B2291" s="543" t="s">
        <v>210</v>
      </c>
      <c r="C2291" s="1271" t="str">
        <f>'Marks Entry'!$AZ$3</f>
        <v>SANSKRIT</v>
      </c>
      <c r="D2291" s="1272"/>
      <c r="E2291" s="527">
        <f>IF($L2278="TC",0,IF($L2278="Nso",0,VLOOKUP($A2275,'Marks Entry'!$B$9:$FN$108,53,0)))</f>
        <v>0</v>
      </c>
      <c r="F2291" s="527">
        <f>IF($L2278="TC",0,IF($L2278="TC",0,IF($L2278="Nso",0,VLOOKUP($A2275,'Marks Entry'!$B$9:$FN$108,56,0))))</f>
        <v>0</v>
      </c>
      <c r="G2291" s="527">
        <f>IF($L2278="TC",0,IF($L2278="TC",0,IF($L2278="Nso",0,VLOOKUP($A2275,'Marks Entry'!$B$9:$FN$108,59,0))))</f>
        <v>0</v>
      </c>
      <c r="H2291" s="529">
        <f t="shared" si="186"/>
        <v>0</v>
      </c>
      <c r="I2291" s="1273">
        <f>IF($L2278="TC",0,IF($L2278="Nso",0,VLOOKUP($A2275,'Marks Entry'!$B$9:$FN$108,63,0)))</f>
        <v>0</v>
      </c>
      <c r="J2291" s="1274"/>
      <c r="K2291" s="533">
        <f t="shared" si="187"/>
        <v>0</v>
      </c>
      <c r="L2291" s="1275">
        <f>IF($L2278="TC",0,IF($L2278="Nso",0,VLOOKUP($A2275,'Marks Entry'!$B$9:$FN$108,66,0)))</f>
        <v>0</v>
      </c>
      <c r="M2291" s="1276"/>
      <c r="N2291" s="537">
        <f t="shared" si="188"/>
        <v>0</v>
      </c>
      <c r="O2291" s="544" t="str">
        <f>IF($L2278="TC",0,IF($L2278="Nso",0,VLOOKUP($A2275,'Marks Entry'!$B$9:$FN$108,70,0)))</f>
        <v>E</v>
      </c>
      <c r="P2291" s="1007"/>
    </row>
    <row r="2292" spans="1:16" s="73" customFormat="1" ht="20.45" customHeight="1">
      <c r="A2292" s="1425"/>
      <c r="B2292" s="543" t="s">
        <v>210</v>
      </c>
      <c r="C2292" s="1271" t="str">
        <f>'Marks Entry'!$BT$3</f>
        <v>SCIENCE</v>
      </c>
      <c r="D2292" s="1272"/>
      <c r="E2292" s="527">
        <f>IF($L2278="TC",0,IF($L2278="Nso",0,VLOOKUP($A2275,'Marks Entry'!$B$9:$FN$108,73,0)))</f>
        <v>0</v>
      </c>
      <c r="F2292" s="527">
        <f>IF($L2278="TC",0,IF($L2278="Nso",0,VLOOKUP($A2275,'Marks Entry'!$B$9:$FN$108,76,0)))</f>
        <v>0</v>
      </c>
      <c r="G2292" s="527">
        <f>IF($L2278="TC",0,IF($L2278="Nso",0,VLOOKUP($A2275,'Marks Entry'!$B$9:$FN$108,79,0)))</f>
        <v>0</v>
      </c>
      <c r="H2292" s="529">
        <f t="shared" si="186"/>
        <v>0</v>
      </c>
      <c r="I2292" s="1273">
        <f>IF($L2278="TC",0,IF($L2278="Nso",0,VLOOKUP($A2275,'Marks Entry'!$B$9:$FN$108,83,0)))</f>
        <v>0</v>
      </c>
      <c r="J2292" s="1274"/>
      <c r="K2292" s="533">
        <f t="shared" si="187"/>
        <v>0</v>
      </c>
      <c r="L2292" s="1275">
        <f>IF($L2278="TC",0,IF($L2278="Nso",0,VLOOKUP($A2275,'Marks Entry'!$B$9:$FN$108,86,0)))</f>
        <v>0</v>
      </c>
      <c r="M2292" s="1276"/>
      <c r="N2292" s="537">
        <f t="shared" si="188"/>
        <v>0</v>
      </c>
      <c r="O2292" s="544" t="str">
        <f>IF($L2278="TC",0,IF($L2278="Nso",0,VLOOKUP($A2275,'Marks Entry'!$B$9:$FN$108,90,0)))</f>
        <v>E</v>
      </c>
      <c r="P2292" s="1007"/>
    </row>
    <row r="2293" spans="1:16" s="73" customFormat="1" ht="20.45" customHeight="1">
      <c r="A2293" s="1425"/>
      <c r="B2293" s="543" t="s">
        <v>210</v>
      </c>
      <c r="C2293" s="1271" t="str">
        <f>'Marks Entry'!$CN$3</f>
        <v>MATHEMATICS</v>
      </c>
      <c r="D2293" s="1272"/>
      <c r="E2293" s="527">
        <f>IF($L2278="TC",0,IF($L2278="Nso",0,VLOOKUP($A2275,'Marks Entry'!$B$9:$FN$108,93,0)))</f>
        <v>0</v>
      </c>
      <c r="F2293" s="527">
        <f>IF($L2278="TC",0,IF($L2278="Nso",0,VLOOKUP($A2275,'Marks Entry'!$B$9:$FN$108,96,0)))</f>
        <v>0</v>
      </c>
      <c r="G2293" s="527">
        <f>IF($L2278="TC",0,IF($L2278="Nso",0,VLOOKUP($A2275,'Marks Entry'!$B$9:$FN$108,99,0)))</f>
        <v>0</v>
      </c>
      <c r="H2293" s="529">
        <f t="shared" si="186"/>
        <v>0</v>
      </c>
      <c r="I2293" s="1273">
        <f>IF($L2278="TC",0,IF($L2278="Nso",0,VLOOKUP($A2275,'Marks Entry'!$B$9:$FN$108,103,0)))</f>
        <v>0</v>
      </c>
      <c r="J2293" s="1274"/>
      <c r="K2293" s="533">
        <f t="shared" si="187"/>
        <v>0</v>
      </c>
      <c r="L2293" s="1275">
        <f>IF($L2278="TC",0,IF($L2278="Nso",0,VLOOKUP($A2275,'Marks Entry'!$B$9:$FN$108,106,0)))</f>
        <v>0</v>
      </c>
      <c r="M2293" s="1276"/>
      <c r="N2293" s="537">
        <f t="shared" si="188"/>
        <v>0</v>
      </c>
      <c r="O2293" s="544" t="str">
        <f>IF($L2278="TC",0,IF($L2278="Nso",0,VLOOKUP($A2275,'Marks Entry'!$B$9:$FN$108,110,0)))</f>
        <v>E</v>
      </c>
      <c r="P2293" s="1007"/>
    </row>
    <row r="2294" spans="1:16" s="73" customFormat="1" ht="20.45" customHeight="1" thickBot="1">
      <c r="A2294" s="1425"/>
      <c r="B2294" s="543" t="s">
        <v>210</v>
      </c>
      <c r="C2294" s="1277" t="str">
        <f>'Marks Entry'!$DH$3</f>
        <v>SOCIAL SCIENCE</v>
      </c>
      <c r="D2294" s="1278"/>
      <c r="E2294" s="527">
        <f>IF($L2278="TC",0,IF($L2278="Nso",0,VLOOKUP($A2275,'Marks Entry'!$B$9:$FN$108,113,0)))</f>
        <v>0</v>
      </c>
      <c r="F2294" s="527">
        <f>IF($L2278="TC",0,IF($L2278="Nso",0,VLOOKUP($A2275,'Marks Entry'!$B$9:$FN$108,116,0)))</f>
        <v>0</v>
      </c>
      <c r="G2294" s="527">
        <f>IF($L2278="TC",0,IF($L2278="Nso",0,VLOOKUP($A2275,'Marks Entry'!$B$9:$FN$108,119,0)))</f>
        <v>0</v>
      </c>
      <c r="H2294" s="530">
        <f t="shared" si="186"/>
        <v>0</v>
      </c>
      <c r="I2294" s="1279">
        <f>IF($L2278="TC",0,IF($L2278="Nso",0,VLOOKUP($A2275,'Marks Entry'!$B$9:$FN$108,123,0)))</f>
        <v>0</v>
      </c>
      <c r="J2294" s="1280"/>
      <c r="K2294" s="534">
        <f t="shared" si="187"/>
        <v>0</v>
      </c>
      <c r="L2294" s="1281">
        <f>IF($L2278="TC",0,IF($L2278="Nso",0,VLOOKUP($A2275,'Marks Entry'!$B$9:$FN$108,126,0)))</f>
        <v>0</v>
      </c>
      <c r="M2294" s="1282"/>
      <c r="N2294" s="537">
        <f t="shared" si="188"/>
        <v>0</v>
      </c>
      <c r="O2294" s="544" t="str">
        <f>IF($L2278="TC",0,IF($L2278="Nso",0,VLOOKUP($A2275,'Marks Entry'!$B$9:$FN$108,130,0)))</f>
        <v>E</v>
      </c>
      <c r="P2294" s="1007"/>
    </row>
    <row r="2295" spans="1:16" s="73" customFormat="1" ht="20.45" customHeight="1">
      <c r="A2295" s="1425"/>
      <c r="B2295" s="543" t="s">
        <v>210</v>
      </c>
      <c r="C2295" s="1350" t="s">
        <v>87</v>
      </c>
      <c r="D2295" s="1351"/>
      <c r="E2295" s="1352"/>
      <c r="F2295" s="1356" t="s">
        <v>88</v>
      </c>
      <c r="G2295" s="1357"/>
      <c r="H2295" s="1358" t="s">
        <v>89</v>
      </c>
      <c r="I2295" s="1358"/>
      <c r="J2295" s="1359" t="s">
        <v>44</v>
      </c>
      <c r="K2295" s="1360"/>
      <c r="L2295" s="236" t="s">
        <v>95</v>
      </c>
      <c r="M2295" s="691" t="s">
        <v>208</v>
      </c>
      <c r="N2295" s="200" t="s">
        <v>42</v>
      </c>
      <c r="O2295" s="545" t="s">
        <v>46</v>
      </c>
      <c r="P2295" s="1007"/>
    </row>
    <row r="2296" spans="1:16" s="73" customFormat="1" ht="20.45" customHeight="1" thickBot="1">
      <c r="A2296" s="1425"/>
      <c r="B2296" s="543" t="s">
        <v>210</v>
      </c>
      <c r="C2296" s="1353"/>
      <c r="D2296" s="1354"/>
      <c r="E2296" s="1355"/>
      <c r="F2296" s="1361">
        <f>IF($L2278="TC",0,IF($L2278="Nso",0,VLOOKUP($A2275,'Marks Entry'!$B$9:$FN$108,161,0)))</f>
        <v>1200</v>
      </c>
      <c r="G2296" s="1362"/>
      <c r="H2296" s="1363">
        <f>IF($L2278="TC",0,IF($L2278="Nso",0,VLOOKUP($A2275,'Marks Entry'!$B$9:$FN$108,162,0)))</f>
        <v>0</v>
      </c>
      <c r="I2296" s="1363"/>
      <c r="J2296" s="1364">
        <f>IF($L2278="TC",0,IF($L2278="Nso",0,VLOOKUP($A2275,'Marks Entry'!$B$9:$FN$108,163,0)))</f>
        <v>0</v>
      </c>
      <c r="K2296" s="1365"/>
      <c r="L2296" s="237" t="str">
        <f>IF($L2278="TC",0,IF($L2278="Nso",0,VLOOKUP($A2275,'Marks Entry'!$B$9:$FN$108,164,0)))</f>
        <v/>
      </c>
      <c r="M2296" s="237" t="str">
        <f>IF($L2278="TC",0,IF($L2278="Nso",0,VLOOKUP($A2275,'Marks Entry'!$B$9:$FN$108,165,0)))</f>
        <v/>
      </c>
      <c r="N2296" s="542" t="str">
        <f>IF($L2278="TC","TC",IF($L2278="Nso","NSO",VLOOKUP($A2275,'Marks Entry'!$B$9:$FN$108,166,0)))</f>
        <v>PROMOTED</v>
      </c>
      <c r="O2296" s="546" t="str">
        <f>IF($L2278="Nso",0,VLOOKUP($A2275,'Marks Entry'!$B$9:$FN$108,168,0))</f>
        <v/>
      </c>
      <c r="P2296" s="1007"/>
    </row>
    <row r="2297" spans="1:16" s="73" customFormat="1" ht="20.45" customHeight="1">
      <c r="A2297" s="1425"/>
      <c r="B2297" s="543" t="s">
        <v>210</v>
      </c>
      <c r="C2297" s="1332" t="s">
        <v>62</v>
      </c>
      <c r="D2297" s="1333"/>
      <c r="E2297" s="1333"/>
      <c r="F2297" s="1333"/>
      <c r="G2297" s="1333"/>
      <c r="H2297" s="1333"/>
      <c r="I2297" s="1334"/>
      <c r="J2297" s="1335" t="s">
        <v>63</v>
      </c>
      <c r="K2297" s="1335"/>
      <c r="L2297" s="1336"/>
      <c r="M2297" s="238">
        <f>IF($L2278="TC",0,IF($L2278="Nso",0,VLOOKUP($A2275,'Marks Entry'!$B$9:$FN$108,158,0)))</f>
        <v>0</v>
      </c>
      <c r="N2297" s="1337" t="s">
        <v>104</v>
      </c>
      <c r="O2297" s="1338"/>
      <c r="P2297" s="1007"/>
    </row>
    <row r="2298" spans="1:16" s="73" customFormat="1" ht="20.45" customHeight="1" thickBot="1">
      <c r="A2298" s="1425"/>
      <c r="B2298" s="543" t="s">
        <v>210</v>
      </c>
      <c r="C2298" s="1339" t="s">
        <v>57</v>
      </c>
      <c r="D2298" s="1340"/>
      <c r="E2298" s="1340"/>
      <c r="F2298" s="1341" t="s">
        <v>168</v>
      </c>
      <c r="G2298" s="1341"/>
      <c r="H2298" s="1341"/>
      <c r="I2298" s="523" t="s">
        <v>50</v>
      </c>
      <c r="J2298" s="1342" t="s">
        <v>64</v>
      </c>
      <c r="K2298" s="1342"/>
      <c r="L2298" s="1343"/>
      <c r="M2298" s="239">
        <f>IF($L2278="TC",0,IF($L2278="Nso",0,VLOOKUP($A2275,'Marks Entry'!$B$9:$FN$108,159,0)))</f>
        <v>0</v>
      </c>
      <c r="N2298" s="1344" t="str">
        <f>IF($L2278="TC",0,IF($L2278="Nso",0,VLOOKUP($A2275,'Marks Entry'!$B$9:$FN$108,160,0)))</f>
        <v/>
      </c>
      <c r="O2298" s="1345"/>
      <c r="P2298" s="1007"/>
    </row>
    <row r="2299" spans="1:16" s="73" customFormat="1" ht="20.45" customHeight="1">
      <c r="A2299" s="1425"/>
      <c r="B2299" s="543" t="s">
        <v>210</v>
      </c>
      <c r="C2299" s="1339"/>
      <c r="D2299" s="1340"/>
      <c r="E2299" s="1340"/>
      <c r="F2299" s="1341"/>
      <c r="G2299" s="1341"/>
      <c r="H2299" s="1341"/>
      <c r="I2299" s="524" t="s">
        <v>102</v>
      </c>
      <c r="J2299" s="1346" t="s">
        <v>65</v>
      </c>
      <c r="K2299" s="1346"/>
      <c r="L2299" s="1347"/>
      <c r="M2299" s="1348" t="str">
        <f>IF($L2278="TC",0,IF($L2278="Nso",0,VLOOKUP($A2275,'Marks Entry'!$B$9:$FN$108,169,0)))</f>
        <v>Need Improvement</v>
      </c>
      <c r="N2299" s="1348"/>
      <c r="O2299" s="1349"/>
      <c r="P2299" s="1007"/>
    </row>
    <row r="2300" spans="1:16" s="73" customFormat="1" ht="20.45" customHeight="1">
      <c r="A2300" s="1425"/>
      <c r="B2300" s="543" t="s">
        <v>210</v>
      </c>
      <c r="C2300" s="1397" t="str">
        <f>'Marks Entry'!$EB$3</f>
        <v>Work Exp.</v>
      </c>
      <c r="D2300" s="1398"/>
      <c r="E2300" s="1399"/>
      <c r="F2300" s="1400" t="str">
        <f>IF($L2278="TC",0,IF($L2278="Nso",0,VLOOKUP($A2275,'Marks Entry'!$B$9:$GM$108,186,0)))</f>
        <v>0/100</v>
      </c>
      <c r="G2300" s="1400"/>
      <c r="H2300" s="1400"/>
      <c r="I2300" s="59" t="str">
        <f>IF($L2278="TC",0,IF($L2278="Nso",0,VLOOKUP($A2275,'Marks Entry'!$B$9:$GM$108,139,0)))</f>
        <v>E</v>
      </c>
      <c r="J2300" s="1401" t="s">
        <v>81</v>
      </c>
      <c r="K2300" s="1401"/>
      <c r="L2300" s="1402"/>
      <c r="M2300" s="1403">
        <f>'Marks Entry'!$AA$2</f>
        <v>45041</v>
      </c>
      <c r="N2300" s="1403"/>
      <c r="O2300" s="1404"/>
      <c r="P2300" s="1007"/>
    </row>
    <row r="2301" spans="1:16" s="73" customFormat="1" ht="20.45" customHeight="1">
      <c r="A2301" s="1425"/>
      <c r="B2301" s="543" t="s">
        <v>210</v>
      </c>
      <c r="C2301" s="1405" t="str">
        <f>'Marks Entry'!$EK$3</f>
        <v>Art Edu.</v>
      </c>
      <c r="D2301" s="1400"/>
      <c r="E2301" s="1400"/>
      <c r="F2301" s="1406" t="str">
        <f>IF($L2278="TC",0,IF($L2278="Nso",0,VLOOKUP($A2275,'Marks Entry'!$B$9:$GM$108,190,0)))</f>
        <v>0/100</v>
      </c>
      <c r="G2301" s="1407"/>
      <c r="H2301" s="1408"/>
      <c r="I2301" s="59" t="str">
        <f>IF($L2278="TC",0,IF($L2278="Nso",0,VLOOKUP($A2275,'Marks Entry'!$B$9:$GM$108,148,0)))</f>
        <v>E</v>
      </c>
      <c r="J2301" s="1409"/>
      <c r="K2301" s="1409"/>
      <c r="L2301" s="1410"/>
      <c r="M2301" s="1410"/>
      <c r="N2301" s="1410"/>
      <c r="O2301" s="1411"/>
      <c r="P2301" s="1007"/>
    </row>
    <row r="2302" spans="1:16" s="73" customFormat="1" ht="20.45" customHeight="1">
      <c r="A2302" s="1425"/>
      <c r="B2302" s="543" t="s">
        <v>210</v>
      </c>
      <c r="C2302" s="1366" t="str">
        <f>'Marks Entry'!$ET$3</f>
        <v>HEALTH &amp; PHY. EDU.</v>
      </c>
      <c r="D2302" s="1367"/>
      <c r="E2302" s="1367"/>
      <c r="F2302" s="1368" t="str">
        <f>IF($L2278="TC",0,IF($L2278="Nso",0,VLOOKUP($A2275,'Marks Entry'!$B$9:$GM$108,194,0)))</f>
        <v>0/100</v>
      </c>
      <c r="G2302" s="1369"/>
      <c r="H2302" s="1370"/>
      <c r="I2302" s="59" t="str">
        <f>IF($L2278="TC",0,IF($L2278="Nso",0,VLOOKUP($A2275,'Marks Entry'!$B$9:$GM$108,157,0)))</f>
        <v>E</v>
      </c>
      <c r="J2302" s="1371" t="s">
        <v>77</v>
      </c>
      <c r="K2302" s="1372"/>
      <c r="L2302" s="1373"/>
      <c r="M2302" s="1377"/>
      <c r="N2302" s="1372"/>
      <c r="O2302" s="1378"/>
      <c r="P2302" s="1007"/>
    </row>
    <row r="2303" spans="1:16" s="73" customFormat="1" ht="20.45" customHeight="1">
      <c r="A2303" s="1425"/>
      <c r="B2303" s="543" t="s">
        <v>210</v>
      </c>
      <c r="C2303" s="1381" t="s">
        <v>66</v>
      </c>
      <c r="D2303" s="1382"/>
      <c r="E2303" s="1382"/>
      <c r="F2303" s="1382"/>
      <c r="G2303" s="1382"/>
      <c r="H2303" s="1382"/>
      <c r="I2303" s="1383"/>
      <c r="J2303" s="1374"/>
      <c r="K2303" s="1375"/>
      <c r="L2303" s="1376"/>
      <c r="M2303" s="1379"/>
      <c r="N2303" s="1375"/>
      <c r="O2303" s="1380"/>
      <c r="P2303" s="1007"/>
    </row>
    <row r="2304" spans="1:16" s="73" customFormat="1" ht="20.45" customHeight="1" thickBot="1">
      <c r="A2304" s="1425"/>
      <c r="B2304" s="543" t="s">
        <v>210</v>
      </c>
      <c r="C2304" s="60" t="s">
        <v>67</v>
      </c>
      <c r="D2304" s="1384" t="s">
        <v>72</v>
      </c>
      <c r="E2304" s="1385"/>
      <c r="F2304" s="1384" t="s">
        <v>73</v>
      </c>
      <c r="G2304" s="1386"/>
      <c r="H2304" s="1386"/>
      <c r="I2304" s="1387"/>
      <c r="J2304" s="1388" t="s">
        <v>78</v>
      </c>
      <c r="K2304" s="1389"/>
      <c r="L2304" s="1389"/>
      <c r="M2304" s="1389"/>
      <c r="N2304" s="1389"/>
      <c r="O2304" s="1390"/>
      <c r="P2304" s="1007"/>
    </row>
    <row r="2305" spans="1:16" s="73" customFormat="1" ht="20.45" customHeight="1">
      <c r="A2305" s="1425"/>
      <c r="B2305" s="543" t="s">
        <v>210</v>
      </c>
      <c r="C2305" s="690" t="s">
        <v>68</v>
      </c>
      <c r="D2305" s="1328" t="s">
        <v>211</v>
      </c>
      <c r="E2305" s="1327"/>
      <c r="F2305" s="1394" t="s">
        <v>74</v>
      </c>
      <c r="G2305" s="1395"/>
      <c r="H2305" s="1395"/>
      <c r="I2305" s="1396"/>
      <c r="J2305" s="1391"/>
      <c r="K2305" s="1392"/>
      <c r="L2305" s="1392"/>
      <c r="M2305" s="1392"/>
      <c r="N2305" s="1392"/>
      <c r="O2305" s="1393"/>
      <c r="P2305" s="1007"/>
    </row>
    <row r="2306" spans="1:16" s="73" customFormat="1" ht="20.45" customHeight="1">
      <c r="A2306" s="1425"/>
      <c r="B2306" s="543" t="s">
        <v>210</v>
      </c>
      <c r="C2306" s="689" t="s">
        <v>69</v>
      </c>
      <c r="D2306" s="1275" t="s">
        <v>212</v>
      </c>
      <c r="E2306" s="1274"/>
      <c r="F2306" s="1413" t="s">
        <v>75</v>
      </c>
      <c r="G2306" s="1414"/>
      <c r="H2306" s="1414"/>
      <c r="I2306" s="1415"/>
      <c r="J2306" s="1391"/>
      <c r="K2306" s="1392"/>
      <c r="L2306" s="1392"/>
      <c r="M2306" s="1392"/>
      <c r="N2306" s="1392"/>
      <c r="O2306" s="1393"/>
      <c r="P2306" s="1007"/>
    </row>
    <row r="2307" spans="1:16" s="73" customFormat="1" ht="20.45" customHeight="1">
      <c r="A2307" s="1425"/>
      <c r="B2307" s="543" t="s">
        <v>210</v>
      </c>
      <c r="C2307" s="689" t="s">
        <v>71</v>
      </c>
      <c r="D2307" s="1275" t="s">
        <v>213</v>
      </c>
      <c r="E2307" s="1274"/>
      <c r="F2307" s="1413" t="s">
        <v>76</v>
      </c>
      <c r="G2307" s="1414"/>
      <c r="H2307" s="1414"/>
      <c r="I2307" s="1415"/>
      <c r="J2307" s="1416" t="s">
        <v>90</v>
      </c>
      <c r="K2307" s="1417"/>
      <c r="L2307" s="1417"/>
      <c r="M2307" s="1417"/>
      <c r="N2307" s="1417"/>
      <c r="O2307" s="1418"/>
      <c r="P2307" s="1007"/>
    </row>
    <row r="2308" spans="1:16" s="73" customFormat="1" ht="20.45" customHeight="1">
      <c r="A2308" s="1425"/>
      <c r="B2308" s="543" t="s">
        <v>210</v>
      </c>
      <c r="C2308" s="689" t="s">
        <v>70</v>
      </c>
      <c r="D2308" s="1275" t="s">
        <v>214</v>
      </c>
      <c r="E2308" s="1274"/>
      <c r="F2308" s="1413" t="s">
        <v>103</v>
      </c>
      <c r="G2308" s="1414"/>
      <c r="H2308" s="1414"/>
      <c r="I2308" s="1415"/>
      <c r="J2308" s="1416"/>
      <c r="K2308" s="1417"/>
      <c r="L2308" s="1417"/>
      <c r="M2308" s="1417"/>
      <c r="N2308" s="1417"/>
      <c r="O2308" s="1418"/>
      <c r="P2308" s="1007"/>
    </row>
    <row r="2309" spans="1:16" s="73" customFormat="1" ht="20.45" customHeight="1" thickBot="1">
      <c r="A2309" s="1425"/>
      <c r="B2309" s="547" t="s">
        <v>210</v>
      </c>
      <c r="C2309" s="548" t="s">
        <v>153</v>
      </c>
      <c r="D2309" s="1281" t="s">
        <v>215</v>
      </c>
      <c r="E2309" s="1280"/>
      <c r="F2309" s="1422" t="s">
        <v>216</v>
      </c>
      <c r="G2309" s="1423"/>
      <c r="H2309" s="1423"/>
      <c r="I2309" s="1424"/>
      <c r="J2309" s="1419"/>
      <c r="K2309" s="1420"/>
      <c r="L2309" s="1420"/>
      <c r="M2309" s="1420"/>
      <c r="N2309" s="1420"/>
      <c r="O2309" s="1421"/>
      <c r="P2309" s="1007"/>
    </row>
    <row r="2310" spans="1:16" s="73" customFormat="1" ht="21" customHeight="1">
      <c r="A2310" s="1412"/>
      <c r="B2310" s="1412"/>
      <c r="C2310" s="1412"/>
      <c r="D2310" s="1412"/>
      <c r="E2310" s="1412"/>
      <c r="F2310" s="1412"/>
      <c r="G2310" s="1412"/>
      <c r="H2310" s="1412"/>
      <c r="I2310" s="1412"/>
      <c r="J2310" s="1412"/>
      <c r="K2310" s="1412"/>
      <c r="L2310" s="1412"/>
      <c r="M2310" s="1412"/>
      <c r="N2310" s="1412"/>
      <c r="O2310" s="1412"/>
      <c r="P2310" s="1412"/>
    </row>
    <row r="2311" spans="1:16" s="73" customFormat="1" ht="21" customHeight="1">
      <c r="A2311" s="692"/>
      <c r="B2311" s="688"/>
      <c r="C2311" s="688"/>
      <c r="D2311" s="688"/>
      <c r="E2311" s="688"/>
      <c r="F2311" s="688"/>
      <c r="G2311" s="688"/>
      <c r="H2311" s="688"/>
      <c r="I2311" s="688"/>
      <c r="J2311" s="688"/>
      <c r="K2311" s="688"/>
      <c r="L2311" s="688"/>
      <c r="M2311" s="688"/>
      <c r="N2311" s="688"/>
      <c r="O2311" s="688"/>
      <c r="P2311" s="688"/>
    </row>
    <row r="2312" spans="1:16" s="73" customFormat="1" ht="17.25" customHeight="1" thickBot="1">
      <c r="A2312" s="241">
        <f>A2275+1</f>
        <v>64</v>
      </c>
      <c r="B2312" s="1302" t="s">
        <v>53</v>
      </c>
      <c r="C2312" s="1302"/>
      <c r="D2312" s="1302"/>
      <c r="E2312" s="1302"/>
      <c r="F2312" s="1302"/>
      <c r="G2312" s="1302"/>
      <c r="H2312" s="1302"/>
      <c r="I2312" s="1302"/>
      <c r="J2312" s="1302"/>
      <c r="K2312" s="1302"/>
      <c r="L2312" s="1302"/>
      <c r="M2312" s="1302"/>
      <c r="N2312" s="1302"/>
      <c r="O2312" s="1302"/>
      <c r="P2312" s="1007"/>
    </row>
    <row r="2313" spans="1:16" s="73" customFormat="1" ht="44.25" customHeight="1">
      <c r="A2313" s="1425"/>
      <c r="B2313" s="1304" t="str">
        <f>IF(L2315&gt;0,CONCATENATE(I2315,L2315),0)</f>
        <v>Roll No.:-964</v>
      </c>
      <c r="C2313" s="1306"/>
      <c r="D2313" s="1308" t="str">
        <f>Master!$E$8</f>
        <v>Govt. Sr. Secondary School Raimalwada</v>
      </c>
      <c r="E2313" s="1309"/>
      <c r="F2313" s="1309"/>
      <c r="G2313" s="1309"/>
      <c r="H2313" s="1309"/>
      <c r="I2313" s="1309"/>
      <c r="J2313" s="1309"/>
      <c r="K2313" s="1309"/>
      <c r="L2313" s="1309"/>
      <c r="M2313" s="1309"/>
      <c r="N2313" s="1309"/>
      <c r="O2313" s="1310"/>
      <c r="P2313" s="1007"/>
    </row>
    <row r="2314" spans="1:16" s="73" customFormat="1" ht="26.25" customHeight="1" thickBot="1">
      <c r="A2314" s="1425"/>
      <c r="B2314" s="1305"/>
      <c r="C2314" s="1307"/>
      <c r="D2314" s="1311" t="str">
        <f>Master!$E$11</f>
        <v>P.S.-Bapini (Jodhpur)</v>
      </c>
      <c r="E2314" s="1311"/>
      <c r="F2314" s="1311"/>
      <c r="G2314" s="1311"/>
      <c r="H2314" s="1311"/>
      <c r="I2314" s="1311"/>
      <c r="J2314" s="1311"/>
      <c r="K2314" s="1311"/>
      <c r="L2314" s="1311"/>
      <c r="M2314" s="1311"/>
      <c r="N2314" s="1311"/>
      <c r="O2314" s="1312"/>
      <c r="P2314" s="1007"/>
    </row>
    <row r="2315" spans="1:16" s="73" customFormat="1" ht="15" customHeight="1">
      <c r="A2315" s="1425"/>
      <c r="B2315" s="1313"/>
      <c r="C2315" s="1314" t="s">
        <v>163</v>
      </c>
      <c r="D2315" s="1315"/>
      <c r="E2315" s="1315"/>
      <c r="F2315" s="1315"/>
      <c r="G2315" s="1315"/>
      <c r="H2315" s="1316"/>
      <c r="I2315" s="1320" t="s">
        <v>125</v>
      </c>
      <c r="J2315" s="1321"/>
      <c r="K2315" s="1321"/>
      <c r="L2315" s="1286">
        <f>VLOOKUP(A2312,'Marks Entry'!$B$9:$G$108,6)</f>
        <v>964</v>
      </c>
      <c r="M2315" s="1288" t="str">
        <f>CONCATENATE('Marks Entry'!$C$3,"0",'Marks Entry'!$G$3)</f>
        <v>School U-Dise Code :-08151106901</v>
      </c>
      <c r="N2315" s="1289"/>
      <c r="O2315" s="1290"/>
      <c r="P2315" s="1007"/>
    </row>
    <row r="2316" spans="1:16" s="73" customFormat="1" ht="15" customHeight="1">
      <c r="A2316" s="1425"/>
      <c r="B2316" s="1313"/>
      <c r="C2316" s="1314"/>
      <c r="D2316" s="1315"/>
      <c r="E2316" s="1315"/>
      <c r="F2316" s="1315"/>
      <c r="G2316" s="1315"/>
      <c r="H2316" s="1316"/>
      <c r="I2316" s="1320"/>
      <c r="J2316" s="1321"/>
      <c r="K2316" s="1321"/>
      <c r="L2316" s="1286"/>
      <c r="M2316" s="1291" t="str">
        <f>CONCATENATE('Marks Entry'!$I$3,'Marks Entry'!$J$3)</f>
        <v>Session :-2022-23</v>
      </c>
      <c r="N2316" s="1292"/>
      <c r="O2316" s="1293"/>
      <c r="P2316" s="1007"/>
    </row>
    <row r="2317" spans="1:16" s="73" customFormat="1" ht="15" customHeight="1" thickBot="1">
      <c r="A2317" s="1425"/>
      <c r="B2317" s="1313"/>
      <c r="C2317" s="1317"/>
      <c r="D2317" s="1318"/>
      <c r="E2317" s="1318"/>
      <c r="F2317" s="1318"/>
      <c r="G2317" s="1318"/>
      <c r="H2317" s="1319"/>
      <c r="I2317" s="1322"/>
      <c r="J2317" s="1323"/>
      <c r="K2317" s="1323"/>
      <c r="L2317" s="1287"/>
      <c r="M2317" s="1294"/>
      <c r="N2317" s="1295"/>
      <c r="O2317" s="1296"/>
      <c r="P2317" s="1007"/>
    </row>
    <row r="2318" spans="1:16" s="73" customFormat="1" ht="19.5" customHeight="1">
      <c r="A2318" s="1425"/>
      <c r="B2318" s="543" t="s">
        <v>210</v>
      </c>
      <c r="C2318" s="1297" t="s">
        <v>21</v>
      </c>
      <c r="D2318" s="1298"/>
      <c r="E2318" s="1298"/>
      <c r="F2318" s="1298"/>
      <c r="G2318" s="1299"/>
      <c r="H2318" s="13" t="s">
        <v>161</v>
      </c>
      <c r="I2318" s="1300">
        <f>VLOOKUP($A2312,'Marks Entry'!$B$9:$FN$108,4,0)</f>
        <v>0</v>
      </c>
      <c r="J2318" s="1300"/>
      <c r="K2318" s="1300"/>
      <c r="L2318" s="1300"/>
      <c r="M2318" s="1300"/>
      <c r="N2318" s="1300"/>
      <c r="O2318" s="1301"/>
      <c r="P2318" s="1007"/>
    </row>
    <row r="2319" spans="1:16" s="73" customFormat="1" ht="19.5" customHeight="1">
      <c r="A2319" s="1425"/>
      <c r="B2319" s="543" t="s">
        <v>210</v>
      </c>
      <c r="C2319" s="1283" t="s">
        <v>23</v>
      </c>
      <c r="D2319" s="1284"/>
      <c r="E2319" s="1284"/>
      <c r="F2319" s="1284"/>
      <c r="G2319" s="1285"/>
      <c r="H2319" s="25" t="s">
        <v>161</v>
      </c>
      <c r="I2319" s="1252">
        <f>VLOOKUP($A2312,'Marks Entry'!$B$9:$FN$108,7,0)</f>
        <v>0</v>
      </c>
      <c r="J2319" s="1252"/>
      <c r="K2319" s="1252"/>
      <c r="L2319" s="1252"/>
      <c r="M2319" s="1252"/>
      <c r="N2319" s="1252"/>
      <c r="O2319" s="1253"/>
      <c r="P2319" s="1007"/>
    </row>
    <row r="2320" spans="1:16" s="73" customFormat="1" ht="19.5" customHeight="1">
      <c r="A2320" s="1425"/>
      <c r="B2320" s="543" t="s">
        <v>210</v>
      </c>
      <c r="C2320" s="1283" t="s">
        <v>24</v>
      </c>
      <c r="D2320" s="1284"/>
      <c r="E2320" s="1284"/>
      <c r="F2320" s="1284"/>
      <c r="G2320" s="1285"/>
      <c r="H2320" s="25" t="s">
        <v>161</v>
      </c>
      <c r="I2320" s="1252">
        <f>VLOOKUP($A2312,'Marks Entry'!$B$9:$FN$108,8,0)</f>
        <v>0</v>
      </c>
      <c r="J2320" s="1252"/>
      <c r="K2320" s="1252"/>
      <c r="L2320" s="1252"/>
      <c r="M2320" s="1252"/>
      <c r="N2320" s="1252"/>
      <c r="O2320" s="1253"/>
      <c r="P2320" s="1007"/>
    </row>
    <row r="2321" spans="1:16" s="73" customFormat="1" ht="19.5" customHeight="1">
      <c r="A2321" s="1425"/>
      <c r="B2321" s="543" t="s">
        <v>210</v>
      </c>
      <c r="C2321" s="1283" t="s">
        <v>55</v>
      </c>
      <c r="D2321" s="1284"/>
      <c r="E2321" s="1284"/>
      <c r="F2321" s="1284"/>
      <c r="G2321" s="1285"/>
      <c r="H2321" s="25" t="s">
        <v>161</v>
      </c>
      <c r="I2321" s="1252">
        <f>VLOOKUP($A2312,'Marks Entry'!$B$9:$FN$108,9,0)</f>
        <v>0</v>
      </c>
      <c r="J2321" s="1252"/>
      <c r="K2321" s="1252"/>
      <c r="L2321" s="1252"/>
      <c r="M2321" s="1252"/>
      <c r="N2321" s="1252"/>
      <c r="O2321" s="1253"/>
      <c r="P2321" s="1007"/>
    </row>
    <row r="2322" spans="1:16" s="73" customFormat="1" ht="19.5" customHeight="1">
      <c r="A2322" s="1425"/>
      <c r="B2322" s="543" t="s">
        <v>210</v>
      </c>
      <c r="C2322" s="1283" t="s">
        <v>56</v>
      </c>
      <c r="D2322" s="1284"/>
      <c r="E2322" s="1284"/>
      <c r="F2322" s="1284"/>
      <c r="G2322" s="1285"/>
      <c r="H2322" s="25" t="s">
        <v>161</v>
      </c>
      <c r="I2322" s="1251" t="str">
        <f>CONCATENATE('Marks Entry'!$G$4,'Marks Entry'!$J$4)</f>
        <v>6(A)</v>
      </c>
      <c r="J2322" s="1252"/>
      <c r="K2322" s="1252"/>
      <c r="L2322" s="1252"/>
      <c r="M2322" s="1252"/>
      <c r="N2322" s="1252"/>
      <c r="O2322" s="1253"/>
      <c r="P2322" s="1007"/>
    </row>
    <row r="2323" spans="1:16" s="73" customFormat="1" ht="19.5" customHeight="1" thickBot="1">
      <c r="A2323" s="1425"/>
      <c r="B2323" s="543" t="s">
        <v>210</v>
      </c>
      <c r="C2323" s="1254" t="s">
        <v>26</v>
      </c>
      <c r="D2323" s="1255"/>
      <c r="E2323" s="1255"/>
      <c r="F2323" s="1255"/>
      <c r="G2323" s="1256"/>
      <c r="H2323" s="61" t="s">
        <v>161</v>
      </c>
      <c r="I2323" s="1257">
        <f>VLOOKUP($A2312,'Marks Entry'!$B$9:$FN$108,10,0)</f>
        <v>0</v>
      </c>
      <c r="J2323" s="1257"/>
      <c r="K2323" s="1257"/>
      <c r="L2323" s="1257"/>
      <c r="M2323" s="1257"/>
      <c r="N2323" s="1257"/>
      <c r="O2323" s="1258"/>
      <c r="P2323" s="1007"/>
    </row>
    <row r="2324" spans="1:16" s="73" customFormat="1" ht="34.5" customHeight="1">
      <c r="A2324" s="1425"/>
      <c r="B2324" s="543" t="s">
        <v>210</v>
      </c>
      <c r="C2324" s="1259" t="s">
        <v>57</v>
      </c>
      <c r="D2324" s="1260"/>
      <c r="E2324" s="525" t="s">
        <v>82</v>
      </c>
      <c r="F2324" s="525" t="s">
        <v>83</v>
      </c>
      <c r="G2324" s="525" t="str">
        <f>'Marks Entry'!$R$5</f>
        <v>No Bag Day Activity</v>
      </c>
      <c r="H2324" s="521" t="s">
        <v>32</v>
      </c>
      <c r="I2324" s="1261" t="s">
        <v>58</v>
      </c>
      <c r="J2324" s="1262"/>
      <c r="K2324" s="522" t="s">
        <v>203</v>
      </c>
      <c r="L2324" s="1263" t="s">
        <v>94</v>
      </c>
      <c r="M2324" s="1264"/>
      <c r="N2324" s="535" t="s">
        <v>86</v>
      </c>
      <c r="O2324" s="1265" t="s">
        <v>101</v>
      </c>
      <c r="P2324" s="1007"/>
    </row>
    <row r="2325" spans="1:16" s="73" customFormat="1" ht="20.45" customHeight="1" thickBot="1">
      <c r="A2325" s="1425"/>
      <c r="B2325" s="543" t="s">
        <v>210</v>
      </c>
      <c r="C2325" s="1267" t="s">
        <v>59</v>
      </c>
      <c r="D2325" s="1268"/>
      <c r="E2325" s="549">
        <f>'Marks Entry'!$N$7</f>
        <v>10</v>
      </c>
      <c r="F2325" s="549">
        <f>'Marks Entry'!$Q$7</f>
        <v>10</v>
      </c>
      <c r="G2325" s="549">
        <f>'Marks Entry'!$T$7</f>
        <v>10</v>
      </c>
      <c r="H2325" s="111">
        <f>SUM(E2325:G2325)</f>
        <v>30</v>
      </c>
      <c r="I2325" s="1269">
        <f>'Marks Entry'!$X$7</f>
        <v>70</v>
      </c>
      <c r="J2325" s="1270"/>
      <c r="K2325" s="531">
        <f>SUM(H2325,I2325)</f>
        <v>100</v>
      </c>
      <c r="L2325" s="1330">
        <f>'Marks Entry'!$AA$7</f>
        <v>100</v>
      </c>
      <c r="M2325" s="1331"/>
      <c r="N2325" s="536">
        <f>H2325+I2325+L2325</f>
        <v>200</v>
      </c>
      <c r="O2325" s="1266"/>
      <c r="P2325" s="1007"/>
    </row>
    <row r="2326" spans="1:16" s="73" customFormat="1" ht="20.45" customHeight="1">
      <c r="A2326" s="1425"/>
      <c r="B2326" s="543" t="s">
        <v>210</v>
      </c>
      <c r="C2326" s="1324" t="str">
        <f>'Marks Entry'!$L$3</f>
        <v>HINDI</v>
      </c>
      <c r="D2326" s="1325"/>
      <c r="E2326" s="527">
        <f>IF($L2315="TC",0,IF($L2315="Nso",0,VLOOKUP($A2312,'Marks Entry'!$B$9:$FN$108,13,0)))</f>
        <v>0</v>
      </c>
      <c r="F2326" s="527">
        <f>IF($L2315="TC",0,IF($L2315="Nso",0,VLOOKUP($A2312,'Marks Entry'!$B$9:$FN$108,16,0)))</f>
        <v>0</v>
      </c>
      <c r="G2326" s="527">
        <f>IF($L2315="TC",0,IF($L2315="Nso",0,VLOOKUP($A2312,'Marks Entry'!$B$9:$FN$108,19,0)))</f>
        <v>0</v>
      </c>
      <c r="H2326" s="528">
        <f>SUM(E2326:G2326)</f>
        <v>0</v>
      </c>
      <c r="I2326" s="1326">
        <f>IF($L2315="TC",0,IF($L2315="Nso",0,VLOOKUP($A2312,'Marks Entry'!$B$9:$FN$108,23,0)))</f>
        <v>0</v>
      </c>
      <c r="J2326" s="1327"/>
      <c r="K2326" s="532">
        <f>SUM(H2326,I2326)</f>
        <v>0</v>
      </c>
      <c r="L2326" s="1328">
        <f>IF($L2315="TC",0,IF($L2315="Nso",0,VLOOKUP($A2312,'Marks Entry'!$B$9:$FN$108,26,0)))</f>
        <v>0</v>
      </c>
      <c r="M2326" s="1329"/>
      <c r="N2326" s="537">
        <f>SUM(H2326,I2326,L2326)</f>
        <v>0</v>
      </c>
      <c r="O2326" s="544" t="str">
        <f>IF($L2315="TC",0,IF($L2315="Nso",0,VLOOKUP($A2312,'Marks Entry'!$B$9:$FN$108,30,0)))</f>
        <v>E</v>
      </c>
      <c r="P2326" s="1007"/>
    </row>
    <row r="2327" spans="1:16" s="73" customFormat="1" ht="20.45" customHeight="1">
      <c r="A2327" s="1425"/>
      <c r="B2327" s="543" t="s">
        <v>210</v>
      </c>
      <c r="C2327" s="1271" t="str">
        <f>'Marks Entry'!$AF$3</f>
        <v>ENGLISH</v>
      </c>
      <c r="D2327" s="1272"/>
      <c r="E2327" s="527">
        <f>IF($L2315="TC",0,IF($L2315="Nso",0,VLOOKUP($A2312,'Marks Entry'!$B$9:$FN$108,33,0)))</f>
        <v>0</v>
      </c>
      <c r="F2327" s="527">
        <f>IF($L2315="TC",0,IF($L2315="Nso",0,VLOOKUP($A2312,'Marks Entry'!$B$9:$FN$108,36,0)))</f>
        <v>0</v>
      </c>
      <c r="G2327" s="527">
        <f>IF($L2315="TC",0,IF($L2315="Nso",0,VLOOKUP($A2312,'Marks Entry'!$B$9:$FN$108,39,0)))</f>
        <v>0</v>
      </c>
      <c r="H2327" s="529">
        <f t="shared" ref="H2327:H2331" si="189">SUM(E2327:G2327)</f>
        <v>0</v>
      </c>
      <c r="I2327" s="1273">
        <f>IF($L2315="TC",0,IF($L2315="Nso",0,VLOOKUP($A2312,'Marks Entry'!$B$9:$FN$108,43,0)))</f>
        <v>0</v>
      </c>
      <c r="J2327" s="1274"/>
      <c r="K2327" s="533">
        <f t="shared" ref="K2327:K2331" si="190">SUM(H2327,I2327)</f>
        <v>0</v>
      </c>
      <c r="L2327" s="1275">
        <f>IF($L2315="TC",0,IF($L2315="Nso",0,VLOOKUP($A2312,'Marks Entry'!$B$9:$FN$108,46,0)))</f>
        <v>0</v>
      </c>
      <c r="M2327" s="1276"/>
      <c r="N2327" s="537">
        <f t="shared" ref="N2327:N2331" si="191">SUM(H2327,I2327,L2327)</f>
        <v>0</v>
      </c>
      <c r="O2327" s="544" t="str">
        <f>IF($L2315="TC",0,IF($L2315="Nso",0,VLOOKUP($A2312,'Marks Entry'!$B$9:$FN$108,50,0)))</f>
        <v>E</v>
      </c>
      <c r="P2327" s="1007"/>
    </row>
    <row r="2328" spans="1:16" s="73" customFormat="1" ht="20.45" customHeight="1">
      <c r="A2328" s="1425"/>
      <c r="B2328" s="543" t="s">
        <v>210</v>
      </c>
      <c r="C2328" s="1271" t="str">
        <f>'Marks Entry'!$AZ$3</f>
        <v>SANSKRIT</v>
      </c>
      <c r="D2328" s="1272"/>
      <c r="E2328" s="527">
        <f>IF($L2315="TC",0,IF($L2315="Nso",0,VLOOKUP($A2312,'Marks Entry'!$B$9:$FN$108,53,0)))</f>
        <v>0</v>
      </c>
      <c r="F2328" s="527">
        <f>IF($L2315="TC",0,IF($L2315="TC",0,IF($L2315="Nso",0,VLOOKUP($A2312,'Marks Entry'!$B$9:$FN$108,56,0))))</f>
        <v>0</v>
      </c>
      <c r="G2328" s="527">
        <f>IF($L2315="TC",0,IF($L2315="TC",0,IF($L2315="Nso",0,VLOOKUP($A2312,'Marks Entry'!$B$9:$FN$108,59,0))))</f>
        <v>0</v>
      </c>
      <c r="H2328" s="529">
        <f t="shared" si="189"/>
        <v>0</v>
      </c>
      <c r="I2328" s="1273">
        <f>IF($L2315="TC",0,IF($L2315="Nso",0,VLOOKUP($A2312,'Marks Entry'!$B$9:$FN$108,63,0)))</f>
        <v>0</v>
      </c>
      <c r="J2328" s="1274"/>
      <c r="K2328" s="533">
        <f t="shared" si="190"/>
        <v>0</v>
      </c>
      <c r="L2328" s="1275">
        <f>IF($L2315="TC",0,IF($L2315="Nso",0,VLOOKUP($A2312,'Marks Entry'!$B$9:$FN$108,66,0)))</f>
        <v>0</v>
      </c>
      <c r="M2328" s="1276"/>
      <c r="N2328" s="537">
        <f t="shared" si="191"/>
        <v>0</v>
      </c>
      <c r="O2328" s="544" t="str">
        <f>IF($L2315="TC",0,IF($L2315="Nso",0,VLOOKUP($A2312,'Marks Entry'!$B$9:$FN$108,70,0)))</f>
        <v>E</v>
      </c>
      <c r="P2328" s="1007"/>
    </row>
    <row r="2329" spans="1:16" s="73" customFormat="1" ht="20.45" customHeight="1">
      <c r="A2329" s="1425"/>
      <c r="B2329" s="543" t="s">
        <v>210</v>
      </c>
      <c r="C2329" s="1271" t="str">
        <f>'Marks Entry'!$BT$3</f>
        <v>SCIENCE</v>
      </c>
      <c r="D2329" s="1272"/>
      <c r="E2329" s="527">
        <f>IF($L2315="TC",0,IF($L2315="Nso",0,VLOOKUP($A2312,'Marks Entry'!$B$9:$FN$108,73,0)))</f>
        <v>0</v>
      </c>
      <c r="F2329" s="527">
        <f>IF($L2315="TC",0,IF($L2315="Nso",0,VLOOKUP($A2312,'Marks Entry'!$B$9:$FN$108,76,0)))</f>
        <v>0</v>
      </c>
      <c r="G2329" s="527">
        <f>IF($L2315="TC",0,IF($L2315="Nso",0,VLOOKUP($A2312,'Marks Entry'!$B$9:$FN$108,79,0)))</f>
        <v>0</v>
      </c>
      <c r="H2329" s="529">
        <f t="shared" si="189"/>
        <v>0</v>
      </c>
      <c r="I2329" s="1273">
        <f>IF($L2315="TC",0,IF($L2315="Nso",0,VLOOKUP($A2312,'Marks Entry'!$B$9:$FN$108,83,0)))</f>
        <v>0</v>
      </c>
      <c r="J2329" s="1274"/>
      <c r="K2329" s="533">
        <f t="shared" si="190"/>
        <v>0</v>
      </c>
      <c r="L2329" s="1275">
        <f>IF($L2315="TC",0,IF($L2315="Nso",0,VLOOKUP($A2312,'Marks Entry'!$B$9:$FN$108,86,0)))</f>
        <v>0</v>
      </c>
      <c r="M2329" s="1276"/>
      <c r="N2329" s="537">
        <f t="shared" si="191"/>
        <v>0</v>
      </c>
      <c r="O2329" s="544" t="str">
        <f>IF($L2315="TC",0,IF($L2315="Nso",0,VLOOKUP($A2312,'Marks Entry'!$B$9:$FN$108,90,0)))</f>
        <v>E</v>
      </c>
      <c r="P2329" s="1007"/>
    </row>
    <row r="2330" spans="1:16" s="73" customFormat="1" ht="20.45" customHeight="1">
      <c r="A2330" s="1425"/>
      <c r="B2330" s="543" t="s">
        <v>210</v>
      </c>
      <c r="C2330" s="1271" t="str">
        <f>'Marks Entry'!$CN$3</f>
        <v>MATHEMATICS</v>
      </c>
      <c r="D2330" s="1272"/>
      <c r="E2330" s="527">
        <f>IF($L2315="TC",0,IF($L2315="Nso",0,VLOOKUP($A2312,'Marks Entry'!$B$9:$FN$108,93,0)))</f>
        <v>0</v>
      </c>
      <c r="F2330" s="527">
        <f>IF($L2315="TC",0,IF($L2315="Nso",0,VLOOKUP($A2312,'Marks Entry'!$B$9:$FN$108,96,0)))</f>
        <v>0</v>
      </c>
      <c r="G2330" s="527">
        <f>IF($L2315="TC",0,IF($L2315="Nso",0,VLOOKUP($A2312,'Marks Entry'!$B$9:$FN$108,99,0)))</f>
        <v>0</v>
      </c>
      <c r="H2330" s="529">
        <f t="shared" si="189"/>
        <v>0</v>
      </c>
      <c r="I2330" s="1273">
        <f>IF($L2315="TC",0,IF($L2315="Nso",0,VLOOKUP($A2312,'Marks Entry'!$B$9:$FN$108,103,0)))</f>
        <v>0</v>
      </c>
      <c r="J2330" s="1274"/>
      <c r="K2330" s="533">
        <f t="shared" si="190"/>
        <v>0</v>
      </c>
      <c r="L2330" s="1275">
        <f>IF($L2315="TC",0,IF($L2315="Nso",0,VLOOKUP($A2312,'Marks Entry'!$B$9:$FN$108,106,0)))</f>
        <v>0</v>
      </c>
      <c r="M2330" s="1276"/>
      <c r="N2330" s="537">
        <f t="shared" si="191"/>
        <v>0</v>
      </c>
      <c r="O2330" s="544" t="str">
        <f>IF($L2315="TC",0,IF($L2315="Nso",0,VLOOKUP($A2312,'Marks Entry'!$B$9:$FN$108,110,0)))</f>
        <v>E</v>
      </c>
      <c r="P2330" s="1007"/>
    </row>
    <row r="2331" spans="1:16" s="73" customFormat="1" ht="20.45" customHeight="1" thickBot="1">
      <c r="A2331" s="1425"/>
      <c r="B2331" s="543" t="s">
        <v>210</v>
      </c>
      <c r="C2331" s="1277" t="str">
        <f>'Marks Entry'!$DH$3</f>
        <v>SOCIAL SCIENCE</v>
      </c>
      <c r="D2331" s="1278"/>
      <c r="E2331" s="527">
        <f>IF($L2315="TC",0,IF($L2315="Nso",0,VLOOKUP($A2312,'Marks Entry'!$B$9:$FN$108,113,0)))</f>
        <v>0</v>
      </c>
      <c r="F2331" s="527">
        <f>IF($L2315="TC",0,IF($L2315="Nso",0,VLOOKUP($A2312,'Marks Entry'!$B$9:$FN$108,116,0)))</f>
        <v>0</v>
      </c>
      <c r="G2331" s="527">
        <f>IF($L2315="TC",0,IF($L2315="Nso",0,VLOOKUP($A2312,'Marks Entry'!$B$9:$FN$108,119,0)))</f>
        <v>0</v>
      </c>
      <c r="H2331" s="530">
        <f t="shared" si="189"/>
        <v>0</v>
      </c>
      <c r="I2331" s="1279">
        <f>IF($L2315="TC",0,IF($L2315="Nso",0,VLOOKUP($A2312,'Marks Entry'!$B$9:$FN$108,123,0)))</f>
        <v>0</v>
      </c>
      <c r="J2331" s="1280"/>
      <c r="K2331" s="534">
        <f t="shared" si="190"/>
        <v>0</v>
      </c>
      <c r="L2331" s="1281">
        <f>IF($L2315="TC",0,IF($L2315="Nso",0,VLOOKUP($A2312,'Marks Entry'!$B$9:$FN$108,126,0)))</f>
        <v>0</v>
      </c>
      <c r="M2331" s="1282"/>
      <c r="N2331" s="537">
        <f t="shared" si="191"/>
        <v>0</v>
      </c>
      <c r="O2331" s="544" t="str">
        <f>IF($L2315="TC",0,IF($L2315="Nso",0,VLOOKUP($A2312,'Marks Entry'!$B$9:$FN$108,130,0)))</f>
        <v>E</v>
      </c>
      <c r="P2331" s="1007"/>
    </row>
    <row r="2332" spans="1:16" s="73" customFormat="1" ht="20.45" customHeight="1">
      <c r="A2332" s="1425"/>
      <c r="B2332" s="543" t="s">
        <v>210</v>
      </c>
      <c r="C2332" s="1350" t="s">
        <v>87</v>
      </c>
      <c r="D2332" s="1351"/>
      <c r="E2332" s="1352"/>
      <c r="F2332" s="1356" t="s">
        <v>88</v>
      </c>
      <c r="G2332" s="1357"/>
      <c r="H2332" s="1358" t="s">
        <v>89</v>
      </c>
      <c r="I2332" s="1358"/>
      <c r="J2332" s="1359" t="s">
        <v>44</v>
      </c>
      <c r="K2332" s="1360"/>
      <c r="L2332" s="236" t="s">
        <v>95</v>
      </c>
      <c r="M2332" s="691" t="s">
        <v>208</v>
      </c>
      <c r="N2332" s="200" t="s">
        <v>42</v>
      </c>
      <c r="O2332" s="545" t="s">
        <v>46</v>
      </c>
      <c r="P2332" s="1007"/>
    </row>
    <row r="2333" spans="1:16" s="73" customFormat="1" ht="20.45" customHeight="1" thickBot="1">
      <c r="A2333" s="1425"/>
      <c r="B2333" s="543" t="s">
        <v>210</v>
      </c>
      <c r="C2333" s="1353"/>
      <c r="D2333" s="1354"/>
      <c r="E2333" s="1355"/>
      <c r="F2333" s="1361">
        <f>IF($L2315="TC",0,IF($L2315="Nso",0,VLOOKUP($A2312,'Marks Entry'!$B$9:$FN$108,161,0)))</f>
        <v>1200</v>
      </c>
      <c r="G2333" s="1362"/>
      <c r="H2333" s="1363">
        <f>IF($L2315="TC",0,IF($L2315="Nso",0,VLOOKUP($A2312,'Marks Entry'!$B$9:$FN$108,162,0)))</f>
        <v>0</v>
      </c>
      <c r="I2333" s="1363"/>
      <c r="J2333" s="1364">
        <f>IF($L2315="TC",0,IF($L2315="Nso",0,VLOOKUP($A2312,'Marks Entry'!$B$9:$FN$108,163,0)))</f>
        <v>0</v>
      </c>
      <c r="K2333" s="1365"/>
      <c r="L2333" s="237" t="str">
        <f>IF($L2315="TC",0,IF($L2315="Nso",0,VLOOKUP($A2312,'Marks Entry'!$B$9:$FN$108,164,0)))</f>
        <v/>
      </c>
      <c r="M2333" s="237" t="str">
        <f>IF($L2315="TC",0,IF($L2315="Nso",0,VLOOKUP($A2312,'Marks Entry'!$B$9:$FN$108,165,0)))</f>
        <v/>
      </c>
      <c r="N2333" s="542" t="str">
        <f>IF($L2315="TC","TC",IF($L2315="Nso","NSO",VLOOKUP($A2312,'Marks Entry'!$B$9:$FN$108,166,0)))</f>
        <v>PROMOTED</v>
      </c>
      <c r="O2333" s="546" t="str">
        <f>IF($L2315="Nso",0,VLOOKUP($A2312,'Marks Entry'!$B$9:$FN$108,168,0))</f>
        <v/>
      </c>
      <c r="P2333" s="1007"/>
    </row>
    <row r="2334" spans="1:16" s="73" customFormat="1" ht="20.45" customHeight="1">
      <c r="A2334" s="1425"/>
      <c r="B2334" s="543" t="s">
        <v>210</v>
      </c>
      <c r="C2334" s="1332" t="s">
        <v>62</v>
      </c>
      <c r="D2334" s="1333"/>
      <c r="E2334" s="1333"/>
      <c r="F2334" s="1333"/>
      <c r="G2334" s="1333"/>
      <c r="H2334" s="1333"/>
      <c r="I2334" s="1334"/>
      <c r="J2334" s="1335" t="s">
        <v>63</v>
      </c>
      <c r="K2334" s="1335"/>
      <c r="L2334" s="1336"/>
      <c r="M2334" s="238">
        <f>IF($L2315="TC",0,IF($L2315="Nso",0,VLOOKUP($A2312,'Marks Entry'!$B$9:$FN$108,158,0)))</f>
        <v>0</v>
      </c>
      <c r="N2334" s="1337" t="s">
        <v>104</v>
      </c>
      <c r="O2334" s="1338"/>
      <c r="P2334" s="1007"/>
    </row>
    <row r="2335" spans="1:16" s="73" customFormat="1" ht="20.45" customHeight="1" thickBot="1">
      <c r="A2335" s="1425"/>
      <c r="B2335" s="543" t="s">
        <v>210</v>
      </c>
      <c r="C2335" s="1339" t="s">
        <v>57</v>
      </c>
      <c r="D2335" s="1340"/>
      <c r="E2335" s="1340"/>
      <c r="F2335" s="1341" t="s">
        <v>168</v>
      </c>
      <c r="G2335" s="1341"/>
      <c r="H2335" s="1341"/>
      <c r="I2335" s="523" t="s">
        <v>50</v>
      </c>
      <c r="J2335" s="1342" t="s">
        <v>64</v>
      </c>
      <c r="K2335" s="1342"/>
      <c r="L2335" s="1343"/>
      <c r="M2335" s="239">
        <f>IF($L2315="TC",0,IF($L2315="Nso",0,VLOOKUP($A2312,'Marks Entry'!$B$9:$FN$108,159,0)))</f>
        <v>0</v>
      </c>
      <c r="N2335" s="1344" t="str">
        <f>IF($L2315="TC",0,IF($L2315="Nso",0,VLOOKUP($A2312,'Marks Entry'!$B$9:$FN$108,160,0)))</f>
        <v/>
      </c>
      <c r="O2335" s="1345"/>
      <c r="P2335" s="1007"/>
    </row>
    <row r="2336" spans="1:16" s="73" customFormat="1" ht="20.45" customHeight="1">
      <c r="A2336" s="1425"/>
      <c r="B2336" s="543" t="s">
        <v>210</v>
      </c>
      <c r="C2336" s="1339"/>
      <c r="D2336" s="1340"/>
      <c r="E2336" s="1340"/>
      <c r="F2336" s="1341"/>
      <c r="G2336" s="1341"/>
      <c r="H2336" s="1341"/>
      <c r="I2336" s="524" t="s">
        <v>102</v>
      </c>
      <c r="J2336" s="1346" t="s">
        <v>65</v>
      </c>
      <c r="K2336" s="1346"/>
      <c r="L2336" s="1347"/>
      <c r="M2336" s="1348" t="str">
        <f>IF($L2315="TC",0,IF($L2315="Nso",0,VLOOKUP($A2312,'Marks Entry'!$B$9:$FN$108,169,0)))</f>
        <v>Need Improvement</v>
      </c>
      <c r="N2336" s="1348"/>
      <c r="O2336" s="1349"/>
      <c r="P2336" s="1007"/>
    </row>
    <row r="2337" spans="1:16" s="73" customFormat="1" ht="20.45" customHeight="1">
      <c r="A2337" s="1425"/>
      <c r="B2337" s="543" t="s">
        <v>210</v>
      </c>
      <c r="C2337" s="1397" t="str">
        <f>'Marks Entry'!$EB$3</f>
        <v>Work Exp.</v>
      </c>
      <c r="D2337" s="1398"/>
      <c r="E2337" s="1399"/>
      <c r="F2337" s="1400" t="str">
        <f>IF($L2315="TC",0,IF($L2315="Nso",0,VLOOKUP($A2312,'Marks Entry'!$B$9:$GM$108,186,0)))</f>
        <v>0/100</v>
      </c>
      <c r="G2337" s="1400"/>
      <c r="H2337" s="1400"/>
      <c r="I2337" s="59" t="str">
        <f>IF($L2315="TC",0,IF($L2315="Nso",0,VLOOKUP($A2312,'Marks Entry'!$B$9:$GM$108,139,0)))</f>
        <v>E</v>
      </c>
      <c r="J2337" s="1401" t="s">
        <v>81</v>
      </c>
      <c r="K2337" s="1401"/>
      <c r="L2337" s="1402"/>
      <c r="M2337" s="1403">
        <f>'Marks Entry'!$AA$2</f>
        <v>45041</v>
      </c>
      <c r="N2337" s="1403"/>
      <c r="O2337" s="1404"/>
      <c r="P2337" s="1007"/>
    </row>
    <row r="2338" spans="1:16" s="73" customFormat="1" ht="20.45" customHeight="1">
      <c r="A2338" s="1425"/>
      <c r="B2338" s="543" t="s">
        <v>210</v>
      </c>
      <c r="C2338" s="1405" t="str">
        <f>'Marks Entry'!$EK$3</f>
        <v>Art Edu.</v>
      </c>
      <c r="D2338" s="1400"/>
      <c r="E2338" s="1400"/>
      <c r="F2338" s="1406" t="str">
        <f>IF($L2315="TC",0,IF($L2315="Nso",0,VLOOKUP($A2312,'Marks Entry'!$B$9:$GM$108,190,0)))</f>
        <v>0/100</v>
      </c>
      <c r="G2338" s="1407"/>
      <c r="H2338" s="1408"/>
      <c r="I2338" s="59" t="str">
        <f>IF($L2315="TC",0,IF($L2315="Nso",0,VLOOKUP($A2312,'Marks Entry'!$B$9:$GM$108,148,0)))</f>
        <v>E</v>
      </c>
      <c r="J2338" s="1409"/>
      <c r="K2338" s="1409"/>
      <c r="L2338" s="1410"/>
      <c r="M2338" s="1410"/>
      <c r="N2338" s="1410"/>
      <c r="O2338" s="1411"/>
      <c r="P2338" s="1007"/>
    </row>
    <row r="2339" spans="1:16" s="73" customFormat="1" ht="20.45" customHeight="1">
      <c r="A2339" s="1425"/>
      <c r="B2339" s="543" t="s">
        <v>210</v>
      </c>
      <c r="C2339" s="1366" t="str">
        <f>'Marks Entry'!$ET$3</f>
        <v>HEALTH &amp; PHY. EDU.</v>
      </c>
      <c r="D2339" s="1367"/>
      <c r="E2339" s="1367"/>
      <c r="F2339" s="1368" t="str">
        <f>IF($L2315="TC",0,IF($L2315="Nso",0,VLOOKUP($A2312,'Marks Entry'!$B$9:$GM$108,194,0)))</f>
        <v>0/100</v>
      </c>
      <c r="G2339" s="1369"/>
      <c r="H2339" s="1370"/>
      <c r="I2339" s="59" t="str">
        <f>IF($L2315="TC",0,IF($L2315="Nso",0,VLOOKUP($A2312,'Marks Entry'!$B$9:$GM$108,157,0)))</f>
        <v>E</v>
      </c>
      <c r="J2339" s="1371" t="s">
        <v>77</v>
      </c>
      <c r="K2339" s="1372"/>
      <c r="L2339" s="1373"/>
      <c r="M2339" s="1377"/>
      <c r="N2339" s="1372"/>
      <c r="O2339" s="1378"/>
      <c r="P2339" s="1007"/>
    </row>
    <row r="2340" spans="1:16" s="73" customFormat="1" ht="20.45" customHeight="1">
      <c r="A2340" s="1425"/>
      <c r="B2340" s="543" t="s">
        <v>210</v>
      </c>
      <c r="C2340" s="1381" t="s">
        <v>66</v>
      </c>
      <c r="D2340" s="1382"/>
      <c r="E2340" s="1382"/>
      <c r="F2340" s="1382"/>
      <c r="G2340" s="1382"/>
      <c r="H2340" s="1382"/>
      <c r="I2340" s="1383"/>
      <c r="J2340" s="1374"/>
      <c r="K2340" s="1375"/>
      <c r="L2340" s="1376"/>
      <c r="M2340" s="1379"/>
      <c r="N2340" s="1375"/>
      <c r="O2340" s="1380"/>
      <c r="P2340" s="1007"/>
    </row>
    <row r="2341" spans="1:16" s="73" customFormat="1" ht="20.45" customHeight="1" thickBot="1">
      <c r="A2341" s="1425"/>
      <c r="B2341" s="543" t="s">
        <v>210</v>
      </c>
      <c r="C2341" s="60" t="s">
        <v>67</v>
      </c>
      <c r="D2341" s="1384" t="s">
        <v>72</v>
      </c>
      <c r="E2341" s="1385"/>
      <c r="F2341" s="1384" t="s">
        <v>73</v>
      </c>
      <c r="G2341" s="1386"/>
      <c r="H2341" s="1386"/>
      <c r="I2341" s="1387"/>
      <c r="J2341" s="1388" t="s">
        <v>78</v>
      </c>
      <c r="K2341" s="1389"/>
      <c r="L2341" s="1389"/>
      <c r="M2341" s="1389"/>
      <c r="N2341" s="1389"/>
      <c r="O2341" s="1390"/>
      <c r="P2341" s="1007"/>
    </row>
    <row r="2342" spans="1:16" s="73" customFormat="1" ht="20.45" customHeight="1">
      <c r="A2342" s="1425"/>
      <c r="B2342" s="543" t="s">
        <v>210</v>
      </c>
      <c r="C2342" s="690" t="s">
        <v>68</v>
      </c>
      <c r="D2342" s="1328" t="s">
        <v>211</v>
      </c>
      <c r="E2342" s="1327"/>
      <c r="F2342" s="1394" t="s">
        <v>74</v>
      </c>
      <c r="G2342" s="1395"/>
      <c r="H2342" s="1395"/>
      <c r="I2342" s="1396"/>
      <c r="J2342" s="1391"/>
      <c r="K2342" s="1392"/>
      <c r="L2342" s="1392"/>
      <c r="M2342" s="1392"/>
      <c r="N2342" s="1392"/>
      <c r="O2342" s="1393"/>
      <c r="P2342" s="1007"/>
    </row>
    <row r="2343" spans="1:16" s="73" customFormat="1" ht="20.45" customHeight="1">
      <c r="A2343" s="1425"/>
      <c r="B2343" s="543" t="s">
        <v>210</v>
      </c>
      <c r="C2343" s="689" t="s">
        <v>69</v>
      </c>
      <c r="D2343" s="1275" t="s">
        <v>212</v>
      </c>
      <c r="E2343" s="1274"/>
      <c r="F2343" s="1413" t="s">
        <v>75</v>
      </c>
      <c r="G2343" s="1414"/>
      <c r="H2343" s="1414"/>
      <c r="I2343" s="1415"/>
      <c r="J2343" s="1391"/>
      <c r="K2343" s="1392"/>
      <c r="L2343" s="1392"/>
      <c r="M2343" s="1392"/>
      <c r="N2343" s="1392"/>
      <c r="O2343" s="1393"/>
      <c r="P2343" s="1007"/>
    </row>
    <row r="2344" spans="1:16" s="73" customFormat="1" ht="20.45" customHeight="1">
      <c r="A2344" s="1425"/>
      <c r="B2344" s="543" t="s">
        <v>210</v>
      </c>
      <c r="C2344" s="689" t="s">
        <v>71</v>
      </c>
      <c r="D2344" s="1275" t="s">
        <v>213</v>
      </c>
      <c r="E2344" s="1274"/>
      <c r="F2344" s="1413" t="s">
        <v>76</v>
      </c>
      <c r="G2344" s="1414"/>
      <c r="H2344" s="1414"/>
      <c r="I2344" s="1415"/>
      <c r="J2344" s="1416" t="s">
        <v>90</v>
      </c>
      <c r="K2344" s="1417"/>
      <c r="L2344" s="1417"/>
      <c r="M2344" s="1417"/>
      <c r="N2344" s="1417"/>
      <c r="O2344" s="1418"/>
      <c r="P2344" s="1007"/>
    </row>
    <row r="2345" spans="1:16" s="73" customFormat="1" ht="20.45" customHeight="1">
      <c r="A2345" s="1425"/>
      <c r="B2345" s="543" t="s">
        <v>210</v>
      </c>
      <c r="C2345" s="689" t="s">
        <v>70</v>
      </c>
      <c r="D2345" s="1275" t="s">
        <v>214</v>
      </c>
      <c r="E2345" s="1274"/>
      <c r="F2345" s="1413" t="s">
        <v>103</v>
      </c>
      <c r="G2345" s="1414"/>
      <c r="H2345" s="1414"/>
      <c r="I2345" s="1415"/>
      <c r="J2345" s="1416"/>
      <c r="K2345" s="1417"/>
      <c r="L2345" s="1417"/>
      <c r="M2345" s="1417"/>
      <c r="N2345" s="1417"/>
      <c r="O2345" s="1418"/>
      <c r="P2345" s="1007"/>
    </row>
    <row r="2346" spans="1:16" s="73" customFormat="1" ht="20.45" customHeight="1" thickBot="1">
      <c r="A2346" s="1425"/>
      <c r="B2346" s="547" t="s">
        <v>210</v>
      </c>
      <c r="C2346" s="548" t="s">
        <v>153</v>
      </c>
      <c r="D2346" s="1281" t="s">
        <v>215</v>
      </c>
      <c r="E2346" s="1280"/>
      <c r="F2346" s="1422" t="s">
        <v>216</v>
      </c>
      <c r="G2346" s="1423"/>
      <c r="H2346" s="1423"/>
      <c r="I2346" s="1424"/>
      <c r="J2346" s="1419"/>
      <c r="K2346" s="1420"/>
      <c r="L2346" s="1420"/>
      <c r="M2346" s="1420"/>
      <c r="N2346" s="1420"/>
      <c r="O2346" s="1421"/>
      <c r="P2346" s="1007"/>
    </row>
    <row r="2347" spans="1:16" s="73" customFormat="1" ht="9.75" customHeight="1">
      <c r="A2347" s="1303"/>
      <c r="B2347" s="1303"/>
      <c r="C2347" s="1303"/>
      <c r="D2347" s="1303"/>
      <c r="E2347" s="1303"/>
      <c r="F2347" s="1303"/>
      <c r="G2347" s="1303"/>
      <c r="H2347" s="1303"/>
      <c r="I2347" s="1303"/>
      <c r="J2347" s="1303"/>
      <c r="K2347" s="1303"/>
      <c r="L2347" s="1303"/>
      <c r="M2347" s="1303"/>
      <c r="N2347" s="1303"/>
      <c r="O2347" s="1303"/>
      <c r="P2347" s="1303"/>
    </row>
    <row r="2348" spans="1:16" s="73" customFormat="1" ht="17.25" customHeight="1" thickBot="1">
      <c r="A2348" s="241">
        <f>A2312+1</f>
        <v>65</v>
      </c>
      <c r="B2348" s="1302" t="s">
        <v>53</v>
      </c>
      <c r="C2348" s="1302"/>
      <c r="D2348" s="1302"/>
      <c r="E2348" s="1302"/>
      <c r="F2348" s="1302"/>
      <c r="G2348" s="1302"/>
      <c r="H2348" s="1302"/>
      <c r="I2348" s="1302"/>
      <c r="J2348" s="1302"/>
      <c r="K2348" s="1302"/>
      <c r="L2348" s="1302"/>
      <c r="M2348" s="1302"/>
      <c r="N2348" s="1302"/>
      <c r="O2348" s="1302"/>
      <c r="P2348" s="1007"/>
    </row>
    <row r="2349" spans="1:16" s="73" customFormat="1" ht="44.25" customHeight="1">
      <c r="A2349" s="1425"/>
      <c r="B2349" s="1304" t="str">
        <f>IF(L2351&gt;0,CONCATENATE(I2351,L2351),0)</f>
        <v>Roll No.:-965</v>
      </c>
      <c r="C2349" s="1306"/>
      <c r="D2349" s="1308" t="str">
        <f>Master!$E$8</f>
        <v>Govt. Sr. Secondary School Raimalwada</v>
      </c>
      <c r="E2349" s="1309"/>
      <c r="F2349" s="1309"/>
      <c r="G2349" s="1309"/>
      <c r="H2349" s="1309"/>
      <c r="I2349" s="1309"/>
      <c r="J2349" s="1309"/>
      <c r="K2349" s="1309"/>
      <c r="L2349" s="1309"/>
      <c r="M2349" s="1309"/>
      <c r="N2349" s="1309"/>
      <c r="O2349" s="1310"/>
      <c r="P2349" s="1007"/>
    </row>
    <row r="2350" spans="1:16" s="73" customFormat="1" ht="26.25" customHeight="1" thickBot="1">
      <c r="A2350" s="1425"/>
      <c r="B2350" s="1305"/>
      <c r="C2350" s="1307"/>
      <c r="D2350" s="1311" t="str">
        <f>Master!$E$11</f>
        <v>P.S.-Bapini (Jodhpur)</v>
      </c>
      <c r="E2350" s="1311"/>
      <c r="F2350" s="1311"/>
      <c r="G2350" s="1311"/>
      <c r="H2350" s="1311"/>
      <c r="I2350" s="1311"/>
      <c r="J2350" s="1311"/>
      <c r="K2350" s="1311"/>
      <c r="L2350" s="1311"/>
      <c r="M2350" s="1311"/>
      <c r="N2350" s="1311"/>
      <c r="O2350" s="1312"/>
      <c r="P2350" s="1007"/>
    </row>
    <row r="2351" spans="1:16" s="73" customFormat="1" ht="15" customHeight="1">
      <c r="A2351" s="1425"/>
      <c r="B2351" s="1313"/>
      <c r="C2351" s="1314" t="s">
        <v>163</v>
      </c>
      <c r="D2351" s="1315"/>
      <c r="E2351" s="1315"/>
      <c r="F2351" s="1315"/>
      <c r="G2351" s="1315"/>
      <c r="H2351" s="1316"/>
      <c r="I2351" s="1320" t="s">
        <v>125</v>
      </c>
      <c r="J2351" s="1321"/>
      <c r="K2351" s="1321"/>
      <c r="L2351" s="1286">
        <f>VLOOKUP(A2348,'Marks Entry'!$B$9:$G$108,6)</f>
        <v>965</v>
      </c>
      <c r="M2351" s="1288" t="str">
        <f>CONCATENATE('Marks Entry'!$C$3,"0",'Marks Entry'!$G$3)</f>
        <v>School U-Dise Code :-08151106901</v>
      </c>
      <c r="N2351" s="1289"/>
      <c r="O2351" s="1290"/>
      <c r="P2351" s="1007"/>
    </row>
    <row r="2352" spans="1:16" s="73" customFormat="1" ht="15" customHeight="1">
      <c r="A2352" s="1425"/>
      <c r="B2352" s="1313"/>
      <c r="C2352" s="1314"/>
      <c r="D2352" s="1315"/>
      <c r="E2352" s="1315"/>
      <c r="F2352" s="1315"/>
      <c r="G2352" s="1315"/>
      <c r="H2352" s="1316"/>
      <c r="I2352" s="1320"/>
      <c r="J2352" s="1321"/>
      <c r="K2352" s="1321"/>
      <c r="L2352" s="1286"/>
      <c r="M2352" s="1291" t="str">
        <f>CONCATENATE('Marks Entry'!$I$3,'Marks Entry'!$J$3)</f>
        <v>Session :-2022-23</v>
      </c>
      <c r="N2352" s="1292"/>
      <c r="O2352" s="1293"/>
      <c r="P2352" s="1007"/>
    </row>
    <row r="2353" spans="1:16" s="73" customFormat="1" ht="15" customHeight="1" thickBot="1">
      <c r="A2353" s="1425"/>
      <c r="B2353" s="1313"/>
      <c r="C2353" s="1317"/>
      <c r="D2353" s="1318"/>
      <c r="E2353" s="1318"/>
      <c r="F2353" s="1318"/>
      <c r="G2353" s="1318"/>
      <c r="H2353" s="1319"/>
      <c r="I2353" s="1322"/>
      <c r="J2353" s="1323"/>
      <c r="K2353" s="1323"/>
      <c r="L2353" s="1287"/>
      <c r="M2353" s="1294"/>
      <c r="N2353" s="1295"/>
      <c r="O2353" s="1296"/>
      <c r="P2353" s="1007"/>
    </row>
    <row r="2354" spans="1:16" s="73" customFormat="1" ht="19.5" customHeight="1">
      <c r="A2354" s="1425"/>
      <c r="B2354" s="543" t="s">
        <v>210</v>
      </c>
      <c r="C2354" s="1297" t="s">
        <v>21</v>
      </c>
      <c r="D2354" s="1298"/>
      <c r="E2354" s="1298"/>
      <c r="F2354" s="1298"/>
      <c r="G2354" s="1299"/>
      <c r="H2354" s="13" t="s">
        <v>161</v>
      </c>
      <c r="I2354" s="1300">
        <f>VLOOKUP($A2348,'Marks Entry'!$B$9:$FN$108,4,0)</f>
        <v>0</v>
      </c>
      <c r="J2354" s="1300"/>
      <c r="K2354" s="1300"/>
      <c r="L2354" s="1300"/>
      <c r="M2354" s="1300"/>
      <c r="N2354" s="1300"/>
      <c r="O2354" s="1301"/>
      <c r="P2354" s="1007"/>
    </row>
    <row r="2355" spans="1:16" s="73" customFormat="1" ht="19.5" customHeight="1">
      <c r="A2355" s="1425"/>
      <c r="B2355" s="543" t="s">
        <v>210</v>
      </c>
      <c r="C2355" s="1283" t="s">
        <v>23</v>
      </c>
      <c r="D2355" s="1284"/>
      <c r="E2355" s="1284"/>
      <c r="F2355" s="1284"/>
      <c r="G2355" s="1285"/>
      <c r="H2355" s="25" t="s">
        <v>161</v>
      </c>
      <c r="I2355" s="1252">
        <f>VLOOKUP($A2348,'Marks Entry'!$B$9:$FN$108,7,0)</f>
        <v>0</v>
      </c>
      <c r="J2355" s="1252"/>
      <c r="K2355" s="1252"/>
      <c r="L2355" s="1252"/>
      <c r="M2355" s="1252"/>
      <c r="N2355" s="1252"/>
      <c r="O2355" s="1253"/>
      <c r="P2355" s="1007"/>
    </row>
    <row r="2356" spans="1:16" s="73" customFormat="1" ht="19.5" customHeight="1">
      <c r="A2356" s="1425"/>
      <c r="B2356" s="543" t="s">
        <v>210</v>
      </c>
      <c r="C2356" s="1283" t="s">
        <v>24</v>
      </c>
      <c r="D2356" s="1284"/>
      <c r="E2356" s="1284"/>
      <c r="F2356" s="1284"/>
      <c r="G2356" s="1285"/>
      <c r="H2356" s="25" t="s">
        <v>161</v>
      </c>
      <c r="I2356" s="1252">
        <f>VLOOKUP($A2348,'Marks Entry'!$B$9:$FN$108,8,0)</f>
        <v>0</v>
      </c>
      <c r="J2356" s="1252"/>
      <c r="K2356" s="1252"/>
      <c r="L2356" s="1252"/>
      <c r="M2356" s="1252"/>
      <c r="N2356" s="1252"/>
      <c r="O2356" s="1253"/>
      <c r="P2356" s="1007"/>
    </row>
    <row r="2357" spans="1:16" s="73" customFormat="1" ht="19.5" customHeight="1">
      <c r="A2357" s="1425"/>
      <c r="B2357" s="543" t="s">
        <v>210</v>
      </c>
      <c r="C2357" s="1283" t="s">
        <v>55</v>
      </c>
      <c r="D2357" s="1284"/>
      <c r="E2357" s="1284"/>
      <c r="F2357" s="1284"/>
      <c r="G2357" s="1285"/>
      <c r="H2357" s="25" t="s">
        <v>161</v>
      </c>
      <c r="I2357" s="1252">
        <f>VLOOKUP($A2348,'Marks Entry'!$B$9:$FN$108,9,0)</f>
        <v>0</v>
      </c>
      <c r="J2357" s="1252"/>
      <c r="K2357" s="1252"/>
      <c r="L2357" s="1252"/>
      <c r="M2357" s="1252"/>
      <c r="N2357" s="1252"/>
      <c r="O2357" s="1253"/>
      <c r="P2357" s="1007"/>
    </row>
    <row r="2358" spans="1:16" s="73" customFormat="1" ht="19.5" customHeight="1">
      <c r="A2358" s="1425"/>
      <c r="B2358" s="543" t="s">
        <v>210</v>
      </c>
      <c r="C2358" s="1283" t="s">
        <v>56</v>
      </c>
      <c r="D2358" s="1284"/>
      <c r="E2358" s="1284"/>
      <c r="F2358" s="1284"/>
      <c r="G2358" s="1285"/>
      <c r="H2358" s="25" t="s">
        <v>161</v>
      </c>
      <c r="I2358" s="1251" t="str">
        <f>CONCATENATE('Marks Entry'!$G$4,'Marks Entry'!$J$4)</f>
        <v>6(A)</v>
      </c>
      <c r="J2358" s="1252"/>
      <c r="K2358" s="1252"/>
      <c r="L2358" s="1252"/>
      <c r="M2358" s="1252"/>
      <c r="N2358" s="1252"/>
      <c r="O2358" s="1253"/>
      <c r="P2358" s="1007"/>
    </row>
    <row r="2359" spans="1:16" s="73" customFormat="1" ht="19.5" customHeight="1" thickBot="1">
      <c r="A2359" s="1425"/>
      <c r="B2359" s="543" t="s">
        <v>210</v>
      </c>
      <c r="C2359" s="1254" t="s">
        <v>26</v>
      </c>
      <c r="D2359" s="1255"/>
      <c r="E2359" s="1255"/>
      <c r="F2359" s="1255"/>
      <c r="G2359" s="1256"/>
      <c r="H2359" s="61" t="s">
        <v>161</v>
      </c>
      <c r="I2359" s="1257">
        <f>VLOOKUP($A2348,'Marks Entry'!$B$9:$FN$108,10,0)</f>
        <v>0</v>
      </c>
      <c r="J2359" s="1257"/>
      <c r="K2359" s="1257"/>
      <c r="L2359" s="1257"/>
      <c r="M2359" s="1257"/>
      <c r="N2359" s="1257"/>
      <c r="O2359" s="1258"/>
      <c r="P2359" s="1007"/>
    </row>
    <row r="2360" spans="1:16" s="73" customFormat="1" ht="34.5" customHeight="1">
      <c r="A2360" s="1425"/>
      <c r="B2360" s="543" t="s">
        <v>210</v>
      </c>
      <c r="C2360" s="1259" t="s">
        <v>57</v>
      </c>
      <c r="D2360" s="1260"/>
      <c r="E2360" s="525" t="s">
        <v>82</v>
      </c>
      <c r="F2360" s="525" t="s">
        <v>83</v>
      </c>
      <c r="G2360" s="525" t="str">
        <f>'Marks Entry'!$R$5</f>
        <v>No Bag Day Activity</v>
      </c>
      <c r="H2360" s="521" t="s">
        <v>32</v>
      </c>
      <c r="I2360" s="1261" t="s">
        <v>58</v>
      </c>
      <c r="J2360" s="1262"/>
      <c r="K2360" s="522" t="s">
        <v>203</v>
      </c>
      <c r="L2360" s="1263" t="s">
        <v>94</v>
      </c>
      <c r="M2360" s="1264"/>
      <c r="N2360" s="535" t="s">
        <v>86</v>
      </c>
      <c r="O2360" s="1265" t="s">
        <v>101</v>
      </c>
      <c r="P2360" s="1007"/>
    </row>
    <row r="2361" spans="1:16" s="73" customFormat="1" ht="20.45" customHeight="1" thickBot="1">
      <c r="A2361" s="1425"/>
      <c r="B2361" s="543" t="s">
        <v>210</v>
      </c>
      <c r="C2361" s="1267" t="s">
        <v>59</v>
      </c>
      <c r="D2361" s="1268"/>
      <c r="E2361" s="549">
        <f>'Marks Entry'!$N$7</f>
        <v>10</v>
      </c>
      <c r="F2361" s="549">
        <f>'Marks Entry'!$Q$7</f>
        <v>10</v>
      </c>
      <c r="G2361" s="549">
        <f>'Marks Entry'!$T$7</f>
        <v>10</v>
      </c>
      <c r="H2361" s="111">
        <f>SUM(E2361:G2361)</f>
        <v>30</v>
      </c>
      <c r="I2361" s="1269">
        <f>'Marks Entry'!$X$7</f>
        <v>70</v>
      </c>
      <c r="J2361" s="1270"/>
      <c r="K2361" s="531">
        <f>SUM(H2361,I2361)</f>
        <v>100</v>
      </c>
      <c r="L2361" s="1330">
        <f>'Marks Entry'!$AA$7</f>
        <v>100</v>
      </c>
      <c r="M2361" s="1331"/>
      <c r="N2361" s="536">
        <f>H2361+I2361+L2361</f>
        <v>200</v>
      </c>
      <c r="O2361" s="1266"/>
      <c r="P2361" s="1007"/>
    </row>
    <row r="2362" spans="1:16" s="73" customFormat="1" ht="20.45" customHeight="1">
      <c r="A2362" s="1425"/>
      <c r="B2362" s="543" t="s">
        <v>210</v>
      </c>
      <c r="C2362" s="1324" t="str">
        <f>'Marks Entry'!$L$3</f>
        <v>HINDI</v>
      </c>
      <c r="D2362" s="1325"/>
      <c r="E2362" s="527">
        <f>IF($L2351="TC",0,IF($L2351="Nso",0,VLOOKUP($A2348,'Marks Entry'!$B$9:$FN$108,13,0)))</f>
        <v>0</v>
      </c>
      <c r="F2362" s="527">
        <f>IF($L2351="TC",0,IF($L2351="Nso",0,VLOOKUP($A2348,'Marks Entry'!$B$9:$FN$108,16,0)))</f>
        <v>0</v>
      </c>
      <c r="G2362" s="527">
        <f>IF($L2351="TC",0,IF($L2351="Nso",0,VLOOKUP($A2348,'Marks Entry'!$B$9:$FN$108,19,0)))</f>
        <v>0</v>
      </c>
      <c r="H2362" s="528">
        <f>SUM(E2362:G2362)</f>
        <v>0</v>
      </c>
      <c r="I2362" s="1326">
        <f>IF($L2351="TC",0,IF($L2351="Nso",0,VLOOKUP($A2348,'Marks Entry'!$B$9:$FN$108,23,0)))</f>
        <v>0</v>
      </c>
      <c r="J2362" s="1327"/>
      <c r="K2362" s="532">
        <f>SUM(H2362,I2362)</f>
        <v>0</v>
      </c>
      <c r="L2362" s="1328">
        <f>IF($L2351="TC",0,IF($L2351="Nso",0,VLOOKUP($A2348,'Marks Entry'!$B$9:$FN$108,26,0)))</f>
        <v>0</v>
      </c>
      <c r="M2362" s="1329"/>
      <c r="N2362" s="537">
        <f>SUM(H2362,I2362,L2362)</f>
        <v>0</v>
      </c>
      <c r="O2362" s="544" t="str">
        <f>IF($L2351="TC",0,IF($L2351="Nso",0,VLOOKUP($A2348,'Marks Entry'!$B$9:$FN$108,30,0)))</f>
        <v>E</v>
      </c>
      <c r="P2362" s="1007"/>
    </row>
    <row r="2363" spans="1:16" s="73" customFormat="1" ht="20.45" customHeight="1">
      <c r="A2363" s="1425"/>
      <c r="B2363" s="543" t="s">
        <v>210</v>
      </c>
      <c r="C2363" s="1271" t="str">
        <f>'Marks Entry'!$AF$3</f>
        <v>ENGLISH</v>
      </c>
      <c r="D2363" s="1272"/>
      <c r="E2363" s="527">
        <f>IF($L2351="TC",0,IF($L2351="Nso",0,VLOOKUP($A2348,'Marks Entry'!$B$9:$FN$108,33,0)))</f>
        <v>0</v>
      </c>
      <c r="F2363" s="527">
        <f>IF($L2351="TC",0,IF($L2351="Nso",0,VLOOKUP($A2348,'Marks Entry'!$B$9:$FN$108,36,0)))</f>
        <v>0</v>
      </c>
      <c r="G2363" s="527">
        <f>IF($L2351="TC",0,IF($L2351="Nso",0,VLOOKUP($A2348,'Marks Entry'!$B$9:$FN$108,39,0)))</f>
        <v>0</v>
      </c>
      <c r="H2363" s="529">
        <f t="shared" ref="H2363:H2367" si="192">SUM(E2363:G2363)</f>
        <v>0</v>
      </c>
      <c r="I2363" s="1273">
        <f>IF($L2351="TC",0,IF($L2351="Nso",0,VLOOKUP($A2348,'Marks Entry'!$B$9:$FN$108,43,0)))</f>
        <v>0</v>
      </c>
      <c r="J2363" s="1274"/>
      <c r="K2363" s="533">
        <f t="shared" ref="K2363:K2367" si="193">SUM(H2363,I2363)</f>
        <v>0</v>
      </c>
      <c r="L2363" s="1275">
        <f>IF($L2351="TC",0,IF($L2351="Nso",0,VLOOKUP($A2348,'Marks Entry'!$B$9:$FN$108,46,0)))</f>
        <v>0</v>
      </c>
      <c r="M2363" s="1276"/>
      <c r="N2363" s="537">
        <f t="shared" ref="N2363:N2367" si="194">SUM(H2363,I2363,L2363)</f>
        <v>0</v>
      </c>
      <c r="O2363" s="544" t="str">
        <f>IF($L2351="TC",0,IF($L2351="Nso",0,VLOOKUP($A2348,'Marks Entry'!$B$9:$FN$108,50,0)))</f>
        <v>E</v>
      </c>
      <c r="P2363" s="1007"/>
    </row>
    <row r="2364" spans="1:16" s="73" customFormat="1" ht="20.45" customHeight="1">
      <c r="A2364" s="1425"/>
      <c r="B2364" s="543" t="s">
        <v>210</v>
      </c>
      <c r="C2364" s="1271" t="str">
        <f>'Marks Entry'!$AZ$3</f>
        <v>SANSKRIT</v>
      </c>
      <c r="D2364" s="1272"/>
      <c r="E2364" s="527">
        <f>IF($L2351="TC",0,IF($L2351="Nso",0,VLOOKUP($A2348,'Marks Entry'!$B$9:$FN$108,53,0)))</f>
        <v>0</v>
      </c>
      <c r="F2364" s="527">
        <f>IF($L2351="TC",0,IF($L2351="TC",0,IF($L2351="Nso",0,VLOOKUP($A2348,'Marks Entry'!$B$9:$FN$108,56,0))))</f>
        <v>0</v>
      </c>
      <c r="G2364" s="527">
        <f>IF($L2351="TC",0,IF($L2351="TC",0,IF($L2351="Nso",0,VLOOKUP($A2348,'Marks Entry'!$B$9:$FN$108,59,0))))</f>
        <v>0</v>
      </c>
      <c r="H2364" s="529">
        <f t="shared" si="192"/>
        <v>0</v>
      </c>
      <c r="I2364" s="1273">
        <f>IF($L2351="TC",0,IF($L2351="Nso",0,VLOOKUP($A2348,'Marks Entry'!$B$9:$FN$108,63,0)))</f>
        <v>0</v>
      </c>
      <c r="J2364" s="1274"/>
      <c r="K2364" s="533">
        <f t="shared" si="193"/>
        <v>0</v>
      </c>
      <c r="L2364" s="1275">
        <f>IF($L2351="TC",0,IF($L2351="Nso",0,VLOOKUP($A2348,'Marks Entry'!$B$9:$FN$108,66,0)))</f>
        <v>0</v>
      </c>
      <c r="M2364" s="1276"/>
      <c r="N2364" s="537">
        <f t="shared" si="194"/>
        <v>0</v>
      </c>
      <c r="O2364" s="544" t="str">
        <f>IF($L2351="TC",0,IF($L2351="Nso",0,VLOOKUP($A2348,'Marks Entry'!$B$9:$FN$108,70,0)))</f>
        <v>E</v>
      </c>
      <c r="P2364" s="1007"/>
    </row>
    <row r="2365" spans="1:16" s="73" customFormat="1" ht="20.45" customHeight="1">
      <c r="A2365" s="1425"/>
      <c r="B2365" s="543" t="s">
        <v>210</v>
      </c>
      <c r="C2365" s="1271" t="str">
        <f>'Marks Entry'!$BT$3</f>
        <v>SCIENCE</v>
      </c>
      <c r="D2365" s="1272"/>
      <c r="E2365" s="527">
        <f>IF($L2351="TC",0,IF($L2351="Nso",0,VLOOKUP($A2348,'Marks Entry'!$B$9:$FN$108,73,0)))</f>
        <v>0</v>
      </c>
      <c r="F2365" s="527">
        <f>IF($L2351="TC",0,IF($L2351="Nso",0,VLOOKUP($A2348,'Marks Entry'!$B$9:$FN$108,76,0)))</f>
        <v>0</v>
      </c>
      <c r="G2365" s="527">
        <f>IF($L2351="TC",0,IF($L2351="Nso",0,VLOOKUP($A2348,'Marks Entry'!$B$9:$FN$108,79,0)))</f>
        <v>0</v>
      </c>
      <c r="H2365" s="529">
        <f t="shared" si="192"/>
        <v>0</v>
      </c>
      <c r="I2365" s="1273">
        <f>IF($L2351="TC",0,IF($L2351="Nso",0,VLOOKUP($A2348,'Marks Entry'!$B$9:$FN$108,83,0)))</f>
        <v>0</v>
      </c>
      <c r="J2365" s="1274"/>
      <c r="K2365" s="533">
        <f t="shared" si="193"/>
        <v>0</v>
      </c>
      <c r="L2365" s="1275">
        <f>IF($L2351="TC",0,IF($L2351="Nso",0,VLOOKUP($A2348,'Marks Entry'!$B$9:$FN$108,86,0)))</f>
        <v>0</v>
      </c>
      <c r="M2365" s="1276"/>
      <c r="N2365" s="537">
        <f t="shared" si="194"/>
        <v>0</v>
      </c>
      <c r="O2365" s="544" t="str">
        <f>IF($L2351="TC",0,IF($L2351="Nso",0,VLOOKUP($A2348,'Marks Entry'!$B$9:$FN$108,90,0)))</f>
        <v>E</v>
      </c>
      <c r="P2365" s="1007"/>
    </row>
    <row r="2366" spans="1:16" s="73" customFormat="1" ht="20.45" customHeight="1">
      <c r="A2366" s="1425"/>
      <c r="B2366" s="543" t="s">
        <v>210</v>
      </c>
      <c r="C2366" s="1271" t="str">
        <f>'Marks Entry'!$CN$3</f>
        <v>MATHEMATICS</v>
      </c>
      <c r="D2366" s="1272"/>
      <c r="E2366" s="527">
        <f>IF($L2351="TC",0,IF($L2351="Nso",0,VLOOKUP($A2348,'Marks Entry'!$B$9:$FN$108,93,0)))</f>
        <v>0</v>
      </c>
      <c r="F2366" s="527">
        <f>IF($L2351="TC",0,IF($L2351="Nso",0,VLOOKUP($A2348,'Marks Entry'!$B$9:$FN$108,96,0)))</f>
        <v>0</v>
      </c>
      <c r="G2366" s="527">
        <f>IF($L2351="TC",0,IF($L2351="Nso",0,VLOOKUP($A2348,'Marks Entry'!$B$9:$FN$108,99,0)))</f>
        <v>0</v>
      </c>
      <c r="H2366" s="529">
        <f t="shared" si="192"/>
        <v>0</v>
      </c>
      <c r="I2366" s="1273">
        <f>IF($L2351="TC",0,IF($L2351="Nso",0,VLOOKUP($A2348,'Marks Entry'!$B$9:$FN$108,103,0)))</f>
        <v>0</v>
      </c>
      <c r="J2366" s="1274"/>
      <c r="K2366" s="533">
        <f t="shared" si="193"/>
        <v>0</v>
      </c>
      <c r="L2366" s="1275">
        <f>IF($L2351="TC",0,IF($L2351="Nso",0,VLOOKUP($A2348,'Marks Entry'!$B$9:$FN$108,106,0)))</f>
        <v>0</v>
      </c>
      <c r="M2366" s="1276"/>
      <c r="N2366" s="537">
        <f t="shared" si="194"/>
        <v>0</v>
      </c>
      <c r="O2366" s="544" t="str">
        <f>IF($L2351="TC",0,IF($L2351="Nso",0,VLOOKUP($A2348,'Marks Entry'!$B$9:$FN$108,110,0)))</f>
        <v>E</v>
      </c>
      <c r="P2366" s="1007"/>
    </row>
    <row r="2367" spans="1:16" s="73" customFormat="1" ht="20.45" customHeight="1" thickBot="1">
      <c r="A2367" s="1425"/>
      <c r="B2367" s="543" t="s">
        <v>210</v>
      </c>
      <c r="C2367" s="1277" t="str">
        <f>'Marks Entry'!$DH$3</f>
        <v>SOCIAL SCIENCE</v>
      </c>
      <c r="D2367" s="1278"/>
      <c r="E2367" s="527">
        <f>IF($L2351="TC",0,IF($L2351="Nso",0,VLOOKUP($A2348,'Marks Entry'!$B$9:$FN$108,113,0)))</f>
        <v>0</v>
      </c>
      <c r="F2367" s="527">
        <f>IF($L2351="TC",0,IF($L2351="Nso",0,VLOOKUP($A2348,'Marks Entry'!$B$9:$FN$108,116,0)))</f>
        <v>0</v>
      </c>
      <c r="G2367" s="527">
        <f>IF($L2351="TC",0,IF($L2351="Nso",0,VLOOKUP($A2348,'Marks Entry'!$B$9:$FN$108,119,0)))</f>
        <v>0</v>
      </c>
      <c r="H2367" s="530">
        <f t="shared" si="192"/>
        <v>0</v>
      </c>
      <c r="I2367" s="1279">
        <f>IF($L2351="TC",0,IF($L2351="Nso",0,VLOOKUP($A2348,'Marks Entry'!$B$9:$FN$108,123,0)))</f>
        <v>0</v>
      </c>
      <c r="J2367" s="1280"/>
      <c r="K2367" s="534">
        <f t="shared" si="193"/>
        <v>0</v>
      </c>
      <c r="L2367" s="1281">
        <f>IF($L2351="TC",0,IF($L2351="Nso",0,VLOOKUP($A2348,'Marks Entry'!$B$9:$FN$108,126,0)))</f>
        <v>0</v>
      </c>
      <c r="M2367" s="1282"/>
      <c r="N2367" s="537">
        <f t="shared" si="194"/>
        <v>0</v>
      </c>
      <c r="O2367" s="544" t="str">
        <f>IF($L2351="TC",0,IF($L2351="Nso",0,VLOOKUP($A2348,'Marks Entry'!$B$9:$FN$108,130,0)))</f>
        <v>E</v>
      </c>
      <c r="P2367" s="1007"/>
    </row>
    <row r="2368" spans="1:16" s="73" customFormat="1" ht="20.45" customHeight="1">
      <c r="A2368" s="1425"/>
      <c r="B2368" s="543" t="s">
        <v>210</v>
      </c>
      <c r="C2368" s="1350" t="s">
        <v>87</v>
      </c>
      <c r="D2368" s="1351"/>
      <c r="E2368" s="1352"/>
      <c r="F2368" s="1356" t="s">
        <v>88</v>
      </c>
      <c r="G2368" s="1357"/>
      <c r="H2368" s="1358" t="s">
        <v>89</v>
      </c>
      <c r="I2368" s="1358"/>
      <c r="J2368" s="1359" t="s">
        <v>44</v>
      </c>
      <c r="K2368" s="1360"/>
      <c r="L2368" s="236" t="s">
        <v>95</v>
      </c>
      <c r="M2368" s="691" t="s">
        <v>208</v>
      </c>
      <c r="N2368" s="200" t="s">
        <v>42</v>
      </c>
      <c r="O2368" s="545" t="s">
        <v>46</v>
      </c>
      <c r="P2368" s="1007"/>
    </row>
    <row r="2369" spans="1:16" s="73" customFormat="1" ht="20.45" customHeight="1" thickBot="1">
      <c r="A2369" s="1425"/>
      <c r="B2369" s="543" t="s">
        <v>210</v>
      </c>
      <c r="C2369" s="1353"/>
      <c r="D2369" s="1354"/>
      <c r="E2369" s="1355"/>
      <c r="F2369" s="1361">
        <f>IF($L2351="TC",0,IF($L2351="Nso",0,VLOOKUP($A2348,'Marks Entry'!$B$9:$FN$108,161,0)))</f>
        <v>1200</v>
      </c>
      <c r="G2369" s="1362"/>
      <c r="H2369" s="1363">
        <f>IF($L2351="TC",0,IF($L2351="Nso",0,VLOOKUP($A2348,'Marks Entry'!$B$9:$FN$108,162,0)))</f>
        <v>0</v>
      </c>
      <c r="I2369" s="1363"/>
      <c r="J2369" s="1364">
        <f>IF($L2351="TC",0,IF($L2351="Nso",0,VLOOKUP($A2348,'Marks Entry'!$B$9:$FN$108,163,0)))</f>
        <v>0</v>
      </c>
      <c r="K2369" s="1365"/>
      <c r="L2369" s="237" t="str">
        <f>IF($L2351="TC",0,IF($L2351="Nso",0,VLOOKUP($A2348,'Marks Entry'!$B$9:$FN$108,164,0)))</f>
        <v/>
      </c>
      <c r="M2369" s="237" t="str">
        <f>IF($L2351="TC",0,IF($L2351="Nso",0,VLOOKUP($A2348,'Marks Entry'!$B$9:$FN$108,165,0)))</f>
        <v/>
      </c>
      <c r="N2369" s="542" t="str">
        <f>IF($L2351="TC","TC",IF($L2351="Nso","NSO",VLOOKUP($A2348,'Marks Entry'!$B$9:$FN$108,166,0)))</f>
        <v>PROMOTED</v>
      </c>
      <c r="O2369" s="546" t="str">
        <f>IF($L2351="Nso",0,VLOOKUP($A2348,'Marks Entry'!$B$9:$FN$108,168,0))</f>
        <v/>
      </c>
      <c r="P2369" s="1007"/>
    </row>
    <row r="2370" spans="1:16" s="73" customFormat="1" ht="20.45" customHeight="1">
      <c r="A2370" s="1425"/>
      <c r="B2370" s="543" t="s">
        <v>210</v>
      </c>
      <c r="C2370" s="1332" t="s">
        <v>62</v>
      </c>
      <c r="D2370" s="1333"/>
      <c r="E2370" s="1333"/>
      <c r="F2370" s="1333"/>
      <c r="G2370" s="1333"/>
      <c r="H2370" s="1333"/>
      <c r="I2370" s="1334"/>
      <c r="J2370" s="1335" t="s">
        <v>63</v>
      </c>
      <c r="K2370" s="1335"/>
      <c r="L2370" s="1336"/>
      <c r="M2370" s="238">
        <f>IF($L2351="TC",0,IF($L2351="Nso",0,VLOOKUP($A2348,'Marks Entry'!$B$9:$FN$108,158,0)))</f>
        <v>0</v>
      </c>
      <c r="N2370" s="1337" t="s">
        <v>104</v>
      </c>
      <c r="O2370" s="1338"/>
      <c r="P2370" s="1007"/>
    </row>
    <row r="2371" spans="1:16" s="73" customFormat="1" ht="20.45" customHeight="1" thickBot="1">
      <c r="A2371" s="1425"/>
      <c r="B2371" s="543" t="s">
        <v>210</v>
      </c>
      <c r="C2371" s="1339" t="s">
        <v>57</v>
      </c>
      <c r="D2371" s="1340"/>
      <c r="E2371" s="1340"/>
      <c r="F2371" s="1341" t="s">
        <v>168</v>
      </c>
      <c r="G2371" s="1341"/>
      <c r="H2371" s="1341"/>
      <c r="I2371" s="523" t="s">
        <v>50</v>
      </c>
      <c r="J2371" s="1342" t="s">
        <v>64</v>
      </c>
      <c r="K2371" s="1342"/>
      <c r="L2371" s="1343"/>
      <c r="M2371" s="239">
        <f>IF($L2351="TC",0,IF($L2351="Nso",0,VLOOKUP($A2348,'Marks Entry'!$B$9:$FN$108,159,0)))</f>
        <v>0</v>
      </c>
      <c r="N2371" s="1344" t="str">
        <f>IF($L2351="TC",0,IF($L2351="Nso",0,VLOOKUP($A2348,'Marks Entry'!$B$9:$FN$108,160,0)))</f>
        <v/>
      </c>
      <c r="O2371" s="1345"/>
      <c r="P2371" s="1007"/>
    </row>
    <row r="2372" spans="1:16" s="73" customFormat="1" ht="20.45" customHeight="1">
      <c r="A2372" s="1425"/>
      <c r="B2372" s="543" t="s">
        <v>210</v>
      </c>
      <c r="C2372" s="1339"/>
      <c r="D2372" s="1340"/>
      <c r="E2372" s="1340"/>
      <c r="F2372" s="1341"/>
      <c r="G2372" s="1341"/>
      <c r="H2372" s="1341"/>
      <c r="I2372" s="524" t="s">
        <v>102</v>
      </c>
      <c r="J2372" s="1346" t="s">
        <v>65</v>
      </c>
      <c r="K2372" s="1346"/>
      <c r="L2372" s="1347"/>
      <c r="M2372" s="1348" t="str">
        <f>IF($L2351="TC",0,IF($L2351="Nso",0,VLOOKUP($A2348,'Marks Entry'!$B$9:$FN$108,169,0)))</f>
        <v>Need Improvement</v>
      </c>
      <c r="N2372" s="1348"/>
      <c r="O2372" s="1349"/>
      <c r="P2372" s="1007"/>
    </row>
    <row r="2373" spans="1:16" s="73" customFormat="1" ht="20.45" customHeight="1">
      <c r="A2373" s="1425"/>
      <c r="B2373" s="543" t="s">
        <v>210</v>
      </c>
      <c r="C2373" s="1397" t="str">
        <f>'Marks Entry'!$EB$3</f>
        <v>Work Exp.</v>
      </c>
      <c r="D2373" s="1398"/>
      <c r="E2373" s="1399"/>
      <c r="F2373" s="1400" t="str">
        <f>IF($L2351="TC",0,IF($L2351="Nso",0,VLOOKUP($A2348,'Marks Entry'!$B$9:$GM$108,186,0)))</f>
        <v>0/100</v>
      </c>
      <c r="G2373" s="1400"/>
      <c r="H2373" s="1400"/>
      <c r="I2373" s="59" t="str">
        <f>IF($L2351="TC",0,IF($L2351="Nso",0,VLOOKUP($A2348,'Marks Entry'!$B$9:$GM$108,139,0)))</f>
        <v>E</v>
      </c>
      <c r="J2373" s="1401" t="s">
        <v>81</v>
      </c>
      <c r="K2373" s="1401"/>
      <c r="L2373" s="1402"/>
      <c r="M2373" s="1403">
        <f>'Marks Entry'!$AA$2</f>
        <v>45041</v>
      </c>
      <c r="N2373" s="1403"/>
      <c r="O2373" s="1404"/>
      <c r="P2373" s="1007"/>
    </row>
    <row r="2374" spans="1:16" s="73" customFormat="1" ht="20.45" customHeight="1">
      <c r="A2374" s="1425"/>
      <c r="B2374" s="543" t="s">
        <v>210</v>
      </c>
      <c r="C2374" s="1405" t="str">
        <f>'Marks Entry'!$EK$3</f>
        <v>Art Edu.</v>
      </c>
      <c r="D2374" s="1400"/>
      <c r="E2374" s="1400"/>
      <c r="F2374" s="1406" t="str">
        <f>IF($L2351="TC",0,IF($L2351="Nso",0,VLOOKUP($A2348,'Marks Entry'!$B$9:$GM$108,190,0)))</f>
        <v>0/100</v>
      </c>
      <c r="G2374" s="1407"/>
      <c r="H2374" s="1408"/>
      <c r="I2374" s="59" t="str">
        <f>IF($L2351="TC",0,IF($L2351="Nso",0,VLOOKUP($A2348,'Marks Entry'!$B$9:$GM$108,148,0)))</f>
        <v>E</v>
      </c>
      <c r="J2374" s="1409"/>
      <c r="K2374" s="1409"/>
      <c r="L2374" s="1410"/>
      <c r="M2374" s="1410"/>
      <c r="N2374" s="1410"/>
      <c r="O2374" s="1411"/>
      <c r="P2374" s="1007"/>
    </row>
    <row r="2375" spans="1:16" s="73" customFormat="1" ht="20.45" customHeight="1">
      <c r="A2375" s="1425"/>
      <c r="B2375" s="543" t="s">
        <v>210</v>
      </c>
      <c r="C2375" s="1366" t="str">
        <f>'Marks Entry'!$ET$3</f>
        <v>HEALTH &amp; PHY. EDU.</v>
      </c>
      <c r="D2375" s="1367"/>
      <c r="E2375" s="1367"/>
      <c r="F2375" s="1368" t="str">
        <f>IF($L2351="TC",0,IF($L2351="Nso",0,VLOOKUP($A2348,'Marks Entry'!$B$9:$GM$108,194,0)))</f>
        <v>0/100</v>
      </c>
      <c r="G2375" s="1369"/>
      <c r="H2375" s="1370"/>
      <c r="I2375" s="59" t="str">
        <f>IF($L2351="TC",0,IF($L2351="Nso",0,VLOOKUP($A2348,'Marks Entry'!$B$9:$GM$108,157,0)))</f>
        <v>E</v>
      </c>
      <c r="J2375" s="1371" t="s">
        <v>77</v>
      </c>
      <c r="K2375" s="1372"/>
      <c r="L2375" s="1373"/>
      <c r="M2375" s="1377"/>
      <c r="N2375" s="1372"/>
      <c r="O2375" s="1378"/>
      <c r="P2375" s="1007"/>
    </row>
    <row r="2376" spans="1:16" s="73" customFormat="1" ht="20.45" customHeight="1">
      <c r="A2376" s="1425"/>
      <c r="B2376" s="543" t="s">
        <v>210</v>
      </c>
      <c r="C2376" s="1381" t="s">
        <v>66</v>
      </c>
      <c r="D2376" s="1382"/>
      <c r="E2376" s="1382"/>
      <c r="F2376" s="1382"/>
      <c r="G2376" s="1382"/>
      <c r="H2376" s="1382"/>
      <c r="I2376" s="1383"/>
      <c r="J2376" s="1374"/>
      <c r="K2376" s="1375"/>
      <c r="L2376" s="1376"/>
      <c r="M2376" s="1379"/>
      <c r="N2376" s="1375"/>
      <c r="O2376" s="1380"/>
      <c r="P2376" s="1007"/>
    </row>
    <row r="2377" spans="1:16" s="73" customFormat="1" ht="20.45" customHeight="1" thickBot="1">
      <c r="A2377" s="1425"/>
      <c r="B2377" s="543" t="s">
        <v>210</v>
      </c>
      <c r="C2377" s="60" t="s">
        <v>67</v>
      </c>
      <c r="D2377" s="1384" t="s">
        <v>72</v>
      </c>
      <c r="E2377" s="1385"/>
      <c r="F2377" s="1384" t="s">
        <v>73</v>
      </c>
      <c r="G2377" s="1386"/>
      <c r="H2377" s="1386"/>
      <c r="I2377" s="1387"/>
      <c r="J2377" s="1388" t="s">
        <v>78</v>
      </c>
      <c r="K2377" s="1389"/>
      <c r="L2377" s="1389"/>
      <c r="M2377" s="1389"/>
      <c r="N2377" s="1389"/>
      <c r="O2377" s="1390"/>
      <c r="P2377" s="1007"/>
    </row>
    <row r="2378" spans="1:16" s="73" customFormat="1" ht="20.45" customHeight="1">
      <c r="A2378" s="1425"/>
      <c r="B2378" s="543" t="s">
        <v>210</v>
      </c>
      <c r="C2378" s="690" t="s">
        <v>68</v>
      </c>
      <c r="D2378" s="1328" t="s">
        <v>211</v>
      </c>
      <c r="E2378" s="1327"/>
      <c r="F2378" s="1394" t="s">
        <v>74</v>
      </c>
      <c r="G2378" s="1395"/>
      <c r="H2378" s="1395"/>
      <c r="I2378" s="1396"/>
      <c r="J2378" s="1391"/>
      <c r="K2378" s="1392"/>
      <c r="L2378" s="1392"/>
      <c r="M2378" s="1392"/>
      <c r="N2378" s="1392"/>
      <c r="O2378" s="1393"/>
      <c r="P2378" s="1007"/>
    </row>
    <row r="2379" spans="1:16" s="73" customFormat="1" ht="20.45" customHeight="1">
      <c r="A2379" s="1425"/>
      <c r="B2379" s="543" t="s">
        <v>210</v>
      </c>
      <c r="C2379" s="689" t="s">
        <v>69</v>
      </c>
      <c r="D2379" s="1275" t="s">
        <v>212</v>
      </c>
      <c r="E2379" s="1274"/>
      <c r="F2379" s="1413" t="s">
        <v>75</v>
      </c>
      <c r="G2379" s="1414"/>
      <c r="H2379" s="1414"/>
      <c r="I2379" s="1415"/>
      <c r="J2379" s="1391"/>
      <c r="K2379" s="1392"/>
      <c r="L2379" s="1392"/>
      <c r="M2379" s="1392"/>
      <c r="N2379" s="1392"/>
      <c r="O2379" s="1393"/>
      <c r="P2379" s="1007"/>
    </row>
    <row r="2380" spans="1:16" s="73" customFormat="1" ht="20.45" customHeight="1">
      <c r="A2380" s="1425"/>
      <c r="B2380" s="543" t="s">
        <v>210</v>
      </c>
      <c r="C2380" s="689" t="s">
        <v>71</v>
      </c>
      <c r="D2380" s="1275" t="s">
        <v>213</v>
      </c>
      <c r="E2380" s="1274"/>
      <c r="F2380" s="1413" t="s">
        <v>76</v>
      </c>
      <c r="G2380" s="1414"/>
      <c r="H2380" s="1414"/>
      <c r="I2380" s="1415"/>
      <c r="J2380" s="1416" t="s">
        <v>90</v>
      </c>
      <c r="K2380" s="1417"/>
      <c r="L2380" s="1417"/>
      <c r="M2380" s="1417"/>
      <c r="N2380" s="1417"/>
      <c r="O2380" s="1418"/>
      <c r="P2380" s="1007"/>
    </row>
    <row r="2381" spans="1:16" s="73" customFormat="1" ht="20.45" customHeight="1">
      <c r="A2381" s="1425"/>
      <c r="B2381" s="543" t="s">
        <v>210</v>
      </c>
      <c r="C2381" s="689" t="s">
        <v>70</v>
      </c>
      <c r="D2381" s="1275" t="s">
        <v>214</v>
      </c>
      <c r="E2381" s="1274"/>
      <c r="F2381" s="1413" t="s">
        <v>103</v>
      </c>
      <c r="G2381" s="1414"/>
      <c r="H2381" s="1414"/>
      <c r="I2381" s="1415"/>
      <c r="J2381" s="1416"/>
      <c r="K2381" s="1417"/>
      <c r="L2381" s="1417"/>
      <c r="M2381" s="1417"/>
      <c r="N2381" s="1417"/>
      <c r="O2381" s="1418"/>
      <c r="P2381" s="1007"/>
    </row>
    <row r="2382" spans="1:16" s="73" customFormat="1" ht="20.45" customHeight="1" thickBot="1">
      <c r="A2382" s="1425"/>
      <c r="B2382" s="547" t="s">
        <v>210</v>
      </c>
      <c r="C2382" s="548" t="s">
        <v>153</v>
      </c>
      <c r="D2382" s="1281" t="s">
        <v>215</v>
      </c>
      <c r="E2382" s="1280"/>
      <c r="F2382" s="1422" t="s">
        <v>216</v>
      </c>
      <c r="G2382" s="1423"/>
      <c r="H2382" s="1423"/>
      <c r="I2382" s="1424"/>
      <c r="J2382" s="1419"/>
      <c r="K2382" s="1420"/>
      <c r="L2382" s="1420"/>
      <c r="M2382" s="1420"/>
      <c r="N2382" s="1420"/>
      <c r="O2382" s="1421"/>
      <c r="P2382" s="1007"/>
    </row>
    <row r="2383" spans="1:16" s="73" customFormat="1" ht="21" customHeight="1">
      <c r="A2383" s="1412"/>
      <c r="B2383" s="1412"/>
      <c r="C2383" s="1412"/>
      <c r="D2383" s="1412"/>
      <c r="E2383" s="1412"/>
      <c r="F2383" s="1412"/>
      <c r="G2383" s="1412"/>
      <c r="H2383" s="1412"/>
      <c r="I2383" s="1412"/>
      <c r="J2383" s="1412"/>
      <c r="K2383" s="1412"/>
      <c r="L2383" s="1412"/>
      <c r="M2383" s="1412"/>
      <c r="N2383" s="1412"/>
      <c r="O2383" s="1412"/>
      <c r="P2383" s="1412"/>
    </row>
    <row r="2384" spans="1:16" s="73" customFormat="1" ht="21" customHeight="1">
      <c r="A2384" s="692"/>
      <c r="B2384" s="688"/>
      <c r="C2384" s="688"/>
      <c r="D2384" s="688"/>
      <c r="E2384" s="688"/>
      <c r="F2384" s="688"/>
      <c r="G2384" s="688"/>
      <c r="H2384" s="688"/>
      <c r="I2384" s="688"/>
      <c r="J2384" s="688"/>
      <c r="K2384" s="688"/>
      <c r="L2384" s="688"/>
      <c r="M2384" s="688"/>
      <c r="N2384" s="688"/>
      <c r="O2384" s="688"/>
      <c r="P2384" s="688"/>
    </row>
    <row r="2385" spans="1:16" s="73" customFormat="1" ht="17.25" customHeight="1" thickBot="1">
      <c r="A2385" s="241">
        <f>A2348+1</f>
        <v>66</v>
      </c>
      <c r="B2385" s="1302" t="s">
        <v>53</v>
      </c>
      <c r="C2385" s="1302"/>
      <c r="D2385" s="1302"/>
      <c r="E2385" s="1302"/>
      <c r="F2385" s="1302"/>
      <c r="G2385" s="1302"/>
      <c r="H2385" s="1302"/>
      <c r="I2385" s="1302"/>
      <c r="J2385" s="1302"/>
      <c r="K2385" s="1302"/>
      <c r="L2385" s="1302"/>
      <c r="M2385" s="1302"/>
      <c r="N2385" s="1302"/>
      <c r="O2385" s="1302"/>
      <c r="P2385" s="1007"/>
    </row>
    <row r="2386" spans="1:16" s="73" customFormat="1" ht="44.25" customHeight="1">
      <c r="A2386" s="1425"/>
      <c r="B2386" s="1304" t="str">
        <f>IF(L2388&gt;0,CONCATENATE(I2388,L2388),0)</f>
        <v>Roll No.:-966</v>
      </c>
      <c r="C2386" s="1306"/>
      <c r="D2386" s="1308" t="str">
        <f>Master!$E$8</f>
        <v>Govt. Sr. Secondary School Raimalwada</v>
      </c>
      <c r="E2386" s="1309"/>
      <c r="F2386" s="1309"/>
      <c r="G2386" s="1309"/>
      <c r="H2386" s="1309"/>
      <c r="I2386" s="1309"/>
      <c r="J2386" s="1309"/>
      <c r="K2386" s="1309"/>
      <c r="L2386" s="1309"/>
      <c r="M2386" s="1309"/>
      <c r="N2386" s="1309"/>
      <c r="O2386" s="1310"/>
      <c r="P2386" s="1007"/>
    </row>
    <row r="2387" spans="1:16" s="73" customFormat="1" ht="26.25" customHeight="1" thickBot="1">
      <c r="A2387" s="1425"/>
      <c r="B2387" s="1305"/>
      <c r="C2387" s="1307"/>
      <c r="D2387" s="1311" t="str">
        <f>Master!$E$11</f>
        <v>P.S.-Bapini (Jodhpur)</v>
      </c>
      <c r="E2387" s="1311"/>
      <c r="F2387" s="1311"/>
      <c r="G2387" s="1311"/>
      <c r="H2387" s="1311"/>
      <c r="I2387" s="1311"/>
      <c r="J2387" s="1311"/>
      <c r="K2387" s="1311"/>
      <c r="L2387" s="1311"/>
      <c r="M2387" s="1311"/>
      <c r="N2387" s="1311"/>
      <c r="O2387" s="1312"/>
      <c r="P2387" s="1007"/>
    </row>
    <row r="2388" spans="1:16" s="73" customFormat="1" ht="15" customHeight="1">
      <c r="A2388" s="1425"/>
      <c r="B2388" s="1313"/>
      <c r="C2388" s="1314" t="s">
        <v>163</v>
      </c>
      <c r="D2388" s="1315"/>
      <c r="E2388" s="1315"/>
      <c r="F2388" s="1315"/>
      <c r="G2388" s="1315"/>
      <c r="H2388" s="1316"/>
      <c r="I2388" s="1320" t="s">
        <v>125</v>
      </c>
      <c r="J2388" s="1321"/>
      <c r="K2388" s="1321"/>
      <c r="L2388" s="1286">
        <f>VLOOKUP(A2385,'Marks Entry'!$B$9:$G$108,6)</f>
        <v>966</v>
      </c>
      <c r="M2388" s="1288" t="str">
        <f>CONCATENATE('Marks Entry'!$C$3,"0",'Marks Entry'!$G$3)</f>
        <v>School U-Dise Code :-08151106901</v>
      </c>
      <c r="N2388" s="1289"/>
      <c r="O2388" s="1290"/>
      <c r="P2388" s="1007"/>
    </row>
    <row r="2389" spans="1:16" s="73" customFormat="1" ht="15" customHeight="1">
      <c r="A2389" s="1425"/>
      <c r="B2389" s="1313"/>
      <c r="C2389" s="1314"/>
      <c r="D2389" s="1315"/>
      <c r="E2389" s="1315"/>
      <c r="F2389" s="1315"/>
      <c r="G2389" s="1315"/>
      <c r="H2389" s="1316"/>
      <c r="I2389" s="1320"/>
      <c r="J2389" s="1321"/>
      <c r="K2389" s="1321"/>
      <c r="L2389" s="1286"/>
      <c r="M2389" s="1291" t="str">
        <f>CONCATENATE('Marks Entry'!$I$3,'Marks Entry'!$J$3)</f>
        <v>Session :-2022-23</v>
      </c>
      <c r="N2389" s="1292"/>
      <c r="O2389" s="1293"/>
      <c r="P2389" s="1007"/>
    </row>
    <row r="2390" spans="1:16" s="73" customFormat="1" ht="15" customHeight="1" thickBot="1">
      <c r="A2390" s="1425"/>
      <c r="B2390" s="1313"/>
      <c r="C2390" s="1317"/>
      <c r="D2390" s="1318"/>
      <c r="E2390" s="1318"/>
      <c r="F2390" s="1318"/>
      <c r="G2390" s="1318"/>
      <c r="H2390" s="1319"/>
      <c r="I2390" s="1322"/>
      <c r="J2390" s="1323"/>
      <c r="K2390" s="1323"/>
      <c r="L2390" s="1287"/>
      <c r="M2390" s="1294"/>
      <c r="N2390" s="1295"/>
      <c r="O2390" s="1296"/>
      <c r="P2390" s="1007"/>
    </row>
    <row r="2391" spans="1:16" s="73" customFormat="1" ht="19.5" customHeight="1">
      <c r="A2391" s="1425"/>
      <c r="B2391" s="543" t="s">
        <v>210</v>
      </c>
      <c r="C2391" s="1297" t="s">
        <v>21</v>
      </c>
      <c r="D2391" s="1298"/>
      <c r="E2391" s="1298"/>
      <c r="F2391" s="1298"/>
      <c r="G2391" s="1299"/>
      <c r="H2391" s="13" t="s">
        <v>161</v>
      </c>
      <c r="I2391" s="1300">
        <f>VLOOKUP($A2385,'Marks Entry'!$B$9:$FN$108,4,0)</f>
        <v>0</v>
      </c>
      <c r="J2391" s="1300"/>
      <c r="K2391" s="1300"/>
      <c r="L2391" s="1300"/>
      <c r="M2391" s="1300"/>
      <c r="N2391" s="1300"/>
      <c r="O2391" s="1301"/>
      <c r="P2391" s="1007"/>
    </row>
    <row r="2392" spans="1:16" s="73" customFormat="1" ht="19.5" customHeight="1">
      <c r="A2392" s="1425"/>
      <c r="B2392" s="543" t="s">
        <v>210</v>
      </c>
      <c r="C2392" s="1283" t="s">
        <v>23</v>
      </c>
      <c r="D2392" s="1284"/>
      <c r="E2392" s="1284"/>
      <c r="F2392" s="1284"/>
      <c r="G2392" s="1285"/>
      <c r="H2392" s="25" t="s">
        <v>161</v>
      </c>
      <c r="I2392" s="1252">
        <f>VLOOKUP($A2385,'Marks Entry'!$B$9:$FN$108,7,0)</f>
        <v>0</v>
      </c>
      <c r="J2392" s="1252"/>
      <c r="K2392" s="1252"/>
      <c r="L2392" s="1252"/>
      <c r="M2392" s="1252"/>
      <c r="N2392" s="1252"/>
      <c r="O2392" s="1253"/>
      <c r="P2392" s="1007"/>
    </row>
    <row r="2393" spans="1:16" s="73" customFormat="1" ht="19.5" customHeight="1">
      <c r="A2393" s="1425"/>
      <c r="B2393" s="543" t="s">
        <v>210</v>
      </c>
      <c r="C2393" s="1283" t="s">
        <v>24</v>
      </c>
      <c r="D2393" s="1284"/>
      <c r="E2393" s="1284"/>
      <c r="F2393" s="1284"/>
      <c r="G2393" s="1285"/>
      <c r="H2393" s="25" t="s">
        <v>161</v>
      </c>
      <c r="I2393" s="1252">
        <f>VLOOKUP($A2385,'Marks Entry'!$B$9:$FN$108,8,0)</f>
        <v>0</v>
      </c>
      <c r="J2393" s="1252"/>
      <c r="K2393" s="1252"/>
      <c r="L2393" s="1252"/>
      <c r="M2393" s="1252"/>
      <c r="N2393" s="1252"/>
      <c r="O2393" s="1253"/>
      <c r="P2393" s="1007"/>
    </row>
    <row r="2394" spans="1:16" s="73" customFormat="1" ht="19.5" customHeight="1">
      <c r="A2394" s="1425"/>
      <c r="B2394" s="543" t="s">
        <v>210</v>
      </c>
      <c r="C2394" s="1283" t="s">
        <v>55</v>
      </c>
      <c r="D2394" s="1284"/>
      <c r="E2394" s="1284"/>
      <c r="F2394" s="1284"/>
      <c r="G2394" s="1285"/>
      <c r="H2394" s="25" t="s">
        <v>161</v>
      </c>
      <c r="I2394" s="1252">
        <f>VLOOKUP($A2385,'Marks Entry'!$B$9:$FN$108,9,0)</f>
        <v>0</v>
      </c>
      <c r="J2394" s="1252"/>
      <c r="K2394" s="1252"/>
      <c r="L2394" s="1252"/>
      <c r="M2394" s="1252"/>
      <c r="N2394" s="1252"/>
      <c r="O2394" s="1253"/>
      <c r="P2394" s="1007"/>
    </row>
    <row r="2395" spans="1:16" s="73" customFormat="1" ht="19.5" customHeight="1">
      <c r="A2395" s="1425"/>
      <c r="B2395" s="543" t="s">
        <v>210</v>
      </c>
      <c r="C2395" s="1283" t="s">
        <v>56</v>
      </c>
      <c r="D2395" s="1284"/>
      <c r="E2395" s="1284"/>
      <c r="F2395" s="1284"/>
      <c r="G2395" s="1285"/>
      <c r="H2395" s="25" t="s">
        <v>161</v>
      </c>
      <c r="I2395" s="1251" t="str">
        <f>CONCATENATE('Marks Entry'!$G$4,'Marks Entry'!$J$4)</f>
        <v>6(A)</v>
      </c>
      <c r="J2395" s="1252"/>
      <c r="K2395" s="1252"/>
      <c r="L2395" s="1252"/>
      <c r="M2395" s="1252"/>
      <c r="N2395" s="1252"/>
      <c r="O2395" s="1253"/>
      <c r="P2395" s="1007"/>
    </row>
    <row r="2396" spans="1:16" s="73" customFormat="1" ht="19.5" customHeight="1" thickBot="1">
      <c r="A2396" s="1425"/>
      <c r="B2396" s="543" t="s">
        <v>210</v>
      </c>
      <c r="C2396" s="1254" t="s">
        <v>26</v>
      </c>
      <c r="D2396" s="1255"/>
      <c r="E2396" s="1255"/>
      <c r="F2396" s="1255"/>
      <c r="G2396" s="1256"/>
      <c r="H2396" s="61" t="s">
        <v>161</v>
      </c>
      <c r="I2396" s="1257">
        <f>VLOOKUP($A2385,'Marks Entry'!$B$9:$FN$108,10,0)</f>
        <v>0</v>
      </c>
      <c r="J2396" s="1257"/>
      <c r="K2396" s="1257"/>
      <c r="L2396" s="1257"/>
      <c r="M2396" s="1257"/>
      <c r="N2396" s="1257"/>
      <c r="O2396" s="1258"/>
      <c r="P2396" s="1007"/>
    </row>
    <row r="2397" spans="1:16" s="73" customFormat="1" ht="34.5" customHeight="1">
      <c r="A2397" s="1425"/>
      <c r="B2397" s="543" t="s">
        <v>210</v>
      </c>
      <c r="C2397" s="1259" t="s">
        <v>57</v>
      </c>
      <c r="D2397" s="1260"/>
      <c r="E2397" s="525" t="s">
        <v>82</v>
      </c>
      <c r="F2397" s="525" t="s">
        <v>83</v>
      </c>
      <c r="G2397" s="525" t="str">
        <f>'Marks Entry'!$R$5</f>
        <v>No Bag Day Activity</v>
      </c>
      <c r="H2397" s="521" t="s">
        <v>32</v>
      </c>
      <c r="I2397" s="1261" t="s">
        <v>58</v>
      </c>
      <c r="J2397" s="1262"/>
      <c r="K2397" s="522" t="s">
        <v>203</v>
      </c>
      <c r="L2397" s="1263" t="s">
        <v>94</v>
      </c>
      <c r="M2397" s="1264"/>
      <c r="N2397" s="535" t="s">
        <v>86</v>
      </c>
      <c r="O2397" s="1265" t="s">
        <v>101</v>
      </c>
      <c r="P2397" s="1007"/>
    </row>
    <row r="2398" spans="1:16" s="73" customFormat="1" ht="20.45" customHeight="1" thickBot="1">
      <c r="A2398" s="1425"/>
      <c r="B2398" s="543" t="s">
        <v>210</v>
      </c>
      <c r="C2398" s="1267" t="s">
        <v>59</v>
      </c>
      <c r="D2398" s="1268"/>
      <c r="E2398" s="549">
        <f>'Marks Entry'!$N$7</f>
        <v>10</v>
      </c>
      <c r="F2398" s="549">
        <f>'Marks Entry'!$Q$7</f>
        <v>10</v>
      </c>
      <c r="G2398" s="549">
        <f>'Marks Entry'!$T$7</f>
        <v>10</v>
      </c>
      <c r="H2398" s="111">
        <f>SUM(E2398:G2398)</f>
        <v>30</v>
      </c>
      <c r="I2398" s="1269">
        <f>'Marks Entry'!$X$7</f>
        <v>70</v>
      </c>
      <c r="J2398" s="1270"/>
      <c r="K2398" s="531">
        <f>SUM(H2398,I2398)</f>
        <v>100</v>
      </c>
      <c r="L2398" s="1330">
        <f>'Marks Entry'!$AA$7</f>
        <v>100</v>
      </c>
      <c r="M2398" s="1331"/>
      <c r="N2398" s="536">
        <f>H2398+I2398+L2398</f>
        <v>200</v>
      </c>
      <c r="O2398" s="1266"/>
      <c r="P2398" s="1007"/>
    </row>
    <row r="2399" spans="1:16" s="73" customFormat="1" ht="20.45" customHeight="1">
      <c r="A2399" s="1425"/>
      <c r="B2399" s="543" t="s">
        <v>210</v>
      </c>
      <c r="C2399" s="1324" t="str">
        <f>'Marks Entry'!$L$3</f>
        <v>HINDI</v>
      </c>
      <c r="D2399" s="1325"/>
      <c r="E2399" s="527">
        <f>IF($L2388="TC",0,IF($L2388="Nso",0,VLOOKUP($A2385,'Marks Entry'!$B$9:$FN$108,13,0)))</f>
        <v>0</v>
      </c>
      <c r="F2399" s="527">
        <f>IF($L2388="TC",0,IF($L2388="Nso",0,VLOOKUP($A2385,'Marks Entry'!$B$9:$FN$108,16,0)))</f>
        <v>0</v>
      </c>
      <c r="G2399" s="527">
        <f>IF($L2388="TC",0,IF($L2388="Nso",0,VLOOKUP($A2385,'Marks Entry'!$B$9:$FN$108,19,0)))</f>
        <v>0</v>
      </c>
      <c r="H2399" s="528">
        <f>SUM(E2399:G2399)</f>
        <v>0</v>
      </c>
      <c r="I2399" s="1326">
        <f>IF($L2388="TC",0,IF($L2388="Nso",0,VLOOKUP($A2385,'Marks Entry'!$B$9:$FN$108,23,0)))</f>
        <v>0</v>
      </c>
      <c r="J2399" s="1327"/>
      <c r="K2399" s="532">
        <f>SUM(H2399,I2399)</f>
        <v>0</v>
      </c>
      <c r="L2399" s="1328">
        <f>IF($L2388="TC",0,IF($L2388="Nso",0,VLOOKUP($A2385,'Marks Entry'!$B$9:$FN$108,26,0)))</f>
        <v>0</v>
      </c>
      <c r="M2399" s="1329"/>
      <c r="N2399" s="537">
        <f>SUM(H2399,I2399,L2399)</f>
        <v>0</v>
      </c>
      <c r="O2399" s="544" t="str">
        <f>IF($L2388="TC",0,IF($L2388="Nso",0,VLOOKUP($A2385,'Marks Entry'!$B$9:$FN$108,30,0)))</f>
        <v>E</v>
      </c>
      <c r="P2399" s="1007"/>
    </row>
    <row r="2400" spans="1:16" s="73" customFormat="1" ht="20.45" customHeight="1">
      <c r="A2400" s="1425"/>
      <c r="B2400" s="543" t="s">
        <v>210</v>
      </c>
      <c r="C2400" s="1271" t="str">
        <f>'Marks Entry'!$AF$3</f>
        <v>ENGLISH</v>
      </c>
      <c r="D2400" s="1272"/>
      <c r="E2400" s="527">
        <f>IF($L2388="TC",0,IF($L2388="Nso",0,VLOOKUP($A2385,'Marks Entry'!$B$9:$FN$108,33,0)))</f>
        <v>0</v>
      </c>
      <c r="F2400" s="527">
        <f>IF($L2388="TC",0,IF($L2388="Nso",0,VLOOKUP($A2385,'Marks Entry'!$B$9:$FN$108,36,0)))</f>
        <v>0</v>
      </c>
      <c r="G2400" s="527">
        <f>IF($L2388="TC",0,IF($L2388="Nso",0,VLOOKUP($A2385,'Marks Entry'!$B$9:$FN$108,39,0)))</f>
        <v>0</v>
      </c>
      <c r="H2400" s="529">
        <f t="shared" ref="H2400:H2404" si="195">SUM(E2400:G2400)</f>
        <v>0</v>
      </c>
      <c r="I2400" s="1273">
        <f>IF($L2388="TC",0,IF($L2388="Nso",0,VLOOKUP($A2385,'Marks Entry'!$B$9:$FN$108,43,0)))</f>
        <v>0</v>
      </c>
      <c r="J2400" s="1274"/>
      <c r="K2400" s="533">
        <f t="shared" ref="K2400:K2404" si="196">SUM(H2400,I2400)</f>
        <v>0</v>
      </c>
      <c r="L2400" s="1275">
        <f>IF($L2388="TC",0,IF($L2388="Nso",0,VLOOKUP($A2385,'Marks Entry'!$B$9:$FN$108,46,0)))</f>
        <v>0</v>
      </c>
      <c r="M2400" s="1276"/>
      <c r="N2400" s="537">
        <f t="shared" ref="N2400:N2404" si="197">SUM(H2400,I2400,L2400)</f>
        <v>0</v>
      </c>
      <c r="O2400" s="544" t="str">
        <f>IF($L2388="TC",0,IF($L2388="Nso",0,VLOOKUP($A2385,'Marks Entry'!$B$9:$FN$108,50,0)))</f>
        <v>E</v>
      </c>
      <c r="P2400" s="1007"/>
    </row>
    <row r="2401" spans="1:16" s="73" customFormat="1" ht="20.45" customHeight="1">
      <c r="A2401" s="1425"/>
      <c r="B2401" s="543" t="s">
        <v>210</v>
      </c>
      <c r="C2401" s="1271" t="str">
        <f>'Marks Entry'!$AZ$3</f>
        <v>SANSKRIT</v>
      </c>
      <c r="D2401" s="1272"/>
      <c r="E2401" s="527">
        <f>IF($L2388="TC",0,IF($L2388="Nso",0,VLOOKUP($A2385,'Marks Entry'!$B$9:$FN$108,53,0)))</f>
        <v>0</v>
      </c>
      <c r="F2401" s="527">
        <f>IF($L2388="TC",0,IF($L2388="TC",0,IF($L2388="Nso",0,VLOOKUP($A2385,'Marks Entry'!$B$9:$FN$108,56,0))))</f>
        <v>0</v>
      </c>
      <c r="G2401" s="527">
        <f>IF($L2388="TC",0,IF($L2388="TC",0,IF($L2388="Nso",0,VLOOKUP($A2385,'Marks Entry'!$B$9:$FN$108,59,0))))</f>
        <v>0</v>
      </c>
      <c r="H2401" s="529">
        <f t="shared" si="195"/>
        <v>0</v>
      </c>
      <c r="I2401" s="1273">
        <f>IF($L2388="TC",0,IF($L2388="Nso",0,VLOOKUP($A2385,'Marks Entry'!$B$9:$FN$108,63,0)))</f>
        <v>0</v>
      </c>
      <c r="J2401" s="1274"/>
      <c r="K2401" s="533">
        <f t="shared" si="196"/>
        <v>0</v>
      </c>
      <c r="L2401" s="1275">
        <f>IF($L2388="TC",0,IF($L2388="Nso",0,VLOOKUP($A2385,'Marks Entry'!$B$9:$FN$108,66,0)))</f>
        <v>0</v>
      </c>
      <c r="M2401" s="1276"/>
      <c r="N2401" s="537">
        <f t="shared" si="197"/>
        <v>0</v>
      </c>
      <c r="O2401" s="544" t="str">
        <f>IF($L2388="TC",0,IF($L2388="Nso",0,VLOOKUP($A2385,'Marks Entry'!$B$9:$FN$108,70,0)))</f>
        <v>E</v>
      </c>
      <c r="P2401" s="1007"/>
    </row>
    <row r="2402" spans="1:16" s="73" customFormat="1" ht="20.45" customHeight="1">
      <c r="A2402" s="1425"/>
      <c r="B2402" s="543" t="s">
        <v>210</v>
      </c>
      <c r="C2402" s="1271" t="str">
        <f>'Marks Entry'!$BT$3</f>
        <v>SCIENCE</v>
      </c>
      <c r="D2402" s="1272"/>
      <c r="E2402" s="527">
        <f>IF($L2388="TC",0,IF($L2388="Nso",0,VLOOKUP($A2385,'Marks Entry'!$B$9:$FN$108,73,0)))</f>
        <v>0</v>
      </c>
      <c r="F2402" s="527">
        <f>IF($L2388="TC",0,IF($L2388="Nso",0,VLOOKUP($A2385,'Marks Entry'!$B$9:$FN$108,76,0)))</f>
        <v>0</v>
      </c>
      <c r="G2402" s="527">
        <f>IF($L2388="TC",0,IF($L2388="Nso",0,VLOOKUP($A2385,'Marks Entry'!$B$9:$FN$108,79,0)))</f>
        <v>0</v>
      </c>
      <c r="H2402" s="529">
        <f t="shared" si="195"/>
        <v>0</v>
      </c>
      <c r="I2402" s="1273">
        <f>IF($L2388="TC",0,IF($L2388="Nso",0,VLOOKUP($A2385,'Marks Entry'!$B$9:$FN$108,83,0)))</f>
        <v>0</v>
      </c>
      <c r="J2402" s="1274"/>
      <c r="K2402" s="533">
        <f t="shared" si="196"/>
        <v>0</v>
      </c>
      <c r="L2402" s="1275">
        <f>IF($L2388="TC",0,IF($L2388="Nso",0,VLOOKUP($A2385,'Marks Entry'!$B$9:$FN$108,86,0)))</f>
        <v>0</v>
      </c>
      <c r="M2402" s="1276"/>
      <c r="N2402" s="537">
        <f t="shared" si="197"/>
        <v>0</v>
      </c>
      <c r="O2402" s="544" t="str">
        <f>IF($L2388="TC",0,IF($L2388="Nso",0,VLOOKUP($A2385,'Marks Entry'!$B$9:$FN$108,90,0)))</f>
        <v>E</v>
      </c>
      <c r="P2402" s="1007"/>
    </row>
    <row r="2403" spans="1:16" s="73" customFormat="1" ht="20.45" customHeight="1">
      <c r="A2403" s="1425"/>
      <c r="B2403" s="543" t="s">
        <v>210</v>
      </c>
      <c r="C2403" s="1271" t="str">
        <f>'Marks Entry'!$CN$3</f>
        <v>MATHEMATICS</v>
      </c>
      <c r="D2403" s="1272"/>
      <c r="E2403" s="527">
        <f>IF($L2388="TC",0,IF($L2388="Nso",0,VLOOKUP($A2385,'Marks Entry'!$B$9:$FN$108,93,0)))</f>
        <v>0</v>
      </c>
      <c r="F2403" s="527">
        <f>IF($L2388="TC",0,IF($L2388="Nso",0,VLOOKUP($A2385,'Marks Entry'!$B$9:$FN$108,96,0)))</f>
        <v>0</v>
      </c>
      <c r="G2403" s="527">
        <f>IF($L2388="TC",0,IF($L2388="Nso",0,VLOOKUP($A2385,'Marks Entry'!$B$9:$FN$108,99,0)))</f>
        <v>0</v>
      </c>
      <c r="H2403" s="529">
        <f t="shared" si="195"/>
        <v>0</v>
      </c>
      <c r="I2403" s="1273">
        <f>IF($L2388="TC",0,IF($L2388="Nso",0,VLOOKUP($A2385,'Marks Entry'!$B$9:$FN$108,103,0)))</f>
        <v>0</v>
      </c>
      <c r="J2403" s="1274"/>
      <c r="K2403" s="533">
        <f t="shared" si="196"/>
        <v>0</v>
      </c>
      <c r="L2403" s="1275">
        <f>IF($L2388="TC",0,IF($L2388="Nso",0,VLOOKUP($A2385,'Marks Entry'!$B$9:$FN$108,106,0)))</f>
        <v>0</v>
      </c>
      <c r="M2403" s="1276"/>
      <c r="N2403" s="537">
        <f t="shared" si="197"/>
        <v>0</v>
      </c>
      <c r="O2403" s="544" t="str">
        <f>IF($L2388="TC",0,IF($L2388="Nso",0,VLOOKUP($A2385,'Marks Entry'!$B$9:$FN$108,110,0)))</f>
        <v>E</v>
      </c>
      <c r="P2403" s="1007"/>
    </row>
    <row r="2404" spans="1:16" s="73" customFormat="1" ht="20.45" customHeight="1" thickBot="1">
      <c r="A2404" s="1425"/>
      <c r="B2404" s="543" t="s">
        <v>210</v>
      </c>
      <c r="C2404" s="1277" t="str">
        <f>'Marks Entry'!$DH$3</f>
        <v>SOCIAL SCIENCE</v>
      </c>
      <c r="D2404" s="1278"/>
      <c r="E2404" s="527">
        <f>IF($L2388="TC",0,IF($L2388="Nso",0,VLOOKUP($A2385,'Marks Entry'!$B$9:$FN$108,113,0)))</f>
        <v>0</v>
      </c>
      <c r="F2404" s="527">
        <f>IF($L2388="TC",0,IF($L2388="Nso",0,VLOOKUP($A2385,'Marks Entry'!$B$9:$FN$108,116,0)))</f>
        <v>0</v>
      </c>
      <c r="G2404" s="527">
        <f>IF($L2388="TC",0,IF($L2388="Nso",0,VLOOKUP($A2385,'Marks Entry'!$B$9:$FN$108,119,0)))</f>
        <v>0</v>
      </c>
      <c r="H2404" s="530">
        <f t="shared" si="195"/>
        <v>0</v>
      </c>
      <c r="I2404" s="1279">
        <f>IF($L2388="TC",0,IF($L2388="Nso",0,VLOOKUP($A2385,'Marks Entry'!$B$9:$FN$108,123,0)))</f>
        <v>0</v>
      </c>
      <c r="J2404" s="1280"/>
      <c r="K2404" s="534">
        <f t="shared" si="196"/>
        <v>0</v>
      </c>
      <c r="L2404" s="1281">
        <f>IF($L2388="TC",0,IF($L2388="Nso",0,VLOOKUP($A2385,'Marks Entry'!$B$9:$FN$108,126,0)))</f>
        <v>0</v>
      </c>
      <c r="M2404" s="1282"/>
      <c r="N2404" s="537">
        <f t="shared" si="197"/>
        <v>0</v>
      </c>
      <c r="O2404" s="544" t="str">
        <f>IF($L2388="TC",0,IF($L2388="Nso",0,VLOOKUP($A2385,'Marks Entry'!$B$9:$FN$108,130,0)))</f>
        <v>E</v>
      </c>
      <c r="P2404" s="1007"/>
    </row>
    <row r="2405" spans="1:16" s="73" customFormat="1" ht="20.45" customHeight="1">
      <c r="A2405" s="1425"/>
      <c r="B2405" s="543" t="s">
        <v>210</v>
      </c>
      <c r="C2405" s="1350" t="s">
        <v>87</v>
      </c>
      <c r="D2405" s="1351"/>
      <c r="E2405" s="1352"/>
      <c r="F2405" s="1356" t="s">
        <v>88</v>
      </c>
      <c r="G2405" s="1357"/>
      <c r="H2405" s="1358" t="s">
        <v>89</v>
      </c>
      <c r="I2405" s="1358"/>
      <c r="J2405" s="1359" t="s">
        <v>44</v>
      </c>
      <c r="K2405" s="1360"/>
      <c r="L2405" s="236" t="s">
        <v>95</v>
      </c>
      <c r="M2405" s="691" t="s">
        <v>208</v>
      </c>
      <c r="N2405" s="200" t="s">
        <v>42</v>
      </c>
      <c r="O2405" s="545" t="s">
        <v>46</v>
      </c>
      <c r="P2405" s="1007"/>
    </row>
    <row r="2406" spans="1:16" s="73" customFormat="1" ht="20.45" customHeight="1" thickBot="1">
      <c r="A2406" s="1425"/>
      <c r="B2406" s="543" t="s">
        <v>210</v>
      </c>
      <c r="C2406" s="1353"/>
      <c r="D2406" s="1354"/>
      <c r="E2406" s="1355"/>
      <c r="F2406" s="1361">
        <f>IF($L2388="TC",0,IF($L2388="Nso",0,VLOOKUP($A2385,'Marks Entry'!$B$9:$FN$108,161,0)))</f>
        <v>1200</v>
      </c>
      <c r="G2406" s="1362"/>
      <c r="H2406" s="1363">
        <f>IF($L2388="TC",0,IF($L2388="Nso",0,VLOOKUP($A2385,'Marks Entry'!$B$9:$FN$108,162,0)))</f>
        <v>0</v>
      </c>
      <c r="I2406" s="1363"/>
      <c r="J2406" s="1364">
        <f>IF($L2388="TC",0,IF($L2388="Nso",0,VLOOKUP($A2385,'Marks Entry'!$B$9:$FN$108,163,0)))</f>
        <v>0</v>
      </c>
      <c r="K2406" s="1365"/>
      <c r="L2406" s="237" t="str">
        <f>IF($L2388="TC",0,IF($L2388="Nso",0,VLOOKUP($A2385,'Marks Entry'!$B$9:$FN$108,164,0)))</f>
        <v/>
      </c>
      <c r="M2406" s="237" t="str">
        <f>IF($L2388="TC",0,IF($L2388="Nso",0,VLOOKUP($A2385,'Marks Entry'!$B$9:$FN$108,165,0)))</f>
        <v/>
      </c>
      <c r="N2406" s="542" t="str">
        <f>IF($L2388="TC","TC",IF($L2388="Nso","NSO",VLOOKUP($A2385,'Marks Entry'!$B$9:$FN$108,166,0)))</f>
        <v>PROMOTED</v>
      </c>
      <c r="O2406" s="546" t="str">
        <f>IF($L2388="Nso",0,VLOOKUP($A2385,'Marks Entry'!$B$9:$FN$108,168,0))</f>
        <v/>
      </c>
      <c r="P2406" s="1007"/>
    </row>
    <row r="2407" spans="1:16" s="73" customFormat="1" ht="20.45" customHeight="1">
      <c r="A2407" s="1425"/>
      <c r="B2407" s="543" t="s">
        <v>210</v>
      </c>
      <c r="C2407" s="1332" t="s">
        <v>62</v>
      </c>
      <c r="D2407" s="1333"/>
      <c r="E2407" s="1333"/>
      <c r="F2407" s="1333"/>
      <c r="G2407" s="1333"/>
      <c r="H2407" s="1333"/>
      <c r="I2407" s="1334"/>
      <c r="J2407" s="1335" t="s">
        <v>63</v>
      </c>
      <c r="K2407" s="1335"/>
      <c r="L2407" s="1336"/>
      <c r="M2407" s="238">
        <f>IF($L2388="TC",0,IF($L2388="Nso",0,VLOOKUP($A2385,'Marks Entry'!$B$9:$FN$108,158,0)))</f>
        <v>0</v>
      </c>
      <c r="N2407" s="1337" t="s">
        <v>104</v>
      </c>
      <c r="O2407" s="1338"/>
      <c r="P2407" s="1007"/>
    </row>
    <row r="2408" spans="1:16" s="73" customFormat="1" ht="20.45" customHeight="1" thickBot="1">
      <c r="A2408" s="1425"/>
      <c r="B2408" s="543" t="s">
        <v>210</v>
      </c>
      <c r="C2408" s="1339" t="s">
        <v>57</v>
      </c>
      <c r="D2408" s="1340"/>
      <c r="E2408" s="1340"/>
      <c r="F2408" s="1341" t="s">
        <v>168</v>
      </c>
      <c r="G2408" s="1341"/>
      <c r="H2408" s="1341"/>
      <c r="I2408" s="523" t="s">
        <v>50</v>
      </c>
      <c r="J2408" s="1342" t="s">
        <v>64</v>
      </c>
      <c r="K2408" s="1342"/>
      <c r="L2408" s="1343"/>
      <c r="M2408" s="239">
        <f>IF($L2388="TC",0,IF($L2388="Nso",0,VLOOKUP($A2385,'Marks Entry'!$B$9:$FN$108,159,0)))</f>
        <v>0</v>
      </c>
      <c r="N2408" s="1344" t="str">
        <f>IF($L2388="TC",0,IF($L2388="Nso",0,VLOOKUP($A2385,'Marks Entry'!$B$9:$FN$108,160,0)))</f>
        <v/>
      </c>
      <c r="O2408" s="1345"/>
      <c r="P2408" s="1007"/>
    </row>
    <row r="2409" spans="1:16" s="73" customFormat="1" ht="20.45" customHeight="1">
      <c r="A2409" s="1425"/>
      <c r="B2409" s="543" t="s">
        <v>210</v>
      </c>
      <c r="C2409" s="1339"/>
      <c r="D2409" s="1340"/>
      <c r="E2409" s="1340"/>
      <c r="F2409" s="1341"/>
      <c r="G2409" s="1341"/>
      <c r="H2409" s="1341"/>
      <c r="I2409" s="524" t="s">
        <v>102</v>
      </c>
      <c r="J2409" s="1346" t="s">
        <v>65</v>
      </c>
      <c r="K2409" s="1346"/>
      <c r="L2409" s="1347"/>
      <c r="M2409" s="1348" t="str">
        <f>IF($L2388="TC",0,IF($L2388="Nso",0,VLOOKUP($A2385,'Marks Entry'!$B$9:$FN$108,169,0)))</f>
        <v>Need Improvement</v>
      </c>
      <c r="N2409" s="1348"/>
      <c r="O2409" s="1349"/>
      <c r="P2409" s="1007"/>
    </row>
    <row r="2410" spans="1:16" s="73" customFormat="1" ht="20.45" customHeight="1">
      <c r="A2410" s="1425"/>
      <c r="B2410" s="543" t="s">
        <v>210</v>
      </c>
      <c r="C2410" s="1397" t="str">
        <f>'Marks Entry'!$EB$3</f>
        <v>Work Exp.</v>
      </c>
      <c r="D2410" s="1398"/>
      <c r="E2410" s="1399"/>
      <c r="F2410" s="1400" t="str">
        <f>IF($L2388="TC",0,IF($L2388="Nso",0,VLOOKUP($A2385,'Marks Entry'!$B$9:$GM$108,186,0)))</f>
        <v>0/100</v>
      </c>
      <c r="G2410" s="1400"/>
      <c r="H2410" s="1400"/>
      <c r="I2410" s="59" t="str">
        <f>IF($L2388="TC",0,IF($L2388="Nso",0,VLOOKUP($A2385,'Marks Entry'!$B$9:$GM$108,139,0)))</f>
        <v>E</v>
      </c>
      <c r="J2410" s="1401" t="s">
        <v>81</v>
      </c>
      <c r="K2410" s="1401"/>
      <c r="L2410" s="1402"/>
      <c r="M2410" s="1403">
        <f>'Marks Entry'!$AA$2</f>
        <v>45041</v>
      </c>
      <c r="N2410" s="1403"/>
      <c r="O2410" s="1404"/>
      <c r="P2410" s="1007"/>
    </row>
    <row r="2411" spans="1:16" s="73" customFormat="1" ht="20.45" customHeight="1">
      <c r="A2411" s="1425"/>
      <c r="B2411" s="543" t="s">
        <v>210</v>
      </c>
      <c r="C2411" s="1405" t="str">
        <f>'Marks Entry'!$EK$3</f>
        <v>Art Edu.</v>
      </c>
      <c r="D2411" s="1400"/>
      <c r="E2411" s="1400"/>
      <c r="F2411" s="1406" t="str">
        <f>IF($L2388="TC",0,IF($L2388="Nso",0,VLOOKUP($A2385,'Marks Entry'!$B$9:$GM$108,190,0)))</f>
        <v>0/100</v>
      </c>
      <c r="G2411" s="1407"/>
      <c r="H2411" s="1408"/>
      <c r="I2411" s="59" t="str">
        <f>IF($L2388="TC",0,IF($L2388="Nso",0,VLOOKUP($A2385,'Marks Entry'!$B$9:$GM$108,148,0)))</f>
        <v>E</v>
      </c>
      <c r="J2411" s="1409"/>
      <c r="K2411" s="1409"/>
      <c r="L2411" s="1410"/>
      <c r="M2411" s="1410"/>
      <c r="N2411" s="1410"/>
      <c r="O2411" s="1411"/>
      <c r="P2411" s="1007"/>
    </row>
    <row r="2412" spans="1:16" s="73" customFormat="1" ht="20.45" customHeight="1">
      <c r="A2412" s="1425"/>
      <c r="B2412" s="543" t="s">
        <v>210</v>
      </c>
      <c r="C2412" s="1366" t="str">
        <f>'Marks Entry'!$ET$3</f>
        <v>HEALTH &amp; PHY. EDU.</v>
      </c>
      <c r="D2412" s="1367"/>
      <c r="E2412" s="1367"/>
      <c r="F2412" s="1368" t="str">
        <f>IF($L2388="TC",0,IF($L2388="Nso",0,VLOOKUP($A2385,'Marks Entry'!$B$9:$GM$108,194,0)))</f>
        <v>0/100</v>
      </c>
      <c r="G2412" s="1369"/>
      <c r="H2412" s="1370"/>
      <c r="I2412" s="59" t="str">
        <f>IF($L2388="TC",0,IF($L2388="Nso",0,VLOOKUP($A2385,'Marks Entry'!$B$9:$GM$108,157,0)))</f>
        <v>E</v>
      </c>
      <c r="J2412" s="1371" t="s">
        <v>77</v>
      </c>
      <c r="K2412" s="1372"/>
      <c r="L2412" s="1373"/>
      <c r="M2412" s="1377"/>
      <c r="N2412" s="1372"/>
      <c r="O2412" s="1378"/>
      <c r="P2412" s="1007"/>
    </row>
    <row r="2413" spans="1:16" s="73" customFormat="1" ht="20.45" customHeight="1">
      <c r="A2413" s="1425"/>
      <c r="B2413" s="543" t="s">
        <v>210</v>
      </c>
      <c r="C2413" s="1381" t="s">
        <v>66</v>
      </c>
      <c r="D2413" s="1382"/>
      <c r="E2413" s="1382"/>
      <c r="F2413" s="1382"/>
      <c r="G2413" s="1382"/>
      <c r="H2413" s="1382"/>
      <c r="I2413" s="1383"/>
      <c r="J2413" s="1374"/>
      <c r="K2413" s="1375"/>
      <c r="L2413" s="1376"/>
      <c r="M2413" s="1379"/>
      <c r="N2413" s="1375"/>
      <c r="O2413" s="1380"/>
      <c r="P2413" s="1007"/>
    </row>
    <row r="2414" spans="1:16" s="73" customFormat="1" ht="20.45" customHeight="1" thickBot="1">
      <c r="A2414" s="1425"/>
      <c r="B2414" s="543" t="s">
        <v>210</v>
      </c>
      <c r="C2414" s="60" t="s">
        <v>67</v>
      </c>
      <c r="D2414" s="1384" t="s">
        <v>72</v>
      </c>
      <c r="E2414" s="1385"/>
      <c r="F2414" s="1384" t="s">
        <v>73</v>
      </c>
      <c r="G2414" s="1386"/>
      <c r="H2414" s="1386"/>
      <c r="I2414" s="1387"/>
      <c r="J2414" s="1388" t="s">
        <v>78</v>
      </c>
      <c r="K2414" s="1389"/>
      <c r="L2414" s="1389"/>
      <c r="M2414" s="1389"/>
      <c r="N2414" s="1389"/>
      <c r="O2414" s="1390"/>
      <c r="P2414" s="1007"/>
    </row>
    <row r="2415" spans="1:16" s="73" customFormat="1" ht="20.45" customHeight="1">
      <c r="A2415" s="1425"/>
      <c r="B2415" s="543" t="s">
        <v>210</v>
      </c>
      <c r="C2415" s="690" t="s">
        <v>68</v>
      </c>
      <c r="D2415" s="1328" t="s">
        <v>211</v>
      </c>
      <c r="E2415" s="1327"/>
      <c r="F2415" s="1394" t="s">
        <v>74</v>
      </c>
      <c r="G2415" s="1395"/>
      <c r="H2415" s="1395"/>
      <c r="I2415" s="1396"/>
      <c r="J2415" s="1391"/>
      <c r="K2415" s="1392"/>
      <c r="L2415" s="1392"/>
      <c r="M2415" s="1392"/>
      <c r="N2415" s="1392"/>
      <c r="O2415" s="1393"/>
      <c r="P2415" s="1007"/>
    </row>
    <row r="2416" spans="1:16" s="73" customFormat="1" ht="20.45" customHeight="1">
      <c r="A2416" s="1425"/>
      <c r="B2416" s="543" t="s">
        <v>210</v>
      </c>
      <c r="C2416" s="689" t="s">
        <v>69</v>
      </c>
      <c r="D2416" s="1275" t="s">
        <v>212</v>
      </c>
      <c r="E2416" s="1274"/>
      <c r="F2416" s="1413" t="s">
        <v>75</v>
      </c>
      <c r="G2416" s="1414"/>
      <c r="H2416" s="1414"/>
      <c r="I2416" s="1415"/>
      <c r="J2416" s="1391"/>
      <c r="K2416" s="1392"/>
      <c r="L2416" s="1392"/>
      <c r="M2416" s="1392"/>
      <c r="N2416" s="1392"/>
      <c r="O2416" s="1393"/>
      <c r="P2416" s="1007"/>
    </row>
    <row r="2417" spans="1:16" s="73" customFormat="1" ht="20.45" customHeight="1">
      <c r="A2417" s="1425"/>
      <c r="B2417" s="543" t="s">
        <v>210</v>
      </c>
      <c r="C2417" s="689" t="s">
        <v>71</v>
      </c>
      <c r="D2417" s="1275" t="s">
        <v>213</v>
      </c>
      <c r="E2417" s="1274"/>
      <c r="F2417" s="1413" t="s">
        <v>76</v>
      </c>
      <c r="G2417" s="1414"/>
      <c r="H2417" s="1414"/>
      <c r="I2417" s="1415"/>
      <c r="J2417" s="1416" t="s">
        <v>90</v>
      </c>
      <c r="K2417" s="1417"/>
      <c r="L2417" s="1417"/>
      <c r="M2417" s="1417"/>
      <c r="N2417" s="1417"/>
      <c r="O2417" s="1418"/>
      <c r="P2417" s="1007"/>
    </row>
    <row r="2418" spans="1:16" s="73" customFormat="1" ht="20.45" customHeight="1">
      <c r="A2418" s="1425"/>
      <c r="B2418" s="543" t="s">
        <v>210</v>
      </c>
      <c r="C2418" s="689" t="s">
        <v>70</v>
      </c>
      <c r="D2418" s="1275" t="s">
        <v>214</v>
      </c>
      <c r="E2418" s="1274"/>
      <c r="F2418" s="1413" t="s">
        <v>103</v>
      </c>
      <c r="G2418" s="1414"/>
      <c r="H2418" s="1414"/>
      <c r="I2418" s="1415"/>
      <c r="J2418" s="1416"/>
      <c r="K2418" s="1417"/>
      <c r="L2418" s="1417"/>
      <c r="M2418" s="1417"/>
      <c r="N2418" s="1417"/>
      <c r="O2418" s="1418"/>
      <c r="P2418" s="1007"/>
    </row>
    <row r="2419" spans="1:16" s="73" customFormat="1" ht="20.45" customHeight="1" thickBot="1">
      <c r="A2419" s="1425"/>
      <c r="B2419" s="547" t="s">
        <v>210</v>
      </c>
      <c r="C2419" s="548" t="s">
        <v>153</v>
      </c>
      <c r="D2419" s="1281" t="s">
        <v>215</v>
      </c>
      <c r="E2419" s="1280"/>
      <c r="F2419" s="1422" t="s">
        <v>216</v>
      </c>
      <c r="G2419" s="1423"/>
      <c r="H2419" s="1423"/>
      <c r="I2419" s="1424"/>
      <c r="J2419" s="1419"/>
      <c r="K2419" s="1420"/>
      <c r="L2419" s="1420"/>
      <c r="M2419" s="1420"/>
      <c r="N2419" s="1420"/>
      <c r="O2419" s="1421"/>
      <c r="P2419" s="1007"/>
    </row>
    <row r="2420" spans="1:16" s="73" customFormat="1" ht="9.75" customHeight="1">
      <c r="A2420" s="1303"/>
      <c r="B2420" s="1303"/>
      <c r="C2420" s="1303"/>
      <c r="D2420" s="1303"/>
      <c r="E2420" s="1303"/>
      <c r="F2420" s="1303"/>
      <c r="G2420" s="1303"/>
      <c r="H2420" s="1303"/>
      <c r="I2420" s="1303"/>
      <c r="J2420" s="1303"/>
      <c r="K2420" s="1303"/>
      <c r="L2420" s="1303"/>
      <c r="M2420" s="1303"/>
      <c r="N2420" s="1303"/>
      <c r="O2420" s="1303"/>
      <c r="P2420" s="1303"/>
    </row>
    <row r="2421" spans="1:16" hidden="1"/>
    <row r="2422" spans="1:16" s="73" customFormat="1" ht="17.25" customHeight="1" thickBot="1">
      <c r="A2422" s="241">
        <f>A2385+1</f>
        <v>67</v>
      </c>
      <c r="B2422" s="1302" t="s">
        <v>53</v>
      </c>
      <c r="C2422" s="1302"/>
      <c r="D2422" s="1302"/>
      <c r="E2422" s="1302"/>
      <c r="F2422" s="1302"/>
      <c r="G2422" s="1302"/>
      <c r="H2422" s="1302"/>
      <c r="I2422" s="1302"/>
      <c r="J2422" s="1302"/>
      <c r="K2422" s="1302"/>
      <c r="L2422" s="1302"/>
      <c r="M2422" s="1302"/>
      <c r="N2422" s="1302"/>
      <c r="O2422" s="1302"/>
      <c r="P2422" s="1007"/>
    </row>
    <row r="2423" spans="1:16" s="73" customFormat="1" ht="44.25" customHeight="1">
      <c r="A2423" s="1425"/>
      <c r="B2423" s="1304" t="str">
        <f>IF(L2425&gt;0,CONCATENATE(I2425,L2425),0)</f>
        <v>Roll No.:-967</v>
      </c>
      <c r="C2423" s="1306"/>
      <c r="D2423" s="1308" t="str">
        <f>Master!$E$8</f>
        <v>Govt. Sr. Secondary School Raimalwada</v>
      </c>
      <c r="E2423" s="1309"/>
      <c r="F2423" s="1309"/>
      <c r="G2423" s="1309"/>
      <c r="H2423" s="1309"/>
      <c r="I2423" s="1309"/>
      <c r="J2423" s="1309"/>
      <c r="K2423" s="1309"/>
      <c r="L2423" s="1309"/>
      <c r="M2423" s="1309"/>
      <c r="N2423" s="1309"/>
      <c r="O2423" s="1310"/>
      <c r="P2423" s="1007"/>
    </row>
    <row r="2424" spans="1:16" s="73" customFormat="1" ht="26.25" customHeight="1" thickBot="1">
      <c r="A2424" s="1425"/>
      <c r="B2424" s="1305"/>
      <c r="C2424" s="1307"/>
      <c r="D2424" s="1311" t="str">
        <f>Master!$E$11</f>
        <v>P.S.-Bapini (Jodhpur)</v>
      </c>
      <c r="E2424" s="1311"/>
      <c r="F2424" s="1311"/>
      <c r="G2424" s="1311"/>
      <c r="H2424" s="1311"/>
      <c r="I2424" s="1311"/>
      <c r="J2424" s="1311"/>
      <c r="K2424" s="1311"/>
      <c r="L2424" s="1311"/>
      <c r="M2424" s="1311"/>
      <c r="N2424" s="1311"/>
      <c r="O2424" s="1312"/>
      <c r="P2424" s="1007"/>
    </row>
    <row r="2425" spans="1:16" s="73" customFormat="1" ht="15" customHeight="1">
      <c r="A2425" s="1425"/>
      <c r="B2425" s="1313"/>
      <c r="C2425" s="1314" t="s">
        <v>163</v>
      </c>
      <c r="D2425" s="1315"/>
      <c r="E2425" s="1315"/>
      <c r="F2425" s="1315"/>
      <c r="G2425" s="1315"/>
      <c r="H2425" s="1316"/>
      <c r="I2425" s="1320" t="s">
        <v>125</v>
      </c>
      <c r="J2425" s="1321"/>
      <c r="K2425" s="1321"/>
      <c r="L2425" s="1286">
        <f>VLOOKUP(A2422,'Marks Entry'!$B$9:$G$108,6)</f>
        <v>967</v>
      </c>
      <c r="M2425" s="1288" t="str">
        <f>CONCATENATE('Marks Entry'!$C$3,"0",'Marks Entry'!$G$3)</f>
        <v>School U-Dise Code :-08151106901</v>
      </c>
      <c r="N2425" s="1289"/>
      <c r="O2425" s="1290"/>
      <c r="P2425" s="1007"/>
    </row>
    <row r="2426" spans="1:16" s="73" customFormat="1" ht="15" customHeight="1">
      <c r="A2426" s="1425"/>
      <c r="B2426" s="1313"/>
      <c r="C2426" s="1314"/>
      <c r="D2426" s="1315"/>
      <c r="E2426" s="1315"/>
      <c r="F2426" s="1315"/>
      <c r="G2426" s="1315"/>
      <c r="H2426" s="1316"/>
      <c r="I2426" s="1320"/>
      <c r="J2426" s="1321"/>
      <c r="K2426" s="1321"/>
      <c r="L2426" s="1286"/>
      <c r="M2426" s="1291" t="str">
        <f>CONCATENATE('Marks Entry'!$I$3,'Marks Entry'!$J$3)</f>
        <v>Session :-2022-23</v>
      </c>
      <c r="N2426" s="1292"/>
      <c r="O2426" s="1293"/>
      <c r="P2426" s="1007"/>
    </row>
    <row r="2427" spans="1:16" s="73" customFormat="1" ht="15" customHeight="1" thickBot="1">
      <c r="A2427" s="1425"/>
      <c r="B2427" s="1313"/>
      <c r="C2427" s="1317"/>
      <c r="D2427" s="1318"/>
      <c r="E2427" s="1318"/>
      <c r="F2427" s="1318"/>
      <c r="G2427" s="1318"/>
      <c r="H2427" s="1319"/>
      <c r="I2427" s="1322"/>
      <c r="J2427" s="1323"/>
      <c r="K2427" s="1323"/>
      <c r="L2427" s="1287"/>
      <c r="M2427" s="1294"/>
      <c r="N2427" s="1295"/>
      <c r="O2427" s="1296"/>
      <c r="P2427" s="1007"/>
    </row>
    <row r="2428" spans="1:16" s="73" customFormat="1" ht="19.5" customHeight="1">
      <c r="A2428" s="1425"/>
      <c r="B2428" s="543" t="s">
        <v>210</v>
      </c>
      <c r="C2428" s="1297" t="s">
        <v>21</v>
      </c>
      <c r="D2428" s="1298"/>
      <c r="E2428" s="1298"/>
      <c r="F2428" s="1298"/>
      <c r="G2428" s="1299"/>
      <c r="H2428" s="13" t="s">
        <v>161</v>
      </c>
      <c r="I2428" s="1300">
        <f>VLOOKUP($A2422,'Marks Entry'!$B$9:$FN$108,4,0)</f>
        <v>0</v>
      </c>
      <c r="J2428" s="1300"/>
      <c r="K2428" s="1300"/>
      <c r="L2428" s="1300"/>
      <c r="M2428" s="1300"/>
      <c r="N2428" s="1300"/>
      <c r="O2428" s="1301"/>
      <c r="P2428" s="1007"/>
    </row>
    <row r="2429" spans="1:16" s="73" customFormat="1" ht="19.5" customHeight="1">
      <c r="A2429" s="1425"/>
      <c r="B2429" s="543" t="s">
        <v>210</v>
      </c>
      <c r="C2429" s="1283" t="s">
        <v>23</v>
      </c>
      <c r="D2429" s="1284"/>
      <c r="E2429" s="1284"/>
      <c r="F2429" s="1284"/>
      <c r="G2429" s="1285"/>
      <c r="H2429" s="25" t="s">
        <v>161</v>
      </c>
      <c r="I2429" s="1252">
        <f>VLOOKUP($A2422,'Marks Entry'!$B$9:$FN$108,7,0)</f>
        <v>0</v>
      </c>
      <c r="J2429" s="1252"/>
      <c r="K2429" s="1252"/>
      <c r="L2429" s="1252"/>
      <c r="M2429" s="1252"/>
      <c r="N2429" s="1252"/>
      <c r="O2429" s="1253"/>
      <c r="P2429" s="1007"/>
    </row>
    <row r="2430" spans="1:16" s="73" customFormat="1" ht="19.5" customHeight="1">
      <c r="A2430" s="1425"/>
      <c r="B2430" s="543" t="s">
        <v>210</v>
      </c>
      <c r="C2430" s="1283" t="s">
        <v>24</v>
      </c>
      <c r="D2430" s="1284"/>
      <c r="E2430" s="1284"/>
      <c r="F2430" s="1284"/>
      <c r="G2430" s="1285"/>
      <c r="H2430" s="25" t="s">
        <v>161</v>
      </c>
      <c r="I2430" s="1252">
        <f>VLOOKUP($A2422,'Marks Entry'!$B$9:$FN$108,8,0)</f>
        <v>0</v>
      </c>
      <c r="J2430" s="1252"/>
      <c r="K2430" s="1252"/>
      <c r="L2430" s="1252"/>
      <c r="M2430" s="1252"/>
      <c r="N2430" s="1252"/>
      <c r="O2430" s="1253"/>
      <c r="P2430" s="1007"/>
    </row>
    <row r="2431" spans="1:16" s="73" customFormat="1" ht="19.5" customHeight="1">
      <c r="A2431" s="1425"/>
      <c r="B2431" s="543" t="s">
        <v>210</v>
      </c>
      <c r="C2431" s="1283" t="s">
        <v>55</v>
      </c>
      <c r="D2431" s="1284"/>
      <c r="E2431" s="1284"/>
      <c r="F2431" s="1284"/>
      <c r="G2431" s="1285"/>
      <c r="H2431" s="25" t="s">
        <v>161</v>
      </c>
      <c r="I2431" s="1252">
        <f>VLOOKUP($A2422,'Marks Entry'!$B$9:$FN$108,9,0)</f>
        <v>0</v>
      </c>
      <c r="J2431" s="1252"/>
      <c r="K2431" s="1252"/>
      <c r="L2431" s="1252"/>
      <c r="M2431" s="1252"/>
      <c r="N2431" s="1252"/>
      <c r="O2431" s="1253"/>
      <c r="P2431" s="1007"/>
    </row>
    <row r="2432" spans="1:16" s="73" customFormat="1" ht="19.5" customHeight="1">
      <c r="A2432" s="1425"/>
      <c r="B2432" s="543" t="s">
        <v>210</v>
      </c>
      <c r="C2432" s="1283" t="s">
        <v>56</v>
      </c>
      <c r="D2432" s="1284"/>
      <c r="E2432" s="1284"/>
      <c r="F2432" s="1284"/>
      <c r="G2432" s="1285"/>
      <c r="H2432" s="25" t="s">
        <v>161</v>
      </c>
      <c r="I2432" s="1251" t="str">
        <f>CONCATENATE('Marks Entry'!$G$4,'Marks Entry'!$J$4)</f>
        <v>6(A)</v>
      </c>
      <c r="J2432" s="1252"/>
      <c r="K2432" s="1252"/>
      <c r="L2432" s="1252"/>
      <c r="M2432" s="1252"/>
      <c r="N2432" s="1252"/>
      <c r="O2432" s="1253"/>
      <c r="P2432" s="1007"/>
    </row>
    <row r="2433" spans="1:16" s="73" customFormat="1" ht="19.5" customHeight="1" thickBot="1">
      <c r="A2433" s="1425"/>
      <c r="B2433" s="543" t="s">
        <v>210</v>
      </c>
      <c r="C2433" s="1254" t="s">
        <v>26</v>
      </c>
      <c r="D2433" s="1255"/>
      <c r="E2433" s="1255"/>
      <c r="F2433" s="1255"/>
      <c r="G2433" s="1256"/>
      <c r="H2433" s="61" t="s">
        <v>161</v>
      </c>
      <c r="I2433" s="1257">
        <f>VLOOKUP($A2422,'Marks Entry'!$B$9:$FN$108,10,0)</f>
        <v>0</v>
      </c>
      <c r="J2433" s="1257"/>
      <c r="K2433" s="1257"/>
      <c r="L2433" s="1257"/>
      <c r="M2433" s="1257"/>
      <c r="N2433" s="1257"/>
      <c r="O2433" s="1258"/>
      <c r="P2433" s="1007"/>
    </row>
    <row r="2434" spans="1:16" s="73" customFormat="1" ht="34.5" customHeight="1">
      <c r="A2434" s="1425"/>
      <c r="B2434" s="543" t="s">
        <v>210</v>
      </c>
      <c r="C2434" s="1259" t="s">
        <v>57</v>
      </c>
      <c r="D2434" s="1260"/>
      <c r="E2434" s="525" t="s">
        <v>82</v>
      </c>
      <c r="F2434" s="525" t="s">
        <v>83</v>
      </c>
      <c r="G2434" s="525" t="str">
        <f>'Marks Entry'!$R$5</f>
        <v>No Bag Day Activity</v>
      </c>
      <c r="H2434" s="521" t="s">
        <v>32</v>
      </c>
      <c r="I2434" s="1261" t="s">
        <v>58</v>
      </c>
      <c r="J2434" s="1262"/>
      <c r="K2434" s="522" t="s">
        <v>203</v>
      </c>
      <c r="L2434" s="1263" t="s">
        <v>94</v>
      </c>
      <c r="M2434" s="1264"/>
      <c r="N2434" s="535" t="s">
        <v>86</v>
      </c>
      <c r="O2434" s="1265" t="s">
        <v>101</v>
      </c>
      <c r="P2434" s="1007"/>
    </row>
    <row r="2435" spans="1:16" s="73" customFormat="1" ht="20.45" customHeight="1" thickBot="1">
      <c r="A2435" s="1425"/>
      <c r="B2435" s="543" t="s">
        <v>210</v>
      </c>
      <c r="C2435" s="1267" t="s">
        <v>59</v>
      </c>
      <c r="D2435" s="1268"/>
      <c r="E2435" s="549">
        <f>'Marks Entry'!$N$7</f>
        <v>10</v>
      </c>
      <c r="F2435" s="549">
        <f>'Marks Entry'!$Q$7</f>
        <v>10</v>
      </c>
      <c r="G2435" s="549">
        <f>'Marks Entry'!$T$7</f>
        <v>10</v>
      </c>
      <c r="H2435" s="111">
        <f>SUM(E2435:G2435)</f>
        <v>30</v>
      </c>
      <c r="I2435" s="1269">
        <f>'Marks Entry'!$X$7</f>
        <v>70</v>
      </c>
      <c r="J2435" s="1270"/>
      <c r="K2435" s="531">
        <f>SUM(H2435,I2435)</f>
        <v>100</v>
      </c>
      <c r="L2435" s="1330">
        <f>'Marks Entry'!$AA$7</f>
        <v>100</v>
      </c>
      <c r="M2435" s="1331"/>
      <c r="N2435" s="536">
        <f>H2435+I2435+L2435</f>
        <v>200</v>
      </c>
      <c r="O2435" s="1266"/>
      <c r="P2435" s="1007"/>
    </row>
    <row r="2436" spans="1:16" s="73" customFormat="1" ht="20.45" customHeight="1">
      <c r="A2436" s="1425"/>
      <c r="B2436" s="543" t="s">
        <v>210</v>
      </c>
      <c r="C2436" s="1324" t="str">
        <f>'Marks Entry'!$L$3</f>
        <v>HINDI</v>
      </c>
      <c r="D2436" s="1325"/>
      <c r="E2436" s="527">
        <f>IF($L2425="TC",0,IF($L2425="Nso",0,VLOOKUP($A2422,'Marks Entry'!$B$9:$FN$108,13,0)))</f>
        <v>0</v>
      </c>
      <c r="F2436" s="527">
        <f>IF($L2425="TC",0,IF($L2425="Nso",0,VLOOKUP($A2422,'Marks Entry'!$B$9:$FN$108,16,0)))</f>
        <v>0</v>
      </c>
      <c r="G2436" s="527">
        <f>IF($L2425="TC",0,IF($L2425="Nso",0,VLOOKUP($A2422,'Marks Entry'!$B$9:$FN$108,19,0)))</f>
        <v>0</v>
      </c>
      <c r="H2436" s="528">
        <f>SUM(E2436:G2436)</f>
        <v>0</v>
      </c>
      <c r="I2436" s="1326">
        <f>IF($L2425="TC",0,IF($L2425="Nso",0,VLOOKUP($A2422,'Marks Entry'!$B$9:$FN$108,23,0)))</f>
        <v>0</v>
      </c>
      <c r="J2436" s="1327"/>
      <c r="K2436" s="532">
        <f>SUM(H2436,I2436)</f>
        <v>0</v>
      </c>
      <c r="L2436" s="1328">
        <f>IF($L2425="TC",0,IF($L2425="Nso",0,VLOOKUP($A2422,'Marks Entry'!$B$9:$FN$108,26,0)))</f>
        <v>0</v>
      </c>
      <c r="M2436" s="1329"/>
      <c r="N2436" s="537">
        <f>SUM(H2436,I2436,L2436)</f>
        <v>0</v>
      </c>
      <c r="O2436" s="544" t="str">
        <f>IF($L2425="TC",0,IF($L2425="Nso",0,VLOOKUP($A2422,'Marks Entry'!$B$9:$FN$108,30,0)))</f>
        <v>E</v>
      </c>
      <c r="P2436" s="1007"/>
    </row>
    <row r="2437" spans="1:16" s="73" customFormat="1" ht="20.45" customHeight="1">
      <c r="A2437" s="1425"/>
      <c r="B2437" s="543" t="s">
        <v>210</v>
      </c>
      <c r="C2437" s="1271" t="str">
        <f>'Marks Entry'!$AF$3</f>
        <v>ENGLISH</v>
      </c>
      <c r="D2437" s="1272"/>
      <c r="E2437" s="527">
        <f>IF($L2425="TC",0,IF($L2425="Nso",0,VLOOKUP($A2422,'Marks Entry'!$B$9:$FN$108,33,0)))</f>
        <v>0</v>
      </c>
      <c r="F2437" s="527">
        <f>IF($L2425="TC",0,IF($L2425="Nso",0,VLOOKUP($A2422,'Marks Entry'!$B$9:$FN$108,36,0)))</f>
        <v>0</v>
      </c>
      <c r="G2437" s="527">
        <f>IF($L2425="TC",0,IF($L2425="Nso",0,VLOOKUP($A2422,'Marks Entry'!$B$9:$FN$108,39,0)))</f>
        <v>0</v>
      </c>
      <c r="H2437" s="529">
        <f t="shared" ref="H2437:H2441" si="198">SUM(E2437:G2437)</f>
        <v>0</v>
      </c>
      <c r="I2437" s="1273">
        <f>IF($L2425="TC",0,IF($L2425="Nso",0,VLOOKUP($A2422,'Marks Entry'!$B$9:$FN$108,43,0)))</f>
        <v>0</v>
      </c>
      <c r="J2437" s="1274"/>
      <c r="K2437" s="533">
        <f t="shared" ref="K2437:K2441" si="199">SUM(H2437,I2437)</f>
        <v>0</v>
      </c>
      <c r="L2437" s="1275">
        <f>IF($L2425="TC",0,IF($L2425="Nso",0,VLOOKUP($A2422,'Marks Entry'!$B$9:$FN$108,46,0)))</f>
        <v>0</v>
      </c>
      <c r="M2437" s="1276"/>
      <c r="N2437" s="537">
        <f t="shared" ref="N2437:N2441" si="200">SUM(H2437,I2437,L2437)</f>
        <v>0</v>
      </c>
      <c r="O2437" s="544" t="str">
        <f>IF($L2425="TC",0,IF($L2425="Nso",0,VLOOKUP($A2422,'Marks Entry'!$B$9:$FN$108,50,0)))</f>
        <v>E</v>
      </c>
      <c r="P2437" s="1007"/>
    </row>
    <row r="2438" spans="1:16" s="73" customFormat="1" ht="20.45" customHeight="1">
      <c r="A2438" s="1425"/>
      <c r="B2438" s="543" t="s">
        <v>210</v>
      </c>
      <c r="C2438" s="1271" t="str">
        <f>'Marks Entry'!$AZ$3</f>
        <v>SANSKRIT</v>
      </c>
      <c r="D2438" s="1272"/>
      <c r="E2438" s="527">
        <f>IF($L2425="TC",0,IF($L2425="Nso",0,VLOOKUP($A2422,'Marks Entry'!$B$9:$FN$108,53,0)))</f>
        <v>0</v>
      </c>
      <c r="F2438" s="527">
        <f>IF($L2425="TC",0,IF($L2425="TC",0,IF($L2425="Nso",0,VLOOKUP($A2422,'Marks Entry'!$B$9:$FN$108,56,0))))</f>
        <v>0</v>
      </c>
      <c r="G2438" s="527">
        <f>IF($L2425="TC",0,IF($L2425="TC",0,IF($L2425="Nso",0,VLOOKUP($A2422,'Marks Entry'!$B$9:$FN$108,59,0))))</f>
        <v>0</v>
      </c>
      <c r="H2438" s="529">
        <f t="shared" si="198"/>
        <v>0</v>
      </c>
      <c r="I2438" s="1273">
        <f>IF($L2425="TC",0,IF($L2425="Nso",0,VLOOKUP($A2422,'Marks Entry'!$B$9:$FN$108,63,0)))</f>
        <v>0</v>
      </c>
      <c r="J2438" s="1274"/>
      <c r="K2438" s="533">
        <f t="shared" si="199"/>
        <v>0</v>
      </c>
      <c r="L2438" s="1275">
        <f>IF($L2425="TC",0,IF($L2425="Nso",0,VLOOKUP($A2422,'Marks Entry'!$B$9:$FN$108,66,0)))</f>
        <v>0</v>
      </c>
      <c r="M2438" s="1276"/>
      <c r="N2438" s="537">
        <f t="shared" si="200"/>
        <v>0</v>
      </c>
      <c r="O2438" s="544" t="str">
        <f>IF($L2425="TC",0,IF($L2425="Nso",0,VLOOKUP($A2422,'Marks Entry'!$B$9:$FN$108,70,0)))</f>
        <v>E</v>
      </c>
      <c r="P2438" s="1007"/>
    </row>
    <row r="2439" spans="1:16" s="73" customFormat="1" ht="20.45" customHeight="1">
      <c r="A2439" s="1425"/>
      <c r="B2439" s="543" t="s">
        <v>210</v>
      </c>
      <c r="C2439" s="1271" t="str">
        <f>'Marks Entry'!$BT$3</f>
        <v>SCIENCE</v>
      </c>
      <c r="D2439" s="1272"/>
      <c r="E2439" s="527">
        <f>IF($L2425="TC",0,IF($L2425="Nso",0,VLOOKUP($A2422,'Marks Entry'!$B$9:$FN$108,73,0)))</f>
        <v>0</v>
      </c>
      <c r="F2439" s="527">
        <f>IF($L2425="TC",0,IF($L2425="Nso",0,VLOOKUP($A2422,'Marks Entry'!$B$9:$FN$108,76,0)))</f>
        <v>0</v>
      </c>
      <c r="G2439" s="527">
        <f>IF($L2425="TC",0,IF($L2425="Nso",0,VLOOKUP($A2422,'Marks Entry'!$B$9:$FN$108,79,0)))</f>
        <v>0</v>
      </c>
      <c r="H2439" s="529">
        <f t="shared" si="198"/>
        <v>0</v>
      </c>
      <c r="I2439" s="1273">
        <f>IF($L2425="TC",0,IF($L2425="Nso",0,VLOOKUP($A2422,'Marks Entry'!$B$9:$FN$108,83,0)))</f>
        <v>0</v>
      </c>
      <c r="J2439" s="1274"/>
      <c r="K2439" s="533">
        <f t="shared" si="199"/>
        <v>0</v>
      </c>
      <c r="L2439" s="1275">
        <f>IF($L2425="TC",0,IF($L2425="Nso",0,VLOOKUP($A2422,'Marks Entry'!$B$9:$FN$108,86,0)))</f>
        <v>0</v>
      </c>
      <c r="M2439" s="1276"/>
      <c r="N2439" s="537">
        <f t="shared" si="200"/>
        <v>0</v>
      </c>
      <c r="O2439" s="544" t="str">
        <f>IF($L2425="TC",0,IF($L2425="Nso",0,VLOOKUP($A2422,'Marks Entry'!$B$9:$FN$108,90,0)))</f>
        <v>E</v>
      </c>
      <c r="P2439" s="1007"/>
    </row>
    <row r="2440" spans="1:16" s="73" customFormat="1" ht="20.45" customHeight="1">
      <c r="A2440" s="1425"/>
      <c r="B2440" s="543" t="s">
        <v>210</v>
      </c>
      <c r="C2440" s="1271" t="str">
        <f>'Marks Entry'!$CN$3</f>
        <v>MATHEMATICS</v>
      </c>
      <c r="D2440" s="1272"/>
      <c r="E2440" s="527">
        <f>IF($L2425="TC",0,IF($L2425="Nso",0,VLOOKUP($A2422,'Marks Entry'!$B$9:$FN$108,93,0)))</f>
        <v>0</v>
      </c>
      <c r="F2440" s="527">
        <f>IF($L2425="TC",0,IF($L2425="Nso",0,VLOOKUP($A2422,'Marks Entry'!$B$9:$FN$108,96,0)))</f>
        <v>0</v>
      </c>
      <c r="G2440" s="527">
        <f>IF($L2425="TC",0,IF($L2425="Nso",0,VLOOKUP($A2422,'Marks Entry'!$B$9:$FN$108,99,0)))</f>
        <v>0</v>
      </c>
      <c r="H2440" s="529">
        <f t="shared" si="198"/>
        <v>0</v>
      </c>
      <c r="I2440" s="1273">
        <f>IF($L2425="TC",0,IF($L2425="Nso",0,VLOOKUP($A2422,'Marks Entry'!$B$9:$FN$108,103,0)))</f>
        <v>0</v>
      </c>
      <c r="J2440" s="1274"/>
      <c r="K2440" s="533">
        <f t="shared" si="199"/>
        <v>0</v>
      </c>
      <c r="L2440" s="1275">
        <f>IF($L2425="TC",0,IF($L2425="Nso",0,VLOOKUP($A2422,'Marks Entry'!$B$9:$FN$108,106,0)))</f>
        <v>0</v>
      </c>
      <c r="M2440" s="1276"/>
      <c r="N2440" s="537">
        <f t="shared" si="200"/>
        <v>0</v>
      </c>
      <c r="O2440" s="544" t="str">
        <f>IF($L2425="TC",0,IF($L2425="Nso",0,VLOOKUP($A2422,'Marks Entry'!$B$9:$FN$108,110,0)))</f>
        <v>E</v>
      </c>
      <c r="P2440" s="1007"/>
    </row>
    <row r="2441" spans="1:16" s="73" customFormat="1" ht="20.45" customHeight="1" thickBot="1">
      <c r="A2441" s="1425"/>
      <c r="B2441" s="543" t="s">
        <v>210</v>
      </c>
      <c r="C2441" s="1277" t="str">
        <f>'Marks Entry'!$DH$3</f>
        <v>SOCIAL SCIENCE</v>
      </c>
      <c r="D2441" s="1278"/>
      <c r="E2441" s="527">
        <f>IF($L2425="TC",0,IF($L2425="Nso",0,VLOOKUP($A2422,'Marks Entry'!$B$9:$FN$108,113,0)))</f>
        <v>0</v>
      </c>
      <c r="F2441" s="527">
        <f>IF($L2425="TC",0,IF($L2425="Nso",0,VLOOKUP($A2422,'Marks Entry'!$B$9:$FN$108,116,0)))</f>
        <v>0</v>
      </c>
      <c r="G2441" s="527">
        <f>IF($L2425="TC",0,IF($L2425="Nso",0,VLOOKUP($A2422,'Marks Entry'!$B$9:$FN$108,119,0)))</f>
        <v>0</v>
      </c>
      <c r="H2441" s="530">
        <f t="shared" si="198"/>
        <v>0</v>
      </c>
      <c r="I2441" s="1279">
        <f>IF($L2425="TC",0,IF($L2425="Nso",0,VLOOKUP($A2422,'Marks Entry'!$B$9:$FN$108,123,0)))</f>
        <v>0</v>
      </c>
      <c r="J2441" s="1280"/>
      <c r="K2441" s="534">
        <f t="shared" si="199"/>
        <v>0</v>
      </c>
      <c r="L2441" s="1281">
        <f>IF($L2425="TC",0,IF($L2425="Nso",0,VLOOKUP($A2422,'Marks Entry'!$B$9:$FN$108,126,0)))</f>
        <v>0</v>
      </c>
      <c r="M2441" s="1282"/>
      <c r="N2441" s="537">
        <f t="shared" si="200"/>
        <v>0</v>
      </c>
      <c r="O2441" s="544" t="str">
        <f>IF($L2425="TC",0,IF($L2425="Nso",0,VLOOKUP($A2422,'Marks Entry'!$B$9:$FN$108,130,0)))</f>
        <v>E</v>
      </c>
      <c r="P2441" s="1007"/>
    </row>
    <row r="2442" spans="1:16" s="73" customFormat="1" ht="20.45" customHeight="1">
      <c r="A2442" s="1425"/>
      <c r="B2442" s="543" t="s">
        <v>210</v>
      </c>
      <c r="C2442" s="1350" t="s">
        <v>87</v>
      </c>
      <c r="D2442" s="1351"/>
      <c r="E2442" s="1352"/>
      <c r="F2442" s="1356" t="s">
        <v>88</v>
      </c>
      <c r="G2442" s="1357"/>
      <c r="H2442" s="1358" t="s">
        <v>89</v>
      </c>
      <c r="I2442" s="1358"/>
      <c r="J2442" s="1359" t="s">
        <v>44</v>
      </c>
      <c r="K2442" s="1360"/>
      <c r="L2442" s="236" t="s">
        <v>95</v>
      </c>
      <c r="M2442" s="691" t="s">
        <v>208</v>
      </c>
      <c r="N2442" s="200" t="s">
        <v>42</v>
      </c>
      <c r="O2442" s="545" t="s">
        <v>46</v>
      </c>
      <c r="P2442" s="1007"/>
    </row>
    <row r="2443" spans="1:16" s="73" customFormat="1" ht="20.45" customHeight="1" thickBot="1">
      <c r="A2443" s="1425"/>
      <c r="B2443" s="543" t="s">
        <v>210</v>
      </c>
      <c r="C2443" s="1353"/>
      <c r="D2443" s="1354"/>
      <c r="E2443" s="1355"/>
      <c r="F2443" s="1361">
        <f>IF($L2425="TC",0,IF($L2425="Nso",0,VLOOKUP($A2422,'Marks Entry'!$B$9:$FN$108,161,0)))</f>
        <v>1200</v>
      </c>
      <c r="G2443" s="1362"/>
      <c r="H2443" s="1363">
        <f>IF($L2425="TC",0,IF($L2425="Nso",0,VLOOKUP($A2422,'Marks Entry'!$B$9:$FN$108,162,0)))</f>
        <v>0</v>
      </c>
      <c r="I2443" s="1363"/>
      <c r="J2443" s="1364">
        <f>IF($L2425="TC",0,IF($L2425="Nso",0,VLOOKUP($A2422,'Marks Entry'!$B$9:$FN$108,163,0)))</f>
        <v>0</v>
      </c>
      <c r="K2443" s="1365"/>
      <c r="L2443" s="237" t="str">
        <f>IF($L2425="TC",0,IF($L2425="Nso",0,VLOOKUP($A2422,'Marks Entry'!$B$9:$FN$108,164,0)))</f>
        <v/>
      </c>
      <c r="M2443" s="237" t="str">
        <f>IF($L2425="TC",0,IF($L2425="Nso",0,VLOOKUP($A2422,'Marks Entry'!$B$9:$FN$108,165,0)))</f>
        <v/>
      </c>
      <c r="N2443" s="542" t="str">
        <f>IF($L2425="TC","TC",IF($L2425="Nso","NSO",VLOOKUP($A2422,'Marks Entry'!$B$9:$FN$108,166,0)))</f>
        <v>PROMOTED</v>
      </c>
      <c r="O2443" s="546" t="str">
        <f>IF($L2425="Nso",0,VLOOKUP($A2422,'Marks Entry'!$B$9:$FN$108,168,0))</f>
        <v/>
      </c>
      <c r="P2443" s="1007"/>
    </row>
    <row r="2444" spans="1:16" s="73" customFormat="1" ht="20.45" customHeight="1">
      <c r="A2444" s="1425"/>
      <c r="B2444" s="543" t="s">
        <v>210</v>
      </c>
      <c r="C2444" s="1332" t="s">
        <v>62</v>
      </c>
      <c r="D2444" s="1333"/>
      <c r="E2444" s="1333"/>
      <c r="F2444" s="1333"/>
      <c r="G2444" s="1333"/>
      <c r="H2444" s="1333"/>
      <c r="I2444" s="1334"/>
      <c r="J2444" s="1335" t="s">
        <v>63</v>
      </c>
      <c r="K2444" s="1335"/>
      <c r="L2444" s="1336"/>
      <c r="M2444" s="238">
        <f>IF($L2425="TC",0,IF($L2425="Nso",0,VLOOKUP($A2422,'Marks Entry'!$B$9:$FN$108,158,0)))</f>
        <v>0</v>
      </c>
      <c r="N2444" s="1337" t="s">
        <v>104</v>
      </c>
      <c r="O2444" s="1338"/>
      <c r="P2444" s="1007"/>
    </row>
    <row r="2445" spans="1:16" s="73" customFormat="1" ht="20.45" customHeight="1" thickBot="1">
      <c r="A2445" s="1425"/>
      <c r="B2445" s="543" t="s">
        <v>210</v>
      </c>
      <c r="C2445" s="1339" t="s">
        <v>57</v>
      </c>
      <c r="D2445" s="1340"/>
      <c r="E2445" s="1340"/>
      <c r="F2445" s="1341" t="s">
        <v>168</v>
      </c>
      <c r="G2445" s="1341"/>
      <c r="H2445" s="1341"/>
      <c r="I2445" s="523" t="s">
        <v>50</v>
      </c>
      <c r="J2445" s="1342" t="s">
        <v>64</v>
      </c>
      <c r="K2445" s="1342"/>
      <c r="L2445" s="1343"/>
      <c r="M2445" s="239">
        <f>IF($L2425="TC",0,IF($L2425="Nso",0,VLOOKUP($A2422,'Marks Entry'!$B$9:$FN$108,159,0)))</f>
        <v>0</v>
      </c>
      <c r="N2445" s="1344" t="str">
        <f>IF($L2425="TC",0,IF($L2425="Nso",0,VLOOKUP($A2422,'Marks Entry'!$B$9:$FN$108,160,0)))</f>
        <v/>
      </c>
      <c r="O2445" s="1345"/>
      <c r="P2445" s="1007"/>
    </row>
    <row r="2446" spans="1:16" s="73" customFormat="1" ht="20.45" customHeight="1">
      <c r="A2446" s="1425"/>
      <c r="B2446" s="543" t="s">
        <v>210</v>
      </c>
      <c r="C2446" s="1339"/>
      <c r="D2446" s="1340"/>
      <c r="E2446" s="1340"/>
      <c r="F2446" s="1341"/>
      <c r="G2446" s="1341"/>
      <c r="H2446" s="1341"/>
      <c r="I2446" s="524" t="s">
        <v>102</v>
      </c>
      <c r="J2446" s="1346" t="s">
        <v>65</v>
      </c>
      <c r="K2446" s="1346"/>
      <c r="L2446" s="1347"/>
      <c r="M2446" s="1348" t="str">
        <f>IF($L2425="TC",0,IF($L2425="Nso",0,VLOOKUP($A2422,'Marks Entry'!$B$9:$FN$108,169,0)))</f>
        <v>Need Improvement</v>
      </c>
      <c r="N2446" s="1348"/>
      <c r="O2446" s="1349"/>
      <c r="P2446" s="1007"/>
    </row>
    <row r="2447" spans="1:16" s="73" customFormat="1" ht="20.45" customHeight="1">
      <c r="A2447" s="1425"/>
      <c r="B2447" s="543" t="s">
        <v>210</v>
      </c>
      <c r="C2447" s="1397" t="str">
        <f>'Marks Entry'!$EB$3</f>
        <v>Work Exp.</v>
      </c>
      <c r="D2447" s="1398"/>
      <c r="E2447" s="1399"/>
      <c r="F2447" s="1400" t="str">
        <f>IF($L2425="TC",0,IF($L2425="Nso",0,VLOOKUP($A2422,'Marks Entry'!$B$9:$GM$108,186,0)))</f>
        <v>0/100</v>
      </c>
      <c r="G2447" s="1400"/>
      <c r="H2447" s="1400"/>
      <c r="I2447" s="59" t="str">
        <f>IF($L2425="TC",0,IF($L2425="Nso",0,VLOOKUP($A2422,'Marks Entry'!$B$9:$GM$108,139,0)))</f>
        <v>E</v>
      </c>
      <c r="J2447" s="1401" t="s">
        <v>81</v>
      </c>
      <c r="K2447" s="1401"/>
      <c r="L2447" s="1402"/>
      <c r="M2447" s="1403">
        <f>'Marks Entry'!$AA$2</f>
        <v>45041</v>
      </c>
      <c r="N2447" s="1403"/>
      <c r="O2447" s="1404"/>
      <c r="P2447" s="1007"/>
    </row>
    <row r="2448" spans="1:16" s="73" customFormat="1" ht="20.45" customHeight="1">
      <c r="A2448" s="1425"/>
      <c r="B2448" s="543" t="s">
        <v>210</v>
      </c>
      <c r="C2448" s="1405" t="str">
        <f>'Marks Entry'!$EK$3</f>
        <v>Art Edu.</v>
      </c>
      <c r="D2448" s="1400"/>
      <c r="E2448" s="1400"/>
      <c r="F2448" s="1406" t="str">
        <f>IF($L2425="TC",0,IF($L2425="Nso",0,VLOOKUP($A2422,'Marks Entry'!$B$9:$GM$108,190,0)))</f>
        <v>0/100</v>
      </c>
      <c r="G2448" s="1407"/>
      <c r="H2448" s="1408"/>
      <c r="I2448" s="59" t="str">
        <f>IF($L2425="TC",0,IF($L2425="Nso",0,VLOOKUP($A2422,'Marks Entry'!$B$9:$GM$108,148,0)))</f>
        <v>E</v>
      </c>
      <c r="J2448" s="1409"/>
      <c r="K2448" s="1409"/>
      <c r="L2448" s="1410"/>
      <c r="M2448" s="1410"/>
      <c r="N2448" s="1410"/>
      <c r="O2448" s="1411"/>
      <c r="P2448" s="1007"/>
    </row>
    <row r="2449" spans="1:16" s="73" customFormat="1" ht="20.45" customHeight="1">
      <c r="A2449" s="1425"/>
      <c r="B2449" s="543" t="s">
        <v>210</v>
      </c>
      <c r="C2449" s="1366" t="str">
        <f>'Marks Entry'!$ET$3</f>
        <v>HEALTH &amp; PHY. EDU.</v>
      </c>
      <c r="D2449" s="1367"/>
      <c r="E2449" s="1367"/>
      <c r="F2449" s="1368" t="str">
        <f>IF($L2425="TC",0,IF($L2425="Nso",0,VLOOKUP($A2422,'Marks Entry'!$B$9:$GM$108,194,0)))</f>
        <v>0/100</v>
      </c>
      <c r="G2449" s="1369"/>
      <c r="H2449" s="1370"/>
      <c r="I2449" s="59" t="str">
        <f>IF($L2425="TC",0,IF($L2425="Nso",0,VLOOKUP($A2422,'Marks Entry'!$B$9:$GM$108,157,0)))</f>
        <v>E</v>
      </c>
      <c r="J2449" s="1371" t="s">
        <v>77</v>
      </c>
      <c r="K2449" s="1372"/>
      <c r="L2449" s="1373"/>
      <c r="M2449" s="1377"/>
      <c r="N2449" s="1372"/>
      <c r="O2449" s="1378"/>
      <c r="P2449" s="1007"/>
    </row>
    <row r="2450" spans="1:16" s="73" customFormat="1" ht="20.45" customHeight="1">
      <c r="A2450" s="1425"/>
      <c r="B2450" s="543" t="s">
        <v>210</v>
      </c>
      <c r="C2450" s="1381" t="s">
        <v>66</v>
      </c>
      <c r="D2450" s="1382"/>
      <c r="E2450" s="1382"/>
      <c r="F2450" s="1382"/>
      <c r="G2450" s="1382"/>
      <c r="H2450" s="1382"/>
      <c r="I2450" s="1383"/>
      <c r="J2450" s="1374"/>
      <c r="K2450" s="1375"/>
      <c r="L2450" s="1376"/>
      <c r="M2450" s="1379"/>
      <c r="N2450" s="1375"/>
      <c r="O2450" s="1380"/>
      <c r="P2450" s="1007"/>
    </row>
    <row r="2451" spans="1:16" s="73" customFormat="1" ht="20.45" customHeight="1" thickBot="1">
      <c r="A2451" s="1425"/>
      <c r="B2451" s="543" t="s">
        <v>210</v>
      </c>
      <c r="C2451" s="60" t="s">
        <v>67</v>
      </c>
      <c r="D2451" s="1384" t="s">
        <v>72</v>
      </c>
      <c r="E2451" s="1385"/>
      <c r="F2451" s="1384" t="s">
        <v>73</v>
      </c>
      <c r="G2451" s="1386"/>
      <c r="H2451" s="1386"/>
      <c r="I2451" s="1387"/>
      <c r="J2451" s="1388" t="s">
        <v>78</v>
      </c>
      <c r="K2451" s="1389"/>
      <c r="L2451" s="1389"/>
      <c r="M2451" s="1389"/>
      <c r="N2451" s="1389"/>
      <c r="O2451" s="1390"/>
      <c r="P2451" s="1007"/>
    </row>
    <row r="2452" spans="1:16" s="73" customFormat="1" ht="20.45" customHeight="1">
      <c r="A2452" s="1425"/>
      <c r="B2452" s="543" t="s">
        <v>210</v>
      </c>
      <c r="C2452" s="690" t="s">
        <v>68</v>
      </c>
      <c r="D2452" s="1328" t="s">
        <v>211</v>
      </c>
      <c r="E2452" s="1327"/>
      <c r="F2452" s="1394" t="s">
        <v>74</v>
      </c>
      <c r="G2452" s="1395"/>
      <c r="H2452" s="1395"/>
      <c r="I2452" s="1396"/>
      <c r="J2452" s="1391"/>
      <c r="K2452" s="1392"/>
      <c r="L2452" s="1392"/>
      <c r="M2452" s="1392"/>
      <c r="N2452" s="1392"/>
      <c r="O2452" s="1393"/>
      <c r="P2452" s="1007"/>
    </row>
    <row r="2453" spans="1:16" s="73" customFormat="1" ht="20.45" customHeight="1">
      <c r="A2453" s="1425"/>
      <c r="B2453" s="543" t="s">
        <v>210</v>
      </c>
      <c r="C2453" s="689" t="s">
        <v>69</v>
      </c>
      <c r="D2453" s="1275" t="s">
        <v>212</v>
      </c>
      <c r="E2453" s="1274"/>
      <c r="F2453" s="1413" t="s">
        <v>75</v>
      </c>
      <c r="G2453" s="1414"/>
      <c r="H2453" s="1414"/>
      <c r="I2453" s="1415"/>
      <c r="J2453" s="1391"/>
      <c r="K2453" s="1392"/>
      <c r="L2453" s="1392"/>
      <c r="M2453" s="1392"/>
      <c r="N2453" s="1392"/>
      <c r="O2453" s="1393"/>
      <c r="P2453" s="1007"/>
    </row>
    <row r="2454" spans="1:16" s="73" customFormat="1" ht="20.45" customHeight="1">
      <c r="A2454" s="1425"/>
      <c r="B2454" s="543" t="s">
        <v>210</v>
      </c>
      <c r="C2454" s="689" t="s">
        <v>71</v>
      </c>
      <c r="D2454" s="1275" t="s">
        <v>213</v>
      </c>
      <c r="E2454" s="1274"/>
      <c r="F2454" s="1413" t="s">
        <v>76</v>
      </c>
      <c r="G2454" s="1414"/>
      <c r="H2454" s="1414"/>
      <c r="I2454" s="1415"/>
      <c r="J2454" s="1416" t="s">
        <v>90</v>
      </c>
      <c r="K2454" s="1417"/>
      <c r="L2454" s="1417"/>
      <c r="M2454" s="1417"/>
      <c r="N2454" s="1417"/>
      <c r="O2454" s="1418"/>
      <c r="P2454" s="1007"/>
    </row>
    <row r="2455" spans="1:16" s="73" customFormat="1" ht="20.45" customHeight="1">
      <c r="A2455" s="1425"/>
      <c r="B2455" s="543" t="s">
        <v>210</v>
      </c>
      <c r="C2455" s="689" t="s">
        <v>70</v>
      </c>
      <c r="D2455" s="1275" t="s">
        <v>214</v>
      </c>
      <c r="E2455" s="1274"/>
      <c r="F2455" s="1413" t="s">
        <v>103</v>
      </c>
      <c r="G2455" s="1414"/>
      <c r="H2455" s="1414"/>
      <c r="I2455" s="1415"/>
      <c r="J2455" s="1416"/>
      <c r="K2455" s="1417"/>
      <c r="L2455" s="1417"/>
      <c r="M2455" s="1417"/>
      <c r="N2455" s="1417"/>
      <c r="O2455" s="1418"/>
      <c r="P2455" s="1007"/>
    </row>
    <row r="2456" spans="1:16" s="73" customFormat="1" ht="20.45" customHeight="1" thickBot="1">
      <c r="A2456" s="1425"/>
      <c r="B2456" s="547" t="s">
        <v>210</v>
      </c>
      <c r="C2456" s="548" t="s">
        <v>153</v>
      </c>
      <c r="D2456" s="1281" t="s">
        <v>215</v>
      </c>
      <c r="E2456" s="1280"/>
      <c r="F2456" s="1422" t="s">
        <v>216</v>
      </c>
      <c r="G2456" s="1423"/>
      <c r="H2456" s="1423"/>
      <c r="I2456" s="1424"/>
      <c r="J2456" s="1419"/>
      <c r="K2456" s="1420"/>
      <c r="L2456" s="1420"/>
      <c r="M2456" s="1420"/>
      <c r="N2456" s="1420"/>
      <c r="O2456" s="1421"/>
      <c r="P2456" s="1007"/>
    </row>
    <row r="2457" spans="1:16" s="73" customFormat="1" ht="21" customHeight="1">
      <c r="A2457" s="1412"/>
      <c r="B2457" s="1412"/>
      <c r="C2457" s="1412"/>
      <c r="D2457" s="1412"/>
      <c r="E2457" s="1412"/>
      <c r="F2457" s="1412"/>
      <c r="G2457" s="1412"/>
      <c r="H2457" s="1412"/>
      <c r="I2457" s="1412"/>
      <c r="J2457" s="1412"/>
      <c r="K2457" s="1412"/>
      <c r="L2457" s="1412"/>
      <c r="M2457" s="1412"/>
      <c r="N2457" s="1412"/>
      <c r="O2457" s="1412"/>
      <c r="P2457" s="1412"/>
    </row>
    <row r="2458" spans="1:16" s="73" customFormat="1" ht="21" customHeight="1">
      <c r="A2458" s="692"/>
      <c r="B2458" s="688"/>
      <c r="C2458" s="688"/>
      <c r="D2458" s="688"/>
      <c r="E2458" s="688"/>
      <c r="F2458" s="688"/>
      <c r="G2458" s="688"/>
      <c r="H2458" s="688"/>
      <c r="I2458" s="688"/>
      <c r="J2458" s="688"/>
      <c r="K2458" s="688"/>
      <c r="L2458" s="688"/>
      <c r="M2458" s="688"/>
      <c r="N2458" s="688"/>
      <c r="O2458" s="688"/>
      <c r="P2458" s="688"/>
    </row>
    <row r="2459" spans="1:16" s="73" customFormat="1" ht="17.25" customHeight="1" thickBot="1">
      <c r="A2459" s="241">
        <f>A2422+1</f>
        <v>68</v>
      </c>
      <c r="B2459" s="1302" t="s">
        <v>53</v>
      </c>
      <c r="C2459" s="1302"/>
      <c r="D2459" s="1302"/>
      <c r="E2459" s="1302"/>
      <c r="F2459" s="1302"/>
      <c r="G2459" s="1302"/>
      <c r="H2459" s="1302"/>
      <c r="I2459" s="1302"/>
      <c r="J2459" s="1302"/>
      <c r="K2459" s="1302"/>
      <c r="L2459" s="1302"/>
      <c r="M2459" s="1302"/>
      <c r="N2459" s="1302"/>
      <c r="O2459" s="1302"/>
      <c r="P2459" s="1007"/>
    </row>
    <row r="2460" spans="1:16" s="73" customFormat="1" ht="44.25" customHeight="1">
      <c r="A2460" s="1425"/>
      <c r="B2460" s="1304" t="str">
        <f>IF(L2462&gt;0,CONCATENATE(I2462,L2462),0)</f>
        <v>Roll No.:-968</v>
      </c>
      <c r="C2460" s="1306"/>
      <c r="D2460" s="1308" t="str">
        <f>Master!$E$8</f>
        <v>Govt. Sr. Secondary School Raimalwada</v>
      </c>
      <c r="E2460" s="1309"/>
      <c r="F2460" s="1309"/>
      <c r="G2460" s="1309"/>
      <c r="H2460" s="1309"/>
      <c r="I2460" s="1309"/>
      <c r="J2460" s="1309"/>
      <c r="K2460" s="1309"/>
      <c r="L2460" s="1309"/>
      <c r="M2460" s="1309"/>
      <c r="N2460" s="1309"/>
      <c r="O2460" s="1310"/>
      <c r="P2460" s="1007"/>
    </row>
    <row r="2461" spans="1:16" s="73" customFormat="1" ht="26.25" customHeight="1" thickBot="1">
      <c r="A2461" s="1425"/>
      <c r="B2461" s="1305"/>
      <c r="C2461" s="1307"/>
      <c r="D2461" s="1311" t="str">
        <f>Master!$E$11</f>
        <v>P.S.-Bapini (Jodhpur)</v>
      </c>
      <c r="E2461" s="1311"/>
      <c r="F2461" s="1311"/>
      <c r="G2461" s="1311"/>
      <c r="H2461" s="1311"/>
      <c r="I2461" s="1311"/>
      <c r="J2461" s="1311"/>
      <c r="K2461" s="1311"/>
      <c r="L2461" s="1311"/>
      <c r="M2461" s="1311"/>
      <c r="N2461" s="1311"/>
      <c r="O2461" s="1312"/>
      <c r="P2461" s="1007"/>
    </row>
    <row r="2462" spans="1:16" s="73" customFormat="1" ht="15" customHeight="1">
      <c r="A2462" s="1425"/>
      <c r="B2462" s="1313"/>
      <c r="C2462" s="1314" t="s">
        <v>163</v>
      </c>
      <c r="D2462" s="1315"/>
      <c r="E2462" s="1315"/>
      <c r="F2462" s="1315"/>
      <c r="G2462" s="1315"/>
      <c r="H2462" s="1316"/>
      <c r="I2462" s="1320" t="s">
        <v>125</v>
      </c>
      <c r="J2462" s="1321"/>
      <c r="K2462" s="1321"/>
      <c r="L2462" s="1286">
        <f>VLOOKUP(A2459,'Marks Entry'!$B$9:$G$108,6)</f>
        <v>968</v>
      </c>
      <c r="M2462" s="1288" t="str">
        <f>CONCATENATE('Marks Entry'!$C$3,"0",'Marks Entry'!$G$3)</f>
        <v>School U-Dise Code :-08151106901</v>
      </c>
      <c r="N2462" s="1289"/>
      <c r="O2462" s="1290"/>
      <c r="P2462" s="1007"/>
    </row>
    <row r="2463" spans="1:16" s="73" customFormat="1" ht="15" customHeight="1">
      <c r="A2463" s="1425"/>
      <c r="B2463" s="1313"/>
      <c r="C2463" s="1314"/>
      <c r="D2463" s="1315"/>
      <c r="E2463" s="1315"/>
      <c r="F2463" s="1315"/>
      <c r="G2463" s="1315"/>
      <c r="H2463" s="1316"/>
      <c r="I2463" s="1320"/>
      <c r="J2463" s="1321"/>
      <c r="K2463" s="1321"/>
      <c r="L2463" s="1286"/>
      <c r="M2463" s="1291" t="str">
        <f>CONCATENATE('Marks Entry'!$I$3,'Marks Entry'!$J$3)</f>
        <v>Session :-2022-23</v>
      </c>
      <c r="N2463" s="1292"/>
      <c r="O2463" s="1293"/>
      <c r="P2463" s="1007"/>
    </row>
    <row r="2464" spans="1:16" s="73" customFormat="1" ht="15" customHeight="1" thickBot="1">
      <c r="A2464" s="1425"/>
      <c r="B2464" s="1313"/>
      <c r="C2464" s="1317"/>
      <c r="D2464" s="1318"/>
      <c r="E2464" s="1318"/>
      <c r="F2464" s="1318"/>
      <c r="G2464" s="1318"/>
      <c r="H2464" s="1319"/>
      <c r="I2464" s="1322"/>
      <c r="J2464" s="1323"/>
      <c r="K2464" s="1323"/>
      <c r="L2464" s="1287"/>
      <c r="M2464" s="1294"/>
      <c r="N2464" s="1295"/>
      <c r="O2464" s="1296"/>
      <c r="P2464" s="1007"/>
    </row>
    <row r="2465" spans="1:16" s="73" customFormat="1" ht="19.5" customHeight="1">
      <c r="A2465" s="1425"/>
      <c r="B2465" s="543" t="s">
        <v>210</v>
      </c>
      <c r="C2465" s="1297" t="s">
        <v>21</v>
      </c>
      <c r="D2465" s="1298"/>
      <c r="E2465" s="1298"/>
      <c r="F2465" s="1298"/>
      <c r="G2465" s="1299"/>
      <c r="H2465" s="13" t="s">
        <v>161</v>
      </c>
      <c r="I2465" s="1300">
        <f>VLOOKUP($A2459,'Marks Entry'!$B$9:$FN$108,4,0)</f>
        <v>0</v>
      </c>
      <c r="J2465" s="1300"/>
      <c r="K2465" s="1300"/>
      <c r="L2465" s="1300"/>
      <c r="M2465" s="1300"/>
      <c r="N2465" s="1300"/>
      <c r="O2465" s="1301"/>
      <c r="P2465" s="1007"/>
    </row>
    <row r="2466" spans="1:16" s="73" customFormat="1" ht="19.5" customHeight="1">
      <c r="A2466" s="1425"/>
      <c r="B2466" s="543" t="s">
        <v>210</v>
      </c>
      <c r="C2466" s="1283" t="s">
        <v>23</v>
      </c>
      <c r="D2466" s="1284"/>
      <c r="E2466" s="1284"/>
      <c r="F2466" s="1284"/>
      <c r="G2466" s="1285"/>
      <c r="H2466" s="25" t="s">
        <v>161</v>
      </c>
      <c r="I2466" s="1252">
        <f>VLOOKUP($A2459,'Marks Entry'!$B$9:$FN$108,7,0)</f>
        <v>0</v>
      </c>
      <c r="J2466" s="1252"/>
      <c r="K2466" s="1252"/>
      <c r="L2466" s="1252"/>
      <c r="M2466" s="1252"/>
      <c r="N2466" s="1252"/>
      <c r="O2466" s="1253"/>
      <c r="P2466" s="1007"/>
    </row>
    <row r="2467" spans="1:16" s="73" customFormat="1" ht="19.5" customHeight="1">
      <c r="A2467" s="1425"/>
      <c r="B2467" s="543" t="s">
        <v>210</v>
      </c>
      <c r="C2467" s="1283" t="s">
        <v>24</v>
      </c>
      <c r="D2467" s="1284"/>
      <c r="E2467" s="1284"/>
      <c r="F2467" s="1284"/>
      <c r="G2467" s="1285"/>
      <c r="H2467" s="25" t="s">
        <v>161</v>
      </c>
      <c r="I2467" s="1252">
        <f>VLOOKUP($A2459,'Marks Entry'!$B$9:$FN$108,8,0)</f>
        <v>0</v>
      </c>
      <c r="J2467" s="1252"/>
      <c r="K2467" s="1252"/>
      <c r="L2467" s="1252"/>
      <c r="M2467" s="1252"/>
      <c r="N2467" s="1252"/>
      <c r="O2467" s="1253"/>
      <c r="P2467" s="1007"/>
    </row>
    <row r="2468" spans="1:16" s="73" customFormat="1" ht="19.5" customHeight="1">
      <c r="A2468" s="1425"/>
      <c r="B2468" s="543" t="s">
        <v>210</v>
      </c>
      <c r="C2468" s="1283" t="s">
        <v>55</v>
      </c>
      <c r="D2468" s="1284"/>
      <c r="E2468" s="1284"/>
      <c r="F2468" s="1284"/>
      <c r="G2468" s="1285"/>
      <c r="H2468" s="25" t="s">
        <v>161</v>
      </c>
      <c r="I2468" s="1252">
        <f>VLOOKUP($A2459,'Marks Entry'!$B$9:$FN$108,9,0)</f>
        <v>0</v>
      </c>
      <c r="J2468" s="1252"/>
      <c r="K2468" s="1252"/>
      <c r="L2468" s="1252"/>
      <c r="M2468" s="1252"/>
      <c r="N2468" s="1252"/>
      <c r="O2468" s="1253"/>
      <c r="P2468" s="1007"/>
    </row>
    <row r="2469" spans="1:16" s="73" customFormat="1" ht="19.5" customHeight="1">
      <c r="A2469" s="1425"/>
      <c r="B2469" s="543" t="s">
        <v>210</v>
      </c>
      <c r="C2469" s="1283" t="s">
        <v>56</v>
      </c>
      <c r="D2469" s="1284"/>
      <c r="E2469" s="1284"/>
      <c r="F2469" s="1284"/>
      <c r="G2469" s="1285"/>
      <c r="H2469" s="25" t="s">
        <v>161</v>
      </c>
      <c r="I2469" s="1251" t="str">
        <f>CONCATENATE('Marks Entry'!$G$4,'Marks Entry'!$J$4)</f>
        <v>6(A)</v>
      </c>
      <c r="J2469" s="1252"/>
      <c r="K2469" s="1252"/>
      <c r="L2469" s="1252"/>
      <c r="M2469" s="1252"/>
      <c r="N2469" s="1252"/>
      <c r="O2469" s="1253"/>
      <c r="P2469" s="1007"/>
    </row>
    <row r="2470" spans="1:16" s="73" customFormat="1" ht="19.5" customHeight="1" thickBot="1">
      <c r="A2470" s="1425"/>
      <c r="B2470" s="543" t="s">
        <v>210</v>
      </c>
      <c r="C2470" s="1254" t="s">
        <v>26</v>
      </c>
      <c r="D2470" s="1255"/>
      <c r="E2470" s="1255"/>
      <c r="F2470" s="1255"/>
      <c r="G2470" s="1256"/>
      <c r="H2470" s="61" t="s">
        <v>161</v>
      </c>
      <c r="I2470" s="1257">
        <f>VLOOKUP($A2459,'Marks Entry'!$B$9:$FN$108,10,0)</f>
        <v>0</v>
      </c>
      <c r="J2470" s="1257"/>
      <c r="K2470" s="1257"/>
      <c r="L2470" s="1257"/>
      <c r="M2470" s="1257"/>
      <c r="N2470" s="1257"/>
      <c r="O2470" s="1258"/>
      <c r="P2470" s="1007"/>
    </row>
    <row r="2471" spans="1:16" s="73" customFormat="1" ht="34.5" customHeight="1">
      <c r="A2471" s="1425"/>
      <c r="B2471" s="543" t="s">
        <v>210</v>
      </c>
      <c r="C2471" s="1259" t="s">
        <v>57</v>
      </c>
      <c r="D2471" s="1260"/>
      <c r="E2471" s="525" t="s">
        <v>82</v>
      </c>
      <c r="F2471" s="525" t="s">
        <v>83</v>
      </c>
      <c r="G2471" s="525" t="str">
        <f>'Marks Entry'!$R$5</f>
        <v>No Bag Day Activity</v>
      </c>
      <c r="H2471" s="521" t="s">
        <v>32</v>
      </c>
      <c r="I2471" s="1261" t="s">
        <v>58</v>
      </c>
      <c r="J2471" s="1262"/>
      <c r="K2471" s="522" t="s">
        <v>203</v>
      </c>
      <c r="L2471" s="1263" t="s">
        <v>94</v>
      </c>
      <c r="M2471" s="1264"/>
      <c r="N2471" s="535" t="s">
        <v>86</v>
      </c>
      <c r="O2471" s="1265" t="s">
        <v>101</v>
      </c>
      <c r="P2471" s="1007"/>
    </row>
    <row r="2472" spans="1:16" s="73" customFormat="1" ht="20.45" customHeight="1" thickBot="1">
      <c r="A2472" s="1425"/>
      <c r="B2472" s="543" t="s">
        <v>210</v>
      </c>
      <c r="C2472" s="1267" t="s">
        <v>59</v>
      </c>
      <c r="D2472" s="1268"/>
      <c r="E2472" s="549">
        <f>'Marks Entry'!$N$7</f>
        <v>10</v>
      </c>
      <c r="F2472" s="549">
        <f>'Marks Entry'!$Q$7</f>
        <v>10</v>
      </c>
      <c r="G2472" s="549">
        <f>'Marks Entry'!$T$7</f>
        <v>10</v>
      </c>
      <c r="H2472" s="111">
        <f>SUM(E2472:G2472)</f>
        <v>30</v>
      </c>
      <c r="I2472" s="1269">
        <f>'Marks Entry'!$X$7</f>
        <v>70</v>
      </c>
      <c r="J2472" s="1270"/>
      <c r="K2472" s="531">
        <f>SUM(H2472,I2472)</f>
        <v>100</v>
      </c>
      <c r="L2472" s="1330">
        <f>'Marks Entry'!$AA$7</f>
        <v>100</v>
      </c>
      <c r="M2472" s="1331"/>
      <c r="N2472" s="536">
        <f>H2472+I2472+L2472</f>
        <v>200</v>
      </c>
      <c r="O2472" s="1266"/>
      <c r="P2472" s="1007"/>
    </row>
    <row r="2473" spans="1:16" s="73" customFormat="1" ht="20.45" customHeight="1">
      <c r="A2473" s="1425"/>
      <c r="B2473" s="543" t="s">
        <v>210</v>
      </c>
      <c r="C2473" s="1324" t="str">
        <f>'Marks Entry'!$L$3</f>
        <v>HINDI</v>
      </c>
      <c r="D2473" s="1325"/>
      <c r="E2473" s="527">
        <f>IF($L2462="TC",0,IF($L2462="Nso",0,VLOOKUP($A2459,'Marks Entry'!$B$9:$FN$108,13,0)))</f>
        <v>0</v>
      </c>
      <c r="F2473" s="527">
        <f>IF($L2462="TC",0,IF($L2462="Nso",0,VLOOKUP($A2459,'Marks Entry'!$B$9:$FN$108,16,0)))</f>
        <v>0</v>
      </c>
      <c r="G2473" s="527">
        <f>IF($L2462="TC",0,IF($L2462="Nso",0,VLOOKUP($A2459,'Marks Entry'!$B$9:$FN$108,19,0)))</f>
        <v>0</v>
      </c>
      <c r="H2473" s="528">
        <f>SUM(E2473:G2473)</f>
        <v>0</v>
      </c>
      <c r="I2473" s="1326">
        <f>IF($L2462="TC",0,IF($L2462="Nso",0,VLOOKUP($A2459,'Marks Entry'!$B$9:$FN$108,23,0)))</f>
        <v>0</v>
      </c>
      <c r="J2473" s="1327"/>
      <c r="K2473" s="532">
        <f>SUM(H2473,I2473)</f>
        <v>0</v>
      </c>
      <c r="L2473" s="1328">
        <f>IF($L2462="TC",0,IF($L2462="Nso",0,VLOOKUP($A2459,'Marks Entry'!$B$9:$FN$108,26,0)))</f>
        <v>0</v>
      </c>
      <c r="M2473" s="1329"/>
      <c r="N2473" s="537">
        <f>SUM(H2473,I2473,L2473)</f>
        <v>0</v>
      </c>
      <c r="O2473" s="544" t="str">
        <f>IF($L2462="TC",0,IF($L2462="Nso",0,VLOOKUP($A2459,'Marks Entry'!$B$9:$FN$108,30,0)))</f>
        <v>E</v>
      </c>
      <c r="P2473" s="1007"/>
    </row>
    <row r="2474" spans="1:16" s="73" customFormat="1" ht="20.45" customHeight="1">
      <c r="A2474" s="1425"/>
      <c r="B2474" s="543" t="s">
        <v>210</v>
      </c>
      <c r="C2474" s="1271" t="str">
        <f>'Marks Entry'!$AF$3</f>
        <v>ENGLISH</v>
      </c>
      <c r="D2474" s="1272"/>
      <c r="E2474" s="527">
        <f>IF($L2462="TC",0,IF($L2462="Nso",0,VLOOKUP($A2459,'Marks Entry'!$B$9:$FN$108,33,0)))</f>
        <v>0</v>
      </c>
      <c r="F2474" s="527">
        <f>IF($L2462="TC",0,IF($L2462="Nso",0,VLOOKUP($A2459,'Marks Entry'!$B$9:$FN$108,36,0)))</f>
        <v>0</v>
      </c>
      <c r="G2474" s="527">
        <f>IF($L2462="TC",0,IF($L2462="Nso",0,VLOOKUP($A2459,'Marks Entry'!$B$9:$FN$108,39,0)))</f>
        <v>0</v>
      </c>
      <c r="H2474" s="529">
        <f t="shared" ref="H2474:H2478" si="201">SUM(E2474:G2474)</f>
        <v>0</v>
      </c>
      <c r="I2474" s="1273">
        <f>IF($L2462="TC",0,IF($L2462="Nso",0,VLOOKUP($A2459,'Marks Entry'!$B$9:$FN$108,43,0)))</f>
        <v>0</v>
      </c>
      <c r="J2474" s="1274"/>
      <c r="K2474" s="533">
        <f t="shared" ref="K2474:K2478" si="202">SUM(H2474,I2474)</f>
        <v>0</v>
      </c>
      <c r="L2474" s="1275">
        <f>IF($L2462="TC",0,IF($L2462="Nso",0,VLOOKUP($A2459,'Marks Entry'!$B$9:$FN$108,46,0)))</f>
        <v>0</v>
      </c>
      <c r="M2474" s="1276"/>
      <c r="N2474" s="537">
        <f t="shared" ref="N2474:N2478" si="203">SUM(H2474,I2474,L2474)</f>
        <v>0</v>
      </c>
      <c r="O2474" s="544" t="str">
        <f>IF($L2462="TC",0,IF($L2462="Nso",0,VLOOKUP($A2459,'Marks Entry'!$B$9:$FN$108,50,0)))</f>
        <v>E</v>
      </c>
      <c r="P2474" s="1007"/>
    </row>
    <row r="2475" spans="1:16" s="73" customFormat="1" ht="20.45" customHeight="1">
      <c r="A2475" s="1425"/>
      <c r="B2475" s="543" t="s">
        <v>210</v>
      </c>
      <c r="C2475" s="1271" t="str">
        <f>'Marks Entry'!$AZ$3</f>
        <v>SANSKRIT</v>
      </c>
      <c r="D2475" s="1272"/>
      <c r="E2475" s="527">
        <f>IF($L2462="TC",0,IF($L2462="Nso",0,VLOOKUP($A2459,'Marks Entry'!$B$9:$FN$108,53,0)))</f>
        <v>0</v>
      </c>
      <c r="F2475" s="527">
        <f>IF($L2462="TC",0,IF($L2462="TC",0,IF($L2462="Nso",0,VLOOKUP($A2459,'Marks Entry'!$B$9:$FN$108,56,0))))</f>
        <v>0</v>
      </c>
      <c r="G2475" s="527">
        <f>IF($L2462="TC",0,IF($L2462="TC",0,IF($L2462="Nso",0,VLOOKUP($A2459,'Marks Entry'!$B$9:$FN$108,59,0))))</f>
        <v>0</v>
      </c>
      <c r="H2475" s="529">
        <f t="shared" si="201"/>
        <v>0</v>
      </c>
      <c r="I2475" s="1273">
        <f>IF($L2462="TC",0,IF($L2462="Nso",0,VLOOKUP($A2459,'Marks Entry'!$B$9:$FN$108,63,0)))</f>
        <v>0</v>
      </c>
      <c r="J2475" s="1274"/>
      <c r="K2475" s="533">
        <f t="shared" si="202"/>
        <v>0</v>
      </c>
      <c r="L2475" s="1275">
        <f>IF($L2462="TC",0,IF($L2462="Nso",0,VLOOKUP($A2459,'Marks Entry'!$B$9:$FN$108,66,0)))</f>
        <v>0</v>
      </c>
      <c r="M2475" s="1276"/>
      <c r="N2475" s="537">
        <f t="shared" si="203"/>
        <v>0</v>
      </c>
      <c r="O2475" s="544" t="str">
        <f>IF($L2462="TC",0,IF($L2462="Nso",0,VLOOKUP($A2459,'Marks Entry'!$B$9:$FN$108,70,0)))</f>
        <v>E</v>
      </c>
      <c r="P2475" s="1007"/>
    </row>
    <row r="2476" spans="1:16" s="73" customFormat="1" ht="20.45" customHeight="1">
      <c r="A2476" s="1425"/>
      <c r="B2476" s="543" t="s">
        <v>210</v>
      </c>
      <c r="C2476" s="1271" t="str">
        <f>'Marks Entry'!$BT$3</f>
        <v>SCIENCE</v>
      </c>
      <c r="D2476" s="1272"/>
      <c r="E2476" s="527">
        <f>IF($L2462="TC",0,IF($L2462="Nso",0,VLOOKUP($A2459,'Marks Entry'!$B$9:$FN$108,73,0)))</f>
        <v>0</v>
      </c>
      <c r="F2476" s="527">
        <f>IF($L2462="TC",0,IF($L2462="Nso",0,VLOOKUP($A2459,'Marks Entry'!$B$9:$FN$108,76,0)))</f>
        <v>0</v>
      </c>
      <c r="G2476" s="527">
        <f>IF($L2462="TC",0,IF($L2462="Nso",0,VLOOKUP($A2459,'Marks Entry'!$B$9:$FN$108,79,0)))</f>
        <v>0</v>
      </c>
      <c r="H2476" s="529">
        <f t="shared" si="201"/>
        <v>0</v>
      </c>
      <c r="I2476" s="1273">
        <f>IF($L2462="TC",0,IF($L2462="Nso",0,VLOOKUP($A2459,'Marks Entry'!$B$9:$FN$108,83,0)))</f>
        <v>0</v>
      </c>
      <c r="J2476" s="1274"/>
      <c r="K2476" s="533">
        <f t="shared" si="202"/>
        <v>0</v>
      </c>
      <c r="L2476" s="1275">
        <f>IF($L2462="TC",0,IF($L2462="Nso",0,VLOOKUP($A2459,'Marks Entry'!$B$9:$FN$108,86,0)))</f>
        <v>0</v>
      </c>
      <c r="M2476" s="1276"/>
      <c r="N2476" s="537">
        <f t="shared" si="203"/>
        <v>0</v>
      </c>
      <c r="O2476" s="544" t="str">
        <f>IF($L2462="TC",0,IF($L2462="Nso",0,VLOOKUP($A2459,'Marks Entry'!$B$9:$FN$108,90,0)))</f>
        <v>E</v>
      </c>
      <c r="P2476" s="1007"/>
    </row>
    <row r="2477" spans="1:16" s="73" customFormat="1" ht="20.45" customHeight="1">
      <c r="A2477" s="1425"/>
      <c r="B2477" s="543" t="s">
        <v>210</v>
      </c>
      <c r="C2477" s="1271" t="str">
        <f>'Marks Entry'!$CN$3</f>
        <v>MATHEMATICS</v>
      </c>
      <c r="D2477" s="1272"/>
      <c r="E2477" s="527">
        <f>IF($L2462="TC",0,IF($L2462="Nso",0,VLOOKUP($A2459,'Marks Entry'!$B$9:$FN$108,93,0)))</f>
        <v>0</v>
      </c>
      <c r="F2477" s="527">
        <f>IF($L2462="TC",0,IF($L2462="Nso",0,VLOOKUP($A2459,'Marks Entry'!$B$9:$FN$108,96,0)))</f>
        <v>0</v>
      </c>
      <c r="G2477" s="527">
        <f>IF($L2462="TC",0,IF($L2462="Nso",0,VLOOKUP($A2459,'Marks Entry'!$B$9:$FN$108,99,0)))</f>
        <v>0</v>
      </c>
      <c r="H2477" s="529">
        <f t="shared" si="201"/>
        <v>0</v>
      </c>
      <c r="I2477" s="1273">
        <f>IF($L2462="TC",0,IF($L2462="Nso",0,VLOOKUP($A2459,'Marks Entry'!$B$9:$FN$108,103,0)))</f>
        <v>0</v>
      </c>
      <c r="J2477" s="1274"/>
      <c r="K2477" s="533">
        <f t="shared" si="202"/>
        <v>0</v>
      </c>
      <c r="L2477" s="1275">
        <f>IF($L2462="TC",0,IF($L2462="Nso",0,VLOOKUP($A2459,'Marks Entry'!$B$9:$FN$108,106,0)))</f>
        <v>0</v>
      </c>
      <c r="M2477" s="1276"/>
      <c r="N2477" s="537">
        <f t="shared" si="203"/>
        <v>0</v>
      </c>
      <c r="O2477" s="544" t="str">
        <f>IF($L2462="TC",0,IF($L2462="Nso",0,VLOOKUP($A2459,'Marks Entry'!$B$9:$FN$108,110,0)))</f>
        <v>E</v>
      </c>
      <c r="P2477" s="1007"/>
    </row>
    <row r="2478" spans="1:16" s="73" customFormat="1" ht="20.45" customHeight="1" thickBot="1">
      <c r="A2478" s="1425"/>
      <c r="B2478" s="543" t="s">
        <v>210</v>
      </c>
      <c r="C2478" s="1277" t="str">
        <f>'Marks Entry'!$DH$3</f>
        <v>SOCIAL SCIENCE</v>
      </c>
      <c r="D2478" s="1278"/>
      <c r="E2478" s="527">
        <f>IF($L2462="TC",0,IF($L2462="Nso",0,VLOOKUP($A2459,'Marks Entry'!$B$9:$FN$108,113,0)))</f>
        <v>0</v>
      </c>
      <c r="F2478" s="527">
        <f>IF($L2462="TC",0,IF($L2462="Nso",0,VLOOKUP($A2459,'Marks Entry'!$B$9:$FN$108,116,0)))</f>
        <v>0</v>
      </c>
      <c r="G2478" s="527">
        <f>IF($L2462="TC",0,IF($L2462="Nso",0,VLOOKUP($A2459,'Marks Entry'!$B$9:$FN$108,119,0)))</f>
        <v>0</v>
      </c>
      <c r="H2478" s="530">
        <f t="shared" si="201"/>
        <v>0</v>
      </c>
      <c r="I2478" s="1279">
        <f>IF($L2462="TC",0,IF($L2462="Nso",0,VLOOKUP($A2459,'Marks Entry'!$B$9:$FN$108,123,0)))</f>
        <v>0</v>
      </c>
      <c r="J2478" s="1280"/>
      <c r="K2478" s="534">
        <f t="shared" si="202"/>
        <v>0</v>
      </c>
      <c r="L2478" s="1281">
        <f>IF($L2462="TC",0,IF($L2462="Nso",0,VLOOKUP($A2459,'Marks Entry'!$B$9:$FN$108,126,0)))</f>
        <v>0</v>
      </c>
      <c r="M2478" s="1282"/>
      <c r="N2478" s="537">
        <f t="shared" si="203"/>
        <v>0</v>
      </c>
      <c r="O2478" s="544" t="str">
        <f>IF($L2462="TC",0,IF($L2462="Nso",0,VLOOKUP($A2459,'Marks Entry'!$B$9:$FN$108,130,0)))</f>
        <v>E</v>
      </c>
      <c r="P2478" s="1007"/>
    </row>
    <row r="2479" spans="1:16" s="73" customFormat="1" ht="20.45" customHeight="1">
      <c r="A2479" s="1425"/>
      <c r="B2479" s="543" t="s">
        <v>210</v>
      </c>
      <c r="C2479" s="1350" t="s">
        <v>87</v>
      </c>
      <c r="D2479" s="1351"/>
      <c r="E2479" s="1352"/>
      <c r="F2479" s="1356" t="s">
        <v>88</v>
      </c>
      <c r="G2479" s="1357"/>
      <c r="H2479" s="1358" t="s">
        <v>89</v>
      </c>
      <c r="I2479" s="1358"/>
      <c r="J2479" s="1359" t="s">
        <v>44</v>
      </c>
      <c r="K2479" s="1360"/>
      <c r="L2479" s="236" t="s">
        <v>95</v>
      </c>
      <c r="M2479" s="691" t="s">
        <v>208</v>
      </c>
      <c r="N2479" s="200" t="s">
        <v>42</v>
      </c>
      <c r="O2479" s="545" t="s">
        <v>46</v>
      </c>
      <c r="P2479" s="1007"/>
    </row>
    <row r="2480" spans="1:16" s="73" customFormat="1" ht="20.45" customHeight="1" thickBot="1">
      <c r="A2480" s="1425"/>
      <c r="B2480" s="543" t="s">
        <v>210</v>
      </c>
      <c r="C2480" s="1353"/>
      <c r="D2480" s="1354"/>
      <c r="E2480" s="1355"/>
      <c r="F2480" s="1361">
        <f>IF($L2462="TC",0,IF($L2462="Nso",0,VLOOKUP($A2459,'Marks Entry'!$B$9:$FN$108,161,0)))</f>
        <v>1200</v>
      </c>
      <c r="G2480" s="1362"/>
      <c r="H2480" s="1363">
        <f>IF($L2462="TC",0,IF($L2462="Nso",0,VLOOKUP($A2459,'Marks Entry'!$B$9:$FN$108,162,0)))</f>
        <v>0</v>
      </c>
      <c r="I2480" s="1363"/>
      <c r="J2480" s="1364">
        <f>IF($L2462="TC",0,IF($L2462="Nso",0,VLOOKUP($A2459,'Marks Entry'!$B$9:$FN$108,163,0)))</f>
        <v>0</v>
      </c>
      <c r="K2480" s="1365"/>
      <c r="L2480" s="237" t="str">
        <f>IF($L2462="TC",0,IF($L2462="Nso",0,VLOOKUP($A2459,'Marks Entry'!$B$9:$FN$108,164,0)))</f>
        <v/>
      </c>
      <c r="M2480" s="237" t="str">
        <f>IF($L2462="TC",0,IF($L2462="Nso",0,VLOOKUP($A2459,'Marks Entry'!$B$9:$FN$108,165,0)))</f>
        <v/>
      </c>
      <c r="N2480" s="542" t="str">
        <f>IF($L2462="TC","TC",IF($L2462="Nso","NSO",VLOOKUP($A2459,'Marks Entry'!$B$9:$FN$108,166,0)))</f>
        <v>PROMOTED</v>
      </c>
      <c r="O2480" s="546" t="str">
        <f>IF($L2462="Nso",0,VLOOKUP($A2459,'Marks Entry'!$B$9:$FN$108,168,0))</f>
        <v/>
      </c>
      <c r="P2480" s="1007"/>
    </row>
    <row r="2481" spans="1:16" s="73" customFormat="1" ht="20.45" customHeight="1">
      <c r="A2481" s="1425"/>
      <c r="B2481" s="543" t="s">
        <v>210</v>
      </c>
      <c r="C2481" s="1332" t="s">
        <v>62</v>
      </c>
      <c r="D2481" s="1333"/>
      <c r="E2481" s="1333"/>
      <c r="F2481" s="1333"/>
      <c r="G2481" s="1333"/>
      <c r="H2481" s="1333"/>
      <c r="I2481" s="1334"/>
      <c r="J2481" s="1335" t="s">
        <v>63</v>
      </c>
      <c r="K2481" s="1335"/>
      <c r="L2481" s="1336"/>
      <c r="M2481" s="238">
        <f>IF($L2462="TC",0,IF($L2462="Nso",0,VLOOKUP($A2459,'Marks Entry'!$B$9:$FN$108,158,0)))</f>
        <v>0</v>
      </c>
      <c r="N2481" s="1337" t="s">
        <v>104</v>
      </c>
      <c r="O2481" s="1338"/>
      <c r="P2481" s="1007"/>
    </row>
    <row r="2482" spans="1:16" s="73" customFormat="1" ht="20.45" customHeight="1" thickBot="1">
      <c r="A2482" s="1425"/>
      <c r="B2482" s="543" t="s">
        <v>210</v>
      </c>
      <c r="C2482" s="1339" t="s">
        <v>57</v>
      </c>
      <c r="D2482" s="1340"/>
      <c r="E2482" s="1340"/>
      <c r="F2482" s="1341" t="s">
        <v>168</v>
      </c>
      <c r="G2482" s="1341"/>
      <c r="H2482" s="1341"/>
      <c r="I2482" s="523" t="s">
        <v>50</v>
      </c>
      <c r="J2482" s="1342" t="s">
        <v>64</v>
      </c>
      <c r="K2482" s="1342"/>
      <c r="L2482" s="1343"/>
      <c r="M2482" s="239">
        <f>IF($L2462="TC",0,IF($L2462="Nso",0,VLOOKUP($A2459,'Marks Entry'!$B$9:$FN$108,159,0)))</f>
        <v>0</v>
      </c>
      <c r="N2482" s="1344" t="str">
        <f>IF($L2462="TC",0,IF($L2462="Nso",0,VLOOKUP($A2459,'Marks Entry'!$B$9:$FN$108,160,0)))</f>
        <v/>
      </c>
      <c r="O2482" s="1345"/>
      <c r="P2482" s="1007"/>
    </row>
    <row r="2483" spans="1:16" s="73" customFormat="1" ht="20.45" customHeight="1">
      <c r="A2483" s="1425"/>
      <c r="B2483" s="543" t="s">
        <v>210</v>
      </c>
      <c r="C2483" s="1339"/>
      <c r="D2483" s="1340"/>
      <c r="E2483" s="1340"/>
      <c r="F2483" s="1341"/>
      <c r="G2483" s="1341"/>
      <c r="H2483" s="1341"/>
      <c r="I2483" s="524" t="s">
        <v>102</v>
      </c>
      <c r="J2483" s="1346" t="s">
        <v>65</v>
      </c>
      <c r="K2483" s="1346"/>
      <c r="L2483" s="1347"/>
      <c r="M2483" s="1348" t="str">
        <f>IF($L2462="TC",0,IF($L2462="Nso",0,VLOOKUP($A2459,'Marks Entry'!$B$9:$FN$108,169,0)))</f>
        <v>Need Improvement</v>
      </c>
      <c r="N2483" s="1348"/>
      <c r="O2483" s="1349"/>
      <c r="P2483" s="1007"/>
    </row>
    <row r="2484" spans="1:16" s="73" customFormat="1" ht="20.45" customHeight="1">
      <c r="A2484" s="1425"/>
      <c r="B2484" s="543" t="s">
        <v>210</v>
      </c>
      <c r="C2484" s="1397" t="str">
        <f>'Marks Entry'!$EB$3</f>
        <v>Work Exp.</v>
      </c>
      <c r="D2484" s="1398"/>
      <c r="E2484" s="1399"/>
      <c r="F2484" s="1400" t="str">
        <f>IF($L2462="TC",0,IF($L2462="Nso",0,VLOOKUP($A2459,'Marks Entry'!$B$9:$GM$108,186,0)))</f>
        <v>0/100</v>
      </c>
      <c r="G2484" s="1400"/>
      <c r="H2484" s="1400"/>
      <c r="I2484" s="59" t="str">
        <f>IF($L2462="TC",0,IF($L2462="Nso",0,VLOOKUP($A2459,'Marks Entry'!$B$9:$GM$108,139,0)))</f>
        <v>E</v>
      </c>
      <c r="J2484" s="1401" t="s">
        <v>81</v>
      </c>
      <c r="K2484" s="1401"/>
      <c r="L2484" s="1402"/>
      <c r="M2484" s="1403">
        <f>'Marks Entry'!$AA$2</f>
        <v>45041</v>
      </c>
      <c r="N2484" s="1403"/>
      <c r="O2484" s="1404"/>
      <c r="P2484" s="1007"/>
    </row>
    <row r="2485" spans="1:16" s="73" customFormat="1" ht="20.45" customHeight="1">
      <c r="A2485" s="1425"/>
      <c r="B2485" s="543" t="s">
        <v>210</v>
      </c>
      <c r="C2485" s="1405" t="str">
        <f>'Marks Entry'!$EK$3</f>
        <v>Art Edu.</v>
      </c>
      <c r="D2485" s="1400"/>
      <c r="E2485" s="1400"/>
      <c r="F2485" s="1406" t="str">
        <f>IF($L2462="TC",0,IF($L2462="Nso",0,VLOOKUP($A2459,'Marks Entry'!$B$9:$GM$108,190,0)))</f>
        <v>0/100</v>
      </c>
      <c r="G2485" s="1407"/>
      <c r="H2485" s="1408"/>
      <c r="I2485" s="59" t="str">
        <f>IF($L2462="TC",0,IF($L2462="Nso",0,VLOOKUP($A2459,'Marks Entry'!$B$9:$GM$108,148,0)))</f>
        <v>E</v>
      </c>
      <c r="J2485" s="1409"/>
      <c r="K2485" s="1409"/>
      <c r="L2485" s="1410"/>
      <c r="M2485" s="1410"/>
      <c r="N2485" s="1410"/>
      <c r="O2485" s="1411"/>
      <c r="P2485" s="1007"/>
    </row>
    <row r="2486" spans="1:16" s="73" customFormat="1" ht="20.45" customHeight="1">
      <c r="A2486" s="1425"/>
      <c r="B2486" s="543" t="s">
        <v>210</v>
      </c>
      <c r="C2486" s="1366" t="str">
        <f>'Marks Entry'!$ET$3</f>
        <v>HEALTH &amp; PHY. EDU.</v>
      </c>
      <c r="D2486" s="1367"/>
      <c r="E2486" s="1367"/>
      <c r="F2486" s="1368" t="str">
        <f>IF($L2462="TC",0,IF($L2462="Nso",0,VLOOKUP($A2459,'Marks Entry'!$B$9:$GM$108,194,0)))</f>
        <v>0/100</v>
      </c>
      <c r="G2486" s="1369"/>
      <c r="H2486" s="1370"/>
      <c r="I2486" s="59" t="str">
        <f>IF($L2462="TC",0,IF($L2462="Nso",0,VLOOKUP($A2459,'Marks Entry'!$B$9:$GM$108,157,0)))</f>
        <v>E</v>
      </c>
      <c r="J2486" s="1371" t="s">
        <v>77</v>
      </c>
      <c r="K2486" s="1372"/>
      <c r="L2486" s="1373"/>
      <c r="M2486" s="1377"/>
      <c r="N2486" s="1372"/>
      <c r="O2486" s="1378"/>
      <c r="P2486" s="1007"/>
    </row>
    <row r="2487" spans="1:16" s="73" customFormat="1" ht="20.45" customHeight="1">
      <c r="A2487" s="1425"/>
      <c r="B2487" s="543" t="s">
        <v>210</v>
      </c>
      <c r="C2487" s="1381" t="s">
        <v>66</v>
      </c>
      <c r="D2487" s="1382"/>
      <c r="E2487" s="1382"/>
      <c r="F2487" s="1382"/>
      <c r="G2487" s="1382"/>
      <c r="H2487" s="1382"/>
      <c r="I2487" s="1383"/>
      <c r="J2487" s="1374"/>
      <c r="K2487" s="1375"/>
      <c r="L2487" s="1376"/>
      <c r="M2487" s="1379"/>
      <c r="N2487" s="1375"/>
      <c r="O2487" s="1380"/>
      <c r="P2487" s="1007"/>
    </row>
    <row r="2488" spans="1:16" s="73" customFormat="1" ht="20.45" customHeight="1" thickBot="1">
      <c r="A2488" s="1425"/>
      <c r="B2488" s="543" t="s">
        <v>210</v>
      </c>
      <c r="C2488" s="60" t="s">
        <v>67</v>
      </c>
      <c r="D2488" s="1384" t="s">
        <v>72</v>
      </c>
      <c r="E2488" s="1385"/>
      <c r="F2488" s="1384" t="s">
        <v>73</v>
      </c>
      <c r="G2488" s="1386"/>
      <c r="H2488" s="1386"/>
      <c r="I2488" s="1387"/>
      <c r="J2488" s="1388" t="s">
        <v>78</v>
      </c>
      <c r="K2488" s="1389"/>
      <c r="L2488" s="1389"/>
      <c r="M2488" s="1389"/>
      <c r="N2488" s="1389"/>
      <c r="O2488" s="1390"/>
      <c r="P2488" s="1007"/>
    </row>
    <row r="2489" spans="1:16" s="73" customFormat="1" ht="20.45" customHeight="1">
      <c r="A2489" s="1425"/>
      <c r="B2489" s="543" t="s">
        <v>210</v>
      </c>
      <c r="C2489" s="690" t="s">
        <v>68</v>
      </c>
      <c r="D2489" s="1328" t="s">
        <v>211</v>
      </c>
      <c r="E2489" s="1327"/>
      <c r="F2489" s="1394" t="s">
        <v>74</v>
      </c>
      <c r="G2489" s="1395"/>
      <c r="H2489" s="1395"/>
      <c r="I2489" s="1396"/>
      <c r="J2489" s="1391"/>
      <c r="K2489" s="1392"/>
      <c r="L2489" s="1392"/>
      <c r="M2489" s="1392"/>
      <c r="N2489" s="1392"/>
      <c r="O2489" s="1393"/>
      <c r="P2489" s="1007"/>
    </row>
    <row r="2490" spans="1:16" s="73" customFormat="1" ht="20.45" customHeight="1">
      <c r="A2490" s="1425"/>
      <c r="B2490" s="543" t="s">
        <v>210</v>
      </c>
      <c r="C2490" s="689" t="s">
        <v>69</v>
      </c>
      <c r="D2490" s="1275" t="s">
        <v>212</v>
      </c>
      <c r="E2490" s="1274"/>
      <c r="F2490" s="1413" t="s">
        <v>75</v>
      </c>
      <c r="G2490" s="1414"/>
      <c r="H2490" s="1414"/>
      <c r="I2490" s="1415"/>
      <c r="J2490" s="1391"/>
      <c r="K2490" s="1392"/>
      <c r="L2490" s="1392"/>
      <c r="M2490" s="1392"/>
      <c r="N2490" s="1392"/>
      <c r="O2490" s="1393"/>
      <c r="P2490" s="1007"/>
    </row>
    <row r="2491" spans="1:16" s="73" customFormat="1" ht="20.45" customHeight="1">
      <c r="A2491" s="1425"/>
      <c r="B2491" s="543" t="s">
        <v>210</v>
      </c>
      <c r="C2491" s="689" t="s">
        <v>71</v>
      </c>
      <c r="D2491" s="1275" t="s">
        <v>213</v>
      </c>
      <c r="E2491" s="1274"/>
      <c r="F2491" s="1413" t="s">
        <v>76</v>
      </c>
      <c r="G2491" s="1414"/>
      <c r="H2491" s="1414"/>
      <c r="I2491" s="1415"/>
      <c r="J2491" s="1416" t="s">
        <v>90</v>
      </c>
      <c r="K2491" s="1417"/>
      <c r="L2491" s="1417"/>
      <c r="M2491" s="1417"/>
      <c r="N2491" s="1417"/>
      <c r="O2491" s="1418"/>
      <c r="P2491" s="1007"/>
    </row>
    <row r="2492" spans="1:16" s="73" customFormat="1" ht="20.45" customHeight="1">
      <c r="A2492" s="1425"/>
      <c r="B2492" s="543" t="s">
        <v>210</v>
      </c>
      <c r="C2492" s="689" t="s">
        <v>70</v>
      </c>
      <c r="D2492" s="1275" t="s">
        <v>214</v>
      </c>
      <c r="E2492" s="1274"/>
      <c r="F2492" s="1413" t="s">
        <v>103</v>
      </c>
      <c r="G2492" s="1414"/>
      <c r="H2492" s="1414"/>
      <c r="I2492" s="1415"/>
      <c r="J2492" s="1416"/>
      <c r="K2492" s="1417"/>
      <c r="L2492" s="1417"/>
      <c r="M2492" s="1417"/>
      <c r="N2492" s="1417"/>
      <c r="O2492" s="1418"/>
      <c r="P2492" s="1007"/>
    </row>
    <row r="2493" spans="1:16" s="73" customFormat="1" ht="20.45" customHeight="1" thickBot="1">
      <c r="A2493" s="1425"/>
      <c r="B2493" s="547" t="s">
        <v>210</v>
      </c>
      <c r="C2493" s="548" t="s">
        <v>153</v>
      </c>
      <c r="D2493" s="1281" t="s">
        <v>215</v>
      </c>
      <c r="E2493" s="1280"/>
      <c r="F2493" s="1422" t="s">
        <v>216</v>
      </c>
      <c r="G2493" s="1423"/>
      <c r="H2493" s="1423"/>
      <c r="I2493" s="1424"/>
      <c r="J2493" s="1419"/>
      <c r="K2493" s="1420"/>
      <c r="L2493" s="1420"/>
      <c r="M2493" s="1420"/>
      <c r="N2493" s="1420"/>
      <c r="O2493" s="1421"/>
      <c r="P2493" s="1007"/>
    </row>
    <row r="2494" spans="1:16" s="73" customFormat="1" ht="9.75" customHeight="1">
      <c r="A2494" s="1303"/>
      <c r="B2494" s="1303"/>
      <c r="C2494" s="1303"/>
      <c r="D2494" s="1303"/>
      <c r="E2494" s="1303"/>
      <c r="F2494" s="1303"/>
      <c r="G2494" s="1303"/>
      <c r="H2494" s="1303"/>
      <c r="I2494" s="1303"/>
      <c r="J2494" s="1303"/>
      <c r="K2494" s="1303"/>
      <c r="L2494" s="1303"/>
      <c r="M2494" s="1303"/>
      <c r="N2494" s="1303"/>
      <c r="O2494" s="1303"/>
      <c r="P2494" s="1303"/>
    </row>
    <row r="2495" spans="1:16" s="73" customFormat="1" ht="17.25" customHeight="1" thickBot="1">
      <c r="A2495" s="241">
        <f>A2459+1</f>
        <v>69</v>
      </c>
      <c r="B2495" s="1302" t="s">
        <v>53</v>
      </c>
      <c r="C2495" s="1302"/>
      <c r="D2495" s="1302"/>
      <c r="E2495" s="1302"/>
      <c r="F2495" s="1302"/>
      <c r="G2495" s="1302"/>
      <c r="H2495" s="1302"/>
      <c r="I2495" s="1302"/>
      <c r="J2495" s="1302"/>
      <c r="K2495" s="1302"/>
      <c r="L2495" s="1302"/>
      <c r="M2495" s="1302"/>
      <c r="N2495" s="1302"/>
      <c r="O2495" s="1302"/>
      <c r="P2495" s="1007"/>
    </row>
    <row r="2496" spans="1:16" s="73" customFormat="1" ht="44.25" customHeight="1">
      <c r="A2496" s="1425"/>
      <c r="B2496" s="1304" t="str">
        <f>IF(L2498&gt;0,CONCATENATE(I2498,L2498),0)</f>
        <v>Roll No.:-969</v>
      </c>
      <c r="C2496" s="1306"/>
      <c r="D2496" s="1308" t="str">
        <f>Master!$E$8</f>
        <v>Govt. Sr. Secondary School Raimalwada</v>
      </c>
      <c r="E2496" s="1309"/>
      <c r="F2496" s="1309"/>
      <c r="G2496" s="1309"/>
      <c r="H2496" s="1309"/>
      <c r="I2496" s="1309"/>
      <c r="J2496" s="1309"/>
      <c r="K2496" s="1309"/>
      <c r="L2496" s="1309"/>
      <c r="M2496" s="1309"/>
      <c r="N2496" s="1309"/>
      <c r="O2496" s="1310"/>
      <c r="P2496" s="1007"/>
    </row>
    <row r="2497" spans="1:16" s="73" customFormat="1" ht="26.25" customHeight="1" thickBot="1">
      <c r="A2497" s="1425"/>
      <c r="B2497" s="1305"/>
      <c r="C2497" s="1307"/>
      <c r="D2497" s="1311" t="str">
        <f>Master!$E$11</f>
        <v>P.S.-Bapini (Jodhpur)</v>
      </c>
      <c r="E2497" s="1311"/>
      <c r="F2497" s="1311"/>
      <c r="G2497" s="1311"/>
      <c r="H2497" s="1311"/>
      <c r="I2497" s="1311"/>
      <c r="J2497" s="1311"/>
      <c r="K2497" s="1311"/>
      <c r="L2497" s="1311"/>
      <c r="M2497" s="1311"/>
      <c r="N2497" s="1311"/>
      <c r="O2497" s="1312"/>
      <c r="P2497" s="1007"/>
    </row>
    <row r="2498" spans="1:16" s="73" customFormat="1" ht="15" customHeight="1">
      <c r="A2498" s="1425"/>
      <c r="B2498" s="1313"/>
      <c r="C2498" s="1314" t="s">
        <v>163</v>
      </c>
      <c r="D2498" s="1315"/>
      <c r="E2498" s="1315"/>
      <c r="F2498" s="1315"/>
      <c r="G2498" s="1315"/>
      <c r="H2498" s="1316"/>
      <c r="I2498" s="1320" t="s">
        <v>125</v>
      </c>
      <c r="J2498" s="1321"/>
      <c r="K2498" s="1321"/>
      <c r="L2498" s="1286">
        <f>VLOOKUP(A2495,'Marks Entry'!$B$9:$G$108,6)</f>
        <v>969</v>
      </c>
      <c r="M2498" s="1288" t="str">
        <f>CONCATENATE('Marks Entry'!$C$3,"0",'Marks Entry'!$G$3)</f>
        <v>School U-Dise Code :-08151106901</v>
      </c>
      <c r="N2498" s="1289"/>
      <c r="O2498" s="1290"/>
      <c r="P2498" s="1007"/>
    </row>
    <row r="2499" spans="1:16" s="73" customFormat="1" ht="15" customHeight="1">
      <c r="A2499" s="1425"/>
      <c r="B2499" s="1313"/>
      <c r="C2499" s="1314"/>
      <c r="D2499" s="1315"/>
      <c r="E2499" s="1315"/>
      <c r="F2499" s="1315"/>
      <c r="G2499" s="1315"/>
      <c r="H2499" s="1316"/>
      <c r="I2499" s="1320"/>
      <c r="J2499" s="1321"/>
      <c r="K2499" s="1321"/>
      <c r="L2499" s="1286"/>
      <c r="M2499" s="1291" t="str">
        <f>CONCATENATE('Marks Entry'!$I$3,'Marks Entry'!$J$3)</f>
        <v>Session :-2022-23</v>
      </c>
      <c r="N2499" s="1292"/>
      <c r="O2499" s="1293"/>
      <c r="P2499" s="1007"/>
    </row>
    <row r="2500" spans="1:16" s="73" customFormat="1" ht="15" customHeight="1" thickBot="1">
      <c r="A2500" s="1425"/>
      <c r="B2500" s="1313"/>
      <c r="C2500" s="1317"/>
      <c r="D2500" s="1318"/>
      <c r="E2500" s="1318"/>
      <c r="F2500" s="1318"/>
      <c r="G2500" s="1318"/>
      <c r="H2500" s="1319"/>
      <c r="I2500" s="1322"/>
      <c r="J2500" s="1323"/>
      <c r="K2500" s="1323"/>
      <c r="L2500" s="1287"/>
      <c r="M2500" s="1294"/>
      <c r="N2500" s="1295"/>
      <c r="O2500" s="1296"/>
      <c r="P2500" s="1007"/>
    </row>
    <row r="2501" spans="1:16" s="73" customFormat="1" ht="19.5" customHeight="1">
      <c r="A2501" s="1425"/>
      <c r="B2501" s="543" t="s">
        <v>210</v>
      </c>
      <c r="C2501" s="1297" t="s">
        <v>21</v>
      </c>
      <c r="D2501" s="1298"/>
      <c r="E2501" s="1298"/>
      <c r="F2501" s="1298"/>
      <c r="G2501" s="1299"/>
      <c r="H2501" s="13" t="s">
        <v>161</v>
      </c>
      <c r="I2501" s="1300">
        <f>VLOOKUP($A2495,'Marks Entry'!$B$9:$FN$108,4,0)</f>
        <v>0</v>
      </c>
      <c r="J2501" s="1300"/>
      <c r="K2501" s="1300"/>
      <c r="L2501" s="1300"/>
      <c r="M2501" s="1300"/>
      <c r="N2501" s="1300"/>
      <c r="O2501" s="1301"/>
      <c r="P2501" s="1007"/>
    </row>
    <row r="2502" spans="1:16" s="73" customFormat="1" ht="19.5" customHeight="1">
      <c r="A2502" s="1425"/>
      <c r="B2502" s="543" t="s">
        <v>210</v>
      </c>
      <c r="C2502" s="1283" t="s">
        <v>23</v>
      </c>
      <c r="D2502" s="1284"/>
      <c r="E2502" s="1284"/>
      <c r="F2502" s="1284"/>
      <c r="G2502" s="1285"/>
      <c r="H2502" s="25" t="s">
        <v>161</v>
      </c>
      <c r="I2502" s="1252">
        <f>VLOOKUP($A2495,'Marks Entry'!$B$9:$FN$108,7,0)</f>
        <v>0</v>
      </c>
      <c r="J2502" s="1252"/>
      <c r="K2502" s="1252"/>
      <c r="L2502" s="1252"/>
      <c r="M2502" s="1252"/>
      <c r="N2502" s="1252"/>
      <c r="O2502" s="1253"/>
      <c r="P2502" s="1007"/>
    </row>
    <row r="2503" spans="1:16" s="73" customFormat="1" ht="19.5" customHeight="1">
      <c r="A2503" s="1425"/>
      <c r="B2503" s="543" t="s">
        <v>210</v>
      </c>
      <c r="C2503" s="1283" t="s">
        <v>24</v>
      </c>
      <c r="D2503" s="1284"/>
      <c r="E2503" s="1284"/>
      <c r="F2503" s="1284"/>
      <c r="G2503" s="1285"/>
      <c r="H2503" s="25" t="s">
        <v>161</v>
      </c>
      <c r="I2503" s="1252">
        <f>VLOOKUP($A2495,'Marks Entry'!$B$9:$FN$108,8,0)</f>
        <v>0</v>
      </c>
      <c r="J2503" s="1252"/>
      <c r="K2503" s="1252"/>
      <c r="L2503" s="1252"/>
      <c r="M2503" s="1252"/>
      <c r="N2503" s="1252"/>
      <c r="O2503" s="1253"/>
      <c r="P2503" s="1007"/>
    </row>
    <row r="2504" spans="1:16" s="73" customFormat="1" ht="19.5" customHeight="1">
      <c r="A2504" s="1425"/>
      <c r="B2504" s="543" t="s">
        <v>210</v>
      </c>
      <c r="C2504" s="1283" t="s">
        <v>55</v>
      </c>
      <c r="D2504" s="1284"/>
      <c r="E2504" s="1284"/>
      <c r="F2504" s="1284"/>
      <c r="G2504" s="1285"/>
      <c r="H2504" s="25" t="s">
        <v>161</v>
      </c>
      <c r="I2504" s="1252">
        <f>VLOOKUP($A2495,'Marks Entry'!$B$9:$FN$108,9,0)</f>
        <v>0</v>
      </c>
      <c r="J2504" s="1252"/>
      <c r="K2504" s="1252"/>
      <c r="L2504" s="1252"/>
      <c r="M2504" s="1252"/>
      <c r="N2504" s="1252"/>
      <c r="O2504" s="1253"/>
      <c r="P2504" s="1007"/>
    </row>
    <row r="2505" spans="1:16" s="73" customFormat="1" ht="19.5" customHeight="1">
      <c r="A2505" s="1425"/>
      <c r="B2505" s="543" t="s">
        <v>210</v>
      </c>
      <c r="C2505" s="1283" t="s">
        <v>56</v>
      </c>
      <c r="D2505" s="1284"/>
      <c r="E2505" s="1284"/>
      <c r="F2505" s="1284"/>
      <c r="G2505" s="1285"/>
      <c r="H2505" s="25" t="s">
        <v>161</v>
      </c>
      <c r="I2505" s="1251" t="str">
        <f>CONCATENATE('Marks Entry'!$G$4,'Marks Entry'!$J$4)</f>
        <v>6(A)</v>
      </c>
      <c r="J2505" s="1252"/>
      <c r="K2505" s="1252"/>
      <c r="L2505" s="1252"/>
      <c r="M2505" s="1252"/>
      <c r="N2505" s="1252"/>
      <c r="O2505" s="1253"/>
      <c r="P2505" s="1007"/>
    </row>
    <row r="2506" spans="1:16" s="73" customFormat="1" ht="19.5" customHeight="1" thickBot="1">
      <c r="A2506" s="1425"/>
      <c r="B2506" s="543" t="s">
        <v>210</v>
      </c>
      <c r="C2506" s="1254" t="s">
        <v>26</v>
      </c>
      <c r="D2506" s="1255"/>
      <c r="E2506" s="1255"/>
      <c r="F2506" s="1255"/>
      <c r="G2506" s="1256"/>
      <c r="H2506" s="61" t="s">
        <v>161</v>
      </c>
      <c r="I2506" s="1257">
        <f>VLOOKUP($A2495,'Marks Entry'!$B$9:$FN$108,10,0)</f>
        <v>0</v>
      </c>
      <c r="J2506" s="1257"/>
      <c r="K2506" s="1257"/>
      <c r="L2506" s="1257"/>
      <c r="M2506" s="1257"/>
      <c r="N2506" s="1257"/>
      <c r="O2506" s="1258"/>
      <c r="P2506" s="1007"/>
    </row>
    <row r="2507" spans="1:16" s="73" customFormat="1" ht="34.5" customHeight="1">
      <c r="A2507" s="1425"/>
      <c r="B2507" s="543" t="s">
        <v>210</v>
      </c>
      <c r="C2507" s="1259" t="s">
        <v>57</v>
      </c>
      <c r="D2507" s="1260"/>
      <c r="E2507" s="525" t="s">
        <v>82</v>
      </c>
      <c r="F2507" s="525" t="s">
        <v>83</v>
      </c>
      <c r="G2507" s="525" t="str">
        <f>'Marks Entry'!$R$5</f>
        <v>No Bag Day Activity</v>
      </c>
      <c r="H2507" s="521" t="s">
        <v>32</v>
      </c>
      <c r="I2507" s="1261" t="s">
        <v>58</v>
      </c>
      <c r="J2507" s="1262"/>
      <c r="K2507" s="522" t="s">
        <v>203</v>
      </c>
      <c r="L2507" s="1263" t="s">
        <v>94</v>
      </c>
      <c r="M2507" s="1264"/>
      <c r="N2507" s="535" t="s">
        <v>86</v>
      </c>
      <c r="O2507" s="1265" t="s">
        <v>101</v>
      </c>
      <c r="P2507" s="1007"/>
    </row>
    <row r="2508" spans="1:16" s="73" customFormat="1" ht="20.45" customHeight="1" thickBot="1">
      <c r="A2508" s="1425"/>
      <c r="B2508" s="543" t="s">
        <v>210</v>
      </c>
      <c r="C2508" s="1267" t="s">
        <v>59</v>
      </c>
      <c r="D2508" s="1268"/>
      <c r="E2508" s="549">
        <f>'Marks Entry'!$N$7</f>
        <v>10</v>
      </c>
      <c r="F2508" s="549">
        <f>'Marks Entry'!$Q$7</f>
        <v>10</v>
      </c>
      <c r="G2508" s="549">
        <f>'Marks Entry'!$T$7</f>
        <v>10</v>
      </c>
      <c r="H2508" s="111">
        <f>SUM(E2508:G2508)</f>
        <v>30</v>
      </c>
      <c r="I2508" s="1269">
        <f>'Marks Entry'!$X$7</f>
        <v>70</v>
      </c>
      <c r="J2508" s="1270"/>
      <c r="K2508" s="531">
        <f>SUM(H2508,I2508)</f>
        <v>100</v>
      </c>
      <c r="L2508" s="1330">
        <f>'Marks Entry'!$AA$7</f>
        <v>100</v>
      </c>
      <c r="M2508" s="1331"/>
      <c r="N2508" s="536">
        <f>H2508+I2508+L2508</f>
        <v>200</v>
      </c>
      <c r="O2508" s="1266"/>
      <c r="P2508" s="1007"/>
    </row>
    <row r="2509" spans="1:16" s="73" customFormat="1" ht="20.45" customHeight="1">
      <c r="A2509" s="1425"/>
      <c r="B2509" s="543" t="s">
        <v>210</v>
      </c>
      <c r="C2509" s="1324" t="str">
        <f>'Marks Entry'!$L$3</f>
        <v>HINDI</v>
      </c>
      <c r="D2509" s="1325"/>
      <c r="E2509" s="527">
        <f>IF($L2498="TC",0,IF($L2498="Nso",0,VLOOKUP($A2495,'Marks Entry'!$B$9:$FN$108,13,0)))</f>
        <v>0</v>
      </c>
      <c r="F2509" s="527">
        <f>IF($L2498="TC",0,IF($L2498="Nso",0,VLOOKUP($A2495,'Marks Entry'!$B$9:$FN$108,16,0)))</f>
        <v>0</v>
      </c>
      <c r="G2509" s="527">
        <f>IF($L2498="TC",0,IF($L2498="Nso",0,VLOOKUP($A2495,'Marks Entry'!$B$9:$FN$108,19,0)))</f>
        <v>0</v>
      </c>
      <c r="H2509" s="528">
        <f>SUM(E2509:G2509)</f>
        <v>0</v>
      </c>
      <c r="I2509" s="1326">
        <f>IF($L2498="TC",0,IF($L2498="Nso",0,VLOOKUP($A2495,'Marks Entry'!$B$9:$FN$108,23,0)))</f>
        <v>0</v>
      </c>
      <c r="J2509" s="1327"/>
      <c r="K2509" s="532">
        <f>SUM(H2509,I2509)</f>
        <v>0</v>
      </c>
      <c r="L2509" s="1328">
        <f>IF($L2498="TC",0,IF($L2498="Nso",0,VLOOKUP($A2495,'Marks Entry'!$B$9:$FN$108,26,0)))</f>
        <v>0</v>
      </c>
      <c r="M2509" s="1329"/>
      <c r="N2509" s="537">
        <f>SUM(H2509,I2509,L2509)</f>
        <v>0</v>
      </c>
      <c r="O2509" s="544" t="str">
        <f>IF($L2498="TC",0,IF($L2498="Nso",0,VLOOKUP($A2495,'Marks Entry'!$B$9:$FN$108,30,0)))</f>
        <v>E</v>
      </c>
      <c r="P2509" s="1007"/>
    </row>
    <row r="2510" spans="1:16" s="73" customFormat="1" ht="20.45" customHeight="1">
      <c r="A2510" s="1425"/>
      <c r="B2510" s="543" t="s">
        <v>210</v>
      </c>
      <c r="C2510" s="1271" t="str">
        <f>'Marks Entry'!$AF$3</f>
        <v>ENGLISH</v>
      </c>
      <c r="D2510" s="1272"/>
      <c r="E2510" s="527">
        <f>IF($L2498="TC",0,IF($L2498="Nso",0,VLOOKUP($A2495,'Marks Entry'!$B$9:$FN$108,33,0)))</f>
        <v>0</v>
      </c>
      <c r="F2510" s="527">
        <f>IF($L2498="TC",0,IF($L2498="Nso",0,VLOOKUP($A2495,'Marks Entry'!$B$9:$FN$108,36,0)))</f>
        <v>0</v>
      </c>
      <c r="G2510" s="527">
        <f>IF($L2498="TC",0,IF($L2498="Nso",0,VLOOKUP($A2495,'Marks Entry'!$B$9:$FN$108,39,0)))</f>
        <v>0</v>
      </c>
      <c r="H2510" s="529">
        <f t="shared" ref="H2510:H2514" si="204">SUM(E2510:G2510)</f>
        <v>0</v>
      </c>
      <c r="I2510" s="1273">
        <f>IF($L2498="TC",0,IF($L2498="Nso",0,VLOOKUP($A2495,'Marks Entry'!$B$9:$FN$108,43,0)))</f>
        <v>0</v>
      </c>
      <c r="J2510" s="1274"/>
      <c r="K2510" s="533">
        <f t="shared" ref="K2510:K2514" si="205">SUM(H2510,I2510)</f>
        <v>0</v>
      </c>
      <c r="L2510" s="1275">
        <f>IF($L2498="TC",0,IF($L2498="Nso",0,VLOOKUP($A2495,'Marks Entry'!$B$9:$FN$108,46,0)))</f>
        <v>0</v>
      </c>
      <c r="M2510" s="1276"/>
      <c r="N2510" s="537">
        <f t="shared" ref="N2510:N2514" si="206">SUM(H2510,I2510,L2510)</f>
        <v>0</v>
      </c>
      <c r="O2510" s="544" t="str">
        <f>IF($L2498="TC",0,IF($L2498="Nso",0,VLOOKUP($A2495,'Marks Entry'!$B$9:$FN$108,50,0)))</f>
        <v>E</v>
      </c>
      <c r="P2510" s="1007"/>
    </row>
    <row r="2511" spans="1:16" s="73" customFormat="1" ht="20.45" customHeight="1">
      <c r="A2511" s="1425"/>
      <c r="B2511" s="543" t="s">
        <v>210</v>
      </c>
      <c r="C2511" s="1271" t="str">
        <f>'Marks Entry'!$AZ$3</f>
        <v>SANSKRIT</v>
      </c>
      <c r="D2511" s="1272"/>
      <c r="E2511" s="527">
        <f>IF($L2498="TC",0,IF($L2498="Nso",0,VLOOKUP($A2495,'Marks Entry'!$B$9:$FN$108,53,0)))</f>
        <v>0</v>
      </c>
      <c r="F2511" s="527">
        <f>IF($L2498="TC",0,IF($L2498="TC",0,IF($L2498="Nso",0,VLOOKUP($A2495,'Marks Entry'!$B$9:$FN$108,56,0))))</f>
        <v>0</v>
      </c>
      <c r="G2511" s="527">
        <f>IF($L2498="TC",0,IF($L2498="TC",0,IF($L2498="Nso",0,VLOOKUP($A2495,'Marks Entry'!$B$9:$FN$108,59,0))))</f>
        <v>0</v>
      </c>
      <c r="H2511" s="529">
        <f t="shared" si="204"/>
        <v>0</v>
      </c>
      <c r="I2511" s="1273">
        <f>IF($L2498="TC",0,IF($L2498="Nso",0,VLOOKUP($A2495,'Marks Entry'!$B$9:$FN$108,63,0)))</f>
        <v>0</v>
      </c>
      <c r="J2511" s="1274"/>
      <c r="K2511" s="533">
        <f t="shared" si="205"/>
        <v>0</v>
      </c>
      <c r="L2511" s="1275">
        <f>IF($L2498="TC",0,IF($L2498="Nso",0,VLOOKUP($A2495,'Marks Entry'!$B$9:$FN$108,66,0)))</f>
        <v>0</v>
      </c>
      <c r="M2511" s="1276"/>
      <c r="N2511" s="537">
        <f t="shared" si="206"/>
        <v>0</v>
      </c>
      <c r="O2511" s="544" t="str">
        <f>IF($L2498="TC",0,IF($L2498="Nso",0,VLOOKUP($A2495,'Marks Entry'!$B$9:$FN$108,70,0)))</f>
        <v>E</v>
      </c>
      <c r="P2511" s="1007"/>
    </row>
    <row r="2512" spans="1:16" s="73" customFormat="1" ht="20.45" customHeight="1">
      <c r="A2512" s="1425"/>
      <c r="B2512" s="543" t="s">
        <v>210</v>
      </c>
      <c r="C2512" s="1271" t="str">
        <f>'Marks Entry'!$BT$3</f>
        <v>SCIENCE</v>
      </c>
      <c r="D2512" s="1272"/>
      <c r="E2512" s="527">
        <f>IF($L2498="TC",0,IF($L2498="Nso",0,VLOOKUP($A2495,'Marks Entry'!$B$9:$FN$108,73,0)))</f>
        <v>0</v>
      </c>
      <c r="F2512" s="527">
        <f>IF($L2498="TC",0,IF($L2498="Nso",0,VLOOKUP($A2495,'Marks Entry'!$B$9:$FN$108,76,0)))</f>
        <v>0</v>
      </c>
      <c r="G2512" s="527">
        <f>IF($L2498="TC",0,IF($L2498="Nso",0,VLOOKUP($A2495,'Marks Entry'!$B$9:$FN$108,79,0)))</f>
        <v>0</v>
      </c>
      <c r="H2512" s="529">
        <f t="shared" si="204"/>
        <v>0</v>
      </c>
      <c r="I2512" s="1273">
        <f>IF($L2498="TC",0,IF($L2498="Nso",0,VLOOKUP($A2495,'Marks Entry'!$B$9:$FN$108,83,0)))</f>
        <v>0</v>
      </c>
      <c r="J2512" s="1274"/>
      <c r="K2512" s="533">
        <f t="shared" si="205"/>
        <v>0</v>
      </c>
      <c r="L2512" s="1275">
        <f>IF($L2498="TC",0,IF($L2498="Nso",0,VLOOKUP($A2495,'Marks Entry'!$B$9:$FN$108,86,0)))</f>
        <v>0</v>
      </c>
      <c r="M2512" s="1276"/>
      <c r="N2512" s="537">
        <f t="shared" si="206"/>
        <v>0</v>
      </c>
      <c r="O2512" s="544" t="str">
        <f>IF($L2498="TC",0,IF($L2498="Nso",0,VLOOKUP($A2495,'Marks Entry'!$B$9:$FN$108,90,0)))</f>
        <v>E</v>
      </c>
      <c r="P2512" s="1007"/>
    </row>
    <row r="2513" spans="1:16" s="73" customFormat="1" ht="20.45" customHeight="1">
      <c r="A2513" s="1425"/>
      <c r="B2513" s="543" t="s">
        <v>210</v>
      </c>
      <c r="C2513" s="1271" t="str">
        <f>'Marks Entry'!$CN$3</f>
        <v>MATHEMATICS</v>
      </c>
      <c r="D2513" s="1272"/>
      <c r="E2513" s="527">
        <f>IF($L2498="TC",0,IF($L2498="Nso",0,VLOOKUP($A2495,'Marks Entry'!$B$9:$FN$108,93,0)))</f>
        <v>0</v>
      </c>
      <c r="F2513" s="527">
        <f>IF($L2498="TC",0,IF($L2498="Nso",0,VLOOKUP($A2495,'Marks Entry'!$B$9:$FN$108,96,0)))</f>
        <v>0</v>
      </c>
      <c r="G2513" s="527">
        <f>IF($L2498="TC",0,IF($L2498="Nso",0,VLOOKUP($A2495,'Marks Entry'!$B$9:$FN$108,99,0)))</f>
        <v>0</v>
      </c>
      <c r="H2513" s="529">
        <f t="shared" si="204"/>
        <v>0</v>
      </c>
      <c r="I2513" s="1273">
        <f>IF($L2498="TC",0,IF($L2498="Nso",0,VLOOKUP($A2495,'Marks Entry'!$B$9:$FN$108,103,0)))</f>
        <v>0</v>
      </c>
      <c r="J2513" s="1274"/>
      <c r="K2513" s="533">
        <f t="shared" si="205"/>
        <v>0</v>
      </c>
      <c r="L2513" s="1275">
        <f>IF($L2498="TC",0,IF($L2498="Nso",0,VLOOKUP($A2495,'Marks Entry'!$B$9:$FN$108,106,0)))</f>
        <v>0</v>
      </c>
      <c r="M2513" s="1276"/>
      <c r="N2513" s="537">
        <f t="shared" si="206"/>
        <v>0</v>
      </c>
      <c r="O2513" s="544" t="str">
        <f>IF($L2498="TC",0,IF($L2498="Nso",0,VLOOKUP($A2495,'Marks Entry'!$B$9:$FN$108,110,0)))</f>
        <v>E</v>
      </c>
      <c r="P2513" s="1007"/>
    </row>
    <row r="2514" spans="1:16" s="73" customFormat="1" ht="20.45" customHeight="1" thickBot="1">
      <c r="A2514" s="1425"/>
      <c r="B2514" s="543" t="s">
        <v>210</v>
      </c>
      <c r="C2514" s="1277" t="str">
        <f>'Marks Entry'!$DH$3</f>
        <v>SOCIAL SCIENCE</v>
      </c>
      <c r="D2514" s="1278"/>
      <c r="E2514" s="527">
        <f>IF($L2498="TC",0,IF($L2498="Nso",0,VLOOKUP($A2495,'Marks Entry'!$B$9:$FN$108,113,0)))</f>
        <v>0</v>
      </c>
      <c r="F2514" s="527">
        <f>IF($L2498="TC",0,IF($L2498="Nso",0,VLOOKUP($A2495,'Marks Entry'!$B$9:$FN$108,116,0)))</f>
        <v>0</v>
      </c>
      <c r="G2514" s="527">
        <f>IF($L2498="TC",0,IF($L2498="Nso",0,VLOOKUP($A2495,'Marks Entry'!$B$9:$FN$108,119,0)))</f>
        <v>0</v>
      </c>
      <c r="H2514" s="530">
        <f t="shared" si="204"/>
        <v>0</v>
      </c>
      <c r="I2514" s="1279">
        <f>IF($L2498="TC",0,IF($L2498="Nso",0,VLOOKUP($A2495,'Marks Entry'!$B$9:$FN$108,123,0)))</f>
        <v>0</v>
      </c>
      <c r="J2514" s="1280"/>
      <c r="K2514" s="534">
        <f t="shared" si="205"/>
        <v>0</v>
      </c>
      <c r="L2514" s="1281">
        <f>IF($L2498="TC",0,IF($L2498="Nso",0,VLOOKUP($A2495,'Marks Entry'!$B$9:$FN$108,126,0)))</f>
        <v>0</v>
      </c>
      <c r="M2514" s="1282"/>
      <c r="N2514" s="537">
        <f t="shared" si="206"/>
        <v>0</v>
      </c>
      <c r="O2514" s="544" t="str">
        <f>IF($L2498="TC",0,IF($L2498="Nso",0,VLOOKUP($A2495,'Marks Entry'!$B$9:$FN$108,130,0)))</f>
        <v>E</v>
      </c>
      <c r="P2514" s="1007"/>
    </row>
    <row r="2515" spans="1:16" s="73" customFormat="1" ht="20.45" customHeight="1">
      <c r="A2515" s="1425"/>
      <c r="B2515" s="543" t="s">
        <v>210</v>
      </c>
      <c r="C2515" s="1350" t="s">
        <v>87</v>
      </c>
      <c r="D2515" s="1351"/>
      <c r="E2515" s="1352"/>
      <c r="F2515" s="1356" t="s">
        <v>88</v>
      </c>
      <c r="G2515" s="1357"/>
      <c r="H2515" s="1358" t="s">
        <v>89</v>
      </c>
      <c r="I2515" s="1358"/>
      <c r="J2515" s="1359" t="s">
        <v>44</v>
      </c>
      <c r="K2515" s="1360"/>
      <c r="L2515" s="236" t="s">
        <v>95</v>
      </c>
      <c r="M2515" s="691" t="s">
        <v>208</v>
      </c>
      <c r="N2515" s="200" t="s">
        <v>42</v>
      </c>
      <c r="O2515" s="545" t="s">
        <v>46</v>
      </c>
      <c r="P2515" s="1007"/>
    </row>
    <row r="2516" spans="1:16" s="73" customFormat="1" ht="20.45" customHeight="1" thickBot="1">
      <c r="A2516" s="1425"/>
      <c r="B2516" s="543" t="s">
        <v>210</v>
      </c>
      <c r="C2516" s="1353"/>
      <c r="D2516" s="1354"/>
      <c r="E2516" s="1355"/>
      <c r="F2516" s="1361">
        <f>IF($L2498="TC",0,IF($L2498="Nso",0,VLOOKUP($A2495,'Marks Entry'!$B$9:$FN$108,161,0)))</f>
        <v>1200</v>
      </c>
      <c r="G2516" s="1362"/>
      <c r="H2516" s="1363">
        <f>IF($L2498="TC",0,IF($L2498="Nso",0,VLOOKUP($A2495,'Marks Entry'!$B$9:$FN$108,162,0)))</f>
        <v>0</v>
      </c>
      <c r="I2516" s="1363"/>
      <c r="J2516" s="1364">
        <f>IF($L2498="TC",0,IF($L2498="Nso",0,VLOOKUP($A2495,'Marks Entry'!$B$9:$FN$108,163,0)))</f>
        <v>0</v>
      </c>
      <c r="K2516" s="1365"/>
      <c r="L2516" s="237" t="str">
        <f>IF($L2498="TC",0,IF($L2498="Nso",0,VLOOKUP($A2495,'Marks Entry'!$B$9:$FN$108,164,0)))</f>
        <v/>
      </c>
      <c r="M2516" s="237" t="str">
        <f>IF($L2498="TC",0,IF($L2498="Nso",0,VLOOKUP($A2495,'Marks Entry'!$B$9:$FN$108,165,0)))</f>
        <v/>
      </c>
      <c r="N2516" s="542" t="str">
        <f>IF($L2498="TC","TC",IF($L2498="Nso","NSO",VLOOKUP($A2495,'Marks Entry'!$B$9:$FN$108,166,0)))</f>
        <v>PROMOTED</v>
      </c>
      <c r="O2516" s="546" t="str">
        <f>IF($L2498="Nso",0,VLOOKUP($A2495,'Marks Entry'!$B$9:$FN$108,168,0))</f>
        <v/>
      </c>
      <c r="P2516" s="1007"/>
    </row>
    <row r="2517" spans="1:16" s="73" customFormat="1" ht="20.45" customHeight="1">
      <c r="A2517" s="1425"/>
      <c r="B2517" s="543" t="s">
        <v>210</v>
      </c>
      <c r="C2517" s="1332" t="s">
        <v>62</v>
      </c>
      <c r="D2517" s="1333"/>
      <c r="E2517" s="1333"/>
      <c r="F2517" s="1333"/>
      <c r="G2517" s="1333"/>
      <c r="H2517" s="1333"/>
      <c r="I2517" s="1334"/>
      <c r="J2517" s="1335" t="s">
        <v>63</v>
      </c>
      <c r="K2517" s="1335"/>
      <c r="L2517" s="1336"/>
      <c r="M2517" s="238">
        <f>IF($L2498="TC",0,IF($L2498="Nso",0,VLOOKUP($A2495,'Marks Entry'!$B$9:$FN$108,158,0)))</f>
        <v>0</v>
      </c>
      <c r="N2517" s="1337" t="s">
        <v>104</v>
      </c>
      <c r="O2517" s="1338"/>
      <c r="P2517" s="1007"/>
    </row>
    <row r="2518" spans="1:16" s="73" customFormat="1" ht="20.45" customHeight="1" thickBot="1">
      <c r="A2518" s="1425"/>
      <c r="B2518" s="543" t="s">
        <v>210</v>
      </c>
      <c r="C2518" s="1339" t="s">
        <v>57</v>
      </c>
      <c r="D2518" s="1340"/>
      <c r="E2518" s="1340"/>
      <c r="F2518" s="1341" t="s">
        <v>168</v>
      </c>
      <c r="G2518" s="1341"/>
      <c r="H2518" s="1341"/>
      <c r="I2518" s="523" t="s">
        <v>50</v>
      </c>
      <c r="J2518" s="1342" t="s">
        <v>64</v>
      </c>
      <c r="K2518" s="1342"/>
      <c r="L2518" s="1343"/>
      <c r="M2518" s="239">
        <f>IF($L2498="TC",0,IF($L2498="Nso",0,VLOOKUP($A2495,'Marks Entry'!$B$9:$FN$108,159,0)))</f>
        <v>0</v>
      </c>
      <c r="N2518" s="1344" t="str">
        <f>IF($L2498="TC",0,IF($L2498="Nso",0,VLOOKUP($A2495,'Marks Entry'!$B$9:$FN$108,160,0)))</f>
        <v/>
      </c>
      <c r="O2518" s="1345"/>
      <c r="P2518" s="1007"/>
    </row>
    <row r="2519" spans="1:16" s="73" customFormat="1" ht="20.45" customHeight="1">
      <c r="A2519" s="1425"/>
      <c r="B2519" s="543" t="s">
        <v>210</v>
      </c>
      <c r="C2519" s="1339"/>
      <c r="D2519" s="1340"/>
      <c r="E2519" s="1340"/>
      <c r="F2519" s="1341"/>
      <c r="G2519" s="1341"/>
      <c r="H2519" s="1341"/>
      <c r="I2519" s="524" t="s">
        <v>102</v>
      </c>
      <c r="J2519" s="1346" t="s">
        <v>65</v>
      </c>
      <c r="K2519" s="1346"/>
      <c r="L2519" s="1347"/>
      <c r="M2519" s="1348" t="str">
        <f>IF($L2498="TC",0,IF($L2498="Nso",0,VLOOKUP($A2495,'Marks Entry'!$B$9:$FN$108,169,0)))</f>
        <v>Need Improvement</v>
      </c>
      <c r="N2519" s="1348"/>
      <c r="O2519" s="1349"/>
      <c r="P2519" s="1007"/>
    </row>
    <row r="2520" spans="1:16" s="73" customFormat="1" ht="20.45" customHeight="1">
      <c r="A2520" s="1425"/>
      <c r="B2520" s="543" t="s">
        <v>210</v>
      </c>
      <c r="C2520" s="1397" t="str">
        <f>'Marks Entry'!$EB$3</f>
        <v>Work Exp.</v>
      </c>
      <c r="D2520" s="1398"/>
      <c r="E2520" s="1399"/>
      <c r="F2520" s="1400" t="str">
        <f>IF($L2498="TC",0,IF($L2498="Nso",0,VLOOKUP($A2495,'Marks Entry'!$B$9:$GM$108,186,0)))</f>
        <v>0/100</v>
      </c>
      <c r="G2520" s="1400"/>
      <c r="H2520" s="1400"/>
      <c r="I2520" s="59" t="str">
        <f>IF($L2498="TC",0,IF($L2498="Nso",0,VLOOKUP($A2495,'Marks Entry'!$B$9:$GM$108,139,0)))</f>
        <v>E</v>
      </c>
      <c r="J2520" s="1401" t="s">
        <v>81</v>
      </c>
      <c r="K2520" s="1401"/>
      <c r="L2520" s="1402"/>
      <c r="M2520" s="1403">
        <f>'Marks Entry'!$AA$2</f>
        <v>45041</v>
      </c>
      <c r="N2520" s="1403"/>
      <c r="O2520" s="1404"/>
      <c r="P2520" s="1007"/>
    </row>
    <row r="2521" spans="1:16" s="73" customFormat="1" ht="20.45" customHeight="1">
      <c r="A2521" s="1425"/>
      <c r="B2521" s="543" t="s">
        <v>210</v>
      </c>
      <c r="C2521" s="1405" t="str">
        <f>'Marks Entry'!$EK$3</f>
        <v>Art Edu.</v>
      </c>
      <c r="D2521" s="1400"/>
      <c r="E2521" s="1400"/>
      <c r="F2521" s="1406" t="str">
        <f>IF($L2498="TC",0,IF($L2498="Nso",0,VLOOKUP($A2495,'Marks Entry'!$B$9:$GM$108,190,0)))</f>
        <v>0/100</v>
      </c>
      <c r="G2521" s="1407"/>
      <c r="H2521" s="1408"/>
      <c r="I2521" s="59" t="str">
        <f>IF($L2498="TC",0,IF($L2498="Nso",0,VLOOKUP($A2495,'Marks Entry'!$B$9:$GM$108,148,0)))</f>
        <v>E</v>
      </c>
      <c r="J2521" s="1409"/>
      <c r="K2521" s="1409"/>
      <c r="L2521" s="1410"/>
      <c r="M2521" s="1410"/>
      <c r="N2521" s="1410"/>
      <c r="O2521" s="1411"/>
      <c r="P2521" s="1007"/>
    </row>
    <row r="2522" spans="1:16" s="73" customFormat="1" ht="20.45" customHeight="1">
      <c r="A2522" s="1425"/>
      <c r="B2522" s="543" t="s">
        <v>210</v>
      </c>
      <c r="C2522" s="1366" t="str">
        <f>'Marks Entry'!$ET$3</f>
        <v>HEALTH &amp; PHY. EDU.</v>
      </c>
      <c r="D2522" s="1367"/>
      <c r="E2522" s="1367"/>
      <c r="F2522" s="1368" t="str">
        <f>IF($L2498="TC",0,IF($L2498="Nso",0,VLOOKUP($A2495,'Marks Entry'!$B$9:$GM$108,194,0)))</f>
        <v>0/100</v>
      </c>
      <c r="G2522" s="1369"/>
      <c r="H2522" s="1370"/>
      <c r="I2522" s="59" t="str">
        <f>IF($L2498="TC",0,IF($L2498="Nso",0,VLOOKUP($A2495,'Marks Entry'!$B$9:$GM$108,157,0)))</f>
        <v>E</v>
      </c>
      <c r="J2522" s="1371" t="s">
        <v>77</v>
      </c>
      <c r="K2522" s="1372"/>
      <c r="L2522" s="1373"/>
      <c r="M2522" s="1377"/>
      <c r="N2522" s="1372"/>
      <c r="O2522" s="1378"/>
      <c r="P2522" s="1007"/>
    </row>
    <row r="2523" spans="1:16" s="73" customFormat="1" ht="20.45" customHeight="1">
      <c r="A2523" s="1425"/>
      <c r="B2523" s="543" t="s">
        <v>210</v>
      </c>
      <c r="C2523" s="1381" t="s">
        <v>66</v>
      </c>
      <c r="D2523" s="1382"/>
      <c r="E2523" s="1382"/>
      <c r="F2523" s="1382"/>
      <c r="G2523" s="1382"/>
      <c r="H2523" s="1382"/>
      <c r="I2523" s="1383"/>
      <c r="J2523" s="1374"/>
      <c r="K2523" s="1375"/>
      <c r="L2523" s="1376"/>
      <c r="M2523" s="1379"/>
      <c r="N2523" s="1375"/>
      <c r="O2523" s="1380"/>
      <c r="P2523" s="1007"/>
    </row>
    <row r="2524" spans="1:16" s="73" customFormat="1" ht="20.45" customHeight="1" thickBot="1">
      <c r="A2524" s="1425"/>
      <c r="B2524" s="543" t="s">
        <v>210</v>
      </c>
      <c r="C2524" s="60" t="s">
        <v>67</v>
      </c>
      <c r="D2524" s="1384" t="s">
        <v>72</v>
      </c>
      <c r="E2524" s="1385"/>
      <c r="F2524" s="1384" t="s">
        <v>73</v>
      </c>
      <c r="G2524" s="1386"/>
      <c r="H2524" s="1386"/>
      <c r="I2524" s="1387"/>
      <c r="J2524" s="1388" t="s">
        <v>78</v>
      </c>
      <c r="K2524" s="1389"/>
      <c r="L2524" s="1389"/>
      <c r="M2524" s="1389"/>
      <c r="N2524" s="1389"/>
      <c r="O2524" s="1390"/>
      <c r="P2524" s="1007"/>
    </row>
    <row r="2525" spans="1:16" s="73" customFormat="1" ht="20.45" customHeight="1">
      <c r="A2525" s="1425"/>
      <c r="B2525" s="543" t="s">
        <v>210</v>
      </c>
      <c r="C2525" s="690" t="s">
        <v>68</v>
      </c>
      <c r="D2525" s="1328" t="s">
        <v>211</v>
      </c>
      <c r="E2525" s="1327"/>
      <c r="F2525" s="1394" t="s">
        <v>74</v>
      </c>
      <c r="G2525" s="1395"/>
      <c r="H2525" s="1395"/>
      <c r="I2525" s="1396"/>
      <c r="J2525" s="1391"/>
      <c r="K2525" s="1392"/>
      <c r="L2525" s="1392"/>
      <c r="M2525" s="1392"/>
      <c r="N2525" s="1392"/>
      <c r="O2525" s="1393"/>
      <c r="P2525" s="1007"/>
    </row>
    <row r="2526" spans="1:16" s="73" customFormat="1" ht="20.45" customHeight="1">
      <c r="A2526" s="1425"/>
      <c r="B2526" s="543" t="s">
        <v>210</v>
      </c>
      <c r="C2526" s="689" t="s">
        <v>69</v>
      </c>
      <c r="D2526" s="1275" t="s">
        <v>212</v>
      </c>
      <c r="E2526" s="1274"/>
      <c r="F2526" s="1413" t="s">
        <v>75</v>
      </c>
      <c r="G2526" s="1414"/>
      <c r="H2526" s="1414"/>
      <c r="I2526" s="1415"/>
      <c r="J2526" s="1391"/>
      <c r="K2526" s="1392"/>
      <c r="L2526" s="1392"/>
      <c r="M2526" s="1392"/>
      <c r="N2526" s="1392"/>
      <c r="O2526" s="1393"/>
      <c r="P2526" s="1007"/>
    </row>
    <row r="2527" spans="1:16" s="73" customFormat="1" ht="20.45" customHeight="1">
      <c r="A2527" s="1425"/>
      <c r="B2527" s="543" t="s">
        <v>210</v>
      </c>
      <c r="C2527" s="689" t="s">
        <v>71</v>
      </c>
      <c r="D2527" s="1275" t="s">
        <v>213</v>
      </c>
      <c r="E2527" s="1274"/>
      <c r="F2527" s="1413" t="s">
        <v>76</v>
      </c>
      <c r="G2527" s="1414"/>
      <c r="H2527" s="1414"/>
      <c r="I2527" s="1415"/>
      <c r="J2527" s="1416" t="s">
        <v>90</v>
      </c>
      <c r="K2527" s="1417"/>
      <c r="L2527" s="1417"/>
      <c r="M2527" s="1417"/>
      <c r="N2527" s="1417"/>
      <c r="O2527" s="1418"/>
      <c r="P2527" s="1007"/>
    </row>
    <row r="2528" spans="1:16" s="73" customFormat="1" ht="20.45" customHeight="1">
      <c r="A2528" s="1425"/>
      <c r="B2528" s="543" t="s">
        <v>210</v>
      </c>
      <c r="C2528" s="689" t="s">
        <v>70</v>
      </c>
      <c r="D2528" s="1275" t="s">
        <v>214</v>
      </c>
      <c r="E2528" s="1274"/>
      <c r="F2528" s="1413" t="s">
        <v>103</v>
      </c>
      <c r="G2528" s="1414"/>
      <c r="H2528" s="1414"/>
      <c r="I2528" s="1415"/>
      <c r="J2528" s="1416"/>
      <c r="K2528" s="1417"/>
      <c r="L2528" s="1417"/>
      <c r="M2528" s="1417"/>
      <c r="N2528" s="1417"/>
      <c r="O2528" s="1418"/>
      <c r="P2528" s="1007"/>
    </row>
    <row r="2529" spans="1:16" s="73" customFormat="1" ht="20.45" customHeight="1" thickBot="1">
      <c r="A2529" s="1425"/>
      <c r="B2529" s="547" t="s">
        <v>210</v>
      </c>
      <c r="C2529" s="548" t="s">
        <v>153</v>
      </c>
      <c r="D2529" s="1281" t="s">
        <v>215</v>
      </c>
      <c r="E2529" s="1280"/>
      <c r="F2529" s="1422" t="s">
        <v>216</v>
      </c>
      <c r="G2529" s="1423"/>
      <c r="H2529" s="1423"/>
      <c r="I2529" s="1424"/>
      <c r="J2529" s="1419"/>
      <c r="K2529" s="1420"/>
      <c r="L2529" s="1420"/>
      <c r="M2529" s="1420"/>
      <c r="N2529" s="1420"/>
      <c r="O2529" s="1421"/>
      <c r="P2529" s="1007"/>
    </row>
    <row r="2530" spans="1:16" s="73" customFormat="1" ht="21" customHeight="1">
      <c r="A2530" s="1412"/>
      <c r="B2530" s="1412"/>
      <c r="C2530" s="1412"/>
      <c r="D2530" s="1412"/>
      <c r="E2530" s="1412"/>
      <c r="F2530" s="1412"/>
      <c r="G2530" s="1412"/>
      <c r="H2530" s="1412"/>
      <c r="I2530" s="1412"/>
      <c r="J2530" s="1412"/>
      <c r="K2530" s="1412"/>
      <c r="L2530" s="1412"/>
      <c r="M2530" s="1412"/>
      <c r="N2530" s="1412"/>
      <c r="O2530" s="1412"/>
      <c r="P2530" s="1412"/>
    </row>
    <row r="2531" spans="1:16" s="73" customFormat="1" ht="21" customHeight="1">
      <c r="A2531" s="692"/>
      <c r="B2531" s="688"/>
      <c r="C2531" s="688"/>
      <c r="D2531" s="688"/>
      <c r="E2531" s="688"/>
      <c r="F2531" s="688"/>
      <c r="G2531" s="688"/>
      <c r="H2531" s="688"/>
      <c r="I2531" s="688"/>
      <c r="J2531" s="688"/>
      <c r="K2531" s="688"/>
      <c r="L2531" s="688"/>
      <c r="M2531" s="688"/>
      <c r="N2531" s="688"/>
      <c r="O2531" s="688"/>
      <c r="P2531" s="688"/>
    </row>
    <row r="2532" spans="1:16" s="73" customFormat="1" ht="17.25" customHeight="1" thickBot="1">
      <c r="A2532" s="241">
        <f>A2495+1</f>
        <v>70</v>
      </c>
      <c r="B2532" s="1302" t="s">
        <v>53</v>
      </c>
      <c r="C2532" s="1302"/>
      <c r="D2532" s="1302"/>
      <c r="E2532" s="1302"/>
      <c r="F2532" s="1302"/>
      <c r="G2532" s="1302"/>
      <c r="H2532" s="1302"/>
      <c r="I2532" s="1302"/>
      <c r="J2532" s="1302"/>
      <c r="K2532" s="1302"/>
      <c r="L2532" s="1302"/>
      <c r="M2532" s="1302"/>
      <c r="N2532" s="1302"/>
      <c r="O2532" s="1302"/>
      <c r="P2532" s="1007"/>
    </row>
    <row r="2533" spans="1:16" s="73" customFormat="1" ht="44.25" customHeight="1">
      <c r="A2533" s="1425"/>
      <c r="B2533" s="1304" t="str">
        <f>IF(L2535&gt;0,CONCATENATE(I2535,L2535),0)</f>
        <v>Roll No.:-970</v>
      </c>
      <c r="C2533" s="1306"/>
      <c r="D2533" s="1308" t="str">
        <f>Master!$E$8</f>
        <v>Govt. Sr. Secondary School Raimalwada</v>
      </c>
      <c r="E2533" s="1309"/>
      <c r="F2533" s="1309"/>
      <c r="G2533" s="1309"/>
      <c r="H2533" s="1309"/>
      <c r="I2533" s="1309"/>
      <c r="J2533" s="1309"/>
      <c r="K2533" s="1309"/>
      <c r="L2533" s="1309"/>
      <c r="M2533" s="1309"/>
      <c r="N2533" s="1309"/>
      <c r="O2533" s="1310"/>
      <c r="P2533" s="1007"/>
    </row>
    <row r="2534" spans="1:16" s="73" customFormat="1" ht="26.25" customHeight="1" thickBot="1">
      <c r="A2534" s="1425"/>
      <c r="B2534" s="1305"/>
      <c r="C2534" s="1307"/>
      <c r="D2534" s="1311" t="str">
        <f>Master!$E$11</f>
        <v>P.S.-Bapini (Jodhpur)</v>
      </c>
      <c r="E2534" s="1311"/>
      <c r="F2534" s="1311"/>
      <c r="G2534" s="1311"/>
      <c r="H2534" s="1311"/>
      <c r="I2534" s="1311"/>
      <c r="J2534" s="1311"/>
      <c r="K2534" s="1311"/>
      <c r="L2534" s="1311"/>
      <c r="M2534" s="1311"/>
      <c r="N2534" s="1311"/>
      <c r="O2534" s="1312"/>
      <c r="P2534" s="1007"/>
    </row>
    <row r="2535" spans="1:16" s="73" customFormat="1" ht="15" customHeight="1">
      <c r="A2535" s="1425"/>
      <c r="B2535" s="1313"/>
      <c r="C2535" s="1314" t="s">
        <v>163</v>
      </c>
      <c r="D2535" s="1315"/>
      <c r="E2535" s="1315"/>
      <c r="F2535" s="1315"/>
      <c r="G2535" s="1315"/>
      <c r="H2535" s="1316"/>
      <c r="I2535" s="1320" t="s">
        <v>125</v>
      </c>
      <c r="J2535" s="1321"/>
      <c r="K2535" s="1321"/>
      <c r="L2535" s="1286">
        <f>VLOOKUP(A2532,'Marks Entry'!$B$9:$G$108,6)</f>
        <v>970</v>
      </c>
      <c r="M2535" s="1288" t="str">
        <f>CONCATENATE('Marks Entry'!$C$3,"0",'Marks Entry'!$G$3)</f>
        <v>School U-Dise Code :-08151106901</v>
      </c>
      <c r="N2535" s="1289"/>
      <c r="O2535" s="1290"/>
      <c r="P2535" s="1007"/>
    </row>
    <row r="2536" spans="1:16" s="73" customFormat="1" ht="15" customHeight="1">
      <c r="A2536" s="1425"/>
      <c r="B2536" s="1313"/>
      <c r="C2536" s="1314"/>
      <c r="D2536" s="1315"/>
      <c r="E2536" s="1315"/>
      <c r="F2536" s="1315"/>
      <c r="G2536" s="1315"/>
      <c r="H2536" s="1316"/>
      <c r="I2536" s="1320"/>
      <c r="J2536" s="1321"/>
      <c r="K2536" s="1321"/>
      <c r="L2536" s="1286"/>
      <c r="M2536" s="1291" t="str">
        <f>CONCATENATE('Marks Entry'!$I$3,'Marks Entry'!$J$3)</f>
        <v>Session :-2022-23</v>
      </c>
      <c r="N2536" s="1292"/>
      <c r="O2536" s="1293"/>
      <c r="P2536" s="1007"/>
    </row>
    <row r="2537" spans="1:16" s="73" customFormat="1" ht="15" customHeight="1" thickBot="1">
      <c r="A2537" s="1425"/>
      <c r="B2537" s="1313"/>
      <c r="C2537" s="1317"/>
      <c r="D2537" s="1318"/>
      <c r="E2537" s="1318"/>
      <c r="F2537" s="1318"/>
      <c r="G2537" s="1318"/>
      <c r="H2537" s="1319"/>
      <c r="I2537" s="1322"/>
      <c r="J2537" s="1323"/>
      <c r="K2537" s="1323"/>
      <c r="L2537" s="1287"/>
      <c r="M2537" s="1294"/>
      <c r="N2537" s="1295"/>
      <c r="O2537" s="1296"/>
      <c r="P2537" s="1007"/>
    </row>
    <row r="2538" spans="1:16" s="73" customFormat="1" ht="19.5" customHeight="1">
      <c r="A2538" s="1425"/>
      <c r="B2538" s="543" t="s">
        <v>210</v>
      </c>
      <c r="C2538" s="1297" t="s">
        <v>21</v>
      </c>
      <c r="D2538" s="1298"/>
      <c r="E2538" s="1298"/>
      <c r="F2538" s="1298"/>
      <c r="G2538" s="1299"/>
      <c r="H2538" s="13" t="s">
        <v>161</v>
      </c>
      <c r="I2538" s="1300">
        <f>VLOOKUP($A2532,'Marks Entry'!$B$9:$FN$108,4,0)</f>
        <v>0</v>
      </c>
      <c r="J2538" s="1300"/>
      <c r="K2538" s="1300"/>
      <c r="L2538" s="1300"/>
      <c r="M2538" s="1300"/>
      <c r="N2538" s="1300"/>
      <c r="O2538" s="1301"/>
      <c r="P2538" s="1007"/>
    </row>
    <row r="2539" spans="1:16" s="73" customFormat="1" ht="19.5" customHeight="1">
      <c r="A2539" s="1425"/>
      <c r="B2539" s="543" t="s">
        <v>210</v>
      </c>
      <c r="C2539" s="1283" t="s">
        <v>23</v>
      </c>
      <c r="D2539" s="1284"/>
      <c r="E2539" s="1284"/>
      <c r="F2539" s="1284"/>
      <c r="G2539" s="1285"/>
      <c r="H2539" s="25" t="s">
        <v>161</v>
      </c>
      <c r="I2539" s="1252">
        <f>VLOOKUP($A2532,'Marks Entry'!$B$9:$FN$108,7,0)</f>
        <v>0</v>
      </c>
      <c r="J2539" s="1252"/>
      <c r="K2539" s="1252"/>
      <c r="L2539" s="1252"/>
      <c r="M2539" s="1252"/>
      <c r="N2539" s="1252"/>
      <c r="O2539" s="1253"/>
      <c r="P2539" s="1007"/>
    </row>
    <row r="2540" spans="1:16" s="73" customFormat="1" ht="19.5" customHeight="1">
      <c r="A2540" s="1425"/>
      <c r="B2540" s="543" t="s">
        <v>210</v>
      </c>
      <c r="C2540" s="1283" t="s">
        <v>24</v>
      </c>
      <c r="D2540" s="1284"/>
      <c r="E2540" s="1284"/>
      <c r="F2540" s="1284"/>
      <c r="G2540" s="1285"/>
      <c r="H2540" s="25" t="s">
        <v>161</v>
      </c>
      <c r="I2540" s="1252">
        <f>VLOOKUP($A2532,'Marks Entry'!$B$9:$FN$108,8,0)</f>
        <v>0</v>
      </c>
      <c r="J2540" s="1252"/>
      <c r="K2540" s="1252"/>
      <c r="L2540" s="1252"/>
      <c r="M2540" s="1252"/>
      <c r="N2540" s="1252"/>
      <c r="O2540" s="1253"/>
      <c r="P2540" s="1007"/>
    </row>
    <row r="2541" spans="1:16" s="73" customFormat="1" ht="19.5" customHeight="1">
      <c r="A2541" s="1425"/>
      <c r="B2541" s="543" t="s">
        <v>210</v>
      </c>
      <c r="C2541" s="1283" t="s">
        <v>55</v>
      </c>
      <c r="D2541" s="1284"/>
      <c r="E2541" s="1284"/>
      <c r="F2541" s="1284"/>
      <c r="G2541" s="1285"/>
      <c r="H2541" s="25" t="s">
        <v>161</v>
      </c>
      <c r="I2541" s="1252">
        <f>VLOOKUP($A2532,'Marks Entry'!$B$9:$FN$108,9,0)</f>
        <v>0</v>
      </c>
      <c r="J2541" s="1252"/>
      <c r="K2541" s="1252"/>
      <c r="L2541" s="1252"/>
      <c r="M2541" s="1252"/>
      <c r="N2541" s="1252"/>
      <c r="O2541" s="1253"/>
      <c r="P2541" s="1007"/>
    </row>
    <row r="2542" spans="1:16" s="73" customFormat="1" ht="19.5" customHeight="1">
      <c r="A2542" s="1425"/>
      <c r="B2542" s="543" t="s">
        <v>210</v>
      </c>
      <c r="C2542" s="1283" t="s">
        <v>56</v>
      </c>
      <c r="D2542" s="1284"/>
      <c r="E2542" s="1284"/>
      <c r="F2542" s="1284"/>
      <c r="G2542" s="1285"/>
      <c r="H2542" s="25" t="s">
        <v>161</v>
      </c>
      <c r="I2542" s="1251" t="str">
        <f>CONCATENATE('Marks Entry'!$G$4,'Marks Entry'!$J$4)</f>
        <v>6(A)</v>
      </c>
      <c r="J2542" s="1252"/>
      <c r="K2542" s="1252"/>
      <c r="L2542" s="1252"/>
      <c r="M2542" s="1252"/>
      <c r="N2542" s="1252"/>
      <c r="O2542" s="1253"/>
      <c r="P2542" s="1007"/>
    </row>
    <row r="2543" spans="1:16" s="73" customFormat="1" ht="19.5" customHeight="1" thickBot="1">
      <c r="A2543" s="1425"/>
      <c r="B2543" s="543" t="s">
        <v>210</v>
      </c>
      <c r="C2543" s="1254" t="s">
        <v>26</v>
      </c>
      <c r="D2543" s="1255"/>
      <c r="E2543" s="1255"/>
      <c r="F2543" s="1255"/>
      <c r="G2543" s="1256"/>
      <c r="H2543" s="61" t="s">
        <v>161</v>
      </c>
      <c r="I2543" s="1257">
        <f>VLOOKUP($A2532,'Marks Entry'!$B$9:$FN$108,10,0)</f>
        <v>0</v>
      </c>
      <c r="J2543" s="1257"/>
      <c r="K2543" s="1257"/>
      <c r="L2543" s="1257"/>
      <c r="M2543" s="1257"/>
      <c r="N2543" s="1257"/>
      <c r="O2543" s="1258"/>
      <c r="P2543" s="1007"/>
    </row>
    <row r="2544" spans="1:16" s="73" customFormat="1" ht="34.5" customHeight="1">
      <c r="A2544" s="1425"/>
      <c r="B2544" s="543" t="s">
        <v>210</v>
      </c>
      <c r="C2544" s="1259" t="s">
        <v>57</v>
      </c>
      <c r="D2544" s="1260"/>
      <c r="E2544" s="525" t="s">
        <v>82</v>
      </c>
      <c r="F2544" s="525" t="s">
        <v>83</v>
      </c>
      <c r="G2544" s="525" t="str">
        <f>'Marks Entry'!$R$5</f>
        <v>No Bag Day Activity</v>
      </c>
      <c r="H2544" s="521" t="s">
        <v>32</v>
      </c>
      <c r="I2544" s="1261" t="s">
        <v>58</v>
      </c>
      <c r="J2544" s="1262"/>
      <c r="K2544" s="522" t="s">
        <v>203</v>
      </c>
      <c r="L2544" s="1263" t="s">
        <v>94</v>
      </c>
      <c r="M2544" s="1264"/>
      <c r="N2544" s="535" t="s">
        <v>86</v>
      </c>
      <c r="O2544" s="1265" t="s">
        <v>101</v>
      </c>
      <c r="P2544" s="1007"/>
    </row>
    <row r="2545" spans="1:16" s="73" customFormat="1" ht="20.45" customHeight="1" thickBot="1">
      <c r="A2545" s="1425"/>
      <c r="B2545" s="543" t="s">
        <v>210</v>
      </c>
      <c r="C2545" s="1267" t="s">
        <v>59</v>
      </c>
      <c r="D2545" s="1268"/>
      <c r="E2545" s="549">
        <f>'Marks Entry'!$N$7</f>
        <v>10</v>
      </c>
      <c r="F2545" s="549">
        <f>'Marks Entry'!$Q$7</f>
        <v>10</v>
      </c>
      <c r="G2545" s="549">
        <f>'Marks Entry'!$T$7</f>
        <v>10</v>
      </c>
      <c r="H2545" s="111">
        <f>SUM(E2545:G2545)</f>
        <v>30</v>
      </c>
      <c r="I2545" s="1269">
        <f>'Marks Entry'!$X$7</f>
        <v>70</v>
      </c>
      <c r="J2545" s="1270"/>
      <c r="K2545" s="531">
        <f>SUM(H2545,I2545)</f>
        <v>100</v>
      </c>
      <c r="L2545" s="1330">
        <f>'Marks Entry'!$AA$7</f>
        <v>100</v>
      </c>
      <c r="M2545" s="1331"/>
      <c r="N2545" s="536">
        <f>H2545+I2545+L2545</f>
        <v>200</v>
      </c>
      <c r="O2545" s="1266"/>
      <c r="P2545" s="1007"/>
    </row>
    <row r="2546" spans="1:16" s="73" customFormat="1" ht="20.45" customHeight="1">
      <c r="A2546" s="1425"/>
      <c r="B2546" s="543" t="s">
        <v>210</v>
      </c>
      <c r="C2546" s="1324" t="str">
        <f>'Marks Entry'!$L$3</f>
        <v>HINDI</v>
      </c>
      <c r="D2546" s="1325"/>
      <c r="E2546" s="527">
        <f>IF($L2535="TC",0,IF($L2535="Nso",0,VLOOKUP($A2532,'Marks Entry'!$B$9:$FN$108,13,0)))</f>
        <v>0</v>
      </c>
      <c r="F2546" s="527">
        <f>IF($L2535="TC",0,IF($L2535="Nso",0,VLOOKUP($A2532,'Marks Entry'!$B$9:$FN$108,16,0)))</f>
        <v>0</v>
      </c>
      <c r="G2546" s="527">
        <f>IF($L2535="TC",0,IF($L2535="Nso",0,VLOOKUP($A2532,'Marks Entry'!$B$9:$FN$108,19,0)))</f>
        <v>0</v>
      </c>
      <c r="H2546" s="528">
        <f>SUM(E2546:G2546)</f>
        <v>0</v>
      </c>
      <c r="I2546" s="1326">
        <f>IF($L2535="TC",0,IF($L2535="Nso",0,VLOOKUP($A2532,'Marks Entry'!$B$9:$FN$108,23,0)))</f>
        <v>0</v>
      </c>
      <c r="J2546" s="1327"/>
      <c r="K2546" s="532">
        <f>SUM(H2546,I2546)</f>
        <v>0</v>
      </c>
      <c r="L2546" s="1328">
        <f>IF($L2535="TC",0,IF($L2535="Nso",0,VLOOKUP($A2532,'Marks Entry'!$B$9:$FN$108,26,0)))</f>
        <v>0</v>
      </c>
      <c r="M2546" s="1329"/>
      <c r="N2546" s="537">
        <f>SUM(H2546,I2546,L2546)</f>
        <v>0</v>
      </c>
      <c r="O2546" s="544" t="str">
        <f>IF($L2535="TC",0,IF($L2535="Nso",0,VLOOKUP($A2532,'Marks Entry'!$B$9:$FN$108,30,0)))</f>
        <v>E</v>
      </c>
      <c r="P2546" s="1007"/>
    </row>
    <row r="2547" spans="1:16" s="73" customFormat="1" ht="20.45" customHeight="1">
      <c r="A2547" s="1425"/>
      <c r="B2547" s="543" t="s">
        <v>210</v>
      </c>
      <c r="C2547" s="1271" t="str">
        <f>'Marks Entry'!$AF$3</f>
        <v>ENGLISH</v>
      </c>
      <c r="D2547" s="1272"/>
      <c r="E2547" s="527">
        <f>IF($L2535="TC",0,IF($L2535="Nso",0,VLOOKUP($A2532,'Marks Entry'!$B$9:$FN$108,33,0)))</f>
        <v>0</v>
      </c>
      <c r="F2547" s="527">
        <f>IF($L2535="TC",0,IF($L2535="Nso",0,VLOOKUP($A2532,'Marks Entry'!$B$9:$FN$108,36,0)))</f>
        <v>0</v>
      </c>
      <c r="G2547" s="527">
        <f>IF($L2535="TC",0,IF($L2535="Nso",0,VLOOKUP($A2532,'Marks Entry'!$B$9:$FN$108,39,0)))</f>
        <v>0</v>
      </c>
      <c r="H2547" s="529">
        <f t="shared" ref="H2547:H2551" si="207">SUM(E2547:G2547)</f>
        <v>0</v>
      </c>
      <c r="I2547" s="1273">
        <f>IF($L2535="TC",0,IF($L2535="Nso",0,VLOOKUP($A2532,'Marks Entry'!$B$9:$FN$108,43,0)))</f>
        <v>0</v>
      </c>
      <c r="J2547" s="1274"/>
      <c r="K2547" s="533">
        <f t="shared" ref="K2547:K2551" si="208">SUM(H2547,I2547)</f>
        <v>0</v>
      </c>
      <c r="L2547" s="1275">
        <f>IF($L2535="TC",0,IF($L2535="Nso",0,VLOOKUP($A2532,'Marks Entry'!$B$9:$FN$108,46,0)))</f>
        <v>0</v>
      </c>
      <c r="M2547" s="1276"/>
      <c r="N2547" s="537">
        <f t="shared" ref="N2547:N2551" si="209">SUM(H2547,I2547,L2547)</f>
        <v>0</v>
      </c>
      <c r="O2547" s="544" t="str">
        <f>IF($L2535="TC",0,IF($L2535="Nso",0,VLOOKUP($A2532,'Marks Entry'!$B$9:$FN$108,50,0)))</f>
        <v>E</v>
      </c>
      <c r="P2547" s="1007"/>
    </row>
    <row r="2548" spans="1:16" s="73" customFormat="1" ht="20.45" customHeight="1">
      <c r="A2548" s="1425"/>
      <c r="B2548" s="543" t="s">
        <v>210</v>
      </c>
      <c r="C2548" s="1271" t="str">
        <f>'Marks Entry'!$AZ$3</f>
        <v>SANSKRIT</v>
      </c>
      <c r="D2548" s="1272"/>
      <c r="E2548" s="527">
        <f>IF($L2535="TC",0,IF($L2535="Nso",0,VLOOKUP($A2532,'Marks Entry'!$B$9:$FN$108,53,0)))</f>
        <v>0</v>
      </c>
      <c r="F2548" s="527">
        <f>IF($L2535="TC",0,IF($L2535="TC",0,IF($L2535="Nso",0,VLOOKUP($A2532,'Marks Entry'!$B$9:$FN$108,56,0))))</f>
        <v>0</v>
      </c>
      <c r="G2548" s="527">
        <f>IF($L2535="TC",0,IF($L2535="TC",0,IF($L2535="Nso",0,VLOOKUP($A2532,'Marks Entry'!$B$9:$FN$108,59,0))))</f>
        <v>0</v>
      </c>
      <c r="H2548" s="529">
        <f t="shared" si="207"/>
        <v>0</v>
      </c>
      <c r="I2548" s="1273">
        <f>IF($L2535="TC",0,IF($L2535="Nso",0,VLOOKUP($A2532,'Marks Entry'!$B$9:$FN$108,63,0)))</f>
        <v>0</v>
      </c>
      <c r="J2548" s="1274"/>
      <c r="K2548" s="533">
        <f t="shared" si="208"/>
        <v>0</v>
      </c>
      <c r="L2548" s="1275">
        <f>IF($L2535="TC",0,IF($L2535="Nso",0,VLOOKUP($A2532,'Marks Entry'!$B$9:$FN$108,66,0)))</f>
        <v>0</v>
      </c>
      <c r="M2548" s="1276"/>
      <c r="N2548" s="537">
        <f t="shared" si="209"/>
        <v>0</v>
      </c>
      <c r="O2548" s="544" t="str">
        <f>IF($L2535="TC",0,IF($L2535="Nso",0,VLOOKUP($A2532,'Marks Entry'!$B$9:$FN$108,70,0)))</f>
        <v>E</v>
      </c>
      <c r="P2548" s="1007"/>
    </row>
    <row r="2549" spans="1:16" s="73" customFormat="1" ht="20.45" customHeight="1">
      <c r="A2549" s="1425"/>
      <c r="B2549" s="543" t="s">
        <v>210</v>
      </c>
      <c r="C2549" s="1271" t="str">
        <f>'Marks Entry'!$BT$3</f>
        <v>SCIENCE</v>
      </c>
      <c r="D2549" s="1272"/>
      <c r="E2549" s="527">
        <f>IF($L2535="TC",0,IF($L2535="Nso",0,VLOOKUP($A2532,'Marks Entry'!$B$9:$FN$108,73,0)))</f>
        <v>0</v>
      </c>
      <c r="F2549" s="527">
        <f>IF($L2535="TC",0,IF($L2535="Nso",0,VLOOKUP($A2532,'Marks Entry'!$B$9:$FN$108,76,0)))</f>
        <v>0</v>
      </c>
      <c r="G2549" s="527">
        <f>IF($L2535="TC",0,IF($L2535="Nso",0,VLOOKUP($A2532,'Marks Entry'!$B$9:$FN$108,79,0)))</f>
        <v>0</v>
      </c>
      <c r="H2549" s="529">
        <f t="shared" si="207"/>
        <v>0</v>
      </c>
      <c r="I2549" s="1273">
        <f>IF($L2535="TC",0,IF($L2535="Nso",0,VLOOKUP($A2532,'Marks Entry'!$B$9:$FN$108,83,0)))</f>
        <v>0</v>
      </c>
      <c r="J2549" s="1274"/>
      <c r="K2549" s="533">
        <f t="shared" si="208"/>
        <v>0</v>
      </c>
      <c r="L2549" s="1275">
        <f>IF($L2535="TC",0,IF($L2535="Nso",0,VLOOKUP($A2532,'Marks Entry'!$B$9:$FN$108,86,0)))</f>
        <v>0</v>
      </c>
      <c r="M2549" s="1276"/>
      <c r="N2549" s="537">
        <f t="shared" si="209"/>
        <v>0</v>
      </c>
      <c r="O2549" s="544" t="str">
        <f>IF($L2535="TC",0,IF($L2535="Nso",0,VLOOKUP($A2532,'Marks Entry'!$B$9:$FN$108,90,0)))</f>
        <v>E</v>
      </c>
      <c r="P2549" s="1007"/>
    </row>
    <row r="2550" spans="1:16" s="73" customFormat="1" ht="20.45" customHeight="1">
      <c r="A2550" s="1425"/>
      <c r="B2550" s="543" t="s">
        <v>210</v>
      </c>
      <c r="C2550" s="1271" t="str">
        <f>'Marks Entry'!$CN$3</f>
        <v>MATHEMATICS</v>
      </c>
      <c r="D2550" s="1272"/>
      <c r="E2550" s="527">
        <f>IF($L2535="TC",0,IF($L2535="Nso",0,VLOOKUP($A2532,'Marks Entry'!$B$9:$FN$108,93,0)))</f>
        <v>0</v>
      </c>
      <c r="F2550" s="527">
        <f>IF($L2535="TC",0,IF($L2535="Nso",0,VLOOKUP($A2532,'Marks Entry'!$B$9:$FN$108,96,0)))</f>
        <v>0</v>
      </c>
      <c r="G2550" s="527">
        <f>IF($L2535="TC",0,IF($L2535="Nso",0,VLOOKUP($A2532,'Marks Entry'!$B$9:$FN$108,99,0)))</f>
        <v>0</v>
      </c>
      <c r="H2550" s="529">
        <f t="shared" si="207"/>
        <v>0</v>
      </c>
      <c r="I2550" s="1273">
        <f>IF($L2535="TC",0,IF($L2535="Nso",0,VLOOKUP($A2532,'Marks Entry'!$B$9:$FN$108,103,0)))</f>
        <v>0</v>
      </c>
      <c r="J2550" s="1274"/>
      <c r="K2550" s="533">
        <f t="shared" si="208"/>
        <v>0</v>
      </c>
      <c r="L2550" s="1275">
        <f>IF($L2535="TC",0,IF($L2535="Nso",0,VLOOKUP($A2532,'Marks Entry'!$B$9:$FN$108,106,0)))</f>
        <v>0</v>
      </c>
      <c r="M2550" s="1276"/>
      <c r="N2550" s="537">
        <f t="shared" si="209"/>
        <v>0</v>
      </c>
      <c r="O2550" s="544" t="str">
        <f>IF($L2535="TC",0,IF($L2535="Nso",0,VLOOKUP($A2532,'Marks Entry'!$B$9:$FN$108,110,0)))</f>
        <v>E</v>
      </c>
      <c r="P2550" s="1007"/>
    </row>
    <row r="2551" spans="1:16" s="73" customFormat="1" ht="20.45" customHeight="1" thickBot="1">
      <c r="A2551" s="1425"/>
      <c r="B2551" s="543" t="s">
        <v>210</v>
      </c>
      <c r="C2551" s="1277" t="str">
        <f>'Marks Entry'!$DH$3</f>
        <v>SOCIAL SCIENCE</v>
      </c>
      <c r="D2551" s="1278"/>
      <c r="E2551" s="527">
        <f>IF($L2535="TC",0,IF($L2535="Nso",0,VLOOKUP($A2532,'Marks Entry'!$B$9:$FN$108,113,0)))</f>
        <v>0</v>
      </c>
      <c r="F2551" s="527">
        <f>IF($L2535="TC",0,IF($L2535="Nso",0,VLOOKUP($A2532,'Marks Entry'!$B$9:$FN$108,116,0)))</f>
        <v>0</v>
      </c>
      <c r="G2551" s="527">
        <f>IF($L2535="TC",0,IF($L2535="Nso",0,VLOOKUP($A2532,'Marks Entry'!$B$9:$FN$108,119,0)))</f>
        <v>0</v>
      </c>
      <c r="H2551" s="530">
        <f t="shared" si="207"/>
        <v>0</v>
      </c>
      <c r="I2551" s="1279">
        <f>IF($L2535="TC",0,IF($L2535="Nso",0,VLOOKUP($A2532,'Marks Entry'!$B$9:$FN$108,123,0)))</f>
        <v>0</v>
      </c>
      <c r="J2551" s="1280"/>
      <c r="K2551" s="534">
        <f t="shared" si="208"/>
        <v>0</v>
      </c>
      <c r="L2551" s="1281">
        <f>IF($L2535="TC",0,IF($L2535="Nso",0,VLOOKUP($A2532,'Marks Entry'!$B$9:$FN$108,126,0)))</f>
        <v>0</v>
      </c>
      <c r="M2551" s="1282"/>
      <c r="N2551" s="537">
        <f t="shared" si="209"/>
        <v>0</v>
      </c>
      <c r="O2551" s="544" t="str">
        <f>IF($L2535="TC",0,IF($L2535="Nso",0,VLOOKUP($A2532,'Marks Entry'!$B$9:$FN$108,130,0)))</f>
        <v>E</v>
      </c>
      <c r="P2551" s="1007"/>
    </row>
    <row r="2552" spans="1:16" s="73" customFormat="1" ht="20.45" customHeight="1">
      <c r="A2552" s="1425"/>
      <c r="B2552" s="543" t="s">
        <v>210</v>
      </c>
      <c r="C2552" s="1350" t="s">
        <v>87</v>
      </c>
      <c r="D2552" s="1351"/>
      <c r="E2552" s="1352"/>
      <c r="F2552" s="1356" t="s">
        <v>88</v>
      </c>
      <c r="G2552" s="1357"/>
      <c r="H2552" s="1358" t="s">
        <v>89</v>
      </c>
      <c r="I2552" s="1358"/>
      <c r="J2552" s="1359" t="s">
        <v>44</v>
      </c>
      <c r="K2552" s="1360"/>
      <c r="L2552" s="236" t="s">
        <v>95</v>
      </c>
      <c r="M2552" s="691" t="s">
        <v>208</v>
      </c>
      <c r="N2552" s="200" t="s">
        <v>42</v>
      </c>
      <c r="O2552" s="545" t="s">
        <v>46</v>
      </c>
      <c r="P2552" s="1007"/>
    </row>
    <row r="2553" spans="1:16" s="73" customFormat="1" ht="20.45" customHeight="1" thickBot="1">
      <c r="A2553" s="1425"/>
      <c r="B2553" s="543" t="s">
        <v>210</v>
      </c>
      <c r="C2553" s="1353"/>
      <c r="D2553" s="1354"/>
      <c r="E2553" s="1355"/>
      <c r="F2553" s="1361">
        <f>IF($L2535="TC",0,IF($L2535="Nso",0,VLOOKUP($A2532,'Marks Entry'!$B$9:$FN$108,161,0)))</f>
        <v>1200</v>
      </c>
      <c r="G2553" s="1362"/>
      <c r="H2553" s="1363">
        <f>IF($L2535="TC",0,IF($L2535="Nso",0,VLOOKUP($A2532,'Marks Entry'!$B$9:$FN$108,162,0)))</f>
        <v>0</v>
      </c>
      <c r="I2553" s="1363"/>
      <c r="J2553" s="1364">
        <f>IF($L2535="TC",0,IF($L2535="Nso",0,VLOOKUP($A2532,'Marks Entry'!$B$9:$FN$108,163,0)))</f>
        <v>0</v>
      </c>
      <c r="K2553" s="1365"/>
      <c r="L2553" s="237" t="str">
        <f>IF($L2535="TC",0,IF($L2535="Nso",0,VLOOKUP($A2532,'Marks Entry'!$B$9:$FN$108,164,0)))</f>
        <v/>
      </c>
      <c r="M2553" s="237" t="str">
        <f>IF($L2535="TC",0,IF($L2535="Nso",0,VLOOKUP($A2532,'Marks Entry'!$B$9:$FN$108,165,0)))</f>
        <v/>
      </c>
      <c r="N2553" s="542" t="str">
        <f>IF($L2535="TC","TC",IF($L2535="Nso","NSO",VLOOKUP($A2532,'Marks Entry'!$B$9:$FN$108,166,0)))</f>
        <v>PROMOTED</v>
      </c>
      <c r="O2553" s="546" t="str">
        <f>IF($L2535="Nso",0,VLOOKUP($A2532,'Marks Entry'!$B$9:$FN$108,168,0))</f>
        <v/>
      </c>
      <c r="P2553" s="1007"/>
    </row>
    <row r="2554" spans="1:16" s="73" customFormat="1" ht="20.45" customHeight="1">
      <c r="A2554" s="1425"/>
      <c r="B2554" s="543" t="s">
        <v>210</v>
      </c>
      <c r="C2554" s="1332" t="s">
        <v>62</v>
      </c>
      <c r="D2554" s="1333"/>
      <c r="E2554" s="1333"/>
      <c r="F2554" s="1333"/>
      <c r="G2554" s="1333"/>
      <c r="H2554" s="1333"/>
      <c r="I2554" s="1334"/>
      <c r="J2554" s="1335" t="s">
        <v>63</v>
      </c>
      <c r="K2554" s="1335"/>
      <c r="L2554" s="1336"/>
      <c r="M2554" s="238">
        <f>IF($L2535="TC",0,IF($L2535="Nso",0,VLOOKUP($A2532,'Marks Entry'!$B$9:$FN$108,158,0)))</f>
        <v>0</v>
      </c>
      <c r="N2554" s="1337" t="s">
        <v>104</v>
      </c>
      <c r="O2554" s="1338"/>
      <c r="P2554" s="1007"/>
    </row>
    <row r="2555" spans="1:16" s="73" customFormat="1" ht="20.45" customHeight="1" thickBot="1">
      <c r="A2555" s="1425"/>
      <c r="B2555" s="543" t="s">
        <v>210</v>
      </c>
      <c r="C2555" s="1339" t="s">
        <v>57</v>
      </c>
      <c r="D2555" s="1340"/>
      <c r="E2555" s="1340"/>
      <c r="F2555" s="1341" t="s">
        <v>168</v>
      </c>
      <c r="G2555" s="1341"/>
      <c r="H2555" s="1341"/>
      <c r="I2555" s="523" t="s">
        <v>50</v>
      </c>
      <c r="J2555" s="1342" t="s">
        <v>64</v>
      </c>
      <c r="K2555" s="1342"/>
      <c r="L2555" s="1343"/>
      <c r="M2555" s="239">
        <f>IF($L2535="TC",0,IF($L2535="Nso",0,VLOOKUP($A2532,'Marks Entry'!$B$9:$FN$108,159,0)))</f>
        <v>0</v>
      </c>
      <c r="N2555" s="1344" t="str">
        <f>IF($L2535="TC",0,IF($L2535="Nso",0,VLOOKUP($A2532,'Marks Entry'!$B$9:$FN$108,160,0)))</f>
        <v/>
      </c>
      <c r="O2555" s="1345"/>
      <c r="P2555" s="1007"/>
    </row>
    <row r="2556" spans="1:16" s="73" customFormat="1" ht="20.45" customHeight="1">
      <c r="A2556" s="1425"/>
      <c r="B2556" s="543" t="s">
        <v>210</v>
      </c>
      <c r="C2556" s="1339"/>
      <c r="D2556" s="1340"/>
      <c r="E2556" s="1340"/>
      <c r="F2556" s="1341"/>
      <c r="G2556" s="1341"/>
      <c r="H2556" s="1341"/>
      <c r="I2556" s="524" t="s">
        <v>102</v>
      </c>
      <c r="J2556" s="1346" t="s">
        <v>65</v>
      </c>
      <c r="K2556" s="1346"/>
      <c r="L2556" s="1347"/>
      <c r="M2556" s="1348" t="str">
        <f>IF($L2535="TC",0,IF($L2535="Nso",0,VLOOKUP($A2532,'Marks Entry'!$B$9:$FN$108,169,0)))</f>
        <v>Need Improvement</v>
      </c>
      <c r="N2556" s="1348"/>
      <c r="O2556" s="1349"/>
      <c r="P2556" s="1007"/>
    </row>
    <row r="2557" spans="1:16" s="73" customFormat="1" ht="20.45" customHeight="1">
      <c r="A2557" s="1425"/>
      <c r="B2557" s="543" t="s">
        <v>210</v>
      </c>
      <c r="C2557" s="1397" t="str">
        <f>'Marks Entry'!$EB$3</f>
        <v>Work Exp.</v>
      </c>
      <c r="D2557" s="1398"/>
      <c r="E2557" s="1399"/>
      <c r="F2557" s="1400" t="str">
        <f>IF($L2535="TC",0,IF($L2535="Nso",0,VLOOKUP($A2532,'Marks Entry'!$B$9:$GM$108,186,0)))</f>
        <v>0/100</v>
      </c>
      <c r="G2557" s="1400"/>
      <c r="H2557" s="1400"/>
      <c r="I2557" s="59" t="str">
        <f>IF($L2535="TC",0,IF($L2535="Nso",0,VLOOKUP($A2532,'Marks Entry'!$B$9:$GM$108,139,0)))</f>
        <v>E</v>
      </c>
      <c r="J2557" s="1401" t="s">
        <v>81</v>
      </c>
      <c r="K2557" s="1401"/>
      <c r="L2557" s="1402"/>
      <c r="M2557" s="1403">
        <f>'Marks Entry'!$AA$2</f>
        <v>45041</v>
      </c>
      <c r="N2557" s="1403"/>
      <c r="O2557" s="1404"/>
      <c r="P2557" s="1007"/>
    </row>
    <row r="2558" spans="1:16" s="73" customFormat="1" ht="20.45" customHeight="1">
      <c r="A2558" s="1425"/>
      <c r="B2558" s="543" t="s">
        <v>210</v>
      </c>
      <c r="C2558" s="1405" t="str">
        <f>'Marks Entry'!$EK$3</f>
        <v>Art Edu.</v>
      </c>
      <c r="D2558" s="1400"/>
      <c r="E2558" s="1400"/>
      <c r="F2558" s="1406" t="str">
        <f>IF($L2535="TC",0,IF($L2535="Nso",0,VLOOKUP($A2532,'Marks Entry'!$B$9:$GM$108,190,0)))</f>
        <v>0/100</v>
      </c>
      <c r="G2558" s="1407"/>
      <c r="H2558" s="1408"/>
      <c r="I2558" s="59" t="str">
        <f>IF($L2535="TC",0,IF($L2535="Nso",0,VLOOKUP($A2532,'Marks Entry'!$B$9:$GM$108,148,0)))</f>
        <v>E</v>
      </c>
      <c r="J2558" s="1409"/>
      <c r="K2558" s="1409"/>
      <c r="L2558" s="1410"/>
      <c r="M2558" s="1410"/>
      <c r="N2558" s="1410"/>
      <c r="O2558" s="1411"/>
      <c r="P2558" s="1007"/>
    </row>
    <row r="2559" spans="1:16" s="73" customFormat="1" ht="20.45" customHeight="1">
      <c r="A2559" s="1425"/>
      <c r="B2559" s="543" t="s">
        <v>210</v>
      </c>
      <c r="C2559" s="1366" t="str">
        <f>'Marks Entry'!$ET$3</f>
        <v>HEALTH &amp; PHY. EDU.</v>
      </c>
      <c r="D2559" s="1367"/>
      <c r="E2559" s="1367"/>
      <c r="F2559" s="1368" t="str">
        <f>IF($L2535="TC",0,IF($L2535="Nso",0,VLOOKUP($A2532,'Marks Entry'!$B$9:$GM$108,194,0)))</f>
        <v>0/100</v>
      </c>
      <c r="G2559" s="1369"/>
      <c r="H2559" s="1370"/>
      <c r="I2559" s="59" t="str">
        <f>IF($L2535="TC",0,IF($L2535="Nso",0,VLOOKUP($A2532,'Marks Entry'!$B$9:$GM$108,157,0)))</f>
        <v>E</v>
      </c>
      <c r="J2559" s="1371" t="s">
        <v>77</v>
      </c>
      <c r="K2559" s="1372"/>
      <c r="L2559" s="1373"/>
      <c r="M2559" s="1377"/>
      <c r="N2559" s="1372"/>
      <c r="O2559" s="1378"/>
      <c r="P2559" s="1007"/>
    </row>
    <row r="2560" spans="1:16" s="73" customFormat="1" ht="20.45" customHeight="1">
      <c r="A2560" s="1425"/>
      <c r="B2560" s="543" t="s">
        <v>210</v>
      </c>
      <c r="C2560" s="1381" t="s">
        <v>66</v>
      </c>
      <c r="D2560" s="1382"/>
      <c r="E2560" s="1382"/>
      <c r="F2560" s="1382"/>
      <c r="G2560" s="1382"/>
      <c r="H2560" s="1382"/>
      <c r="I2560" s="1383"/>
      <c r="J2560" s="1374"/>
      <c r="K2560" s="1375"/>
      <c r="L2560" s="1376"/>
      <c r="M2560" s="1379"/>
      <c r="N2560" s="1375"/>
      <c r="O2560" s="1380"/>
      <c r="P2560" s="1007"/>
    </row>
    <row r="2561" spans="1:16" s="73" customFormat="1" ht="20.45" customHeight="1" thickBot="1">
      <c r="A2561" s="1425"/>
      <c r="B2561" s="543" t="s">
        <v>210</v>
      </c>
      <c r="C2561" s="60" t="s">
        <v>67</v>
      </c>
      <c r="D2561" s="1384" t="s">
        <v>72</v>
      </c>
      <c r="E2561" s="1385"/>
      <c r="F2561" s="1384" t="s">
        <v>73</v>
      </c>
      <c r="G2561" s="1386"/>
      <c r="H2561" s="1386"/>
      <c r="I2561" s="1387"/>
      <c r="J2561" s="1388" t="s">
        <v>78</v>
      </c>
      <c r="K2561" s="1389"/>
      <c r="L2561" s="1389"/>
      <c r="M2561" s="1389"/>
      <c r="N2561" s="1389"/>
      <c r="O2561" s="1390"/>
      <c r="P2561" s="1007"/>
    </row>
    <row r="2562" spans="1:16" s="73" customFormat="1" ht="20.45" customHeight="1">
      <c r="A2562" s="1425"/>
      <c r="B2562" s="543" t="s">
        <v>210</v>
      </c>
      <c r="C2562" s="690" t="s">
        <v>68</v>
      </c>
      <c r="D2562" s="1328" t="s">
        <v>211</v>
      </c>
      <c r="E2562" s="1327"/>
      <c r="F2562" s="1394" t="s">
        <v>74</v>
      </c>
      <c r="G2562" s="1395"/>
      <c r="H2562" s="1395"/>
      <c r="I2562" s="1396"/>
      <c r="J2562" s="1391"/>
      <c r="K2562" s="1392"/>
      <c r="L2562" s="1392"/>
      <c r="M2562" s="1392"/>
      <c r="N2562" s="1392"/>
      <c r="O2562" s="1393"/>
      <c r="P2562" s="1007"/>
    </row>
    <row r="2563" spans="1:16" s="73" customFormat="1" ht="20.45" customHeight="1">
      <c r="A2563" s="1425"/>
      <c r="B2563" s="543" t="s">
        <v>210</v>
      </c>
      <c r="C2563" s="689" t="s">
        <v>69</v>
      </c>
      <c r="D2563" s="1275" t="s">
        <v>212</v>
      </c>
      <c r="E2563" s="1274"/>
      <c r="F2563" s="1413" t="s">
        <v>75</v>
      </c>
      <c r="G2563" s="1414"/>
      <c r="H2563" s="1414"/>
      <c r="I2563" s="1415"/>
      <c r="J2563" s="1391"/>
      <c r="K2563" s="1392"/>
      <c r="L2563" s="1392"/>
      <c r="M2563" s="1392"/>
      <c r="N2563" s="1392"/>
      <c r="O2563" s="1393"/>
      <c r="P2563" s="1007"/>
    </row>
    <row r="2564" spans="1:16" s="73" customFormat="1" ht="20.45" customHeight="1">
      <c r="A2564" s="1425"/>
      <c r="B2564" s="543" t="s">
        <v>210</v>
      </c>
      <c r="C2564" s="689" t="s">
        <v>71</v>
      </c>
      <c r="D2564" s="1275" t="s">
        <v>213</v>
      </c>
      <c r="E2564" s="1274"/>
      <c r="F2564" s="1413" t="s">
        <v>76</v>
      </c>
      <c r="G2564" s="1414"/>
      <c r="H2564" s="1414"/>
      <c r="I2564" s="1415"/>
      <c r="J2564" s="1416" t="s">
        <v>90</v>
      </c>
      <c r="K2564" s="1417"/>
      <c r="L2564" s="1417"/>
      <c r="M2564" s="1417"/>
      <c r="N2564" s="1417"/>
      <c r="O2564" s="1418"/>
      <c r="P2564" s="1007"/>
    </row>
    <row r="2565" spans="1:16" s="73" customFormat="1" ht="20.45" customHeight="1">
      <c r="A2565" s="1425"/>
      <c r="B2565" s="543" t="s">
        <v>210</v>
      </c>
      <c r="C2565" s="689" t="s">
        <v>70</v>
      </c>
      <c r="D2565" s="1275" t="s">
        <v>214</v>
      </c>
      <c r="E2565" s="1274"/>
      <c r="F2565" s="1413" t="s">
        <v>103</v>
      </c>
      <c r="G2565" s="1414"/>
      <c r="H2565" s="1414"/>
      <c r="I2565" s="1415"/>
      <c r="J2565" s="1416"/>
      <c r="K2565" s="1417"/>
      <c r="L2565" s="1417"/>
      <c r="M2565" s="1417"/>
      <c r="N2565" s="1417"/>
      <c r="O2565" s="1418"/>
      <c r="P2565" s="1007"/>
    </row>
    <row r="2566" spans="1:16" s="73" customFormat="1" ht="20.45" customHeight="1" thickBot="1">
      <c r="A2566" s="1425"/>
      <c r="B2566" s="547" t="s">
        <v>210</v>
      </c>
      <c r="C2566" s="548" t="s">
        <v>153</v>
      </c>
      <c r="D2566" s="1281" t="s">
        <v>215</v>
      </c>
      <c r="E2566" s="1280"/>
      <c r="F2566" s="1422" t="s">
        <v>216</v>
      </c>
      <c r="G2566" s="1423"/>
      <c r="H2566" s="1423"/>
      <c r="I2566" s="1424"/>
      <c r="J2566" s="1419"/>
      <c r="K2566" s="1420"/>
      <c r="L2566" s="1420"/>
      <c r="M2566" s="1420"/>
      <c r="N2566" s="1420"/>
      <c r="O2566" s="1421"/>
      <c r="P2566" s="1007"/>
    </row>
    <row r="2567" spans="1:16" s="73" customFormat="1" ht="9.75" customHeight="1">
      <c r="A2567" s="1303"/>
      <c r="B2567" s="1303"/>
      <c r="C2567" s="1303"/>
      <c r="D2567" s="1303"/>
      <c r="E2567" s="1303"/>
      <c r="F2567" s="1303"/>
      <c r="G2567" s="1303"/>
      <c r="H2567" s="1303"/>
      <c r="I2567" s="1303"/>
      <c r="J2567" s="1303"/>
      <c r="K2567" s="1303"/>
      <c r="L2567" s="1303"/>
      <c r="M2567" s="1303"/>
      <c r="N2567" s="1303"/>
      <c r="O2567" s="1303"/>
      <c r="P2567" s="1303"/>
    </row>
    <row r="2568" spans="1:16" s="73" customFormat="1" ht="17.25" customHeight="1" thickBot="1">
      <c r="A2568" s="241">
        <f>A2532+1</f>
        <v>71</v>
      </c>
      <c r="B2568" s="1302" t="s">
        <v>53</v>
      </c>
      <c r="C2568" s="1302"/>
      <c r="D2568" s="1302"/>
      <c r="E2568" s="1302"/>
      <c r="F2568" s="1302"/>
      <c r="G2568" s="1302"/>
      <c r="H2568" s="1302"/>
      <c r="I2568" s="1302"/>
      <c r="J2568" s="1302"/>
      <c r="K2568" s="1302"/>
      <c r="L2568" s="1302"/>
      <c r="M2568" s="1302"/>
      <c r="N2568" s="1302"/>
      <c r="O2568" s="1302"/>
      <c r="P2568" s="1007"/>
    </row>
    <row r="2569" spans="1:16" s="73" customFormat="1" ht="44.25" customHeight="1">
      <c r="A2569" s="1425"/>
      <c r="B2569" s="1304" t="str">
        <f>IF(L2571&gt;0,CONCATENATE(I2571,L2571),0)</f>
        <v>Roll No.:-971</v>
      </c>
      <c r="C2569" s="1306"/>
      <c r="D2569" s="1308" t="str">
        <f>Master!$E$8</f>
        <v>Govt. Sr. Secondary School Raimalwada</v>
      </c>
      <c r="E2569" s="1309"/>
      <c r="F2569" s="1309"/>
      <c r="G2569" s="1309"/>
      <c r="H2569" s="1309"/>
      <c r="I2569" s="1309"/>
      <c r="J2569" s="1309"/>
      <c r="K2569" s="1309"/>
      <c r="L2569" s="1309"/>
      <c r="M2569" s="1309"/>
      <c r="N2569" s="1309"/>
      <c r="O2569" s="1310"/>
      <c r="P2569" s="1007"/>
    </row>
    <row r="2570" spans="1:16" s="73" customFormat="1" ht="26.25" customHeight="1" thickBot="1">
      <c r="A2570" s="1425"/>
      <c r="B2570" s="1305"/>
      <c r="C2570" s="1307"/>
      <c r="D2570" s="1311" t="str">
        <f>Master!$E$11</f>
        <v>P.S.-Bapini (Jodhpur)</v>
      </c>
      <c r="E2570" s="1311"/>
      <c r="F2570" s="1311"/>
      <c r="G2570" s="1311"/>
      <c r="H2570" s="1311"/>
      <c r="I2570" s="1311"/>
      <c r="J2570" s="1311"/>
      <c r="K2570" s="1311"/>
      <c r="L2570" s="1311"/>
      <c r="M2570" s="1311"/>
      <c r="N2570" s="1311"/>
      <c r="O2570" s="1312"/>
      <c r="P2570" s="1007"/>
    </row>
    <row r="2571" spans="1:16" s="73" customFormat="1" ht="15" customHeight="1">
      <c r="A2571" s="1425"/>
      <c r="B2571" s="1313"/>
      <c r="C2571" s="1314" t="s">
        <v>163</v>
      </c>
      <c r="D2571" s="1315"/>
      <c r="E2571" s="1315"/>
      <c r="F2571" s="1315"/>
      <c r="G2571" s="1315"/>
      <c r="H2571" s="1316"/>
      <c r="I2571" s="1320" t="s">
        <v>125</v>
      </c>
      <c r="J2571" s="1321"/>
      <c r="K2571" s="1321"/>
      <c r="L2571" s="1286">
        <f>VLOOKUP(A2568,'Marks Entry'!$B$9:$G$108,6)</f>
        <v>971</v>
      </c>
      <c r="M2571" s="1288" t="str">
        <f>CONCATENATE('Marks Entry'!$C$3,"0",'Marks Entry'!$G$3)</f>
        <v>School U-Dise Code :-08151106901</v>
      </c>
      <c r="N2571" s="1289"/>
      <c r="O2571" s="1290"/>
      <c r="P2571" s="1007"/>
    </row>
    <row r="2572" spans="1:16" s="73" customFormat="1" ht="15" customHeight="1">
      <c r="A2572" s="1425"/>
      <c r="B2572" s="1313"/>
      <c r="C2572" s="1314"/>
      <c r="D2572" s="1315"/>
      <c r="E2572" s="1315"/>
      <c r="F2572" s="1315"/>
      <c r="G2572" s="1315"/>
      <c r="H2572" s="1316"/>
      <c r="I2572" s="1320"/>
      <c r="J2572" s="1321"/>
      <c r="K2572" s="1321"/>
      <c r="L2572" s="1286"/>
      <c r="M2572" s="1291" t="str">
        <f>CONCATENATE('Marks Entry'!$I$3,'Marks Entry'!$J$3)</f>
        <v>Session :-2022-23</v>
      </c>
      <c r="N2572" s="1292"/>
      <c r="O2572" s="1293"/>
      <c r="P2572" s="1007"/>
    </row>
    <row r="2573" spans="1:16" s="73" customFormat="1" ht="15" customHeight="1" thickBot="1">
      <c r="A2573" s="1425"/>
      <c r="B2573" s="1313"/>
      <c r="C2573" s="1317"/>
      <c r="D2573" s="1318"/>
      <c r="E2573" s="1318"/>
      <c r="F2573" s="1318"/>
      <c r="G2573" s="1318"/>
      <c r="H2573" s="1319"/>
      <c r="I2573" s="1322"/>
      <c r="J2573" s="1323"/>
      <c r="K2573" s="1323"/>
      <c r="L2573" s="1287"/>
      <c r="M2573" s="1294"/>
      <c r="N2573" s="1295"/>
      <c r="O2573" s="1296"/>
      <c r="P2573" s="1007"/>
    </row>
    <row r="2574" spans="1:16" s="73" customFormat="1" ht="19.5" customHeight="1">
      <c r="A2574" s="1425"/>
      <c r="B2574" s="543" t="s">
        <v>210</v>
      </c>
      <c r="C2574" s="1297" t="s">
        <v>21</v>
      </c>
      <c r="D2574" s="1298"/>
      <c r="E2574" s="1298"/>
      <c r="F2574" s="1298"/>
      <c r="G2574" s="1299"/>
      <c r="H2574" s="13" t="s">
        <v>161</v>
      </c>
      <c r="I2574" s="1300">
        <f>VLOOKUP($A2568,'Marks Entry'!$B$9:$FN$108,4,0)</f>
        <v>0</v>
      </c>
      <c r="J2574" s="1300"/>
      <c r="K2574" s="1300"/>
      <c r="L2574" s="1300"/>
      <c r="M2574" s="1300"/>
      <c r="N2574" s="1300"/>
      <c r="O2574" s="1301"/>
      <c r="P2574" s="1007"/>
    </row>
    <row r="2575" spans="1:16" s="73" customFormat="1" ht="19.5" customHeight="1">
      <c r="A2575" s="1425"/>
      <c r="B2575" s="543" t="s">
        <v>210</v>
      </c>
      <c r="C2575" s="1283" t="s">
        <v>23</v>
      </c>
      <c r="D2575" s="1284"/>
      <c r="E2575" s="1284"/>
      <c r="F2575" s="1284"/>
      <c r="G2575" s="1285"/>
      <c r="H2575" s="25" t="s">
        <v>161</v>
      </c>
      <c r="I2575" s="1252">
        <f>VLOOKUP($A2568,'Marks Entry'!$B$9:$FN$108,7,0)</f>
        <v>0</v>
      </c>
      <c r="J2575" s="1252"/>
      <c r="K2575" s="1252"/>
      <c r="L2575" s="1252"/>
      <c r="M2575" s="1252"/>
      <c r="N2575" s="1252"/>
      <c r="O2575" s="1253"/>
      <c r="P2575" s="1007"/>
    </row>
    <row r="2576" spans="1:16" s="73" customFormat="1" ht="19.5" customHeight="1">
      <c r="A2576" s="1425"/>
      <c r="B2576" s="543" t="s">
        <v>210</v>
      </c>
      <c r="C2576" s="1283" t="s">
        <v>24</v>
      </c>
      <c r="D2576" s="1284"/>
      <c r="E2576" s="1284"/>
      <c r="F2576" s="1284"/>
      <c r="G2576" s="1285"/>
      <c r="H2576" s="25" t="s">
        <v>161</v>
      </c>
      <c r="I2576" s="1252">
        <f>VLOOKUP($A2568,'Marks Entry'!$B$9:$FN$108,8,0)</f>
        <v>0</v>
      </c>
      <c r="J2576" s="1252"/>
      <c r="K2576" s="1252"/>
      <c r="L2576" s="1252"/>
      <c r="M2576" s="1252"/>
      <c r="N2576" s="1252"/>
      <c r="O2576" s="1253"/>
      <c r="P2576" s="1007"/>
    </row>
    <row r="2577" spans="1:16" s="73" customFormat="1" ht="19.5" customHeight="1">
      <c r="A2577" s="1425"/>
      <c r="B2577" s="543" t="s">
        <v>210</v>
      </c>
      <c r="C2577" s="1283" t="s">
        <v>55</v>
      </c>
      <c r="D2577" s="1284"/>
      <c r="E2577" s="1284"/>
      <c r="F2577" s="1284"/>
      <c r="G2577" s="1285"/>
      <c r="H2577" s="25" t="s">
        <v>161</v>
      </c>
      <c r="I2577" s="1252">
        <f>VLOOKUP($A2568,'Marks Entry'!$B$9:$FN$108,9,0)</f>
        <v>0</v>
      </c>
      <c r="J2577" s="1252"/>
      <c r="K2577" s="1252"/>
      <c r="L2577" s="1252"/>
      <c r="M2577" s="1252"/>
      <c r="N2577" s="1252"/>
      <c r="O2577" s="1253"/>
      <c r="P2577" s="1007"/>
    </row>
    <row r="2578" spans="1:16" s="73" customFormat="1" ht="19.5" customHeight="1">
      <c r="A2578" s="1425"/>
      <c r="B2578" s="543" t="s">
        <v>210</v>
      </c>
      <c r="C2578" s="1283" t="s">
        <v>56</v>
      </c>
      <c r="D2578" s="1284"/>
      <c r="E2578" s="1284"/>
      <c r="F2578" s="1284"/>
      <c r="G2578" s="1285"/>
      <c r="H2578" s="25" t="s">
        <v>161</v>
      </c>
      <c r="I2578" s="1251" t="str">
        <f>CONCATENATE('Marks Entry'!$G$4,'Marks Entry'!$J$4)</f>
        <v>6(A)</v>
      </c>
      <c r="J2578" s="1252"/>
      <c r="K2578" s="1252"/>
      <c r="L2578" s="1252"/>
      <c r="M2578" s="1252"/>
      <c r="N2578" s="1252"/>
      <c r="O2578" s="1253"/>
      <c r="P2578" s="1007"/>
    </row>
    <row r="2579" spans="1:16" s="73" customFormat="1" ht="19.5" customHeight="1" thickBot="1">
      <c r="A2579" s="1425"/>
      <c r="B2579" s="543" t="s">
        <v>210</v>
      </c>
      <c r="C2579" s="1254" t="s">
        <v>26</v>
      </c>
      <c r="D2579" s="1255"/>
      <c r="E2579" s="1255"/>
      <c r="F2579" s="1255"/>
      <c r="G2579" s="1256"/>
      <c r="H2579" s="61" t="s">
        <v>161</v>
      </c>
      <c r="I2579" s="1257">
        <f>VLOOKUP($A2568,'Marks Entry'!$B$9:$FN$108,10,0)</f>
        <v>0</v>
      </c>
      <c r="J2579" s="1257"/>
      <c r="K2579" s="1257"/>
      <c r="L2579" s="1257"/>
      <c r="M2579" s="1257"/>
      <c r="N2579" s="1257"/>
      <c r="O2579" s="1258"/>
      <c r="P2579" s="1007"/>
    </row>
    <row r="2580" spans="1:16" s="73" customFormat="1" ht="34.5" customHeight="1">
      <c r="A2580" s="1425"/>
      <c r="B2580" s="543" t="s">
        <v>210</v>
      </c>
      <c r="C2580" s="1259" t="s">
        <v>57</v>
      </c>
      <c r="D2580" s="1260"/>
      <c r="E2580" s="525" t="s">
        <v>82</v>
      </c>
      <c r="F2580" s="525" t="s">
        <v>83</v>
      </c>
      <c r="G2580" s="525" t="str">
        <f>'Marks Entry'!$R$5</f>
        <v>No Bag Day Activity</v>
      </c>
      <c r="H2580" s="521" t="s">
        <v>32</v>
      </c>
      <c r="I2580" s="1261" t="s">
        <v>58</v>
      </c>
      <c r="J2580" s="1262"/>
      <c r="K2580" s="522" t="s">
        <v>203</v>
      </c>
      <c r="L2580" s="1263" t="s">
        <v>94</v>
      </c>
      <c r="M2580" s="1264"/>
      <c r="N2580" s="535" t="s">
        <v>86</v>
      </c>
      <c r="O2580" s="1265" t="s">
        <v>101</v>
      </c>
      <c r="P2580" s="1007"/>
    </row>
    <row r="2581" spans="1:16" s="73" customFormat="1" ht="20.45" customHeight="1" thickBot="1">
      <c r="A2581" s="1425"/>
      <c r="B2581" s="543" t="s">
        <v>210</v>
      </c>
      <c r="C2581" s="1267" t="s">
        <v>59</v>
      </c>
      <c r="D2581" s="1268"/>
      <c r="E2581" s="549">
        <f>'Marks Entry'!$N$7</f>
        <v>10</v>
      </c>
      <c r="F2581" s="549">
        <f>'Marks Entry'!$Q$7</f>
        <v>10</v>
      </c>
      <c r="G2581" s="549">
        <f>'Marks Entry'!$T$7</f>
        <v>10</v>
      </c>
      <c r="H2581" s="111">
        <f>SUM(E2581:G2581)</f>
        <v>30</v>
      </c>
      <c r="I2581" s="1269">
        <f>'Marks Entry'!$X$7</f>
        <v>70</v>
      </c>
      <c r="J2581" s="1270"/>
      <c r="K2581" s="531">
        <f>SUM(H2581,I2581)</f>
        <v>100</v>
      </c>
      <c r="L2581" s="1330">
        <f>'Marks Entry'!$AA$7</f>
        <v>100</v>
      </c>
      <c r="M2581" s="1331"/>
      <c r="N2581" s="536">
        <f>H2581+I2581+L2581</f>
        <v>200</v>
      </c>
      <c r="O2581" s="1266"/>
      <c r="P2581" s="1007"/>
    </row>
    <row r="2582" spans="1:16" s="73" customFormat="1" ht="20.45" customHeight="1">
      <c r="A2582" s="1425"/>
      <c r="B2582" s="543" t="s">
        <v>210</v>
      </c>
      <c r="C2582" s="1324" t="str">
        <f>'Marks Entry'!$L$3</f>
        <v>HINDI</v>
      </c>
      <c r="D2582" s="1325"/>
      <c r="E2582" s="527">
        <f>IF($L2571="TC",0,IF($L2571="Nso",0,VLOOKUP($A2568,'Marks Entry'!$B$9:$FN$108,13,0)))</f>
        <v>0</v>
      </c>
      <c r="F2582" s="527">
        <f>IF($L2571="TC",0,IF($L2571="Nso",0,VLOOKUP($A2568,'Marks Entry'!$B$9:$FN$108,16,0)))</f>
        <v>0</v>
      </c>
      <c r="G2582" s="527">
        <f>IF($L2571="TC",0,IF($L2571="Nso",0,VLOOKUP($A2568,'Marks Entry'!$B$9:$FN$108,19,0)))</f>
        <v>0</v>
      </c>
      <c r="H2582" s="528">
        <f>SUM(E2582:G2582)</f>
        <v>0</v>
      </c>
      <c r="I2582" s="1326">
        <f>IF($L2571="TC",0,IF($L2571="Nso",0,VLOOKUP($A2568,'Marks Entry'!$B$9:$FN$108,23,0)))</f>
        <v>0</v>
      </c>
      <c r="J2582" s="1327"/>
      <c r="K2582" s="532">
        <f>SUM(H2582,I2582)</f>
        <v>0</v>
      </c>
      <c r="L2582" s="1328">
        <f>IF($L2571="TC",0,IF($L2571="Nso",0,VLOOKUP($A2568,'Marks Entry'!$B$9:$FN$108,26,0)))</f>
        <v>0</v>
      </c>
      <c r="M2582" s="1329"/>
      <c r="N2582" s="537">
        <f>SUM(H2582,I2582,L2582)</f>
        <v>0</v>
      </c>
      <c r="O2582" s="544" t="str">
        <f>IF($L2571="TC",0,IF($L2571="Nso",0,VLOOKUP($A2568,'Marks Entry'!$B$9:$FN$108,30,0)))</f>
        <v>E</v>
      </c>
      <c r="P2582" s="1007"/>
    </row>
    <row r="2583" spans="1:16" s="73" customFormat="1" ht="20.45" customHeight="1">
      <c r="A2583" s="1425"/>
      <c r="B2583" s="543" t="s">
        <v>210</v>
      </c>
      <c r="C2583" s="1271" t="str">
        <f>'Marks Entry'!$AF$3</f>
        <v>ENGLISH</v>
      </c>
      <c r="D2583" s="1272"/>
      <c r="E2583" s="527">
        <f>IF($L2571="TC",0,IF($L2571="Nso",0,VLOOKUP($A2568,'Marks Entry'!$B$9:$FN$108,33,0)))</f>
        <v>0</v>
      </c>
      <c r="F2583" s="527">
        <f>IF($L2571="TC",0,IF($L2571="Nso",0,VLOOKUP($A2568,'Marks Entry'!$B$9:$FN$108,36,0)))</f>
        <v>0</v>
      </c>
      <c r="G2583" s="527">
        <f>IF($L2571="TC",0,IF($L2571="Nso",0,VLOOKUP($A2568,'Marks Entry'!$B$9:$FN$108,39,0)))</f>
        <v>0</v>
      </c>
      <c r="H2583" s="529">
        <f t="shared" ref="H2583:H2587" si="210">SUM(E2583:G2583)</f>
        <v>0</v>
      </c>
      <c r="I2583" s="1273">
        <f>IF($L2571="TC",0,IF($L2571="Nso",0,VLOOKUP($A2568,'Marks Entry'!$B$9:$FN$108,43,0)))</f>
        <v>0</v>
      </c>
      <c r="J2583" s="1274"/>
      <c r="K2583" s="533">
        <f t="shared" ref="K2583:K2587" si="211">SUM(H2583,I2583)</f>
        <v>0</v>
      </c>
      <c r="L2583" s="1275">
        <f>IF($L2571="TC",0,IF($L2571="Nso",0,VLOOKUP($A2568,'Marks Entry'!$B$9:$FN$108,46,0)))</f>
        <v>0</v>
      </c>
      <c r="M2583" s="1276"/>
      <c r="N2583" s="537">
        <f t="shared" ref="N2583:N2587" si="212">SUM(H2583,I2583,L2583)</f>
        <v>0</v>
      </c>
      <c r="O2583" s="544" t="str">
        <f>IF($L2571="TC",0,IF($L2571="Nso",0,VLOOKUP($A2568,'Marks Entry'!$B$9:$FN$108,50,0)))</f>
        <v>E</v>
      </c>
      <c r="P2583" s="1007"/>
    </row>
    <row r="2584" spans="1:16" s="73" customFormat="1" ht="20.45" customHeight="1">
      <c r="A2584" s="1425"/>
      <c r="B2584" s="543" t="s">
        <v>210</v>
      </c>
      <c r="C2584" s="1271" t="str">
        <f>'Marks Entry'!$AZ$3</f>
        <v>SANSKRIT</v>
      </c>
      <c r="D2584" s="1272"/>
      <c r="E2584" s="527">
        <f>IF($L2571="TC",0,IF($L2571="Nso",0,VLOOKUP($A2568,'Marks Entry'!$B$9:$FN$108,53,0)))</f>
        <v>0</v>
      </c>
      <c r="F2584" s="527">
        <f>IF($L2571="TC",0,IF($L2571="TC",0,IF($L2571="Nso",0,VLOOKUP($A2568,'Marks Entry'!$B$9:$FN$108,56,0))))</f>
        <v>0</v>
      </c>
      <c r="G2584" s="527">
        <f>IF($L2571="TC",0,IF($L2571="TC",0,IF($L2571="Nso",0,VLOOKUP($A2568,'Marks Entry'!$B$9:$FN$108,59,0))))</f>
        <v>0</v>
      </c>
      <c r="H2584" s="529">
        <f t="shared" si="210"/>
        <v>0</v>
      </c>
      <c r="I2584" s="1273">
        <f>IF($L2571="TC",0,IF($L2571="Nso",0,VLOOKUP($A2568,'Marks Entry'!$B$9:$FN$108,63,0)))</f>
        <v>0</v>
      </c>
      <c r="J2584" s="1274"/>
      <c r="K2584" s="533">
        <f t="shared" si="211"/>
        <v>0</v>
      </c>
      <c r="L2584" s="1275">
        <f>IF($L2571="TC",0,IF($L2571="Nso",0,VLOOKUP($A2568,'Marks Entry'!$B$9:$FN$108,66,0)))</f>
        <v>0</v>
      </c>
      <c r="M2584" s="1276"/>
      <c r="N2584" s="537">
        <f t="shared" si="212"/>
        <v>0</v>
      </c>
      <c r="O2584" s="544" t="str">
        <f>IF($L2571="TC",0,IF($L2571="Nso",0,VLOOKUP($A2568,'Marks Entry'!$B$9:$FN$108,70,0)))</f>
        <v>E</v>
      </c>
      <c r="P2584" s="1007"/>
    </row>
    <row r="2585" spans="1:16" s="73" customFormat="1" ht="20.45" customHeight="1">
      <c r="A2585" s="1425"/>
      <c r="B2585" s="543" t="s">
        <v>210</v>
      </c>
      <c r="C2585" s="1271" t="str">
        <f>'Marks Entry'!$BT$3</f>
        <v>SCIENCE</v>
      </c>
      <c r="D2585" s="1272"/>
      <c r="E2585" s="527">
        <f>IF($L2571="TC",0,IF($L2571="Nso",0,VLOOKUP($A2568,'Marks Entry'!$B$9:$FN$108,73,0)))</f>
        <v>0</v>
      </c>
      <c r="F2585" s="527">
        <f>IF($L2571="TC",0,IF($L2571="Nso",0,VLOOKUP($A2568,'Marks Entry'!$B$9:$FN$108,76,0)))</f>
        <v>0</v>
      </c>
      <c r="G2585" s="527">
        <f>IF($L2571="TC",0,IF($L2571="Nso",0,VLOOKUP($A2568,'Marks Entry'!$B$9:$FN$108,79,0)))</f>
        <v>0</v>
      </c>
      <c r="H2585" s="529">
        <f t="shared" si="210"/>
        <v>0</v>
      </c>
      <c r="I2585" s="1273">
        <f>IF($L2571="TC",0,IF($L2571="Nso",0,VLOOKUP($A2568,'Marks Entry'!$B$9:$FN$108,83,0)))</f>
        <v>0</v>
      </c>
      <c r="J2585" s="1274"/>
      <c r="K2585" s="533">
        <f t="shared" si="211"/>
        <v>0</v>
      </c>
      <c r="L2585" s="1275">
        <f>IF($L2571="TC",0,IF($L2571="Nso",0,VLOOKUP($A2568,'Marks Entry'!$B$9:$FN$108,86,0)))</f>
        <v>0</v>
      </c>
      <c r="M2585" s="1276"/>
      <c r="N2585" s="537">
        <f t="shared" si="212"/>
        <v>0</v>
      </c>
      <c r="O2585" s="544" t="str">
        <f>IF($L2571="TC",0,IF($L2571="Nso",0,VLOOKUP($A2568,'Marks Entry'!$B$9:$FN$108,90,0)))</f>
        <v>E</v>
      </c>
      <c r="P2585" s="1007"/>
    </row>
    <row r="2586" spans="1:16" s="73" customFormat="1" ht="20.45" customHeight="1">
      <c r="A2586" s="1425"/>
      <c r="B2586" s="543" t="s">
        <v>210</v>
      </c>
      <c r="C2586" s="1271" t="str">
        <f>'Marks Entry'!$CN$3</f>
        <v>MATHEMATICS</v>
      </c>
      <c r="D2586" s="1272"/>
      <c r="E2586" s="527">
        <f>IF($L2571="TC",0,IF($L2571="Nso",0,VLOOKUP($A2568,'Marks Entry'!$B$9:$FN$108,93,0)))</f>
        <v>0</v>
      </c>
      <c r="F2586" s="527">
        <f>IF($L2571="TC",0,IF($L2571="Nso",0,VLOOKUP($A2568,'Marks Entry'!$B$9:$FN$108,96,0)))</f>
        <v>0</v>
      </c>
      <c r="G2586" s="527">
        <f>IF($L2571="TC",0,IF($L2571="Nso",0,VLOOKUP($A2568,'Marks Entry'!$B$9:$FN$108,99,0)))</f>
        <v>0</v>
      </c>
      <c r="H2586" s="529">
        <f t="shared" si="210"/>
        <v>0</v>
      </c>
      <c r="I2586" s="1273">
        <f>IF($L2571="TC",0,IF($L2571="Nso",0,VLOOKUP($A2568,'Marks Entry'!$B$9:$FN$108,103,0)))</f>
        <v>0</v>
      </c>
      <c r="J2586" s="1274"/>
      <c r="K2586" s="533">
        <f t="shared" si="211"/>
        <v>0</v>
      </c>
      <c r="L2586" s="1275">
        <f>IF($L2571="TC",0,IF($L2571="Nso",0,VLOOKUP($A2568,'Marks Entry'!$B$9:$FN$108,106,0)))</f>
        <v>0</v>
      </c>
      <c r="M2586" s="1276"/>
      <c r="N2586" s="537">
        <f t="shared" si="212"/>
        <v>0</v>
      </c>
      <c r="O2586" s="544" t="str">
        <f>IF($L2571="TC",0,IF($L2571="Nso",0,VLOOKUP($A2568,'Marks Entry'!$B$9:$FN$108,110,0)))</f>
        <v>E</v>
      </c>
      <c r="P2586" s="1007"/>
    </row>
    <row r="2587" spans="1:16" s="73" customFormat="1" ht="20.45" customHeight="1" thickBot="1">
      <c r="A2587" s="1425"/>
      <c r="B2587" s="543" t="s">
        <v>210</v>
      </c>
      <c r="C2587" s="1277" t="str">
        <f>'Marks Entry'!$DH$3</f>
        <v>SOCIAL SCIENCE</v>
      </c>
      <c r="D2587" s="1278"/>
      <c r="E2587" s="527">
        <f>IF($L2571="TC",0,IF($L2571="Nso",0,VLOOKUP($A2568,'Marks Entry'!$B$9:$FN$108,113,0)))</f>
        <v>0</v>
      </c>
      <c r="F2587" s="527">
        <f>IF($L2571="TC",0,IF($L2571="Nso",0,VLOOKUP($A2568,'Marks Entry'!$B$9:$FN$108,116,0)))</f>
        <v>0</v>
      </c>
      <c r="G2587" s="527">
        <f>IF($L2571="TC",0,IF($L2571="Nso",0,VLOOKUP($A2568,'Marks Entry'!$B$9:$FN$108,119,0)))</f>
        <v>0</v>
      </c>
      <c r="H2587" s="530">
        <f t="shared" si="210"/>
        <v>0</v>
      </c>
      <c r="I2587" s="1279">
        <f>IF($L2571="TC",0,IF($L2571="Nso",0,VLOOKUP($A2568,'Marks Entry'!$B$9:$FN$108,123,0)))</f>
        <v>0</v>
      </c>
      <c r="J2587" s="1280"/>
      <c r="K2587" s="534">
        <f t="shared" si="211"/>
        <v>0</v>
      </c>
      <c r="L2587" s="1281">
        <f>IF($L2571="TC",0,IF($L2571="Nso",0,VLOOKUP($A2568,'Marks Entry'!$B$9:$FN$108,126,0)))</f>
        <v>0</v>
      </c>
      <c r="M2587" s="1282"/>
      <c r="N2587" s="537">
        <f t="shared" si="212"/>
        <v>0</v>
      </c>
      <c r="O2587" s="544" t="str">
        <f>IF($L2571="TC",0,IF($L2571="Nso",0,VLOOKUP($A2568,'Marks Entry'!$B$9:$FN$108,130,0)))</f>
        <v>E</v>
      </c>
      <c r="P2587" s="1007"/>
    </row>
    <row r="2588" spans="1:16" s="73" customFormat="1" ht="20.45" customHeight="1">
      <c r="A2588" s="1425"/>
      <c r="B2588" s="543" t="s">
        <v>210</v>
      </c>
      <c r="C2588" s="1350" t="s">
        <v>87</v>
      </c>
      <c r="D2588" s="1351"/>
      <c r="E2588" s="1352"/>
      <c r="F2588" s="1356" t="s">
        <v>88</v>
      </c>
      <c r="G2588" s="1357"/>
      <c r="H2588" s="1358" t="s">
        <v>89</v>
      </c>
      <c r="I2588" s="1358"/>
      <c r="J2588" s="1359" t="s">
        <v>44</v>
      </c>
      <c r="K2588" s="1360"/>
      <c r="L2588" s="236" t="s">
        <v>95</v>
      </c>
      <c r="M2588" s="691" t="s">
        <v>208</v>
      </c>
      <c r="N2588" s="200" t="s">
        <v>42</v>
      </c>
      <c r="O2588" s="545" t="s">
        <v>46</v>
      </c>
      <c r="P2588" s="1007"/>
    </row>
    <row r="2589" spans="1:16" s="73" customFormat="1" ht="20.45" customHeight="1" thickBot="1">
      <c r="A2589" s="1425"/>
      <c r="B2589" s="543" t="s">
        <v>210</v>
      </c>
      <c r="C2589" s="1353"/>
      <c r="D2589" s="1354"/>
      <c r="E2589" s="1355"/>
      <c r="F2589" s="1361">
        <f>IF($L2571="TC",0,IF($L2571="Nso",0,VLOOKUP($A2568,'Marks Entry'!$B$9:$FN$108,161,0)))</f>
        <v>1200</v>
      </c>
      <c r="G2589" s="1362"/>
      <c r="H2589" s="1363">
        <f>IF($L2571="TC",0,IF($L2571="Nso",0,VLOOKUP($A2568,'Marks Entry'!$B$9:$FN$108,162,0)))</f>
        <v>0</v>
      </c>
      <c r="I2589" s="1363"/>
      <c r="J2589" s="1364">
        <f>IF($L2571="TC",0,IF($L2571="Nso",0,VLOOKUP($A2568,'Marks Entry'!$B$9:$FN$108,163,0)))</f>
        <v>0</v>
      </c>
      <c r="K2589" s="1365"/>
      <c r="L2589" s="237" t="str">
        <f>IF($L2571="TC",0,IF($L2571="Nso",0,VLOOKUP($A2568,'Marks Entry'!$B$9:$FN$108,164,0)))</f>
        <v/>
      </c>
      <c r="M2589" s="237" t="str">
        <f>IF($L2571="TC",0,IF($L2571="Nso",0,VLOOKUP($A2568,'Marks Entry'!$B$9:$FN$108,165,0)))</f>
        <v/>
      </c>
      <c r="N2589" s="542" t="str">
        <f>IF($L2571="TC","TC",IF($L2571="Nso","NSO",VLOOKUP($A2568,'Marks Entry'!$B$9:$FN$108,166,0)))</f>
        <v>PROMOTED</v>
      </c>
      <c r="O2589" s="546" t="str">
        <f>IF($L2571="Nso",0,VLOOKUP($A2568,'Marks Entry'!$B$9:$FN$108,168,0))</f>
        <v/>
      </c>
      <c r="P2589" s="1007"/>
    </row>
    <row r="2590" spans="1:16" s="73" customFormat="1" ht="20.45" customHeight="1">
      <c r="A2590" s="1425"/>
      <c r="B2590" s="543" t="s">
        <v>210</v>
      </c>
      <c r="C2590" s="1332" t="s">
        <v>62</v>
      </c>
      <c r="D2590" s="1333"/>
      <c r="E2590" s="1333"/>
      <c r="F2590" s="1333"/>
      <c r="G2590" s="1333"/>
      <c r="H2590" s="1333"/>
      <c r="I2590" s="1334"/>
      <c r="J2590" s="1335" t="s">
        <v>63</v>
      </c>
      <c r="K2590" s="1335"/>
      <c r="L2590" s="1336"/>
      <c r="M2590" s="238">
        <f>IF($L2571="TC",0,IF($L2571="Nso",0,VLOOKUP($A2568,'Marks Entry'!$B$9:$FN$108,158,0)))</f>
        <v>0</v>
      </c>
      <c r="N2590" s="1337" t="s">
        <v>104</v>
      </c>
      <c r="O2590" s="1338"/>
      <c r="P2590" s="1007"/>
    </row>
    <row r="2591" spans="1:16" s="73" customFormat="1" ht="20.45" customHeight="1" thickBot="1">
      <c r="A2591" s="1425"/>
      <c r="B2591" s="543" t="s">
        <v>210</v>
      </c>
      <c r="C2591" s="1339" t="s">
        <v>57</v>
      </c>
      <c r="D2591" s="1340"/>
      <c r="E2591" s="1340"/>
      <c r="F2591" s="1341" t="s">
        <v>168</v>
      </c>
      <c r="G2591" s="1341"/>
      <c r="H2591" s="1341"/>
      <c r="I2591" s="523" t="s">
        <v>50</v>
      </c>
      <c r="J2591" s="1342" t="s">
        <v>64</v>
      </c>
      <c r="K2591" s="1342"/>
      <c r="L2591" s="1343"/>
      <c r="M2591" s="239">
        <f>IF($L2571="TC",0,IF($L2571="Nso",0,VLOOKUP($A2568,'Marks Entry'!$B$9:$FN$108,159,0)))</f>
        <v>0</v>
      </c>
      <c r="N2591" s="1344" t="str">
        <f>IF($L2571="TC",0,IF($L2571="Nso",0,VLOOKUP($A2568,'Marks Entry'!$B$9:$FN$108,160,0)))</f>
        <v/>
      </c>
      <c r="O2591" s="1345"/>
      <c r="P2591" s="1007"/>
    </row>
    <row r="2592" spans="1:16" s="73" customFormat="1" ht="20.45" customHeight="1">
      <c r="A2592" s="1425"/>
      <c r="B2592" s="543" t="s">
        <v>210</v>
      </c>
      <c r="C2592" s="1339"/>
      <c r="D2592" s="1340"/>
      <c r="E2592" s="1340"/>
      <c r="F2592" s="1341"/>
      <c r="G2592" s="1341"/>
      <c r="H2592" s="1341"/>
      <c r="I2592" s="524" t="s">
        <v>102</v>
      </c>
      <c r="J2592" s="1346" t="s">
        <v>65</v>
      </c>
      <c r="K2592" s="1346"/>
      <c r="L2592" s="1347"/>
      <c r="M2592" s="1348" t="str">
        <f>IF($L2571="TC",0,IF($L2571="Nso",0,VLOOKUP($A2568,'Marks Entry'!$B$9:$FN$108,169,0)))</f>
        <v>Need Improvement</v>
      </c>
      <c r="N2592" s="1348"/>
      <c r="O2592" s="1349"/>
      <c r="P2592" s="1007"/>
    </row>
    <row r="2593" spans="1:16" s="73" customFormat="1" ht="20.45" customHeight="1">
      <c r="A2593" s="1425"/>
      <c r="B2593" s="543" t="s">
        <v>210</v>
      </c>
      <c r="C2593" s="1397" t="str">
        <f>'Marks Entry'!$EB$3</f>
        <v>Work Exp.</v>
      </c>
      <c r="D2593" s="1398"/>
      <c r="E2593" s="1399"/>
      <c r="F2593" s="1400" t="str">
        <f>IF($L2571="TC",0,IF($L2571="Nso",0,VLOOKUP($A2568,'Marks Entry'!$B$9:$GM$108,186,0)))</f>
        <v>0/100</v>
      </c>
      <c r="G2593" s="1400"/>
      <c r="H2593" s="1400"/>
      <c r="I2593" s="59" t="str">
        <f>IF($L2571="TC",0,IF($L2571="Nso",0,VLOOKUP($A2568,'Marks Entry'!$B$9:$GM$108,139,0)))</f>
        <v>E</v>
      </c>
      <c r="J2593" s="1401" t="s">
        <v>81</v>
      </c>
      <c r="K2593" s="1401"/>
      <c r="L2593" s="1402"/>
      <c r="M2593" s="1403">
        <f>'Marks Entry'!$AA$2</f>
        <v>45041</v>
      </c>
      <c r="N2593" s="1403"/>
      <c r="O2593" s="1404"/>
      <c r="P2593" s="1007"/>
    </row>
    <row r="2594" spans="1:16" s="73" customFormat="1" ht="20.45" customHeight="1">
      <c r="A2594" s="1425"/>
      <c r="B2594" s="543" t="s">
        <v>210</v>
      </c>
      <c r="C2594" s="1405" t="str">
        <f>'Marks Entry'!$EK$3</f>
        <v>Art Edu.</v>
      </c>
      <c r="D2594" s="1400"/>
      <c r="E2594" s="1400"/>
      <c r="F2594" s="1406" t="str">
        <f>IF($L2571="TC",0,IF($L2571="Nso",0,VLOOKUP($A2568,'Marks Entry'!$B$9:$GM$108,190,0)))</f>
        <v>0/100</v>
      </c>
      <c r="G2594" s="1407"/>
      <c r="H2594" s="1408"/>
      <c r="I2594" s="59" t="str">
        <f>IF($L2571="TC",0,IF($L2571="Nso",0,VLOOKUP($A2568,'Marks Entry'!$B$9:$GM$108,148,0)))</f>
        <v>E</v>
      </c>
      <c r="J2594" s="1409"/>
      <c r="K2594" s="1409"/>
      <c r="L2594" s="1410"/>
      <c r="M2594" s="1410"/>
      <c r="N2594" s="1410"/>
      <c r="O2594" s="1411"/>
      <c r="P2594" s="1007"/>
    </row>
    <row r="2595" spans="1:16" s="73" customFormat="1" ht="20.45" customHeight="1">
      <c r="A2595" s="1425"/>
      <c r="B2595" s="543" t="s">
        <v>210</v>
      </c>
      <c r="C2595" s="1366" t="str">
        <f>'Marks Entry'!$ET$3</f>
        <v>HEALTH &amp; PHY. EDU.</v>
      </c>
      <c r="D2595" s="1367"/>
      <c r="E2595" s="1367"/>
      <c r="F2595" s="1368" t="str">
        <f>IF($L2571="TC",0,IF($L2571="Nso",0,VLOOKUP($A2568,'Marks Entry'!$B$9:$GM$108,194,0)))</f>
        <v>0/100</v>
      </c>
      <c r="G2595" s="1369"/>
      <c r="H2595" s="1370"/>
      <c r="I2595" s="59" t="str">
        <f>IF($L2571="TC",0,IF($L2571="Nso",0,VLOOKUP($A2568,'Marks Entry'!$B$9:$GM$108,157,0)))</f>
        <v>E</v>
      </c>
      <c r="J2595" s="1371" t="s">
        <v>77</v>
      </c>
      <c r="K2595" s="1372"/>
      <c r="L2595" s="1373"/>
      <c r="M2595" s="1377"/>
      <c r="N2595" s="1372"/>
      <c r="O2595" s="1378"/>
      <c r="P2595" s="1007"/>
    </row>
    <row r="2596" spans="1:16" s="73" customFormat="1" ht="20.45" customHeight="1">
      <c r="A2596" s="1425"/>
      <c r="B2596" s="543" t="s">
        <v>210</v>
      </c>
      <c r="C2596" s="1381" t="s">
        <v>66</v>
      </c>
      <c r="D2596" s="1382"/>
      <c r="E2596" s="1382"/>
      <c r="F2596" s="1382"/>
      <c r="G2596" s="1382"/>
      <c r="H2596" s="1382"/>
      <c r="I2596" s="1383"/>
      <c r="J2596" s="1374"/>
      <c r="K2596" s="1375"/>
      <c r="L2596" s="1376"/>
      <c r="M2596" s="1379"/>
      <c r="N2596" s="1375"/>
      <c r="O2596" s="1380"/>
      <c r="P2596" s="1007"/>
    </row>
    <row r="2597" spans="1:16" s="73" customFormat="1" ht="20.45" customHeight="1" thickBot="1">
      <c r="A2597" s="1425"/>
      <c r="B2597" s="543" t="s">
        <v>210</v>
      </c>
      <c r="C2597" s="60" t="s">
        <v>67</v>
      </c>
      <c r="D2597" s="1384" t="s">
        <v>72</v>
      </c>
      <c r="E2597" s="1385"/>
      <c r="F2597" s="1384" t="s">
        <v>73</v>
      </c>
      <c r="G2597" s="1386"/>
      <c r="H2597" s="1386"/>
      <c r="I2597" s="1387"/>
      <c r="J2597" s="1388" t="s">
        <v>78</v>
      </c>
      <c r="K2597" s="1389"/>
      <c r="L2597" s="1389"/>
      <c r="M2597" s="1389"/>
      <c r="N2597" s="1389"/>
      <c r="O2597" s="1390"/>
      <c r="P2597" s="1007"/>
    </row>
    <row r="2598" spans="1:16" s="73" customFormat="1" ht="20.45" customHeight="1">
      <c r="A2598" s="1425"/>
      <c r="B2598" s="543" t="s">
        <v>210</v>
      </c>
      <c r="C2598" s="690" t="s">
        <v>68</v>
      </c>
      <c r="D2598" s="1328" t="s">
        <v>211</v>
      </c>
      <c r="E2598" s="1327"/>
      <c r="F2598" s="1394" t="s">
        <v>74</v>
      </c>
      <c r="G2598" s="1395"/>
      <c r="H2598" s="1395"/>
      <c r="I2598" s="1396"/>
      <c r="J2598" s="1391"/>
      <c r="K2598" s="1392"/>
      <c r="L2598" s="1392"/>
      <c r="M2598" s="1392"/>
      <c r="N2598" s="1392"/>
      <c r="O2598" s="1393"/>
      <c r="P2598" s="1007"/>
    </row>
    <row r="2599" spans="1:16" s="73" customFormat="1" ht="20.45" customHeight="1">
      <c r="A2599" s="1425"/>
      <c r="B2599" s="543" t="s">
        <v>210</v>
      </c>
      <c r="C2599" s="689" t="s">
        <v>69</v>
      </c>
      <c r="D2599" s="1275" t="s">
        <v>212</v>
      </c>
      <c r="E2599" s="1274"/>
      <c r="F2599" s="1413" t="s">
        <v>75</v>
      </c>
      <c r="G2599" s="1414"/>
      <c r="H2599" s="1414"/>
      <c r="I2599" s="1415"/>
      <c r="J2599" s="1391"/>
      <c r="K2599" s="1392"/>
      <c r="L2599" s="1392"/>
      <c r="M2599" s="1392"/>
      <c r="N2599" s="1392"/>
      <c r="O2599" s="1393"/>
      <c r="P2599" s="1007"/>
    </row>
    <row r="2600" spans="1:16" s="73" customFormat="1" ht="20.45" customHeight="1">
      <c r="A2600" s="1425"/>
      <c r="B2600" s="543" t="s">
        <v>210</v>
      </c>
      <c r="C2600" s="689" t="s">
        <v>71</v>
      </c>
      <c r="D2600" s="1275" t="s">
        <v>213</v>
      </c>
      <c r="E2600" s="1274"/>
      <c r="F2600" s="1413" t="s">
        <v>76</v>
      </c>
      <c r="G2600" s="1414"/>
      <c r="H2600" s="1414"/>
      <c r="I2600" s="1415"/>
      <c r="J2600" s="1416" t="s">
        <v>90</v>
      </c>
      <c r="K2600" s="1417"/>
      <c r="L2600" s="1417"/>
      <c r="M2600" s="1417"/>
      <c r="N2600" s="1417"/>
      <c r="O2600" s="1418"/>
      <c r="P2600" s="1007"/>
    </row>
    <row r="2601" spans="1:16" s="73" customFormat="1" ht="20.45" customHeight="1">
      <c r="A2601" s="1425"/>
      <c r="B2601" s="543" t="s">
        <v>210</v>
      </c>
      <c r="C2601" s="689" t="s">
        <v>70</v>
      </c>
      <c r="D2601" s="1275" t="s">
        <v>214</v>
      </c>
      <c r="E2601" s="1274"/>
      <c r="F2601" s="1413" t="s">
        <v>103</v>
      </c>
      <c r="G2601" s="1414"/>
      <c r="H2601" s="1414"/>
      <c r="I2601" s="1415"/>
      <c r="J2601" s="1416"/>
      <c r="K2601" s="1417"/>
      <c r="L2601" s="1417"/>
      <c r="M2601" s="1417"/>
      <c r="N2601" s="1417"/>
      <c r="O2601" s="1418"/>
      <c r="P2601" s="1007"/>
    </row>
    <row r="2602" spans="1:16" s="73" customFormat="1" ht="20.45" customHeight="1" thickBot="1">
      <c r="A2602" s="1425"/>
      <c r="B2602" s="547" t="s">
        <v>210</v>
      </c>
      <c r="C2602" s="548" t="s">
        <v>153</v>
      </c>
      <c r="D2602" s="1281" t="s">
        <v>215</v>
      </c>
      <c r="E2602" s="1280"/>
      <c r="F2602" s="1422" t="s">
        <v>216</v>
      </c>
      <c r="G2602" s="1423"/>
      <c r="H2602" s="1423"/>
      <c r="I2602" s="1424"/>
      <c r="J2602" s="1419"/>
      <c r="K2602" s="1420"/>
      <c r="L2602" s="1420"/>
      <c r="M2602" s="1420"/>
      <c r="N2602" s="1420"/>
      <c r="O2602" s="1421"/>
      <c r="P2602" s="1007"/>
    </row>
    <row r="2603" spans="1:16" s="73" customFormat="1" ht="21" customHeight="1">
      <c r="A2603" s="1412"/>
      <c r="B2603" s="1412"/>
      <c r="C2603" s="1412"/>
      <c r="D2603" s="1412"/>
      <c r="E2603" s="1412"/>
      <c r="F2603" s="1412"/>
      <c r="G2603" s="1412"/>
      <c r="H2603" s="1412"/>
      <c r="I2603" s="1412"/>
      <c r="J2603" s="1412"/>
      <c r="K2603" s="1412"/>
      <c r="L2603" s="1412"/>
      <c r="M2603" s="1412"/>
      <c r="N2603" s="1412"/>
      <c r="O2603" s="1412"/>
      <c r="P2603" s="1412"/>
    </row>
    <row r="2604" spans="1:16" s="73" customFormat="1" ht="21" customHeight="1">
      <c r="A2604" s="692"/>
      <c r="B2604" s="688"/>
      <c r="C2604" s="688"/>
      <c r="D2604" s="688"/>
      <c r="E2604" s="688"/>
      <c r="F2604" s="688"/>
      <c r="G2604" s="688"/>
      <c r="H2604" s="688"/>
      <c r="I2604" s="688"/>
      <c r="J2604" s="688"/>
      <c r="K2604" s="688"/>
      <c r="L2604" s="688"/>
      <c r="M2604" s="688"/>
      <c r="N2604" s="688"/>
      <c r="O2604" s="688"/>
      <c r="P2604" s="688"/>
    </row>
    <row r="2605" spans="1:16" s="73" customFormat="1" ht="17.25" customHeight="1" thickBot="1">
      <c r="A2605" s="241">
        <f>A2568+1</f>
        <v>72</v>
      </c>
      <c r="B2605" s="1302" t="s">
        <v>53</v>
      </c>
      <c r="C2605" s="1302"/>
      <c r="D2605" s="1302"/>
      <c r="E2605" s="1302"/>
      <c r="F2605" s="1302"/>
      <c r="G2605" s="1302"/>
      <c r="H2605" s="1302"/>
      <c r="I2605" s="1302"/>
      <c r="J2605" s="1302"/>
      <c r="K2605" s="1302"/>
      <c r="L2605" s="1302"/>
      <c r="M2605" s="1302"/>
      <c r="N2605" s="1302"/>
      <c r="O2605" s="1302"/>
      <c r="P2605" s="1007"/>
    </row>
    <row r="2606" spans="1:16" s="73" customFormat="1" ht="44.25" customHeight="1">
      <c r="A2606" s="1425"/>
      <c r="B2606" s="1304" t="str">
        <f>IF(L2608&gt;0,CONCATENATE(I2608,L2608),0)</f>
        <v>Roll No.:-972</v>
      </c>
      <c r="C2606" s="1306"/>
      <c r="D2606" s="1308" t="str">
        <f>Master!$E$8</f>
        <v>Govt. Sr. Secondary School Raimalwada</v>
      </c>
      <c r="E2606" s="1309"/>
      <c r="F2606" s="1309"/>
      <c r="G2606" s="1309"/>
      <c r="H2606" s="1309"/>
      <c r="I2606" s="1309"/>
      <c r="J2606" s="1309"/>
      <c r="K2606" s="1309"/>
      <c r="L2606" s="1309"/>
      <c r="M2606" s="1309"/>
      <c r="N2606" s="1309"/>
      <c r="O2606" s="1310"/>
      <c r="P2606" s="1007"/>
    </row>
    <row r="2607" spans="1:16" s="73" customFormat="1" ht="26.25" customHeight="1" thickBot="1">
      <c r="A2607" s="1425"/>
      <c r="B2607" s="1305"/>
      <c r="C2607" s="1307"/>
      <c r="D2607" s="1311" t="str">
        <f>Master!$E$11</f>
        <v>P.S.-Bapini (Jodhpur)</v>
      </c>
      <c r="E2607" s="1311"/>
      <c r="F2607" s="1311"/>
      <c r="G2607" s="1311"/>
      <c r="H2607" s="1311"/>
      <c r="I2607" s="1311"/>
      <c r="J2607" s="1311"/>
      <c r="K2607" s="1311"/>
      <c r="L2607" s="1311"/>
      <c r="M2607" s="1311"/>
      <c r="N2607" s="1311"/>
      <c r="O2607" s="1312"/>
      <c r="P2607" s="1007"/>
    </row>
    <row r="2608" spans="1:16" s="73" customFormat="1" ht="15" customHeight="1">
      <c r="A2608" s="1425"/>
      <c r="B2608" s="1313"/>
      <c r="C2608" s="1314" t="s">
        <v>163</v>
      </c>
      <c r="D2608" s="1315"/>
      <c r="E2608" s="1315"/>
      <c r="F2608" s="1315"/>
      <c r="G2608" s="1315"/>
      <c r="H2608" s="1316"/>
      <c r="I2608" s="1320" t="s">
        <v>125</v>
      </c>
      <c r="J2608" s="1321"/>
      <c r="K2608" s="1321"/>
      <c r="L2608" s="1286">
        <f>VLOOKUP(A2605,'Marks Entry'!$B$9:$G$108,6)</f>
        <v>972</v>
      </c>
      <c r="M2608" s="1288" t="str">
        <f>CONCATENATE('Marks Entry'!$C$3,"0",'Marks Entry'!$G$3)</f>
        <v>School U-Dise Code :-08151106901</v>
      </c>
      <c r="N2608" s="1289"/>
      <c r="O2608" s="1290"/>
      <c r="P2608" s="1007"/>
    </row>
    <row r="2609" spans="1:16" s="73" customFormat="1" ht="15" customHeight="1">
      <c r="A2609" s="1425"/>
      <c r="B2609" s="1313"/>
      <c r="C2609" s="1314"/>
      <c r="D2609" s="1315"/>
      <c r="E2609" s="1315"/>
      <c r="F2609" s="1315"/>
      <c r="G2609" s="1315"/>
      <c r="H2609" s="1316"/>
      <c r="I2609" s="1320"/>
      <c r="J2609" s="1321"/>
      <c r="K2609" s="1321"/>
      <c r="L2609" s="1286"/>
      <c r="M2609" s="1291" t="str">
        <f>CONCATENATE('Marks Entry'!$I$3,'Marks Entry'!$J$3)</f>
        <v>Session :-2022-23</v>
      </c>
      <c r="N2609" s="1292"/>
      <c r="O2609" s="1293"/>
      <c r="P2609" s="1007"/>
    </row>
    <row r="2610" spans="1:16" s="73" customFormat="1" ht="15" customHeight="1" thickBot="1">
      <c r="A2610" s="1425"/>
      <c r="B2610" s="1313"/>
      <c r="C2610" s="1317"/>
      <c r="D2610" s="1318"/>
      <c r="E2610" s="1318"/>
      <c r="F2610" s="1318"/>
      <c r="G2610" s="1318"/>
      <c r="H2610" s="1319"/>
      <c r="I2610" s="1322"/>
      <c r="J2610" s="1323"/>
      <c r="K2610" s="1323"/>
      <c r="L2610" s="1287"/>
      <c r="M2610" s="1294"/>
      <c r="N2610" s="1295"/>
      <c r="O2610" s="1296"/>
      <c r="P2610" s="1007"/>
    </row>
    <row r="2611" spans="1:16" s="73" customFormat="1" ht="19.5" customHeight="1">
      <c r="A2611" s="1425"/>
      <c r="B2611" s="543" t="s">
        <v>210</v>
      </c>
      <c r="C2611" s="1297" t="s">
        <v>21</v>
      </c>
      <c r="D2611" s="1298"/>
      <c r="E2611" s="1298"/>
      <c r="F2611" s="1298"/>
      <c r="G2611" s="1299"/>
      <c r="H2611" s="13" t="s">
        <v>161</v>
      </c>
      <c r="I2611" s="1300">
        <f>VLOOKUP($A2605,'Marks Entry'!$B$9:$FN$108,4,0)</f>
        <v>0</v>
      </c>
      <c r="J2611" s="1300"/>
      <c r="K2611" s="1300"/>
      <c r="L2611" s="1300"/>
      <c r="M2611" s="1300"/>
      <c r="N2611" s="1300"/>
      <c r="O2611" s="1301"/>
      <c r="P2611" s="1007"/>
    </row>
    <row r="2612" spans="1:16" s="73" customFormat="1" ht="19.5" customHeight="1">
      <c r="A2612" s="1425"/>
      <c r="B2612" s="543" t="s">
        <v>210</v>
      </c>
      <c r="C2612" s="1283" t="s">
        <v>23</v>
      </c>
      <c r="D2612" s="1284"/>
      <c r="E2612" s="1284"/>
      <c r="F2612" s="1284"/>
      <c r="G2612" s="1285"/>
      <c r="H2612" s="25" t="s">
        <v>161</v>
      </c>
      <c r="I2612" s="1252">
        <f>VLOOKUP($A2605,'Marks Entry'!$B$9:$FN$108,7,0)</f>
        <v>0</v>
      </c>
      <c r="J2612" s="1252"/>
      <c r="K2612" s="1252"/>
      <c r="L2612" s="1252"/>
      <c r="M2612" s="1252"/>
      <c r="N2612" s="1252"/>
      <c r="O2612" s="1253"/>
      <c r="P2612" s="1007"/>
    </row>
    <row r="2613" spans="1:16" s="73" customFormat="1" ht="19.5" customHeight="1">
      <c r="A2613" s="1425"/>
      <c r="B2613" s="543" t="s">
        <v>210</v>
      </c>
      <c r="C2613" s="1283" t="s">
        <v>24</v>
      </c>
      <c r="D2613" s="1284"/>
      <c r="E2613" s="1284"/>
      <c r="F2613" s="1284"/>
      <c r="G2613" s="1285"/>
      <c r="H2613" s="25" t="s">
        <v>161</v>
      </c>
      <c r="I2613" s="1252">
        <f>VLOOKUP($A2605,'Marks Entry'!$B$9:$FN$108,8,0)</f>
        <v>0</v>
      </c>
      <c r="J2613" s="1252"/>
      <c r="K2613" s="1252"/>
      <c r="L2613" s="1252"/>
      <c r="M2613" s="1252"/>
      <c r="N2613" s="1252"/>
      <c r="O2613" s="1253"/>
      <c r="P2613" s="1007"/>
    </row>
    <row r="2614" spans="1:16" s="73" customFormat="1" ht="19.5" customHeight="1">
      <c r="A2614" s="1425"/>
      <c r="B2614" s="543" t="s">
        <v>210</v>
      </c>
      <c r="C2614" s="1283" t="s">
        <v>55</v>
      </c>
      <c r="D2614" s="1284"/>
      <c r="E2614" s="1284"/>
      <c r="F2614" s="1284"/>
      <c r="G2614" s="1285"/>
      <c r="H2614" s="25" t="s">
        <v>161</v>
      </c>
      <c r="I2614" s="1252">
        <f>VLOOKUP($A2605,'Marks Entry'!$B$9:$FN$108,9,0)</f>
        <v>0</v>
      </c>
      <c r="J2614" s="1252"/>
      <c r="K2614" s="1252"/>
      <c r="L2614" s="1252"/>
      <c r="M2614" s="1252"/>
      <c r="N2614" s="1252"/>
      <c r="O2614" s="1253"/>
      <c r="P2614" s="1007"/>
    </row>
    <row r="2615" spans="1:16" s="73" customFormat="1" ht="19.5" customHeight="1">
      <c r="A2615" s="1425"/>
      <c r="B2615" s="543" t="s">
        <v>210</v>
      </c>
      <c r="C2615" s="1283" t="s">
        <v>56</v>
      </c>
      <c r="D2615" s="1284"/>
      <c r="E2615" s="1284"/>
      <c r="F2615" s="1284"/>
      <c r="G2615" s="1285"/>
      <c r="H2615" s="25" t="s">
        <v>161</v>
      </c>
      <c r="I2615" s="1251" t="str">
        <f>CONCATENATE('Marks Entry'!$G$4,'Marks Entry'!$J$4)</f>
        <v>6(A)</v>
      </c>
      <c r="J2615" s="1252"/>
      <c r="K2615" s="1252"/>
      <c r="L2615" s="1252"/>
      <c r="M2615" s="1252"/>
      <c r="N2615" s="1252"/>
      <c r="O2615" s="1253"/>
      <c r="P2615" s="1007"/>
    </row>
    <row r="2616" spans="1:16" s="73" customFormat="1" ht="19.5" customHeight="1" thickBot="1">
      <c r="A2616" s="1425"/>
      <c r="B2616" s="543" t="s">
        <v>210</v>
      </c>
      <c r="C2616" s="1254" t="s">
        <v>26</v>
      </c>
      <c r="D2616" s="1255"/>
      <c r="E2616" s="1255"/>
      <c r="F2616" s="1255"/>
      <c r="G2616" s="1256"/>
      <c r="H2616" s="61" t="s">
        <v>161</v>
      </c>
      <c r="I2616" s="1257">
        <f>VLOOKUP($A2605,'Marks Entry'!$B$9:$FN$108,10,0)</f>
        <v>0</v>
      </c>
      <c r="J2616" s="1257"/>
      <c r="K2616" s="1257"/>
      <c r="L2616" s="1257"/>
      <c r="M2616" s="1257"/>
      <c r="N2616" s="1257"/>
      <c r="O2616" s="1258"/>
      <c r="P2616" s="1007"/>
    </row>
    <row r="2617" spans="1:16" s="73" customFormat="1" ht="34.5" customHeight="1">
      <c r="A2617" s="1425"/>
      <c r="B2617" s="543" t="s">
        <v>210</v>
      </c>
      <c r="C2617" s="1259" t="s">
        <v>57</v>
      </c>
      <c r="D2617" s="1260"/>
      <c r="E2617" s="525" t="s">
        <v>82</v>
      </c>
      <c r="F2617" s="525" t="s">
        <v>83</v>
      </c>
      <c r="G2617" s="525" t="str">
        <f>'Marks Entry'!$R$5</f>
        <v>No Bag Day Activity</v>
      </c>
      <c r="H2617" s="521" t="s">
        <v>32</v>
      </c>
      <c r="I2617" s="1261" t="s">
        <v>58</v>
      </c>
      <c r="J2617" s="1262"/>
      <c r="K2617" s="522" t="s">
        <v>203</v>
      </c>
      <c r="L2617" s="1263" t="s">
        <v>94</v>
      </c>
      <c r="M2617" s="1264"/>
      <c r="N2617" s="535" t="s">
        <v>86</v>
      </c>
      <c r="O2617" s="1265" t="s">
        <v>101</v>
      </c>
      <c r="P2617" s="1007"/>
    </row>
    <row r="2618" spans="1:16" s="73" customFormat="1" ht="20.45" customHeight="1" thickBot="1">
      <c r="A2618" s="1425"/>
      <c r="B2618" s="543" t="s">
        <v>210</v>
      </c>
      <c r="C2618" s="1267" t="s">
        <v>59</v>
      </c>
      <c r="D2618" s="1268"/>
      <c r="E2618" s="549">
        <f>'Marks Entry'!$N$7</f>
        <v>10</v>
      </c>
      <c r="F2618" s="549">
        <f>'Marks Entry'!$Q$7</f>
        <v>10</v>
      </c>
      <c r="G2618" s="549">
        <f>'Marks Entry'!$T$7</f>
        <v>10</v>
      </c>
      <c r="H2618" s="111">
        <f>SUM(E2618:G2618)</f>
        <v>30</v>
      </c>
      <c r="I2618" s="1269">
        <f>'Marks Entry'!$X$7</f>
        <v>70</v>
      </c>
      <c r="J2618" s="1270"/>
      <c r="K2618" s="531">
        <f>SUM(H2618,I2618)</f>
        <v>100</v>
      </c>
      <c r="L2618" s="1330">
        <f>'Marks Entry'!$AA$7</f>
        <v>100</v>
      </c>
      <c r="M2618" s="1331"/>
      <c r="N2618" s="536">
        <f>H2618+I2618+L2618</f>
        <v>200</v>
      </c>
      <c r="O2618" s="1266"/>
      <c r="P2618" s="1007"/>
    </row>
    <row r="2619" spans="1:16" s="73" customFormat="1" ht="20.45" customHeight="1">
      <c r="A2619" s="1425"/>
      <c r="B2619" s="543" t="s">
        <v>210</v>
      </c>
      <c r="C2619" s="1324" t="str">
        <f>'Marks Entry'!$L$3</f>
        <v>HINDI</v>
      </c>
      <c r="D2619" s="1325"/>
      <c r="E2619" s="527">
        <f>IF($L2608="TC",0,IF($L2608="Nso",0,VLOOKUP($A2605,'Marks Entry'!$B$9:$FN$108,13,0)))</f>
        <v>0</v>
      </c>
      <c r="F2619" s="527">
        <f>IF($L2608="TC",0,IF($L2608="Nso",0,VLOOKUP($A2605,'Marks Entry'!$B$9:$FN$108,16,0)))</f>
        <v>0</v>
      </c>
      <c r="G2619" s="527">
        <f>IF($L2608="TC",0,IF($L2608="Nso",0,VLOOKUP($A2605,'Marks Entry'!$B$9:$FN$108,19,0)))</f>
        <v>0</v>
      </c>
      <c r="H2619" s="528">
        <f>SUM(E2619:G2619)</f>
        <v>0</v>
      </c>
      <c r="I2619" s="1326">
        <f>IF($L2608="TC",0,IF($L2608="Nso",0,VLOOKUP($A2605,'Marks Entry'!$B$9:$FN$108,23,0)))</f>
        <v>0</v>
      </c>
      <c r="J2619" s="1327"/>
      <c r="K2619" s="532">
        <f>SUM(H2619,I2619)</f>
        <v>0</v>
      </c>
      <c r="L2619" s="1328">
        <f>IF($L2608="TC",0,IF($L2608="Nso",0,VLOOKUP($A2605,'Marks Entry'!$B$9:$FN$108,26,0)))</f>
        <v>0</v>
      </c>
      <c r="M2619" s="1329"/>
      <c r="N2619" s="537">
        <f>SUM(H2619,I2619,L2619)</f>
        <v>0</v>
      </c>
      <c r="O2619" s="544" t="str">
        <f>IF($L2608="TC",0,IF($L2608="Nso",0,VLOOKUP($A2605,'Marks Entry'!$B$9:$FN$108,30,0)))</f>
        <v>E</v>
      </c>
      <c r="P2619" s="1007"/>
    </row>
    <row r="2620" spans="1:16" s="73" customFormat="1" ht="20.45" customHeight="1">
      <c r="A2620" s="1425"/>
      <c r="B2620" s="543" t="s">
        <v>210</v>
      </c>
      <c r="C2620" s="1271" t="str">
        <f>'Marks Entry'!$AF$3</f>
        <v>ENGLISH</v>
      </c>
      <c r="D2620" s="1272"/>
      <c r="E2620" s="527">
        <f>IF($L2608="TC",0,IF($L2608="Nso",0,VLOOKUP($A2605,'Marks Entry'!$B$9:$FN$108,33,0)))</f>
        <v>0</v>
      </c>
      <c r="F2620" s="527">
        <f>IF($L2608="TC",0,IF($L2608="Nso",0,VLOOKUP($A2605,'Marks Entry'!$B$9:$FN$108,36,0)))</f>
        <v>0</v>
      </c>
      <c r="G2620" s="527">
        <f>IF($L2608="TC",0,IF($L2608="Nso",0,VLOOKUP($A2605,'Marks Entry'!$B$9:$FN$108,39,0)))</f>
        <v>0</v>
      </c>
      <c r="H2620" s="529">
        <f t="shared" ref="H2620:H2624" si="213">SUM(E2620:G2620)</f>
        <v>0</v>
      </c>
      <c r="I2620" s="1273">
        <f>IF($L2608="TC",0,IF($L2608="Nso",0,VLOOKUP($A2605,'Marks Entry'!$B$9:$FN$108,43,0)))</f>
        <v>0</v>
      </c>
      <c r="J2620" s="1274"/>
      <c r="K2620" s="533">
        <f t="shared" ref="K2620:K2624" si="214">SUM(H2620,I2620)</f>
        <v>0</v>
      </c>
      <c r="L2620" s="1275">
        <f>IF($L2608="TC",0,IF($L2608="Nso",0,VLOOKUP($A2605,'Marks Entry'!$B$9:$FN$108,46,0)))</f>
        <v>0</v>
      </c>
      <c r="M2620" s="1276"/>
      <c r="N2620" s="537">
        <f t="shared" ref="N2620:N2624" si="215">SUM(H2620,I2620,L2620)</f>
        <v>0</v>
      </c>
      <c r="O2620" s="544" t="str">
        <f>IF($L2608="TC",0,IF($L2608="Nso",0,VLOOKUP($A2605,'Marks Entry'!$B$9:$FN$108,50,0)))</f>
        <v>E</v>
      </c>
      <c r="P2620" s="1007"/>
    </row>
    <row r="2621" spans="1:16" s="73" customFormat="1" ht="20.45" customHeight="1">
      <c r="A2621" s="1425"/>
      <c r="B2621" s="543" t="s">
        <v>210</v>
      </c>
      <c r="C2621" s="1271" t="str">
        <f>'Marks Entry'!$AZ$3</f>
        <v>SANSKRIT</v>
      </c>
      <c r="D2621" s="1272"/>
      <c r="E2621" s="527">
        <f>IF($L2608="TC",0,IF($L2608="Nso",0,VLOOKUP($A2605,'Marks Entry'!$B$9:$FN$108,53,0)))</f>
        <v>0</v>
      </c>
      <c r="F2621" s="527">
        <f>IF($L2608="TC",0,IF($L2608="TC",0,IF($L2608="Nso",0,VLOOKUP($A2605,'Marks Entry'!$B$9:$FN$108,56,0))))</f>
        <v>0</v>
      </c>
      <c r="G2621" s="527">
        <f>IF($L2608="TC",0,IF($L2608="TC",0,IF($L2608="Nso",0,VLOOKUP($A2605,'Marks Entry'!$B$9:$FN$108,59,0))))</f>
        <v>0</v>
      </c>
      <c r="H2621" s="529">
        <f t="shared" si="213"/>
        <v>0</v>
      </c>
      <c r="I2621" s="1273">
        <f>IF($L2608="TC",0,IF($L2608="Nso",0,VLOOKUP($A2605,'Marks Entry'!$B$9:$FN$108,63,0)))</f>
        <v>0</v>
      </c>
      <c r="J2621" s="1274"/>
      <c r="K2621" s="533">
        <f t="shared" si="214"/>
        <v>0</v>
      </c>
      <c r="L2621" s="1275">
        <f>IF($L2608="TC",0,IF($L2608="Nso",0,VLOOKUP($A2605,'Marks Entry'!$B$9:$FN$108,66,0)))</f>
        <v>0</v>
      </c>
      <c r="M2621" s="1276"/>
      <c r="N2621" s="537">
        <f t="shared" si="215"/>
        <v>0</v>
      </c>
      <c r="O2621" s="544" t="str">
        <f>IF($L2608="TC",0,IF($L2608="Nso",0,VLOOKUP($A2605,'Marks Entry'!$B$9:$FN$108,70,0)))</f>
        <v>E</v>
      </c>
      <c r="P2621" s="1007"/>
    </row>
    <row r="2622" spans="1:16" s="73" customFormat="1" ht="20.45" customHeight="1">
      <c r="A2622" s="1425"/>
      <c r="B2622" s="543" t="s">
        <v>210</v>
      </c>
      <c r="C2622" s="1271" t="str">
        <f>'Marks Entry'!$BT$3</f>
        <v>SCIENCE</v>
      </c>
      <c r="D2622" s="1272"/>
      <c r="E2622" s="527">
        <f>IF($L2608="TC",0,IF($L2608="Nso",0,VLOOKUP($A2605,'Marks Entry'!$B$9:$FN$108,73,0)))</f>
        <v>0</v>
      </c>
      <c r="F2622" s="527">
        <f>IF($L2608="TC",0,IF($L2608="Nso",0,VLOOKUP($A2605,'Marks Entry'!$B$9:$FN$108,76,0)))</f>
        <v>0</v>
      </c>
      <c r="G2622" s="527">
        <f>IF($L2608="TC",0,IF($L2608="Nso",0,VLOOKUP($A2605,'Marks Entry'!$B$9:$FN$108,79,0)))</f>
        <v>0</v>
      </c>
      <c r="H2622" s="529">
        <f t="shared" si="213"/>
        <v>0</v>
      </c>
      <c r="I2622" s="1273">
        <f>IF($L2608="TC",0,IF($L2608="Nso",0,VLOOKUP($A2605,'Marks Entry'!$B$9:$FN$108,83,0)))</f>
        <v>0</v>
      </c>
      <c r="J2622" s="1274"/>
      <c r="K2622" s="533">
        <f t="shared" si="214"/>
        <v>0</v>
      </c>
      <c r="L2622" s="1275">
        <f>IF($L2608="TC",0,IF($L2608="Nso",0,VLOOKUP($A2605,'Marks Entry'!$B$9:$FN$108,86,0)))</f>
        <v>0</v>
      </c>
      <c r="M2622" s="1276"/>
      <c r="N2622" s="537">
        <f t="shared" si="215"/>
        <v>0</v>
      </c>
      <c r="O2622" s="544" t="str">
        <f>IF($L2608="TC",0,IF($L2608="Nso",0,VLOOKUP($A2605,'Marks Entry'!$B$9:$FN$108,90,0)))</f>
        <v>E</v>
      </c>
      <c r="P2622" s="1007"/>
    </row>
    <row r="2623" spans="1:16" s="73" customFormat="1" ht="20.45" customHeight="1">
      <c r="A2623" s="1425"/>
      <c r="B2623" s="543" t="s">
        <v>210</v>
      </c>
      <c r="C2623" s="1271" t="str">
        <f>'Marks Entry'!$CN$3</f>
        <v>MATHEMATICS</v>
      </c>
      <c r="D2623" s="1272"/>
      <c r="E2623" s="527">
        <f>IF($L2608="TC",0,IF($L2608="Nso",0,VLOOKUP($A2605,'Marks Entry'!$B$9:$FN$108,93,0)))</f>
        <v>0</v>
      </c>
      <c r="F2623" s="527">
        <f>IF($L2608="TC",0,IF($L2608="Nso",0,VLOOKUP($A2605,'Marks Entry'!$B$9:$FN$108,96,0)))</f>
        <v>0</v>
      </c>
      <c r="G2623" s="527">
        <f>IF($L2608="TC",0,IF($L2608="Nso",0,VLOOKUP($A2605,'Marks Entry'!$B$9:$FN$108,99,0)))</f>
        <v>0</v>
      </c>
      <c r="H2623" s="529">
        <f t="shared" si="213"/>
        <v>0</v>
      </c>
      <c r="I2623" s="1273">
        <f>IF($L2608="TC",0,IF($L2608="Nso",0,VLOOKUP($A2605,'Marks Entry'!$B$9:$FN$108,103,0)))</f>
        <v>0</v>
      </c>
      <c r="J2623" s="1274"/>
      <c r="K2623" s="533">
        <f t="shared" si="214"/>
        <v>0</v>
      </c>
      <c r="L2623" s="1275">
        <f>IF($L2608="TC",0,IF($L2608="Nso",0,VLOOKUP($A2605,'Marks Entry'!$B$9:$FN$108,106,0)))</f>
        <v>0</v>
      </c>
      <c r="M2623" s="1276"/>
      <c r="N2623" s="537">
        <f t="shared" si="215"/>
        <v>0</v>
      </c>
      <c r="O2623" s="544" t="str">
        <f>IF($L2608="TC",0,IF($L2608="Nso",0,VLOOKUP($A2605,'Marks Entry'!$B$9:$FN$108,110,0)))</f>
        <v>E</v>
      </c>
      <c r="P2623" s="1007"/>
    </row>
    <row r="2624" spans="1:16" s="73" customFormat="1" ht="20.45" customHeight="1" thickBot="1">
      <c r="A2624" s="1425"/>
      <c r="B2624" s="543" t="s">
        <v>210</v>
      </c>
      <c r="C2624" s="1277" t="str">
        <f>'Marks Entry'!$DH$3</f>
        <v>SOCIAL SCIENCE</v>
      </c>
      <c r="D2624" s="1278"/>
      <c r="E2624" s="527">
        <f>IF($L2608="TC",0,IF($L2608="Nso",0,VLOOKUP($A2605,'Marks Entry'!$B$9:$FN$108,113,0)))</f>
        <v>0</v>
      </c>
      <c r="F2624" s="527">
        <f>IF($L2608="TC",0,IF($L2608="Nso",0,VLOOKUP($A2605,'Marks Entry'!$B$9:$FN$108,116,0)))</f>
        <v>0</v>
      </c>
      <c r="G2624" s="527">
        <f>IF($L2608="TC",0,IF($L2608="Nso",0,VLOOKUP($A2605,'Marks Entry'!$B$9:$FN$108,119,0)))</f>
        <v>0</v>
      </c>
      <c r="H2624" s="530">
        <f t="shared" si="213"/>
        <v>0</v>
      </c>
      <c r="I2624" s="1279">
        <f>IF($L2608="TC",0,IF($L2608="Nso",0,VLOOKUP($A2605,'Marks Entry'!$B$9:$FN$108,123,0)))</f>
        <v>0</v>
      </c>
      <c r="J2624" s="1280"/>
      <c r="K2624" s="534">
        <f t="shared" si="214"/>
        <v>0</v>
      </c>
      <c r="L2624" s="1281">
        <f>IF($L2608="TC",0,IF($L2608="Nso",0,VLOOKUP($A2605,'Marks Entry'!$B$9:$FN$108,126,0)))</f>
        <v>0</v>
      </c>
      <c r="M2624" s="1282"/>
      <c r="N2624" s="537">
        <f t="shared" si="215"/>
        <v>0</v>
      </c>
      <c r="O2624" s="544" t="str">
        <f>IF($L2608="TC",0,IF($L2608="Nso",0,VLOOKUP($A2605,'Marks Entry'!$B$9:$FN$108,130,0)))</f>
        <v>E</v>
      </c>
      <c r="P2624" s="1007"/>
    </row>
    <row r="2625" spans="1:16" s="73" customFormat="1" ht="20.45" customHeight="1">
      <c r="A2625" s="1425"/>
      <c r="B2625" s="543" t="s">
        <v>210</v>
      </c>
      <c r="C2625" s="1350" t="s">
        <v>87</v>
      </c>
      <c r="D2625" s="1351"/>
      <c r="E2625" s="1352"/>
      <c r="F2625" s="1356" t="s">
        <v>88</v>
      </c>
      <c r="G2625" s="1357"/>
      <c r="H2625" s="1358" t="s">
        <v>89</v>
      </c>
      <c r="I2625" s="1358"/>
      <c r="J2625" s="1359" t="s">
        <v>44</v>
      </c>
      <c r="K2625" s="1360"/>
      <c r="L2625" s="236" t="s">
        <v>95</v>
      </c>
      <c r="M2625" s="691" t="s">
        <v>208</v>
      </c>
      <c r="N2625" s="200" t="s">
        <v>42</v>
      </c>
      <c r="O2625" s="545" t="s">
        <v>46</v>
      </c>
      <c r="P2625" s="1007"/>
    </row>
    <row r="2626" spans="1:16" s="73" customFormat="1" ht="20.45" customHeight="1" thickBot="1">
      <c r="A2626" s="1425"/>
      <c r="B2626" s="543" t="s">
        <v>210</v>
      </c>
      <c r="C2626" s="1353"/>
      <c r="D2626" s="1354"/>
      <c r="E2626" s="1355"/>
      <c r="F2626" s="1361">
        <f>IF($L2608="TC",0,IF($L2608="Nso",0,VLOOKUP($A2605,'Marks Entry'!$B$9:$FN$108,161,0)))</f>
        <v>1200</v>
      </c>
      <c r="G2626" s="1362"/>
      <c r="H2626" s="1363">
        <f>IF($L2608="TC",0,IF($L2608="Nso",0,VLOOKUP($A2605,'Marks Entry'!$B$9:$FN$108,162,0)))</f>
        <v>0</v>
      </c>
      <c r="I2626" s="1363"/>
      <c r="J2626" s="1364">
        <f>IF($L2608="TC",0,IF($L2608="Nso",0,VLOOKUP($A2605,'Marks Entry'!$B$9:$FN$108,163,0)))</f>
        <v>0</v>
      </c>
      <c r="K2626" s="1365"/>
      <c r="L2626" s="237" t="str">
        <f>IF($L2608="TC",0,IF($L2608="Nso",0,VLOOKUP($A2605,'Marks Entry'!$B$9:$FN$108,164,0)))</f>
        <v/>
      </c>
      <c r="M2626" s="237" t="str">
        <f>IF($L2608="TC",0,IF($L2608="Nso",0,VLOOKUP($A2605,'Marks Entry'!$B$9:$FN$108,165,0)))</f>
        <v/>
      </c>
      <c r="N2626" s="542" t="str">
        <f>IF($L2608="TC","TC",IF($L2608="Nso","NSO",VLOOKUP($A2605,'Marks Entry'!$B$9:$FN$108,166,0)))</f>
        <v>PROMOTED</v>
      </c>
      <c r="O2626" s="546" t="str">
        <f>IF($L2608="Nso",0,VLOOKUP($A2605,'Marks Entry'!$B$9:$FN$108,168,0))</f>
        <v/>
      </c>
      <c r="P2626" s="1007"/>
    </row>
    <row r="2627" spans="1:16" s="73" customFormat="1" ht="20.45" customHeight="1">
      <c r="A2627" s="1425"/>
      <c r="B2627" s="543" t="s">
        <v>210</v>
      </c>
      <c r="C2627" s="1332" t="s">
        <v>62</v>
      </c>
      <c r="D2627" s="1333"/>
      <c r="E2627" s="1333"/>
      <c r="F2627" s="1333"/>
      <c r="G2627" s="1333"/>
      <c r="H2627" s="1333"/>
      <c r="I2627" s="1334"/>
      <c r="J2627" s="1335" t="s">
        <v>63</v>
      </c>
      <c r="K2627" s="1335"/>
      <c r="L2627" s="1336"/>
      <c r="M2627" s="238">
        <f>IF($L2608="TC",0,IF($L2608="Nso",0,VLOOKUP($A2605,'Marks Entry'!$B$9:$FN$108,158,0)))</f>
        <v>0</v>
      </c>
      <c r="N2627" s="1337" t="s">
        <v>104</v>
      </c>
      <c r="O2627" s="1338"/>
      <c r="P2627" s="1007"/>
    </row>
    <row r="2628" spans="1:16" s="73" customFormat="1" ht="20.45" customHeight="1" thickBot="1">
      <c r="A2628" s="1425"/>
      <c r="B2628" s="543" t="s">
        <v>210</v>
      </c>
      <c r="C2628" s="1339" t="s">
        <v>57</v>
      </c>
      <c r="D2628" s="1340"/>
      <c r="E2628" s="1340"/>
      <c r="F2628" s="1341" t="s">
        <v>168</v>
      </c>
      <c r="G2628" s="1341"/>
      <c r="H2628" s="1341"/>
      <c r="I2628" s="523" t="s">
        <v>50</v>
      </c>
      <c r="J2628" s="1342" t="s">
        <v>64</v>
      </c>
      <c r="K2628" s="1342"/>
      <c r="L2628" s="1343"/>
      <c r="M2628" s="239">
        <f>IF($L2608="TC",0,IF($L2608="Nso",0,VLOOKUP($A2605,'Marks Entry'!$B$9:$FN$108,159,0)))</f>
        <v>0</v>
      </c>
      <c r="N2628" s="1344" t="str">
        <f>IF($L2608="TC",0,IF($L2608="Nso",0,VLOOKUP($A2605,'Marks Entry'!$B$9:$FN$108,160,0)))</f>
        <v/>
      </c>
      <c r="O2628" s="1345"/>
      <c r="P2628" s="1007"/>
    </row>
    <row r="2629" spans="1:16" s="73" customFormat="1" ht="20.45" customHeight="1">
      <c r="A2629" s="1425"/>
      <c r="B2629" s="543" t="s">
        <v>210</v>
      </c>
      <c r="C2629" s="1339"/>
      <c r="D2629" s="1340"/>
      <c r="E2629" s="1340"/>
      <c r="F2629" s="1341"/>
      <c r="G2629" s="1341"/>
      <c r="H2629" s="1341"/>
      <c r="I2629" s="524" t="s">
        <v>102</v>
      </c>
      <c r="J2629" s="1346" t="s">
        <v>65</v>
      </c>
      <c r="K2629" s="1346"/>
      <c r="L2629" s="1347"/>
      <c r="M2629" s="1348" t="str">
        <f>IF($L2608="TC",0,IF($L2608="Nso",0,VLOOKUP($A2605,'Marks Entry'!$B$9:$FN$108,169,0)))</f>
        <v>Need Improvement</v>
      </c>
      <c r="N2629" s="1348"/>
      <c r="O2629" s="1349"/>
      <c r="P2629" s="1007"/>
    </row>
    <row r="2630" spans="1:16" s="73" customFormat="1" ht="20.45" customHeight="1">
      <c r="A2630" s="1425"/>
      <c r="B2630" s="543" t="s">
        <v>210</v>
      </c>
      <c r="C2630" s="1397" t="str">
        <f>'Marks Entry'!$EB$3</f>
        <v>Work Exp.</v>
      </c>
      <c r="D2630" s="1398"/>
      <c r="E2630" s="1399"/>
      <c r="F2630" s="1400" t="str">
        <f>IF($L2608="TC",0,IF($L2608="Nso",0,VLOOKUP($A2605,'Marks Entry'!$B$9:$GM$108,186,0)))</f>
        <v>0/100</v>
      </c>
      <c r="G2630" s="1400"/>
      <c r="H2630" s="1400"/>
      <c r="I2630" s="59" t="str">
        <f>IF($L2608="TC",0,IF($L2608="Nso",0,VLOOKUP($A2605,'Marks Entry'!$B$9:$GM$108,139,0)))</f>
        <v>E</v>
      </c>
      <c r="J2630" s="1401" t="s">
        <v>81</v>
      </c>
      <c r="K2630" s="1401"/>
      <c r="L2630" s="1402"/>
      <c r="M2630" s="1403">
        <f>'Marks Entry'!$AA$2</f>
        <v>45041</v>
      </c>
      <c r="N2630" s="1403"/>
      <c r="O2630" s="1404"/>
      <c r="P2630" s="1007"/>
    </row>
    <row r="2631" spans="1:16" s="73" customFormat="1" ht="20.45" customHeight="1">
      <c r="A2631" s="1425"/>
      <c r="B2631" s="543" t="s">
        <v>210</v>
      </c>
      <c r="C2631" s="1405" t="str">
        <f>'Marks Entry'!$EK$3</f>
        <v>Art Edu.</v>
      </c>
      <c r="D2631" s="1400"/>
      <c r="E2631" s="1400"/>
      <c r="F2631" s="1406" t="str">
        <f>IF($L2608="TC",0,IF($L2608="Nso",0,VLOOKUP($A2605,'Marks Entry'!$B$9:$GM$108,190,0)))</f>
        <v>0/100</v>
      </c>
      <c r="G2631" s="1407"/>
      <c r="H2631" s="1408"/>
      <c r="I2631" s="59" t="str">
        <f>IF($L2608="TC",0,IF($L2608="Nso",0,VLOOKUP($A2605,'Marks Entry'!$B$9:$GM$108,148,0)))</f>
        <v>E</v>
      </c>
      <c r="J2631" s="1409"/>
      <c r="K2631" s="1409"/>
      <c r="L2631" s="1410"/>
      <c r="M2631" s="1410"/>
      <c r="N2631" s="1410"/>
      <c r="O2631" s="1411"/>
      <c r="P2631" s="1007"/>
    </row>
    <row r="2632" spans="1:16" s="73" customFormat="1" ht="20.45" customHeight="1">
      <c r="A2632" s="1425"/>
      <c r="B2632" s="543" t="s">
        <v>210</v>
      </c>
      <c r="C2632" s="1366" t="str">
        <f>'Marks Entry'!$ET$3</f>
        <v>HEALTH &amp; PHY. EDU.</v>
      </c>
      <c r="D2632" s="1367"/>
      <c r="E2632" s="1367"/>
      <c r="F2632" s="1368" t="str">
        <f>IF($L2608="TC",0,IF($L2608="Nso",0,VLOOKUP($A2605,'Marks Entry'!$B$9:$GM$108,194,0)))</f>
        <v>0/100</v>
      </c>
      <c r="G2632" s="1369"/>
      <c r="H2632" s="1370"/>
      <c r="I2632" s="59" t="str">
        <f>IF($L2608="TC",0,IF($L2608="Nso",0,VLOOKUP($A2605,'Marks Entry'!$B$9:$GM$108,157,0)))</f>
        <v>E</v>
      </c>
      <c r="J2632" s="1371" t="s">
        <v>77</v>
      </c>
      <c r="K2632" s="1372"/>
      <c r="L2632" s="1373"/>
      <c r="M2632" s="1377"/>
      <c r="N2632" s="1372"/>
      <c r="O2632" s="1378"/>
      <c r="P2632" s="1007"/>
    </row>
    <row r="2633" spans="1:16" s="73" customFormat="1" ht="20.45" customHeight="1">
      <c r="A2633" s="1425"/>
      <c r="B2633" s="543" t="s">
        <v>210</v>
      </c>
      <c r="C2633" s="1381" t="s">
        <v>66</v>
      </c>
      <c r="D2633" s="1382"/>
      <c r="E2633" s="1382"/>
      <c r="F2633" s="1382"/>
      <c r="G2633" s="1382"/>
      <c r="H2633" s="1382"/>
      <c r="I2633" s="1383"/>
      <c r="J2633" s="1374"/>
      <c r="K2633" s="1375"/>
      <c r="L2633" s="1376"/>
      <c r="M2633" s="1379"/>
      <c r="N2633" s="1375"/>
      <c r="O2633" s="1380"/>
      <c r="P2633" s="1007"/>
    </row>
    <row r="2634" spans="1:16" s="73" customFormat="1" ht="20.45" customHeight="1" thickBot="1">
      <c r="A2634" s="1425"/>
      <c r="B2634" s="543" t="s">
        <v>210</v>
      </c>
      <c r="C2634" s="60" t="s">
        <v>67</v>
      </c>
      <c r="D2634" s="1384" t="s">
        <v>72</v>
      </c>
      <c r="E2634" s="1385"/>
      <c r="F2634" s="1384" t="s">
        <v>73</v>
      </c>
      <c r="G2634" s="1386"/>
      <c r="H2634" s="1386"/>
      <c r="I2634" s="1387"/>
      <c r="J2634" s="1388" t="s">
        <v>78</v>
      </c>
      <c r="K2634" s="1389"/>
      <c r="L2634" s="1389"/>
      <c r="M2634" s="1389"/>
      <c r="N2634" s="1389"/>
      <c r="O2634" s="1390"/>
      <c r="P2634" s="1007"/>
    </row>
    <row r="2635" spans="1:16" s="73" customFormat="1" ht="20.45" customHeight="1">
      <c r="A2635" s="1425"/>
      <c r="B2635" s="543" t="s">
        <v>210</v>
      </c>
      <c r="C2635" s="690" t="s">
        <v>68</v>
      </c>
      <c r="D2635" s="1328" t="s">
        <v>211</v>
      </c>
      <c r="E2635" s="1327"/>
      <c r="F2635" s="1394" t="s">
        <v>74</v>
      </c>
      <c r="G2635" s="1395"/>
      <c r="H2635" s="1395"/>
      <c r="I2635" s="1396"/>
      <c r="J2635" s="1391"/>
      <c r="K2635" s="1392"/>
      <c r="L2635" s="1392"/>
      <c r="M2635" s="1392"/>
      <c r="N2635" s="1392"/>
      <c r="O2635" s="1393"/>
      <c r="P2635" s="1007"/>
    </row>
    <row r="2636" spans="1:16" s="73" customFormat="1" ht="20.45" customHeight="1">
      <c r="A2636" s="1425"/>
      <c r="B2636" s="543" t="s">
        <v>210</v>
      </c>
      <c r="C2636" s="689" t="s">
        <v>69</v>
      </c>
      <c r="D2636" s="1275" t="s">
        <v>212</v>
      </c>
      <c r="E2636" s="1274"/>
      <c r="F2636" s="1413" t="s">
        <v>75</v>
      </c>
      <c r="G2636" s="1414"/>
      <c r="H2636" s="1414"/>
      <c r="I2636" s="1415"/>
      <c r="J2636" s="1391"/>
      <c r="K2636" s="1392"/>
      <c r="L2636" s="1392"/>
      <c r="M2636" s="1392"/>
      <c r="N2636" s="1392"/>
      <c r="O2636" s="1393"/>
      <c r="P2636" s="1007"/>
    </row>
    <row r="2637" spans="1:16" s="73" customFormat="1" ht="20.45" customHeight="1">
      <c r="A2637" s="1425"/>
      <c r="B2637" s="543" t="s">
        <v>210</v>
      </c>
      <c r="C2637" s="689" t="s">
        <v>71</v>
      </c>
      <c r="D2637" s="1275" t="s">
        <v>213</v>
      </c>
      <c r="E2637" s="1274"/>
      <c r="F2637" s="1413" t="s">
        <v>76</v>
      </c>
      <c r="G2637" s="1414"/>
      <c r="H2637" s="1414"/>
      <c r="I2637" s="1415"/>
      <c r="J2637" s="1416" t="s">
        <v>90</v>
      </c>
      <c r="K2637" s="1417"/>
      <c r="L2637" s="1417"/>
      <c r="M2637" s="1417"/>
      <c r="N2637" s="1417"/>
      <c r="O2637" s="1418"/>
      <c r="P2637" s="1007"/>
    </row>
    <row r="2638" spans="1:16" s="73" customFormat="1" ht="20.45" customHeight="1">
      <c r="A2638" s="1425"/>
      <c r="B2638" s="543" t="s">
        <v>210</v>
      </c>
      <c r="C2638" s="689" t="s">
        <v>70</v>
      </c>
      <c r="D2638" s="1275" t="s">
        <v>214</v>
      </c>
      <c r="E2638" s="1274"/>
      <c r="F2638" s="1413" t="s">
        <v>103</v>
      </c>
      <c r="G2638" s="1414"/>
      <c r="H2638" s="1414"/>
      <c r="I2638" s="1415"/>
      <c r="J2638" s="1416"/>
      <c r="K2638" s="1417"/>
      <c r="L2638" s="1417"/>
      <c r="M2638" s="1417"/>
      <c r="N2638" s="1417"/>
      <c r="O2638" s="1418"/>
      <c r="P2638" s="1007"/>
    </row>
    <row r="2639" spans="1:16" s="73" customFormat="1" ht="20.45" customHeight="1" thickBot="1">
      <c r="A2639" s="1425"/>
      <c r="B2639" s="547" t="s">
        <v>210</v>
      </c>
      <c r="C2639" s="548" t="s">
        <v>153</v>
      </c>
      <c r="D2639" s="1281" t="s">
        <v>215</v>
      </c>
      <c r="E2639" s="1280"/>
      <c r="F2639" s="1422" t="s">
        <v>216</v>
      </c>
      <c r="G2639" s="1423"/>
      <c r="H2639" s="1423"/>
      <c r="I2639" s="1424"/>
      <c r="J2639" s="1419"/>
      <c r="K2639" s="1420"/>
      <c r="L2639" s="1420"/>
      <c r="M2639" s="1420"/>
      <c r="N2639" s="1420"/>
      <c r="O2639" s="1421"/>
      <c r="P2639" s="1007"/>
    </row>
    <row r="2640" spans="1:16" s="73" customFormat="1" ht="9.75" customHeight="1">
      <c r="A2640" s="1303"/>
      <c r="B2640" s="1303"/>
      <c r="C2640" s="1303"/>
      <c r="D2640" s="1303"/>
      <c r="E2640" s="1303"/>
      <c r="F2640" s="1303"/>
      <c r="G2640" s="1303"/>
      <c r="H2640" s="1303"/>
      <c r="I2640" s="1303"/>
      <c r="J2640" s="1303"/>
      <c r="K2640" s="1303"/>
      <c r="L2640" s="1303"/>
      <c r="M2640" s="1303"/>
      <c r="N2640" s="1303"/>
      <c r="O2640" s="1303"/>
      <c r="P2640" s="1303"/>
    </row>
    <row r="2641" spans="1:16" hidden="1"/>
    <row r="2642" spans="1:16" s="73" customFormat="1" ht="17.25" customHeight="1" thickBot="1">
      <c r="A2642" s="241">
        <f>A2605+1</f>
        <v>73</v>
      </c>
      <c r="B2642" s="1302" t="s">
        <v>53</v>
      </c>
      <c r="C2642" s="1302"/>
      <c r="D2642" s="1302"/>
      <c r="E2642" s="1302"/>
      <c r="F2642" s="1302"/>
      <c r="G2642" s="1302"/>
      <c r="H2642" s="1302"/>
      <c r="I2642" s="1302"/>
      <c r="J2642" s="1302"/>
      <c r="K2642" s="1302"/>
      <c r="L2642" s="1302"/>
      <c r="M2642" s="1302"/>
      <c r="N2642" s="1302"/>
      <c r="O2642" s="1302"/>
      <c r="P2642" s="1007"/>
    </row>
    <row r="2643" spans="1:16" s="73" customFormat="1" ht="44.25" customHeight="1">
      <c r="A2643" s="1425"/>
      <c r="B2643" s="1304" t="str">
        <f>IF(L2645&gt;0,CONCATENATE(I2645,L2645),0)</f>
        <v>Roll No.:-973</v>
      </c>
      <c r="C2643" s="1306"/>
      <c r="D2643" s="1308" t="str">
        <f>Master!$E$8</f>
        <v>Govt. Sr. Secondary School Raimalwada</v>
      </c>
      <c r="E2643" s="1309"/>
      <c r="F2643" s="1309"/>
      <c r="G2643" s="1309"/>
      <c r="H2643" s="1309"/>
      <c r="I2643" s="1309"/>
      <c r="J2643" s="1309"/>
      <c r="K2643" s="1309"/>
      <c r="L2643" s="1309"/>
      <c r="M2643" s="1309"/>
      <c r="N2643" s="1309"/>
      <c r="O2643" s="1310"/>
      <c r="P2643" s="1007"/>
    </row>
    <row r="2644" spans="1:16" s="73" customFormat="1" ht="26.25" customHeight="1" thickBot="1">
      <c r="A2644" s="1425"/>
      <c r="B2644" s="1305"/>
      <c r="C2644" s="1307"/>
      <c r="D2644" s="1311" t="str">
        <f>Master!$E$11</f>
        <v>P.S.-Bapini (Jodhpur)</v>
      </c>
      <c r="E2644" s="1311"/>
      <c r="F2644" s="1311"/>
      <c r="G2644" s="1311"/>
      <c r="H2644" s="1311"/>
      <c r="I2644" s="1311"/>
      <c r="J2644" s="1311"/>
      <c r="K2644" s="1311"/>
      <c r="L2644" s="1311"/>
      <c r="M2644" s="1311"/>
      <c r="N2644" s="1311"/>
      <c r="O2644" s="1312"/>
      <c r="P2644" s="1007"/>
    </row>
    <row r="2645" spans="1:16" s="73" customFormat="1" ht="15" customHeight="1">
      <c r="A2645" s="1425"/>
      <c r="B2645" s="1313"/>
      <c r="C2645" s="1314" t="s">
        <v>163</v>
      </c>
      <c r="D2645" s="1315"/>
      <c r="E2645" s="1315"/>
      <c r="F2645" s="1315"/>
      <c r="G2645" s="1315"/>
      <c r="H2645" s="1316"/>
      <c r="I2645" s="1320" t="s">
        <v>125</v>
      </c>
      <c r="J2645" s="1321"/>
      <c r="K2645" s="1321"/>
      <c r="L2645" s="1286">
        <f>VLOOKUP(A2642,'Marks Entry'!$B$9:$G$108,6)</f>
        <v>973</v>
      </c>
      <c r="M2645" s="1288" t="str">
        <f>CONCATENATE('Marks Entry'!$C$3,"0",'Marks Entry'!$G$3)</f>
        <v>School U-Dise Code :-08151106901</v>
      </c>
      <c r="N2645" s="1289"/>
      <c r="O2645" s="1290"/>
      <c r="P2645" s="1007"/>
    </row>
    <row r="2646" spans="1:16" s="73" customFormat="1" ht="15" customHeight="1">
      <c r="A2646" s="1425"/>
      <c r="B2646" s="1313"/>
      <c r="C2646" s="1314"/>
      <c r="D2646" s="1315"/>
      <c r="E2646" s="1315"/>
      <c r="F2646" s="1315"/>
      <c r="G2646" s="1315"/>
      <c r="H2646" s="1316"/>
      <c r="I2646" s="1320"/>
      <c r="J2646" s="1321"/>
      <c r="K2646" s="1321"/>
      <c r="L2646" s="1286"/>
      <c r="M2646" s="1291" t="str">
        <f>CONCATENATE('Marks Entry'!$I$3,'Marks Entry'!$J$3)</f>
        <v>Session :-2022-23</v>
      </c>
      <c r="N2646" s="1292"/>
      <c r="O2646" s="1293"/>
      <c r="P2646" s="1007"/>
    </row>
    <row r="2647" spans="1:16" s="73" customFormat="1" ht="15" customHeight="1" thickBot="1">
      <c r="A2647" s="1425"/>
      <c r="B2647" s="1313"/>
      <c r="C2647" s="1317"/>
      <c r="D2647" s="1318"/>
      <c r="E2647" s="1318"/>
      <c r="F2647" s="1318"/>
      <c r="G2647" s="1318"/>
      <c r="H2647" s="1319"/>
      <c r="I2647" s="1322"/>
      <c r="J2647" s="1323"/>
      <c r="K2647" s="1323"/>
      <c r="L2647" s="1287"/>
      <c r="M2647" s="1294"/>
      <c r="N2647" s="1295"/>
      <c r="O2647" s="1296"/>
      <c r="P2647" s="1007"/>
    </row>
    <row r="2648" spans="1:16" s="73" customFormat="1" ht="19.5" customHeight="1">
      <c r="A2648" s="1425"/>
      <c r="B2648" s="543" t="s">
        <v>210</v>
      </c>
      <c r="C2648" s="1297" t="s">
        <v>21</v>
      </c>
      <c r="D2648" s="1298"/>
      <c r="E2648" s="1298"/>
      <c r="F2648" s="1298"/>
      <c r="G2648" s="1299"/>
      <c r="H2648" s="13" t="s">
        <v>161</v>
      </c>
      <c r="I2648" s="1300">
        <f>VLOOKUP($A2642,'Marks Entry'!$B$9:$FN$108,4,0)</f>
        <v>0</v>
      </c>
      <c r="J2648" s="1300"/>
      <c r="K2648" s="1300"/>
      <c r="L2648" s="1300"/>
      <c r="M2648" s="1300"/>
      <c r="N2648" s="1300"/>
      <c r="O2648" s="1301"/>
      <c r="P2648" s="1007"/>
    </row>
    <row r="2649" spans="1:16" s="73" customFormat="1" ht="19.5" customHeight="1">
      <c r="A2649" s="1425"/>
      <c r="B2649" s="543" t="s">
        <v>210</v>
      </c>
      <c r="C2649" s="1283" t="s">
        <v>23</v>
      </c>
      <c r="D2649" s="1284"/>
      <c r="E2649" s="1284"/>
      <c r="F2649" s="1284"/>
      <c r="G2649" s="1285"/>
      <c r="H2649" s="25" t="s">
        <v>161</v>
      </c>
      <c r="I2649" s="1252">
        <f>VLOOKUP($A2642,'Marks Entry'!$B$9:$FN$108,7,0)</f>
        <v>0</v>
      </c>
      <c r="J2649" s="1252"/>
      <c r="K2649" s="1252"/>
      <c r="L2649" s="1252"/>
      <c r="M2649" s="1252"/>
      <c r="N2649" s="1252"/>
      <c r="O2649" s="1253"/>
      <c r="P2649" s="1007"/>
    </row>
    <row r="2650" spans="1:16" s="73" customFormat="1" ht="19.5" customHeight="1">
      <c r="A2650" s="1425"/>
      <c r="B2650" s="543" t="s">
        <v>210</v>
      </c>
      <c r="C2650" s="1283" t="s">
        <v>24</v>
      </c>
      <c r="D2650" s="1284"/>
      <c r="E2650" s="1284"/>
      <c r="F2650" s="1284"/>
      <c r="G2650" s="1285"/>
      <c r="H2650" s="25" t="s">
        <v>161</v>
      </c>
      <c r="I2650" s="1252">
        <f>VLOOKUP($A2642,'Marks Entry'!$B$9:$FN$108,8,0)</f>
        <v>0</v>
      </c>
      <c r="J2650" s="1252"/>
      <c r="K2650" s="1252"/>
      <c r="L2650" s="1252"/>
      <c r="M2650" s="1252"/>
      <c r="N2650" s="1252"/>
      <c r="O2650" s="1253"/>
      <c r="P2650" s="1007"/>
    </row>
    <row r="2651" spans="1:16" s="73" customFormat="1" ht="19.5" customHeight="1">
      <c r="A2651" s="1425"/>
      <c r="B2651" s="543" t="s">
        <v>210</v>
      </c>
      <c r="C2651" s="1283" t="s">
        <v>55</v>
      </c>
      <c r="D2651" s="1284"/>
      <c r="E2651" s="1284"/>
      <c r="F2651" s="1284"/>
      <c r="G2651" s="1285"/>
      <c r="H2651" s="25" t="s">
        <v>161</v>
      </c>
      <c r="I2651" s="1252">
        <f>VLOOKUP($A2642,'Marks Entry'!$B$9:$FN$108,9,0)</f>
        <v>0</v>
      </c>
      <c r="J2651" s="1252"/>
      <c r="K2651" s="1252"/>
      <c r="L2651" s="1252"/>
      <c r="M2651" s="1252"/>
      <c r="N2651" s="1252"/>
      <c r="O2651" s="1253"/>
      <c r="P2651" s="1007"/>
    </row>
    <row r="2652" spans="1:16" s="73" customFormat="1" ht="19.5" customHeight="1">
      <c r="A2652" s="1425"/>
      <c r="B2652" s="543" t="s">
        <v>210</v>
      </c>
      <c r="C2652" s="1283" t="s">
        <v>56</v>
      </c>
      <c r="D2652" s="1284"/>
      <c r="E2652" s="1284"/>
      <c r="F2652" s="1284"/>
      <c r="G2652" s="1285"/>
      <c r="H2652" s="25" t="s">
        <v>161</v>
      </c>
      <c r="I2652" s="1251" t="str">
        <f>CONCATENATE('Marks Entry'!$G$4,'Marks Entry'!$J$4)</f>
        <v>6(A)</v>
      </c>
      <c r="J2652" s="1252"/>
      <c r="K2652" s="1252"/>
      <c r="L2652" s="1252"/>
      <c r="M2652" s="1252"/>
      <c r="N2652" s="1252"/>
      <c r="O2652" s="1253"/>
      <c r="P2652" s="1007"/>
    </row>
    <row r="2653" spans="1:16" s="73" customFormat="1" ht="19.5" customHeight="1" thickBot="1">
      <c r="A2653" s="1425"/>
      <c r="B2653" s="543" t="s">
        <v>210</v>
      </c>
      <c r="C2653" s="1254" t="s">
        <v>26</v>
      </c>
      <c r="D2653" s="1255"/>
      <c r="E2653" s="1255"/>
      <c r="F2653" s="1255"/>
      <c r="G2653" s="1256"/>
      <c r="H2653" s="61" t="s">
        <v>161</v>
      </c>
      <c r="I2653" s="1257">
        <f>VLOOKUP($A2642,'Marks Entry'!$B$9:$FN$108,10,0)</f>
        <v>0</v>
      </c>
      <c r="J2653" s="1257"/>
      <c r="K2653" s="1257"/>
      <c r="L2653" s="1257"/>
      <c r="M2653" s="1257"/>
      <c r="N2653" s="1257"/>
      <c r="O2653" s="1258"/>
      <c r="P2653" s="1007"/>
    </row>
    <row r="2654" spans="1:16" s="73" customFormat="1" ht="34.5" customHeight="1">
      <c r="A2654" s="1425"/>
      <c r="B2654" s="543" t="s">
        <v>210</v>
      </c>
      <c r="C2654" s="1259" t="s">
        <v>57</v>
      </c>
      <c r="D2654" s="1260"/>
      <c r="E2654" s="525" t="s">
        <v>82</v>
      </c>
      <c r="F2654" s="525" t="s">
        <v>83</v>
      </c>
      <c r="G2654" s="525" t="str">
        <f>'Marks Entry'!$R$5</f>
        <v>No Bag Day Activity</v>
      </c>
      <c r="H2654" s="521" t="s">
        <v>32</v>
      </c>
      <c r="I2654" s="1261" t="s">
        <v>58</v>
      </c>
      <c r="J2654" s="1262"/>
      <c r="K2654" s="522" t="s">
        <v>203</v>
      </c>
      <c r="L2654" s="1263" t="s">
        <v>94</v>
      </c>
      <c r="M2654" s="1264"/>
      <c r="N2654" s="535" t="s">
        <v>86</v>
      </c>
      <c r="O2654" s="1265" t="s">
        <v>101</v>
      </c>
      <c r="P2654" s="1007"/>
    </row>
    <row r="2655" spans="1:16" s="73" customFormat="1" ht="20.45" customHeight="1" thickBot="1">
      <c r="A2655" s="1425"/>
      <c r="B2655" s="543" t="s">
        <v>210</v>
      </c>
      <c r="C2655" s="1267" t="s">
        <v>59</v>
      </c>
      <c r="D2655" s="1268"/>
      <c r="E2655" s="549">
        <f>'Marks Entry'!$N$7</f>
        <v>10</v>
      </c>
      <c r="F2655" s="549">
        <f>'Marks Entry'!$Q$7</f>
        <v>10</v>
      </c>
      <c r="G2655" s="549">
        <f>'Marks Entry'!$T$7</f>
        <v>10</v>
      </c>
      <c r="H2655" s="111">
        <f>SUM(E2655:G2655)</f>
        <v>30</v>
      </c>
      <c r="I2655" s="1269">
        <f>'Marks Entry'!$X$7</f>
        <v>70</v>
      </c>
      <c r="J2655" s="1270"/>
      <c r="K2655" s="531">
        <f>SUM(H2655,I2655)</f>
        <v>100</v>
      </c>
      <c r="L2655" s="1330">
        <f>'Marks Entry'!$AA$7</f>
        <v>100</v>
      </c>
      <c r="M2655" s="1331"/>
      <c r="N2655" s="536">
        <f>H2655+I2655+L2655</f>
        <v>200</v>
      </c>
      <c r="O2655" s="1266"/>
      <c r="P2655" s="1007"/>
    </row>
    <row r="2656" spans="1:16" s="73" customFormat="1" ht="20.45" customHeight="1">
      <c r="A2656" s="1425"/>
      <c r="B2656" s="543" t="s">
        <v>210</v>
      </c>
      <c r="C2656" s="1324" t="str">
        <f>'Marks Entry'!$L$3</f>
        <v>HINDI</v>
      </c>
      <c r="D2656" s="1325"/>
      <c r="E2656" s="527">
        <f>IF($L2645="TC",0,IF($L2645="Nso",0,VLOOKUP($A2642,'Marks Entry'!$B$9:$FN$108,13,0)))</f>
        <v>0</v>
      </c>
      <c r="F2656" s="527">
        <f>IF($L2645="TC",0,IF($L2645="Nso",0,VLOOKUP($A2642,'Marks Entry'!$B$9:$FN$108,16,0)))</f>
        <v>0</v>
      </c>
      <c r="G2656" s="527">
        <f>IF($L2645="TC",0,IF($L2645="Nso",0,VLOOKUP($A2642,'Marks Entry'!$B$9:$FN$108,19,0)))</f>
        <v>0</v>
      </c>
      <c r="H2656" s="528">
        <f>SUM(E2656:G2656)</f>
        <v>0</v>
      </c>
      <c r="I2656" s="1326">
        <f>IF($L2645="TC",0,IF($L2645="Nso",0,VLOOKUP($A2642,'Marks Entry'!$B$9:$FN$108,23,0)))</f>
        <v>0</v>
      </c>
      <c r="J2656" s="1327"/>
      <c r="K2656" s="532">
        <f>SUM(H2656,I2656)</f>
        <v>0</v>
      </c>
      <c r="L2656" s="1328">
        <f>IF($L2645="TC",0,IF($L2645="Nso",0,VLOOKUP($A2642,'Marks Entry'!$B$9:$FN$108,26,0)))</f>
        <v>0</v>
      </c>
      <c r="M2656" s="1329"/>
      <c r="N2656" s="537">
        <f>SUM(H2656,I2656,L2656)</f>
        <v>0</v>
      </c>
      <c r="O2656" s="544" t="str">
        <f>IF($L2645="TC",0,IF($L2645="Nso",0,VLOOKUP($A2642,'Marks Entry'!$B$9:$FN$108,30,0)))</f>
        <v>E</v>
      </c>
      <c r="P2656" s="1007"/>
    </row>
    <row r="2657" spans="1:16" s="73" customFormat="1" ht="20.45" customHeight="1">
      <c r="A2657" s="1425"/>
      <c r="B2657" s="543" t="s">
        <v>210</v>
      </c>
      <c r="C2657" s="1271" t="str">
        <f>'Marks Entry'!$AF$3</f>
        <v>ENGLISH</v>
      </c>
      <c r="D2657" s="1272"/>
      <c r="E2657" s="527">
        <f>IF($L2645="TC",0,IF($L2645="Nso",0,VLOOKUP($A2642,'Marks Entry'!$B$9:$FN$108,33,0)))</f>
        <v>0</v>
      </c>
      <c r="F2657" s="527">
        <f>IF($L2645="TC",0,IF($L2645="Nso",0,VLOOKUP($A2642,'Marks Entry'!$B$9:$FN$108,36,0)))</f>
        <v>0</v>
      </c>
      <c r="G2657" s="527">
        <f>IF($L2645="TC",0,IF($L2645="Nso",0,VLOOKUP($A2642,'Marks Entry'!$B$9:$FN$108,39,0)))</f>
        <v>0</v>
      </c>
      <c r="H2657" s="529">
        <f t="shared" ref="H2657:H2661" si="216">SUM(E2657:G2657)</f>
        <v>0</v>
      </c>
      <c r="I2657" s="1273">
        <f>IF($L2645="TC",0,IF($L2645="Nso",0,VLOOKUP($A2642,'Marks Entry'!$B$9:$FN$108,43,0)))</f>
        <v>0</v>
      </c>
      <c r="J2657" s="1274"/>
      <c r="K2657" s="533">
        <f t="shared" ref="K2657:K2661" si="217">SUM(H2657,I2657)</f>
        <v>0</v>
      </c>
      <c r="L2657" s="1275">
        <f>IF($L2645="TC",0,IF($L2645="Nso",0,VLOOKUP($A2642,'Marks Entry'!$B$9:$FN$108,46,0)))</f>
        <v>0</v>
      </c>
      <c r="M2657" s="1276"/>
      <c r="N2657" s="537">
        <f t="shared" ref="N2657:N2661" si="218">SUM(H2657,I2657,L2657)</f>
        <v>0</v>
      </c>
      <c r="O2657" s="544" t="str">
        <f>IF($L2645="TC",0,IF($L2645="Nso",0,VLOOKUP($A2642,'Marks Entry'!$B$9:$FN$108,50,0)))</f>
        <v>E</v>
      </c>
      <c r="P2657" s="1007"/>
    </row>
    <row r="2658" spans="1:16" s="73" customFormat="1" ht="20.45" customHeight="1">
      <c r="A2658" s="1425"/>
      <c r="B2658" s="543" t="s">
        <v>210</v>
      </c>
      <c r="C2658" s="1271" t="str">
        <f>'Marks Entry'!$AZ$3</f>
        <v>SANSKRIT</v>
      </c>
      <c r="D2658" s="1272"/>
      <c r="E2658" s="527">
        <f>IF($L2645="TC",0,IF($L2645="Nso",0,VLOOKUP($A2642,'Marks Entry'!$B$9:$FN$108,53,0)))</f>
        <v>0</v>
      </c>
      <c r="F2658" s="527">
        <f>IF($L2645="TC",0,IF($L2645="TC",0,IF($L2645="Nso",0,VLOOKUP($A2642,'Marks Entry'!$B$9:$FN$108,56,0))))</f>
        <v>0</v>
      </c>
      <c r="G2658" s="527">
        <f>IF($L2645="TC",0,IF($L2645="TC",0,IF($L2645="Nso",0,VLOOKUP($A2642,'Marks Entry'!$B$9:$FN$108,59,0))))</f>
        <v>0</v>
      </c>
      <c r="H2658" s="529">
        <f t="shared" si="216"/>
        <v>0</v>
      </c>
      <c r="I2658" s="1273">
        <f>IF($L2645="TC",0,IF($L2645="Nso",0,VLOOKUP($A2642,'Marks Entry'!$B$9:$FN$108,63,0)))</f>
        <v>0</v>
      </c>
      <c r="J2658" s="1274"/>
      <c r="K2658" s="533">
        <f t="shared" si="217"/>
        <v>0</v>
      </c>
      <c r="L2658" s="1275">
        <f>IF($L2645="TC",0,IF($L2645="Nso",0,VLOOKUP($A2642,'Marks Entry'!$B$9:$FN$108,66,0)))</f>
        <v>0</v>
      </c>
      <c r="M2658" s="1276"/>
      <c r="N2658" s="537">
        <f t="shared" si="218"/>
        <v>0</v>
      </c>
      <c r="O2658" s="544" t="str">
        <f>IF($L2645="TC",0,IF($L2645="Nso",0,VLOOKUP($A2642,'Marks Entry'!$B$9:$FN$108,70,0)))</f>
        <v>E</v>
      </c>
      <c r="P2658" s="1007"/>
    </row>
    <row r="2659" spans="1:16" s="73" customFormat="1" ht="20.45" customHeight="1">
      <c r="A2659" s="1425"/>
      <c r="B2659" s="543" t="s">
        <v>210</v>
      </c>
      <c r="C2659" s="1271" t="str">
        <f>'Marks Entry'!$BT$3</f>
        <v>SCIENCE</v>
      </c>
      <c r="D2659" s="1272"/>
      <c r="E2659" s="527">
        <f>IF($L2645="TC",0,IF($L2645="Nso",0,VLOOKUP($A2642,'Marks Entry'!$B$9:$FN$108,73,0)))</f>
        <v>0</v>
      </c>
      <c r="F2659" s="527">
        <f>IF($L2645="TC",0,IF($L2645="Nso",0,VLOOKUP($A2642,'Marks Entry'!$B$9:$FN$108,76,0)))</f>
        <v>0</v>
      </c>
      <c r="G2659" s="527">
        <f>IF($L2645="TC",0,IF($L2645="Nso",0,VLOOKUP($A2642,'Marks Entry'!$B$9:$FN$108,79,0)))</f>
        <v>0</v>
      </c>
      <c r="H2659" s="529">
        <f t="shared" si="216"/>
        <v>0</v>
      </c>
      <c r="I2659" s="1273">
        <f>IF($L2645="TC",0,IF($L2645="Nso",0,VLOOKUP($A2642,'Marks Entry'!$B$9:$FN$108,83,0)))</f>
        <v>0</v>
      </c>
      <c r="J2659" s="1274"/>
      <c r="K2659" s="533">
        <f t="shared" si="217"/>
        <v>0</v>
      </c>
      <c r="L2659" s="1275">
        <f>IF($L2645="TC",0,IF($L2645="Nso",0,VLOOKUP($A2642,'Marks Entry'!$B$9:$FN$108,86,0)))</f>
        <v>0</v>
      </c>
      <c r="M2659" s="1276"/>
      <c r="N2659" s="537">
        <f t="shared" si="218"/>
        <v>0</v>
      </c>
      <c r="O2659" s="544" t="str">
        <f>IF($L2645="TC",0,IF($L2645="Nso",0,VLOOKUP($A2642,'Marks Entry'!$B$9:$FN$108,90,0)))</f>
        <v>E</v>
      </c>
      <c r="P2659" s="1007"/>
    </row>
    <row r="2660" spans="1:16" s="73" customFormat="1" ht="20.45" customHeight="1">
      <c r="A2660" s="1425"/>
      <c r="B2660" s="543" t="s">
        <v>210</v>
      </c>
      <c r="C2660" s="1271" t="str">
        <f>'Marks Entry'!$CN$3</f>
        <v>MATHEMATICS</v>
      </c>
      <c r="D2660" s="1272"/>
      <c r="E2660" s="527">
        <f>IF($L2645="TC",0,IF($L2645="Nso",0,VLOOKUP($A2642,'Marks Entry'!$B$9:$FN$108,93,0)))</f>
        <v>0</v>
      </c>
      <c r="F2660" s="527">
        <f>IF($L2645="TC",0,IF($L2645="Nso",0,VLOOKUP($A2642,'Marks Entry'!$B$9:$FN$108,96,0)))</f>
        <v>0</v>
      </c>
      <c r="G2660" s="527">
        <f>IF($L2645="TC",0,IF($L2645="Nso",0,VLOOKUP($A2642,'Marks Entry'!$B$9:$FN$108,99,0)))</f>
        <v>0</v>
      </c>
      <c r="H2660" s="529">
        <f t="shared" si="216"/>
        <v>0</v>
      </c>
      <c r="I2660" s="1273">
        <f>IF($L2645="TC",0,IF($L2645="Nso",0,VLOOKUP($A2642,'Marks Entry'!$B$9:$FN$108,103,0)))</f>
        <v>0</v>
      </c>
      <c r="J2660" s="1274"/>
      <c r="K2660" s="533">
        <f t="shared" si="217"/>
        <v>0</v>
      </c>
      <c r="L2660" s="1275">
        <f>IF($L2645="TC",0,IF($L2645="Nso",0,VLOOKUP($A2642,'Marks Entry'!$B$9:$FN$108,106,0)))</f>
        <v>0</v>
      </c>
      <c r="M2660" s="1276"/>
      <c r="N2660" s="537">
        <f t="shared" si="218"/>
        <v>0</v>
      </c>
      <c r="O2660" s="544" t="str">
        <f>IF($L2645="TC",0,IF($L2645="Nso",0,VLOOKUP($A2642,'Marks Entry'!$B$9:$FN$108,110,0)))</f>
        <v>E</v>
      </c>
      <c r="P2660" s="1007"/>
    </row>
    <row r="2661" spans="1:16" s="73" customFormat="1" ht="20.45" customHeight="1" thickBot="1">
      <c r="A2661" s="1425"/>
      <c r="B2661" s="543" t="s">
        <v>210</v>
      </c>
      <c r="C2661" s="1277" t="str">
        <f>'Marks Entry'!$DH$3</f>
        <v>SOCIAL SCIENCE</v>
      </c>
      <c r="D2661" s="1278"/>
      <c r="E2661" s="527">
        <f>IF($L2645="TC",0,IF($L2645="Nso",0,VLOOKUP($A2642,'Marks Entry'!$B$9:$FN$108,113,0)))</f>
        <v>0</v>
      </c>
      <c r="F2661" s="527">
        <f>IF($L2645="TC",0,IF($L2645="Nso",0,VLOOKUP($A2642,'Marks Entry'!$B$9:$FN$108,116,0)))</f>
        <v>0</v>
      </c>
      <c r="G2661" s="527">
        <f>IF($L2645="TC",0,IF($L2645="Nso",0,VLOOKUP($A2642,'Marks Entry'!$B$9:$FN$108,119,0)))</f>
        <v>0</v>
      </c>
      <c r="H2661" s="530">
        <f t="shared" si="216"/>
        <v>0</v>
      </c>
      <c r="I2661" s="1279">
        <f>IF($L2645="TC",0,IF($L2645="Nso",0,VLOOKUP($A2642,'Marks Entry'!$B$9:$FN$108,123,0)))</f>
        <v>0</v>
      </c>
      <c r="J2661" s="1280"/>
      <c r="K2661" s="534">
        <f t="shared" si="217"/>
        <v>0</v>
      </c>
      <c r="L2661" s="1281">
        <f>IF($L2645="TC",0,IF($L2645="Nso",0,VLOOKUP($A2642,'Marks Entry'!$B$9:$FN$108,126,0)))</f>
        <v>0</v>
      </c>
      <c r="M2661" s="1282"/>
      <c r="N2661" s="537">
        <f t="shared" si="218"/>
        <v>0</v>
      </c>
      <c r="O2661" s="544" t="str">
        <f>IF($L2645="TC",0,IF($L2645="Nso",0,VLOOKUP($A2642,'Marks Entry'!$B$9:$FN$108,130,0)))</f>
        <v>E</v>
      </c>
      <c r="P2661" s="1007"/>
    </row>
    <row r="2662" spans="1:16" s="73" customFormat="1" ht="20.45" customHeight="1">
      <c r="A2662" s="1425"/>
      <c r="B2662" s="543" t="s">
        <v>210</v>
      </c>
      <c r="C2662" s="1350" t="s">
        <v>87</v>
      </c>
      <c r="D2662" s="1351"/>
      <c r="E2662" s="1352"/>
      <c r="F2662" s="1356" t="s">
        <v>88</v>
      </c>
      <c r="G2662" s="1357"/>
      <c r="H2662" s="1358" t="s">
        <v>89</v>
      </c>
      <c r="I2662" s="1358"/>
      <c r="J2662" s="1359" t="s">
        <v>44</v>
      </c>
      <c r="K2662" s="1360"/>
      <c r="L2662" s="236" t="s">
        <v>95</v>
      </c>
      <c r="M2662" s="691" t="s">
        <v>208</v>
      </c>
      <c r="N2662" s="200" t="s">
        <v>42</v>
      </c>
      <c r="O2662" s="545" t="s">
        <v>46</v>
      </c>
      <c r="P2662" s="1007"/>
    </row>
    <row r="2663" spans="1:16" s="73" customFormat="1" ht="20.45" customHeight="1" thickBot="1">
      <c r="A2663" s="1425"/>
      <c r="B2663" s="543" t="s">
        <v>210</v>
      </c>
      <c r="C2663" s="1353"/>
      <c r="D2663" s="1354"/>
      <c r="E2663" s="1355"/>
      <c r="F2663" s="1361">
        <f>IF($L2645="TC",0,IF($L2645="Nso",0,VLOOKUP($A2642,'Marks Entry'!$B$9:$FN$108,161,0)))</f>
        <v>1200</v>
      </c>
      <c r="G2663" s="1362"/>
      <c r="H2663" s="1363">
        <f>IF($L2645="TC",0,IF($L2645="Nso",0,VLOOKUP($A2642,'Marks Entry'!$B$9:$FN$108,162,0)))</f>
        <v>0</v>
      </c>
      <c r="I2663" s="1363"/>
      <c r="J2663" s="1364">
        <f>IF($L2645="TC",0,IF($L2645="Nso",0,VLOOKUP($A2642,'Marks Entry'!$B$9:$FN$108,163,0)))</f>
        <v>0</v>
      </c>
      <c r="K2663" s="1365"/>
      <c r="L2663" s="237" t="str">
        <f>IF($L2645="TC",0,IF($L2645="Nso",0,VLOOKUP($A2642,'Marks Entry'!$B$9:$FN$108,164,0)))</f>
        <v/>
      </c>
      <c r="M2663" s="237" t="str">
        <f>IF($L2645="TC",0,IF($L2645="Nso",0,VLOOKUP($A2642,'Marks Entry'!$B$9:$FN$108,165,0)))</f>
        <v/>
      </c>
      <c r="N2663" s="542" t="str">
        <f>IF($L2645="TC","TC",IF($L2645="Nso","NSO",VLOOKUP($A2642,'Marks Entry'!$B$9:$FN$108,166,0)))</f>
        <v>PROMOTED</v>
      </c>
      <c r="O2663" s="546" t="str">
        <f>IF($L2645="Nso",0,VLOOKUP($A2642,'Marks Entry'!$B$9:$FN$108,168,0))</f>
        <v/>
      </c>
      <c r="P2663" s="1007"/>
    </row>
    <row r="2664" spans="1:16" s="73" customFormat="1" ht="20.45" customHeight="1">
      <c r="A2664" s="1425"/>
      <c r="B2664" s="543" t="s">
        <v>210</v>
      </c>
      <c r="C2664" s="1332" t="s">
        <v>62</v>
      </c>
      <c r="D2664" s="1333"/>
      <c r="E2664" s="1333"/>
      <c r="F2664" s="1333"/>
      <c r="G2664" s="1333"/>
      <c r="H2664" s="1333"/>
      <c r="I2664" s="1334"/>
      <c r="J2664" s="1335" t="s">
        <v>63</v>
      </c>
      <c r="K2664" s="1335"/>
      <c r="L2664" s="1336"/>
      <c r="M2664" s="238">
        <f>IF($L2645="TC",0,IF($L2645="Nso",0,VLOOKUP($A2642,'Marks Entry'!$B$9:$FN$108,158,0)))</f>
        <v>0</v>
      </c>
      <c r="N2664" s="1337" t="s">
        <v>104</v>
      </c>
      <c r="O2664" s="1338"/>
      <c r="P2664" s="1007"/>
    </row>
    <row r="2665" spans="1:16" s="73" customFormat="1" ht="20.45" customHeight="1" thickBot="1">
      <c r="A2665" s="1425"/>
      <c r="B2665" s="543" t="s">
        <v>210</v>
      </c>
      <c r="C2665" s="1339" t="s">
        <v>57</v>
      </c>
      <c r="D2665" s="1340"/>
      <c r="E2665" s="1340"/>
      <c r="F2665" s="1341" t="s">
        <v>168</v>
      </c>
      <c r="G2665" s="1341"/>
      <c r="H2665" s="1341"/>
      <c r="I2665" s="523" t="s">
        <v>50</v>
      </c>
      <c r="J2665" s="1342" t="s">
        <v>64</v>
      </c>
      <c r="K2665" s="1342"/>
      <c r="L2665" s="1343"/>
      <c r="M2665" s="239">
        <f>IF($L2645="TC",0,IF($L2645="Nso",0,VLOOKUP($A2642,'Marks Entry'!$B$9:$FN$108,159,0)))</f>
        <v>0</v>
      </c>
      <c r="N2665" s="1344" t="str">
        <f>IF($L2645="TC",0,IF($L2645="Nso",0,VLOOKUP($A2642,'Marks Entry'!$B$9:$FN$108,160,0)))</f>
        <v/>
      </c>
      <c r="O2665" s="1345"/>
      <c r="P2665" s="1007"/>
    </row>
    <row r="2666" spans="1:16" s="73" customFormat="1" ht="20.45" customHeight="1">
      <c r="A2666" s="1425"/>
      <c r="B2666" s="543" t="s">
        <v>210</v>
      </c>
      <c r="C2666" s="1339"/>
      <c r="D2666" s="1340"/>
      <c r="E2666" s="1340"/>
      <c r="F2666" s="1341"/>
      <c r="G2666" s="1341"/>
      <c r="H2666" s="1341"/>
      <c r="I2666" s="524" t="s">
        <v>102</v>
      </c>
      <c r="J2666" s="1346" t="s">
        <v>65</v>
      </c>
      <c r="K2666" s="1346"/>
      <c r="L2666" s="1347"/>
      <c r="M2666" s="1348" t="str">
        <f>IF($L2645="TC",0,IF($L2645="Nso",0,VLOOKUP($A2642,'Marks Entry'!$B$9:$FN$108,169,0)))</f>
        <v>Need Improvement</v>
      </c>
      <c r="N2666" s="1348"/>
      <c r="O2666" s="1349"/>
      <c r="P2666" s="1007"/>
    </row>
    <row r="2667" spans="1:16" s="73" customFormat="1" ht="20.45" customHeight="1">
      <c r="A2667" s="1425"/>
      <c r="B2667" s="543" t="s">
        <v>210</v>
      </c>
      <c r="C2667" s="1397" t="str">
        <f>'Marks Entry'!$EB$3</f>
        <v>Work Exp.</v>
      </c>
      <c r="D2667" s="1398"/>
      <c r="E2667" s="1399"/>
      <c r="F2667" s="1400" t="str">
        <f>IF($L2645="TC",0,IF($L2645="Nso",0,VLOOKUP($A2642,'Marks Entry'!$B$9:$GM$108,186,0)))</f>
        <v>0/100</v>
      </c>
      <c r="G2667" s="1400"/>
      <c r="H2667" s="1400"/>
      <c r="I2667" s="59" t="str">
        <f>IF($L2645="TC",0,IF($L2645="Nso",0,VLOOKUP($A2642,'Marks Entry'!$B$9:$GM$108,139,0)))</f>
        <v>E</v>
      </c>
      <c r="J2667" s="1401" t="s">
        <v>81</v>
      </c>
      <c r="K2667" s="1401"/>
      <c r="L2667" s="1402"/>
      <c r="M2667" s="1403">
        <f>'Marks Entry'!$AA$2</f>
        <v>45041</v>
      </c>
      <c r="N2667" s="1403"/>
      <c r="O2667" s="1404"/>
      <c r="P2667" s="1007"/>
    </row>
    <row r="2668" spans="1:16" s="73" customFormat="1" ht="20.45" customHeight="1">
      <c r="A2668" s="1425"/>
      <c r="B2668" s="543" t="s">
        <v>210</v>
      </c>
      <c r="C2668" s="1405" t="str">
        <f>'Marks Entry'!$EK$3</f>
        <v>Art Edu.</v>
      </c>
      <c r="D2668" s="1400"/>
      <c r="E2668" s="1400"/>
      <c r="F2668" s="1406" t="str">
        <f>IF($L2645="TC",0,IF($L2645="Nso",0,VLOOKUP($A2642,'Marks Entry'!$B$9:$GM$108,190,0)))</f>
        <v>0/100</v>
      </c>
      <c r="G2668" s="1407"/>
      <c r="H2668" s="1408"/>
      <c r="I2668" s="59" t="str">
        <f>IF($L2645="TC",0,IF($L2645="Nso",0,VLOOKUP($A2642,'Marks Entry'!$B$9:$GM$108,148,0)))</f>
        <v>E</v>
      </c>
      <c r="J2668" s="1409"/>
      <c r="K2668" s="1409"/>
      <c r="L2668" s="1410"/>
      <c r="M2668" s="1410"/>
      <c r="N2668" s="1410"/>
      <c r="O2668" s="1411"/>
      <c r="P2668" s="1007"/>
    </row>
    <row r="2669" spans="1:16" s="73" customFormat="1" ht="20.45" customHeight="1">
      <c r="A2669" s="1425"/>
      <c r="B2669" s="543" t="s">
        <v>210</v>
      </c>
      <c r="C2669" s="1366" t="str">
        <f>'Marks Entry'!$ET$3</f>
        <v>HEALTH &amp; PHY. EDU.</v>
      </c>
      <c r="D2669" s="1367"/>
      <c r="E2669" s="1367"/>
      <c r="F2669" s="1368" t="str">
        <f>IF($L2645="TC",0,IF($L2645="Nso",0,VLOOKUP($A2642,'Marks Entry'!$B$9:$GM$108,194,0)))</f>
        <v>0/100</v>
      </c>
      <c r="G2669" s="1369"/>
      <c r="H2669" s="1370"/>
      <c r="I2669" s="59" t="str">
        <f>IF($L2645="TC",0,IF($L2645="Nso",0,VLOOKUP($A2642,'Marks Entry'!$B$9:$GM$108,157,0)))</f>
        <v>E</v>
      </c>
      <c r="J2669" s="1371" t="s">
        <v>77</v>
      </c>
      <c r="K2669" s="1372"/>
      <c r="L2669" s="1373"/>
      <c r="M2669" s="1377"/>
      <c r="N2669" s="1372"/>
      <c r="O2669" s="1378"/>
      <c r="P2669" s="1007"/>
    </row>
    <row r="2670" spans="1:16" s="73" customFormat="1" ht="20.45" customHeight="1">
      <c r="A2670" s="1425"/>
      <c r="B2670" s="543" t="s">
        <v>210</v>
      </c>
      <c r="C2670" s="1381" t="s">
        <v>66</v>
      </c>
      <c r="D2670" s="1382"/>
      <c r="E2670" s="1382"/>
      <c r="F2670" s="1382"/>
      <c r="G2670" s="1382"/>
      <c r="H2670" s="1382"/>
      <c r="I2670" s="1383"/>
      <c r="J2670" s="1374"/>
      <c r="K2670" s="1375"/>
      <c r="L2670" s="1376"/>
      <c r="M2670" s="1379"/>
      <c r="N2670" s="1375"/>
      <c r="O2670" s="1380"/>
      <c r="P2670" s="1007"/>
    </row>
    <row r="2671" spans="1:16" s="73" customFormat="1" ht="20.45" customHeight="1" thickBot="1">
      <c r="A2671" s="1425"/>
      <c r="B2671" s="543" t="s">
        <v>210</v>
      </c>
      <c r="C2671" s="60" t="s">
        <v>67</v>
      </c>
      <c r="D2671" s="1384" t="s">
        <v>72</v>
      </c>
      <c r="E2671" s="1385"/>
      <c r="F2671" s="1384" t="s">
        <v>73</v>
      </c>
      <c r="G2671" s="1386"/>
      <c r="H2671" s="1386"/>
      <c r="I2671" s="1387"/>
      <c r="J2671" s="1388" t="s">
        <v>78</v>
      </c>
      <c r="K2671" s="1389"/>
      <c r="L2671" s="1389"/>
      <c r="M2671" s="1389"/>
      <c r="N2671" s="1389"/>
      <c r="O2671" s="1390"/>
      <c r="P2671" s="1007"/>
    </row>
    <row r="2672" spans="1:16" s="73" customFormat="1" ht="20.45" customHeight="1">
      <c r="A2672" s="1425"/>
      <c r="B2672" s="543" t="s">
        <v>210</v>
      </c>
      <c r="C2672" s="690" t="s">
        <v>68</v>
      </c>
      <c r="D2672" s="1328" t="s">
        <v>211</v>
      </c>
      <c r="E2672" s="1327"/>
      <c r="F2672" s="1394" t="s">
        <v>74</v>
      </c>
      <c r="G2672" s="1395"/>
      <c r="H2672" s="1395"/>
      <c r="I2672" s="1396"/>
      <c r="J2672" s="1391"/>
      <c r="K2672" s="1392"/>
      <c r="L2672" s="1392"/>
      <c r="M2672" s="1392"/>
      <c r="N2672" s="1392"/>
      <c r="O2672" s="1393"/>
      <c r="P2672" s="1007"/>
    </row>
    <row r="2673" spans="1:16" s="73" customFormat="1" ht="20.45" customHeight="1">
      <c r="A2673" s="1425"/>
      <c r="B2673" s="543" t="s">
        <v>210</v>
      </c>
      <c r="C2673" s="689" t="s">
        <v>69</v>
      </c>
      <c r="D2673" s="1275" t="s">
        <v>212</v>
      </c>
      <c r="E2673" s="1274"/>
      <c r="F2673" s="1413" t="s">
        <v>75</v>
      </c>
      <c r="G2673" s="1414"/>
      <c r="H2673" s="1414"/>
      <c r="I2673" s="1415"/>
      <c r="J2673" s="1391"/>
      <c r="K2673" s="1392"/>
      <c r="L2673" s="1392"/>
      <c r="M2673" s="1392"/>
      <c r="N2673" s="1392"/>
      <c r="O2673" s="1393"/>
      <c r="P2673" s="1007"/>
    </row>
    <row r="2674" spans="1:16" s="73" customFormat="1" ht="20.45" customHeight="1">
      <c r="A2674" s="1425"/>
      <c r="B2674" s="543" t="s">
        <v>210</v>
      </c>
      <c r="C2674" s="689" t="s">
        <v>71</v>
      </c>
      <c r="D2674" s="1275" t="s">
        <v>213</v>
      </c>
      <c r="E2674" s="1274"/>
      <c r="F2674" s="1413" t="s">
        <v>76</v>
      </c>
      <c r="G2674" s="1414"/>
      <c r="H2674" s="1414"/>
      <c r="I2674" s="1415"/>
      <c r="J2674" s="1416" t="s">
        <v>90</v>
      </c>
      <c r="K2674" s="1417"/>
      <c r="L2674" s="1417"/>
      <c r="M2674" s="1417"/>
      <c r="N2674" s="1417"/>
      <c r="O2674" s="1418"/>
      <c r="P2674" s="1007"/>
    </row>
    <row r="2675" spans="1:16" s="73" customFormat="1" ht="20.45" customHeight="1">
      <c r="A2675" s="1425"/>
      <c r="B2675" s="543" t="s">
        <v>210</v>
      </c>
      <c r="C2675" s="689" t="s">
        <v>70</v>
      </c>
      <c r="D2675" s="1275" t="s">
        <v>214</v>
      </c>
      <c r="E2675" s="1274"/>
      <c r="F2675" s="1413" t="s">
        <v>103</v>
      </c>
      <c r="G2675" s="1414"/>
      <c r="H2675" s="1414"/>
      <c r="I2675" s="1415"/>
      <c r="J2675" s="1416"/>
      <c r="K2675" s="1417"/>
      <c r="L2675" s="1417"/>
      <c r="M2675" s="1417"/>
      <c r="N2675" s="1417"/>
      <c r="O2675" s="1418"/>
      <c r="P2675" s="1007"/>
    </row>
    <row r="2676" spans="1:16" s="73" customFormat="1" ht="20.45" customHeight="1" thickBot="1">
      <c r="A2676" s="1425"/>
      <c r="B2676" s="547" t="s">
        <v>210</v>
      </c>
      <c r="C2676" s="548" t="s">
        <v>153</v>
      </c>
      <c r="D2676" s="1281" t="s">
        <v>215</v>
      </c>
      <c r="E2676" s="1280"/>
      <c r="F2676" s="1422" t="s">
        <v>216</v>
      </c>
      <c r="G2676" s="1423"/>
      <c r="H2676" s="1423"/>
      <c r="I2676" s="1424"/>
      <c r="J2676" s="1419"/>
      <c r="K2676" s="1420"/>
      <c r="L2676" s="1420"/>
      <c r="M2676" s="1420"/>
      <c r="N2676" s="1420"/>
      <c r="O2676" s="1421"/>
      <c r="P2676" s="1007"/>
    </row>
    <row r="2677" spans="1:16" s="73" customFormat="1" ht="21" customHeight="1">
      <c r="A2677" s="1412"/>
      <c r="B2677" s="1412"/>
      <c r="C2677" s="1412"/>
      <c r="D2677" s="1412"/>
      <c r="E2677" s="1412"/>
      <c r="F2677" s="1412"/>
      <c r="G2677" s="1412"/>
      <c r="H2677" s="1412"/>
      <c r="I2677" s="1412"/>
      <c r="J2677" s="1412"/>
      <c r="K2677" s="1412"/>
      <c r="L2677" s="1412"/>
      <c r="M2677" s="1412"/>
      <c r="N2677" s="1412"/>
      <c r="O2677" s="1412"/>
      <c r="P2677" s="1412"/>
    </row>
    <row r="2678" spans="1:16" s="73" customFormat="1" ht="21" customHeight="1">
      <c r="A2678" s="692"/>
      <c r="B2678" s="688"/>
      <c r="C2678" s="688"/>
      <c r="D2678" s="688"/>
      <c r="E2678" s="688"/>
      <c r="F2678" s="688"/>
      <c r="G2678" s="688"/>
      <c r="H2678" s="688"/>
      <c r="I2678" s="688"/>
      <c r="J2678" s="688"/>
      <c r="K2678" s="688"/>
      <c r="L2678" s="688"/>
      <c r="M2678" s="688"/>
      <c r="N2678" s="688"/>
      <c r="O2678" s="688"/>
      <c r="P2678" s="688"/>
    </row>
    <row r="2679" spans="1:16" s="73" customFormat="1" ht="17.25" customHeight="1" thickBot="1">
      <c r="A2679" s="241">
        <f>A2642+1</f>
        <v>74</v>
      </c>
      <c r="B2679" s="1302" t="s">
        <v>53</v>
      </c>
      <c r="C2679" s="1302"/>
      <c r="D2679" s="1302"/>
      <c r="E2679" s="1302"/>
      <c r="F2679" s="1302"/>
      <c r="G2679" s="1302"/>
      <c r="H2679" s="1302"/>
      <c r="I2679" s="1302"/>
      <c r="J2679" s="1302"/>
      <c r="K2679" s="1302"/>
      <c r="L2679" s="1302"/>
      <c r="M2679" s="1302"/>
      <c r="N2679" s="1302"/>
      <c r="O2679" s="1302"/>
      <c r="P2679" s="1007"/>
    </row>
    <row r="2680" spans="1:16" s="73" customFormat="1" ht="44.25" customHeight="1">
      <c r="A2680" s="1425"/>
      <c r="B2680" s="1304" t="str">
        <f>IF(L2682&gt;0,CONCATENATE(I2682,L2682),0)</f>
        <v>Roll No.:-974</v>
      </c>
      <c r="C2680" s="1306"/>
      <c r="D2680" s="1308" t="str">
        <f>Master!$E$8</f>
        <v>Govt. Sr. Secondary School Raimalwada</v>
      </c>
      <c r="E2680" s="1309"/>
      <c r="F2680" s="1309"/>
      <c r="G2680" s="1309"/>
      <c r="H2680" s="1309"/>
      <c r="I2680" s="1309"/>
      <c r="J2680" s="1309"/>
      <c r="K2680" s="1309"/>
      <c r="L2680" s="1309"/>
      <c r="M2680" s="1309"/>
      <c r="N2680" s="1309"/>
      <c r="O2680" s="1310"/>
      <c r="P2680" s="1007"/>
    </row>
    <row r="2681" spans="1:16" s="73" customFormat="1" ht="26.25" customHeight="1" thickBot="1">
      <c r="A2681" s="1425"/>
      <c r="B2681" s="1305"/>
      <c r="C2681" s="1307"/>
      <c r="D2681" s="1311" t="str">
        <f>Master!$E$11</f>
        <v>P.S.-Bapini (Jodhpur)</v>
      </c>
      <c r="E2681" s="1311"/>
      <c r="F2681" s="1311"/>
      <c r="G2681" s="1311"/>
      <c r="H2681" s="1311"/>
      <c r="I2681" s="1311"/>
      <c r="J2681" s="1311"/>
      <c r="K2681" s="1311"/>
      <c r="L2681" s="1311"/>
      <c r="M2681" s="1311"/>
      <c r="N2681" s="1311"/>
      <c r="O2681" s="1312"/>
      <c r="P2681" s="1007"/>
    </row>
    <row r="2682" spans="1:16" s="73" customFormat="1" ht="15" customHeight="1">
      <c r="A2682" s="1425"/>
      <c r="B2682" s="1313"/>
      <c r="C2682" s="1314" t="s">
        <v>163</v>
      </c>
      <c r="D2682" s="1315"/>
      <c r="E2682" s="1315"/>
      <c r="F2682" s="1315"/>
      <c r="G2682" s="1315"/>
      <c r="H2682" s="1316"/>
      <c r="I2682" s="1320" t="s">
        <v>125</v>
      </c>
      <c r="J2682" s="1321"/>
      <c r="K2682" s="1321"/>
      <c r="L2682" s="1286">
        <f>VLOOKUP(A2679,'Marks Entry'!$B$9:$G$108,6)</f>
        <v>974</v>
      </c>
      <c r="M2682" s="1288" t="str">
        <f>CONCATENATE('Marks Entry'!$C$3,"0",'Marks Entry'!$G$3)</f>
        <v>School U-Dise Code :-08151106901</v>
      </c>
      <c r="N2682" s="1289"/>
      <c r="O2682" s="1290"/>
      <c r="P2682" s="1007"/>
    </row>
    <row r="2683" spans="1:16" s="73" customFormat="1" ht="15" customHeight="1">
      <c r="A2683" s="1425"/>
      <c r="B2683" s="1313"/>
      <c r="C2683" s="1314"/>
      <c r="D2683" s="1315"/>
      <c r="E2683" s="1315"/>
      <c r="F2683" s="1315"/>
      <c r="G2683" s="1315"/>
      <c r="H2683" s="1316"/>
      <c r="I2683" s="1320"/>
      <c r="J2683" s="1321"/>
      <c r="K2683" s="1321"/>
      <c r="L2683" s="1286"/>
      <c r="M2683" s="1291" t="str">
        <f>CONCATENATE('Marks Entry'!$I$3,'Marks Entry'!$J$3)</f>
        <v>Session :-2022-23</v>
      </c>
      <c r="N2683" s="1292"/>
      <c r="O2683" s="1293"/>
      <c r="P2683" s="1007"/>
    </row>
    <row r="2684" spans="1:16" s="73" customFormat="1" ht="15" customHeight="1" thickBot="1">
      <c r="A2684" s="1425"/>
      <c r="B2684" s="1313"/>
      <c r="C2684" s="1317"/>
      <c r="D2684" s="1318"/>
      <c r="E2684" s="1318"/>
      <c r="F2684" s="1318"/>
      <c r="G2684" s="1318"/>
      <c r="H2684" s="1319"/>
      <c r="I2684" s="1322"/>
      <c r="J2684" s="1323"/>
      <c r="K2684" s="1323"/>
      <c r="L2684" s="1287"/>
      <c r="M2684" s="1294"/>
      <c r="N2684" s="1295"/>
      <c r="O2684" s="1296"/>
      <c r="P2684" s="1007"/>
    </row>
    <row r="2685" spans="1:16" s="73" customFormat="1" ht="19.5" customHeight="1">
      <c r="A2685" s="1425"/>
      <c r="B2685" s="543" t="s">
        <v>210</v>
      </c>
      <c r="C2685" s="1297" t="s">
        <v>21</v>
      </c>
      <c r="D2685" s="1298"/>
      <c r="E2685" s="1298"/>
      <c r="F2685" s="1298"/>
      <c r="G2685" s="1299"/>
      <c r="H2685" s="13" t="s">
        <v>161</v>
      </c>
      <c r="I2685" s="1300">
        <f>VLOOKUP($A2679,'Marks Entry'!$B$9:$FN$108,4,0)</f>
        <v>0</v>
      </c>
      <c r="J2685" s="1300"/>
      <c r="K2685" s="1300"/>
      <c r="L2685" s="1300"/>
      <c r="M2685" s="1300"/>
      <c r="N2685" s="1300"/>
      <c r="O2685" s="1301"/>
      <c r="P2685" s="1007"/>
    </row>
    <row r="2686" spans="1:16" s="73" customFormat="1" ht="19.5" customHeight="1">
      <c r="A2686" s="1425"/>
      <c r="B2686" s="543" t="s">
        <v>210</v>
      </c>
      <c r="C2686" s="1283" t="s">
        <v>23</v>
      </c>
      <c r="D2686" s="1284"/>
      <c r="E2686" s="1284"/>
      <c r="F2686" s="1284"/>
      <c r="G2686" s="1285"/>
      <c r="H2686" s="25" t="s">
        <v>161</v>
      </c>
      <c r="I2686" s="1252">
        <f>VLOOKUP($A2679,'Marks Entry'!$B$9:$FN$108,7,0)</f>
        <v>0</v>
      </c>
      <c r="J2686" s="1252"/>
      <c r="K2686" s="1252"/>
      <c r="L2686" s="1252"/>
      <c r="M2686" s="1252"/>
      <c r="N2686" s="1252"/>
      <c r="O2686" s="1253"/>
      <c r="P2686" s="1007"/>
    </row>
    <row r="2687" spans="1:16" s="73" customFormat="1" ht="19.5" customHeight="1">
      <c r="A2687" s="1425"/>
      <c r="B2687" s="543" t="s">
        <v>210</v>
      </c>
      <c r="C2687" s="1283" t="s">
        <v>24</v>
      </c>
      <c r="D2687" s="1284"/>
      <c r="E2687" s="1284"/>
      <c r="F2687" s="1284"/>
      <c r="G2687" s="1285"/>
      <c r="H2687" s="25" t="s">
        <v>161</v>
      </c>
      <c r="I2687" s="1252">
        <f>VLOOKUP($A2679,'Marks Entry'!$B$9:$FN$108,8,0)</f>
        <v>0</v>
      </c>
      <c r="J2687" s="1252"/>
      <c r="K2687" s="1252"/>
      <c r="L2687" s="1252"/>
      <c r="M2687" s="1252"/>
      <c r="N2687" s="1252"/>
      <c r="O2687" s="1253"/>
      <c r="P2687" s="1007"/>
    </row>
    <row r="2688" spans="1:16" s="73" customFormat="1" ht="19.5" customHeight="1">
      <c r="A2688" s="1425"/>
      <c r="B2688" s="543" t="s">
        <v>210</v>
      </c>
      <c r="C2688" s="1283" t="s">
        <v>55</v>
      </c>
      <c r="D2688" s="1284"/>
      <c r="E2688" s="1284"/>
      <c r="F2688" s="1284"/>
      <c r="G2688" s="1285"/>
      <c r="H2688" s="25" t="s">
        <v>161</v>
      </c>
      <c r="I2688" s="1252">
        <f>VLOOKUP($A2679,'Marks Entry'!$B$9:$FN$108,9,0)</f>
        <v>0</v>
      </c>
      <c r="J2688" s="1252"/>
      <c r="K2688" s="1252"/>
      <c r="L2688" s="1252"/>
      <c r="M2688" s="1252"/>
      <c r="N2688" s="1252"/>
      <c r="O2688" s="1253"/>
      <c r="P2688" s="1007"/>
    </row>
    <row r="2689" spans="1:16" s="73" customFormat="1" ht="19.5" customHeight="1">
      <c r="A2689" s="1425"/>
      <c r="B2689" s="543" t="s">
        <v>210</v>
      </c>
      <c r="C2689" s="1283" t="s">
        <v>56</v>
      </c>
      <c r="D2689" s="1284"/>
      <c r="E2689" s="1284"/>
      <c r="F2689" s="1284"/>
      <c r="G2689" s="1285"/>
      <c r="H2689" s="25" t="s">
        <v>161</v>
      </c>
      <c r="I2689" s="1251" t="str">
        <f>CONCATENATE('Marks Entry'!$G$4,'Marks Entry'!$J$4)</f>
        <v>6(A)</v>
      </c>
      <c r="J2689" s="1252"/>
      <c r="K2689" s="1252"/>
      <c r="L2689" s="1252"/>
      <c r="M2689" s="1252"/>
      <c r="N2689" s="1252"/>
      <c r="O2689" s="1253"/>
      <c r="P2689" s="1007"/>
    </row>
    <row r="2690" spans="1:16" s="73" customFormat="1" ht="19.5" customHeight="1" thickBot="1">
      <c r="A2690" s="1425"/>
      <c r="B2690" s="543" t="s">
        <v>210</v>
      </c>
      <c r="C2690" s="1254" t="s">
        <v>26</v>
      </c>
      <c r="D2690" s="1255"/>
      <c r="E2690" s="1255"/>
      <c r="F2690" s="1255"/>
      <c r="G2690" s="1256"/>
      <c r="H2690" s="61" t="s">
        <v>161</v>
      </c>
      <c r="I2690" s="1257">
        <f>VLOOKUP($A2679,'Marks Entry'!$B$9:$FN$108,10,0)</f>
        <v>0</v>
      </c>
      <c r="J2690" s="1257"/>
      <c r="K2690" s="1257"/>
      <c r="L2690" s="1257"/>
      <c r="M2690" s="1257"/>
      <c r="N2690" s="1257"/>
      <c r="O2690" s="1258"/>
      <c r="P2690" s="1007"/>
    </row>
    <row r="2691" spans="1:16" s="73" customFormat="1" ht="34.5" customHeight="1">
      <c r="A2691" s="1425"/>
      <c r="B2691" s="543" t="s">
        <v>210</v>
      </c>
      <c r="C2691" s="1259" t="s">
        <v>57</v>
      </c>
      <c r="D2691" s="1260"/>
      <c r="E2691" s="525" t="s">
        <v>82</v>
      </c>
      <c r="F2691" s="525" t="s">
        <v>83</v>
      </c>
      <c r="G2691" s="525" t="str">
        <f>'Marks Entry'!$R$5</f>
        <v>No Bag Day Activity</v>
      </c>
      <c r="H2691" s="521" t="s">
        <v>32</v>
      </c>
      <c r="I2691" s="1261" t="s">
        <v>58</v>
      </c>
      <c r="J2691" s="1262"/>
      <c r="K2691" s="522" t="s">
        <v>203</v>
      </c>
      <c r="L2691" s="1263" t="s">
        <v>94</v>
      </c>
      <c r="M2691" s="1264"/>
      <c r="N2691" s="535" t="s">
        <v>86</v>
      </c>
      <c r="O2691" s="1265" t="s">
        <v>101</v>
      </c>
      <c r="P2691" s="1007"/>
    </row>
    <row r="2692" spans="1:16" s="73" customFormat="1" ht="20.45" customHeight="1" thickBot="1">
      <c r="A2692" s="1425"/>
      <c r="B2692" s="543" t="s">
        <v>210</v>
      </c>
      <c r="C2692" s="1267" t="s">
        <v>59</v>
      </c>
      <c r="D2692" s="1268"/>
      <c r="E2692" s="549">
        <f>'Marks Entry'!$N$7</f>
        <v>10</v>
      </c>
      <c r="F2692" s="549">
        <f>'Marks Entry'!$Q$7</f>
        <v>10</v>
      </c>
      <c r="G2692" s="549">
        <f>'Marks Entry'!$T$7</f>
        <v>10</v>
      </c>
      <c r="H2692" s="111">
        <f>SUM(E2692:G2692)</f>
        <v>30</v>
      </c>
      <c r="I2692" s="1269">
        <f>'Marks Entry'!$X$7</f>
        <v>70</v>
      </c>
      <c r="J2692" s="1270"/>
      <c r="K2692" s="531">
        <f>SUM(H2692,I2692)</f>
        <v>100</v>
      </c>
      <c r="L2692" s="1330">
        <f>'Marks Entry'!$AA$7</f>
        <v>100</v>
      </c>
      <c r="M2692" s="1331"/>
      <c r="N2692" s="536">
        <f>H2692+I2692+L2692</f>
        <v>200</v>
      </c>
      <c r="O2692" s="1266"/>
      <c r="P2692" s="1007"/>
    </row>
    <row r="2693" spans="1:16" s="73" customFormat="1" ht="20.45" customHeight="1">
      <c r="A2693" s="1425"/>
      <c r="B2693" s="543" t="s">
        <v>210</v>
      </c>
      <c r="C2693" s="1324" t="str">
        <f>'Marks Entry'!$L$3</f>
        <v>HINDI</v>
      </c>
      <c r="D2693" s="1325"/>
      <c r="E2693" s="527">
        <f>IF($L2682="TC",0,IF($L2682="Nso",0,VLOOKUP($A2679,'Marks Entry'!$B$9:$FN$108,13,0)))</f>
        <v>0</v>
      </c>
      <c r="F2693" s="527">
        <f>IF($L2682="TC",0,IF($L2682="Nso",0,VLOOKUP($A2679,'Marks Entry'!$B$9:$FN$108,16,0)))</f>
        <v>0</v>
      </c>
      <c r="G2693" s="527">
        <f>IF($L2682="TC",0,IF($L2682="Nso",0,VLOOKUP($A2679,'Marks Entry'!$B$9:$FN$108,19,0)))</f>
        <v>0</v>
      </c>
      <c r="H2693" s="528">
        <f>SUM(E2693:G2693)</f>
        <v>0</v>
      </c>
      <c r="I2693" s="1326">
        <f>IF($L2682="TC",0,IF($L2682="Nso",0,VLOOKUP($A2679,'Marks Entry'!$B$9:$FN$108,23,0)))</f>
        <v>0</v>
      </c>
      <c r="J2693" s="1327"/>
      <c r="K2693" s="532">
        <f>SUM(H2693,I2693)</f>
        <v>0</v>
      </c>
      <c r="L2693" s="1328">
        <f>IF($L2682="TC",0,IF($L2682="Nso",0,VLOOKUP($A2679,'Marks Entry'!$B$9:$FN$108,26,0)))</f>
        <v>0</v>
      </c>
      <c r="M2693" s="1329"/>
      <c r="N2693" s="537">
        <f>SUM(H2693,I2693,L2693)</f>
        <v>0</v>
      </c>
      <c r="O2693" s="544" t="str">
        <f>IF($L2682="TC",0,IF($L2682="Nso",0,VLOOKUP($A2679,'Marks Entry'!$B$9:$FN$108,30,0)))</f>
        <v>E</v>
      </c>
      <c r="P2693" s="1007"/>
    </row>
    <row r="2694" spans="1:16" s="73" customFormat="1" ht="20.45" customHeight="1">
      <c r="A2694" s="1425"/>
      <c r="B2694" s="543" t="s">
        <v>210</v>
      </c>
      <c r="C2694" s="1271" t="str">
        <f>'Marks Entry'!$AF$3</f>
        <v>ENGLISH</v>
      </c>
      <c r="D2694" s="1272"/>
      <c r="E2694" s="527">
        <f>IF($L2682="TC",0,IF($L2682="Nso",0,VLOOKUP($A2679,'Marks Entry'!$B$9:$FN$108,33,0)))</f>
        <v>0</v>
      </c>
      <c r="F2694" s="527">
        <f>IF($L2682="TC",0,IF($L2682="Nso",0,VLOOKUP($A2679,'Marks Entry'!$B$9:$FN$108,36,0)))</f>
        <v>0</v>
      </c>
      <c r="G2694" s="527">
        <f>IF($L2682="TC",0,IF($L2682="Nso",0,VLOOKUP($A2679,'Marks Entry'!$B$9:$FN$108,39,0)))</f>
        <v>0</v>
      </c>
      <c r="H2694" s="529">
        <f t="shared" ref="H2694:H2698" si="219">SUM(E2694:G2694)</f>
        <v>0</v>
      </c>
      <c r="I2694" s="1273">
        <f>IF($L2682="TC",0,IF($L2682="Nso",0,VLOOKUP($A2679,'Marks Entry'!$B$9:$FN$108,43,0)))</f>
        <v>0</v>
      </c>
      <c r="J2694" s="1274"/>
      <c r="K2694" s="533">
        <f t="shared" ref="K2694:K2698" si="220">SUM(H2694,I2694)</f>
        <v>0</v>
      </c>
      <c r="L2694" s="1275">
        <f>IF($L2682="TC",0,IF($L2682="Nso",0,VLOOKUP($A2679,'Marks Entry'!$B$9:$FN$108,46,0)))</f>
        <v>0</v>
      </c>
      <c r="M2694" s="1276"/>
      <c r="N2694" s="537">
        <f t="shared" ref="N2694:N2698" si="221">SUM(H2694,I2694,L2694)</f>
        <v>0</v>
      </c>
      <c r="O2694" s="544" t="str">
        <f>IF($L2682="TC",0,IF($L2682="Nso",0,VLOOKUP($A2679,'Marks Entry'!$B$9:$FN$108,50,0)))</f>
        <v>E</v>
      </c>
      <c r="P2694" s="1007"/>
    </row>
    <row r="2695" spans="1:16" s="73" customFormat="1" ht="20.45" customHeight="1">
      <c r="A2695" s="1425"/>
      <c r="B2695" s="543" t="s">
        <v>210</v>
      </c>
      <c r="C2695" s="1271" t="str">
        <f>'Marks Entry'!$AZ$3</f>
        <v>SANSKRIT</v>
      </c>
      <c r="D2695" s="1272"/>
      <c r="E2695" s="527">
        <f>IF($L2682="TC",0,IF($L2682="Nso",0,VLOOKUP($A2679,'Marks Entry'!$B$9:$FN$108,53,0)))</f>
        <v>0</v>
      </c>
      <c r="F2695" s="527">
        <f>IF($L2682="TC",0,IF($L2682="TC",0,IF($L2682="Nso",0,VLOOKUP($A2679,'Marks Entry'!$B$9:$FN$108,56,0))))</f>
        <v>0</v>
      </c>
      <c r="G2695" s="527">
        <f>IF($L2682="TC",0,IF($L2682="TC",0,IF($L2682="Nso",0,VLOOKUP($A2679,'Marks Entry'!$B$9:$FN$108,59,0))))</f>
        <v>0</v>
      </c>
      <c r="H2695" s="529">
        <f t="shared" si="219"/>
        <v>0</v>
      </c>
      <c r="I2695" s="1273">
        <f>IF($L2682="TC",0,IF($L2682="Nso",0,VLOOKUP($A2679,'Marks Entry'!$B$9:$FN$108,63,0)))</f>
        <v>0</v>
      </c>
      <c r="J2695" s="1274"/>
      <c r="K2695" s="533">
        <f t="shared" si="220"/>
        <v>0</v>
      </c>
      <c r="L2695" s="1275">
        <f>IF($L2682="TC",0,IF($L2682="Nso",0,VLOOKUP($A2679,'Marks Entry'!$B$9:$FN$108,66,0)))</f>
        <v>0</v>
      </c>
      <c r="M2695" s="1276"/>
      <c r="N2695" s="537">
        <f t="shared" si="221"/>
        <v>0</v>
      </c>
      <c r="O2695" s="544" t="str">
        <f>IF($L2682="TC",0,IF($L2682="Nso",0,VLOOKUP($A2679,'Marks Entry'!$B$9:$FN$108,70,0)))</f>
        <v>E</v>
      </c>
      <c r="P2695" s="1007"/>
    </row>
    <row r="2696" spans="1:16" s="73" customFormat="1" ht="20.45" customHeight="1">
      <c r="A2696" s="1425"/>
      <c r="B2696" s="543" t="s">
        <v>210</v>
      </c>
      <c r="C2696" s="1271" t="str">
        <f>'Marks Entry'!$BT$3</f>
        <v>SCIENCE</v>
      </c>
      <c r="D2696" s="1272"/>
      <c r="E2696" s="527">
        <f>IF($L2682="TC",0,IF($L2682="Nso",0,VLOOKUP($A2679,'Marks Entry'!$B$9:$FN$108,73,0)))</f>
        <v>0</v>
      </c>
      <c r="F2696" s="527">
        <f>IF($L2682="TC",0,IF($L2682="Nso",0,VLOOKUP($A2679,'Marks Entry'!$B$9:$FN$108,76,0)))</f>
        <v>0</v>
      </c>
      <c r="G2696" s="527">
        <f>IF($L2682="TC",0,IF($L2682="Nso",0,VLOOKUP($A2679,'Marks Entry'!$B$9:$FN$108,79,0)))</f>
        <v>0</v>
      </c>
      <c r="H2696" s="529">
        <f t="shared" si="219"/>
        <v>0</v>
      </c>
      <c r="I2696" s="1273">
        <f>IF($L2682="TC",0,IF($L2682="Nso",0,VLOOKUP($A2679,'Marks Entry'!$B$9:$FN$108,83,0)))</f>
        <v>0</v>
      </c>
      <c r="J2696" s="1274"/>
      <c r="K2696" s="533">
        <f t="shared" si="220"/>
        <v>0</v>
      </c>
      <c r="L2696" s="1275">
        <f>IF($L2682="TC",0,IF($L2682="Nso",0,VLOOKUP($A2679,'Marks Entry'!$B$9:$FN$108,86,0)))</f>
        <v>0</v>
      </c>
      <c r="M2696" s="1276"/>
      <c r="N2696" s="537">
        <f t="shared" si="221"/>
        <v>0</v>
      </c>
      <c r="O2696" s="544" t="str">
        <f>IF($L2682="TC",0,IF($L2682="Nso",0,VLOOKUP($A2679,'Marks Entry'!$B$9:$FN$108,90,0)))</f>
        <v>E</v>
      </c>
      <c r="P2696" s="1007"/>
    </row>
    <row r="2697" spans="1:16" s="73" customFormat="1" ht="20.45" customHeight="1">
      <c r="A2697" s="1425"/>
      <c r="B2697" s="543" t="s">
        <v>210</v>
      </c>
      <c r="C2697" s="1271" t="str">
        <f>'Marks Entry'!$CN$3</f>
        <v>MATHEMATICS</v>
      </c>
      <c r="D2697" s="1272"/>
      <c r="E2697" s="527">
        <f>IF($L2682="TC",0,IF($L2682="Nso",0,VLOOKUP($A2679,'Marks Entry'!$B$9:$FN$108,93,0)))</f>
        <v>0</v>
      </c>
      <c r="F2697" s="527">
        <f>IF($L2682="TC",0,IF($L2682="Nso",0,VLOOKUP($A2679,'Marks Entry'!$B$9:$FN$108,96,0)))</f>
        <v>0</v>
      </c>
      <c r="G2697" s="527">
        <f>IF($L2682="TC",0,IF($L2682="Nso",0,VLOOKUP($A2679,'Marks Entry'!$B$9:$FN$108,99,0)))</f>
        <v>0</v>
      </c>
      <c r="H2697" s="529">
        <f t="shared" si="219"/>
        <v>0</v>
      </c>
      <c r="I2697" s="1273">
        <f>IF($L2682="TC",0,IF($L2682="Nso",0,VLOOKUP($A2679,'Marks Entry'!$B$9:$FN$108,103,0)))</f>
        <v>0</v>
      </c>
      <c r="J2697" s="1274"/>
      <c r="K2697" s="533">
        <f t="shared" si="220"/>
        <v>0</v>
      </c>
      <c r="L2697" s="1275">
        <f>IF($L2682="TC",0,IF($L2682="Nso",0,VLOOKUP($A2679,'Marks Entry'!$B$9:$FN$108,106,0)))</f>
        <v>0</v>
      </c>
      <c r="M2697" s="1276"/>
      <c r="N2697" s="537">
        <f t="shared" si="221"/>
        <v>0</v>
      </c>
      <c r="O2697" s="544" t="str">
        <f>IF($L2682="TC",0,IF($L2682="Nso",0,VLOOKUP($A2679,'Marks Entry'!$B$9:$FN$108,110,0)))</f>
        <v>E</v>
      </c>
      <c r="P2697" s="1007"/>
    </row>
    <row r="2698" spans="1:16" s="73" customFormat="1" ht="20.45" customHeight="1" thickBot="1">
      <c r="A2698" s="1425"/>
      <c r="B2698" s="543" t="s">
        <v>210</v>
      </c>
      <c r="C2698" s="1277" t="str">
        <f>'Marks Entry'!$DH$3</f>
        <v>SOCIAL SCIENCE</v>
      </c>
      <c r="D2698" s="1278"/>
      <c r="E2698" s="527">
        <f>IF($L2682="TC",0,IF($L2682="Nso",0,VLOOKUP($A2679,'Marks Entry'!$B$9:$FN$108,113,0)))</f>
        <v>0</v>
      </c>
      <c r="F2698" s="527">
        <f>IF($L2682="TC",0,IF($L2682="Nso",0,VLOOKUP($A2679,'Marks Entry'!$B$9:$FN$108,116,0)))</f>
        <v>0</v>
      </c>
      <c r="G2698" s="527">
        <f>IF($L2682="TC",0,IF($L2682="Nso",0,VLOOKUP($A2679,'Marks Entry'!$B$9:$FN$108,119,0)))</f>
        <v>0</v>
      </c>
      <c r="H2698" s="530">
        <f t="shared" si="219"/>
        <v>0</v>
      </c>
      <c r="I2698" s="1279">
        <f>IF($L2682="TC",0,IF($L2682="Nso",0,VLOOKUP($A2679,'Marks Entry'!$B$9:$FN$108,123,0)))</f>
        <v>0</v>
      </c>
      <c r="J2698" s="1280"/>
      <c r="K2698" s="534">
        <f t="shared" si="220"/>
        <v>0</v>
      </c>
      <c r="L2698" s="1281">
        <f>IF($L2682="TC",0,IF($L2682="Nso",0,VLOOKUP($A2679,'Marks Entry'!$B$9:$FN$108,126,0)))</f>
        <v>0</v>
      </c>
      <c r="M2698" s="1282"/>
      <c r="N2698" s="537">
        <f t="shared" si="221"/>
        <v>0</v>
      </c>
      <c r="O2698" s="544" t="str">
        <f>IF($L2682="TC",0,IF($L2682="Nso",0,VLOOKUP($A2679,'Marks Entry'!$B$9:$FN$108,130,0)))</f>
        <v>E</v>
      </c>
      <c r="P2698" s="1007"/>
    </row>
    <row r="2699" spans="1:16" s="73" customFormat="1" ht="20.45" customHeight="1">
      <c r="A2699" s="1425"/>
      <c r="B2699" s="543" t="s">
        <v>210</v>
      </c>
      <c r="C2699" s="1350" t="s">
        <v>87</v>
      </c>
      <c r="D2699" s="1351"/>
      <c r="E2699" s="1352"/>
      <c r="F2699" s="1356" t="s">
        <v>88</v>
      </c>
      <c r="G2699" s="1357"/>
      <c r="H2699" s="1358" t="s">
        <v>89</v>
      </c>
      <c r="I2699" s="1358"/>
      <c r="J2699" s="1359" t="s">
        <v>44</v>
      </c>
      <c r="K2699" s="1360"/>
      <c r="L2699" s="236" t="s">
        <v>95</v>
      </c>
      <c r="M2699" s="691" t="s">
        <v>208</v>
      </c>
      <c r="N2699" s="200" t="s">
        <v>42</v>
      </c>
      <c r="O2699" s="545" t="s">
        <v>46</v>
      </c>
      <c r="P2699" s="1007"/>
    </row>
    <row r="2700" spans="1:16" s="73" customFormat="1" ht="20.45" customHeight="1" thickBot="1">
      <c r="A2700" s="1425"/>
      <c r="B2700" s="543" t="s">
        <v>210</v>
      </c>
      <c r="C2700" s="1353"/>
      <c r="D2700" s="1354"/>
      <c r="E2700" s="1355"/>
      <c r="F2700" s="1361">
        <f>IF($L2682="TC",0,IF($L2682="Nso",0,VLOOKUP($A2679,'Marks Entry'!$B$9:$FN$108,161,0)))</f>
        <v>1200</v>
      </c>
      <c r="G2700" s="1362"/>
      <c r="H2700" s="1363">
        <f>IF($L2682="TC",0,IF($L2682="Nso",0,VLOOKUP($A2679,'Marks Entry'!$B$9:$FN$108,162,0)))</f>
        <v>0</v>
      </c>
      <c r="I2700" s="1363"/>
      <c r="J2700" s="1364">
        <f>IF($L2682="TC",0,IF($L2682="Nso",0,VLOOKUP($A2679,'Marks Entry'!$B$9:$FN$108,163,0)))</f>
        <v>0</v>
      </c>
      <c r="K2700" s="1365"/>
      <c r="L2700" s="237" t="str">
        <f>IF($L2682="TC",0,IF($L2682="Nso",0,VLOOKUP($A2679,'Marks Entry'!$B$9:$FN$108,164,0)))</f>
        <v/>
      </c>
      <c r="M2700" s="237" t="str">
        <f>IF($L2682="TC",0,IF($L2682="Nso",0,VLOOKUP($A2679,'Marks Entry'!$B$9:$FN$108,165,0)))</f>
        <v/>
      </c>
      <c r="N2700" s="542" t="str">
        <f>IF($L2682="TC","TC",IF($L2682="Nso","NSO",VLOOKUP($A2679,'Marks Entry'!$B$9:$FN$108,166,0)))</f>
        <v>PROMOTED</v>
      </c>
      <c r="O2700" s="546" t="str">
        <f>IF($L2682="Nso",0,VLOOKUP($A2679,'Marks Entry'!$B$9:$FN$108,168,0))</f>
        <v/>
      </c>
      <c r="P2700" s="1007"/>
    </row>
    <row r="2701" spans="1:16" s="73" customFormat="1" ht="20.45" customHeight="1">
      <c r="A2701" s="1425"/>
      <c r="B2701" s="543" t="s">
        <v>210</v>
      </c>
      <c r="C2701" s="1332" t="s">
        <v>62</v>
      </c>
      <c r="D2701" s="1333"/>
      <c r="E2701" s="1333"/>
      <c r="F2701" s="1333"/>
      <c r="G2701" s="1333"/>
      <c r="H2701" s="1333"/>
      <c r="I2701" s="1334"/>
      <c r="J2701" s="1335" t="s">
        <v>63</v>
      </c>
      <c r="K2701" s="1335"/>
      <c r="L2701" s="1336"/>
      <c r="M2701" s="238">
        <f>IF($L2682="TC",0,IF($L2682="Nso",0,VLOOKUP($A2679,'Marks Entry'!$B$9:$FN$108,158,0)))</f>
        <v>0</v>
      </c>
      <c r="N2701" s="1337" t="s">
        <v>104</v>
      </c>
      <c r="O2701" s="1338"/>
      <c r="P2701" s="1007"/>
    </row>
    <row r="2702" spans="1:16" s="73" customFormat="1" ht="20.45" customHeight="1" thickBot="1">
      <c r="A2702" s="1425"/>
      <c r="B2702" s="543" t="s">
        <v>210</v>
      </c>
      <c r="C2702" s="1339" t="s">
        <v>57</v>
      </c>
      <c r="D2702" s="1340"/>
      <c r="E2702" s="1340"/>
      <c r="F2702" s="1341" t="s">
        <v>168</v>
      </c>
      <c r="G2702" s="1341"/>
      <c r="H2702" s="1341"/>
      <c r="I2702" s="523" t="s">
        <v>50</v>
      </c>
      <c r="J2702" s="1342" t="s">
        <v>64</v>
      </c>
      <c r="K2702" s="1342"/>
      <c r="L2702" s="1343"/>
      <c r="M2702" s="239">
        <f>IF($L2682="TC",0,IF($L2682="Nso",0,VLOOKUP($A2679,'Marks Entry'!$B$9:$FN$108,159,0)))</f>
        <v>0</v>
      </c>
      <c r="N2702" s="1344" t="str">
        <f>IF($L2682="TC",0,IF($L2682="Nso",0,VLOOKUP($A2679,'Marks Entry'!$B$9:$FN$108,160,0)))</f>
        <v/>
      </c>
      <c r="O2702" s="1345"/>
      <c r="P2702" s="1007"/>
    </row>
    <row r="2703" spans="1:16" s="73" customFormat="1" ht="20.45" customHeight="1">
      <c r="A2703" s="1425"/>
      <c r="B2703" s="543" t="s">
        <v>210</v>
      </c>
      <c r="C2703" s="1339"/>
      <c r="D2703" s="1340"/>
      <c r="E2703" s="1340"/>
      <c r="F2703" s="1341"/>
      <c r="G2703" s="1341"/>
      <c r="H2703" s="1341"/>
      <c r="I2703" s="524" t="s">
        <v>102</v>
      </c>
      <c r="J2703" s="1346" t="s">
        <v>65</v>
      </c>
      <c r="K2703" s="1346"/>
      <c r="L2703" s="1347"/>
      <c r="M2703" s="1348" t="str">
        <f>IF($L2682="TC",0,IF($L2682="Nso",0,VLOOKUP($A2679,'Marks Entry'!$B$9:$FN$108,169,0)))</f>
        <v>Need Improvement</v>
      </c>
      <c r="N2703" s="1348"/>
      <c r="O2703" s="1349"/>
      <c r="P2703" s="1007"/>
    </row>
    <row r="2704" spans="1:16" s="73" customFormat="1" ht="20.45" customHeight="1">
      <c r="A2704" s="1425"/>
      <c r="B2704" s="543" t="s">
        <v>210</v>
      </c>
      <c r="C2704" s="1397" t="str">
        <f>'Marks Entry'!$EB$3</f>
        <v>Work Exp.</v>
      </c>
      <c r="D2704" s="1398"/>
      <c r="E2704" s="1399"/>
      <c r="F2704" s="1400" t="str">
        <f>IF($L2682="TC",0,IF($L2682="Nso",0,VLOOKUP($A2679,'Marks Entry'!$B$9:$GM$108,186,0)))</f>
        <v>0/100</v>
      </c>
      <c r="G2704" s="1400"/>
      <c r="H2704" s="1400"/>
      <c r="I2704" s="59" t="str">
        <f>IF($L2682="TC",0,IF($L2682="Nso",0,VLOOKUP($A2679,'Marks Entry'!$B$9:$GM$108,139,0)))</f>
        <v>E</v>
      </c>
      <c r="J2704" s="1401" t="s">
        <v>81</v>
      </c>
      <c r="K2704" s="1401"/>
      <c r="L2704" s="1402"/>
      <c r="M2704" s="1403">
        <f>'Marks Entry'!$AA$2</f>
        <v>45041</v>
      </c>
      <c r="N2704" s="1403"/>
      <c r="O2704" s="1404"/>
      <c r="P2704" s="1007"/>
    </row>
    <row r="2705" spans="1:16" s="73" customFormat="1" ht="20.45" customHeight="1">
      <c r="A2705" s="1425"/>
      <c r="B2705" s="543" t="s">
        <v>210</v>
      </c>
      <c r="C2705" s="1405" t="str">
        <f>'Marks Entry'!$EK$3</f>
        <v>Art Edu.</v>
      </c>
      <c r="D2705" s="1400"/>
      <c r="E2705" s="1400"/>
      <c r="F2705" s="1406" t="str">
        <f>IF($L2682="TC",0,IF($L2682="Nso",0,VLOOKUP($A2679,'Marks Entry'!$B$9:$GM$108,190,0)))</f>
        <v>0/100</v>
      </c>
      <c r="G2705" s="1407"/>
      <c r="H2705" s="1408"/>
      <c r="I2705" s="59" t="str">
        <f>IF($L2682="TC",0,IF($L2682="Nso",0,VLOOKUP($A2679,'Marks Entry'!$B$9:$GM$108,148,0)))</f>
        <v>E</v>
      </c>
      <c r="J2705" s="1409"/>
      <c r="K2705" s="1409"/>
      <c r="L2705" s="1410"/>
      <c r="M2705" s="1410"/>
      <c r="N2705" s="1410"/>
      <c r="O2705" s="1411"/>
      <c r="P2705" s="1007"/>
    </row>
    <row r="2706" spans="1:16" s="73" customFormat="1" ht="20.45" customHeight="1">
      <c r="A2706" s="1425"/>
      <c r="B2706" s="543" t="s">
        <v>210</v>
      </c>
      <c r="C2706" s="1366" t="str">
        <f>'Marks Entry'!$ET$3</f>
        <v>HEALTH &amp; PHY. EDU.</v>
      </c>
      <c r="D2706" s="1367"/>
      <c r="E2706" s="1367"/>
      <c r="F2706" s="1368" t="str">
        <f>IF($L2682="TC",0,IF($L2682="Nso",0,VLOOKUP($A2679,'Marks Entry'!$B$9:$GM$108,194,0)))</f>
        <v>0/100</v>
      </c>
      <c r="G2706" s="1369"/>
      <c r="H2706" s="1370"/>
      <c r="I2706" s="59" t="str">
        <f>IF($L2682="TC",0,IF($L2682="Nso",0,VLOOKUP($A2679,'Marks Entry'!$B$9:$GM$108,157,0)))</f>
        <v>E</v>
      </c>
      <c r="J2706" s="1371" t="s">
        <v>77</v>
      </c>
      <c r="K2706" s="1372"/>
      <c r="L2706" s="1373"/>
      <c r="M2706" s="1377"/>
      <c r="N2706" s="1372"/>
      <c r="O2706" s="1378"/>
      <c r="P2706" s="1007"/>
    </row>
    <row r="2707" spans="1:16" s="73" customFormat="1" ht="20.45" customHeight="1">
      <c r="A2707" s="1425"/>
      <c r="B2707" s="543" t="s">
        <v>210</v>
      </c>
      <c r="C2707" s="1381" t="s">
        <v>66</v>
      </c>
      <c r="D2707" s="1382"/>
      <c r="E2707" s="1382"/>
      <c r="F2707" s="1382"/>
      <c r="G2707" s="1382"/>
      <c r="H2707" s="1382"/>
      <c r="I2707" s="1383"/>
      <c r="J2707" s="1374"/>
      <c r="K2707" s="1375"/>
      <c r="L2707" s="1376"/>
      <c r="M2707" s="1379"/>
      <c r="N2707" s="1375"/>
      <c r="O2707" s="1380"/>
      <c r="P2707" s="1007"/>
    </row>
    <row r="2708" spans="1:16" s="73" customFormat="1" ht="20.45" customHeight="1" thickBot="1">
      <c r="A2708" s="1425"/>
      <c r="B2708" s="543" t="s">
        <v>210</v>
      </c>
      <c r="C2708" s="60" t="s">
        <v>67</v>
      </c>
      <c r="D2708" s="1384" t="s">
        <v>72</v>
      </c>
      <c r="E2708" s="1385"/>
      <c r="F2708" s="1384" t="s">
        <v>73</v>
      </c>
      <c r="G2708" s="1386"/>
      <c r="H2708" s="1386"/>
      <c r="I2708" s="1387"/>
      <c r="J2708" s="1388" t="s">
        <v>78</v>
      </c>
      <c r="K2708" s="1389"/>
      <c r="L2708" s="1389"/>
      <c r="M2708" s="1389"/>
      <c r="N2708" s="1389"/>
      <c r="O2708" s="1390"/>
      <c r="P2708" s="1007"/>
    </row>
    <row r="2709" spans="1:16" s="73" customFormat="1" ht="20.45" customHeight="1">
      <c r="A2709" s="1425"/>
      <c r="B2709" s="543" t="s">
        <v>210</v>
      </c>
      <c r="C2709" s="690" t="s">
        <v>68</v>
      </c>
      <c r="D2709" s="1328" t="s">
        <v>211</v>
      </c>
      <c r="E2709" s="1327"/>
      <c r="F2709" s="1394" t="s">
        <v>74</v>
      </c>
      <c r="G2709" s="1395"/>
      <c r="H2709" s="1395"/>
      <c r="I2709" s="1396"/>
      <c r="J2709" s="1391"/>
      <c r="K2709" s="1392"/>
      <c r="L2709" s="1392"/>
      <c r="M2709" s="1392"/>
      <c r="N2709" s="1392"/>
      <c r="O2709" s="1393"/>
      <c r="P2709" s="1007"/>
    </row>
    <row r="2710" spans="1:16" s="73" customFormat="1" ht="20.45" customHeight="1">
      <c r="A2710" s="1425"/>
      <c r="B2710" s="543" t="s">
        <v>210</v>
      </c>
      <c r="C2710" s="689" t="s">
        <v>69</v>
      </c>
      <c r="D2710" s="1275" t="s">
        <v>212</v>
      </c>
      <c r="E2710" s="1274"/>
      <c r="F2710" s="1413" t="s">
        <v>75</v>
      </c>
      <c r="G2710" s="1414"/>
      <c r="H2710" s="1414"/>
      <c r="I2710" s="1415"/>
      <c r="J2710" s="1391"/>
      <c r="K2710" s="1392"/>
      <c r="L2710" s="1392"/>
      <c r="M2710" s="1392"/>
      <c r="N2710" s="1392"/>
      <c r="O2710" s="1393"/>
      <c r="P2710" s="1007"/>
    </row>
    <row r="2711" spans="1:16" s="73" customFormat="1" ht="20.45" customHeight="1">
      <c r="A2711" s="1425"/>
      <c r="B2711" s="543" t="s">
        <v>210</v>
      </c>
      <c r="C2711" s="689" t="s">
        <v>71</v>
      </c>
      <c r="D2711" s="1275" t="s">
        <v>213</v>
      </c>
      <c r="E2711" s="1274"/>
      <c r="F2711" s="1413" t="s">
        <v>76</v>
      </c>
      <c r="G2711" s="1414"/>
      <c r="H2711" s="1414"/>
      <c r="I2711" s="1415"/>
      <c r="J2711" s="1416" t="s">
        <v>90</v>
      </c>
      <c r="K2711" s="1417"/>
      <c r="L2711" s="1417"/>
      <c r="M2711" s="1417"/>
      <c r="N2711" s="1417"/>
      <c r="O2711" s="1418"/>
      <c r="P2711" s="1007"/>
    </row>
    <row r="2712" spans="1:16" s="73" customFormat="1" ht="20.45" customHeight="1">
      <c r="A2712" s="1425"/>
      <c r="B2712" s="543" t="s">
        <v>210</v>
      </c>
      <c r="C2712" s="689" t="s">
        <v>70</v>
      </c>
      <c r="D2712" s="1275" t="s">
        <v>214</v>
      </c>
      <c r="E2712" s="1274"/>
      <c r="F2712" s="1413" t="s">
        <v>103</v>
      </c>
      <c r="G2712" s="1414"/>
      <c r="H2712" s="1414"/>
      <c r="I2712" s="1415"/>
      <c r="J2712" s="1416"/>
      <c r="K2712" s="1417"/>
      <c r="L2712" s="1417"/>
      <c r="M2712" s="1417"/>
      <c r="N2712" s="1417"/>
      <c r="O2712" s="1418"/>
      <c r="P2712" s="1007"/>
    </row>
    <row r="2713" spans="1:16" s="73" customFormat="1" ht="20.45" customHeight="1" thickBot="1">
      <c r="A2713" s="1425"/>
      <c r="B2713" s="547" t="s">
        <v>210</v>
      </c>
      <c r="C2713" s="548" t="s">
        <v>153</v>
      </c>
      <c r="D2713" s="1281" t="s">
        <v>215</v>
      </c>
      <c r="E2713" s="1280"/>
      <c r="F2713" s="1422" t="s">
        <v>216</v>
      </c>
      <c r="G2713" s="1423"/>
      <c r="H2713" s="1423"/>
      <c r="I2713" s="1424"/>
      <c r="J2713" s="1419"/>
      <c r="K2713" s="1420"/>
      <c r="L2713" s="1420"/>
      <c r="M2713" s="1420"/>
      <c r="N2713" s="1420"/>
      <c r="O2713" s="1421"/>
      <c r="P2713" s="1007"/>
    </row>
    <row r="2714" spans="1:16" s="73" customFormat="1" ht="9.75" customHeight="1">
      <c r="A2714" s="1303"/>
      <c r="B2714" s="1303"/>
      <c r="C2714" s="1303"/>
      <c r="D2714" s="1303"/>
      <c r="E2714" s="1303"/>
      <c r="F2714" s="1303"/>
      <c r="G2714" s="1303"/>
      <c r="H2714" s="1303"/>
      <c r="I2714" s="1303"/>
      <c r="J2714" s="1303"/>
      <c r="K2714" s="1303"/>
      <c r="L2714" s="1303"/>
      <c r="M2714" s="1303"/>
      <c r="N2714" s="1303"/>
      <c r="O2714" s="1303"/>
      <c r="P2714" s="1303"/>
    </row>
    <row r="2715" spans="1:16" s="73" customFormat="1" ht="17.25" customHeight="1" thickBot="1">
      <c r="A2715" s="241">
        <f>A2679+1</f>
        <v>75</v>
      </c>
      <c r="B2715" s="1302" t="s">
        <v>53</v>
      </c>
      <c r="C2715" s="1302"/>
      <c r="D2715" s="1302"/>
      <c r="E2715" s="1302"/>
      <c r="F2715" s="1302"/>
      <c r="G2715" s="1302"/>
      <c r="H2715" s="1302"/>
      <c r="I2715" s="1302"/>
      <c r="J2715" s="1302"/>
      <c r="K2715" s="1302"/>
      <c r="L2715" s="1302"/>
      <c r="M2715" s="1302"/>
      <c r="N2715" s="1302"/>
      <c r="O2715" s="1302"/>
      <c r="P2715" s="1007"/>
    </row>
    <row r="2716" spans="1:16" s="73" customFormat="1" ht="44.25" customHeight="1">
      <c r="A2716" s="1425"/>
      <c r="B2716" s="1304" t="str">
        <f>IF(L2718&gt;0,CONCATENATE(I2718,L2718),0)</f>
        <v>Roll No.:-975</v>
      </c>
      <c r="C2716" s="1306"/>
      <c r="D2716" s="1308" t="str">
        <f>Master!$E$8</f>
        <v>Govt. Sr. Secondary School Raimalwada</v>
      </c>
      <c r="E2716" s="1309"/>
      <c r="F2716" s="1309"/>
      <c r="G2716" s="1309"/>
      <c r="H2716" s="1309"/>
      <c r="I2716" s="1309"/>
      <c r="J2716" s="1309"/>
      <c r="K2716" s="1309"/>
      <c r="L2716" s="1309"/>
      <c r="M2716" s="1309"/>
      <c r="N2716" s="1309"/>
      <c r="O2716" s="1310"/>
      <c r="P2716" s="1007"/>
    </row>
    <row r="2717" spans="1:16" s="73" customFormat="1" ht="26.25" customHeight="1" thickBot="1">
      <c r="A2717" s="1425"/>
      <c r="B2717" s="1305"/>
      <c r="C2717" s="1307"/>
      <c r="D2717" s="1311" t="str">
        <f>Master!$E$11</f>
        <v>P.S.-Bapini (Jodhpur)</v>
      </c>
      <c r="E2717" s="1311"/>
      <c r="F2717" s="1311"/>
      <c r="G2717" s="1311"/>
      <c r="H2717" s="1311"/>
      <c r="I2717" s="1311"/>
      <c r="J2717" s="1311"/>
      <c r="K2717" s="1311"/>
      <c r="L2717" s="1311"/>
      <c r="M2717" s="1311"/>
      <c r="N2717" s="1311"/>
      <c r="O2717" s="1312"/>
      <c r="P2717" s="1007"/>
    </row>
    <row r="2718" spans="1:16" s="73" customFormat="1" ht="15" customHeight="1">
      <c r="A2718" s="1425"/>
      <c r="B2718" s="1313"/>
      <c r="C2718" s="1314" t="s">
        <v>163</v>
      </c>
      <c r="D2718" s="1315"/>
      <c r="E2718" s="1315"/>
      <c r="F2718" s="1315"/>
      <c r="G2718" s="1315"/>
      <c r="H2718" s="1316"/>
      <c r="I2718" s="1320" t="s">
        <v>125</v>
      </c>
      <c r="J2718" s="1321"/>
      <c r="K2718" s="1321"/>
      <c r="L2718" s="1286">
        <f>VLOOKUP(A2715,'Marks Entry'!$B$9:$G$108,6)</f>
        <v>975</v>
      </c>
      <c r="M2718" s="1288" t="str">
        <f>CONCATENATE('Marks Entry'!$C$3,"0",'Marks Entry'!$G$3)</f>
        <v>School U-Dise Code :-08151106901</v>
      </c>
      <c r="N2718" s="1289"/>
      <c r="O2718" s="1290"/>
      <c r="P2718" s="1007"/>
    </row>
    <row r="2719" spans="1:16" s="73" customFormat="1" ht="15" customHeight="1">
      <c r="A2719" s="1425"/>
      <c r="B2719" s="1313"/>
      <c r="C2719" s="1314"/>
      <c r="D2719" s="1315"/>
      <c r="E2719" s="1315"/>
      <c r="F2719" s="1315"/>
      <c r="G2719" s="1315"/>
      <c r="H2719" s="1316"/>
      <c r="I2719" s="1320"/>
      <c r="J2719" s="1321"/>
      <c r="K2719" s="1321"/>
      <c r="L2719" s="1286"/>
      <c r="M2719" s="1291" t="str">
        <f>CONCATENATE('Marks Entry'!$I$3,'Marks Entry'!$J$3)</f>
        <v>Session :-2022-23</v>
      </c>
      <c r="N2719" s="1292"/>
      <c r="O2719" s="1293"/>
      <c r="P2719" s="1007"/>
    </row>
    <row r="2720" spans="1:16" s="73" customFormat="1" ht="15" customHeight="1" thickBot="1">
      <c r="A2720" s="1425"/>
      <c r="B2720" s="1313"/>
      <c r="C2720" s="1317"/>
      <c r="D2720" s="1318"/>
      <c r="E2720" s="1318"/>
      <c r="F2720" s="1318"/>
      <c r="G2720" s="1318"/>
      <c r="H2720" s="1319"/>
      <c r="I2720" s="1322"/>
      <c r="J2720" s="1323"/>
      <c r="K2720" s="1323"/>
      <c r="L2720" s="1287"/>
      <c r="M2720" s="1294"/>
      <c r="N2720" s="1295"/>
      <c r="O2720" s="1296"/>
      <c r="P2720" s="1007"/>
    </row>
    <row r="2721" spans="1:16" s="73" customFormat="1" ht="19.5" customHeight="1">
      <c r="A2721" s="1425"/>
      <c r="B2721" s="543" t="s">
        <v>210</v>
      </c>
      <c r="C2721" s="1297" t="s">
        <v>21</v>
      </c>
      <c r="D2721" s="1298"/>
      <c r="E2721" s="1298"/>
      <c r="F2721" s="1298"/>
      <c r="G2721" s="1299"/>
      <c r="H2721" s="13" t="s">
        <v>161</v>
      </c>
      <c r="I2721" s="1300">
        <f>VLOOKUP($A2715,'Marks Entry'!$B$9:$FN$108,4,0)</f>
        <v>0</v>
      </c>
      <c r="J2721" s="1300"/>
      <c r="K2721" s="1300"/>
      <c r="L2721" s="1300"/>
      <c r="M2721" s="1300"/>
      <c r="N2721" s="1300"/>
      <c r="O2721" s="1301"/>
      <c r="P2721" s="1007"/>
    </row>
    <row r="2722" spans="1:16" s="73" customFormat="1" ht="19.5" customHeight="1">
      <c r="A2722" s="1425"/>
      <c r="B2722" s="543" t="s">
        <v>210</v>
      </c>
      <c r="C2722" s="1283" t="s">
        <v>23</v>
      </c>
      <c r="D2722" s="1284"/>
      <c r="E2722" s="1284"/>
      <c r="F2722" s="1284"/>
      <c r="G2722" s="1285"/>
      <c r="H2722" s="25" t="s">
        <v>161</v>
      </c>
      <c r="I2722" s="1252">
        <f>VLOOKUP($A2715,'Marks Entry'!$B$9:$FN$108,7,0)</f>
        <v>0</v>
      </c>
      <c r="J2722" s="1252"/>
      <c r="K2722" s="1252"/>
      <c r="L2722" s="1252"/>
      <c r="M2722" s="1252"/>
      <c r="N2722" s="1252"/>
      <c r="O2722" s="1253"/>
      <c r="P2722" s="1007"/>
    </row>
    <row r="2723" spans="1:16" s="73" customFormat="1" ht="19.5" customHeight="1">
      <c r="A2723" s="1425"/>
      <c r="B2723" s="543" t="s">
        <v>210</v>
      </c>
      <c r="C2723" s="1283" t="s">
        <v>24</v>
      </c>
      <c r="D2723" s="1284"/>
      <c r="E2723" s="1284"/>
      <c r="F2723" s="1284"/>
      <c r="G2723" s="1285"/>
      <c r="H2723" s="25" t="s">
        <v>161</v>
      </c>
      <c r="I2723" s="1252">
        <f>VLOOKUP($A2715,'Marks Entry'!$B$9:$FN$108,8,0)</f>
        <v>0</v>
      </c>
      <c r="J2723" s="1252"/>
      <c r="K2723" s="1252"/>
      <c r="L2723" s="1252"/>
      <c r="M2723" s="1252"/>
      <c r="N2723" s="1252"/>
      <c r="O2723" s="1253"/>
      <c r="P2723" s="1007"/>
    </row>
    <row r="2724" spans="1:16" s="73" customFormat="1" ht="19.5" customHeight="1">
      <c r="A2724" s="1425"/>
      <c r="B2724" s="543" t="s">
        <v>210</v>
      </c>
      <c r="C2724" s="1283" t="s">
        <v>55</v>
      </c>
      <c r="D2724" s="1284"/>
      <c r="E2724" s="1284"/>
      <c r="F2724" s="1284"/>
      <c r="G2724" s="1285"/>
      <c r="H2724" s="25" t="s">
        <v>161</v>
      </c>
      <c r="I2724" s="1252">
        <f>VLOOKUP($A2715,'Marks Entry'!$B$9:$FN$108,9,0)</f>
        <v>0</v>
      </c>
      <c r="J2724" s="1252"/>
      <c r="K2724" s="1252"/>
      <c r="L2724" s="1252"/>
      <c r="M2724" s="1252"/>
      <c r="N2724" s="1252"/>
      <c r="O2724" s="1253"/>
      <c r="P2724" s="1007"/>
    </row>
    <row r="2725" spans="1:16" s="73" customFormat="1" ht="19.5" customHeight="1">
      <c r="A2725" s="1425"/>
      <c r="B2725" s="543" t="s">
        <v>210</v>
      </c>
      <c r="C2725" s="1283" t="s">
        <v>56</v>
      </c>
      <c r="D2725" s="1284"/>
      <c r="E2725" s="1284"/>
      <c r="F2725" s="1284"/>
      <c r="G2725" s="1285"/>
      <c r="H2725" s="25" t="s">
        <v>161</v>
      </c>
      <c r="I2725" s="1251" t="str">
        <f>CONCATENATE('Marks Entry'!$G$4,'Marks Entry'!$J$4)</f>
        <v>6(A)</v>
      </c>
      <c r="J2725" s="1252"/>
      <c r="K2725" s="1252"/>
      <c r="L2725" s="1252"/>
      <c r="M2725" s="1252"/>
      <c r="N2725" s="1252"/>
      <c r="O2725" s="1253"/>
      <c r="P2725" s="1007"/>
    </row>
    <row r="2726" spans="1:16" s="73" customFormat="1" ht="19.5" customHeight="1" thickBot="1">
      <c r="A2726" s="1425"/>
      <c r="B2726" s="543" t="s">
        <v>210</v>
      </c>
      <c r="C2726" s="1254" t="s">
        <v>26</v>
      </c>
      <c r="D2726" s="1255"/>
      <c r="E2726" s="1255"/>
      <c r="F2726" s="1255"/>
      <c r="G2726" s="1256"/>
      <c r="H2726" s="61" t="s">
        <v>161</v>
      </c>
      <c r="I2726" s="1257">
        <f>VLOOKUP($A2715,'Marks Entry'!$B$9:$FN$108,10,0)</f>
        <v>0</v>
      </c>
      <c r="J2726" s="1257"/>
      <c r="K2726" s="1257"/>
      <c r="L2726" s="1257"/>
      <c r="M2726" s="1257"/>
      <c r="N2726" s="1257"/>
      <c r="O2726" s="1258"/>
      <c r="P2726" s="1007"/>
    </row>
    <row r="2727" spans="1:16" s="73" customFormat="1" ht="34.5" customHeight="1">
      <c r="A2727" s="1425"/>
      <c r="B2727" s="543" t="s">
        <v>210</v>
      </c>
      <c r="C2727" s="1259" t="s">
        <v>57</v>
      </c>
      <c r="D2727" s="1260"/>
      <c r="E2727" s="525" t="s">
        <v>82</v>
      </c>
      <c r="F2727" s="525" t="s">
        <v>83</v>
      </c>
      <c r="G2727" s="525" t="str">
        <f>'Marks Entry'!$R$5</f>
        <v>No Bag Day Activity</v>
      </c>
      <c r="H2727" s="521" t="s">
        <v>32</v>
      </c>
      <c r="I2727" s="1261" t="s">
        <v>58</v>
      </c>
      <c r="J2727" s="1262"/>
      <c r="K2727" s="522" t="s">
        <v>203</v>
      </c>
      <c r="L2727" s="1263" t="s">
        <v>94</v>
      </c>
      <c r="M2727" s="1264"/>
      <c r="N2727" s="535" t="s">
        <v>86</v>
      </c>
      <c r="O2727" s="1265" t="s">
        <v>101</v>
      </c>
      <c r="P2727" s="1007"/>
    </row>
    <row r="2728" spans="1:16" s="73" customFormat="1" ht="20.45" customHeight="1" thickBot="1">
      <c r="A2728" s="1425"/>
      <c r="B2728" s="543" t="s">
        <v>210</v>
      </c>
      <c r="C2728" s="1267" t="s">
        <v>59</v>
      </c>
      <c r="D2728" s="1268"/>
      <c r="E2728" s="549">
        <f>'Marks Entry'!$N$7</f>
        <v>10</v>
      </c>
      <c r="F2728" s="549">
        <f>'Marks Entry'!$Q$7</f>
        <v>10</v>
      </c>
      <c r="G2728" s="549">
        <f>'Marks Entry'!$T$7</f>
        <v>10</v>
      </c>
      <c r="H2728" s="111">
        <f>SUM(E2728:G2728)</f>
        <v>30</v>
      </c>
      <c r="I2728" s="1269">
        <f>'Marks Entry'!$X$7</f>
        <v>70</v>
      </c>
      <c r="J2728" s="1270"/>
      <c r="K2728" s="531">
        <f>SUM(H2728,I2728)</f>
        <v>100</v>
      </c>
      <c r="L2728" s="1330">
        <f>'Marks Entry'!$AA$7</f>
        <v>100</v>
      </c>
      <c r="M2728" s="1331"/>
      <c r="N2728" s="536">
        <f>H2728+I2728+L2728</f>
        <v>200</v>
      </c>
      <c r="O2728" s="1266"/>
      <c r="P2728" s="1007"/>
    </row>
    <row r="2729" spans="1:16" s="73" customFormat="1" ht="20.45" customHeight="1">
      <c r="A2729" s="1425"/>
      <c r="B2729" s="543" t="s">
        <v>210</v>
      </c>
      <c r="C2729" s="1324" t="str">
        <f>'Marks Entry'!$L$3</f>
        <v>HINDI</v>
      </c>
      <c r="D2729" s="1325"/>
      <c r="E2729" s="527">
        <f>IF($L2718="TC",0,IF($L2718="Nso",0,VLOOKUP($A2715,'Marks Entry'!$B$9:$FN$108,13,0)))</f>
        <v>0</v>
      </c>
      <c r="F2729" s="527">
        <f>IF($L2718="TC",0,IF($L2718="Nso",0,VLOOKUP($A2715,'Marks Entry'!$B$9:$FN$108,16,0)))</f>
        <v>0</v>
      </c>
      <c r="G2729" s="527">
        <f>IF($L2718="TC",0,IF($L2718="Nso",0,VLOOKUP($A2715,'Marks Entry'!$B$9:$FN$108,19,0)))</f>
        <v>0</v>
      </c>
      <c r="H2729" s="528">
        <f>SUM(E2729:G2729)</f>
        <v>0</v>
      </c>
      <c r="I2729" s="1326">
        <f>IF($L2718="TC",0,IF($L2718="Nso",0,VLOOKUP($A2715,'Marks Entry'!$B$9:$FN$108,23,0)))</f>
        <v>0</v>
      </c>
      <c r="J2729" s="1327"/>
      <c r="K2729" s="532">
        <f>SUM(H2729,I2729)</f>
        <v>0</v>
      </c>
      <c r="L2729" s="1328">
        <f>IF($L2718="TC",0,IF($L2718="Nso",0,VLOOKUP($A2715,'Marks Entry'!$B$9:$FN$108,26,0)))</f>
        <v>0</v>
      </c>
      <c r="M2729" s="1329"/>
      <c r="N2729" s="537">
        <f>SUM(H2729,I2729,L2729)</f>
        <v>0</v>
      </c>
      <c r="O2729" s="544" t="str">
        <f>IF($L2718="TC",0,IF($L2718="Nso",0,VLOOKUP($A2715,'Marks Entry'!$B$9:$FN$108,30,0)))</f>
        <v>E</v>
      </c>
      <c r="P2729" s="1007"/>
    </row>
    <row r="2730" spans="1:16" s="73" customFormat="1" ht="20.45" customHeight="1">
      <c r="A2730" s="1425"/>
      <c r="B2730" s="543" t="s">
        <v>210</v>
      </c>
      <c r="C2730" s="1271" t="str">
        <f>'Marks Entry'!$AF$3</f>
        <v>ENGLISH</v>
      </c>
      <c r="D2730" s="1272"/>
      <c r="E2730" s="527">
        <f>IF($L2718="TC",0,IF($L2718="Nso",0,VLOOKUP($A2715,'Marks Entry'!$B$9:$FN$108,33,0)))</f>
        <v>0</v>
      </c>
      <c r="F2730" s="527">
        <f>IF($L2718="TC",0,IF($L2718="Nso",0,VLOOKUP($A2715,'Marks Entry'!$B$9:$FN$108,36,0)))</f>
        <v>0</v>
      </c>
      <c r="G2730" s="527">
        <f>IF($L2718="TC",0,IF($L2718="Nso",0,VLOOKUP($A2715,'Marks Entry'!$B$9:$FN$108,39,0)))</f>
        <v>0</v>
      </c>
      <c r="H2730" s="529">
        <f t="shared" ref="H2730:H2734" si="222">SUM(E2730:G2730)</f>
        <v>0</v>
      </c>
      <c r="I2730" s="1273">
        <f>IF($L2718="TC",0,IF($L2718="Nso",0,VLOOKUP($A2715,'Marks Entry'!$B$9:$FN$108,43,0)))</f>
        <v>0</v>
      </c>
      <c r="J2730" s="1274"/>
      <c r="K2730" s="533">
        <f t="shared" ref="K2730:K2734" si="223">SUM(H2730,I2730)</f>
        <v>0</v>
      </c>
      <c r="L2730" s="1275">
        <f>IF($L2718="TC",0,IF($L2718="Nso",0,VLOOKUP($A2715,'Marks Entry'!$B$9:$FN$108,46,0)))</f>
        <v>0</v>
      </c>
      <c r="M2730" s="1276"/>
      <c r="N2730" s="537">
        <f t="shared" ref="N2730:N2734" si="224">SUM(H2730,I2730,L2730)</f>
        <v>0</v>
      </c>
      <c r="O2730" s="544" t="str">
        <f>IF($L2718="TC",0,IF($L2718="Nso",0,VLOOKUP($A2715,'Marks Entry'!$B$9:$FN$108,50,0)))</f>
        <v>E</v>
      </c>
      <c r="P2730" s="1007"/>
    </row>
    <row r="2731" spans="1:16" s="73" customFormat="1" ht="20.45" customHeight="1">
      <c r="A2731" s="1425"/>
      <c r="B2731" s="543" t="s">
        <v>210</v>
      </c>
      <c r="C2731" s="1271" t="str">
        <f>'Marks Entry'!$AZ$3</f>
        <v>SANSKRIT</v>
      </c>
      <c r="D2731" s="1272"/>
      <c r="E2731" s="527">
        <f>IF($L2718="TC",0,IF($L2718="Nso",0,VLOOKUP($A2715,'Marks Entry'!$B$9:$FN$108,53,0)))</f>
        <v>0</v>
      </c>
      <c r="F2731" s="527">
        <f>IF($L2718="TC",0,IF($L2718="TC",0,IF($L2718="Nso",0,VLOOKUP($A2715,'Marks Entry'!$B$9:$FN$108,56,0))))</f>
        <v>0</v>
      </c>
      <c r="G2731" s="527">
        <f>IF($L2718="TC",0,IF($L2718="TC",0,IF($L2718="Nso",0,VLOOKUP($A2715,'Marks Entry'!$B$9:$FN$108,59,0))))</f>
        <v>0</v>
      </c>
      <c r="H2731" s="529">
        <f t="shared" si="222"/>
        <v>0</v>
      </c>
      <c r="I2731" s="1273">
        <f>IF($L2718="TC",0,IF($L2718="Nso",0,VLOOKUP($A2715,'Marks Entry'!$B$9:$FN$108,63,0)))</f>
        <v>0</v>
      </c>
      <c r="J2731" s="1274"/>
      <c r="K2731" s="533">
        <f t="shared" si="223"/>
        <v>0</v>
      </c>
      <c r="L2731" s="1275">
        <f>IF($L2718="TC",0,IF($L2718="Nso",0,VLOOKUP($A2715,'Marks Entry'!$B$9:$FN$108,66,0)))</f>
        <v>0</v>
      </c>
      <c r="M2731" s="1276"/>
      <c r="N2731" s="537">
        <f t="shared" si="224"/>
        <v>0</v>
      </c>
      <c r="O2731" s="544" t="str">
        <f>IF($L2718="TC",0,IF($L2718="Nso",0,VLOOKUP($A2715,'Marks Entry'!$B$9:$FN$108,70,0)))</f>
        <v>E</v>
      </c>
      <c r="P2731" s="1007"/>
    </row>
    <row r="2732" spans="1:16" s="73" customFormat="1" ht="20.45" customHeight="1">
      <c r="A2732" s="1425"/>
      <c r="B2732" s="543" t="s">
        <v>210</v>
      </c>
      <c r="C2732" s="1271" t="str">
        <f>'Marks Entry'!$BT$3</f>
        <v>SCIENCE</v>
      </c>
      <c r="D2732" s="1272"/>
      <c r="E2732" s="527">
        <f>IF($L2718="TC",0,IF($L2718="Nso",0,VLOOKUP($A2715,'Marks Entry'!$B$9:$FN$108,73,0)))</f>
        <v>0</v>
      </c>
      <c r="F2732" s="527">
        <f>IF($L2718="TC",0,IF($L2718="Nso",0,VLOOKUP($A2715,'Marks Entry'!$B$9:$FN$108,76,0)))</f>
        <v>0</v>
      </c>
      <c r="G2732" s="527">
        <f>IF($L2718="TC",0,IF($L2718="Nso",0,VLOOKUP($A2715,'Marks Entry'!$B$9:$FN$108,79,0)))</f>
        <v>0</v>
      </c>
      <c r="H2732" s="529">
        <f t="shared" si="222"/>
        <v>0</v>
      </c>
      <c r="I2732" s="1273">
        <f>IF($L2718="TC",0,IF($L2718="Nso",0,VLOOKUP($A2715,'Marks Entry'!$B$9:$FN$108,83,0)))</f>
        <v>0</v>
      </c>
      <c r="J2732" s="1274"/>
      <c r="K2732" s="533">
        <f t="shared" si="223"/>
        <v>0</v>
      </c>
      <c r="L2732" s="1275">
        <f>IF($L2718="TC",0,IF($L2718="Nso",0,VLOOKUP($A2715,'Marks Entry'!$B$9:$FN$108,86,0)))</f>
        <v>0</v>
      </c>
      <c r="M2732" s="1276"/>
      <c r="N2732" s="537">
        <f t="shared" si="224"/>
        <v>0</v>
      </c>
      <c r="O2732" s="544" t="str">
        <f>IF($L2718="TC",0,IF($L2718="Nso",0,VLOOKUP($A2715,'Marks Entry'!$B$9:$FN$108,90,0)))</f>
        <v>E</v>
      </c>
      <c r="P2732" s="1007"/>
    </row>
    <row r="2733" spans="1:16" s="73" customFormat="1" ht="20.45" customHeight="1">
      <c r="A2733" s="1425"/>
      <c r="B2733" s="543" t="s">
        <v>210</v>
      </c>
      <c r="C2733" s="1271" t="str">
        <f>'Marks Entry'!$CN$3</f>
        <v>MATHEMATICS</v>
      </c>
      <c r="D2733" s="1272"/>
      <c r="E2733" s="527">
        <f>IF($L2718="TC",0,IF($L2718="Nso",0,VLOOKUP($A2715,'Marks Entry'!$B$9:$FN$108,93,0)))</f>
        <v>0</v>
      </c>
      <c r="F2733" s="527">
        <f>IF($L2718="TC",0,IF($L2718="Nso",0,VLOOKUP($A2715,'Marks Entry'!$B$9:$FN$108,96,0)))</f>
        <v>0</v>
      </c>
      <c r="G2733" s="527">
        <f>IF($L2718="TC",0,IF($L2718="Nso",0,VLOOKUP($A2715,'Marks Entry'!$B$9:$FN$108,99,0)))</f>
        <v>0</v>
      </c>
      <c r="H2733" s="529">
        <f t="shared" si="222"/>
        <v>0</v>
      </c>
      <c r="I2733" s="1273">
        <f>IF($L2718="TC",0,IF($L2718="Nso",0,VLOOKUP($A2715,'Marks Entry'!$B$9:$FN$108,103,0)))</f>
        <v>0</v>
      </c>
      <c r="J2733" s="1274"/>
      <c r="K2733" s="533">
        <f t="shared" si="223"/>
        <v>0</v>
      </c>
      <c r="L2733" s="1275">
        <f>IF($L2718="TC",0,IF($L2718="Nso",0,VLOOKUP($A2715,'Marks Entry'!$B$9:$FN$108,106,0)))</f>
        <v>0</v>
      </c>
      <c r="M2733" s="1276"/>
      <c r="N2733" s="537">
        <f t="shared" si="224"/>
        <v>0</v>
      </c>
      <c r="O2733" s="544" t="str">
        <f>IF($L2718="TC",0,IF($L2718="Nso",0,VLOOKUP($A2715,'Marks Entry'!$B$9:$FN$108,110,0)))</f>
        <v>E</v>
      </c>
      <c r="P2733" s="1007"/>
    </row>
    <row r="2734" spans="1:16" s="73" customFormat="1" ht="20.45" customHeight="1" thickBot="1">
      <c r="A2734" s="1425"/>
      <c r="B2734" s="543" t="s">
        <v>210</v>
      </c>
      <c r="C2734" s="1277" t="str">
        <f>'Marks Entry'!$DH$3</f>
        <v>SOCIAL SCIENCE</v>
      </c>
      <c r="D2734" s="1278"/>
      <c r="E2734" s="527">
        <f>IF($L2718="TC",0,IF($L2718="Nso",0,VLOOKUP($A2715,'Marks Entry'!$B$9:$FN$108,113,0)))</f>
        <v>0</v>
      </c>
      <c r="F2734" s="527">
        <f>IF($L2718="TC",0,IF($L2718="Nso",0,VLOOKUP($A2715,'Marks Entry'!$B$9:$FN$108,116,0)))</f>
        <v>0</v>
      </c>
      <c r="G2734" s="527">
        <f>IF($L2718="TC",0,IF($L2718="Nso",0,VLOOKUP($A2715,'Marks Entry'!$B$9:$FN$108,119,0)))</f>
        <v>0</v>
      </c>
      <c r="H2734" s="530">
        <f t="shared" si="222"/>
        <v>0</v>
      </c>
      <c r="I2734" s="1279">
        <f>IF($L2718="TC",0,IF($L2718="Nso",0,VLOOKUP($A2715,'Marks Entry'!$B$9:$FN$108,123,0)))</f>
        <v>0</v>
      </c>
      <c r="J2734" s="1280"/>
      <c r="K2734" s="534">
        <f t="shared" si="223"/>
        <v>0</v>
      </c>
      <c r="L2734" s="1281">
        <f>IF($L2718="TC",0,IF($L2718="Nso",0,VLOOKUP($A2715,'Marks Entry'!$B$9:$FN$108,126,0)))</f>
        <v>0</v>
      </c>
      <c r="M2734" s="1282"/>
      <c r="N2734" s="537">
        <f t="shared" si="224"/>
        <v>0</v>
      </c>
      <c r="O2734" s="544" t="str">
        <f>IF($L2718="TC",0,IF($L2718="Nso",0,VLOOKUP($A2715,'Marks Entry'!$B$9:$FN$108,130,0)))</f>
        <v>E</v>
      </c>
      <c r="P2734" s="1007"/>
    </row>
    <row r="2735" spans="1:16" s="73" customFormat="1" ht="20.45" customHeight="1">
      <c r="A2735" s="1425"/>
      <c r="B2735" s="543" t="s">
        <v>210</v>
      </c>
      <c r="C2735" s="1350" t="s">
        <v>87</v>
      </c>
      <c r="D2735" s="1351"/>
      <c r="E2735" s="1352"/>
      <c r="F2735" s="1356" t="s">
        <v>88</v>
      </c>
      <c r="G2735" s="1357"/>
      <c r="H2735" s="1358" t="s">
        <v>89</v>
      </c>
      <c r="I2735" s="1358"/>
      <c r="J2735" s="1359" t="s">
        <v>44</v>
      </c>
      <c r="K2735" s="1360"/>
      <c r="L2735" s="236" t="s">
        <v>95</v>
      </c>
      <c r="M2735" s="691" t="s">
        <v>208</v>
      </c>
      <c r="N2735" s="200" t="s">
        <v>42</v>
      </c>
      <c r="O2735" s="545" t="s">
        <v>46</v>
      </c>
      <c r="P2735" s="1007"/>
    </row>
    <row r="2736" spans="1:16" s="73" customFormat="1" ht="20.45" customHeight="1" thickBot="1">
      <c r="A2736" s="1425"/>
      <c r="B2736" s="543" t="s">
        <v>210</v>
      </c>
      <c r="C2736" s="1353"/>
      <c r="D2736" s="1354"/>
      <c r="E2736" s="1355"/>
      <c r="F2736" s="1361">
        <f>IF($L2718="TC",0,IF($L2718="Nso",0,VLOOKUP($A2715,'Marks Entry'!$B$9:$FN$108,161,0)))</f>
        <v>1200</v>
      </c>
      <c r="G2736" s="1362"/>
      <c r="H2736" s="1363">
        <f>IF($L2718="TC",0,IF($L2718="Nso",0,VLOOKUP($A2715,'Marks Entry'!$B$9:$FN$108,162,0)))</f>
        <v>0</v>
      </c>
      <c r="I2736" s="1363"/>
      <c r="J2736" s="1364">
        <f>IF($L2718="TC",0,IF($L2718="Nso",0,VLOOKUP($A2715,'Marks Entry'!$B$9:$FN$108,163,0)))</f>
        <v>0</v>
      </c>
      <c r="K2736" s="1365"/>
      <c r="L2736" s="237" t="str">
        <f>IF($L2718="TC",0,IF($L2718="Nso",0,VLOOKUP($A2715,'Marks Entry'!$B$9:$FN$108,164,0)))</f>
        <v/>
      </c>
      <c r="M2736" s="237" t="str">
        <f>IF($L2718="TC",0,IF($L2718="Nso",0,VLOOKUP($A2715,'Marks Entry'!$B$9:$FN$108,165,0)))</f>
        <v/>
      </c>
      <c r="N2736" s="542" t="str">
        <f>IF($L2718="TC","TC",IF($L2718="Nso","NSO",VLOOKUP($A2715,'Marks Entry'!$B$9:$FN$108,166,0)))</f>
        <v>PROMOTED</v>
      </c>
      <c r="O2736" s="546" t="str">
        <f>IF($L2718="Nso",0,VLOOKUP($A2715,'Marks Entry'!$B$9:$FN$108,168,0))</f>
        <v/>
      </c>
      <c r="P2736" s="1007"/>
    </row>
    <row r="2737" spans="1:16" s="73" customFormat="1" ht="20.45" customHeight="1">
      <c r="A2737" s="1425"/>
      <c r="B2737" s="543" t="s">
        <v>210</v>
      </c>
      <c r="C2737" s="1332" t="s">
        <v>62</v>
      </c>
      <c r="D2737" s="1333"/>
      <c r="E2737" s="1333"/>
      <c r="F2737" s="1333"/>
      <c r="G2737" s="1333"/>
      <c r="H2737" s="1333"/>
      <c r="I2737" s="1334"/>
      <c r="J2737" s="1335" t="s">
        <v>63</v>
      </c>
      <c r="K2737" s="1335"/>
      <c r="L2737" s="1336"/>
      <c r="M2737" s="238">
        <f>IF($L2718="TC",0,IF($L2718="Nso",0,VLOOKUP($A2715,'Marks Entry'!$B$9:$FN$108,158,0)))</f>
        <v>0</v>
      </c>
      <c r="N2737" s="1337" t="s">
        <v>104</v>
      </c>
      <c r="O2737" s="1338"/>
      <c r="P2737" s="1007"/>
    </row>
    <row r="2738" spans="1:16" s="73" customFormat="1" ht="20.45" customHeight="1" thickBot="1">
      <c r="A2738" s="1425"/>
      <c r="B2738" s="543" t="s">
        <v>210</v>
      </c>
      <c r="C2738" s="1339" t="s">
        <v>57</v>
      </c>
      <c r="D2738" s="1340"/>
      <c r="E2738" s="1340"/>
      <c r="F2738" s="1341" t="s">
        <v>168</v>
      </c>
      <c r="G2738" s="1341"/>
      <c r="H2738" s="1341"/>
      <c r="I2738" s="523" t="s">
        <v>50</v>
      </c>
      <c r="J2738" s="1342" t="s">
        <v>64</v>
      </c>
      <c r="K2738" s="1342"/>
      <c r="L2738" s="1343"/>
      <c r="M2738" s="239">
        <f>IF($L2718="TC",0,IF($L2718="Nso",0,VLOOKUP($A2715,'Marks Entry'!$B$9:$FN$108,159,0)))</f>
        <v>0</v>
      </c>
      <c r="N2738" s="1344" t="str">
        <f>IF($L2718="TC",0,IF($L2718="Nso",0,VLOOKUP($A2715,'Marks Entry'!$B$9:$FN$108,160,0)))</f>
        <v/>
      </c>
      <c r="O2738" s="1345"/>
      <c r="P2738" s="1007"/>
    </row>
    <row r="2739" spans="1:16" s="73" customFormat="1" ht="20.45" customHeight="1">
      <c r="A2739" s="1425"/>
      <c r="B2739" s="543" t="s">
        <v>210</v>
      </c>
      <c r="C2739" s="1339"/>
      <c r="D2739" s="1340"/>
      <c r="E2739" s="1340"/>
      <c r="F2739" s="1341"/>
      <c r="G2739" s="1341"/>
      <c r="H2739" s="1341"/>
      <c r="I2739" s="524" t="s">
        <v>102</v>
      </c>
      <c r="J2739" s="1346" t="s">
        <v>65</v>
      </c>
      <c r="K2739" s="1346"/>
      <c r="L2739" s="1347"/>
      <c r="M2739" s="1348" t="str">
        <f>IF($L2718="TC",0,IF($L2718="Nso",0,VLOOKUP($A2715,'Marks Entry'!$B$9:$FN$108,169,0)))</f>
        <v>Need Improvement</v>
      </c>
      <c r="N2739" s="1348"/>
      <c r="O2739" s="1349"/>
      <c r="P2739" s="1007"/>
    </row>
    <row r="2740" spans="1:16" s="73" customFormat="1" ht="20.45" customHeight="1">
      <c r="A2740" s="1425"/>
      <c r="B2740" s="543" t="s">
        <v>210</v>
      </c>
      <c r="C2740" s="1397" t="str">
        <f>'Marks Entry'!$EB$3</f>
        <v>Work Exp.</v>
      </c>
      <c r="D2740" s="1398"/>
      <c r="E2740" s="1399"/>
      <c r="F2740" s="1400" t="str">
        <f>IF($L2718="TC",0,IF($L2718="Nso",0,VLOOKUP($A2715,'Marks Entry'!$B$9:$GM$108,186,0)))</f>
        <v>0/100</v>
      </c>
      <c r="G2740" s="1400"/>
      <c r="H2740" s="1400"/>
      <c r="I2740" s="59" t="str">
        <f>IF($L2718="TC",0,IF($L2718="Nso",0,VLOOKUP($A2715,'Marks Entry'!$B$9:$GM$108,139,0)))</f>
        <v>E</v>
      </c>
      <c r="J2740" s="1401" t="s">
        <v>81</v>
      </c>
      <c r="K2740" s="1401"/>
      <c r="L2740" s="1402"/>
      <c r="M2740" s="1403">
        <f>'Marks Entry'!$AA$2</f>
        <v>45041</v>
      </c>
      <c r="N2740" s="1403"/>
      <c r="O2740" s="1404"/>
      <c r="P2740" s="1007"/>
    </row>
    <row r="2741" spans="1:16" s="73" customFormat="1" ht="20.45" customHeight="1">
      <c r="A2741" s="1425"/>
      <c r="B2741" s="543" t="s">
        <v>210</v>
      </c>
      <c r="C2741" s="1405" t="str">
        <f>'Marks Entry'!$EK$3</f>
        <v>Art Edu.</v>
      </c>
      <c r="D2741" s="1400"/>
      <c r="E2741" s="1400"/>
      <c r="F2741" s="1406" t="str">
        <f>IF($L2718="TC",0,IF($L2718="Nso",0,VLOOKUP($A2715,'Marks Entry'!$B$9:$GM$108,190,0)))</f>
        <v>0/100</v>
      </c>
      <c r="G2741" s="1407"/>
      <c r="H2741" s="1408"/>
      <c r="I2741" s="59" t="str">
        <f>IF($L2718="TC",0,IF($L2718="Nso",0,VLOOKUP($A2715,'Marks Entry'!$B$9:$GM$108,148,0)))</f>
        <v>E</v>
      </c>
      <c r="J2741" s="1409"/>
      <c r="K2741" s="1409"/>
      <c r="L2741" s="1410"/>
      <c r="M2741" s="1410"/>
      <c r="N2741" s="1410"/>
      <c r="O2741" s="1411"/>
      <c r="P2741" s="1007"/>
    </row>
    <row r="2742" spans="1:16" s="73" customFormat="1" ht="20.45" customHeight="1">
      <c r="A2742" s="1425"/>
      <c r="B2742" s="543" t="s">
        <v>210</v>
      </c>
      <c r="C2742" s="1366" t="str">
        <f>'Marks Entry'!$ET$3</f>
        <v>HEALTH &amp; PHY. EDU.</v>
      </c>
      <c r="D2742" s="1367"/>
      <c r="E2742" s="1367"/>
      <c r="F2742" s="1368" t="str">
        <f>IF($L2718="TC",0,IF($L2718="Nso",0,VLOOKUP($A2715,'Marks Entry'!$B$9:$GM$108,194,0)))</f>
        <v>0/100</v>
      </c>
      <c r="G2742" s="1369"/>
      <c r="H2742" s="1370"/>
      <c r="I2742" s="59" t="str">
        <f>IF($L2718="TC",0,IF($L2718="Nso",0,VLOOKUP($A2715,'Marks Entry'!$B$9:$GM$108,157,0)))</f>
        <v>E</v>
      </c>
      <c r="J2742" s="1371" t="s">
        <v>77</v>
      </c>
      <c r="K2742" s="1372"/>
      <c r="L2742" s="1373"/>
      <c r="M2742" s="1377"/>
      <c r="N2742" s="1372"/>
      <c r="O2742" s="1378"/>
      <c r="P2742" s="1007"/>
    </row>
    <row r="2743" spans="1:16" s="73" customFormat="1" ht="20.45" customHeight="1">
      <c r="A2743" s="1425"/>
      <c r="B2743" s="543" t="s">
        <v>210</v>
      </c>
      <c r="C2743" s="1381" t="s">
        <v>66</v>
      </c>
      <c r="D2743" s="1382"/>
      <c r="E2743" s="1382"/>
      <c r="F2743" s="1382"/>
      <c r="G2743" s="1382"/>
      <c r="H2743" s="1382"/>
      <c r="I2743" s="1383"/>
      <c r="J2743" s="1374"/>
      <c r="K2743" s="1375"/>
      <c r="L2743" s="1376"/>
      <c r="M2743" s="1379"/>
      <c r="N2743" s="1375"/>
      <c r="O2743" s="1380"/>
      <c r="P2743" s="1007"/>
    </row>
    <row r="2744" spans="1:16" s="73" customFormat="1" ht="20.45" customHeight="1" thickBot="1">
      <c r="A2744" s="1425"/>
      <c r="B2744" s="543" t="s">
        <v>210</v>
      </c>
      <c r="C2744" s="60" t="s">
        <v>67</v>
      </c>
      <c r="D2744" s="1384" t="s">
        <v>72</v>
      </c>
      <c r="E2744" s="1385"/>
      <c r="F2744" s="1384" t="s">
        <v>73</v>
      </c>
      <c r="G2744" s="1386"/>
      <c r="H2744" s="1386"/>
      <c r="I2744" s="1387"/>
      <c r="J2744" s="1388" t="s">
        <v>78</v>
      </c>
      <c r="K2744" s="1389"/>
      <c r="L2744" s="1389"/>
      <c r="M2744" s="1389"/>
      <c r="N2744" s="1389"/>
      <c r="O2744" s="1390"/>
      <c r="P2744" s="1007"/>
    </row>
    <row r="2745" spans="1:16" s="73" customFormat="1" ht="20.45" customHeight="1">
      <c r="A2745" s="1425"/>
      <c r="B2745" s="543" t="s">
        <v>210</v>
      </c>
      <c r="C2745" s="690" t="s">
        <v>68</v>
      </c>
      <c r="D2745" s="1328" t="s">
        <v>211</v>
      </c>
      <c r="E2745" s="1327"/>
      <c r="F2745" s="1394" t="s">
        <v>74</v>
      </c>
      <c r="G2745" s="1395"/>
      <c r="H2745" s="1395"/>
      <c r="I2745" s="1396"/>
      <c r="J2745" s="1391"/>
      <c r="K2745" s="1392"/>
      <c r="L2745" s="1392"/>
      <c r="M2745" s="1392"/>
      <c r="N2745" s="1392"/>
      <c r="O2745" s="1393"/>
      <c r="P2745" s="1007"/>
    </row>
    <row r="2746" spans="1:16" s="73" customFormat="1" ht="20.45" customHeight="1">
      <c r="A2746" s="1425"/>
      <c r="B2746" s="543" t="s">
        <v>210</v>
      </c>
      <c r="C2746" s="689" t="s">
        <v>69</v>
      </c>
      <c r="D2746" s="1275" t="s">
        <v>212</v>
      </c>
      <c r="E2746" s="1274"/>
      <c r="F2746" s="1413" t="s">
        <v>75</v>
      </c>
      <c r="G2746" s="1414"/>
      <c r="H2746" s="1414"/>
      <c r="I2746" s="1415"/>
      <c r="J2746" s="1391"/>
      <c r="K2746" s="1392"/>
      <c r="L2746" s="1392"/>
      <c r="M2746" s="1392"/>
      <c r="N2746" s="1392"/>
      <c r="O2746" s="1393"/>
      <c r="P2746" s="1007"/>
    </row>
    <row r="2747" spans="1:16" s="73" customFormat="1" ht="20.45" customHeight="1">
      <c r="A2747" s="1425"/>
      <c r="B2747" s="543" t="s">
        <v>210</v>
      </c>
      <c r="C2747" s="689" t="s">
        <v>71</v>
      </c>
      <c r="D2747" s="1275" t="s">
        <v>213</v>
      </c>
      <c r="E2747" s="1274"/>
      <c r="F2747" s="1413" t="s">
        <v>76</v>
      </c>
      <c r="G2747" s="1414"/>
      <c r="H2747" s="1414"/>
      <c r="I2747" s="1415"/>
      <c r="J2747" s="1416" t="s">
        <v>90</v>
      </c>
      <c r="K2747" s="1417"/>
      <c r="L2747" s="1417"/>
      <c r="M2747" s="1417"/>
      <c r="N2747" s="1417"/>
      <c r="O2747" s="1418"/>
      <c r="P2747" s="1007"/>
    </row>
    <row r="2748" spans="1:16" s="73" customFormat="1" ht="20.45" customHeight="1">
      <c r="A2748" s="1425"/>
      <c r="B2748" s="543" t="s">
        <v>210</v>
      </c>
      <c r="C2748" s="689" t="s">
        <v>70</v>
      </c>
      <c r="D2748" s="1275" t="s">
        <v>214</v>
      </c>
      <c r="E2748" s="1274"/>
      <c r="F2748" s="1413" t="s">
        <v>103</v>
      </c>
      <c r="G2748" s="1414"/>
      <c r="H2748" s="1414"/>
      <c r="I2748" s="1415"/>
      <c r="J2748" s="1416"/>
      <c r="K2748" s="1417"/>
      <c r="L2748" s="1417"/>
      <c r="M2748" s="1417"/>
      <c r="N2748" s="1417"/>
      <c r="O2748" s="1418"/>
      <c r="P2748" s="1007"/>
    </row>
    <row r="2749" spans="1:16" s="73" customFormat="1" ht="20.45" customHeight="1" thickBot="1">
      <c r="A2749" s="1425"/>
      <c r="B2749" s="547" t="s">
        <v>210</v>
      </c>
      <c r="C2749" s="548" t="s">
        <v>153</v>
      </c>
      <c r="D2749" s="1281" t="s">
        <v>215</v>
      </c>
      <c r="E2749" s="1280"/>
      <c r="F2749" s="1422" t="s">
        <v>216</v>
      </c>
      <c r="G2749" s="1423"/>
      <c r="H2749" s="1423"/>
      <c r="I2749" s="1424"/>
      <c r="J2749" s="1419"/>
      <c r="K2749" s="1420"/>
      <c r="L2749" s="1420"/>
      <c r="M2749" s="1420"/>
      <c r="N2749" s="1420"/>
      <c r="O2749" s="1421"/>
      <c r="P2749" s="1007"/>
    </row>
    <row r="2750" spans="1:16" s="73" customFormat="1" ht="21" customHeight="1">
      <c r="A2750" s="1412"/>
      <c r="B2750" s="1412"/>
      <c r="C2750" s="1412"/>
      <c r="D2750" s="1412"/>
      <c r="E2750" s="1412"/>
      <c r="F2750" s="1412"/>
      <c r="G2750" s="1412"/>
      <c r="H2750" s="1412"/>
      <c r="I2750" s="1412"/>
      <c r="J2750" s="1412"/>
      <c r="K2750" s="1412"/>
      <c r="L2750" s="1412"/>
      <c r="M2750" s="1412"/>
      <c r="N2750" s="1412"/>
      <c r="O2750" s="1412"/>
      <c r="P2750" s="1412"/>
    </row>
    <row r="2751" spans="1:16" s="73" customFormat="1" ht="21" customHeight="1">
      <c r="A2751" s="692"/>
      <c r="B2751" s="688"/>
      <c r="C2751" s="688"/>
      <c r="D2751" s="688"/>
      <c r="E2751" s="688"/>
      <c r="F2751" s="688"/>
      <c r="G2751" s="688"/>
      <c r="H2751" s="688"/>
      <c r="I2751" s="688"/>
      <c r="J2751" s="688"/>
      <c r="K2751" s="688"/>
      <c r="L2751" s="688"/>
      <c r="M2751" s="688"/>
      <c r="N2751" s="688"/>
      <c r="O2751" s="688"/>
      <c r="P2751" s="688"/>
    </row>
    <row r="2752" spans="1:16" s="73" customFormat="1" ht="17.25" customHeight="1" thickBot="1">
      <c r="A2752" s="241">
        <f>A2715+1</f>
        <v>76</v>
      </c>
      <c r="B2752" s="1302" t="s">
        <v>53</v>
      </c>
      <c r="C2752" s="1302"/>
      <c r="D2752" s="1302"/>
      <c r="E2752" s="1302"/>
      <c r="F2752" s="1302"/>
      <c r="G2752" s="1302"/>
      <c r="H2752" s="1302"/>
      <c r="I2752" s="1302"/>
      <c r="J2752" s="1302"/>
      <c r="K2752" s="1302"/>
      <c r="L2752" s="1302"/>
      <c r="M2752" s="1302"/>
      <c r="N2752" s="1302"/>
      <c r="O2752" s="1302"/>
      <c r="P2752" s="1007"/>
    </row>
    <row r="2753" spans="1:16" s="73" customFormat="1" ht="44.25" customHeight="1">
      <c r="A2753" s="1425"/>
      <c r="B2753" s="1304" t="str">
        <f>IF(L2755&gt;0,CONCATENATE(I2755,L2755),0)</f>
        <v>Roll No.:-976</v>
      </c>
      <c r="C2753" s="1306"/>
      <c r="D2753" s="1308" t="str">
        <f>Master!$E$8</f>
        <v>Govt. Sr. Secondary School Raimalwada</v>
      </c>
      <c r="E2753" s="1309"/>
      <c r="F2753" s="1309"/>
      <c r="G2753" s="1309"/>
      <c r="H2753" s="1309"/>
      <c r="I2753" s="1309"/>
      <c r="J2753" s="1309"/>
      <c r="K2753" s="1309"/>
      <c r="L2753" s="1309"/>
      <c r="M2753" s="1309"/>
      <c r="N2753" s="1309"/>
      <c r="O2753" s="1310"/>
      <c r="P2753" s="1007"/>
    </row>
    <row r="2754" spans="1:16" s="73" customFormat="1" ht="26.25" customHeight="1" thickBot="1">
      <c r="A2754" s="1425"/>
      <c r="B2754" s="1305"/>
      <c r="C2754" s="1307"/>
      <c r="D2754" s="1311" t="str">
        <f>Master!$E$11</f>
        <v>P.S.-Bapini (Jodhpur)</v>
      </c>
      <c r="E2754" s="1311"/>
      <c r="F2754" s="1311"/>
      <c r="G2754" s="1311"/>
      <c r="H2754" s="1311"/>
      <c r="I2754" s="1311"/>
      <c r="J2754" s="1311"/>
      <c r="K2754" s="1311"/>
      <c r="L2754" s="1311"/>
      <c r="M2754" s="1311"/>
      <c r="N2754" s="1311"/>
      <c r="O2754" s="1312"/>
      <c r="P2754" s="1007"/>
    </row>
    <row r="2755" spans="1:16" s="73" customFormat="1" ht="15" customHeight="1">
      <c r="A2755" s="1425"/>
      <c r="B2755" s="1313"/>
      <c r="C2755" s="1314" t="s">
        <v>163</v>
      </c>
      <c r="D2755" s="1315"/>
      <c r="E2755" s="1315"/>
      <c r="F2755" s="1315"/>
      <c r="G2755" s="1315"/>
      <c r="H2755" s="1316"/>
      <c r="I2755" s="1320" t="s">
        <v>125</v>
      </c>
      <c r="J2755" s="1321"/>
      <c r="K2755" s="1321"/>
      <c r="L2755" s="1286">
        <f>VLOOKUP(A2752,'Marks Entry'!$B$9:$G$108,6)</f>
        <v>976</v>
      </c>
      <c r="M2755" s="1288" t="str">
        <f>CONCATENATE('Marks Entry'!$C$3,"0",'Marks Entry'!$G$3)</f>
        <v>School U-Dise Code :-08151106901</v>
      </c>
      <c r="N2755" s="1289"/>
      <c r="O2755" s="1290"/>
      <c r="P2755" s="1007"/>
    </row>
    <row r="2756" spans="1:16" s="73" customFormat="1" ht="15" customHeight="1">
      <c r="A2756" s="1425"/>
      <c r="B2756" s="1313"/>
      <c r="C2756" s="1314"/>
      <c r="D2756" s="1315"/>
      <c r="E2756" s="1315"/>
      <c r="F2756" s="1315"/>
      <c r="G2756" s="1315"/>
      <c r="H2756" s="1316"/>
      <c r="I2756" s="1320"/>
      <c r="J2756" s="1321"/>
      <c r="K2756" s="1321"/>
      <c r="L2756" s="1286"/>
      <c r="M2756" s="1291" t="str">
        <f>CONCATENATE('Marks Entry'!$I$3,'Marks Entry'!$J$3)</f>
        <v>Session :-2022-23</v>
      </c>
      <c r="N2756" s="1292"/>
      <c r="O2756" s="1293"/>
      <c r="P2756" s="1007"/>
    </row>
    <row r="2757" spans="1:16" s="73" customFormat="1" ht="15" customHeight="1" thickBot="1">
      <c r="A2757" s="1425"/>
      <c r="B2757" s="1313"/>
      <c r="C2757" s="1317"/>
      <c r="D2757" s="1318"/>
      <c r="E2757" s="1318"/>
      <c r="F2757" s="1318"/>
      <c r="G2757" s="1318"/>
      <c r="H2757" s="1319"/>
      <c r="I2757" s="1322"/>
      <c r="J2757" s="1323"/>
      <c r="K2757" s="1323"/>
      <c r="L2757" s="1287"/>
      <c r="M2757" s="1294"/>
      <c r="N2757" s="1295"/>
      <c r="O2757" s="1296"/>
      <c r="P2757" s="1007"/>
    </row>
    <row r="2758" spans="1:16" s="73" customFormat="1" ht="19.5" customHeight="1">
      <c r="A2758" s="1425"/>
      <c r="B2758" s="543" t="s">
        <v>210</v>
      </c>
      <c r="C2758" s="1297" t="s">
        <v>21</v>
      </c>
      <c r="D2758" s="1298"/>
      <c r="E2758" s="1298"/>
      <c r="F2758" s="1298"/>
      <c r="G2758" s="1299"/>
      <c r="H2758" s="13" t="s">
        <v>161</v>
      </c>
      <c r="I2758" s="1300">
        <f>VLOOKUP($A2752,'Marks Entry'!$B$9:$FN$108,4,0)</f>
        <v>0</v>
      </c>
      <c r="J2758" s="1300"/>
      <c r="K2758" s="1300"/>
      <c r="L2758" s="1300"/>
      <c r="M2758" s="1300"/>
      <c r="N2758" s="1300"/>
      <c r="O2758" s="1301"/>
      <c r="P2758" s="1007"/>
    </row>
    <row r="2759" spans="1:16" s="73" customFormat="1" ht="19.5" customHeight="1">
      <c r="A2759" s="1425"/>
      <c r="B2759" s="543" t="s">
        <v>210</v>
      </c>
      <c r="C2759" s="1283" t="s">
        <v>23</v>
      </c>
      <c r="D2759" s="1284"/>
      <c r="E2759" s="1284"/>
      <c r="F2759" s="1284"/>
      <c r="G2759" s="1285"/>
      <c r="H2759" s="25" t="s">
        <v>161</v>
      </c>
      <c r="I2759" s="1252">
        <f>VLOOKUP($A2752,'Marks Entry'!$B$9:$FN$108,7,0)</f>
        <v>0</v>
      </c>
      <c r="J2759" s="1252"/>
      <c r="K2759" s="1252"/>
      <c r="L2759" s="1252"/>
      <c r="M2759" s="1252"/>
      <c r="N2759" s="1252"/>
      <c r="O2759" s="1253"/>
      <c r="P2759" s="1007"/>
    </row>
    <row r="2760" spans="1:16" s="73" customFormat="1" ht="19.5" customHeight="1">
      <c r="A2760" s="1425"/>
      <c r="B2760" s="543" t="s">
        <v>210</v>
      </c>
      <c r="C2760" s="1283" t="s">
        <v>24</v>
      </c>
      <c r="D2760" s="1284"/>
      <c r="E2760" s="1284"/>
      <c r="F2760" s="1284"/>
      <c r="G2760" s="1285"/>
      <c r="H2760" s="25" t="s">
        <v>161</v>
      </c>
      <c r="I2760" s="1252">
        <f>VLOOKUP($A2752,'Marks Entry'!$B$9:$FN$108,8,0)</f>
        <v>0</v>
      </c>
      <c r="J2760" s="1252"/>
      <c r="K2760" s="1252"/>
      <c r="L2760" s="1252"/>
      <c r="M2760" s="1252"/>
      <c r="N2760" s="1252"/>
      <c r="O2760" s="1253"/>
      <c r="P2760" s="1007"/>
    </row>
    <row r="2761" spans="1:16" s="73" customFormat="1" ht="19.5" customHeight="1">
      <c r="A2761" s="1425"/>
      <c r="B2761" s="543" t="s">
        <v>210</v>
      </c>
      <c r="C2761" s="1283" t="s">
        <v>55</v>
      </c>
      <c r="D2761" s="1284"/>
      <c r="E2761" s="1284"/>
      <c r="F2761" s="1284"/>
      <c r="G2761" s="1285"/>
      <c r="H2761" s="25" t="s">
        <v>161</v>
      </c>
      <c r="I2761" s="1252">
        <f>VLOOKUP($A2752,'Marks Entry'!$B$9:$FN$108,9,0)</f>
        <v>0</v>
      </c>
      <c r="J2761" s="1252"/>
      <c r="K2761" s="1252"/>
      <c r="L2761" s="1252"/>
      <c r="M2761" s="1252"/>
      <c r="N2761" s="1252"/>
      <c r="O2761" s="1253"/>
      <c r="P2761" s="1007"/>
    </row>
    <row r="2762" spans="1:16" s="73" customFormat="1" ht="19.5" customHeight="1">
      <c r="A2762" s="1425"/>
      <c r="B2762" s="543" t="s">
        <v>210</v>
      </c>
      <c r="C2762" s="1283" t="s">
        <v>56</v>
      </c>
      <c r="D2762" s="1284"/>
      <c r="E2762" s="1284"/>
      <c r="F2762" s="1284"/>
      <c r="G2762" s="1285"/>
      <c r="H2762" s="25" t="s">
        <v>161</v>
      </c>
      <c r="I2762" s="1251" t="str">
        <f>CONCATENATE('Marks Entry'!$G$4,'Marks Entry'!$J$4)</f>
        <v>6(A)</v>
      </c>
      <c r="J2762" s="1252"/>
      <c r="K2762" s="1252"/>
      <c r="L2762" s="1252"/>
      <c r="M2762" s="1252"/>
      <c r="N2762" s="1252"/>
      <c r="O2762" s="1253"/>
      <c r="P2762" s="1007"/>
    </row>
    <row r="2763" spans="1:16" s="73" customFormat="1" ht="19.5" customHeight="1" thickBot="1">
      <c r="A2763" s="1425"/>
      <c r="B2763" s="543" t="s">
        <v>210</v>
      </c>
      <c r="C2763" s="1254" t="s">
        <v>26</v>
      </c>
      <c r="D2763" s="1255"/>
      <c r="E2763" s="1255"/>
      <c r="F2763" s="1255"/>
      <c r="G2763" s="1256"/>
      <c r="H2763" s="61" t="s">
        <v>161</v>
      </c>
      <c r="I2763" s="1257">
        <f>VLOOKUP($A2752,'Marks Entry'!$B$9:$FN$108,10,0)</f>
        <v>0</v>
      </c>
      <c r="J2763" s="1257"/>
      <c r="K2763" s="1257"/>
      <c r="L2763" s="1257"/>
      <c r="M2763" s="1257"/>
      <c r="N2763" s="1257"/>
      <c r="O2763" s="1258"/>
      <c r="P2763" s="1007"/>
    </row>
    <row r="2764" spans="1:16" s="73" customFormat="1" ht="34.5" customHeight="1">
      <c r="A2764" s="1425"/>
      <c r="B2764" s="543" t="s">
        <v>210</v>
      </c>
      <c r="C2764" s="1259" t="s">
        <v>57</v>
      </c>
      <c r="D2764" s="1260"/>
      <c r="E2764" s="525" t="s">
        <v>82</v>
      </c>
      <c r="F2764" s="525" t="s">
        <v>83</v>
      </c>
      <c r="G2764" s="525" t="str">
        <f>'Marks Entry'!$R$5</f>
        <v>No Bag Day Activity</v>
      </c>
      <c r="H2764" s="521" t="s">
        <v>32</v>
      </c>
      <c r="I2764" s="1261" t="s">
        <v>58</v>
      </c>
      <c r="J2764" s="1262"/>
      <c r="K2764" s="522" t="s">
        <v>203</v>
      </c>
      <c r="L2764" s="1263" t="s">
        <v>94</v>
      </c>
      <c r="M2764" s="1264"/>
      <c r="N2764" s="535" t="s">
        <v>86</v>
      </c>
      <c r="O2764" s="1265" t="s">
        <v>101</v>
      </c>
      <c r="P2764" s="1007"/>
    </row>
    <row r="2765" spans="1:16" s="73" customFormat="1" ht="20.45" customHeight="1" thickBot="1">
      <c r="A2765" s="1425"/>
      <c r="B2765" s="543" t="s">
        <v>210</v>
      </c>
      <c r="C2765" s="1267" t="s">
        <v>59</v>
      </c>
      <c r="D2765" s="1268"/>
      <c r="E2765" s="549">
        <f>'Marks Entry'!$N$7</f>
        <v>10</v>
      </c>
      <c r="F2765" s="549">
        <f>'Marks Entry'!$Q$7</f>
        <v>10</v>
      </c>
      <c r="G2765" s="549">
        <f>'Marks Entry'!$T$7</f>
        <v>10</v>
      </c>
      <c r="H2765" s="111">
        <f>SUM(E2765:G2765)</f>
        <v>30</v>
      </c>
      <c r="I2765" s="1269">
        <f>'Marks Entry'!$X$7</f>
        <v>70</v>
      </c>
      <c r="J2765" s="1270"/>
      <c r="K2765" s="531">
        <f>SUM(H2765,I2765)</f>
        <v>100</v>
      </c>
      <c r="L2765" s="1330">
        <f>'Marks Entry'!$AA$7</f>
        <v>100</v>
      </c>
      <c r="M2765" s="1331"/>
      <c r="N2765" s="536">
        <f>H2765+I2765+L2765</f>
        <v>200</v>
      </c>
      <c r="O2765" s="1266"/>
      <c r="P2765" s="1007"/>
    </row>
    <row r="2766" spans="1:16" s="73" customFormat="1" ht="20.45" customHeight="1">
      <c r="A2766" s="1425"/>
      <c r="B2766" s="543" t="s">
        <v>210</v>
      </c>
      <c r="C2766" s="1324" t="str">
        <f>'Marks Entry'!$L$3</f>
        <v>HINDI</v>
      </c>
      <c r="D2766" s="1325"/>
      <c r="E2766" s="527">
        <f>IF($L2755="TC",0,IF($L2755="Nso",0,VLOOKUP($A2752,'Marks Entry'!$B$9:$FN$108,13,0)))</f>
        <v>0</v>
      </c>
      <c r="F2766" s="527">
        <f>IF($L2755="TC",0,IF($L2755="Nso",0,VLOOKUP($A2752,'Marks Entry'!$B$9:$FN$108,16,0)))</f>
        <v>0</v>
      </c>
      <c r="G2766" s="527">
        <f>IF($L2755="TC",0,IF($L2755="Nso",0,VLOOKUP($A2752,'Marks Entry'!$B$9:$FN$108,19,0)))</f>
        <v>0</v>
      </c>
      <c r="H2766" s="528">
        <f>SUM(E2766:G2766)</f>
        <v>0</v>
      </c>
      <c r="I2766" s="1326">
        <f>IF($L2755="TC",0,IF($L2755="Nso",0,VLOOKUP($A2752,'Marks Entry'!$B$9:$FN$108,23,0)))</f>
        <v>0</v>
      </c>
      <c r="J2766" s="1327"/>
      <c r="K2766" s="532">
        <f>SUM(H2766,I2766)</f>
        <v>0</v>
      </c>
      <c r="L2766" s="1328">
        <f>IF($L2755="TC",0,IF($L2755="Nso",0,VLOOKUP($A2752,'Marks Entry'!$B$9:$FN$108,26,0)))</f>
        <v>0</v>
      </c>
      <c r="M2766" s="1329"/>
      <c r="N2766" s="537">
        <f>SUM(H2766,I2766,L2766)</f>
        <v>0</v>
      </c>
      <c r="O2766" s="544" t="str">
        <f>IF($L2755="TC",0,IF($L2755="Nso",0,VLOOKUP($A2752,'Marks Entry'!$B$9:$FN$108,30,0)))</f>
        <v>E</v>
      </c>
      <c r="P2766" s="1007"/>
    </row>
    <row r="2767" spans="1:16" s="73" customFormat="1" ht="20.45" customHeight="1">
      <c r="A2767" s="1425"/>
      <c r="B2767" s="543" t="s">
        <v>210</v>
      </c>
      <c r="C2767" s="1271" t="str">
        <f>'Marks Entry'!$AF$3</f>
        <v>ENGLISH</v>
      </c>
      <c r="D2767" s="1272"/>
      <c r="E2767" s="527">
        <f>IF($L2755="TC",0,IF($L2755="Nso",0,VLOOKUP($A2752,'Marks Entry'!$B$9:$FN$108,33,0)))</f>
        <v>0</v>
      </c>
      <c r="F2767" s="527">
        <f>IF($L2755="TC",0,IF($L2755="Nso",0,VLOOKUP($A2752,'Marks Entry'!$B$9:$FN$108,36,0)))</f>
        <v>0</v>
      </c>
      <c r="G2767" s="527">
        <f>IF($L2755="TC",0,IF($L2755="Nso",0,VLOOKUP($A2752,'Marks Entry'!$B$9:$FN$108,39,0)))</f>
        <v>0</v>
      </c>
      <c r="H2767" s="529">
        <f t="shared" ref="H2767:H2771" si="225">SUM(E2767:G2767)</f>
        <v>0</v>
      </c>
      <c r="I2767" s="1273">
        <f>IF($L2755="TC",0,IF($L2755="Nso",0,VLOOKUP($A2752,'Marks Entry'!$B$9:$FN$108,43,0)))</f>
        <v>0</v>
      </c>
      <c r="J2767" s="1274"/>
      <c r="K2767" s="533">
        <f t="shared" ref="K2767:K2771" si="226">SUM(H2767,I2767)</f>
        <v>0</v>
      </c>
      <c r="L2767" s="1275">
        <f>IF($L2755="TC",0,IF($L2755="Nso",0,VLOOKUP($A2752,'Marks Entry'!$B$9:$FN$108,46,0)))</f>
        <v>0</v>
      </c>
      <c r="M2767" s="1276"/>
      <c r="N2767" s="537">
        <f t="shared" ref="N2767:N2771" si="227">SUM(H2767,I2767,L2767)</f>
        <v>0</v>
      </c>
      <c r="O2767" s="544" t="str">
        <f>IF($L2755="TC",0,IF($L2755="Nso",0,VLOOKUP($A2752,'Marks Entry'!$B$9:$FN$108,50,0)))</f>
        <v>E</v>
      </c>
      <c r="P2767" s="1007"/>
    </row>
    <row r="2768" spans="1:16" s="73" customFormat="1" ht="20.45" customHeight="1">
      <c r="A2768" s="1425"/>
      <c r="B2768" s="543" t="s">
        <v>210</v>
      </c>
      <c r="C2768" s="1271" t="str">
        <f>'Marks Entry'!$AZ$3</f>
        <v>SANSKRIT</v>
      </c>
      <c r="D2768" s="1272"/>
      <c r="E2768" s="527">
        <f>IF($L2755="TC",0,IF($L2755="Nso",0,VLOOKUP($A2752,'Marks Entry'!$B$9:$FN$108,53,0)))</f>
        <v>0</v>
      </c>
      <c r="F2768" s="527">
        <f>IF($L2755="TC",0,IF($L2755="TC",0,IF($L2755="Nso",0,VLOOKUP($A2752,'Marks Entry'!$B$9:$FN$108,56,0))))</f>
        <v>0</v>
      </c>
      <c r="G2768" s="527">
        <f>IF($L2755="TC",0,IF($L2755="TC",0,IF($L2755="Nso",0,VLOOKUP($A2752,'Marks Entry'!$B$9:$FN$108,59,0))))</f>
        <v>0</v>
      </c>
      <c r="H2768" s="529">
        <f t="shared" si="225"/>
        <v>0</v>
      </c>
      <c r="I2768" s="1273">
        <f>IF($L2755="TC",0,IF($L2755="Nso",0,VLOOKUP($A2752,'Marks Entry'!$B$9:$FN$108,63,0)))</f>
        <v>0</v>
      </c>
      <c r="J2768" s="1274"/>
      <c r="K2768" s="533">
        <f t="shared" si="226"/>
        <v>0</v>
      </c>
      <c r="L2768" s="1275">
        <f>IF($L2755="TC",0,IF($L2755="Nso",0,VLOOKUP($A2752,'Marks Entry'!$B$9:$FN$108,66,0)))</f>
        <v>0</v>
      </c>
      <c r="M2768" s="1276"/>
      <c r="N2768" s="537">
        <f t="shared" si="227"/>
        <v>0</v>
      </c>
      <c r="O2768" s="544" t="str">
        <f>IF($L2755="TC",0,IF($L2755="Nso",0,VLOOKUP($A2752,'Marks Entry'!$B$9:$FN$108,70,0)))</f>
        <v>E</v>
      </c>
      <c r="P2768" s="1007"/>
    </row>
    <row r="2769" spans="1:16" s="73" customFormat="1" ht="20.45" customHeight="1">
      <c r="A2769" s="1425"/>
      <c r="B2769" s="543" t="s">
        <v>210</v>
      </c>
      <c r="C2769" s="1271" t="str">
        <f>'Marks Entry'!$BT$3</f>
        <v>SCIENCE</v>
      </c>
      <c r="D2769" s="1272"/>
      <c r="E2769" s="527">
        <f>IF($L2755="TC",0,IF($L2755="Nso",0,VLOOKUP($A2752,'Marks Entry'!$B$9:$FN$108,73,0)))</f>
        <v>0</v>
      </c>
      <c r="F2769" s="527">
        <f>IF($L2755="TC",0,IF($L2755="Nso",0,VLOOKUP($A2752,'Marks Entry'!$B$9:$FN$108,76,0)))</f>
        <v>0</v>
      </c>
      <c r="G2769" s="527">
        <f>IF($L2755="TC",0,IF($L2755="Nso",0,VLOOKUP($A2752,'Marks Entry'!$B$9:$FN$108,79,0)))</f>
        <v>0</v>
      </c>
      <c r="H2769" s="529">
        <f t="shared" si="225"/>
        <v>0</v>
      </c>
      <c r="I2769" s="1273">
        <f>IF($L2755="TC",0,IF($L2755="Nso",0,VLOOKUP($A2752,'Marks Entry'!$B$9:$FN$108,83,0)))</f>
        <v>0</v>
      </c>
      <c r="J2769" s="1274"/>
      <c r="K2769" s="533">
        <f t="shared" si="226"/>
        <v>0</v>
      </c>
      <c r="L2769" s="1275">
        <f>IF($L2755="TC",0,IF($L2755="Nso",0,VLOOKUP($A2752,'Marks Entry'!$B$9:$FN$108,86,0)))</f>
        <v>0</v>
      </c>
      <c r="M2769" s="1276"/>
      <c r="N2769" s="537">
        <f t="shared" si="227"/>
        <v>0</v>
      </c>
      <c r="O2769" s="544" t="str">
        <f>IF($L2755="TC",0,IF($L2755="Nso",0,VLOOKUP($A2752,'Marks Entry'!$B$9:$FN$108,90,0)))</f>
        <v>E</v>
      </c>
      <c r="P2769" s="1007"/>
    </row>
    <row r="2770" spans="1:16" s="73" customFormat="1" ht="20.45" customHeight="1">
      <c r="A2770" s="1425"/>
      <c r="B2770" s="543" t="s">
        <v>210</v>
      </c>
      <c r="C2770" s="1271" t="str">
        <f>'Marks Entry'!$CN$3</f>
        <v>MATHEMATICS</v>
      </c>
      <c r="D2770" s="1272"/>
      <c r="E2770" s="527">
        <f>IF($L2755="TC",0,IF($L2755="Nso",0,VLOOKUP($A2752,'Marks Entry'!$B$9:$FN$108,93,0)))</f>
        <v>0</v>
      </c>
      <c r="F2770" s="527">
        <f>IF($L2755="TC",0,IF($L2755="Nso",0,VLOOKUP($A2752,'Marks Entry'!$B$9:$FN$108,96,0)))</f>
        <v>0</v>
      </c>
      <c r="G2770" s="527">
        <f>IF($L2755="TC",0,IF($L2755="Nso",0,VLOOKUP($A2752,'Marks Entry'!$B$9:$FN$108,99,0)))</f>
        <v>0</v>
      </c>
      <c r="H2770" s="529">
        <f t="shared" si="225"/>
        <v>0</v>
      </c>
      <c r="I2770" s="1273">
        <f>IF($L2755="TC",0,IF($L2755="Nso",0,VLOOKUP($A2752,'Marks Entry'!$B$9:$FN$108,103,0)))</f>
        <v>0</v>
      </c>
      <c r="J2770" s="1274"/>
      <c r="K2770" s="533">
        <f t="shared" si="226"/>
        <v>0</v>
      </c>
      <c r="L2770" s="1275">
        <f>IF($L2755="TC",0,IF($L2755="Nso",0,VLOOKUP($A2752,'Marks Entry'!$B$9:$FN$108,106,0)))</f>
        <v>0</v>
      </c>
      <c r="M2770" s="1276"/>
      <c r="N2770" s="537">
        <f t="shared" si="227"/>
        <v>0</v>
      </c>
      <c r="O2770" s="544" t="str">
        <f>IF($L2755="TC",0,IF($L2755="Nso",0,VLOOKUP($A2752,'Marks Entry'!$B$9:$FN$108,110,0)))</f>
        <v>E</v>
      </c>
      <c r="P2770" s="1007"/>
    </row>
    <row r="2771" spans="1:16" s="73" customFormat="1" ht="20.45" customHeight="1" thickBot="1">
      <c r="A2771" s="1425"/>
      <c r="B2771" s="543" t="s">
        <v>210</v>
      </c>
      <c r="C2771" s="1277" t="str">
        <f>'Marks Entry'!$DH$3</f>
        <v>SOCIAL SCIENCE</v>
      </c>
      <c r="D2771" s="1278"/>
      <c r="E2771" s="527">
        <f>IF($L2755="TC",0,IF($L2755="Nso",0,VLOOKUP($A2752,'Marks Entry'!$B$9:$FN$108,113,0)))</f>
        <v>0</v>
      </c>
      <c r="F2771" s="527">
        <f>IF($L2755="TC",0,IF($L2755="Nso",0,VLOOKUP($A2752,'Marks Entry'!$B$9:$FN$108,116,0)))</f>
        <v>0</v>
      </c>
      <c r="G2771" s="527">
        <f>IF($L2755="TC",0,IF($L2755="Nso",0,VLOOKUP($A2752,'Marks Entry'!$B$9:$FN$108,119,0)))</f>
        <v>0</v>
      </c>
      <c r="H2771" s="530">
        <f t="shared" si="225"/>
        <v>0</v>
      </c>
      <c r="I2771" s="1279">
        <f>IF($L2755="TC",0,IF($L2755="Nso",0,VLOOKUP($A2752,'Marks Entry'!$B$9:$FN$108,123,0)))</f>
        <v>0</v>
      </c>
      <c r="J2771" s="1280"/>
      <c r="K2771" s="534">
        <f t="shared" si="226"/>
        <v>0</v>
      </c>
      <c r="L2771" s="1281">
        <f>IF($L2755="TC",0,IF($L2755="Nso",0,VLOOKUP($A2752,'Marks Entry'!$B$9:$FN$108,126,0)))</f>
        <v>0</v>
      </c>
      <c r="M2771" s="1282"/>
      <c r="N2771" s="537">
        <f t="shared" si="227"/>
        <v>0</v>
      </c>
      <c r="O2771" s="544" t="str">
        <f>IF($L2755="TC",0,IF($L2755="Nso",0,VLOOKUP($A2752,'Marks Entry'!$B$9:$FN$108,130,0)))</f>
        <v>E</v>
      </c>
      <c r="P2771" s="1007"/>
    </row>
    <row r="2772" spans="1:16" s="73" customFormat="1" ht="20.45" customHeight="1">
      <c r="A2772" s="1425"/>
      <c r="B2772" s="543" t="s">
        <v>210</v>
      </c>
      <c r="C2772" s="1350" t="s">
        <v>87</v>
      </c>
      <c r="D2772" s="1351"/>
      <c r="E2772" s="1352"/>
      <c r="F2772" s="1356" t="s">
        <v>88</v>
      </c>
      <c r="G2772" s="1357"/>
      <c r="H2772" s="1358" t="s">
        <v>89</v>
      </c>
      <c r="I2772" s="1358"/>
      <c r="J2772" s="1359" t="s">
        <v>44</v>
      </c>
      <c r="K2772" s="1360"/>
      <c r="L2772" s="236" t="s">
        <v>95</v>
      </c>
      <c r="M2772" s="691" t="s">
        <v>208</v>
      </c>
      <c r="N2772" s="200" t="s">
        <v>42</v>
      </c>
      <c r="O2772" s="545" t="s">
        <v>46</v>
      </c>
      <c r="P2772" s="1007"/>
    </row>
    <row r="2773" spans="1:16" s="73" customFormat="1" ht="20.45" customHeight="1" thickBot="1">
      <c r="A2773" s="1425"/>
      <c r="B2773" s="543" t="s">
        <v>210</v>
      </c>
      <c r="C2773" s="1353"/>
      <c r="D2773" s="1354"/>
      <c r="E2773" s="1355"/>
      <c r="F2773" s="1361">
        <f>IF($L2755="TC",0,IF($L2755="Nso",0,VLOOKUP($A2752,'Marks Entry'!$B$9:$FN$108,161,0)))</f>
        <v>1200</v>
      </c>
      <c r="G2773" s="1362"/>
      <c r="H2773" s="1363">
        <f>IF($L2755="TC",0,IF($L2755="Nso",0,VLOOKUP($A2752,'Marks Entry'!$B$9:$FN$108,162,0)))</f>
        <v>0</v>
      </c>
      <c r="I2773" s="1363"/>
      <c r="J2773" s="1364">
        <f>IF($L2755="TC",0,IF($L2755="Nso",0,VLOOKUP($A2752,'Marks Entry'!$B$9:$FN$108,163,0)))</f>
        <v>0</v>
      </c>
      <c r="K2773" s="1365"/>
      <c r="L2773" s="237" t="str">
        <f>IF($L2755="TC",0,IF($L2755="Nso",0,VLOOKUP($A2752,'Marks Entry'!$B$9:$FN$108,164,0)))</f>
        <v/>
      </c>
      <c r="M2773" s="237" t="str">
        <f>IF($L2755="TC",0,IF($L2755="Nso",0,VLOOKUP($A2752,'Marks Entry'!$B$9:$FN$108,165,0)))</f>
        <v/>
      </c>
      <c r="N2773" s="542" t="str">
        <f>IF($L2755="TC","TC",IF($L2755="Nso","NSO",VLOOKUP($A2752,'Marks Entry'!$B$9:$FN$108,166,0)))</f>
        <v>PROMOTED</v>
      </c>
      <c r="O2773" s="546" t="str">
        <f>IF($L2755="Nso",0,VLOOKUP($A2752,'Marks Entry'!$B$9:$FN$108,168,0))</f>
        <v/>
      </c>
      <c r="P2773" s="1007"/>
    </row>
    <row r="2774" spans="1:16" s="73" customFormat="1" ht="20.45" customHeight="1">
      <c r="A2774" s="1425"/>
      <c r="B2774" s="543" t="s">
        <v>210</v>
      </c>
      <c r="C2774" s="1332" t="s">
        <v>62</v>
      </c>
      <c r="D2774" s="1333"/>
      <c r="E2774" s="1333"/>
      <c r="F2774" s="1333"/>
      <c r="G2774" s="1333"/>
      <c r="H2774" s="1333"/>
      <c r="I2774" s="1334"/>
      <c r="J2774" s="1335" t="s">
        <v>63</v>
      </c>
      <c r="K2774" s="1335"/>
      <c r="L2774" s="1336"/>
      <c r="M2774" s="238">
        <f>IF($L2755="TC",0,IF($L2755="Nso",0,VLOOKUP($A2752,'Marks Entry'!$B$9:$FN$108,158,0)))</f>
        <v>0</v>
      </c>
      <c r="N2774" s="1337" t="s">
        <v>104</v>
      </c>
      <c r="O2774" s="1338"/>
      <c r="P2774" s="1007"/>
    </row>
    <row r="2775" spans="1:16" s="73" customFormat="1" ht="20.45" customHeight="1" thickBot="1">
      <c r="A2775" s="1425"/>
      <c r="B2775" s="543" t="s">
        <v>210</v>
      </c>
      <c r="C2775" s="1339" t="s">
        <v>57</v>
      </c>
      <c r="D2775" s="1340"/>
      <c r="E2775" s="1340"/>
      <c r="F2775" s="1341" t="s">
        <v>168</v>
      </c>
      <c r="G2775" s="1341"/>
      <c r="H2775" s="1341"/>
      <c r="I2775" s="523" t="s">
        <v>50</v>
      </c>
      <c r="J2775" s="1342" t="s">
        <v>64</v>
      </c>
      <c r="K2775" s="1342"/>
      <c r="L2775" s="1343"/>
      <c r="M2775" s="239">
        <f>IF($L2755="TC",0,IF($L2755="Nso",0,VLOOKUP($A2752,'Marks Entry'!$B$9:$FN$108,159,0)))</f>
        <v>0</v>
      </c>
      <c r="N2775" s="1344" t="str">
        <f>IF($L2755="TC",0,IF($L2755="Nso",0,VLOOKUP($A2752,'Marks Entry'!$B$9:$FN$108,160,0)))</f>
        <v/>
      </c>
      <c r="O2775" s="1345"/>
      <c r="P2775" s="1007"/>
    </row>
    <row r="2776" spans="1:16" s="73" customFormat="1" ht="20.45" customHeight="1">
      <c r="A2776" s="1425"/>
      <c r="B2776" s="543" t="s">
        <v>210</v>
      </c>
      <c r="C2776" s="1339"/>
      <c r="D2776" s="1340"/>
      <c r="E2776" s="1340"/>
      <c r="F2776" s="1341"/>
      <c r="G2776" s="1341"/>
      <c r="H2776" s="1341"/>
      <c r="I2776" s="524" t="s">
        <v>102</v>
      </c>
      <c r="J2776" s="1346" t="s">
        <v>65</v>
      </c>
      <c r="K2776" s="1346"/>
      <c r="L2776" s="1347"/>
      <c r="M2776" s="1348" t="str">
        <f>IF($L2755="TC",0,IF($L2755="Nso",0,VLOOKUP($A2752,'Marks Entry'!$B$9:$FN$108,169,0)))</f>
        <v>Need Improvement</v>
      </c>
      <c r="N2776" s="1348"/>
      <c r="O2776" s="1349"/>
      <c r="P2776" s="1007"/>
    </row>
    <row r="2777" spans="1:16" s="73" customFormat="1" ht="20.45" customHeight="1">
      <c r="A2777" s="1425"/>
      <c r="B2777" s="543" t="s">
        <v>210</v>
      </c>
      <c r="C2777" s="1397" t="str">
        <f>'Marks Entry'!$EB$3</f>
        <v>Work Exp.</v>
      </c>
      <c r="D2777" s="1398"/>
      <c r="E2777" s="1399"/>
      <c r="F2777" s="1400" t="str">
        <f>IF($L2755="TC",0,IF($L2755="Nso",0,VLOOKUP($A2752,'Marks Entry'!$B$9:$GM$108,186,0)))</f>
        <v>0/100</v>
      </c>
      <c r="G2777" s="1400"/>
      <c r="H2777" s="1400"/>
      <c r="I2777" s="59" t="str">
        <f>IF($L2755="TC",0,IF($L2755="Nso",0,VLOOKUP($A2752,'Marks Entry'!$B$9:$GM$108,139,0)))</f>
        <v>E</v>
      </c>
      <c r="J2777" s="1401" t="s">
        <v>81</v>
      </c>
      <c r="K2777" s="1401"/>
      <c r="L2777" s="1402"/>
      <c r="M2777" s="1403">
        <f>'Marks Entry'!$AA$2</f>
        <v>45041</v>
      </c>
      <c r="N2777" s="1403"/>
      <c r="O2777" s="1404"/>
      <c r="P2777" s="1007"/>
    </row>
    <row r="2778" spans="1:16" s="73" customFormat="1" ht="20.45" customHeight="1">
      <c r="A2778" s="1425"/>
      <c r="B2778" s="543" t="s">
        <v>210</v>
      </c>
      <c r="C2778" s="1405" t="str">
        <f>'Marks Entry'!$EK$3</f>
        <v>Art Edu.</v>
      </c>
      <c r="D2778" s="1400"/>
      <c r="E2778" s="1400"/>
      <c r="F2778" s="1406" t="str">
        <f>IF($L2755="TC",0,IF($L2755="Nso",0,VLOOKUP($A2752,'Marks Entry'!$B$9:$GM$108,190,0)))</f>
        <v>0/100</v>
      </c>
      <c r="G2778" s="1407"/>
      <c r="H2778" s="1408"/>
      <c r="I2778" s="59" t="str">
        <f>IF($L2755="TC",0,IF($L2755="Nso",0,VLOOKUP($A2752,'Marks Entry'!$B$9:$GM$108,148,0)))</f>
        <v>E</v>
      </c>
      <c r="J2778" s="1409"/>
      <c r="K2778" s="1409"/>
      <c r="L2778" s="1410"/>
      <c r="M2778" s="1410"/>
      <c r="N2778" s="1410"/>
      <c r="O2778" s="1411"/>
      <c r="P2778" s="1007"/>
    </row>
    <row r="2779" spans="1:16" s="73" customFormat="1" ht="20.45" customHeight="1">
      <c r="A2779" s="1425"/>
      <c r="B2779" s="543" t="s">
        <v>210</v>
      </c>
      <c r="C2779" s="1366" t="str">
        <f>'Marks Entry'!$ET$3</f>
        <v>HEALTH &amp; PHY. EDU.</v>
      </c>
      <c r="D2779" s="1367"/>
      <c r="E2779" s="1367"/>
      <c r="F2779" s="1368" t="str">
        <f>IF($L2755="TC",0,IF($L2755="Nso",0,VLOOKUP($A2752,'Marks Entry'!$B$9:$GM$108,194,0)))</f>
        <v>0/100</v>
      </c>
      <c r="G2779" s="1369"/>
      <c r="H2779" s="1370"/>
      <c r="I2779" s="59" t="str">
        <f>IF($L2755="TC",0,IF($L2755="Nso",0,VLOOKUP($A2752,'Marks Entry'!$B$9:$GM$108,157,0)))</f>
        <v>E</v>
      </c>
      <c r="J2779" s="1371" t="s">
        <v>77</v>
      </c>
      <c r="K2779" s="1372"/>
      <c r="L2779" s="1373"/>
      <c r="M2779" s="1377"/>
      <c r="N2779" s="1372"/>
      <c r="O2779" s="1378"/>
      <c r="P2779" s="1007"/>
    </row>
    <row r="2780" spans="1:16" s="73" customFormat="1" ht="20.45" customHeight="1">
      <c r="A2780" s="1425"/>
      <c r="B2780" s="543" t="s">
        <v>210</v>
      </c>
      <c r="C2780" s="1381" t="s">
        <v>66</v>
      </c>
      <c r="D2780" s="1382"/>
      <c r="E2780" s="1382"/>
      <c r="F2780" s="1382"/>
      <c r="G2780" s="1382"/>
      <c r="H2780" s="1382"/>
      <c r="I2780" s="1383"/>
      <c r="J2780" s="1374"/>
      <c r="K2780" s="1375"/>
      <c r="L2780" s="1376"/>
      <c r="M2780" s="1379"/>
      <c r="N2780" s="1375"/>
      <c r="O2780" s="1380"/>
      <c r="P2780" s="1007"/>
    </row>
    <row r="2781" spans="1:16" s="73" customFormat="1" ht="20.45" customHeight="1" thickBot="1">
      <c r="A2781" s="1425"/>
      <c r="B2781" s="543" t="s">
        <v>210</v>
      </c>
      <c r="C2781" s="60" t="s">
        <v>67</v>
      </c>
      <c r="D2781" s="1384" t="s">
        <v>72</v>
      </c>
      <c r="E2781" s="1385"/>
      <c r="F2781" s="1384" t="s">
        <v>73</v>
      </c>
      <c r="G2781" s="1386"/>
      <c r="H2781" s="1386"/>
      <c r="I2781" s="1387"/>
      <c r="J2781" s="1388" t="s">
        <v>78</v>
      </c>
      <c r="K2781" s="1389"/>
      <c r="L2781" s="1389"/>
      <c r="M2781" s="1389"/>
      <c r="N2781" s="1389"/>
      <c r="O2781" s="1390"/>
      <c r="P2781" s="1007"/>
    </row>
    <row r="2782" spans="1:16" s="73" customFormat="1" ht="20.45" customHeight="1">
      <c r="A2782" s="1425"/>
      <c r="B2782" s="543" t="s">
        <v>210</v>
      </c>
      <c r="C2782" s="690" t="s">
        <v>68</v>
      </c>
      <c r="D2782" s="1328" t="s">
        <v>211</v>
      </c>
      <c r="E2782" s="1327"/>
      <c r="F2782" s="1394" t="s">
        <v>74</v>
      </c>
      <c r="G2782" s="1395"/>
      <c r="H2782" s="1395"/>
      <c r="I2782" s="1396"/>
      <c r="J2782" s="1391"/>
      <c r="K2782" s="1392"/>
      <c r="L2782" s="1392"/>
      <c r="M2782" s="1392"/>
      <c r="N2782" s="1392"/>
      <c r="O2782" s="1393"/>
      <c r="P2782" s="1007"/>
    </row>
    <row r="2783" spans="1:16" s="73" customFormat="1" ht="20.45" customHeight="1">
      <c r="A2783" s="1425"/>
      <c r="B2783" s="543" t="s">
        <v>210</v>
      </c>
      <c r="C2783" s="689" t="s">
        <v>69</v>
      </c>
      <c r="D2783" s="1275" t="s">
        <v>212</v>
      </c>
      <c r="E2783" s="1274"/>
      <c r="F2783" s="1413" t="s">
        <v>75</v>
      </c>
      <c r="G2783" s="1414"/>
      <c r="H2783" s="1414"/>
      <c r="I2783" s="1415"/>
      <c r="J2783" s="1391"/>
      <c r="K2783" s="1392"/>
      <c r="L2783" s="1392"/>
      <c r="M2783" s="1392"/>
      <c r="N2783" s="1392"/>
      <c r="O2783" s="1393"/>
      <c r="P2783" s="1007"/>
    </row>
    <row r="2784" spans="1:16" s="73" customFormat="1" ht="20.45" customHeight="1">
      <c r="A2784" s="1425"/>
      <c r="B2784" s="543" t="s">
        <v>210</v>
      </c>
      <c r="C2784" s="689" t="s">
        <v>71</v>
      </c>
      <c r="D2784" s="1275" t="s">
        <v>213</v>
      </c>
      <c r="E2784" s="1274"/>
      <c r="F2784" s="1413" t="s">
        <v>76</v>
      </c>
      <c r="G2784" s="1414"/>
      <c r="H2784" s="1414"/>
      <c r="I2784" s="1415"/>
      <c r="J2784" s="1416" t="s">
        <v>90</v>
      </c>
      <c r="K2784" s="1417"/>
      <c r="L2784" s="1417"/>
      <c r="M2784" s="1417"/>
      <c r="N2784" s="1417"/>
      <c r="O2784" s="1418"/>
      <c r="P2784" s="1007"/>
    </row>
    <row r="2785" spans="1:16" s="73" customFormat="1" ht="20.45" customHeight="1">
      <c r="A2785" s="1425"/>
      <c r="B2785" s="543" t="s">
        <v>210</v>
      </c>
      <c r="C2785" s="689" t="s">
        <v>70</v>
      </c>
      <c r="D2785" s="1275" t="s">
        <v>214</v>
      </c>
      <c r="E2785" s="1274"/>
      <c r="F2785" s="1413" t="s">
        <v>103</v>
      </c>
      <c r="G2785" s="1414"/>
      <c r="H2785" s="1414"/>
      <c r="I2785" s="1415"/>
      <c r="J2785" s="1416"/>
      <c r="K2785" s="1417"/>
      <c r="L2785" s="1417"/>
      <c r="M2785" s="1417"/>
      <c r="N2785" s="1417"/>
      <c r="O2785" s="1418"/>
      <c r="P2785" s="1007"/>
    </row>
    <row r="2786" spans="1:16" s="73" customFormat="1" ht="20.45" customHeight="1" thickBot="1">
      <c r="A2786" s="1425"/>
      <c r="B2786" s="547" t="s">
        <v>210</v>
      </c>
      <c r="C2786" s="548" t="s">
        <v>153</v>
      </c>
      <c r="D2786" s="1281" t="s">
        <v>215</v>
      </c>
      <c r="E2786" s="1280"/>
      <c r="F2786" s="1422" t="s">
        <v>216</v>
      </c>
      <c r="G2786" s="1423"/>
      <c r="H2786" s="1423"/>
      <c r="I2786" s="1424"/>
      <c r="J2786" s="1419"/>
      <c r="K2786" s="1420"/>
      <c r="L2786" s="1420"/>
      <c r="M2786" s="1420"/>
      <c r="N2786" s="1420"/>
      <c r="O2786" s="1421"/>
      <c r="P2786" s="1007"/>
    </row>
    <row r="2787" spans="1:16" s="73" customFormat="1" ht="9.75" customHeight="1">
      <c r="A2787" s="1303"/>
      <c r="B2787" s="1303"/>
      <c r="C2787" s="1303"/>
      <c r="D2787" s="1303"/>
      <c r="E2787" s="1303"/>
      <c r="F2787" s="1303"/>
      <c r="G2787" s="1303"/>
      <c r="H2787" s="1303"/>
      <c r="I2787" s="1303"/>
      <c r="J2787" s="1303"/>
      <c r="K2787" s="1303"/>
      <c r="L2787" s="1303"/>
      <c r="M2787" s="1303"/>
      <c r="N2787" s="1303"/>
      <c r="O2787" s="1303"/>
      <c r="P2787" s="1303"/>
    </row>
    <row r="2788" spans="1:16" s="73" customFormat="1" ht="17.25" customHeight="1" thickBot="1">
      <c r="A2788" s="241">
        <f>A2752+1</f>
        <v>77</v>
      </c>
      <c r="B2788" s="1302" t="s">
        <v>53</v>
      </c>
      <c r="C2788" s="1302"/>
      <c r="D2788" s="1302"/>
      <c r="E2788" s="1302"/>
      <c r="F2788" s="1302"/>
      <c r="G2788" s="1302"/>
      <c r="H2788" s="1302"/>
      <c r="I2788" s="1302"/>
      <c r="J2788" s="1302"/>
      <c r="K2788" s="1302"/>
      <c r="L2788" s="1302"/>
      <c r="M2788" s="1302"/>
      <c r="N2788" s="1302"/>
      <c r="O2788" s="1302"/>
      <c r="P2788" s="1007"/>
    </row>
    <row r="2789" spans="1:16" s="73" customFormat="1" ht="44.25" customHeight="1">
      <c r="A2789" s="1425"/>
      <c r="B2789" s="1304" t="str">
        <f>IF(L2791&gt;0,CONCATENATE(I2791,L2791),0)</f>
        <v>Roll No.:-977</v>
      </c>
      <c r="C2789" s="1306"/>
      <c r="D2789" s="1308" t="str">
        <f>Master!$E$8</f>
        <v>Govt. Sr. Secondary School Raimalwada</v>
      </c>
      <c r="E2789" s="1309"/>
      <c r="F2789" s="1309"/>
      <c r="G2789" s="1309"/>
      <c r="H2789" s="1309"/>
      <c r="I2789" s="1309"/>
      <c r="J2789" s="1309"/>
      <c r="K2789" s="1309"/>
      <c r="L2789" s="1309"/>
      <c r="M2789" s="1309"/>
      <c r="N2789" s="1309"/>
      <c r="O2789" s="1310"/>
      <c r="P2789" s="1007"/>
    </row>
    <row r="2790" spans="1:16" s="73" customFormat="1" ht="26.25" customHeight="1" thickBot="1">
      <c r="A2790" s="1425"/>
      <c r="B2790" s="1305"/>
      <c r="C2790" s="1307"/>
      <c r="D2790" s="1311" t="str">
        <f>Master!$E$11</f>
        <v>P.S.-Bapini (Jodhpur)</v>
      </c>
      <c r="E2790" s="1311"/>
      <c r="F2790" s="1311"/>
      <c r="G2790" s="1311"/>
      <c r="H2790" s="1311"/>
      <c r="I2790" s="1311"/>
      <c r="J2790" s="1311"/>
      <c r="K2790" s="1311"/>
      <c r="L2790" s="1311"/>
      <c r="M2790" s="1311"/>
      <c r="N2790" s="1311"/>
      <c r="O2790" s="1312"/>
      <c r="P2790" s="1007"/>
    </row>
    <row r="2791" spans="1:16" s="73" customFormat="1" ht="15" customHeight="1">
      <c r="A2791" s="1425"/>
      <c r="B2791" s="1313"/>
      <c r="C2791" s="1314" t="s">
        <v>163</v>
      </c>
      <c r="D2791" s="1315"/>
      <c r="E2791" s="1315"/>
      <c r="F2791" s="1315"/>
      <c r="G2791" s="1315"/>
      <c r="H2791" s="1316"/>
      <c r="I2791" s="1320" t="s">
        <v>125</v>
      </c>
      <c r="J2791" s="1321"/>
      <c r="K2791" s="1321"/>
      <c r="L2791" s="1286">
        <f>VLOOKUP(A2788,'Marks Entry'!$B$9:$G$108,6)</f>
        <v>977</v>
      </c>
      <c r="M2791" s="1288" t="str">
        <f>CONCATENATE('Marks Entry'!$C$3,"0",'Marks Entry'!$G$3)</f>
        <v>School U-Dise Code :-08151106901</v>
      </c>
      <c r="N2791" s="1289"/>
      <c r="O2791" s="1290"/>
      <c r="P2791" s="1007"/>
    </row>
    <row r="2792" spans="1:16" s="73" customFormat="1" ht="15" customHeight="1">
      <c r="A2792" s="1425"/>
      <c r="B2792" s="1313"/>
      <c r="C2792" s="1314"/>
      <c r="D2792" s="1315"/>
      <c r="E2792" s="1315"/>
      <c r="F2792" s="1315"/>
      <c r="G2792" s="1315"/>
      <c r="H2792" s="1316"/>
      <c r="I2792" s="1320"/>
      <c r="J2792" s="1321"/>
      <c r="K2792" s="1321"/>
      <c r="L2792" s="1286"/>
      <c r="M2792" s="1291" t="str">
        <f>CONCATENATE('Marks Entry'!$I$3,'Marks Entry'!$J$3)</f>
        <v>Session :-2022-23</v>
      </c>
      <c r="N2792" s="1292"/>
      <c r="O2792" s="1293"/>
      <c r="P2792" s="1007"/>
    </row>
    <row r="2793" spans="1:16" s="73" customFormat="1" ht="15" customHeight="1" thickBot="1">
      <c r="A2793" s="1425"/>
      <c r="B2793" s="1313"/>
      <c r="C2793" s="1317"/>
      <c r="D2793" s="1318"/>
      <c r="E2793" s="1318"/>
      <c r="F2793" s="1318"/>
      <c r="G2793" s="1318"/>
      <c r="H2793" s="1319"/>
      <c r="I2793" s="1322"/>
      <c r="J2793" s="1323"/>
      <c r="K2793" s="1323"/>
      <c r="L2793" s="1287"/>
      <c r="M2793" s="1294"/>
      <c r="N2793" s="1295"/>
      <c r="O2793" s="1296"/>
      <c r="P2793" s="1007"/>
    </row>
    <row r="2794" spans="1:16" s="73" customFormat="1" ht="19.5" customHeight="1">
      <c r="A2794" s="1425"/>
      <c r="B2794" s="543" t="s">
        <v>210</v>
      </c>
      <c r="C2794" s="1297" t="s">
        <v>21</v>
      </c>
      <c r="D2794" s="1298"/>
      <c r="E2794" s="1298"/>
      <c r="F2794" s="1298"/>
      <c r="G2794" s="1299"/>
      <c r="H2794" s="13" t="s">
        <v>161</v>
      </c>
      <c r="I2794" s="1300">
        <f>VLOOKUP($A2788,'Marks Entry'!$B$9:$FN$108,4,0)</f>
        <v>0</v>
      </c>
      <c r="J2794" s="1300"/>
      <c r="K2794" s="1300"/>
      <c r="L2794" s="1300"/>
      <c r="M2794" s="1300"/>
      <c r="N2794" s="1300"/>
      <c r="O2794" s="1301"/>
      <c r="P2794" s="1007"/>
    </row>
    <row r="2795" spans="1:16" s="73" customFormat="1" ht="19.5" customHeight="1">
      <c r="A2795" s="1425"/>
      <c r="B2795" s="543" t="s">
        <v>210</v>
      </c>
      <c r="C2795" s="1283" t="s">
        <v>23</v>
      </c>
      <c r="D2795" s="1284"/>
      <c r="E2795" s="1284"/>
      <c r="F2795" s="1284"/>
      <c r="G2795" s="1285"/>
      <c r="H2795" s="25" t="s">
        <v>161</v>
      </c>
      <c r="I2795" s="1252">
        <f>VLOOKUP($A2788,'Marks Entry'!$B$9:$FN$108,7,0)</f>
        <v>0</v>
      </c>
      <c r="J2795" s="1252"/>
      <c r="K2795" s="1252"/>
      <c r="L2795" s="1252"/>
      <c r="M2795" s="1252"/>
      <c r="N2795" s="1252"/>
      <c r="O2795" s="1253"/>
      <c r="P2795" s="1007"/>
    </row>
    <row r="2796" spans="1:16" s="73" customFormat="1" ht="19.5" customHeight="1">
      <c r="A2796" s="1425"/>
      <c r="B2796" s="543" t="s">
        <v>210</v>
      </c>
      <c r="C2796" s="1283" t="s">
        <v>24</v>
      </c>
      <c r="D2796" s="1284"/>
      <c r="E2796" s="1284"/>
      <c r="F2796" s="1284"/>
      <c r="G2796" s="1285"/>
      <c r="H2796" s="25" t="s">
        <v>161</v>
      </c>
      <c r="I2796" s="1252">
        <f>VLOOKUP($A2788,'Marks Entry'!$B$9:$FN$108,8,0)</f>
        <v>0</v>
      </c>
      <c r="J2796" s="1252"/>
      <c r="K2796" s="1252"/>
      <c r="L2796" s="1252"/>
      <c r="M2796" s="1252"/>
      <c r="N2796" s="1252"/>
      <c r="O2796" s="1253"/>
      <c r="P2796" s="1007"/>
    </row>
    <row r="2797" spans="1:16" s="73" customFormat="1" ht="19.5" customHeight="1">
      <c r="A2797" s="1425"/>
      <c r="B2797" s="543" t="s">
        <v>210</v>
      </c>
      <c r="C2797" s="1283" t="s">
        <v>55</v>
      </c>
      <c r="D2797" s="1284"/>
      <c r="E2797" s="1284"/>
      <c r="F2797" s="1284"/>
      <c r="G2797" s="1285"/>
      <c r="H2797" s="25" t="s">
        <v>161</v>
      </c>
      <c r="I2797" s="1252">
        <f>VLOOKUP($A2788,'Marks Entry'!$B$9:$FN$108,9,0)</f>
        <v>0</v>
      </c>
      <c r="J2797" s="1252"/>
      <c r="K2797" s="1252"/>
      <c r="L2797" s="1252"/>
      <c r="M2797" s="1252"/>
      <c r="N2797" s="1252"/>
      <c r="O2797" s="1253"/>
      <c r="P2797" s="1007"/>
    </row>
    <row r="2798" spans="1:16" s="73" customFormat="1" ht="19.5" customHeight="1">
      <c r="A2798" s="1425"/>
      <c r="B2798" s="543" t="s">
        <v>210</v>
      </c>
      <c r="C2798" s="1283" t="s">
        <v>56</v>
      </c>
      <c r="D2798" s="1284"/>
      <c r="E2798" s="1284"/>
      <c r="F2798" s="1284"/>
      <c r="G2798" s="1285"/>
      <c r="H2798" s="25" t="s">
        <v>161</v>
      </c>
      <c r="I2798" s="1251" t="str">
        <f>CONCATENATE('Marks Entry'!$G$4,'Marks Entry'!$J$4)</f>
        <v>6(A)</v>
      </c>
      <c r="J2798" s="1252"/>
      <c r="K2798" s="1252"/>
      <c r="L2798" s="1252"/>
      <c r="M2798" s="1252"/>
      <c r="N2798" s="1252"/>
      <c r="O2798" s="1253"/>
      <c r="P2798" s="1007"/>
    </row>
    <row r="2799" spans="1:16" s="73" customFormat="1" ht="19.5" customHeight="1" thickBot="1">
      <c r="A2799" s="1425"/>
      <c r="B2799" s="543" t="s">
        <v>210</v>
      </c>
      <c r="C2799" s="1254" t="s">
        <v>26</v>
      </c>
      <c r="D2799" s="1255"/>
      <c r="E2799" s="1255"/>
      <c r="F2799" s="1255"/>
      <c r="G2799" s="1256"/>
      <c r="H2799" s="61" t="s">
        <v>161</v>
      </c>
      <c r="I2799" s="1257">
        <f>VLOOKUP($A2788,'Marks Entry'!$B$9:$FN$108,10,0)</f>
        <v>0</v>
      </c>
      <c r="J2799" s="1257"/>
      <c r="K2799" s="1257"/>
      <c r="L2799" s="1257"/>
      <c r="M2799" s="1257"/>
      <c r="N2799" s="1257"/>
      <c r="O2799" s="1258"/>
      <c r="P2799" s="1007"/>
    </row>
    <row r="2800" spans="1:16" s="73" customFormat="1" ht="34.5" customHeight="1">
      <c r="A2800" s="1425"/>
      <c r="B2800" s="543" t="s">
        <v>210</v>
      </c>
      <c r="C2800" s="1259" t="s">
        <v>57</v>
      </c>
      <c r="D2800" s="1260"/>
      <c r="E2800" s="525" t="s">
        <v>82</v>
      </c>
      <c r="F2800" s="525" t="s">
        <v>83</v>
      </c>
      <c r="G2800" s="525" t="str">
        <f>'Marks Entry'!$R$5</f>
        <v>No Bag Day Activity</v>
      </c>
      <c r="H2800" s="521" t="s">
        <v>32</v>
      </c>
      <c r="I2800" s="1261" t="s">
        <v>58</v>
      </c>
      <c r="J2800" s="1262"/>
      <c r="K2800" s="522" t="s">
        <v>203</v>
      </c>
      <c r="L2800" s="1263" t="s">
        <v>94</v>
      </c>
      <c r="M2800" s="1264"/>
      <c r="N2800" s="535" t="s">
        <v>86</v>
      </c>
      <c r="O2800" s="1265" t="s">
        <v>101</v>
      </c>
      <c r="P2800" s="1007"/>
    </row>
    <row r="2801" spans="1:16" s="73" customFormat="1" ht="20.45" customHeight="1" thickBot="1">
      <c r="A2801" s="1425"/>
      <c r="B2801" s="543" t="s">
        <v>210</v>
      </c>
      <c r="C2801" s="1267" t="s">
        <v>59</v>
      </c>
      <c r="D2801" s="1268"/>
      <c r="E2801" s="549">
        <f>'Marks Entry'!$N$7</f>
        <v>10</v>
      </c>
      <c r="F2801" s="549">
        <f>'Marks Entry'!$Q$7</f>
        <v>10</v>
      </c>
      <c r="G2801" s="549">
        <f>'Marks Entry'!$T$7</f>
        <v>10</v>
      </c>
      <c r="H2801" s="111">
        <f>SUM(E2801:G2801)</f>
        <v>30</v>
      </c>
      <c r="I2801" s="1269">
        <f>'Marks Entry'!$X$7</f>
        <v>70</v>
      </c>
      <c r="J2801" s="1270"/>
      <c r="K2801" s="531">
        <f>SUM(H2801,I2801)</f>
        <v>100</v>
      </c>
      <c r="L2801" s="1330">
        <f>'Marks Entry'!$AA$7</f>
        <v>100</v>
      </c>
      <c r="M2801" s="1331"/>
      <c r="N2801" s="536">
        <f>H2801+I2801+L2801</f>
        <v>200</v>
      </c>
      <c r="O2801" s="1266"/>
      <c r="P2801" s="1007"/>
    </row>
    <row r="2802" spans="1:16" s="73" customFormat="1" ht="20.45" customHeight="1">
      <c r="A2802" s="1425"/>
      <c r="B2802" s="543" t="s">
        <v>210</v>
      </c>
      <c r="C2802" s="1324" t="str">
        <f>'Marks Entry'!$L$3</f>
        <v>HINDI</v>
      </c>
      <c r="D2802" s="1325"/>
      <c r="E2802" s="527">
        <f>IF($L2791="TC",0,IF($L2791="Nso",0,VLOOKUP($A2788,'Marks Entry'!$B$9:$FN$108,13,0)))</f>
        <v>0</v>
      </c>
      <c r="F2802" s="527">
        <f>IF($L2791="TC",0,IF($L2791="Nso",0,VLOOKUP($A2788,'Marks Entry'!$B$9:$FN$108,16,0)))</f>
        <v>0</v>
      </c>
      <c r="G2802" s="527">
        <f>IF($L2791="TC",0,IF($L2791="Nso",0,VLOOKUP($A2788,'Marks Entry'!$B$9:$FN$108,19,0)))</f>
        <v>0</v>
      </c>
      <c r="H2802" s="528">
        <f>SUM(E2802:G2802)</f>
        <v>0</v>
      </c>
      <c r="I2802" s="1326">
        <f>IF($L2791="TC",0,IF($L2791="Nso",0,VLOOKUP($A2788,'Marks Entry'!$B$9:$FN$108,23,0)))</f>
        <v>0</v>
      </c>
      <c r="J2802" s="1327"/>
      <c r="K2802" s="532">
        <f>SUM(H2802,I2802)</f>
        <v>0</v>
      </c>
      <c r="L2802" s="1328">
        <f>IF($L2791="TC",0,IF($L2791="Nso",0,VLOOKUP($A2788,'Marks Entry'!$B$9:$FN$108,26,0)))</f>
        <v>0</v>
      </c>
      <c r="M2802" s="1329"/>
      <c r="N2802" s="537">
        <f>SUM(H2802,I2802,L2802)</f>
        <v>0</v>
      </c>
      <c r="O2802" s="544" t="str">
        <f>IF($L2791="TC",0,IF($L2791="Nso",0,VLOOKUP($A2788,'Marks Entry'!$B$9:$FN$108,30,0)))</f>
        <v>E</v>
      </c>
      <c r="P2802" s="1007"/>
    </row>
    <row r="2803" spans="1:16" s="73" customFormat="1" ht="20.45" customHeight="1">
      <c r="A2803" s="1425"/>
      <c r="B2803" s="543" t="s">
        <v>210</v>
      </c>
      <c r="C2803" s="1271" t="str">
        <f>'Marks Entry'!$AF$3</f>
        <v>ENGLISH</v>
      </c>
      <c r="D2803" s="1272"/>
      <c r="E2803" s="527">
        <f>IF($L2791="TC",0,IF($L2791="Nso",0,VLOOKUP($A2788,'Marks Entry'!$B$9:$FN$108,33,0)))</f>
        <v>0</v>
      </c>
      <c r="F2803" s="527">
        <f>IF($L2791="TC",0,IF($L2791="Nso",0,VLOOKUP($A2788,'Marks Entry'!$B$9:$FN$108,36,0)))</f>
        <v>0</v>
      </c>
      <c r="G2803" s="527">
        <f>IF($L2791="TC",0,IF($L2791="Nso",0,VLOOKUP($A2788,'Marks Entry'!$B$9:$FN$108,39,0)))</f>
        <v>0</v>
      </c>
      <c r="H2803" s="529">
        <f t="shared" ref="H2803:H2807" si="228">SUM(E2803:G2803)</f>
        <v>0</v>
      </c>
      <c r="I2803" s="1273">
        <f>IF($L2791="TC",0,IF($L2791="Nso",0,VLOOKUP($A2788,'Marks Entry'!$B$9:$FN$108,43,0)))</f>
        <v>0</v>
      </c>
      <c r="J2803" s="1274"/>
      <c r="K2803" s="533">
        <f t="shared" ref="K2803:K2807" si="229">SUM(H2803,I2803)</f>
        <v>0</v>
      </c>
      <c r="L2803" s="1275">
        <f>IF($L2791="TC",0,IF($L2791="Nso",0,VLOOKUP($A2788,'Marks Entry'!$B$9:$FN$108,46,0)))</f>
        <v>0</v>
      </c>
      <c r="M2803" s="1276"/>
      <c r="N2803" s="537">
        <f t="shared" ref="N2803:N2807" si="230">SUM(H2803,I2803,L2803)</f>
        <v>0</v>
      </c>
      <c r="O2803" s="544" t="str">
        <f>IF($L2791="TC",0,IF($L2791="Nso",0,VLOOKUP($A2788,'Marks Entry'!$B$9:$FN$108,50,0)))</f>
        <v>E</v>
      </c>
      <c r="P2803" s="1007"/>
    </row>
    <row r="2804" spans="1:16" s="73" customFormat="1" ht="20.45" customHeight="1">
      <c r="A2804" s="1425"/>
      <c r="B2804" s="543" t="s">
        <v>210</v>
      </c>
      <c r="C2804" s="1271" t="str">
        <f>'Marks Entry'!$AZ$3</f>
        <v>SANSKRIT</v>
      </c>
      <c r="D2804" s="1272"/>
      <c r="E2804" s="527">
        <f>IF($L2791="TC",0,IF($L2791="Nso",0,VLOOKUP($A2788,'Marks Entry'!$B$9:$FN$108,53,0)))</f>
        <v>0</v>
      </c>
      <c r="F2804" s="527">
        <f>IF($L2791="TC",0,IF($L2791="TC",0,IF($L2791="Nso",0,VLOOKUP($A2788,'Marks Entry'!$B$9:$FN$108,56,0))))</f>
        <v>0</v>
      </c>
      <c r="G2804" s="527">
        <f>IF($L2791="TC",0,IF($L2791="TC",0,IF($L2791="Nso",0,VLOOKUP($A2788,'Marks Entry'!$B$9:$FN$108,59,0))))</f>
        <v>0</v>
      </c>
      <c r="H2804" s="529">
        <f t="shared" si="228"/>
        <v>0</v>
      </c>
      <c r="I2804" s="1273">
        <f>IF($L2791="TC",0,IF($L2791="Nso",0,VLOOKUP($A2788,'Marks Entry'!$B$9:$FN$108,63,0)))</f>
        <v>0</v>
      </c>
      <c r="J2804" s="1274"/>
      <c r="K2804" s="533">
        <f t="shared" si="229"/>
        <v>0</v>
      </c>
      <c r="L2804" s="1275">
        <f>IF($L2791="TC",0,IF($L2791="Nso",0,VLOOKUP($A2788,'Marks Entry'!$B$9:$FN$108,66,0)))</f>
        <v>0</v>
      </c>
      <c r="M2804" s="1276"/>
      <c r="N2804" s="537">
        <f t="shared" si="230"/>
        <v>0</v>
      </c>
      <c r="O2804" s="544" t="str">
        <f>IF($L2791="TC",0,IF($L2791="Nso",0,VLOOKUP($A2788,'Marks Entry'!$B$9:$FN$108,70,0)))</f>
        <v>E</v>
      </c>
      <c r="P2804" s="1007"/>
    </row>
    <row r="2805" spans="1:16" s="73" customFormat="1" ht="20.45" customHeight="1">
      <c r="A2805" s="1425"/>
      <c r="B2805" s="543" t="s">
        <v>210</v>
      </c>
      <c r="C2805" s="1271" t="str">
        <f>'Marks Entry'!$BT$3</f>
        <v>SCIENCE</v>
      </c>
      <c r="D2805" s="1272"/>
      <c r="E2805" s="527">
        <f>IF($L2791="TC",0,IF($L2791="Nso",0,VLOOKUP($A2788,'Marks Entry'!$B$9:$FN$108,73,0)))</f>
        <v>0</v>
      </c>
      <c r="F2805" s="527">
        <f>IF($L2791="TC",0,IF($L2791="Nso",0,VLOOKUP($A2788,'Marks Entry'!$B$9:$FN$108,76,0)))</f>
        <v>0</v>
      </c>
      <c r="G2805" s="527">
        <f>IF($L2791="TC",0,IF($L2791="Nso",0,VLOOKUP($A2788,'Marks Entry'!$B$9:$FN$108,79,0)))</f>
        <v>0</v>
      </c>
      <c r="H2805" s="529">
        <f t="shared" si="228"/>
        <v>0</v>
      </c>
      <c r="I2805" s="1273">
        <f>IF($L2791="TC",0,IF($L2791="Nso",0,VLOOKUP($A2788,'Marks Entry'!$B$9:$FN$108,83,0)))</f>
        <v>0</v>
      </c>
      <c r="J2805" s="1274"/>
      <c r="K2805" s="533">
        <f t="shared" si="229"/>
        <v>0</v>
      </c>
      <c r="L2805" s="1275">
        <f>IF($L2791="TC",0,IF($L2791="Nso",0,VLOOKUP($A2788,'Marks Entry'!$B$9:$FN$108,86,0)))</f>
        <v>0</v>
      </c>
      <c r="M2805" s="1276"/>
      <c r="N2805" s="537">
        <f t="shared" si="230"/>
        <v>0</v>
      </c>
      <c r="O2805" s="544" t="str">
        <f>IF($L2791="TC",0,IF($L2791="Nso",0,VLOOKUP($A2788,'Marks Entry'!$B$9:$FN$108,90,0)))</f>
        <v>E</v>
      </c>
      <c r="P2805" s="1007"/>
    </row>
    <row r="2806" spans="1:16" s="73" customFormat="1" ht="20.45" customHeight="1">
      <c r="A2806" s="1425"/>
      <c r="B2806" s="543" t="s">
        <v>210</v>
      </c>
      <c r="C2806" s="1271" t="str">
        <f>'Marks Entry'!$CN$3</f>
        <v>MATHEMATICS</v>
      </c>
      <c r="D2806" s="1272"/>
      <c r="E2806" s="527">
        <f>IF($L2791="TC",0,IF($L2791="Nso",0,VLOOKUP($A2788,'Marks Entry'!$B$9:$FN$108,93,0)))</f>
        <v>0</v>
      </c>
      <c r="F2806" s="527">
        <f>IF($L2791="TC",0,IF($L2791="Nso",0,VLOOKUP($A2788,'Marks Entry'!$B$9:$FN$108,96,0)))</f>
        <v>0</v>
      </c>
      <c r="G2806" s="527">
        <f>IF($L2791="TC",0,IF($L2791="Nso",0,VLOOKUP($A2788,'Marks Entry'!$B$9:$FN$108,99,0)))</f>
        <v>0</v>
      </c>
      <c r="H2806" s="529">
        <f t="shared" si="228"/>
        <v>0</v>
      </c>
      <c r="I2806" s="1273">
        <f>IF($L2791="TC",0,IF($L2791="Nso",0,VLOOKUP($A2788,'Marks Entry'!$B$9:$FN$108,103,0)))</f>
        <v>0</v>
      </c>
      <c r="J2806" s="1274"/>
      <c r="K2806" s="533">
        <f t="shared" si="229"/>
        <v>0</v>
      </c>
      <c r="L2806" s="1275">
        <f>IF($L2791="TC",0,IF($L2791="Nso",0,VLOOKUP($A2788,'Marks Entry'!$B$9:$FN$108,106,0)))</f>
        <v>0</v>
      </c>
      <c r="M2806" s="1276"/>
      <c r="N2806" s="537">
        <f t="shared" si="230"/>
        <v>0</v>
      </c>
      <c r="O2806" s="544" t="str">
        <f>IF($L2791="TC",0,IF($L2791="Nso",0,VLOOKUP($A2788,'Marks Entry'!$B$9:$FN$108,110,0)))</f>
        <v>E</v>
      </c>
      <c r="P2806" s="1007"/>
    </row>
    <row r="2807" spans="1:16" s="73" customFormat="1" ht="20.45" customHeight="1" thickBot="1">
      <c r="A2807" s="1425"/>
      <c r="B2807" s="543" t="s">
        <v>210</v>
      </c>
      <c r="C2807" s="1277" t="str">
        <f>'Marks Entry'!$DH$3</f>
        <v>SOCIAL SCIENCE</v>
      </c>
      <c r="D2807" s="1278"/>
      <c r="E2807" s="527">
        <f>IF($L2791="TC",0,IF($L2791="Nso",0,VLOOKUP($A2788,'Marks Entry'!$B$9:$FN$108,113,0)))</f>
        <v>0</v>
      </c>
      <c r="F2807" s="527">
        <f>IF($L2791="TC",0,IF($L2791="Nso",0,VLOOKUP($A2788,'Marks Entry'!$B$9:$FN$108,116,0)))</f>
        <v>0</v>
      </c>
      <c r="G2807" s="527">
        <f>IF($L2791="TC",0,IF($L2791="Nso",0,VLOOKUP($A2788,'Marks Entry'!$B$9:$FN$108,119,0)))</f>
        <v>0</v>
      </c>
      <c r="H2807" s="530">
        <f t="shared" si="228"/>
        <v>0</v>
      </c>
      <c r="I2807" s="1279">
        <f>IF($L2791="TC",0,IF($L2791="Nso",0,VLOOKUP($A2788,'Marks Entry'!$B$9:$FN$108,123,0)))</f>
        <v>0</v>
      </c>
      <c r="J2807" s="1280"/>
      <c r="K2807" s="534">
        <f t="shared" si="229"/>
        <v>0</v>
      </c>
      <c r="L2807" s="1281">
        <f>IF($L2791="TC",0,IF($L2791="Nso",0,VLOOKUP($A2788,'Marks Entry'!$B$9:$FN$108,126,0)))</f>
        <v>0</v>
      </c>
      <c r="M2807" s="1282"/>
      <c r="N2807" s="537">
        <f t="shared" si="230"/>
        <v>0</v>
      </c>
      <c r="O2807" s="544" t="str">
        <f>IF($L2791="TC",0,IF($L2791="Nso",0,VLOOKUP($A2788,'Marks Entry'!$B$9:$FN$108,130,0)))</f>
        <v>E</v>
      </c>
      <c r="P2807" s="1007"/>
    </row>
    <row r="2808" spans="1:16" s="73" customFormat="1" ht="20.45" customHeight="1">
      <c r="A2808" s="1425"/>
      <c r="B2808" s="543" t="s">
        <v>210</v>
      </c>
      <c r="C2808" s="1350" t="s">
        <v>87</v>
      </c>
      <c r="D2808" s="1351"/>
      <c r="E2808" s="1352"/>
      <c r="F2808" s="1356" t="s">
        <v>88</v>
      </c>
      <c r="G2808" s="1357"/>
      <c r="H2808" s="1358" t="s">
        <v>89</v>
      </c>
      <c r="I2808" s="1358"/>
      <c r="J2808" s="1359" t="s">
        <v>44</v>
      </c>
      <c r="K2808" s="1360"/>
      <c r="L2808" s="236" t="s">
        <v>95</v>
      </c>
      <c r="M2808" s="691" t="s">
        <v>208</v>
      </c>
      <c r="N2808" s="200" t="s">
        <v>42</v>
      </c>
      <c r="O2808" s="545" t="s">
        <v>46</v>
      </c>
      <c r="P2808" s="1007"/>
    </row>
    <row r="2809" spans="1:16" s="73" customFormat="1" ht="20.45" customHeight="1" thickBot="1">
      <c r="A2809" s="1425"/>
      <c r="B2809" s="543" t="s">
        <v>210</v>
      </c>
      <c r="C2809" s="1353"/>
      <c r="D2809" s="1354"/>
      <c r="E2809" s="1355"/>
      <c r="F2809" s="1361">
        <f>IF($L2791="TC",0,IF($L2791="Nso",0,VLOOKUP($A2788,'Marks Entry'!$B$9:$FN$108,161,0)))</f>
        <v>1200</v>
      </c>
      <c r="G2809" s="1362"/>
      <c r="H2809" s="1363">
        <f>IF($L2791="TC",0,IF($L2791="Nso",0,VLOOKUP($A2788,'Marks Entry'!$B$9:$FN$108,162,0)))</f>
        <v>0</v>
      </c>
      <c r="I2809" s="1363"/>
      <c r="J2809" s="1364">
        <f>IF($L2791="TC",0,IF($L2791="Nso",0,VLOOKUP($A2788,'Marks Entry'!$B$9:$FN$108,163,0)))</f>
        <v>0</v>
      </c>
      <c r="K2809" s="1365"/>
      <c r="L2809" s="237" t="str">
        <f>IF($L2791="TC",0,IF($L2791="Nso",0,VLOOKUP($A2788,'Marks Entry'!$B$9:$FN$108,164,0)))</f>
        <v/>
      </c>
      <c r="M2809" s="237" t="str">
        <f>IF($L2791="TC",0,IF($L2791="Nso",0,VLOOKUP($A2788,'Marks Entry'!$B$9:$FN$108,165,0)))</f>
        <v/>
      </c>
      <c r="N2809" s="542" t="str">
        <f>IF($L2791="TC","TC",IF($L2791="Nso","NSO",VLOOKUP($A2788,'Marks Entry'!$B$9:$FN$108,166,0)))</f>
        <v>PROMOTED</v>
      </c>
      <c r="O2809" s="546" t="str">
        <f>IF($L2791="Nso",0,VLOOKUP($A2788,'Marks Entry'!$B$9:$FN$108,168,0))</f>
        <v/>
      </c>
      <c r="P2809" s="1007"/>
    </row>
    <row r="2810" spans="1:16" s="73" customFormat="1" ht="20.45" customHeight="1">
      <c r="A2810" s="1425"/>
      <c r="B2810" s="543" t="s">
        <v>210</v>
      </c>
      <c r="C2810" s="1332" t="s">
        <v>62</v>
      </c>
      <c r="D2810" s="1333"/>
      <c r="E2810" s="1333"/>
      <c r="F2810" s="1333"/>
      <c r="G2810" s="1333"/>
      <c r="H2810" s="1333"/>
      <c r="I2810" s="1334"/>
      <c r="J2810" s="1335" t="s">
        <v>63</v>
      </c>
      <c r="K2810" s="1335"/>
      <c r="L2810" s="1336"/>
      <c r="M2810" s="238">
        <f>IF($L2791="TC",0,IF($L2791="Nso",0,VLOOKUP($A2788,'Marks Entry'!$B$9:$FN$108,158,0)))</f>
        <v>0</v>
      </c>
      <c r="N2810" s="1337" t="s">
        <v>104</v>
      </c>
      <c r="O2810" s="1338"/>
      <c r="P2810" s="1007"/>
    </row>
    <row r="2811" spans="1:16" s="73" customFormat="1" ht="20.45" customHeight="1" thickBot="1">
      <c r="A2811" s="1425"/>
      <c r="B2811" s="543" t="s">
        <v>210</v>
      </c>
      <c r="C2811" s="1339" t="s">
        <v>57</v>
      </c>
      <c r="D2811" s="1340"/>
      <c r="E2811" s="1340"/>
      <c r="F2811" s="1341" t="s">
        <v>168</v>
      </c>
      <c r="G2811" s="1341"/>
      <c r="H2811" s="1341"/>
      <c r="I2811" s="523" t="s">
        <v>50</v>
      </c>
      <c r="J2811" s="1342" t="s">
        <v>64</v>
      </c>
      <c r="K2811" s="1342"/>
      <c r="L2811" s="1343"/>
      <c r="M2811" s="239">
        <f>IF($L2791="TC",0,IF($L2791="Nso",0,VLOOKUP($A2788,'Marks Entry'!$B$9:$FN$108,159,0)))</f>
        <v>0</v>
      </c>
      <c r="N2811" s="1344" t="str">
        <f>IF($L2791="TC",0,IF($L2791="Nso",0,VLOOKUP($A2788,'Marks Entry'!$B$9:$FN$108,160,0)))</f>
        <v/>
      </c>
      <c r="O2811" s="1345"/>
      <c r="P2811" s="1007"/>
    </row>
    <row r="2812" spans="1:16" s="73" customFormat="1" ht="20.45" customHeight="1">
      <c r="A2812" s="1425"/>
      <c r="B2812" s="543" t="s">
        <v>210</v>
      </c>
      <c r="C2812" s="1339"/>
      <c r="D2812" s="1340"/>
      <c r="E2812" s="1340"/>
      <c r="F2812" s="1341"/>
      <c r="G2812" s="1341"/>
      <c r="H2812" s="1341"/>
      <c r="I2812" s="524" t="s">
        <v>102</v>
      </c>
      <c r="J2812" s="1346" t="s">
        <v>65</v>
      </c>
      <c r="K2812" s="1346"/>
      <c r="L2812" s="1347"/>
      <c r="M2812" s="1348" t="str">
        <f>IF($L2791="TC",0,IF($L2791="Nso",0,VLOOKUP($A2788,'Marks Entry'!$B$9:$FN$108,169,0)))</f>
        <v>Need Improvement</v>
      </c>
      <c r="N2812" s="1348"/>
      <c r="O2812" s="1349"/>
      <c r="P2812" s="1007"/>
    </row>
    <row r="2813" spans="1:16" s="73" customFormat="1" ht="20.45" customHeight="1">
      <c r="A2813" s="1425"/>
      <c r="B2813" s="543" t="s">
        <v>210</v>
      </c>
      <c r="C2813" s="1397" t="str">
        <f>'Marks Entry'!$EB$3</f>
        <v>Work Exp.</v>
      </c>
      <c r="D2813" s="1398"/>
      <c r="E2813" s="1399"/>
      <c r="F2813" s="1400" t="str">
        <f>IF($L2791="TC",0,IF($L2791="Nso",0,VLOOKUP($A2788,'Marks Entry'!$B$9:$GM$108,186,0)))</f>
        <v>0/100</v>
      </c>
      <c r="G2813" s="1400"/>
      <c r="H2813" s="1400"/>
      <c r="I2813" s="59" t="str">
        <f>IF($L2791="TC",0,IF($L2791="Nso",0,VLOOKUP($A2788,'Marks Entry'!$B$9:$GM$108,139,0)))</f>
        <v>E</v>
      </c>
      <c r="J2813" s="1401" t="s">
        <v>81</v>
      </c>
      <c r="K2813" s="1401"/>
      <c r="L2813" s="1402"/>
      <c r="M2813" s="1403">
        <f>'Marks Entry'!$AA$2</f>
        <v>45041</v>
      </c>
      <c r="N2813" s="1403"/>
      <c r="O2813" s="1404"/>
      <c r="P2813" s="1007"/>
    </row>
    <row r="2814" spans="1:16" s="73" customFormat="1" ht="20.45" customHeight="1">
      <c r="A2814" s="1425"/>
      <c r="B2814" s="543" t="s">
        <v>210</v>
      </c>
      <c r="C2814" s="1405" t="str">
        <f>'Marks Entry'!$EK$3</f>
        <v>Art Edu.</v>
      </c>
      <c r="D2814" s="1400"/>
      <c r="E2814" s="1400"/>
      <c r="F2814" s="1406" t="str">
        <f>IF($L2791="TC",0,IF($L2791="Nso",0,VLOOKUP($A2788,'Marks Entry'!$B$9:$GM$108,190,0)))</f>
        <v>0/100</v>
      </c>
      <c r="G2814" s="1407"/>
      <c r="H2814" s="1408"/>
      <c r="I2814" s="59" t="str">
        <f>IF($L2791="TC",0,IF($L2791="Nso",0,VLOOKUP($A2788,'Marks Entry'!$B$9:$GM$108,148,0)))</f>
        <v>E</v>
      </c>
      <c r="J2814" s="1409"/>
      <c r="K2814" s="1409"/>
      <c r="L2814" s="1410"/>
      <c r="M2814" s="1410"/>
      <c r="N2814" s="1410"/>
      <c r="O2814" s="1411"/>
      <c r="P2814" s="1007"/>
    </row>
    <row r="2815" spans="1:16" s="73" customFormat="1" ht="20.45" customHeight="1">
      <c r="A2815" s="1425"/>
      <c r="B2815" s="543" t="s">
        <v>210</v>
      </c>
      <c r="C2815" s="1366" t="str">
        <f>'Marks Entry'!$ET$3</f>
        <v>HEALTH &amp; PHY. EDU.</v>
      </c>
      <c r="D2815" s="1367"/>
      <c r="E2815" s="1367"/>
      <c r="F2815" s="1368" t="str">
        <f>IF($L2791="TC",0,IF($L2791="Nso",0,VLOOKUP($A2788,'Marks Entry'!$B$9:$GM$108,194,0)))</f>
        <v>0/100</v>
      </c>
      <c r="G2815" s="1369"/>
      <c r="H2815" s="1370"/>
      <c r="I2815" s="59" t="str">
        <f>IF($L2791="TC",0,IF($L2791="Nso",0,VLOOKUP($A2788,'Marks Entry'!$B$9:$GM$108,157,0)))</f>
        <v>E</v>
      </c>
      <c r="J2815" s="1371" t="s">
        <v>77</v>
      </c>
      <c r="K2815" s="1372"/>
      <c r="L2815" s="1373"/>
      <c r="M2815" s="1377"/>
      <c r="N2815" s="1372"/>
      <c r="O2815" s="1378"/>
      <c r="P2815" s="1007"/>
    </row>
    <row r="2816" spans="1:16" s="73" customFormat="1" ht="20.45" customHeight="1">
      <c r="A2816" s="1425"/>
      <c r="B2816" s="543" t="s">
        <v>210</v>
      </c>
      <c r="C2816" s="1381" t="s">
        <v>66</v>
      </c>
      <c r="D2816" s="1382"/>
      <c r="E2816" s="1382"/>
      <c r="F2816" s="1382"/>
      <c r="G2816" s="1382"/>
      <c r="H2816" s="1382"/>
      <c r="I2816" s="1383"/>
      <c r="J2816" s="1374"/>
      <c r="K2816" s="1375"/>
      <c r="L2816" s="1376"/>
      <c r="M2816" s="1379"/>
      <c r="N2816" s="1375"/>
      <c r="O2816" s="1380"/>
      <c r="P2816" s="1007"/>
    </row>
    <row r="2817" spans="1:16" s="73" customFormat="1" ht="20.45" customHeight="1" thickBot="1">
      <c r="A2817" s="1425"/>
      <c r="B2817" s="543" t="s">
        <v>210</v>
      </c>
      <c r="C2817" s="60" t="s">
        <v>67</v>
      </c>
      <c r="D2817" s="1384" t="s">
        <v>72</v>
      </c>
      <c r="E2817" s="1385"/>
      <c r="F2817" s="1384" t="s">
        <v>73</v>
      </c>
      <c r="G2817" s="1386"/>
      <c r="H2817" s="1386"/>
      <c r="I2817" s="1387"/>
      <c r="J2817" s="1388" t="s">
        <v>78</v>
      </c>
      <c r="K2817" s="1389"/>
      <c r="L2817" s="1389"/>
      <c r="M2817" s="1389"/>
      <c r="N2817" s="1389"/>
      <c r="O2817" s="1390"/>
      <c r="P2817" s="1007"/>
    </row>
    <row r="2818" spans="1:16" s="73" customFormat="1" ht="20.45" customHeight="1">
      <c r="A2818" s="1425"/>
      <c r="B2818" s="543" t="s">
        <v>210</v>
      </c>
      <c r="C2818" s="690" t="s">
        <v>68</v>
      </c>
      <c r="D2818" s="1328" t="s">
        <v>211</v>
      </c>
      <c r="E2818" s="1327"/>
      <c r="F2818" s="1394" t="s">
        <v>74</v>
      </c>
      <c r="G2818" s="1395"/>
      <c r="H2818" s="1395"/>
      <c r="I2818" s="1396"/>
      <c r="J2818" s="1391"/>
      <c r="K2818" s="1392"/>
      <c r="L2818" s="1392"/>
      <c r="M2818" s="1392"/>
      <c r="N2818" s="1392"/>
      <c r="O2818" s="1393"/>
      <c r="P2818" s="1007"/>
    </row>
    <row r="2819" spans="1:16" s="73" customFormat="1" ht="20.45" customHeight="1">
      <c r="A2819" s="1425"/>
      <c r="B2819" s="543" t="s">
        <v>210</v>
      </c>
      <c r="C2819" s="689" t="s">
        <v>69</v>
      </c>
      <c r="D2819" s="1275" t="s">
        <v>212</v>
      </c>
      <c r="E2819" s="1274"/>
      <c r="F2819" s="1413" t="s">
        <v>75</v>
      </c>
      <c r="G2819" s="1414"/>
      <c r="H2819" s="1414"/>
      <c r="I2819" s="1415"/>
      <c r="J2819" s="1391"/>
      <c r="K2819" s="1392"/>
      <c r="L2819" s="1392"/>
      <c r="M2819" s="1392"/>
      <c r="N2819" s="1392"/>
      <c r="O2819" s="1393"/>
      <c r="P2819" s="1007"/>
    </row>
    <row r="2820" spans="1:16" s="73" customFormat="1" ht="20.45" customHeight="1">
      <c r="A2820" s="1425"/>
      <c r="B2820" s="543" t="s">
        <v>210</v>
      </c>
      <c r="C2820" s="689" t="s">
        <v>71</v>
      </c>
      <c r="D2820" s="1275" t="s">
        <v>213</v>
      </c>
      <c r="E2820" s="1274"/>
      <c r="F2820" s="1413" t="s">
        <v>76</v>
      </c>
      <c r="G2820" s="1414"/>
      <c r="H2820" s="1414"/>
      <c r="I2820" s="1415"/>
      <c r="J2820" s="1416" t="s">
        <v>90</v>
      </c>
      <c r="K2820" s="1417"/>
      <c r="L2820" s="1417"/>
      <c r="M2820" s="1417"/>
      <c r="N2820" s="1417"/>
      <c r="O2820" s="1418"/>
      <c r="P2820" s="1007"/>
    </row>
    <row r="2821" spans="1:16" s="73" customFormat="1" ht="20.45" customHeight="1">
      <c r="A2821" s="1425"/>
      <c r="B2821" s="543" t="s">
        <v>210</v>
      </c>
      <c r="C2821" s="689" t="s">
        <v>70</v>
      </c>
      <c r="D2821" s="1275" t="s">
        <v>214</v>
      </c>
      <c r="E2821" s="1274"/>
      <c r="F2821" s="1413" t="s">
        <v>103</v>
      </c>
      <c r="G2821" s="1414"/>
      <c r="H2821" s="1414"/>
      <c r="I2821" s="1415"/>
      <c r="J2821" s="1416"/>
      <c r="K2821" s="1417"/>
      <c r="L2821" s="1417"/>
      <c r="M2821" s="1417"/>
      <c r="N2821" s="1417"/>
      <c r="O2821" s="1418"/>
      <c r="P2821" s="1007"/>
    </row>
    <row r="2822" spans="1:16" s="73" customFormat="1" ht="20.45" customHeight="1" thickBot="1">
      <c r="A2822" s="1425"/>
      <c r="B2822" s="547" t="s">
        <v>210</v>
      </c>
      <c r="C2822" s="548" t="s">
        <v>153</v>
      </c>
      <c r="D2822" s="1281" t="s">
        <v>215</v>
      </c>
      <c r="E2822" s="1280"/>
      <c r="F2822" s="1422" t="s">
        <v>216</v>
      </c>
      <c r="G2822" s="1423"/>
      <c r="H2822" s="1423"/>
      <c r="I2822" s="1424"/>
      <c r="J2822" s="1419"/>
      <c r="K2822" s="1420"/>
      <c r="L2822" s="1420"/>
      <c r="M2822" s="1420"/>
      <c r="N2822" s="1420"/>
      <c r="O2822" s="1421"/>
      <c r="P2822" s="1007"/>
    </row>
    <row r="2823" spans="1:16" s="73" customFormat="1" ht="21" customHeight="1">
      <c r="A2823" s="1412"/>
      <c r="B2823" s="1412"/>
      <c r="C2823" s="1412"/>
      <c r="D2823" s="1412"/>
      <c r="E2823" s="1412"/>
      <c r="F2823" s="1412"/>
      <c r="G2823" s="1412"/>
      <c r="H2823" s="1412"/>
      <c r="I2823" s="1412"/>
      <c r="J2823" s="1412"/>
      <c r="K2823" s="1412"/>
      <c r="L2823" s="1412"/>
      <c r="M2823" s="1412"/>
      <c r="N2823" s="1412"/>
      <c r="O2823" s="1412"/>
      <c r="P2823" s="1412"/>
    </row>
    <row r="2824" spans="1:16" s="73" customFormat="1" ht="21" customHeight="1">
      <c r="A2824" s="692"/>
      <c r="B2824" s="688"/>
      <c r="C2824" s="688"/>
      <c r="D2824" s="688"/>
      <c r="E2824" s="688"/>
      <c r="F2824" s="688"/>
      <c r="G2824" s="688"/>
      <c r="H2824" s="688"/>
      <c r="I2824" s="688"/>
      <c r="J2824" s="688"/>
      <c r="K2824" s="688"/>
      <c r="L2824" s="688"/>
      <c r="M2824" s="688"/>
      <c r="N2824" s="688"/>
      <c r="O2824" s="688"/>
      <c r="P2824" s="688"/>
    </row>
    <row r="2825" spans="1:16" s="73" customFormat="1" ht="17.25" customHeight="1" thickBot="1">
      <c r="A2825" s="241">
        <f>A2788+1</f>
        <v>78</v>
      </c>
      <c r="B2825" s="1302" t="s">
        <v>53</v>
      </c>
      <c r="C2825" s="1302"/>
      <c r="D2825" s="1302"/>
      <c r="E2825" s="1302"/>
      <c r="F2825" s="1302"/>
      <c r="G2825" s="1302"/>
      <c r="H2825" s="1302"/>
      <c r="I2825" s="1302"/>
      <c r="J2825" s="1302"/>
      <c r="K2825" s="1302"/>
      <c r="L2825" s="1302"/>
      <c r="M2825" s="1302"/>
      <c r="N2825" s="1302"/>
      <c r="O2825" s="1302"/>
      <c r="P2825" s="1007"/>
    </row>
    <row r="2826" spans="1:16" s="73" customFormat="1" ht="44.25" customHeight="1">
      <c r="A2826" s="1425"/>
      <c r="B2826" s="1304" t="str">
        <f>IF(L2828&gt;0,CONCATENATE(I2828,L2828),0)</f>
        <v>Roll No.:-978</v>
      </c>
      <c r="C2826" s="1306"/>
      <c r="D2826" s="1308" t="str">
        <f>Master!$E$8</f>
        <v>Govt. Sr. Secondary School Raimalwada</v>
      </c>
      <c r="E2826" s="1309"/>
      <c r="F2826" s="1309"/>
      <c r="G2826" s="1309"/>
      <c r="H2826" s="1309"/>
      <c r="I2826" s="1309"/>
      <c r="J2826" s="1309"/>
      <c r="K2826" s="1309"/>
      <c r="L2826" s="1309"/>
      <c r="M2826" s="1309"/>
      <c r="N2826" s="1309"/>
      <c r="O2826" s="1310"/>
      <c r="P2826" s="1007"/>
    </row>
    <row r="2827" spans="1:16" s="73" customFormat="1" ht="26.25" customHeight="1" thickBot="1">
      <c r="A2827" s="1425"/>
      <c r="B2827" s="1305"/>
      <c r="C2827" s="1307"/>
      <c r="D2827" s="1311" t="str">
        <f>Master!$E$11</f>
        <v>P.S.-Bapini (Jodhpur)</v>
      </c>
      <c r="E2827" s="1311"/>
      <c r="F2827" s="1311"/>
      <c r="G2827" s="1311"/>
      <c r="H2827" s="1311"/>
      <c r="I2827" s="1311"/>
      <c r="J2827" s="1311"/>
      <c r="K2827" s="1311"/>
      <c r="L2827" s="1311"/>
      <c r="M2827" s="1311"/>
      <c r="N2827" s="1311"/>
      <c r="O2827" s="1312"/>
      <c r="P2827" s="1007"/>
    </row>
    <row r="2828" spans="1:16" s="73" customFormat="1" ht="15" customHeight="1">
      <c r="A2828" s="1425"/>
      <c r="B2828" s="1313"/>
      <c r="C2828" s="1314" t="s">
        <v>163</v>
      </c>
      <c r="D2828" s="1315"/>
      <c r="E2828" s="1315"/>
      <c r="F2828" s="1315"/>
      <c r="G2828" s="1315"/>
      <c r="H2828" s="1316"/>
      <c r="I2828" s="1320" t="s">
        <v>125</v>
      </c>
      <c r="J2828" s="1321"/>
      <c r="K2828" s="1321"/>
      <c r="L2828" s="1286">
        <f>VLOOKUP(A2825,'Marks Entry'!$B$9:$G$108,6)</f>
        <v>978</v>
      </c>
      <c r="M2828" s="1288" t="str">
        <f>CONCATENATE('Marks Entry'!$C$3,"0",'Marks Entry'!$G$3)</f>
        <v>School U-Dise Code :-08151106901</v>
      </c>
      <c r="N2828" s="1289"/>
      <c r="O2828" s="1290"/>
      <c r="P2828" s="1007"/>
    </row>
    <row r="2829" spans="1:16" s="73" customFormat="1" ht="15" customHeight="1">
      <c r="A2829" s="1425"/>
      <c r="B2829" s="1313"/>
      <c r="C2829" s="1314"/>
      <c r="D2829" s="1315"/>
      <c r="E2829" s="1315"/>
      <c r="F2829" s="1315"/>
      <c r="G2829" s="1315"/>
      <c r="H2829" s="1316"/>
      <c r="I2829" s="1320"/>
      <c r="J2829" s="1321"/>
      <c r="K2829" s="1321"/>
      <c r="L2829" s="1286"/>
      <c r="M2829" s="1291" t="str">
        <f>CONCATENATE('Marks Entry'!$I$3,'Marks Entry'!$J$3)</f>
        <v>Session :-2022-23</v>
      </c>
      <c r="N2829" s="1292"/>
      <c r="O2829" s="1293"/>
      <c r="P2829" s="1007"/>
    </row>
    <row r="2830" spans="1:16" s="73" customFormat="1" ht="15" customHeight="1" thickBot="1">
      <c r="A2830" s="1425"/>
      <c r="B2830" s="1313"/>
      <c r="C2830" s="1317"/>
      <c r="D2830" s="1318"/>
      <c r="E2830" s="1318"/>
      <c r="F2830" s="1318"/>
      <c r="G2830" s="1318"/>
      <c r="H2830" s="1319"/>
      <c r="I2830" s="1322"/>
      <c r="J2830" s="1323"/>
      <c r="K2830" s="1323"/>
      <c r="L2830" s="1287"/>
      <c r="M2830" s="1294"/>
      <c r="N2830" s="1295"/>
      <c r="O2830" s="1296"/>
      <c r="P2830" s="1007"/>
    </row>
    <row r="2831" spans="1:16" s="73" customFormat="1" ht="19.5" customHeight="1">
      <c r="A2831" s="1425"/>
      <c r="B2831" s="543" t="s">
        <v>210</v>
      </c>
      <c r="C2831" s="1297" t="s">
        <v>21</v>
      </c>
      <c r="D2831" s="1298"/>
      <c r="E2831" s="1298"/>
      <c r="F2831" s="1298"/>
      <c r="G2831" s="1299"/>
      <c r="H2831" s="13" t="s">
        <v>161</v>
      </c>
      <c r="I2831" s="1300">
        <f>VLOOKUP($A2825,'Marks Entry'!$B$9:$FN$108,4,0)</f>
        <v>0</v>
      </c>
      <c r="J2831" s="1300"/>
      <c r="K2831" s="1300"/>
      <c r="L2831" s="1300"/>
      <c r="M2831" s="1300"/>
      <c r="N2831" s="1300"/>
      <c r="O2831" s="1301"/>
      <c r="P2831" s="1007"/>
    </row>
    <row r="2832" spans="1:16" s="73" customFormat="1" ht="19.5" customHeight="1">
      <c r="A2832" s="1425"/>
      <c r="B2832" s="543" t="s">
        <v>210</v>
      </c>
      <c r="C2832" s="1283" t="s">
        <v>23</v>
      </c>
      <c r="D2832" s="1284"/>
      <c r="E2832" s="1284"/>
      <c r="F2832" s="1284"/>
      <c r="G2832" s="1285"/>
      <c r="H2832" s="25" t="s">
        <v>161</v>
      </c>
      <c r="I2832" s="1252">
        <f>VLOOKUP($A2825,'Marks Entry'!$B$9:$FN$108,7,0)</f>
        <v>0</v>
      </c>
      <c r="J2832" s="1252"/>
      <c r="K2832" s="1252"/>
      <c r="L2832" s="1252"/>
      <c r="M2832" s="1252"/>
      <c r="N2832" s="1252"/>
      <c r="O2832" s="1253"/>
      <c r="P2832" s="1007"/>
    </row>
    <row r="2833" spans="1:16" s="73" customFormat="1" ht="19.5" customHeight="1">
      <c r="A2833" s="1425"/>
      <c r="B2833" s="543" t="s">
        <v>210</v>
      </c>
      <c r="C2833" s="1283" t="s">
        <v>24</v>
      </c>
      <c r="D2833" s="1284"/>
      <c r="E2833" s="1284"/>
      <c r="F2833" s="1284"/>
      <c r="G2833" s="1285"/>
      <c r="H2833" s="25" t="s">
        <v>161</v>
      </c>
      <c r="I2833" s="1252">
        <f>VLOOKUP($A2825,'Marks Entry'!$B$9:$FN$108,8,0)</f>
        <v>0</v>
      </c>
      <c r="J2833" s="1252"/>
      <c r="K2833" s="1252"/>
      <c r="L2833" s="1252"/>
      <c r="M2833" s="1252"/>
      <c r="N2833" s="1252"/>
      <c r="O2833" s="1253"/>
      <c r="P2833" s="1007"/>
    </row>
    <row r="2834" spans="1:16" s="73" customFormat="1" ht="19.5" customHeight="1">
      <c r="A2834" s="1425"/>
      <c r="B2834" s="543" t="s">
        <v>210</v>
      </c>
      <c r="C2834" s="1283" t="s">
        <v>55</v>
      </c>
      <c r="D2834" s="1284"/>
      <c r="E2834" s="1284"/>
      <c r="F2834" s="1284"/>
      <c r="G2834" s="1285"/>
      <c r="H2834" s="25" t="s">
        <v>161</v>
      </c>
      <c r="I2834" s="1252">
        <f>VLOOKUP($A2825,'Marks Entry'!$B$9:$FN$108,9,0)</f>
        <v>0</v>
      </c>
      <c r="J2834" s="1252"/>
      <c r="K2834" s="1252"/>
      <c r="L2834" s="1252"/>
      <c r="M2834" s="1252"/>
      <c r="N2834" s="1252"/>
      <c r="O2834" s="1253"/>
      <c r="P2834" s="1007"/>
    </row>
    <row r="2835" spans="1:16" s="73" customFormat="1" ht="19.5" customHeight="1">
      <c r="A2835" s="1425"/>
      <c r="B2835" s="543" t="s">
        <v>210</v>
      </c>
      <c r="C2835" s="1283" t="s">
        <v>56</v>
      </c>
      <c r="D2835" s="1284"/>
      <c r="E2835" s="1284"/>
      <c r="F2835" s="1284"/>
      <c r="G2835" s="1285"/>
      <c r="H2835" s="25" t="s">
        <v>161</v>
      </c>
      <c r="I2835" s="1251" t="str">
        <f>CONCATENATE('Marks Entry'!$G$4,'Marks Entry'!$J$4)</f>
        <v>6(A)</v>
      </c>
      <c r="J2835" s="1252"/>
      <c r="K2835" s="1252"/>
      <c r="L2835" s="1252"/>
      <c r="M2835" s="1252"/>
      <c r="N2835" s="1252"/>
      <c r="O2835" s="1253"/>
      <c r="P2835" s="1007"/>
    </row>
    <row r="2836" spans="1:16" s="73" customFormat="1" ht="19.5" customHeight="1" thickBot="1">
      <c r="A2836" s="1425"/>
      <c r="B2836" s="543" t="s">
        <v>210</v>
      </c>
      <c r="C2836" s="1254" t="s">
        <v>26</v>
      </c>
      <c r="D2836" s="1255"/>
      <c r="E2836" s="1255"/>
      <c r="F2836" s="1255"/>
      <c r="G2836" s="1256"/>
      <c r="H2836" s="61" t="s">
        <v>161</v>
      </c>
      <c r="I2836" s="1257">
        <f>VLOOKUP($A2825,'Marks Entry'!$B$9:$FN$108,10,0)</f>
        <v>0</v>
      </c>
      <c r="J2836" s="1257"/>
      <c r="K2836" s="1257"/>
      <c r="L2836" s="1257"/>
      <c r="M2836" s="1257"/>
      <c r="N2836" s="1257"/>
      <c r="O2836" s="1258"/>
      <c r="P2836" s="1007"/>
    </row>
    <row r="2837" spans="1:16" s="73" customFormat="1" ht="34.5" customHeight="1">
      <c r="A2837" s="1425"/>
      <c r="B2837" s="543" t="s">
        <v>210</v>
      </c>
      <c r="C2837" s="1259" t="s">
        <v>57</v>
      </c>
      <c r="D2837" s="1260"/>
      <c r="E2837" s="525" t="s">
        <v>82</v>
      </c>
      <c r="F2837" s="525" t="s">
        <v>83</v>
      </c>
      <c r="G2837" s="525" t="str">
        <f>'Marks Entry'!$R$5</f>
        <v>No Bag Day Activity</v>
      </c>
      <c r="H2837" s="521" t="s">
        <v>32</v>
      </c>
      <c r="I2837" s="1261" t="s">
        <v>58</v>
      </c>
      <c r="J2837" s="1262"/>
      <c r="K2837" s="522" t="s">
        <v>203</v>
      </c>
      <c r="L2837" s="1263" t="s">
        <v>94</v>
      </c>
      <c r="M2837" s="1264"/>
      <c r="N2837" s="535" t="s">
        <v>86</v>
      </c>
      <c r="O2837" s="1265" t="s">
        <v>101</v>
      </c>
      <c r="P2837" s="1007"/>
    </row>
    <row r="2838" spans="1:16" s="73" customFormat="1" ht="20.45" customHeight="1" thickBot="1">
      <c r="A2838" s="1425"/>
      <c r="B2838" s="543" t="s">
        <v>210</v>
      </c>
      <c r="C2838" s="1267" t="s">
        <v>59</v>
      </c>
      <c r="D2838" s="1268"/>
      <c r="E2838" s="549">
        <f>'Marks Entry'!$N$7</f>
        <v>10</v>
      </c>
      <c r="F2838" s="549">
        <f>'Marks Entry'!$Q$7</f>
        <v>10</v>
      </c>
      <c r="G2838" s="549">
        <f>'Marks Entry'!$T$7</f>
        <v>10</v>
      </c>
      <c r="H2838" s="111">
        <f>SUM(E2838:G2838)</f>
        <v>30</v>
      </c>
      <c r="I2838" s="1269">
        <f>'Marks Entry'!$X$7</f>
        <v>70</v>
      </c>
      <c r="J2838" s="1270"/>
      <c r="K2838" s="531">
        <f>SUM(H2838,I2838)</f>
        <v>100</v>
      </c>
      <c r="L2838" s="1330">
        <f>'Marks Entry'!$AA$7</f>
        <v>100</v>
      </c>
      <c r="M2838" s="1331"/>
      <c r="N2838" s="536">
        <f>H2838+I2838+L2838</f>
        <v>200</v>
      </c>
      <c r="O2838" s="1266"/>
      <c r="P2838" s="1007"/>
    </row>
    <row r="2839" spans="1:16" s="73" customFormat="1" ht="20.45" customHeight="1">
      <c r="A2839" s="1425"/>
      <c r="B2839" s="543" t="s">
        <v>210</v>
      </c>
      <c r="C2839" s="1324" t="str">
        <f>'Marks Entry'!$L$3</f>
        <v>HINDI</v>
      </c>
      <c r="D2839" s="1325"/>
      <c r="E2839" s="527">
        <f>IF($L2828="TC",0,IF($L2828="Nso",0,VLOOKUP($A2825,'Marks Entry'!$B$9:$FN$108,13,0)))</f>
        <v>0</v>
      </c>
      <c r="F2839" s="527">
        <f>IF($L2828="TC",0,IF($L2828="Nso",0,VLOOKUP($A2825,'Marks Entry'!$B$9:$FN$108,16,0)))</f>
        <v>0</v>
      </c>
      <c r="G2839" s="527">
        <f>IF($L2828="TC",0,IF($L2828="Nso",0,VLOOKUP($A2825,'Marks Entry'!$B$9:$FN$108,19,0)))</f>
        <v>0</v>
      </c>
      <c r="H2839" s="528">
        <f>SUM(E2839:G2839)</f>
        <v>0</v>
      </c>
      <c r="I2839" s="1326">
        <f>IF($L2828="TC",0,IF($L2828="Nso",0,VLOOKUP($A2825,'Marks Entry'!$B$9:$FN$108,23,0)))</f>
        <v>0</v>
      </c>
      <c r="J2839" s="1327"/>
      <c r="K2839" s="532">
        <f>SUM(H2839,I2839)</f>
        <v>0</v>
      </c>
      <c r="L2839" s="1328">
        <f>IF($L2828="TC",0,IF($L2828="Nso",0,VLOOKUP($A2825,'Marks Entry'!$B$9:$FN$108,26,0)))</f>
        <v>0</v>
      </c>
      <c r="M2839" s="1329"/>
      <c r="N2839" s="537">
        <f>SUM(H2839,I2839,L2839)</f>
        <v>0</v>
      </c>
      <c r="O2839" s="544" t="str">
        <f>IF($L2828="TC",0,IF($L2828="Nso",0,VLOOKUP($A2825,'Marks Entry'!$B$9:$FN$108,30,0)))</f>
        <v>E</v>
      </c>
      <c r="P2839" s="1007"/>
    </row>
    <row r="2840" spans="1:16" s="73" customFormat="1" ht="20.45" customHeight="1">
      <c r="A2840" s="1425"/>
      <c r="B2840" s="543" t="s">
        <v>210</v>
      </c>
      <c r="C2840" s="1271" t="str">
        <f>'Marks Entry'!$AF$3</f>
        <v>ENGLISH</v>
      </c>
      <c r="D2840" s="1272"/>
      <c r="E2840" s="527">
        <f>IF($L2828="TC",0,IF($L2828="Nso",0,VLOOKUP($A2825,'Marks Entry'!$B$9:$FN$108,33,0)))</f>
        <v>0</v>
      </c>
      <c r="F2840" s="527">
        <f>IF($L2828="TC",0,IF($L2828="Nso",0,VLOOKUP($A2825,'Marks Entry'!$B$9:$FN$108,36,0)))</f>
        <v>0</v>
      </c>
      <c r="G2840" s="527">
        <f>IF($L2828="TC",0,IF($L2828="Nso",0,VLOOKUP($A2825,'Marks Entry'!$B$9:$FN$108,39,0)))</f>
        <v>0</v>
      </c>
      <c r="H2840" s="529">
        <f t="shared" ref="H2840:H2844" si="231">SUM(E2840:G2840)</f>
        <v>0</v>
      </c>
      <c r="I2840" s="1273">
        <f>IF($L2828="TC",0,IF($L2828="Nso",0,VLOOKUP($A2825,'Marks Entry'!$B$9:$FN$108,43,0)))</f>
        <v>0</v>
      </c>
      <c r="J2840" s="1274"/>
      <c r="K2840" s="533">
        <f t="shared" ref="K2840:K2844" si="232">SUM(H2840,I2840)</f>
        <v>0</v>
      </c>
      <c r="L2840" s="1275">
        <f>IF($L2828="TC",0,IF($L2828="Nso",0,VLOOKUP($A2825,'Marks Entry'!$B$9:$FN$108,46,0)))</f>
        <v>0</v>
      </c>
      <c r="M2840" s="1276"/>
      <c r="N2840" s="537">
        <f t="shared" ref="N2840:N2844" si="233">SUM(H2840,I2840,L2840)</f>
        <v>0</v>
      </c>
      <c r="O2840" s="544" t="str">
        <f>IF($L2828="TC",0,IF($L2828="Nso",0,VLOOKUP($A2825,'Marks Entry'!$B$9:$FN$108,50,0)))</f>
        <v>E</v>
      </c>
      <c r="P2840" s="1007"/>
    </row>
    <row r="2841" spans="1:16" s="73" customFormat="1" ht="20.45" customHeight="1">
      <c r="A2841" s="1425"/>
      <c r="B2841" s="543" t="s">
        <v>210</v>
      </c>
      <c r="C2841" s="1271" t="str">
        <f>'Marks Entry'!$AZ$3</f>
        <v>SANSKRIT</v>
      </c>
      <c r="D2841" s="1272"/>
      <c r="E2841" s="527">
        <f>IF($L2828="TC",0,IF($L2828="Nso",0,VLOOKUP($A2825,'Marks Entry'!$B$9:$FN$108,53,0)))</f>
        <v>0</v>
      </c>
      <c r="F2841" s="527">
        <f>IF($L2828="TC",0,IF($L2828="TC",0,IF($L2828="Nso",0,VLOOKUP($A2825,'Marks Entry'!$B$9:$FN$108,56,0))))</f>
        <v>0</v>
      </c>
      <c r="G2841" s="527">
        <f>IF($L2828="TC",0,IF($L2828="TC",0,IF($L2828="Nso",0,VLOOKUP($A2825,'Marks Entry'!$B$9:$FN$108,59,0))))</f>
        <v>0</v>
      </c>
      <c r="H2841" s="529">
        <f t="shared" si="231"/>
        <v>0</v>
      </c>
      <c r="I2841" s="1273">
        <f>IF($L2828="TC",0,IF($L2828="Nso",0,VLOOKUP($A2825,'Marks Entry'!$B$9:$FN$108,63,0)))</f>
        <v>0</v>
      </c>
      <c r="J2841" s="1274"/>
      <c r="K2841" s="533">
        <f t="shared" si="232"/>
        <v>0</v>
      </c>
      <c r="L2841" s="1275">
        <f>IF($L2828="TC",0,IF($L2828="Nso",0,VLOOKUP($A2825,'Marks Entry'!$B$9:$FN$108,66,0)))</f>
        <v>0</v>
      </c>
      <c r="M2841" s="1276"/>
      <c r="N2841" s="537">
        <f t="shared" si="233"/>
        <v>0</v>
      </c>
      <c r="O2841" s="544" t="str">
        <f>IF($L2828="TC",0,IF($L2828="Nso",0,VLOOKUP($A2825,'Marks Entry'!$B$9:$FN$108,70,0)))</f>
        <v>E</v>
      </c>
      <c r="P2841" s="1007"/>
    </row>
    <row r="2842" spans="1:16" s="73" customFormat="1" ht="20.45" customHeight="1">
      <c r="A2842" s="1425"/>
      <c r="B2842" s="543" t="s">
        <v>210</v>
      </c>
      <c r="C2842" s="1271" t="str">
        <f>'Marks Entry'!$BT$3</f>
        <v>SCIENCE</v>
      </c>
      <c r="D2842" s="1272"/>
      <c r="E2842" s="527">
        <f>IF($L2828="TC",0,IF($L2828="Nso",0,VLOOKUP($A2825,'Marks Entry'!$B$9:$FN$108,73,0)))</f>
        <v>0</v>
      </c>
      <c r="F2842" s="527">
        <f>IF($L2828="TC",0,IF($L2828="Nso",0,VLOOKUP($A2825,'Marks Entry'!$B$9:$FN$108,76,0)))</f>
        <v>0</v>
      </c>
      <c r="G2842" s="527">
        <f>IF($L2828="TC",0,IF($L2828="Nso",0,VLOOKUP($A2825,'Marks Entry'!$B$9:$FN$108,79,0)))</f>
        <v>0</v>
      </c>
      <c r="H2842" s="529">
        <f t="shared" si="231"/>
        <v>0</v>
      </c>
      <c r="I2842" s="1273">
        <f>IF($L2828="TC",0,IF($L2828="Nso",0,VLOOKUP($A2825,'Marks Entry'!$B$9:$FN$108,83,0)))</f>
        <v>0</v>
      </c>
      <c r="J2842" s="1274"/>
      <c r="K2842" s="533">
        <f t="shared" si="232"/>
        <v>0</v>
      </c>
      <c r="L2842" s="1275">
        <f>IF($L2828="TC",0,IF($L2828="Nso",0,VLOOKUP($A2825,'Marks Entry'!$B$9:$FN$108,86,0)))</f>
        <v>0</v>
      </c>
      <c r="M2842" s="1276"/>
      <c r="N2842" s="537">
        <f t="shared" si="233"/>
        <v>0</v>
      </c>
      <c r="O2842" s="544" t="str">
        <f>IF($L2828="TC",0,IF($L2828="Nso",0,VLOOKUP($A2825,'Marks Entry'!$B$9:$FN$108,90,0)))</f>
        <v>E</v>
      </c>
      <c r="P2842" s="1007"/>
    </row>
    <row r="2843" spans="1:16" s="73" customFormat="1" ht="20.45" customHeight="1">
      <c r="A2843" s="1425"/>
      <c r="B2843" s="543" t="s">
        <v>210</v>
      </c>
      <c r="C2843" s="1271" t="str">
        <f>'Marks Entry'!$CN$3</f>
        <v>MATHEMATICS</v>
      </c>
      <c r="D2843" s="1272"/>
      <c r="E2843" s="527">
        <f>IF($L2828="TC",0,IF($L2828="Nso",0,VLOOKUP($A2825,'Marks Entry'!$B$9:$FN$108,93,0)))</f>
        <v>0</v>
      </c>
      <c r="F2843" s="527">
        <f>IF($L2828="TC",0,IF($L2828="Nso",0,VLOOKUP($A2825,'Marks Entry'!$B$9:$FN$108,96,0)))</f>
        <v>0</v>
      </c>
      <c r="G2843" s="527">
        <f>IF($L2828="TC",0,IF($L2828="Nso",0,VLOOKUP($A2825,'Marks Entry'!$B$9:$FN$108,99,0)))</f>
        <v>0</v>
      </c>
      <c r="H2843" s="529">
        <f t="shared" si="231"/>
        <v>0</v>
      </c>
      <c r="I2843" s="1273">
        <f>IF($L2828="TC",0,IF($L2828="Nso",0,VLOOKUP($A2825,'Marks Entry'!$B$9:$FN$108,103,0)))</f>
        <v>0</v>
      </c>
      <c r="J2843" s="1274"/>
      <c r="K2843" s="533">
        <f t="shared" si="232"/>
        <v>0</v>
      </c>
      <c r="L2843" s="1275">
        <f>IF($L2828="TC",0,IF($L2828="Nso",0,VLOOKUP($A2825,'Marks Entry'!$B$9:$FN$108,106,0)))</f>
        <v>0</v>
      </c>
      <c r="M2843" s="1276"/>
      <c r="N2843" s="537">
        <f t="shared" si="233"/>
        <v>0</v>
      </c>
      <c r="O2843" s="544" t="str">
        <f>IF($L2828="TC",0,IF($L2828="Nso",0,VLOOKUP($A2825,'Marks Entry'!$B$9:$FN$108,110,0)))</f>
        <v>E</v>
      </c>
      <c r="P2843" s="1007"/>
    </row>
    <row r="2844" spans="1:16" s="73" customFormat="1" ht="20.45" customHeight="1" thickBot="1">
      <c r="A2844" s="1425"/>
      <c r="B2844" s="543" t="s">
        <v>210</v>
      </c>
      <c r="C2844" s="1277" t="str">
        <f>'Marks Entry'!$DH$3</f>
        <v>SOCIAL SCIENCE</v>
      </c>
      <c r="D2844" s="1278"/>
      <c r="E2844" s="527">
        <f>IF($L2828="TC",0,IF($L2828="Nso",0,VLOOKUP($A2825,'Marks Entry'!$B$9:$FN$108,113,0)))</f>
        <v>0</v>
      </c>
      <c r="F2844" s="527">
        <f>IF($L2828="TC",0,IF($L2828="Nso",0,VLOOKUP($A2825,'Marks Entry'!$B$9:$FN$108,116,0)))</f>
        <v>0</v>
      </c>
      <c r="G2844" s="527">
        <f>IF($L2828="TC",0,IF($L2828="Nso",0,VLOOKUP($A2825,'Marks Entry'!$B$9:$FN$108,119,0)))</f>
        <v>0</v>
      </c>
      <c r="H2844" s="530">
        <f t="shared" si="231"/>
        <v>0</v>
      </c>
      <c r="I2844" s="1279">
        <f>IF($L2828="TC",0,IF($L2828="Nso",0,VLOOKUP($A2825,'Marks Entry'!$B$9:$FN$108,123,0)))</f>
        <v>0</v>
      </c>
      <c r="J2844" s="1280"/>
      <c r="K2844" s="534">
        <f t="shared" si="232"/>
        <v>0</v>
      </c>
      <c r="L2844" s="1281">
        <f>IF($L2828="TC",0,IF($L2828="Nso",0,VLOOKUP($A2825,'Marks Entry'!$B$9:$FN$108,126,0)))</f>
        <v>0</v>
      </c>
      <c r="M2844" s="1282"/>
      <c r="N2844" s="537">
        <f t="shared" si="233"/>
        <v>0</v>
      </c>
      <c r="O2844" s="544" t="str">
        <f>IF($L2828="TC",0,IF($L2828="Nso",0,VLOOKUP($A2825,'Marks Entry'!$B$9:$FN$108,130,0)))</f>
        <v>E</v>
      </c>
      <c r="P2844" s="1007"/>
    </row>
    <row r="2845" spans="1:16" s="73" customFormat="1" ht="20.45" customHeight="1">
      <c r="A2845" s="1425"/>
      <c r="B2845" s="543" t="s">
        <v>210</v>
      </c>
      <c r="C2845" s="1350" t="s">
        <v>87</v>
      </c>
      <c r="D2845" s="1351"/>
      <c r="E2845" s="1352"/>
      <c r="F2845" s="1356" t="s">
        <v>88</v>
      </c>
      <c r="G2845" s="1357"/>
      <c r="H2845" s="1358" t="s">
        <v>89</v>
      </c>
      <c r="I2845" s="1358"/>
      <c r="J2845" s="1359" t="s">
        <v>44</v>
      </c>
      <c r="K2845" s="1360"/>
      <c r="L2845" s="236" t="s">
        <v>95</v>
      </c>
      <c r="M2845" s="691" t="s">
        <v>208</v>
      </c>
      <c r="N2845" s="200" t="s">
        <v>42</v>
      </c>
      <c r="O2845" s="545" t="s">
        <v>46</v>
      </c>
      <c r="P2845" s="1007"/>
    </row>
    <row r="2846" spans="1:16" s="73" customFormat="1" ht="20.45" customHeight="1" thickBot="1">
      <c r="A2846" s="1425"/>
      <c r="B2846" s="543" t="s">
        <v>210</v>
      </c>
      <c r="C2846" s="1353"/>
      <c r="D2846" s="1354"/>
      <c r="E2846" s="1355"/>
      <c r="F2846" s="1361">
        <f>IF($L2828="TC",0,IF($L2828="Nso",0,VLOOKUP($A2825,'Marks Entry'!$B$9:$FN$108,161,0)))</f>
        <v>1200</v>
      </c>
      <c r="G2846" s="1362"/>
      <c r="H2846" s="1363">
        <f>IF($L2828="TC",0,IF($L2828="Nso",0,VLOOKUP($A2825,'Marks Entry'!$B$9:$FN$108,162,0)))</f>
        <v>0</v>
      </c>
      <c r="I2846" s="1363"/>
      <c r="J2846" s="1364">
        <f>IF($L2828="TC",0,IF($L2828="Nso",0,VLOOKUP($A2825,'Marks Entry'!$B$9:$FN$108,163,0)))</f>
        <v>0</v>
      </c>
      <c r="K2846" s="1365"/>
      <c r="L2846" s="237" t="str">
        <f>IF($L2828="TC",0,IF($L2828="Nso",0,VLOOKUP($A2825,'Marks Entry'!$B$9:$FN$108,164,0)))</f>
        <v/>
      </c>
      <c r="M2846" s="237" t="str">
        <f>IF($L2828="TC",0,IF($L2828="Nso",0,VLOOKUP($A2825,'Marks Entry'!$B$9:$FN$108,165,0)))</f>
        <v/>
      </c>
      <c r="N2846" s="542" t="str">
        <f>IF($L2828="TC","TC",IF($L2828="Nso","NSO",VLOOKUP($A2825,'Marks Entry'!$B$9:$FN$108,166,0)))</f>
        <v>PROMOTED</v>
      </c>
      <c r="O2846" s="546" t="str">
        <f>IF($L2828="Nso",0,VLOOKUP($A2825,'Marks Entry'!$B$9:$FN$108,168,0))</f>
        <v/>
      </c>
      <c r="P2846" s="1007"/>
    </row>
    <row r="2847" spans="1:16" s="73" customFormat="1" ht="20.45" customHeight="1">
      <c r="A2847" s="1425"/>
      <c r="B2847" s="543" t="s">
        <v>210</v>
      </c>
      <c r="C2847" s="1332" t="s">
        <v>62</v>
      </c>
      <c r="D2847" s="1333"/>
      <c r="E2847" s="1333"/>
      <c r="F2847" s="1333"/>
      <c r="G2847" s="1333"/>
      <c r="H2847" s="1333"/>
      <c r="I2847" s="1334"/>
      <c r="J2847" s="1335" t="s">
        <v>63</v>
      </c>
      <c r="K2847" s="1335"/>
      <c r="L2847" s="1336"/>
      <c r="M2847" s="238">
        <f>IF($L2828="TC",0,IF($L2828="Nso",0,VLOOKUP($A2825,'Marks Entry'!$B$9:$FN$108,158,0)))</f>
        <v>0</v>
      </c>
      <c r="N2847" s="1337" t="s">
        <v>104</v>
      </c>
      <c r="O2847" s="1338"/>
      <c r="P2847" s="1007"/>
    </row>
    <row r="2848" spans="1:16" s="73" customFormat="1" ht="20.45" customHeight="1" thickBot="1">
      <c r="A2848" s="1425"/>
      <c r="B2848" s="543" t="s">
        <v>210</v>
      </c>
      <c r="C2848" s="1339" t="s">
        <v>57</v>
      </c>
      <c r="D2848" s="1340"/>
      <c r="E2848" s="1340"/>
      <c r="F2848" s="1341" t="s">
        <v>168</v>
      </c>
      <c r="G2848" s="1341"/>
      <c r="H2848" s="1341"/>
      <c r="I2848" s="523" t="s">
        <v>50</v>
      </c>
      <c r="J2848" s="1342" t="s">
        <v>64</v>
      </c>
      <c r="K2848" s="1342"/>
      <c r="L2848" s="1343"/>
      <c r="M2848" s="239">
        <f>IF($L2828="TC",0,IF($L2828="Nso",0,VLOOKUP($A2825,'Marks Entry'!$B$9:$FN$108,159,0)))</f>
        <v>0</v>
      </c>
      <c r="N2848" s="1344" t="str">
        <f>IF($L2828="TC",0,IF($L2828="Nso",0,VLOOKUP($A2825,'Marks Entry'!$B$9:$FN$108,160,0)))</f>
        <v/>
      </c>
      <c r="O2848" s="1345"/>
      <c r="P2848" s="1007"/>
    </row>
    <row r="2849" spans="1:16" s="73" customFormat="1" ht="20.45" customHeight="1">
      <c r="A2849" s="1425"/>
      <c r="B2849" s="543" t="s">
        <v>210</v>
      </c>
      <c r="C2849" s="1339"/>
      <c r="D2849" s="1340"/>
      <c r="E2849" s="1340"/>
      <c r="F2849" s="1341"/>
      <c r="G2849" s="1341"/>
      <c r="H2849" s="1341"/>
      <c r="I2849" s="524" t="s">
        <v>102</v>
      </c>
      <c r="J2849" s="1346" t="s">
        <v>65</v>
      </c>
      <c r="K2849" s="1346"/>
      <c r="L2849" s="1347"/>
      <c r="M2849" s="1348" t="str">
        <f>IF($L2828="TC",0,IF($L2828="Nso",0,VLOOKUP($A2825,'Marks Entry'!$B$9:$FN$108,169,0)))</f>
        <v>Need Improvement</v>
      </c>
      <c r="N2849" s="1348"/>
      <c r="O2849" s="1349"/>
      <c r="P2849" s="1007"/>
    </row>
    <row r="2850" spans="1:16" s="73" customFormat="1" ht="20.45" customHeight="1">
      <c r="A2850" s="1425"/>
      <c r="B2850" s="543" t="s">
        <v>210</v>
      </c>
      <c r="C2850" s="1397" t="str">
        <f>'Marks Entry'!$EB$3</f>
        <v>Work Exp.</v>
      </c>
      <c r="D2850" s="1398"/>
      <c r="E2850" s="1399"/>
      <c r="F2850" s="1400" t="str">
        <f>IF($L2828="TC",0,IF($L2828="Nso",0,VLOOKUP($A2825,'Marks Entry'!$B$9:$GM$108,186,0)))</f>
        <v>0/100</v>
      </c>
      <c r="G2850" s="1400"/>
      <c r="H2850" s="1400"/>
      <c r="I2850" s="59" t="str">
        <f>IF($L2828="TC",0,IF($L2828="Nso",0,VLOOKUP($A2825,'Marks Entry'!$B$9:$GM$108,139,0)))</f>
        <v>E</v>
      </c>
      <c r="J2850" s="1401" t="s">
        <v>81</v>
      </c>
      <c r="K2850" s="1401"/>
      <c r="L2850" s="1402"/>
      <c r="M2850" s="1403">
        <f>'Marks Entry'!$AA$2</f>
        <v>45041</v>
      </c>
      <c r="N2850" s="1403"/>
      <c r="O2850" s="1404"/>
      <c r="P2850" s="1007"/>
    </row>
    <row r="2851" spans="1:16" s="73" customFormat="1" ht="20.45" customHeight="1">
      <c r="A2851" s="1425"/>
      <c r="B2851" s="543" t="s">
        <v>210</v>
      </c>
      <c r="C2851" s="1405" t="str">
        <f>'Marks Entry'!$EK$3</f>
        <v>Art Edu.</v>
      </c>
      <c r="D2851" s="1400"/>
      <c r="E2851" s="1400"/>
      <c r="F2851" s="1406" t="str">
        <f>IF($L2828="TC",0,IF($L2828="Nso",0,VLOOKUP($A2825,'Marks Entry'!$B$9:$GM$108,190,0)))</f>
        <v>0/100</v>
      </c>
      <c r="G2851" s="1407"/>
      <c r="H2851" s="1408"/>
      <c r="I2851" s="59" t="str">
        <f>IF($L2828="TC",0,IF($L2828="Nso",0,VLOOKUP($A2825,'Marks Entry'!$B$9:$GM$108,148,0)))</f>
        <v>E</v>
      </c>
      <c r="J2851" s="1409"/>
      <c r="K2851" s="1409"/>
      <c r="L2851" s="1410"/>
      <c r="M2851" s="1410"/>
      <c r="N2851" s="1410"/>
      <c r="O2851" s="1411"/>
      <c r="P2851" s="1007"/>
    </row>
    <row r="2852" spans="1:16" s="73" customFormat="1" ht="20.45" customHeight="1">
      <c r="A2852" s="1425"/>
      <c r="B2852" s="543" t="s">
        <v>210</v>
      </c>
      <c r="C2852" s="1366" t="str">
        <f>'Marks Entry'!$ET$3</f>
        <v>HEALTH &amp; PHY. EDU.</v>
      </c>
      <c r="D2852" s="1367"/>
      <c r="E2852" s="1367"/>
      <c r="F2852" s="1368" t="str">
        <f>IF($L2828="TC",0,IF($L2828="Nso",0,VLOOKUP($A2825,'Marks Entry'!$B$9:$GM$108,194,0)))</f>
        <v>0/100</v>
      </c>
      <c r="G2852" s="1369"/>
      <c r="H2852" s="1370"/>
      <c r="I2852" s="59" t="str">
        <f>IF($L2828="TC",0,IF($L2828="Nso",0,VLOOKUP($A2825,'Marks Entry'!$B$9:$GM$108,157,0)))</f>
        <v>E</v>
      </c>
      <c r="J2852" s="1371" t="s">
        <v>77</v>
      </c>
      <c r="K2852" s="1372"/>
      <c r="L2852" s="1373"/>
      <c r="M2852" s="1377"/>
      <c r="N2852" s="1372"/>
      <c r="O2852" s="1378"/>
      <c r="P2852" s="1007"/>
    </row>
    <row r="2853" spans="1:16" s="73" customFormat="1" ht="20.45" customHeight="1">
      <c r="A2853" s="1425"/>
      <c r="B2853" s="543" t="s">
        <v>210</v>
      </c>
      <c r="C2853" s="1381" t="s">
        <v>66</v>
      </c>
      <c r="D2853" s="1382"/>
      <c r="E2853" s="1382"/>
      <c r="F2853" s="1382"/>
      <c r="G2853" s="1382"/>
      <c r="H2853" s="1382"/>
      <c r="I2853" s="1383"/>
      <c r="J2853" s="1374"/>
      <c r="K2853" s="1375"/>
      <c r="L2853" s="1376"/>
      <c r="M2853" s="1379"/>
      <c r="N2853" s="1375"/>
      <c r="O2853" s="1380"/>
      <c r="P2853" s="1007"/>
    </row>
    <row r="2854" spans="1:16" s="73" customFormat="1" ht="20.45" customHeight="1" thickBot="1">
      <c r="A2854" s="1425"/>
      <c r="B2854" s="543" t="s">
        <v>210</v>
      </c>
      <c r="C2854" s="60" t="s">
        <v>67</v>
      </c>
      <c r="D2854" s="1384" t="s">
        <v>72</v>
      </c>
      <c r="E2854" s="1385"/>
      <c r="F2854" s="1384" t="s">
        <v>73</v>
      </c>
      <c r="G2854" s="1386"/>
      <c r="H2854" s="1386"/>
      <c r="I2854" s="1387"/>
      <c r="J2854" s="1388" t="s">
        <v>78</v>
      </c>
      <c r="K2854" s="1389"/>
      <c r="L2854" s="1389"/>
      <c r="M2854" s="1389"/>
      <c r="N2854" s="1389"/>
      <c r="O2854" s="1390"/>
      <c r="P2854" s="1007"/>
    </row>
    <row r="2855" spans="1:16" s="73" customFormat="1" ht="20.45" customHeight="1">
      <c r="A2855" s="1425"/>
      <c r="B2855" s="543" t="s">
        <v>210</v>
      </c>
      <c r="C2855" s="690" t="s">
        <v>68</v>
      </c>
      <c r="D2855" s="1328" t="s">
        <v>211</v>
      </c>
      <c r="E2855" s="1327"/>
      <c r="F2855" s="1394" t="s">
        <v>74</v>
      </c>
      <c r="G2855" s="1395"/>
      <c r="H2855" s="1395"/>
      <c r="I2855" s="1396"/>
      <c r="J2855" s="1391"/>
      <c r="K2855" s="1392"/>
      <c r="L2855" s="1392"/>
      <c r="M2855" s="1392"/>
      <c r="N2855" s="1392"/>
      <c r="O2855" s="1393"/>
      <c r="P2855" s="1007"/>
    </row>
    <row r="2856" spans="1:16" s="73" customFormat="1" ht="20.45" customHeight="1">
      <c r="A2856" s="1425"/>
      <c r="B2856" s="543" t="s">
        <v>210</v>
      </c>
      <c r="C2856" s="689" t="s">
        <v>69</v>
      </c>
      <c r="D2856" s="1275" t="s">
        <v>212</v>
      </c>
      <c r="E2856" s="1274"/>
      <c r="F2856" s="1413" t="s">
        <v>75</v>
      </c>
      <c r="G2856" s="1414"/>
      <c r="H2856" s="1414"/>
      <c r="I2856" s="1415"/>
      <c r="J2856" s="1391"/>
      <c r="K2856" s="1392"/>
      <c r="L2856" s="1392"/>
      <c r="M2856" s="1392"/>
      <c r="N2856" s="1392"/>
      <c r="O2856" s="1393"/>
      <c r="P2856" s="1007"/>
    </row>
    <row r="2857" spans="1:16" s="73" customFormat="1" ht="20.45" customHeight="1">
      <c r="A2857" s="1425"/>
      <c r="B2857" s="543" t="s">
        <v>210</v>
      </c>
      <c r="C2857" s="689" t="s">
        <v>71</v>
      </c>
      <c r="D2857" s="1275" t="s">
        <v>213</v>
      </c>
      <c r="E2857" s="1274"/>
      <c r="F2857" s="1413" t="s">
        <v>76</v>
      </c>
      <c r="G2857" s="1414"/>
      <c r="H2857" s="1414"/>
      <c r="I2857" s="1415"/>
      <c r="J2857" s="1416" t="s">
        <v>90</v>
      </c>
      <c r="K2857" s="1417"/>
      <c r="L2857" s="1417"/>
      <c r="M2857" s="1417"/>
      <c r="N2857" s="1417"/>
      <c r="O2857" s="1418"/>
      <c r="P2857" s="1007"/>
    </row>
    <row r="2858" spans="1:16" s="73" customFormat="1" ht="20.45" customHeight="1">
      <c r="A2858" s="1425"/>
      <c r="B2858" s="543" t="s">
        <v>210</v>
      </c>
      <c r="C2858" s="689" t="s">
        <v>70</v>
      </c>
      <c r="D2858" s="1275" t="s">
        <v>214</v>
      </c>
      <c r="E2858" s="1274"/>
      <c r="F2858" s="1413" t="s">
        <v>103</v>
      </c>
      <c r="G2858" s="1414"/>
      <c r="H2858" s="1414"/>
      <c r="I2858" s="1415"/>
      <c r="J2858" s="1416"/>
      <c r="K2858" s="1417"/>
      <c r="L2858" s="1417"/>
      <c r="M2858" s="1417"/>
      <c r="N2858" s="1417"/>
      <c r="O2858" s="1418"/>
      <c r="P2858" s="1007"/>
    </row>
    <row r="2859" spans="1:16" s="73" customFormat="1" ht="20.45" customHeight="1" thickBot="1">
      <c r="A2859" s="1425"/>
      <c r="B2859" s="547" t="s">
        <v>210</v>
      </c>
      <c r="C2859" s="548" t="s">
        <v>153</v>
      </c>
      <c r="D2859" s="1281" t="s">
        <v>215</v>
      </c>
      <c r="E2859" s="1280"/>
      <c r="F2859" s="1422" t="s">
        <v>216</v>
      </c>
      <c r="G2859" s="1423"/>
      <c r="H2859" s="1423"/>
      <c r="I2859" s="1424"/>
      <c r="J2859" s="1419"/>
      <c r="K2859" s="1420"/>
      <c r="L2859" s="1420"/>
      <c r="M2859" s="1420"/>
      <c r="N2859" s="1420"/>
      <c r="O2859" s="1421"/>
      <c r="P2859" s="1007"/>
    </row>
    <row r="2860" spans="1:16" s="73" customFormat="1" ht="9.75" customHeight="1">
      <c r="A2860" s="1303"/>
      <c r="B2860" s="1303"/>
      <c r="C2860" s="1303"/>
      <c r="D2860" s="1303"/>
      <c r="E2860" s="1303"/>
      <c r="F2860" s="1303"/>
      <c r="G2860" s="1303"/>
      <c r="H2860" s="1303"/>
      <c r="I2860" s="1303"/>
      <c r="J2860" s="1303"/>
      <c r="K2860" s="1303"/>
      <c r="L2860" s="1303"/>
      <c r="M2860" s="1303"/>
      <c r="N2860" s="1303"/>
      <c r="O2860" s="1303"/>
      <c r="P2860" s="1303"/>
    </row>
    <row r="2861" spans="1:16" hidden="1"/>
    <row r="2862" spans="1:16" s="73" customFormat="1" ht="17.25" customHeight="1" thickBot="1">
      <c r="A2862" s="241">
        <f>A2825+1</f>
        <v>79</v>
      </c>
      <c r="B2862" s="1302" t="s">
        <v>53</v>
      </c>
      <c r="C2862" s="1302"/>
      <c r="D2862" s="1302"/>
      <c r="E2862" s="1302"/>
      <c r="F2862" s="1302"/>
      <c r="G2862" s="1302"/>
      <c r="H2862" s="1302"/>
      <c r="I2862" s="1302"/>
      <c r="J2862" s="1302"/>
      <c r="K2862" s="1302"/>
      <c r="L2862" s="1302"/>
      <c r="M2862" s="1302"/>
      <c r="N2862" s="1302"/>
      <c r="O2862" s="1302"/>
      <c r="P2862" s="1007"/>
    </row>
    <row r="2863" spans="1:16" s="73" customFormat="1" ht="44.25" customHeight="1">
      <c r="A2863" s="1425"/>
      <c r="B2863" s="1304" t="str">
        <f>IF(L2865&gt;0,CONCATENATE(I2865,L2865),0)</f>
        <v>Roll No.:-979</v>
      </c>
      <c r="C2863" s="1306"/>
      <c r="D2863" s="1308" t="str">
        <f>Master!$E$8</f>
        <v>Govt. Sr. Secondary School Raimalwada</v>
      </c>
      <c r="E2863" s="1309"/>
      <c r="F2863" s="1309"/>
      <c r="G2863" s="1309"/>
      <c r="H2863" s="1309"/>
      <c r="I2863" s="1309"/>
      <c r="J2863" s="1309"/>
      <c r="K2863" s="1309"/>
      <c r="L2863" s="1309"/>
      <c r="M2863" s="1309"/>
      <c r="N2863" s="1309"/>
      <c r="O2863" s="1310"/>
      <c r="P2863" s="1007"/>
    </row>
    <row r="2864" spans="1:16" s="73" customFormat="1" ht="26.25" customHeight="1" thickBot="1">
      <c r="A2864" s="1425"/>
      <c r="B2864" s="1305"/>
      <c r="C2864" s="1307"/>
      <c r="D2864" s="1311" t="str">
        <f>Master!$E$11</f>
        <v>P.S.-Bapini (Jodhpur)</v>
      </c>
      <c r="E2864" s="1311"/>
      <c r="F2864" s="1311"/>
      <c r="G2864" s="1311"/>
      <c r="H2864" s="1311"/>
      <c r="I2864" s="1311"/>
      <c r="J2864" s="1311"/>
      <c r="K2864" s="1311"/>
      <c r="L2864" s="1311"/>
      <c r="M2864" s="1311"/>
      <c r="N2864" s="1311"/>
      <c r="O2864" s="1312"/>
      <c r="P2864" s="1007"/>
    </row>
    <row r="2865" spans="1:16" s="73" customFormat="1" ht="15" customHeight="1">
      <c r="A2865" s="1425"/>
      <c r="B2865" s="1313"/>
      <c r="C2865" s="1314" t="s">
        <v>163</v>
      </c>
      <c r="D2865" s="1315"/>
      <c r="E2865" s="1315"/>
      <c r="F2865" s="1315"/>
      <c r="G2865" s="1315"/>
      <c r="H2865" s="1316"/>
      <c r="I2865" s="1320" t="s">
        <v>125</v>
      </c>
      <c r="J2865" s="1321"/>
      <c r="K2865" s="1321"/>
      <c r="L2865" s="1286">
        <f>VLOOKUP(A2862,'Marks Entry'!$B$9:$G$108,6)</f>
        <v>979</v>
      </c>
      <c r="M2865" s="1288" t="str">
        <f>CONCATENATE('Marks Entry'!$C$3,"0",'Marks Entry'!$G$3)</f>
        <v>School U-Dise Code :-08151106901</v>
      </c>
      <c r="N2865" s="1289"/>
      <c r="O2865" s="1290"/>
      <c r="P2865" s="1007"/>
    </row>
    <row r="2866" spans="1:16" s="73" customFormat="1" ht="15" customHeight="1">
      <c r="A2866" s="1425"/>
      <c r="B2866" s="1313"/>
      <c r="C2866" s="1314"/>
      <c r="D2866" s="1315"/>
      <c r="E2866" s="1315"/>
      <c r="F2866" s="1315"/>
      <c r="G2866" s="1315"/>
      <c r="H2866" s="1316"/>
      <c r="I2866" s="1320"/>
      <c r="J2866" s="1321"/>
      <c r="K2866" s="1321"/>
      <c r="L2866" s="1286"/>
      <c r="M2866" s="1291" t="str">
        <f>CONCATENATE('Marks Entry'!$I$3,'Marks Entry'!$J$3)</f>
        <v>Session :-2022-23</v>
      </c>
      <c r="N2866" s="1292"/>
      <c r="O2866" s="1293"/>
      <c r="P2866" s="1007"/>
    </row>
    <row r="2867" spans="1:16" s="73" customFormat="1" ht="15" customHeight="1" thickBot="1">
      <c r="A2867" s="1425"/>
      <c r="B2867" s="1313"/>
      <c r="C2867" s="1317"/>
      <c r="D2867" s="1318"/>
      <c r="E2867" s="1318"/>
      <c r="F2867" s="1318"/>
      <c r="G2867" s="1318"/>
      <c r="H2867" s="1319"/>
      <c r="I2867" s="1322"/>
      <c r="J2867" s="1323"/>
      <c r="K2867" s="1323"/>
      <c r="L2867" s="1287"/>
      <c r="M2867" s="1294"/>
      <c r="N2867" s="1295"/>
      <c r="O2867" s="1296"/>
      <c r="P2867" s="1007"/>
    </row>
    <row r="2868" spans="1:16" s="73" customFormat="1" ht="19.5" customHeight="1">
      <c r="A2868" s="1425"/>
      <c r="B2868" s="543" t="s">
        <v>210</v>
      </c>
      <c r="C2868" s="1297" t="s">
        <v>21</v>
      </c>
      <c r="D2868" s="1298"/>
      <c r="E2868" s="1298"/>
      <c r="F2868" s="1298"/>
      <c r="G2868" s="1299"/>
      <c r="H2868" s="13" t="s">
        <v>161</v>
      </c>
      <c r="I2868" s="1300">
        <f>VLOOKUP($A2862,'Marks Entry'!$B$9:$FN$108,4,0)</f>
        <v>0</v>
      </c>
      <c r="J2868" s="1300"/>
      <c r="K2868" s="1300"/>
      <c r="L2868" s="1300"/>
      <c r="M2868" s="1300"/>
      <c r="N2868" s="1300"/>
      <c r="O2868" s="1301"/>
      <c r="P2868" s="1007"/>
    </row>
    <row r="2869" spans="1:16" s="73" customFormat="1" ht="19.5" customHeight="1">
      <c r="A2869" s="1425"/>
      <c r="B2869" s="543" t="s">
        <v>210</v>
      </c>
      <c r="C2869" s="1283" t="s">
        <v>23</v>
      </c>
      <c r="D2869" s="1284"/>
      <c r="E2869" s="1284"/>
      <c r="F2869" s="1284"/>
      <c r="G2869" s="1285"/>
      <c r="H2869" s="25" t="s">
        <v>161</v>
      </c>
      <c r="I2869" s="1252">
        <f>VLOOKUP($A2862,'Marks Entry'!$B$9:$FN$108,7,0)</f>
        <v>0</v>
      </c>
      <c r="J2869" s="1252"/>
      <c r="K2869" s="1252"/>
      <c r="L2869" s="1252"/>
      <c r="M2869" s="1252"/>
      <c r="N2869" s="1252"/>
      <c r="O2869" s="1253"/>
      <c r="P2869" s="1007"/>
    </row>
    <row r="2870" spans="1:16" s="73" customFormat="1" ht="19.5" customHeight="1">
      <c r="A2870" s="1425"/>
      <c r="B2870" s="543" t="s">
        <v>210</v>
      </c>
      <c r="C2870" s="1283" t="s">
        <v>24</v>
      </c>
      <c r="D2870" s="1284"/>
      <c r="E2870" s="1284"/>
      <c r="F2870" s="1284"/>
      <c r="G2870" s="1285"/>
      <c r="H2870" s="25" t="s">
        <v>161</v>
      </c>
      <c r="I2870" s="1252">
        <f>VLOOKUP($A2862,'Marks Entry'!$B$9:$FN$108,8,0)</f>
        <v>0</v>
      </c>
      <c r="J2870" s="1252"/>
      <c r="K2870" s="1252"/>
      <c r="L2870" s="1252"/>
      <c r="M2870" s="1252"/>
      <c r="N2870" s="1252"/>
      <c r="O2870" s="1253"/>
      <c r="P2870" s="1007"/>
    </row>
    <row r="2871" spans="1:16" s="73" customFormat="1" ht="19.5" customHeight="1">
      <c r="A2871" s="1425"/>
      <c r="B2871" s="543" t="s">
        <v>210</v>
      </c>
      <c r="C2871" s="1283" t="s">
        <v>55</v>
      </c>
      <c r="D2871" s="1284"/>
      <c r="E2871" s="1284"/>
      <c r="F2871" s="1284"/>
      <c r="G2871" s="1285"/>
      <c r="H2871" s="25" t="s">
        <v>161</v>
      </c>
      <c r="I2871" s="1252">
        <f>VLOOKUP($A2862,'Marks Entry'!$B$9:$FN$108,9,0)</f>
        <v>0</v>
      </c>
      <c r="J2871" s="1252"/>
      <c r="K2871" s="1252"/>
      <c r="L2871" s="1252"/>
      <c r="M2871" s="1252"/>
      <c r="N2871" s="1252"/>
      <c r="O2871" s="1253"/>
      <c r="P2871" s="1007"/>
    </row>
    <row r="2872" spans="1:16" s="73" customFormat="1" ht="19.5" customHeight="1">
      <c r="A2872" s="1425"/>
      <c r="B2872" s="543" t="s">
        <v>210</v>
      </c>
      <c r="C2872" s="1283" t="s">
        <v>56</v>
      </c>
      <c r="D2872" s="1284"/>
      <c r="E2872" s="1284"/>
      <c r="F2872" s="1284"/>
      <c r="G2872" s="1285"/>
      <c r="H2872" s="25" t="s">
        <v>161</v>
      </c>
      <c r="I2872" s="1251" t="str">
        <f>CONCATENATE('Marks Entry'!$G$4,'Marks Entry'!$J$4)</f>
        <v>6(A)</v>
      </c>
      <c r="J2872" s="1252"/>
      <c r="K2872" s="1252"/>
      <c r="L2872" s="1252"/>
      <c r="M2872" s="1252"/>
      <c r="N2872" s="1252"/>
      <c r="O2872" s="1253"/>
      <c r="P2872" s="1007"/>
    </row>
    <row r="2873" spans="1:16" s="73" customFormat="1" ht="19.5" customHeight="1" thickBot="1">
      <c r="A2873" s="1425"/>
      <c r="B2873" s="543" t="s">
        <v>210</v>
      </c>
      <c r="C2873" s="1254" t="s">
        <v>26</v>
      </c>
      <c r="D2873" s="1255"/>
      <c r="E2873" s="1255"/>
      <c r="F2873" s="1255"/>
      <c r="G2873" s="1256"/>
      <c r="H2873" s="61" t="s">
        <v>161</v>
      </c>
      <c r="I2873" s="1257">
        <f>VLOOKUP($A2862,'Marks Entry'!$B$9:$FN$108,10,0)</f>
        <v>0</v>
      </c>
      <c r="J2873" s="1257"/>
      <c r="K2873" s="1257"/>
      <c r="L2873" s="1257"/>
      <c r="M2873" s="1257"/>
      <c r="N2873" s="1257"/>
      <c r="O2873" s="1258"/>
      <c r="P2873" s="1007"/>
    </row>
    <row r="2874" spans="1:16" s="73" customFormat="1" ht="34.5" customHeight="1">
      <c r="A2874" s="1425"/>
      <c r="B2874" s="543" t="s">
        <v>210</v>
      </c>
      <c r="C2874" s="1259" t="s">
        <v>57</v>
      </c>
      <c r="D2874" s="1260"/>
      <c r="E2874" s="525" t="s">
        <v>82</v>
      </c>
      <c r="F2874" s="525" t="s">
        <v>83</v>
      </c>
      <c r="G2874" s="525" t="str">
        <f>'Marks Entry'!$R$5</f>
        <v>No Bag Day Activity</v>
      </c>
      <c r="H2874" s="521" t="s">
        <v>32</v>
      </c>
      <c r="I2874" s="1261" t="s">
        <v>58</v>
      </c>
      <c r="J2874" s="1262"/>
      <c r="K2874" s="522" t="s">
        <v>203</v>
      </c>
      <c r="L2874" s="1263" t="s">
        <v>94</v>
      </c>
      <c r="M2874" s="1264"/>
      <c r="N2874" s="535" t="s">
        <v>86</v>
      </c>
      <c r="O2874" s="1265" t="s">
        <v>101</v>
      </c>
      <c r="P2874" s="1007"/>
    </row>
    <row r="2875" spans="1:16" s="73" customFormat="1" ht="20.45" customHeight="1" thickBot="1">
      <c r="A2875" s="1425"/>
      <c r="B2875" s="543" t="s">
        <v>210</v>
      </c>
      <c r="C2875" s="1267" t="s">
        <v>59</v>
      </c>
      <c r="D2875" s="1268"/>
      <c r="E2875" s="549">
        <f>'Marks Entry'!$N$7</f>
        <v>10</v>
      </c>
      <c r="F2875" s="549">
        <f>'Marks Entry'!$Q$7</f>
        <v>10</v>
      </c>
      <c r="G2875" s="549">
        <f>'Marks Entry'!$T$7</f>
        <v>10</v>
      </c>
      <c r="H2875" s="111">
        <f>SUM(E2875:G2875)</f>
        <v>30</v>
      </c>
      <c r="I2875" s="1269">
        <f>'Marks Entry'!$X$7</f>
        <v>70</v>
      </c>
      <c r="J2875" s="1270"/>
      <c r="K2875" s="531">
        <f>SUM(H2875,I2875)</f>
        <v>100</v>
      </c>
      <c r="L2875" s="1330">
        <f>'Marks Entry'!$AA$7</f>
        <v>100</v>
      </c>
      <c r="M2875" s="1331"/>
      <c r="N2875" s="536">
        <f>H2875+I2875+L2875</f>
        <v>200</v>
      </c>
      <c r="O2875" s="1266"/>
      <c r="P2875" s="1007"/>
    </row>
    <row r="2876" spans="1:16" s="73" customFormat="1" ht="20.45" customHeight="1">
      <c r="A2876" s="1425"/>
      <c r="B2876" s="543" t="s">
        <v>210</v>
      </c>
      <c r="C2876" s="1324" t="str">
        <f>'Marks Entry'!$L$3</f>
        <v>HINDI</v>
      </c>
      <c r="D2876" s="1325"/>
      <c r="E2876" s="527">
        <f>IF($L2865="TC",0,IF($L2865="Nso",0,VLOOKUP($A2862,'Marks Entry'!$B$9:$FN$108,13,0)))</f>
        <v>0</v>
      </c>
      <c r="F2876" s="527">
        <f>IF($L2865="TC",0,IF($L2865="Nso",0,VLOOKUP($A2862,'Marks Entry'!$B$9:$FN$108,16,0)))</f>
        <v>0</v>
      </c>
      <c r="G2876" s="527">
        <f>IF($L2865="TC",0,IF($L2865="Nso",0,VLOOKUP($A2862,'Marks Entry'!$B$9:$FN$108,19,0)))</f>
        <v>0</v>
      </c>
      <c r="H2876" s="528">
        <f>SUM(E2876:G2876)</f>
        <v>0</v>
      </c>
      <c r="I2876" s="1326">
        <f>IF($L2865="TC",0,IF($L2865="Nso",0,VLOOKUP($A2862,'Marks Entry'!$B$9:$FN$108,23,0)))</f>
        <v>0</v>
      </c>
      <c r="J2876" s="1327"/>
      <c r="K2876" s="532">
        <f>SUM(H2876,I2876)</f>
        <v>0</v>
      </c>
      <c r="L2876" s="1328">
        <f>IF($L2865="TC",0,IF($L2865="Nso",0,VLOOKUP($A2862,'Marks Entry'!$B$9:$FN$108,26,0)))</f>
        <v>0</v>
      </c>
      <c r="M2876" s="1329"/>
      <c r="N2876" s="537">
        <f>SUM(H2876,I2876,L2876)</f>
        <v>0</v>
      </c>
      <c r="O2876" s="544" t="str">
        <f>IF($L2865="TC",0,IF($L2865="Nso",0,VLOOKUP($A2862,'Marks Entry'!$B$9:$FN$108,30,0)))</f>
        <v>E</v>
      </c>
      <c r="P2876" s="1007"/>
    </row>
    <row r="2877" spans="1:16" s="73" customFormat="1" ht="20.45" customHeight="1">
      <c r="A2877" s="1425"/>
      <c r="B2877" s="543" t="s">
        <v>210</v>
      </c>
      <c r="C2877" s="1271" t="str">
        <f>'Marks Entry'!$AF$3</f>
        <v>ENGLISH</v>
      </c>
      <c r="D2877" s="1272"/>
      <c r="E2877" s="527">
        <f>IF($L2865="TC",0,IF($L2865="Nso",0,VLOOKUP($A2862,'Marks Entry'!$B$9:$FN$108,33,0)))</f>
        <v>0</v>
      </c>
      <c r="F2877" s="527">
        <f>IF($L2865="TC",0,IF($L2865="Nso",0,VLOOKUP($A2862,'Marks Entry'!$B$9:$FN$108,36,0)))</f>
        <v>0</v>
      </c>
      <c r="G2877" s="527">
        <f>IF($L2865="TC",0,IF($L2865="Nso",0,VLOOKUP($A2862,'Marks Entry'!$B$9:$FN$108,39,0)))</f>
        <v>0</v>
      </c>
      <c r="H2877" s="529">
        <f t="shared" ref="H2877:H2881" si="234">SUM(E2877:G2877)</f>
        <v>0</v>
      </c>
      <c r="I2877" s="1273">
        <f>IF($L2865="TC",0,IF($L2865="Nso",0,VLOOKUP($A2862,'Marks Entry'!$B$9:$FN$108,43,0)))</f>
        <v>0</v>
      </c>
      <c r="J2877" s="1274"/>
      <c r="K2877" s="533">
        <f t="shared" ref="K2877:K2881" si="235">SUM(H2877,I2877)</f>
        <v>0</v>
      </c>
      <c r="L2877" s="1275">
        <f>IF($L2865="TC",0,IF($L2865="Nso",0,VLOOKUP($A2862,'Marks Entry'!$B$9:$FN$108,46,0)))</f>
        <v>0</v>
      </c>
      <c r="M2877" s="1276"/>
      <c r="N2877" s="537">
        <f t="shared" ref="N2877:N2881" si="236">SUM(H2877,I2877,L2877)</f>
        <v>0</v>
      </c>
      <c r="O2877" s="544" t="str">
        <f>IF($L2865="TC",0,IF($L2865="Nso",0,VLOOKUP($A2862,'Marks Entry'!$B$9:$FN$108,50,0)))</f>
        <v>E</v>
      </c>
      <c r="P2877" s="1007"/>
    </row>
    <row r="2878" spans="1:16" s="73" customFormat="1" ht="20.45" customHeight="1">
      <c r="A2878" s="1425"/>
      <c r="B2878" s="543" t="s">
        <v>210</v>
      </c>
      <c r="C2878" s="1271" t="str">
        <f>'Marks Entry'!$AZ$3</f>
        <v>SANSKRIT</v>
      </c>
      <c r="D2878" s="1272"/>
      <c r="E2878" s="527">
        <f>IF($L2865="TC",0,IF($L2865="Nso",0,VLOOKUP($A2862,'Marks Entry'!$B$9:$FN$108,53,0)))</f>
        <v>0</v>
      </c>
      <c r="F2878" s="527">
        <f>IF($L2865="TC",0,IF($L2865="TC",0,IF($L2865="Nso",0,VLOOKUP($A2862,'Marks Entry'!$B$9:$FN$108,56,0))))</f>
        <v>0</v>
      </c>
      <c r="G2878" s="527">
        <f>IF($L2865="TC",0,IF($L2865="TC",0,IF($L2865="Nso",0,VLOOKUP($A2862,'Marks Entry'!$B$9:$FN$108,59,0))))</f>
        <v>0</v>
      </c>
      <c r="H2878" s="529">
        <f t="shared" si="234"/>
        <v>0</v>
      </c>
      <c r="I2878" s="1273">
        <f>IF($L2865="TC",0,IF($L2865="Nso",0,VLOOKUP($A2862,'Marks Entry'!$B$9:$FN$108,63,0)))</f>
        <v>0</v>
      </c>
      <c r="J2878" s="1274"/>
      <c r="K2878" s="533">
        <f t="shared" si="235"/>
        <v>0</v>
      </c>
      <c r="L2878" s="1275">
        <f>IF($L2865="TC",0,IF($L2865="Nso",0,VLOOKUP($A2862,'Marks Entry'!$B$9:$FN$108,66,0)))</f>
        <v>0</v>
      </c>
      <c r="M2878" s="1276"/>
      <c r="N2878" s="537">
        <f t="shared" si="236"/>
        <v>0</v>
      </c>
      <c r="O2878" s="544" t="str">
        <f>IF($L2865="TC",0,IF($L2865="Nso",0,VLOOKUP($A2862,'Marks Entry'!$B$9:$FN$108,70,0)))</f>
        <v>E</v>
      </c>
      <c r="P2878" s="1007"/>
    </row>
    <row r="2879" spans="1:16" s="73" customFormat="1" ht="20.45" customHeight="1">
      <c r="A2879" s="1425"/>
      <c r="B2879" s="543" t="s">
        <v>210</v>
      </c>
      <c r="C2879" s="1271" t="str">
        <f>'Marks Entry'!$BT$3</f>
        <v>SCIENCE</v>
      </c>
      <c r="D2879" s="1272"/>
      <c r="E2879" s="527">
        <f>IF($L2865="TC",0,IF($L2865="Nso",0,VLOOKUP($A2862,'Marks Entry'!$B$9:$FN$108,73,0)))</f>
        <v>0</v>
      </c>
      <c r="F2879" s="527">
        <f>IF($L2865="TC",0,IF($L2865="Nso",0,VLOOKUP($A2862,'Marks Entry'!$B$9:$FN$108,76,0)))</f>
        <v>0</v>
      </c>
      <c r="G2879" s="527">
        <f>IF($L2865="TC",0,IF($L2865="Nso",0,VLOOKUP($A2862,'Marks Entry'!$B$9:$FN$108,79,0)))</f>
        <v>0</v>
      </c>
      <c r="H2879" s="529">
        <f t="shared" si="234"/>
        <v>0</v>
      </c>
      <c r="I2879" s="1273">
        <f>IF($L2865="TC",0,IF($L2865="Nso",0,VLOOKUP($A2862,'Marks Entry'!$B$9:$FN$108,83,0)))</f>
        <v>0</v>
      </c>
      <c r="J2879" s="1274"/>
      <c r="K2879" s="533">
        <f t="shared" si="235"/>
        <v>0</v>
      </c>
      <c r="L2879" s="1275">
        <f>IF($L2865="TC",0,IF($L2865="Nso",0,VLOOKUP($A2862,'Marks Entry'!$B$9:$FN$108,86,0)))</f>
        <v>0</v>
      </c>
      <c r="M2879" s="1276"/>
      <c r="N2879" s="537">
        <f t="shared" si="236"/>
        <v>0</v>
      </c>
      <c r="O2879" s="544" t="str">
        <f>IF($L2865="TC",0,IF($L2865="Nso",0,VLOOKUP($A2862,'Marks Entry'!$B$9:$FN$108,90,0)))</f>
        <v>E</v>
      </c>
      <c r="P2879" s="1007"/>
    </row>
    <row r="2880" spans="1:16" s="73" customFormat="1" ht="20.45" customHeight="1">
      <c r="A2880" s="1425"/>
      <c r="B2880" s="543" t="s">
        <v>210</v>
      </c>
      <c r="C2880" s="1271" t="str">
        <f>'Marks Entry'!$CN$3</f>
        <v>MATHEMATICS</v>
      </c>
      <c r="D2880" s="1272"/>
      <c r="E2880" s="527">
        <f>IF($L2865="TC",0,IF($L2865="Nso",0,VLOOKUP($A2862,'Marks Entry'!$B$9:$FN$108,93,0)))</f>
        <v>0</v>
      </c>
      <c r="F2880" s="527">
        <f>IF($L2865="TC",0,IF($L2865="Nso",0,VLOOKUP($A2862,'Marks Entry'!$B$9:$FN$108,96,0)))</f>
        <v>0</v>
      </c>
      <c r="G2880" s="527">
        <f>IF($L2865="TC",0,IF($L2865="Nso",0,VLOOKUP($A2862,'Marks Entry'!$B$9:$FN$108,99,0)))</f>
        <v>0</v>
      </c>
      <c r="H2880" s="529">
        <f t="shared" si="234"/>
        <v>0</v>
      </c>
      <c r="I2880" s="1273">
        <f>IF($L2865="TC",0,IF($L2865="Nso",0,VLOOKUP($A2862,'Marks Entry'!$B$9:$FN$108,103,0)))</f>
        <v>0</v>
      </c>
      <c r="J2880" s="1274"/>
      <c r="K2880" s="533">
        <f t="shared" si="235"/>
        <v>0</v>
      </c>
      <c r="L2880" s="1275">
        <f>IF($L2865="TC",0,IF($L2865="Nso",0,VLOOKUP($A2862,'Marks Entry'!$B$9:$FN$108,106,0)))</f>
        <v>0</v>
      </c>
      <c r="M2880" s="1276"/>
      <c r="N2880" s="537">
        <f t="shared" si="236"/>
        <v>0</v>
      </c>
      <c r="O2880" s="544" t="str">
        <f>IF($L2865="TC",0,IF($L2865="Nso",0,VLOOKUP($A2862,'Marks Entry'!$B$9:$FN$108,110,0)))</f>
        <v>E</v>
      </c>
      <c r="P2880" s="1007"/>
    </row>
    <row r="2881" spans="1:16" s="73" customFormat="1" ht="20.45" customHeight="1" thickBot="1">
      <c r="A2881" s="1425"/>
      <c r="B2881" s="543" t="s">
        <v>210</v>
      </c>
      <c r="C2881" s="1277" t="str">
        <f>'Marks Entry'!$DH$3</f>
        <v>SOCIAL SCIENCE</v>
      </c>
      <c r="D2881" s="1278"/>
      <c r="E2881" s="527">
        <f>IF($L2865="TC",0,IF($L2865="Nso",0,VLOOKUP($A2862,'Marks Entry'!$B$9:$FN$108,113,0)))</f>
        <v>0</v>
      </c>
      <c r="F2881" s="527">
        <f>IF($L2865="TC",0,IF($L2865="Nso",0,VLOOKUP($A2862,'Marks Entry'!$B$9:$FN$108,116,0)))</f>
        <v>0</v>
      </c>
      <c r="G2881" s="527">
        <f>IF($L2865="TC",0,IF($L2865="Nso",0,VLOOKUP($A2862,'Marks Entry'!$B$9:$FN$108,119,0)))</f>
        <v>0</v>
      </c>
      <c r="H2881" s="530">
        <f t="shared" si="234"/>
        <v>0</v>
      </c>
      <c r="I2881" s="1279">
        <f>IF($L2865="TC",0,IF($L2865="Nso",0,VLOOKUP($A2862,'Marks Entry'!$B$9:$FN$108,123,0)))</f>
        <v>0</v>
      </c>
      <c r="J2881" s="1280"/>
      <c r="K2881" s="534">
        <f t="shared" si="235"/>
        <v>0</v>
      </c>
      <c r="L2881" s="1281">
        <f>IF($L2865="TC",0,IF($L2865="Nso",0,VLOOKUP($A2862,'Marks Entry'!$B$9:$FN$108,126,0)))</f>
        <v>0</v>
      </c>
      <c r="M2881" s="1282"/>
      <c r="N2881" s="537">
        <f t="shared" si="236"/>
        <v>0</v>
      </c>
      <c r="O2881" s="544" t="str">
        <f>IF($L2865="TC",0,IF($L2865="Nso",0,VLOOKUP($A2862,'Marks Entry'!$B$9:$FN$108,130,0)))</f>
        <v>E</v>
      </c>
      <c r="P2881" s="1007"/>
    </row>
    <row r="2882" spans="1:16" s="73" customFormat="1" ht="20.45" customHeight="1">
      <c r="A2882" s="1425"/>
      <c r="B2882" s="543" t="s">
        <v>210</v>
      </c>
      <c r="C2882" s="1350" t="s">
        <v>87</v>
      </c>
      <c r="D2882" s="1351"/>
      <c r="E2882" s="1352"/>
      <c r="F2882" s="1356" t="s">
        <v>88</v>
      </c>
      <c r="G2882" s="1357"/>
      <c r="H2882" s="1358" t="s">
        <v>89</v>
      </c>
      <c r="I2882" s="1358"/>
      <c r="J2882" s="1359" t="s">
        <v>44</v>
      </c>
      <c r="K2882" s="1360"/>
      <c r="L2882" s="236" t="s">
        <v>95</v>
      </c>
      <c r="M2882" s="691" t="s">
        <v>208</v>
      </c>
      <c r="N2882" s="200" t="s">
        <v>42</v>
      </c>
      <c r="O2882" s="545" t="s">
        <v>46</v>
      </c>
      <c r="P2882" s="1007"/>
    </row>
    <row r="2883" spans="1:16" s="73" customFormat="1" ht="20.45" customHeight="1" thickBot="1">
      <c r="A2883" s="1425"/>
      <c r="B2883" s="543" t="s">
        <v>210</v>
      </c>
      <c r="C2883" s="1353"/>
      <c r="D2883" s="1354"/>
      <c r="E2883" s="1355"/>
      <c r="F2883" s="1361">
        <f>IF($L2865="TC",0,IF($L2865="Nso",0,VLOOKUP($A2862,'Marks Entry'!$B$9:$FN$108,161,0)))</f>
        <v>1200</v>
      </c>
      <c r="G2883" s="1362"/>
      <c r="H2883" s="1363">
        <f>IF($L2865="TC",0,IF($L2865="Nso",0,VLOOKUP($A2862,'Marks Entry'!$B$9:$FN$108,162,0)))</f>
        <v>0</v>
      </c>
      <c r="I2883" s="1363"/>
      <c r="J2883" s="1364">
        <f>IF($L2865="TC",0,IF($L2865="Nso",0,VLOOKUP($A2862,'Marks Entry'!$B$9:$FN$108,163,0)))</f>
        <v>0</v>
      </c>
      <c r="K2883" s="1365"/>
      <c r="L2883" s="237" t="str">
        <f>IF($L2865="TC",0,IF($L2865="Nso",0,VLOOKUP($A2862,'Marks Entry'!$B$9:$FN$108,164,0)))</f>
        <v/>
      </c>
      <c r="M2883" s="237" t="str">
        <f>IF($L2865="TC",0,IF($L2865="Nso",0,VLOOKUP($A2862,'Marks Entry'!$B$9:$FN$108,165,0)))</f>
        <v/>
      </c>
      <c r="N2883" s="542" t="str">
        <f>IF($L2865="TC","TC",IF($L2865="Nso","NSO",VLOOKUP($A2862,'Marks Entry'!$B$9:$FN$108,166,0)))</f>
        <v>PROMOTED</v>
      </c>
      <c r="O2883" s="546" t="str">
        <f>IF($L2865="Nso",0,VLOOKUP($A2862,'Marks Entry'!$B$9:$FN$108,168,0))</f>
        <v/>
      </c>
      <c r="P2883" s="1007"/>
    </row>
    <row r="2884" spans="1:16" s="73" customFormat="1" ht="20.45" customHeight="1">
      <c r="A2884" s="1425"/>
      <c r="B2884" s="543" t="s">
        <v>210</v>
      </c>
      <c r="C2884" s="1332" t="s">
        <v>62</v>
      </c>
      <c r="D2884" s="1333"/>
      <c r="E2884" s="1333"/>
      <c r="F2884" s="1333"/>
      <c r="G2884" s="1333"/>
      <c r="H2884" s="1333"/>
      <c r="I2884" s="1334"/>
      <c r="J2884" s="1335" t="s">
        <v>63</v>
      </c>
      <c r="K2884" s="1335"/>
      <c r="L2884" s="1336"/>
      <c r="M2884" s="238">
        <f>IF($L2865="TC",0,IF($L2865="Nso",0,VLOOKUP($A2862,'Marks Entry'!$B$9:$FN$108,158,0)))</f>
        <v>0</v>
      </c>
      <c r="N2884" s="1337" t="s">
        <v>104</v>
      </c>
      <c r="O2884" s="1338"/>
      <c r="P2884" s="1007"/>
    </row>
    <row r="2885" spans="1:16" s="73" customFormat="1" ht="20.45" customHeight="1" thickBot="1">
      <c r="A2885" s="1425"/>
      <c r="B2885" s="543" t="s">
        <v>210</v>
      </c>
      <c r="C2885" s="1339" t="s">
        <v>57</v>
      </c>
      <c r="D2885" s="1340"/>
      <c r="E2885" s="1340"/>
      <c r="F2885" s="1341" t="s">
        <v>168</v>
      </c>
      <c r="G2885" s="1341"/>
      <c r="H2885" s="1341"/>
      <c r="I2885" s="523" t="s">
        <v>50</v>
      </c>
      <c r="J2885" s="1342" t="s">
        <v>64</v>
      </c>
      <c r="K2885" s="1342"/>
      <c r="L2885" s="1343"/>
      <c r="M2885" s="239">
        <f>IF($L2865="TC",0,IF($L2865="Nso",0,VLOOKUP($A2862,'Marks Entry'!$B$9:$FN$108,159,0)))</f>
        <v>0</v>
      </c>
      <c r="N2885" s="1344" t="str">
        <f>IF($L2865="TC",0,IF($L2865="Nso",0,VLOOKUP($A2862,'Marks Entry'!$B$9:$FN$108,160,0)))</f>
        <v/>
      </c>
      <c r="O2885" s="1345"/>
      <c r="P2885" s="1007"/>
    </row>
    <row r="2886" spans="1:16" s="73" customFormat="1" ht="20.45" customHeight="1">
      <c r="A2886" s="1425"/>
      <c r="B2886" s="543" t="s">
        <v>210</v>
      </c>
      <c r="C2886" s="1339"/>
      <c r="D2886" s="1340"/>
      <c r="E2886" s="1340"/>
      <c r="F2886" s="1341"/>
      <c r="G2886" s="1341"/>
      <c r="H2886" s="1341"/>
      <c r="I2886" s="524" t="s">
        <v>102</v>
      </c>
      <c r="J2886" s="1346" t="s">
        <v>65</v>
      </c>
      <c r="K2886" s="1346"/>
      <c r="L2886" s="1347"/>
      <c r="M2886" s="1348" t="str">
        <f>IF($L2865="TC",0,IF($L2865="Nso",0,VLOOKUP($A2862,'Marks Entry'!$B$9:$FN$108,169,0)))</f>
        <v>Need Improvement</v>
      </c>
      <c r="N2886" s="1348"/>
      <c r="O2886" s="1349"/>
      <c r="P2886" s="1007"/>
    </row>
    <row r="2887" spans="1:16" s="73" customFormat="1" ht="20.45" customHeight="1">
      <c r="A2887" s="1425"/>
      <c r="B2887" s="543" t="s">
        <v>210</v>
      </c>
      <c r="C2887" s="1397" t="str">
        <f>'Marks Entry'!$EB$3</f>
        <v>Work Exp.</v>
      </c>
      <c r="D2887" s="1398"/>
      <c r="E2887" s="1399"/>
      <c r="F2887" s="1400" t="str">
        <f>IF($L2865="TC",0,IF($L2865="Nso",0,VLOOKUP($A2862,'Marks Entry'!$B$9:$GM$108,186,0)))</f>
        <v>0/100</v>
      </c>
      <c r="G2887" s="1400"/>
      <c r="H2887" s="1400"/>
      <c r="I2887" s="59" t="str">
        <f>IF($L2865="TC",0,IF($L2865="Nso",0,VLOOKUP($A2862,'Marks Entry'!$B$9:$GM$108,139,0)))</f>
        <v>E</v>
      </c>
      <c r="J2887" s="1401" t="s">
        <v>81</v>
      </c>
      <c r="K2887" s="1401"/>
      <c r="L2887" s="1402"/>
      <c r="M2887" s="1403">
        <f>'Marks Entry'!$AA$2</f>
        <v>45041</v>
      </c>
      <c r="N2887" s="1403"/>
      <c r="O2887" s="1404"/>
      <c r="P2887" s="1007"/>
    </row>
    <row r="2888" spans="1:16" s="73" customFormat="1" ht="20.45" customHeight="1">
      <c r="A2888" s="1425"/>
      <c r="B2888" s="543" t="s">
        <v>210</v>
      </c>
      <c r="C2888" s="1405" t="str">
        <f>'Marks Entry'!$EK$3</f>
        <v>Art Edu.</v>
      </c>
      <c r="D2888" s="1400"/>
      <c r="E2888" s="1400"/>
      <c r="F2888" s="1406" t="str">
        <f>IF($L2865="TC",0,IF($L2865="Nso",0,VLOOKUP($A2862,'Marks Entry'!$B$9:$GM$108,190,0)))</f>
        <v>0/100</v>
      </c>
      <c r="G2888" s="1407"/>
      <c r="H2888" s="1408"/>
      <c r="I2888" s="59" t="str">
        <f>IF($L2865="TC",0,IF($L2865="Nso",0,VLOOKUP($A2862,'Marks Entry'!$B$9:$GM$108,148,0)))</f>
        <v>E</v>
      </c>
      <c r="J2888" s="1409"/>
      <c r="K2888" s="1409"/>
      <c r="L2888" s="1410"/>
      <c r="M2888" s="1410"/>
      <c r="N2888" s="1410"/>
      <c r="O2888" s="1411"/>
      <c r="P2888" s="1007"/>
    </row>
    <row r="2889" spans="1:16" s="73" customFormat="1" ht="20.45" customHeight="1">
      <c r="A2889" s="1425"/>
      <c r="B2889" s="543" t="s">
        <v>210</v>
      </c>
      <c r="C2889" s="1366" t="str">
        <f>'Marks Entry'!$ET$3</f>
        <v>HEALTH &amp; PHY. EDU.</v>
      </c>
      <c r="D2889" s="1367"/>
      <c r="E2889" s="1367"/>
      <c r="F2889" s="1368" t="str">
        <f>IF($L2865="TC",0,IF($L2865="Nso",0,VLOOKUP($A2862,'Marks Entry'!$B$9:$GM$108,194,0)))</f>
        <v>0/100</v>
      </c>
      <c r="G2889" s="1369"/>
      <c r="H2889" s="1370"/>
      <c r="I2889" s="59" t="str">
        <f>IF($L2865="TC",0,IF($L2865="Nso",0,VLOOKUP($A2862,'Marks Entry'!$B$9:$GM$108,157,0)))</f>
        <v>E</v>
      </c>
      <c r="J2889" s="1371" t="s">
        <v>77</v>
      </c>
      <c r="K2889" s="1372"/>
      <c r="L2889" s="1373"/>
      <c r="M2889" s="1377"/>
      <c r="N2889" s="1372"/>
      <c r="O2889" s="1378"/>
      <c r="P2889" s="1007"/>
    </row>
    <row r="2890" spans="1:16" s="73" customFormat="1" ht="20.45" customHeight="1">
      <c r="A2890" s="1425"/>
      <c r="B2890" s="543" t="s">
        <v>210</v>
      </c>
      <c r="C2890" s="1381" t="s">
        <v>66</v>
      </c>
      <c r="D2890" s="1382"/>
      <c r="E2890" s="1382"/>
      <c r="F2890" s="1382"/>
      <c r="G2890" s="1382"/>
      <c r="H2890" s="1382"/>
      <c r="I2890" s="1383"/>
      <c r="J2890" s="1374"/>
      <c r="K2890" s="1375"/>
      <c r="L2890" s="1376"/>
      <c r="M2890" s="1379"/>
      <c r="N2890" s="1375"/>
      <c r="O2890" s="1380"/>
      <c r="P2890" s="1007"/>
    </row>
    <row r="2891" spans="1:16" s="73" customFormat="1" ht="20.45" customHeight="1" thickBot="1">
      <c r="A2891" s="1425"/>
      <c r="B2891" s="543" t="s">
        <v>210</v>
      </c>
      <c r="C2891" s="60" t="s">
        <v>67</v>
      </c>
      <c r="D2891" s="1384" t="s">
        <v>72</v>
      </c>
      <c r="E2891" s="1385"/>
      <c r="F2891" s="1384" t="s">
        <v>73</v>
      </c>
      <c r="G2891" s="1386"/>
      <c r="H2891" s="1386"/>
      <c r="I2891" s="1387"/>
      <c r="J2891" s="1388" t="s">
        <v>78</v>
      </c>
      <c r="K2891" s="1389"/>
      <c r="L2891" s="1389"/>
      <c r="M2891" s="1389"/>
      <c r="N2891" s="1389"/>
      <c r="O2891" s="1390"/>
      <c r="P2891" s="1007"/>
    </row>
    <row r="2892" spans="1:16" s="73" customFormat="1" ht="20.45" customHeight="1">
      <c r="A2892" s="1425"/>
      <c r="B2892" s="543" t="s">
        <v>210</v>
      </c>
      <c r="C2892" s="690" t="s">
        <v>68</v>
      </c>
      <c r="D2892" s="1328" t="s">
        <v>211</v>
      </c>
      <c r="E2892" s="1327"/>
      <c r="F2892" s="1394" t="s">
        <v>74</v>
      </c>
      <c r="G2892" s="1395"/>
      <c r="H2892" s="1395"/>
      <c r="I2892" s="1396"/>
      <c r="J2892" s="1391"/>
      <c r="K2892" s="1392"/>
      <c r="L2892" s="1392"/>
      <c r="M2892" s="1392"/>
      <c r="N2892" s="1392"/>
      <c r="O2892" s="1393"/>
      <c r="P2892" s="1007"/>
    </row>
    <row r="2893" spans="1:16" s="73" customFormat="1" ht="20.45" customHeight="1">
      <c r="A2893" s="1425"/>
      <c r="B2893" s="543" t="s">
        <v>210</v>
      </c>
      <c r="C2893" s="689" t="s">
        <v>69</v>
      </c>
      <c r="D2893" s="1275" t="s">
        <v>212</v>
      </c>
      <c r="E2893" s="1274"/>
      <c r="F2893" s="1413" t="s">
        <v>75</v>
      </c>
      <c r="G2893" s="1414"/>
      <c r="H2893" s="1414"/>
      <c r="I2893" s="1415"/>
      <c r="J2893" s="1391"/>
      <c r="K2893" s="1392"/>
      <c r="L2893" s="1392"/>
      <c r="M2893" s="1392"/>
      <c r="N2893" s="1392"/>
      <c r="O2893" s="1393"/>
      <c r="P2893" s="1007"/>
    </row>
    <row r="2894" spans="1:16" s="73" customFormat="1" ht="20.45" customHeight="1">
      <c r="A2894" s="1425"/>
      <c r="B2894" s="543" t="s">
        <v>210</v>
      </c>
      <c r="C2894" s="689" t="s">
        <v>71</v>
      </c>
      <c r="D2894" s="1275" t="s">
        <v>213</v>
      </c>
      <c r="E2894" s="1274"/>
      <c r="F2894" s="1413" t="s">
        <v>76</v>
      </c>
      <c r="G2894" s="1414"/>
      <c r="H2894" s="1414"/>
      <c r="I2894" s="1415"/>
      <c r="J2894" s="1416" t="s">
        <v>90</v>
      </c>
      <c r="K2894" s="1417"/>
      <c r="L2894" s="1417"/>
      <c r="M2894" s="1417"/>
      <c r="N2894" s="1417"/>
      <c r="O2894" s="1418"/>
      <c r="P2894" s="1007"/>
    </row>
    <row r="2895" spans="1:16" s="73" customFormat="1" ht="20.45" customHeight="1">
      <c r="A2895" s="1425"/>
      <c r="B2895" s="543" t="s">
        <v>210</v>
      </c>
      <c r="C2895" s="689" t="s">
        <v>70</v>
      </c>
      <c r="D2895" s="1275" t="s">
        <v>214</v>
      </c>
      <c r="E2895" s="1274"/>
      <c r="F2895" s="1413" t="s">
        <v>103</v>
      </c>
      <c r="G2895" s="1414"/>
      <c r="H2895" s="1414"/>
      <c r="I2895" s="1415"/>
      <c r="J2895" s="1416"/>
      <c r="K2895" s="1417"/>
      <c r="L2895" s="1417"/>
      <c r="M2895" s="1417"/>
      <c r="N2895" s="1417"/>
      <c r="O2895" s="1418"/>
      <c r="P2895" s="1007"/>
    </row>
    <row r="2896" spans="1:16" s="73" customFormat="1" ht="20.45" customHeight="1" thickBot="1">
      <c r="A2896" s="1425"/>
      <c r="B2896" s="547" t="s">
        <v>210</v>
      </c>
      <c r="C2896" s="548" t="s">
        <v>153</v>
      </c>
      <c r="D2896" s="1281" t="s">
        <v>215</v>
      </c>
      <c r="E2896" s="1280"/>
      <c r="F2896" s="1422" t="s">
        <v>216</v>
      </c>
      <c r="G2896" s="1423"/>
      <c r="H2896" s="1423"/>
      <c r="I2896" s="1424"/>
      <c r="J2896" s="1419"/>
      <c r="K2896" s="1420"/>
      <c r="L2896" s="1420"/>
      <c r="M2896" s="1420"/>
      <c r="N2896" s="1420"/>
      <c r="O2896" s="1421"/>
      <c r="P2896" s="1007"/>
    </row>
    <row r="2897" spans="1:16" s="73" customFormat="1" ht="21" customHeight="1">
      <c r="A2897" s="1412"/>
      <c r="B2897" s="1412"/>
      <c r="C2897" s="1412"/>
      <c r="D2897" s="1412"/>
      <c r="E2897" s="1412"/>
      <c r="F2897" s="1412"/>
      <c r="G2897" s="1412"/>
      <c r="H2897" s="1412"/>
      <c r="I2897" s="1412"/>
      <c r="J2897" s="1412"/>
      <c r="K2897" s="1412"/>
      <c r="L2897" s="1412"/>
      <c r="M2897" s="1412"/>
      <c r="N2897" s="1412"/>
      <c r="O2897" s="1412"/>
      <c r="P2897" s="1412"/>
    </row>
    <row r="2898" spans="1:16" s="73" customFormat="1" ht="21" customHeight="1">
      <c r="A2898" s="692"/>
      <c r="B2898" s="688"/>
      <c r="C2898" s="688"/>
      <c r="D2898" s="688"/>
      <c r="E2898" s="688"/>
      <c r="F2898" s="688"/>
      <c r="G2898" s="688"/>
      <c r="H2898" s="688"/>
      <c r="I2898" s="688"/>
      <c r="J2898" s="688"/>
      <c r="K2898" s="688"/>
      <c r="L2898" s="688"/>
      <c r="M2898" s="688"/>
      <c r="N2898" s="688"/>
      <c r="O2898" s="688"/>
      <c r="P2898" s="688"/>
    </row>
    <row r="2899" spans="1:16" s="73" customFormat="1" ht="17.25" customHeight="1" thickBot="1">
      <c r="A2899" s="241">
        <f>A2862+1</f>
        <v>80</v>
      </c>
      <c r="B2899" s="1302" t="s">
        <v>53</v>
      </c>
      <c r="C2899" s="1302"/>
      <c r="D2899" s="1302"/>
      <c r="E2899" s="1302"/>
      <c r="F2899" s="1302"/>
      <c r="G2899" s="1302"/>
      <c r="H2899" s="1302"/>
      <c r="I2899" s="1302"/>
      <c r="J2899" s="1302"/>
      <c r="K2899" s="1302"/>
      <c r="L2899" s="1302"/>
      <c r="M2899" s="1302"/>
      <c r="N2899" s="1302"/>
      <c r="O2899" s="1302"/>
      <c r="P2899" s="1007"/>
    </row>
    <row r="2900" spans="1:16" s="73" customFormat="1" ht="44.25" customHeight="1">
      <c r="A2900" s="1425"/>
      <c r="B2900" s="1304" t="str">
        <f>IF(L2902&gt;0,CONCATENATE(I2902,L2902),0)</f>
        <v>Roll No.:-980</v>
      </c>
      <c r="C2900" s="1306"/>
      <c r="D2900" s="1308" t="str">
        <f>Master!$E$8</f>
        <v>Govt. Sr. Secondary School Raimalwada</v>
      </c>
      <c r="E2900" s="1309"/>
      <c r="F2900" s="1309"/>
      <c r="G2900" s="1309"/>
      <c r="H2900" s="1309"/>
      <c r="I2900" s="1309"/>
      <c r="J2900" s="1309"/>
      <c r="K2900" s="1309"/>
      <c r="L2900" s="1309"/>
      <c r="M2900" s="1309"/>
      <c r="N2900" s="1309"/>
      <c r="O2900" s="1310"/>
      <c r="P2900" s="1007"/>
    </row>
    <row r="2901" spans="1:16" s="73" customFormat="1" ht="26.25" customHeight="1" thickBot="1">
      <c r="A2901" s="1425"/>
      <c r="B2901" s="1305"/>
      <c r="C2901" s="1307"/>
      <c r="D2901" s="1311" t="str">
        <f>Master!$E$11</f>
        <v>P.S.-Bapini (Jodhpur)</v>
      </c>
      <c r="E2901" s="1311"/>
      <c r="F2901" s="1311"/>
      <c r="G2901" s="1311"/>
      <c r="H2901" s="1311"/>
      <c r="I2901" s="1311"/>
      <c r="J2901" s="1311"/>
      <c r="K2901" s="1311"/>
      <c r="L2901" s="1311"/>
      <c r="M2901" s="1311"/>
      <c r="N2901" s="1311"/>
      <c r="O2901" s="1312"/>
      <c r="P2901" s="1007"/>
    </row>
    <row r="2902" spans="1:16" s="73" customFormat="1" ht="15" customHeight="1">
      <c r="A2902" s="1425"/>
      <c r="B2902" s="1313"/>
      <c r="C2902" s="1314" t="s">
        <v>163</v>
      </c>
      <c r="D2902" s="1315"/>
      <c r="E2902" s="1315"/>
      <c r="F2902" s="1315"/>
      <c r="G2902" s="1315"/>
      <c r="H2902" s="1316"/>
      <c r="I2902" s="1320" t="s">
        <v>125</v>
      </c>
      <c r="J2902" s="1321"/>
      <c r="K2902" s="1321"/>
      <c r="L2902" s="1286">
        <f>VLOOKUP(A2899,'Marks Entry'!$B$9:$G$108,6)</f>
        <v>980</v>
      </c>
      <c r="M2902" s="1288" t="str">
        <f>CONCATENATE('Marks Entry'!$C$3,"0",'Marks Entry'!$G$3)</f>
        <v>School U-Dise Code :-08151106901</v>
      </c>
      <c r="N2902" s="1289"/>
      <c r="O2902" s="1290"/>
      <c r="P2902" s="1007"/>
    </row>
    <row r="2903" spans="1:16" s="73" customFormat="1" ht="15" customHeight="1">
      <c r="A2903" s="1425"/>
      <c r="B2903" s="1313"/>
      <c r="C2903" s="1314"/>
      <c r="D2903" s="1315"/>
      <c r="E2903" s="1315"/>
      <c r="F2903" s="1315"/>
      <c r="G2903" s="1315"/>
      <c r="H2903" s="1316"/>
      <c r="I2903" s="1320"/>
      <c r="J2903" s="1321"/>
      <c r="K2903" s="1321"/>
      <c r="L2903" s="1286"/>
      <c r="M2903" s="1291" t="str">
        <f>CONCATENATE('Marks Entry'!$I$3,'Marks Entry'!$J$3)</f>
        <v>Session :-2022-23</v>
      </c>
      <c r="N2903" s="1292"/>
      <c r="O2903" s="1293"/>
      <c r="P2903" s="1007"/>
    </row>
    <row r="2904" spans="1:16" s="73" customFormat="1" ht="15" customHeight="1" thickBot="1">
      <c r="A2904" s="1425"/>
      <c r="B2904" s="1313"/>
      <c r="C2904" s="1317"/>
      <c r="D2904" s="1318"/>
      <c r="E2904" s="1318"/>
      <c r="F2904" s="1318"/>
      <c r="G2904" s="1318"/>
      <c r="H2904" s="1319"/>
      <c r="I2904" s="1322"/>
      <c r="J2904" s="1323"/>
      <c r="K2904" s="1323"/>
      <c r="L2904" s="1287"/>
      <c r="M2904" s="1294"/>
      <c r="N2904" s="1295"/>
      <c r="O2904" s="1296"/>
      <c r="P2904" s="1007"/>
    </row>
    <row r="2905" spans="1:16" s="73" customFormat="1" ht="19.5" customHeight="1">
      <c r="A2905" s="1425"/>
      <c r="B2905" s="543" t="s">
        <v>210</v>
      </c>
      <c r="C2905" s="1297" t="s">
        <v>21</v>
      </c>
      <c r="D2905" s="1298"/>
      <c r="E2905" s="1298"/>
      <c r="F2905" s="1298"/>
      <c r="G2905" s="1299"/>
      <c r="H2905" s="13" t="s">
        <v>161</v>
      </c>
      <c r="I2905" s="1300">
        <f>VLOOKUP($A2899,'Marks Entry'!$B$9:$FN$108,4,0)</f>
        <v>0</v>
      </c>
      <c r="J2905" s="1300"/>
      <c r="K2905" s="1300"/>
      <c r="L2905" s="1300"/>
      <c r="M2905" s="1300"/>
      <c r="N2905" s="1300"/>
      <c r="O2905" s="1301"/>
      <c r="P2905" s="1007"/>
    </row>
    <row r="2906" spans="1:16" s="73" customFormat="1" ht="19.5" customHeight="1">
      <c r="A2906" s="1425"/>
      <c r="B2906" s="543" t="s">
        <v>210</v>
      </c>
      <c r="C2906" s="1283" t="s">
        <v>23</v>
      </c>
      <c r="D2906" s="1284"/>
      <c r="E2906" s="1284"/>
      <c r="F2906" s="1284"/>
      <c r="G2906" s="1285"/>
      <c r="H2906" s="25" t="s">
        <v>161</v>
      </c>
      <c r="I2906" s="1252">
        <f>VLOOKUP($A2899,'Marks Entry'!$B$9:$FN$108,7,0)</f>
        <v>0</v>
      </c>
      <c r="J2906" s="1252"/>
      <c r="K2906" s="1252"/>
      <c r="L2906" s="1252"/>
      <c r="M2906" s="1252"/>
      <c r="N2906" s="1252"/>
      <c r="O2906" s="1253"/>
      <c r="P2906" s="1007"/>
    </row>
    <row r="2907" spans="1:16" s="73" customFormat="1" ht="19.5" customHeight="1">
      <c r="A2907" s="1425"/>
      <c r="B2907" s="543" t="s">
        <v>210</v>
      </c>
      <c r="C2907" s="1283" t="s">
        <v>24</v>
      </c>
      <c r="D2907" s="1284"/>
      <c r="E2907" s="1284"/>
      <c r="F2907" s="1284"/>
      <c r="G2907" s="1285"/>
      <c r="H2907" s="25" t="s">
        <v>161</v>
      </c>
      <c r="I2907" s="1252">
        <f>VLOOKUP($A2899,'Marks Entry'!$B$9:$FN$108,8,0)</f>
        <v>0</v>
      </c>
      <c r="J2907" s="1252"/>
      <c r="K2907" s="1252"/>
      <c r="L2907" s="1252"/>
      <c r="M2907" s="1252"/>
      <c r="N2907" s="1252"/>
      <c r="O2907" s="1253"/>
      <c r="P2907" s="1007"/>
    </row>
    <row r="2908" spans="1:16" s="73" customFormat="1" ht="19.5" customHeight="1">
      <c r="A2908" s="1425"/>
      <c r="B2908" s="543" t="s">
        <v>210</v>
      </c>
      <c r="C2908" s="1283" t="s">
        <v>55</v>
      </c>
      <c r="D2908" s="1284"/>
      <c r="E2908" s="1284"/>
      <c r="F2908" s="1284"/>
      <c r="G2908" s="1285"/>
      <c r="H2908" s="25" t="s">
        <v>161</v>
      </c>
      <c r="I2908" s="1252">
        <f>VLOOKUP($A2899,'Marks Entry'!$B$9:$FN$108,9,0)</f>
        <v>0</v>
      </c>
      <c r="J2908" s="1252"/>
      <c r="K2908" s="1252"/>
      <c r="L2908" s="1252"/>
      <c r="M2908" s="1252"/>
      <c r="N2908" s="1252"/>
      <c r="O2908" s="1253"/>
      <c r="P2908" s="1007"/>
    </row>
    <row r="2909" spans="1:16" s="73" customFormat="1" ht="19.5" customHeight="1">
      <c r="A2909" s="1425"/>
      <c r="B2909" s="543" t="s">
        <v>210</v>
      </c>
      <c r="C2909" s="1283" t="s">
        <v>56</v>
      </c>
      <c r="D2909" s="1284"/>
      <c r="E2909" s="1284"/>
      <c r="F2909" s="1284"/>
      <c r="G2909" s="1285"/>
      <c r="H2909" s="25" t="s">
        <v>161</v>
      </c>
      <c r="I2909" s="1251" t="str">
        <f>CONCATENATE('Marks Entry'!$G$4,'Marks Entry'!$J$4)</f>
        <v>6(A)</v>
      </c>
      <c r="J2909" s="1252"/>
      <c r="K2909" s="1252"/>
      <c r="L2909" s="1252"/>
      <c r="M2909" s="1252"/>
      <c r="N2909" s="1252"/>
      <c r="O2909" s="1253"/>
      <c r="P2909" s="1007"/>
    </row>
    <row r="2910" spans="1:16" s="73" customFormat="1" ht="19.5" customHeight="1" thickBot="1">
      <c r="A2910" s="1425"/>
      <c r="B2910" s="543" t="s">
        <v>210</v>
      </c>
      <c r="C2910" s="1254" t="s">
        <v>26</v>
      </c>
      <c r="D2910" s="1255"/>
      <c r="E2910" s="1255"/>
      <c r="F2910" s="1255"/>
      <c r="G2910" s="1256"/>
      <c r="H2910" s="61" t="s">
        <v>161</v>
      </c>
      <c r="I2910" s="1257">
        <f>VLOOKUP($A2899,'Marks Entry'!$B$9:$FN$108,10,0)</f>
        <v>0</v>
      </c>
      <c r="J2910" s="1257"/>
      <c r="K2910" s="1257"/>
      <c r="L2910" s="1257"/>
      <c r="M2910" s="1257"/>
      <c r="N2910" s="1257"/>
      <c r="O2910" s="1258"/>
      <c r="P2910" s="1007"/>
    </row>
    <row r="2911" spans="1:16" s="73" customFormat="1" ht="34.5" customHeight="1">
      <c r="A2911" s="1425"/>
      <c r="B2911" s="543" t="s">
        <v>210</v>
      </c>
      <c r="C2911" s="1259" t="s">
        <v>57</v>
      </c>
      <c r="D2911" s="1260"/>
      <c r="E2911" s="525" t="s">
        <v>82</v>
      </c>
      <c r="F2911" s="525" t="s">
        <v>83</v>
      </c>
      <c r="G2911" s="525" t="str">
        <f>'Marks Entry'!$R$5</f>
        <v>No Bag Day Activity</v>
      </c>
      <c r="H2911" s="521" t="s">
        <v>32</v>
      </c>
      <c r="I2911" s="1261" t="s">
        <v>58</v>
      </c>
      <c r="J2911" s="1262"/>
      <c r="K2911" s="522" t="s">
        <v>203</v>
      </c>
      <c r="L2911" s="1263" t="s">
        <v>94</v>
      </c>
      <c r="M2911" s="1264"/>
      <c r="N2911" s="535" t="s">
        <v>86</v>
      </c>
      <c r="O2911" s="1265" t="s">
        <v>101</v>
      </c>
      <c r="P2911" s="1007"/>
    </row>
    <row r="2912" spans="1:16" s="73" customFormat="1" ht="20.45" customHeight="1" thickBot="1">
      <c r="A2912" s="1425"/>
      <c r="B2912" s="543" t="s">
        <v>210</v>
      </c>
      <c r="C2912" s="1267" t="s">
        <v>59</v>
      </c>
      <c r="D2912" s="1268"/>
      <c r="E2912" s="549">
        <f>'Marks Entry'!$N$7</f>
        <v>10</v>
      </c>
      <c r="F2912" s="549">
        <f>'Marks Entry'!$Q$7</f>
        <v>10</v>
      </c>
      <c r="G2912" s="549">
        <f>'Marks Entry'!$T$7</f>
        <v>10</v>
      </c>
      <c r="H2912" s="111">
        <f>SUM(E2912:G2912)</f>
        <v>30</v>
      </c>
      <c r="I2912" s="1269">
        <f>'Marks Entry'!$X$7</f>
        <v>70</v>
      </c>
      <c r="J2912" s="1270"/>
      <c r="K2912" s="531">
        <f>SUM(H2912,I2912)</f>
        <v>100</v>
      </c>
      <c r="L2912" s="1330">
        <f>'Marks Entry'!$AA$7</f>
        <v>100</v>
      </c>
      <c r="M2912" s="1331"/>
      <c r="N2912" s="536">
        <f>H2912+I2912+L2912</f>
        <v>200</v>
      </c>
      <c r="O2912" s="1266"/>
      <c r="P2912" s="1007"/>
    </row>
    <row r="2913" spans="1:16" s="73" customFormat="1" ht="20.45" customHeight="1">
      <c r="A2913" s="1425"/>
      <c r="B2913" s="543" t="s">
        <v>210</v>
      </c>
      <c r="C2913" s="1324" t="str">
        <f>'Marks Entry'!$L$3</f>
        <v>HINDI</v>
      </c>
      <c r="D2913" s="1325"/>
      <c r="E2913" s="527">
        <f>IF($L2902="TC",0,IF($L2902="Nso",0,VLOOKUP($A2899,'Marks Entry'!$B$9:$FN$108,13,0)))</f>
        <v>0</v>
      </c>
      <c r="F2913" s="527">
        <f>IF($L2902="TC",0,IF($L2902="Nso",0,VLOOKUP($A2899,'Marks Entry'!$B$9:$FN$108,16,0)))</f>
        <v>0</v>
      </c>
      <c r="G2913" s="527">
        <f>IF($L2902="TC",0,IF($L2902="Nso",0,VLOOKUP($A2899,'Marks Entry'!$B$9:$FN$108,19,0)))</f>
        <v>0</v>
      </c>
      <c r="H2913" s="528">
        <f>SUM(E2913:G2913)</f>
        <v>0</v>
      </c>
      <c r="I2913" s="1326">
        <f>IF($L2902="TC",0,IF($L2902="Nso",0,VLOOKUP($A2899,'Marks Entry'!$B$9:$FN$108,23,0)))</f>
        <v>0</v>
      </c>
      <c r="J2913" s="1327"/>
      <c r="K2913" s="532">
        <f>SUM(H2913,I2913)</f>
        <v>0</v>
      </c>
      <c r="L2913" s="1328">
        <f>IF($L2902="TC",0,IF($L2902="Nso",0,VLOOKUP($A2899,'Marks Entry'!$B$9:$FN$108,26,0)))</f>
        <v>0</v>
      </c>
      <c r="M2913" s="1329"/>
      <c r="N2913" s="537">
        <f>SUM(H2913,I2913,L2913)</f>
        <v>0</v>
      </c>
      <c r="O2913" s="544" t="str">
        <f>IF($L2902="TC",0,IF($L2902="Nso",0,VLOOKUP($A2899,'Marks Entry'!$B$9:$FN$108,30,0)))</f>
        <v>E</v>
      </c>
      <c r="P2913" s="1007"/>
    </row>
    <row r="2914" spans="1:16" s="73" customFormat="1" ht="20.45" customHeight="1">
      <c r="A2914" s="1425"/>
      <c r="B2914" s="543" t="s">
        <v>210</v>
      </c>
      <c r="C2914" s="1271" t="str">
        <f>'Marks Entry'!$AF$3</f>
        <v>ENGLISH</v>
      </c>
      <c r="D2914" s="1272"/>
      <c r="E2914" s="527">
        <f>IF($L2902="TC",0,IF($L2902="Nso",0,VLOOKUP($A2899,'Marks Entry'!$B$9:$FN$108,33,0)))</f>
        <v>0</v>
      </c>
      <c r="F2914" s="527">
        <f>IF($L2902="TC",0,IF($L2902="Nso",0,VLOOKUP($A2899,'Marks Entry'!$B$9:$FN$108,36,0)))</f>
        <v>0</v>
      </c>
      <c r="G2914" s="527">
        <f>IF($L2902="TC",0,IF($L2902="Nso",0,VLOOKUP($A2899,'Marks Entry'!$B$9:$FN$108,39,0)))</f>
        <v>0</v>
      </c>
      <c r="H2914" s="529">
        <f t="shared" ref="H2914:H2918" si="237">SUM(E2914:G2914)</f>
        <v>0</v>
      </c>
      <c r="I2914" s="1273">
        <f>IF($L2902="TC",0,IF($L2902="Nso",0,VLOOKUP($A2899,'Marks Entry'!$B$9:$FN$108,43,0)))</f>
        <v>0</v>
      </c>
      <c r="J2914" s="1274"/>
      <c r="K2914" s="533">
        <f t="shared" ref="K2914:K2918" si="238">SUM(H2914,I2914)</f>
        <v>0</v>
      </c>
      <c r="L2914" s="1275">
        <f>IF($L2902="TC",0,IF($L2902="Nso",0,VLOOKUP($A2899,'Marks Entry'!$B$9:$FN$108,46,0)))</f>
        <v>0</v>
      </c>
      <c r="M2914" s="1276"/>
      <c r="N2914" s="537">
        <f t="shared" ref="N2914:N2918" si="239">SUM(H2914,I2914,L2914)</f>
        <v>0</v>
      </c>
      <c r="O2914" s="544" t="str">
        <f>IF($L2902="TC",0,IF($L2902="Nso",0,VLOOKUP($A2899,'Marks Entry'!$B$9:$FN$108,50,0)))</f>
        <v>E</v>
      </c>
      <c r="P2914" s="1007"/>
    </row>
    <row r="2915" spans="1:16" s="73" customFormat="1" ht="20.45" customHeight="1">
      <c r="A2915" s="1425"/>
      <c r="B2915" s="543" t="s">
        <v>210</v>
      </c>
      <c r="C2915" s="1271" t="str">
        <f>'Marks Entry'!$AZ$3</f>
        <v>SANSKRIT</v>
      </c>
      <c r="D2915" s="1272"/>
      <c r="E2915" s="527">
        <f>IF($L2902="TC",0,IF($L2902="Nso",0,VLOOKUP($A2899,'Marks Entry'!$B$9:$FN$108,53,0)))</f>
        <v>0</v>
      </c>
      <c r="F2915" s="527">
        <f>IF($L2902="TC",0,IF($L2902="TC",0,IF($L2902="Nso",0,VLOOKUP($A2899,'Marks Entry'!$B$9:$FN$108,56,0))))</f>
        <v>0</v>
      </c>
      <c r="G2915" s="527">
        <f>IF($L2902="TC",0,IF($L2902="TC",0,IF($L2902="Nso",0,VLOOKUP($A2899,'Marks Entry'!$B$9:$FN$108,59,0))))</f>
        <v>0</v>
      </c>
      <c r="H2915" s="529">
        <f t="shared" si="237"/>
        <v>0</v>
      </c>
      <c r="I2915" s="1273">
        <f>IF($L2902="TC",0,IF($L2902="Nso",0,VLOOKUP($A2899,'Marks Entry'!$B$9:$FN$108,63,0)))</f>
        <v>0</v>
      </c>
      <c r="J2915" s="1274"/>
      <c r="K2915" s="533">
        <f t="shared" si="238"/>
        <v>0</v>
      </c>
      <c r="L2915" s="1275">
        <f>IF($L2902="TC",0,IF($L2902="Nso",0,VLOOKUP($A2899,'Marks Entry'!$B$9:$FN$108,66,0)))</f>
        <v>0</v>
      </c>
      <c r="M2915" s="1276"/>
      <c r="N2915" s="537">
        <f t="shared" si="239"/>
        <v>0</v>
      </c>
      <c r="O2915" s="544" t="str">
        <f>IF($L2902="TC",0,IF($L2902="Nso",0,VLOOKUP($A2899,'Marks Entry'!$B$9:$FN$108,70,0)))</f>
        <v>E</v>
      </c>
      <c r="P2915" s="1007"/>
    </row>
    <row r="2916" spans="1:16" s="73" customFormat="1" ht="20.45" customHeight="1">
      <c r="A2916" s="1425"/>
      <c r="B2916" s="543" t="s">
        <v>210</v>
      </c>
      <c r="C2916" s="1271" t="str">
        <f>'Marks Entry'!$BT$3</f>
        <v>SCIENCE</v>
      </c>
      <c r="D2916" s="1272"/>
      <c r="E2916" s="527">
        <f>IF($L2902="TC",0,IF($L2902="Nso",0,VLOOKUP($A2899,'Marks Entry'!$B$9:$FN$108,73,0)))</f>
        <v>0</v>
      </c>
      <c r="F2916" s="527">
        <f>IF($L2902="TC",0,IF($L2902="Nso",0,VLOOKUP($A2899,'Marks Entry'!$B$9:$FN$108,76,0)))</f>
        <v>0</v>
      </c>
      <c r="G2916" s="527">
        <f>IF($L2902="TC",0,IF($L2902="Nso",0,VLOOKUP($A2899,'Marks Entry'!$B$9:$FN$108,79,0)))</f>
        <v>0</v>
      </c>
      <c r="H2916" s="529">
        <f t="shared" si="237"/>
        <v>0</v>
      </c>
      <c r="I2916" s="1273">
        <f>IF($L2902="TC",0,IF($L2902="Nso",0,VLOOKUP($A2899,'Marks Entry'!$B$9:$FN$108,83,0)))</f>
        <v>0</v>
      </c>
      <c r="J2916" s="1274"/>
      <c r="K2916" s="533">
        <f t="shared" si="238"/>
        <v>0</v>
      </c>
      <c r="L2916" s="1275">
        <f>IF($L2902="TC",0,IF($L2902="Nso",0,VLOOKUP($A2899,'Marks Entry'!$B$9:$FN$108,86,0)))</f>
        <v>0</v>
      </c>
      <c r="M2916" s="1276"/>
      <c r="N2916" s="537">
        <f t="shared" si="239"/>
        <v>0</v>
      </c>
      <c r="O2916" s="544" t="str">
        <f>IF($L2902="TC",0,IF($L2902="Nso",0,VLOOKUP($A2899,'Marks Entry'!$B$9:$FN$108,90,0)))</f>
        <v>E</v>
      </c>
      <c r="P2916" s="1007"/>
    </row>
    <row r="2917" spans="1:16" s="73" customFormat="1" ht="20.45" customHeight="1">
      <c r="A2917" s="1425"/>
      <c r="B2917" s="543" t="s">
        <v>210</v>
      </c>
      <c r="C2917" s="1271" t="str">
        <f>'Marks Entry'!$CN$3</f>
        <v>MATHEMATICS</v>
      </c>
      <c r="D2917" s="1272"/>
      <c r="E2917" s="527">
        <f>IF($L2902="TC",0,IF($L2902="Nso",0,VLOOKUP($A2899,'Marks Entry'!$B$9:$FN$108,93,0)))</f>
        <v>0</v>
      </c>
      <c r="F2917" s="527">
        <f>IF($L2902="TC",0,IF($L2902="Nso",0,VLOOKUP($A2899,'Marks Entry'!$B$9:$FN$108,96,0)))</f>
        <v>0</v>
      </c>
      <c r="G2917" s="527">
        <f>IF($L2902="TC",0,IF($L2902="Nso",0,VLOOKUP($A2899,'Marks Entry'!$B$9:$FN$108,99,0)))</f>
        <v>0</v>
      </c>
      <c r="H2917" s="529">
        <f t="shared" si="237"/>
        <v>0</v>
      </c>
      <c r="I2917" s="1273">
        <f>IF($L2902="TC",0,IF($L2902="Nso",0,VLOOKUP($A2899,'Marks Entry'!$B$9:$FN$108,103,0)))</f>
        <v>0</v>
      </c>
      <c r="J2917" s="1274"/>
      <c r="K2917" s="533">
        <f t="shared" si="238"/>
        <v>0</v>
      </c>
      <c r="L2917" s="1275">
        <f>IF($L2902="TC",0,IF($L2902="Nso",0,VLOOKUP($A2899,'Marks Entry'!$B$9:$FN$108,106,0)))</f>
        <v>0</v>
      </c>
      <c r="M2917" s="1276"/>
      <c r="N2917" s="537">
        <f t="shared" si="239"/>
        <v>0</v>
      </c>
      <c r="O2917" s="544" t="str">
        <f>IF($L2902="TC",0,IF($L2902="Nso",0,VLOOKUP($A2899,'Marks Entry'!$B$9:$FN$108,110,0)))</f>
        <v>E</v>
      </c>
      <c r="P2917" s="1007"/>
    </row>
    <row r="2918" spans="1:16" s="73" customFormat="1" ht="20.45" customHeight="1" thickBot="1">
      <c r="A2918" s="1425"/>
      <c r="B2918" s="543" t="s">
        <v>210</v>
      </c>
      <c r="C2918" s="1277" t="str">
        <f>'Marks Entry'!$DH$3</f>
        <v>SOCIAL SCIENCE</v>
      </c>
      <c r="D2918" s="1278"/>
      <c r="E2918" s="527">
        <f>IF($L2902="TC",0,IF($L2902="Nso",0,VLOOKUP($A2899,'Marks Entry'!$B$9:$FN$108,113,0)))</f>
        <v>0</v>
      </c>
      <c r="F2918" s="527">
        <f>IF($L2902="TC",0,IF($L2902="Nso",0,VLOOKUP($A2899,'Marks Entry'!$B$9:$FN$108,116,0)))</f>
        <v>0</v>
      </c>
      <c r="G2918" s="527">
        <f>IF($L2902="TC",0,IF($L2902="Nso",0,VLOOKUP($A2899,'Marks Entry'!$B$9:$FN$108,119,0)))</f>
        <v>0</v>
      </c>
      <c r="H2918" s="530">
        <f t="shared" si="237"/>
        <v>0</v>
      </c>
      <c r="I2918" s="1279">
        <f>IF($L2902="TC",0,IF($L2902="Nso",0,VLOOKUP($A2899,'Marks Entry'!$B$9:$FN$108,123,0)))</f>
        <v>0</v>
      </c>
      <c r="J2918" s="1280"/>
      <c r="K2918" s="534">
        <f t="shared" si="238"/>
        <v>0</v>
      </c>
      <c r="L2918" s="1281">
        <f>IF($L2902="TC",0,IF($L2902="Nso",0,VLOOKUP($A2899,'Marks Entry'!$B$9:$FN$108,126,0)))</f>
        <v>0</v>
      </c>
      <c r="M2918" s="1282"/>
      <c r="N2918" s="537">
        <f t="shared" si="239"/>
        <v>0</v>
      </c>
      <c r="O2918" s="544" t="str">
        <f>IF($L2902="TC",0,IF($L2902="Nso",0,VLOOKUP($A2899,'Marks Entry'!$B$9:$FN$108,130,0)))</f>
        <v>E</v>
      </c>
      <c r="P2918" s="1007"/>
    </row>
    <row r="2919" spans="1:16" s="73" customFormat="1" ht="20.45" customHeight="1">
      <c r="A2919" s="1425"/>
      <c r="B2919" s="543" t="s">
        <v>210</v>
      </c>
      <c r="C2919" s="1350" t="s">
        <v>87</v>
      </c>
      <c r="D2919" s="1351"/>
      <c r="E2919" s="1352"/>
      <c r="F2919" s="1356" t="s">
        <v>88</v>
      </c>
      <c r="G2919" s="1357"/>
      <c r="H2919" s="1358" t="s">
        <v>89</v>
      </c>
      <c r="I2919" s="1358"/>
      <c r="J2919" s="1359" t="s">
        <v>44</v>
      </c>
      <c r="K2919" s="1360"/>
      <c r="L2919" s="236" t="s">
        <v>95</v>
      </c>
      <c r="M2919" s="691" t="s">
        <v>208</v>
      </c>
      <c r="N2919" s="200" t="s">
        <v>42</v>
      </c>
      <c r="O2919" s="545" t="s">
        <v>46</v>
      </c>
      <c r="P2919" s="1007"/>
    </row>
    <row r="2920" spans="1:16" s="73" customFormat="1" ht="20.45" customHeight="1" thickBot="1">
      <c r="A2920" s="1425"/>
      <c r="B2920" s="543" t="s">
        <v>210</v>
      </c>
      <c r="C2920" s="1353"/>
      <c r="D2920" s="1354"/>
      <c r="E2920" s="1355"/>
      <c r="F2920" s="1361">
        <f>IF($L2902="TC",0,IF($L2902="Nso",0,VLOOKUP($A2899,'Marks Entry'!$B$9:$FN$108,161,0)))</f>
        <v>1200</v>
      </c>
      <c r="G2920" s="1362"/>
      <c r="H2920" s="1363">
        <f>IF($L2902="TC",0,IF($L2902="Nso",0,VLOOKUP($A2899,'Marks Entry'!$B$9:$FN$108,162,0)))</f>
        <v>0</v>
      </c>
      <c r="I2920" s="1363"/>
      <c r="J2920" s="1364">
        <f>IF($L2902="TC",0,IF($L2902="Nso",0,VLOOKUP($A2899,'Marks Entry'!$B$9:$FN$108,163,0)))</f>
        <v>0</v>
      </c>
      <c r="K2920" s="1365"/>
      <c r="L2920" s="237" t="str">
        <f>IF($L2902="TC",0,IF($L2902="Nso",0,VLOOKUP($A2899,'Marks Entry'!$B$9:$FN$108,164,0)))</f>
        <v/>
      </c>
      <c r="M2920" s="237" t="str">
        <f>IF($L2902="TC",0,IF($L2902="Nso",0,VLOOKUP($A2899,'Marks Entry'!$B$9:$FN$108,165,0)))</f>
        <v/>
      </c>
      <c r="N2920" s="542" t="str">
        <f>IF($L2902="TC","TC",IF($L2902="Nso","NSO",VLOOKUP($A2899,'Marks Entry'!$B$9:$FN$108,166,0)))</f>
        <v>PROMOTED</v>
      </c>
      <c r="O2920" s="546" t="str">
        <f>IF($L2902="Nso",0,VLOOKUP($A2899,'Marks Entry'!$B$9:$FN$108,168,0))</f>
        <v/>
      </c>
      <c r="P2920" s="1007"/>
    </row>
    <row r="2921" spans="1:16" s="73" customFormat="1" ht="20.45" customHeight="1">
      <c r="A2921" s="1425"/>
      <c r="B2921" s="543" t="s">
        <v>210</v>
      </c>
      <c r="C2921" s="1332" t="s">
        <v>62</v>
      </c>
      <c r="D2921" s="1333"/>
      <c r="E2921" s="1333"/>
      <c r="F2921" s="1333"/>
      <c r="G2921" s="1333"/>
      <c r="H2921" s="1333"/>
      <c r="I2921" s="1334"/>
      <c r="J2921" s="1335" t="s">
        <v>63</v>
      </c>
      <c r="K2921" s="1335"/>
      <c r="L2921" s="1336"/>
      <c r="M2921" s="238">
        <f>IF($L2902="TC",0,IF($L2902="Nso",0,VLOOKUP($A2899,'Marks Entry'!$B$9:$FN$108,158,0)))</f>
        <v>0</v>
      </c>
      <c r="N2921" s="1337" t="s">
        <v>104</v>
      </c>
      <c r="O2921" s="1338"/>
      <c r="P2921" s="1007"/>
    </row>
    <row r="2922" spans="1:16" s="73" customFormat="1" ht="20.45" customHeight="1" thickBot="1">
      <c r="A2922" s="1425"/>
      <c r="B2922" s="543" t="s">
        <v>210</v>
      </c>
      <c r="C2922" s="1339" t="s">
        <v>57</v>
      </c>
      <c r="D2922" s="1340"/>
      <c r="E2922" s="1340"/>
      <c r="F2922" s="1341" t="s">
        <v>168</v>
      </c>
      <c r="G2922" s="1341"/>
      <c r="H2922" s="1341"/>
      <c r="I2922" s="523" t="s">
        <v>50</v>
      </c>
      <c r="J2922" s="1342" t="s">
        <v>64</v>
      </c>
      <c r="K2922" s="1342"/>
      <c r="L2922" s="1343"/>
      <c r="M2922" s="239">
        <f>IF($L2902="TC",0,IF($L2902="Nso",0,VLOOKUP($A2899,'Marks Entry'!$B$9:$FN$108,159,0)))</f>
        <v>0</v>
      </c>
      <c r="N2922" s="1344" t="str">
        <f>IF($L2902="TC",0,IF($L2902="Nso",0,VLOOKUP($A2899,'Marks Entry'!$B$9:$FN$108,160,0)))</f>
        <v/>
      </c>
      <c r="O2922" s="1345"/>
      <c r="P2922" s="1007"/>
    </row>
    <row r="2923" spans="1:16" s="73" customFormat="1" ht="20.45" customHeight="1">
      <c r="A2923" s="1425"/>
      <c r="B2923" s="543" t="s">
        <v>210</v>
      </c>
      <c r="C2923" s="1339"/>
      <c r="D2923" s="1340"/>
      <c r="E2923" s="1340"/>
      <c r="F2923" s="1341"/>
      <c r="G2923" s="1341"/>
      <c r="H2923" s="1341"/>
      <c r="I2923" s="524" t="s">
        <v>102</v>
      </c>
      <c r="J2923" s="1346" t="s">
        <v>65</v>
      </c>
      <c r="K2923" s="1346"/>
      <c r="L2923" s="1347"/>
      <c r="M2923" s="1348" t="str">
        <f>IF($L2902="TC",0,IF($L2902="Nso",0,VLOOKUP($A2899,'Marks Entry'!$B$9:$FN$108,169,0)))</f>
        <v>Need Improvement</v>
      </c>
      <c r="N2923" s="1348"/>
      <c r="O2923" s="1349"/>
      <c r="P2923" s="1007"/>
    </row>
    <row r="2924" spans="1:16" s="73" customFormat="1" ht="20.45" customHeight="1">
      <c r="A2924" s="1425"/>
      <c r="B2924" s="543" t="s">
        <v>210</v>
      </c>
      <c r="C2924" s="1397" t="str">
        <f>'Marks Entry'!$EB$3</f>
        <v>Work Exp.</v>
      </c>
      <c r="D2924" s="1398"/>
      <c r="E2924" s="1399"/>
      <c r="F2924" s="1400" t="str">
        <f>IF($L2902="TC",0,IF($L2902="Nso",0,VLOOKUP($A2899,'Marks Entry'!$B$9:$GM$108,186,0)))</f>
        <v>0/100</v>
      </c>
      <c r="G2924" s="1400"/>
      <c r="H2924" s="1400"/>
      <c r="I2924" s="59" t="str">
        <f>IF($L2902="TC",0,IF($L2902="Nso",0,VLOOKUP($A2899,'Marks Entry'!$B$9:$GM$108,139,0)))</f>
        <v>E</v>
      </c>
      <c r="J2924" s="1401" t="s">
        <v>81</v>
      </c>
      <c r="K2924" s="1401"/>
      <c r="L2924" s="1402"/>
      <c r="M2924" s="1403">
        <f>'Marks Entry'!$AA$2</f>
        <v>45041</v>
      </c>
      <c r="N2924" s="1403"/>
      <c r="O2924" s="1404"/>
      <c r="P2924" s="1007"/>
    </row>
    <row r="2925" spans="1:16" s="73" customFormat="1" ht="20.45" customHeight="1">
      <c r="A2925" s="1425"/>
      <c r="B2925" s="543" t="s">
        <v>210</v>
      </c>
      <c r="C2925" s="1405" t="str">
        <f>'Marks Entry'!$EK$3</f>
        <v>Art Edu.</v>
      </c>
      <c r="D2925" s="1400"/>
      <c r="E2925" s="1400"/>
      <c r="F2925" s="1406" t="str">
        <f>IF($L2902="TC",0,IF($L2902="Nso",0,VLOOKUP($A2899,'Marks Entry'!$B$9:$GM$108,190,0)))</f>
        <v>0/100</v>
      </c>
      <c r="G2925" s="1407"/>
      <c r="H2925" s="1408"/>
      <c r="I2925" s="59" t="str">
        <f>IF($L2902="TC",0,IF($L2902="Nso",0,VLOOKUP($A2899,'Marks Entry'!$B$9:$GM$108,148,0)))</f>
        <v>E</v>
      </c>
      <c r="J2925" s="1409"/>
      <c r="K2925" s="1409"/>
      <c r="L2925" s="1410"/>
      <c r="M2925" s="1410"/>
      <c r="N2925" s="1410"/>
      <c r="O2925" s="1411"/>
      <c r="P2925" s="1007"/>
    </row>
    <row r="2926" spans="1:16" s="73" customFormat="1" ht="20.45" customHeight="1">
      <c r="A2926" s="1425"/>
      <c r="B2926" s="543" t="s">
        <v>210</v>
      </c>
      <c r="C2926" s="1366" t="str">
        <f>'Marks Entry'!$ET$3</f>
        <v>HEALTH &amp; PHY. EDU.</v>
      </c>
      <c r="D2926" s="1367"/>
      <c r="E2926" s="1367"/>
      <c r="F2926" s="1368" t="str">
        <f>IF($L2902="TC",0,IF($L2902="Nso",0,VLOOKUP($A2899,'Marks Entry'!$B$9:$GM$108,194,0)))</f>
        <v>0/100</v>
      </c>
      <c r="G2926" s="1369"/>
      <c r="H2926" s="1370"/>
      <c r="I2926" s="59" t="str">
        <f>IF($L2902="TC",0,IF($L2902="Nso",0,VLOOKUP($A2899,'Marks Entry'!$B$9:$GM$108,157,0)))</f>
        <v>E</v>
      </c>
      <c r="J2926" s="1371" t="s">
        <v>77</v>
      </c>
      <c r="K2926" s="1372"/>
      <c r="L2926" s="1373"/>
      <c r="M2926" s="1377"/>
      <c r="N2926" s="1372"/>
      <c r="O2926" s="1378"/>
      <c r="P2926" s="1007"/>
    </row>
    <row r="2927" spans="1:16" s="73" customFormat="1" ht="20.45" customHeight="1">
      <c r="A2927" s="1425"/>
      <c r="B2927" s="543" t="s">
        <v>210</v>
      </c>
      <c r="C2927" s="1381" t="s">
        <v>66</v>
      </c>
      <c r="D2927" s="1382"/>
      <c r="E2927" s="1382"/>
      <c r="F2927" s="1382"/>
      <c r="G2927" s="1382"/>
      <c r="H2927" s="1382"/>
      <c r="I2927" s="1383"/>
      <c r="J2927" s="1374"/>
      <c r="K2927" s="1375"/>
      <c r="L2927" s="1376"/>
      <c r="M2927" s="1379"/>
      <c r="N2927" s="1375"/>
      <c r="O2927" s="1380"/>
      <c r="P2927" s="1007"/>
    </row>
    <row r="2928" spans="1:16" s="73" customFormat="1" ht="20.45" customHeight="1" thickBot="1">
      <c r="A2928" s="1425"/>
      <c r="B2928" s="543" t="s">
        <v>210</v>
      </c>
      <c r="C2928" s="60" t="s">
        <v>67</v>
      </c>
      <c r="D2928" s="1384" t="s">
        <v>72</v>
      </c>
      <c r="E2928" s="1385"/>
      <c r="F2928" s="1384" t="s">
        <v>73</v>
      </c>
      <c r="G2928" s="1386"/>
      <c r="H2928" s="1386"/>
      <c r="I2928" s="1387"/>
      <c r="J2928" s="1388" t="s">
        <v>78</v>
      </c>
      <c r="K2928" s="1389"/>
      <c r="L2928" s="1389"/>
      <c r="M2928" s="1389"/>
      <c r="N2928" s="1389"/>
      <c r="O2928" s="1390"/>
      <c r="P2928" s="1007"/>
    </row>
    <row r="2929" spans="1:16" s="73" customFormat="1" ht="20.45" customHeight="1">
      <c r="A2929" s="1425"/>
      <c r="B2929" s="543" t="s">
        <v>210</v>
      </c>
      <c r="C2929" s="690" t="s">
        <v>68</v>
      </c>
      <c r="D2929" s="1328" t="s">
        <v>211</v>
      </c>
      <c r="E2929" s="1327"/>
      <c r="F2929" s="1394" t="s">
        <v>74</v>
      </c>
      <c r="G2929" s="1395"/>
      <c r="H2929" s="1395"/>
      <c r="I2929" s="1396"/>
      <c r="J2929" s="1391"/>
      <c r="K2929" s="1392"/>
      <c r="L2929" s="1392"/>
      <c r="M2929" s="1392"/>
      <c r="N2929" s="1392"/>
      <c r="O2929" s="1393"/>
      <c r="P2929" s="1007"/>
    </row>
    <row r="2930" spans="1:16" s="73" customFormat="1" ht="20.45" customHeight="1">
      <c r="A2930" s="1425"/>
      <c r="B2930" s="543" t="s">
        <v>210</v>
      </c>
      <c r="C2930" s="689" t="s">
        <v>69</v>
      </c>
      <c r="D2930" s="1275" t="s">
        <v>212</v>
      </c>
      <c r="E2930" s="1274"/>
      <c r="F2930" s="1413" t="s">
        <v>75</v>
      </c>
      <c r="G2930" s="1414"/>
      <c r="H2930" s="1414"/>
      <c r="I2930" s="1415"/>
      <c r="J2930" s="1391"/>
      <c r="K2930" s="1392"/>
      <c r="L2930" s="1392"/>
      <c r="M2930" s="1392"/>
      <c r="N2930" s="1392"/>
      <c r="O2930" s="1393"/>
      <c r="P2930" s="1007"/>
    </row>
    <row r="2931" spans="1:16" s="73" customFormat="1" ht="20.45" customHeight="1">
      <c r="A2931" s="1425"/>
      <c r="B2931" s="543" t="s">
        <v>210</v>
      </c>
      <c r="C2931" s="689" t="s">
        <v>71</v>
      </c>
      <c r="D2931" s="1275" t="s">
        <v>213</v>
      </c>
      <c r="E2931" s="1274"/>
      <c r="F2931" s="1413" t="s">
        <v>76</v>
      </c>
      <c r="G2931" s="1414"/>
      <c r="H2931" s="1414"/>
      <c r="I2931" s="1415"/>
      <c r="J2931" s="1416" t="s">
        <v>90</v>
      </c>
      <c r="K2931" s="1417"/>
      <c r="L2931" s="1417"/>
      <c r="M2931" s="1417"/>
      <c r="N2931" s="1417"/>
      <c r="O2931" s="1418"/>
      <c r="P2931" s="1007"/>
    </row>
    <row r="2932" spans="1:16" s="73" customFormat="1" ht="20.45" customHeight="1">
      <c r="A2932" s="1425"/>
      <c r="B2932" s="543" t="s">
        <v>210</v>
      </c>
      <c r="C2932" s="689" t="s">
        <v>70</v>
      </c>
      <c r="D2932" s="1275" t="s">
        <v>214</v>
      </c>
      <c r="E2932" s="1274"/>
      <c r="F2932" s="1413" t="s">
        <v>103</v>
      </c>
      <c r="G2932" s="1414"/>
      <c r="H2932" s="1414"/>
      <c r="I2932" s="1415"/>
      <c r="J2932" s="1416"/>
      <c r="K2932" s="1417"/>
      <c r="L2932" s="1417"/>
      <c r="M2932" s="1417"/>
      <c r="N2932" s="1417"/>
      <c r="O2932" s="1418"/>
      <c r="P2932" s="1007"/>
    </row>
    <row r="2933" spans="1:16" s="73" customFormat="1" ht="20.45" customHeight="1" thickBot="1">
      <c r="A2933" s="1425"/>
      <c r="B2933" s="547" t="s">
        <v>210</v>
      </c>
      <c r="C2933" s="548" t="s">
        <v>153</v>
      </c>
      <c r="D2933" s="1281" t="s">
        <v>215</v>
      </c>
      <c r="E2933" s="1280"/>
      <c r="F2933" s="1422" t="s">
        <v>216</v>
      </c>
      <c r="G2933" s="1423"/>
      <c r="H2933" s="1423"/>
      <c r="I2933" s="1424"/>
      <c r="J2933" s="1419"/>
      <c r="K2933" s="1420"/>
      <c r="L2933" s="1420"/>
      <c r="M2933" s="1420"/>
      <c r="N2933" s="1420"/>
      <c r="O2933" s="1421"/>
      <c r="P2933" s="1007"/>
    </row>
    <row r="2934" spans="1:16" s="73" customFormat="1" ht="9.75" customHeight="1">
      <c r="A2934" s="1303"/>
      <c r="B2934" s="1303"/>
      <c r="C2934" s="1303"/>
      <c r="D2934" s="1303"/>
      <c r="E2934" s="1303"/>
      <c r="F2934" s="1303"/>
      <c r="G2934" s="1303"/>
      <c r="H2934" s="1303"/>
      <c r="I2934" s="1303"/>
      <c r="J2934" s="1303"/>
      <c r="K2934" s="1303"/>
      <c r="L2934" s="1303"/>
      <c r="M2934" s="1303"/>
      <c r="N2934" s="1303"/>
      <c r="O2934" s="1303"/>
      <c r="P2934" s="1303"/>
    </row>
    <row r="2935" spans="1:16" s="73" customFormat="1" ht="17.25" customHeight="1" thickBot="1">
      <c r="A2935" s="241">
        <f>A2899+1</f>
        <v>81</v>
      </c>
      <c r="B2935" s="1302" t="s">
        <v>53</v>
      </c>
      <c r="C2935" s="1302"/>
      <c r="D2935" s="1302"/>
      <c r="E2935" s="1302"/>
      <c r="F2935" s="1302"/>
      <c r="G2935" s="1302"/>
      <c r="H2935" s="1302"/>
      <c r="I2935" s="1302"/>
      <c r="J2935" s="1302"/>
      <c r="K2935" s="1302"/>
      <c r="L2935" s="1302"/>
      <c r="M2935" s="1302"/>
      <c r="N2935" s="1302"/>
      <c r="O2935" s="1302"/>
      <c r="P2935" s="1007"/>
    </row>
    <row r="2936" spans="1:16" s="73" customFormat="1" ht="44.25" customHeight="1">
      <c r="A2936" s="1425"/>
      <c r="B2936" s="1304" t="str">
        <f>IF(L2938&gt;0,CONCATENATE(I2938,L2938),0)</f>
        <v>Roll No.:-981</v>
      </c>
      <c r="C2936" s="1306"/>
      <c r="D2936" s="1308" t="str">
        <f>Master!$E$8</f>
        <v>Govt. Sr. Secondary School Raimalwada</v>
      </c>
      <c r="E2936" s="1309"/>
      <c r="F2936" s="1309"/>
      <c r="G2936" s="1309"/>
      <c r="H2936" s="1309"/>
      <c r="I2936" s="1309"/>
      <c r="J2936" s="1309"/>
      <c r="K2936" s="1309"/>
      <c r="L2936" s="1309"/>
      <c r="M2936" s="1309"/>
      <c r="N2936" s="1309"/>
      <c r="O2936" s="1310"/>
      <c r="P2936" s="1007"/>
    </row>
    <row r="2937" spans="1:16" s="73" customFormat="1" ht="26.25" customHeight="1" thickBot="1">
      <c r="A2937" s="1425"/>
      <c r="B2937" s="1305"/>
      <c r="C2937" s="1307"/>
      <c r="D2937" s="1311" t="str">
        <f>Master!$E$11</f>
        <v>P.S.-Bapini (Jodhpur)</v>
      </c>
      <c r="E2937" s="1311"/>
      <c r="F2937" s="1311"/>
      <c r="G2937" s="1311"/>
      <c r="H2937" s="1311"/>
      <c r="I2937" s="1311"/>
      <c r="J2937" s="1311"/>
      <c r="K2937" s="1311"/>
      <c r="L2937" s="1311"/>
      <c r="M2937" s="1311"/>
      <c r="N2937" s="1311"/>
      <c r="O2937" s="1312"/>
      <c r="P2937" s="1007"/>
    </row>
    <row r="2938" spans="1:16" s="73" customFormat="1" ht="15" customHeight="1">
      <c r="A2938" s="1425"/>
      <c r="B2938" s="1313"/>
      <c r="C2938" s="1314" t="s">
        <v>163</v>
      </c>
      <c r="D2938" s="1315"/>
      <c r="E2938" s="1315"/>
      <c r="F2938" s="1315"/>
      <c r="G2938" s="1315"/>
      <c r="H2938" s="1316"/>
      <c r="I2938" s="1320" t="s">
        <v>125</v>
      </c>
      <c r="J2938" s="1321"/>
      <c r="K2938" s="1321"/>
      <c r="L2938" s="1286">
        <f>VLOOKUP(A2935,'Marks Entry'!$B$9:$G$108,6)</f>
        <v>981</v>
      </c>
      <c r="M2938" s="1288" t="str">
        <f>CONCATENATE('Marks Entry'!$C$3,"0",'Marks Entry'!$G$3)</f>
        <v>School U-Dise Code :-08151106901</v>
      </c>
      <c r="N2938" s="1289"/>
      <c r="O2938" s="1290"/>
      <c r="P2938" s="1007"/>
    </row>
    <row r="2939" spans="1:16" s="73" customFormat="1" ht="15" customHeight="1">
      <c r="A2939" s="1425"/>
      <c r="B2939" s="1313"/>
      <c r="C2939" s="1314"/>
      <c r="D2939" s="1315"/>
      <c r="E2939" s="1315"/>
      <c r="F2939" s="1315"/>
      <c r="G2939" s="1315"/>
      <c r="H2939" s="1316"/>
      <c r="I2939" s="1320"/>
      <c r="J2939" s="1321"/>
      <c r="K2939" s="1321"/>
      <c r="L2939" s="1286"/>
      <c r="M2939" s="1291" t="str">
        <f>CONCATENATE('Marks Entry'!$I$3,'Marks Entry'!$J$3)</f>
        <v>Session :-2022-23</v>
      </c>
      <c r="N2939" s="1292"/>
      <c r="O2939" s="1293"/>
      <c r="P2939" s="1007"/>
    </row>
    <row r="2940" spans="1:16" s="73" customFormat="1" ht="15" customHeight="1" thickBot="1">
      <c r="A2940" s="1425"/>
      <c r="B2940" s="1313"/>
      <c r="C2940" s="1317"/>
      <c r="D2940" s="1318"/>
      <c r="E2940" s="1318"/>
      <c r="F2940" s="1318"/>
      <c r="G2940" s="1318"/>
      <c r="H2940" s="1319"/>
      <c r="I2940" s="1322"/>
      <c r="J2940" s="1323"/>
      <c r="K2940" s="1323"/>
      <c r="L2940" s="1287"/>
      <c r="M2940" s="1294"/>
      <c r="N2940" s="1295"/>
      <c r="O2940" s="1296"/>
      <c r="P2940" s="1007"/>
    </row>
    <row r="2941" spans="1:16" s="73" customFormat="1" ht="19.5" customHeight="1">
      <c r="A2941" s="1425"/>
      <c r="B2941" s="543" t="s">
        <v>210</v>
      </c>
      <c r="C2941" s="1297" t="s">
        <v>21</v>
      </c>
      <c r="D2941" s="1298"/>
      <c r="E2941" s="1298"/>
      <c r="F2941" s="1298"/>
      <c r="G2941" s="1299"/>
      <c r="H2941" s="13" t="s">
        <v>161</v>
      </c>
      <c r="I2941" s="1300">
        <f>VLOOKUP($A2935,'Marks Entry'!$B$9:$FN$108,4,0)</f>
        <v>0</v>
      </c>
      <c r="J2941" s="1300"/>
      <c r="K2941" s="1300"/>
      <c r="L2941" s="1300"/>
      <c r="M2941" s="1300"/>
      <c r="N2941" s="1300"/>
      <c r="O2941" s="1301"/>
      <c r="P2941" s="1007"/>
    </row>
    <row r="2942" spans="1:16" s="73" customFormat="1" ht="19.5" customHeight="1">
      <c r="A2942" s="1425"/>
      <c r="B2942" s="543" t="s">
        <v>210</v>
      </c>
      <c r="C2942" s="1283" t="s">
        <v>23</v>
      </c>
      <c r="D2942" s="1284"/>
      <c r="E2942" s="1284"/>
      <c r="F2942" s="1284"/>
      <c r="G2942" s="1285"/>
      <c r="H2942" s="25" t="s">
        <v>161</v>
      </c>
      <c r="I2942" s="1252">
        <f>VLOOKUP($A2935,'Marks Entry'!$B$9:$FN$108,7,0)</f>
        <v>0</v>
      </c>
      <c r="J2942" s="1252"/>
      <c r="K2942" s="1252"/>
      <c r="L2942" s="1252"/>
      <c r="M2942" s="1252"/>
      <c r="N2942" s="1252"/>
      <c r="O2942" s="1253"/>
      <c r="P2942" s="1007"/>
    </row>
    <row r="2943" spans="1:16" s="73" customFormat="1" ht="19.5" customHeight="1">
      <c r="A2943" s="1425"/>
      <c r="B2943" s="543" t="s">
        <v>210</v>
      </c>
      <c r="C2943" s="1283" t="s">
        <v>24</v>
      </c>
      <c r="D2943" s="1284"/>
      <c r="E2943" s="1284"/>
      <c r="F2943" s="1284"/>
      <c r="G2943" s="1285"/>
      <c r="H2943" s="25" t="s">
        <v>161</v>
      </c>
      <c r="I2943" s="1252">
        <f>VLOOKUP($A2935,'Marks Entry'!$B$9:$FN$108,8,0)</f>
        <v>0</v>
      </c>
      <c r="J2943" s="1252"/>
      <c r="K2943" s="1252"/>
      <c r="L2943" s="1252"/>
      <c r="M2943" s="1252"/>
      <c r="N2943" s="1252"/>
      <c r="O2943" s="1253"/>
      <c r="P2943" s="1007"/>
    </row>
    <row r="2944" spans="1:16" s="73" customFormat="1" ht="19.5" customHeight="1">
      <c r="A2944" s="1425"/>
      <c r="B2944" s="543" t="s">
        <v>210</v>
      </c>
      <c r="C2944" s="1283" t="s">
        <v>55</v>
      </c>
      <c r="D2944" s="1284"/>
      <c r="E2944" s="1284"/>
      <c r="F2944" s="1284"/>
      <c r="G2944" s="1285"/>
      <c r="H2944" s="25" t="s">
        <v>161</v>
      </c>
      <c r="I2944" s="1252">
        <f>VLOOKUP($A2935,'Marks Entry'!$B$9:$FN$108,9,0)</f>
        <v>0</v>
      </c>
      <c r="J2944" s="1252"/>
      <c r="K2944" s="1252"/>
      <c r="L2944" s="1252"/>
      <c r="M2944" s="1252"/>
      <c r="N2944" s="1252"/>
      <c r="O2944" s="1253"/>
      <c r="P2944" s="1007"/>
    </row>
    <row r="2945" spans="1:16" s="73" customFormat="1" ht="19.5" customHeight="1">
      <c r="A2945" s="1425"/>
      <c r="B2945" s="543" t="s">
        <v>210</v>
      </c>
      <c r="C2945" s="1283" t="s">
        <v>56</v>
      </c>
      <c r="D2945" s="1284"/>
      <c r="E2945" s="1284"/>
      <c r="F2945" s="1284"/>
      <c r="G2945" s="1285"/>
      <c r="H2945" s="25" t="s">
        <v>161</v>
      </c>
      <c r="I2945" s="1251" t="str">
        <f>CONCATENATE('Marks Entry'!$G$4,'Marks Entry'!$J$4)</f>
        <v>6(A)</v>
      </c>
      <c r="J2945" s="1252"/>
      <c r="K2945" s="1252"/>
      <c r="L2945" s="1252"/>
      <c r="M2945" s="1252"/>
      <c r="N2945" s="1252"/>
      <c r="O2945" s="1253"/>
      <c r="P2945" s="1007"/>
    </row>
    <row r="2946" spans="1:16" s="73" customFormat="1" ht="19.5" customHeight="1" thickBot="1">
      <c r="A2946" s="1425"/>
      <c r="B2946" s="543" t="s">
        <v>210</v>
      </c>
      <c r="C2946" s="1254" t="s">
        <v>26</v>
      </c>
      <c r="D2946" s="1255"/>
      <c r="E2946" s="1255"/>
      <c r="F2946" s="1255"/>
      <c r="G2946" s="1256"/>
      <c r="H2946" s="61" t="s">
        <v>161</v>
      </c>
      <c r="I2946" s="1257">
        <f>VLOOKUP($A2935,'Marks Entry'!$B$9:$FN$108,10,0)</f>
        <v>0</v>
      </c>
      <c r="J2946" s="1257"/>
      <c r="K2946" s="1257"/>
      <c r="L2946" s="1257"/>
      <c r="M2946" s="1257"/>
      <c r="N2946" s="1257"/>
      <c r="O2946" s="1258"/>
      <c r="P2946" s="1007"/>
    </row>
    <row r="2947" spans="1:16" s="73" customFormat="1" ht="34.5" customHeight="1">
      <c r="A2947" s="1425"/>
      <c r="B2947" s="543" t="s">
        <v>210</v>
      </c>
      <c r="C2947" s="1259" t="s">
        <v>57</v>
      </c>
      <c r="D2947" s="1260"/>
      <c r="E2947" s="525" t="s">
        <v>82</v>
      </c>
      <c r="F2947" s="525" t="s">
        <v>83</v>
      </c>
      <c r="G2947" s="525" t="str">
        <f>'Marks Entry'!$R$5</f>
        <v>No Bag Day Activity</v>
      </c>
      <c r="H2947" s="521" t="s">
        <v>32</v>
      </c>
      <c r="I2947" s="1261" t="s">
        <v>58</v>
      </c>
      <c r="J2947" s="1262"/>
      <c r="K2947" s="522" t="s">
        <v>203</v>
      </c>
      <c r="L2947" s="1263" t="s">
        <v>94</v>
      </c>
      <c r="M2947" s="1264"/>
      <c r="N2947" s="535" t="s">
        <v>86</v>
      </c>
      <c r="O2947" s="1265" t="s">
        <v>101</v>
      </c>
      <c r="P2947" s="1007"/>
    </row>
    <row r="2948" spans="1:16" s="73" customFormat="1" ht="20.45" customHeight="1" thickBot="1">
      <c r="A2948" s="1425"/>
      <c r="B2948" s="543" t="s">
        <v>210</v>
      </c>
      <c r="C2948" s="1267" t="s">
        <v>59</v>
      </c>
      <c r="D2948" s="1268"/>
      <c r="E2948" s="549">
        <f>'Marks Entry'!$N$7</f>
        <v>10</v>
      </c>
      <c r="F2948" s="549">
        <f>'Marks Entry'!$Q$7</f>
        <v>10</v>
      </c>
      <c r="G2948" s="549">
        <f>'Marks Entry'!$T$7</f>
        <v>10</v>
      </c>
      <c r="H2948" s="111">
        <f>SUM(E2948:G2948)</f>
        <v>30</v>
      </c>
      <c r="I2948" s="1269">
        <f>'Marks Entry'!$X$7</f>
        <v>70</v>
      </c>
      <c r="J2948" s="1270"/>
      <c r="K2948" s="531">
        <f>SUM(H2948,I2948)</f>
        <v>100</v>
      </c>
      <c r="L2948" s="1330">
        <f>'Marks Entry'!$AA$7</f>
        <v>100</v>
      </c>
      <c r="M2948" s="1331"/>
      <c r="N2948" s="536">
        <f>H2948+I2948+L2948</f>
        <v>200</v>
      </c>
      <c r="O2948" s="1266"/>
      <c r="P2948" s="1007"/>
    </row>
    <row r="2949" spans="1:16" s="73" customFormat="1" ht="20.45" customHeight="1">
      <c r="A2949" s="1425"/>
      <c r="B2949" s="543" t="s">
        <v>210</v>
      </c>
      <c r="C2949" s="1324" t="str">
        <f>'Marks Entry'!$L$3</f>
        <v>HINDI</v>
      </c>
      <c r="D2949" s="1325"/>
      <c r="E2949" s="527">
        <f>IF($L2938="TC",0,IF($L2938="Nso",0,VLOOKUP($A2935,'Marks Entry'!$B$9:$FN$108,13,0)))</f>
        <v>0</v>
      </c>
      <c r="F2949" s="527">
        <f>IF($L2938="TC",0,IF($L2938="Nso",0,VLOOKUP($A2935,'Marks Entry'!$B$9:$FN$108,16,0)))</f>
        <v>0</v>
      </c>
      <c r="G2949" s="527">
        <f>IF($L2938="TC",0,IF($L2938="Nso",0,VLOOKUP($A2935,'Marks Entry'!$B$9:$FN$108,19,0)))</f>
        <v>0</v>
      </c>
      <c r="H2949" s="528">
        <f>SUM(E2949:G2949)</f>
        <v>0</v>
      </c>
      <c r="I2949" s="1326">
        <f>IF($L2938="TC",0,IF($L2938="Nso",0,VLOOKUP($A2935,'Marks Entry'!$B$9:$FN$108,23,0)))</f>
        <v>0</v>
      </c>
      <c r="J2949" s="1327"/>
      <c r="K2949" s="532">
        <f>SUM(H2949,I2949)</f>
        <v>0</v>
      </c>
      <c r="L2949" s="1328">
        <f>IF($L2938="TC",0,IF($L2938="Nso",0,VLOOKUP($A2935,'Marks Entry'!$B$9:$FN$108,26,0)))</f>
        <v>0</v>
      </c>
      <c r="M2949" s="1329"/>
      <c r="N2949" s="537">
        <f>SUM(H2949,I2949,L2949)</f>
        <v>0</v>
      </c>
      <c r="O2949" s="544" t="str">
        <f>IF($L2938="TC",0,IF($L2938="Nso",0,VLOOKUP($A2935,'Marks Entry'!$B$9:$FN$108,30,0)))</f>
        <v>E</v>
      </c>
      <c r="P2949" s="1007"/>
    </row>
    <row r="2950" spans="1:16" s="73" customFormat="1" ht="20.45" customHeight="1">
      <c r="A2950" s="1425"/>
      <c r="B2950" s="543" t="s">
        <v>210</v>
      </c>
      <c r="C2950" s="1271" t="str">
        <f>'Marks Entry'!$AF$3</f>
        <v>ENGLISH</v>
      </c>
      <c r="D2950" s="1272"/>
      <c r="E2950" s="527">
        <f>IF($L2938="TC",0,IF($L2938="Nso",0,VLOOKUP($A2935,'Marks Entry'!$B$9:$FN$108,33,0)))</f>
        <v>0</v>
      </c>
      <c r="F2950" s="527">
        <f>IF($L2938="TC",0,IF($L2938="Nso",0,VLOOKUP($A2935,'Marks Entry'!$B$9:$FN$108,36,0)))</f>
        <v>0</v>
      </c>
      <c r="G2950" s="527">
        <f>IF($L2938="TC",0,IF($L2938="Nso",0,VLOOKUP($A2935,'Marks Entry'!$B$9:$FN$108,39,0)))</f>
        <v>0</v>
      </c>
      <c r="H2950" s="529">
        <f t="shared" ref="H2950:H2954" si="240">SUM(E2950:G2950)</f>
        <v>0</v>
      </c>
      <c r="I2950" s="1273">
        <f>IF($L2938="TC",0,IF($L2938="Nso",0,VLOOKUP($A2935,'Marks Entry'!$B$9:$FN$108,43,0)))</f>
        <v>0</v>
      </c>
      <c r="J2950" s="1274"/>
      <c r="K2950" s="533">
        <f t="shared" ref="K2950:K2954" si="241">SUM(H2950,I2950)</f>
        <v>0</v>
      </c>
      <c r="L2950" s="1275">
        <f>IF($L2938="TC",0,IF($L2938="Nso",0,VLOOKUP($A2935,'Marks Entry'!$B$9:$FN$108,46,0)))</f>
        <v>0</v>
      </c>
      <c r="M2950" s="1276"/>
      <c r="N2950" s="537">
        <f t="shared" ref="N2950:N2954" si="242">SUM(H2950,I2950,L2950)</f>
        <v>0</v>
      </c>
      <c r="O2950" s="544" t="str">
        <f>IF($L2938="TC",0,IF($L2938="Nso",0,VLOOKUP($A2935,'Marks Entry'!$B$9:$FN$108,50,0)))</f>
        <v>E</v>
      </c>
      <c r="P2950" s="1007"/>
    </row>
    <row r="2951" spans="1:16" s="73" customFormat="1" ht="20.45" customHeight="1">
      <c r="A2951" s="1425"/>
      <c r="B2951" s="543" t="s">
        <v>210</v>
      </c>
      <c r="C2951" s="1271" t="str">
        <f>'Marks Entry'!$AZ$3</f>
        <v>SANSKRIT</v>
      </c>
      <c r="D2951" s="1272"/>
      <c r="E2951" s="527">
        <f>IF($L2938="TC",0,IF($L2938="Nso",0,VLOOKUP($A2935,'Marks Entry'!$B$9:$FN$108,53,0)))</f>
        <v>0</v>
      </c>
      <c r="F2951" s="527">
        <f>IF($L2938="TC",0,IF($L2938="TC",0,IF($L2938="Nso",0,VLOOKUP($A2935,'Marks Entry'!$B$9:$FN$108,56,0))))</f>
        <v>0</v>
      </c>
      <c r="G2951" s="527">
        <f>IF($L2938="TC",0,IF($L2938="TC",0,IF($L2938="Nso",0,VLOOKUP($A2935,'Marks Entry'!$B$9:$FN$108,59,0))))</f>
        <v>0</v>
      </c>
      <c r="H2951" s="529">
        <f t="shared" si="240"/>
        <v>0</v>
      </c>
      <c r="I2951" s="1273">
        <f>IF($L2938="TC",0,IF($L2938="Nso",0,VLOOKUP($A2935,'Marks Entry'!$B$9:$FN$108,63,0)))</f>
        <v>0</v>
      </c>
      <c r="J2951" s="1274"/>
      <c r="K2951" s="533">
        <f t="shared" si="241"/>
        <v>0</v>
      </c>
      <c r="L2951" s="1275">
        <f>IF($L2938="TC",0,IF($L2938="Nso",0,VLOOKUP($A2935,'Marks Entry'!$B$9:$FN$108,66,0)))</f>
        <v>0</v>
      </c>
      <c r="M2951" s="1276"/>
      <c r="N2951" s="537">
        <f t="shared" si="242"/>
        <v>0</v>
      </c>
      <c r="O2951" s="544" t="str">
        <f>IF($L2938="TC",0,IF($L2938="Nso",0,VLOOKUP($A2935,'Marks Entry'!$B$9:$FN$108,70,0)))</f>
        <v>E</v>
      </c>
      <c r="P2951" s="1007"/>
    </row>
    <row r="2952" spans="1:16" s="73" customFormat="1" ht="20.45" customHeight="1">
      <c r="A2952" s="1425"/>
      <c r="B2952" s="543" t="s">
        <v>210</v>
      </c>
      <c r="C2952" s="1271" t="str">
        <f>'Marks Entry'!$BT$3</f>
        <v>SCIENCE</v>
      </c>
      <c r="D2952" s="1272"/>
      <c r="E2952" s="527">
        <f>IF($L2938="TC",0,IF($L2938="Nso",0,VLOOKUP($A2935,'Marks Entry'!$B$9:$FN$108,73,0)))</f>
        <v>0</v>
      </c>
      <c r="F2952" s="527">
        <f>IF($L2938="TC",0,IF($L2938="Nso",0,VLOOKUP($A2935,'Marks Entry'!$B$9:$FN$108,76,0)))</f>
        <v>0</v>
      </c>
      <c r="G2952" s="527">
        <f>IF($L2938="TC",0,IF($L2938="Nso",0,VLOOKUP($A2935,'Marks Entry'!$B$9:$FN$108,79,0)))</f>
        <v>0</v>
      </c>
      <c r="H2952" s="529">
        <f t="shared" si="240"/>
        <v>0</v>
      </c>
      <c r="I2952" s="1273">
        <f>IF($L2938="TC",0,IF($L2938="Nso",0,VLOOKUP($A2935,'Marks Entry'!$B$9:$FN$108,83,0)))</f>
        <v>0</v>
      </c>
      <c r="J2952" s="1274"/>
      <c r="K2952" s="533">
        <f t="shared" si="241"/>
        <v>0</v>
      </c>
      <c r="L2952" s="1275">
        <f>IF($L2938="TC",0,IF($L2938="Nso",0,VLOOKUP($A2935,'Marks Entry'!$B$9:$FN$108,86,0)))</f>
        <v>0</v>
      </c>
      <c r="M2952" s="1276"/>
      <c r="N2952" s="537">
        <f t="shared" si="242"/>
        <v>0</v>
      </c>
      <c r="O2952" s="544" t="str">
        <f>IF($L2938="TC",0,IF($L2938="Nso",0,VLOOKUP($A2935,'Marks Entry'!$B$9:$FN$108,90,0)))</f>
        <v>E</v>
      </c>
      <c r="P2952" s="1007"/>
    </row>
    <row r="2953" spans="1:16" s="73" customFormat="1" ht="20.45" customHeight="1">
      <c r="A2953" s="1425"/>
      <c r="B2953" s="543" t="s">
        <v>210</v>
      </c>
      <c r="C2953" s="1271" t="str">
        <f>'Marks Entry'!$CN$3</f>
        <v>MATHEMATICS</v>
      </c>
      <c r="D2953" s="1272"/>
      <c r="E2953" s="527">
        <f>IF($L2938="TC",0,IF($L2938="Nso",0,VLOOKUP($A2935,'Marks Entry'!$B$9:$FN$108,93,0)))</f>
        <v>0</v>
      </c>
      <c r="F2953" s="527">
        <f>IF($L2938="TC",0,IF($L2938="Nso",0,VLOOKUP($A2935,'Marks Entry'!$B$9:$FN$108,96,0)))</f>
        <v>0</v>
      </c>
      <c r="G2953" s="527">
        <f>IF($L2938="TC",0,IF($L2938="Nso",0,VLOOKUP($A2935,'Marks Entry'!$B$9:$FN$108,99,0)))</f>
        <v>0</v>
      </c>
      <c r="H2953" s="529">
        <f t="shared" si="240"/>
        <v>0</v>
      </c>
      <c r="I2953" s="1273">
        <f>IF($L2938="TC",0,IF($L2938="Nso",0,VLOOKUP($A2935,'Marks Entry'!$B$9:$FN$108,103,0)))</f>
        <v>0</v>
      </c>
      <c r="J2953" s="1274"/>
      <c r="K2953" s="533">
        <f t="shared" si="241"/>
        <v>0</v>
      </c>
      <c r="L2953" s="1275">
        <f>IF($L2938="TC",0,IF($L2938="Nso",0,VLOOKUP($A2935,'Marks Entry'!$B$9:$FN$108,106,0)))</f>
        <v>0</v>
      </c>
      <c r="M2953" s="1276"/>
      <c r="N2953" s="537">
        <f t="shared" si="242"/>
        <v>0</v>
      </c>
      <c r="O2953" s="544" t="str">
        <f>IF($L2938="TC",0,IF($L2938="Nso",0,VLOOKUP($A2935,'Marks Entry'!$B$9:$FN$108,110,0)))</f>
        <v>E</v>
      </c>
      <c r="P2953" s="1007"/>
    </row>
    <row r="2954" spans="1:16" s="73" customFormat="1" ht="20.45" customHeight="1" thickBot="1">
      <c r="A2954" s="1425"/>
      <c r="B2954" s="543" t="s">
        <v>210</v>
      </c>
      <c r="C2954" s="1277" t="str">
        <f>'Marks Entry'!$DH$3</f>
        <v>SOCIAL SCIENCE</v>
      </c>
      <c r="D2954" s="1278"/>
      <c r="E2954" s="527">
        <f>IF($L2938="TC",0,IF($L2938="Nso",0,VLOOKUP($A2935,'Marks Entry'!$B$9:$FN$108,113,0)))</f>
        <v>0</v>
      </c>
      <c r="F2954" s="527">
        <f>IF($L2938="TC",0,IF($L2938="Nso",0,VLOOKUP($A2935,'Marks Entry'!$B$9:$FN$108,116,0)))</f>
        <v>0</v>
      </c>
      <c r="G2954" s="527">
        <f>IF($L2938="TC",0,IF($L2938="Nso",0,VLOOKUP($A2935,'Marks Entry'!$B$9:$FN$108,119,0)))</f>
        <v>0</v>
      </c>
      <c r="H2954" s="530">
        <f t="shared" si="240"/>
        <v>0</v>
      </c>
      <c r="I2954" s="1279">
        <f>IF($L2938="TC",0,IF($L2938="Nso",0,VLOOKUP($A2935,'Marks Entry'!$B$9:$FN$108,123,0)))</f>
        <v>0</v>
      </c>
      <c r="J2954" s="1280"/>
      <c r="K2954" s="534">
        <f t="shared" si="241"/>
        <v>0</v>
      </c>
      <c r="L2954" s="1281">
        <f>IF($L2938="TC",0,IF($L2938="Nso",0,VLOOKUP($A2935,'Marks Entry'!$B$9:$FN$108,126,0)))</f>
        <v>0</v>
      </c>
      <c r="M2954" s="1282"/>
      <c r="N2954" s="537">
        <f t="shared" si="242"/>
        <v>0</v>
      </c>
      <c r="O2954" s="544" t="str">
        <f>IF($L2938="TC",0,IF($L2938="Nso",0,VLOOKUP($A2935,'Marks Entry'!$B$9:$FN$108,130,0)))</f>
        <v>E</v>
      </c>
      <c r="P2954" s="1007"/>
    </row>
    <row r="2955" spans="1:16" s="73" customFormat="1" ht="20.45" customHeight="1">
      <c r="A2955" s="1425"/>
      <c r="B2955" s="543" t="s">
        <v>210</v>
      </c>
      <c r="C2955" s="1350" t="s">
        <v>87</v>
      </c>
      <c r="D2955" s="1351"/>
      <c r="E2955" s="1352"/>
      <c r="F2955" s="1356" t="s">
        <v>88</v>
      </c>
      <c r="G2955" s="1357"/>
      <c r="H2955" s="1358" t="s">
        <v>89</v>
      </c>
      <c r="I2955" s="1358"/>
      <c r="J2955" s="1359" t="s">
        <v>44</v>
      </c>
      <c r="K2955" s="1360"/>
      <c r="L2955" s="236" t="s">
        <v>95</v>
      </c>
      <c r="M2955" s="691" t="s">
        <v>208</v>
      </c>
      <c r="N2955" s="200" t="s">
        <v>42</v>
      </c>
      <c r="O2955" s="545" t="s">
        <v>46</v>
      </c>
      <c r="P2955" s="1007"/>
    </row>
    <row r="2956" spans="1:16" s="73" customFormat="1" ht="20.45" customHeight="1" thickBot="1">
      <c r="A2956" s="1425"/>
      <c r="B2956" s="543" t="s">
        <v>210</v>
      </c>
      <c r="C2956" s="1353"/>
      <c r="D2956" s="1354"/>
      <c r="E2956" s="1355"/>
      <c r="F2956" s="1361">
        <f>IF($L2938="TC",0,IF($L2938="Nso",0,VLOOKUP($A2935,'Marks Entry'!$B$9:$FN$108,161,0)))</f>
        <v>1200</v>
      </c>
      <c r="G2956" s="1362"/>
      <c r="H2956" s="1363">
        <f>IF($L2938="TC",0,IF($L2938="Nso",0,VLOOKUP($A2935,'Marks Entry'!$B$9:$FN$108,162,0)))</f>
        <v>0</v>
      </c>
      <c r="I2956" s="1363"/>
      <c r="J2956" s="1364">
        <f>IF($L2938="TC",0,IF($L2938="Nso",0,VLOOKUP($A2935,'Marks Entry'!$B$9:$FN$108,163,0)))</f>
        <v>0</v>
      </c>
      <c r="K2956" s="1365"/>
      <c r="L2956" s="237" t="str">
        <f>IF($L2938="TC",0,IF($L2938="Nso",0,VLOOKUP($A2935,'Marks Entry'!$B$9:$FN$108,164,0)))</f>
        <v/>
      </c>
      <c r="M2956" s="237" t="str">
        <f>IF($L2938="TC",0,IF($L2938="Nso",0,VLOOKUP($A2935,'Marks Entry'!$B$9:$FN$108,165,0)))</f>
        <v/>
      </c>
      <c r="N2956" s="542" t="str">
        <f>IF($L2938="TC","TC",IF($L2938="Nso","NSO",VLOOKUP($A2935,'Marks Entry'!$B$9:$FN$108,166,0)))</f>
        <v>PROMOTED</v>
      </c>
      <c r="O2956" s="546" t="str">
        <f>IF($L2938="Nso",0,VLOOKUP($A2935,'Marks Entry'!$B$9:$FN$108,168,0))</f>
        <v/>
      </c>
      <c r="P2956" s="1007"/>
    </row>
    <row r="2957" spans="1:16" s="73" customFormat="1" ht="20.45" customHeight="1">
      <c r="A2957" s="1425"/>
      <c r="B2957" s="543" t="s">
        <v>210</v>
      </c>
      <c r="C2957" s="1332" t="s">
        <v>62</v>
      </c>
      <c r="D2957" s="1333"/>
      <c r="E2957" s="1333"/>
      <c r="F2957" s="1333"/>
      <c r="G2957" s="1333"/>
      <c r="H2957" s="1333"/>
      <c r="I2957" s="1334"/>
      <c r="J2957" s="1335" t="s">
        <v>63</v>
      </c>
      <c r="K2957" s="1335"/>
      <c r="L2957" s="1336"/>
      <c r="M2957" s="238">
        <f>IF($L2938="TC",0,IF($L2938="Nso",0,VLOOKUP($A2935,'Marks Entry'!$B$9:$FN$108,158,0)))</f>
        <v>0</v>
      </c>
      <c r="N2957" s="1337" t="s">
        <v>104</v>
      </c>
      <c r="O2957" s="1338"/>
      <c r="P2957" s="1007"/>
    </row>
    <row r="2958" spans="1:16" s="73" customFormat="1" ht="20.45" customHeight="1" thickBot="1">
      <c r="A2958" s="1425"/>
      <c r="B2958" s="543" t="s">
        <v>210</v>
      </c>
      <c r="C2958" s="1339" t="s">
        <v>57</v>
      </c>
      <c r="D2958" s="1340"/>
      <c r="E2958" s="1340"/>
      <c r="F2958" s="1341" t="s">
        <v>168</v>
      </c>
      <c r="G2958" s="1341"/>
      <c r="H2958" s="1341"/>
      <c r="I2958" s="523" t="s">
        <v>50</v>
      </c>
      <c r="J2958" s="1342" t="s">
        <v>64</v>
      </c>
      <c r="K2958" s="1342"/>
      <c r="L2958" s="1343"/>
      <c r="M2958" s="239">
        <f>IF($L2938="TC",0,IF($L2938="Nso",0,VLOOKUP($A2935,'Marks Entry'!$B$9:$FN$108,159,0)))</f>
        <v>0</v>
      </c>
      <c r="N2958" s="1344" t="str">
        <f>IF($L2938="TC",0,IF($L2938="Nso",0,VLOOKUP($A2935,'Marks Entry'!$B$9:$FN$108,160,0)))</f>
        <v/>
      </c>
      <c r="O2958" s="1345"/>
      <c r="P2958" s="1007"/>
    </row>
    <row r="2959" spans="1:16" s="73" customFormat="1" ht="20.45" customHeight="1">
      <c r="A2959" s="1425"/>
      <c r="B2959" s="543" t="s">
        <v>210</v>
      </c>
      <c r="C2959" s="1339"/>
      <c r="D2959" s="1340"/>
      <c r="E2959" s="1340"/>
      <c r="F2959" s="1341"/>
      <c r="G2959" s="1341"/>
      <c r="H2959" s="1341"/>
      <c r="I2959" s="524" t="s">
        <v>102</v>
      </c>
      <c r="J2959" s="1346" t="s">
        <v>65</v>
      </c>
      <c r="K2959" s="1346"/>
      <c r="L2959" s="1347"/>
      <c r="M2959" s="1348" t="str">
        <f>IF($L2938="TC",0,IF($L2938="Nso",0,VLOOKUP($A2935,'Marks Entry'!$B$9:$FN$108,169,0)))</f>
        <v>Need Improvement</v>
      </c>
      <c r="N2959" s="1348"/>
      <c r="O2959" s="1349"/>
      <c r="P2959" s="1007"/>
    </row>
    <row r="2960" spans="1:16" s="73" customFormat="1" ht="20.45" customHeight="1">
      <c r="A2960" s="1425"/>
      <c r="B2960" s="543" t="s">
        <v>210</v>
      </c>
      <c r="C2960" s="1397" t="str">
        <f>'Marks Entry'!$EB$3</f>
        <v>Work Exp.</v>
      </c>
      <c r="D2960" s="1398"/>
      <c r="E2960" s="1399"/>
      <c r="F2960" s="1400" t="str">
        <f>IF($L2938="TC",0,IF($L2938="Nso",0,VLOOKUP($A2935,'Marks Entry'!$B$9:$GM$108,186,0)))</f>
        <v>0/100</v>
      </c>
      <c r="G2960" s="1400"/>
      <c r="H2960" s="1400"/>
      <c r="I2960" s="59" t="str">
        <f>IF($L2938="TC",0,IF($L2938="Nso",0,VLOOKUP($A2935,'Marks Entry'!$B$9:$GM$108,139,0)))</f>
        <v>E</v>
      </c>
      <c r="J2960" s="1401" t="s">
        <v>81</v>
      </c>
      <c r="K2960" s="1401"/>
      <c r="L2960" s="1402"/>
      <c r="M2960" s="1403">
        <f>'Marks Entry'!$AA$2</f>
        <v>45041</v>
      </c>
      <c r="N2960" s="1403"/>
      <c r="O2960" s="1404"/>
      <c r="P2960" s="1007"/>
    </row>
    <row r="2961" spans="1:16" s="73" customFormat="1" ht="20.45" customHeight="1">
      <c r="A2961" s="1425"/>
      <c r="B2961" s="543" t="s">
        <v>210</v>
      </c>
      <c r="C2961" s="1405" t="str">
        <f>'Marks Entry'!$EK$3</f>
        <v>Art Edu.</v>
      </c>
      <c r="D2961" s="1400"/>
      <c r="E2961" s="1400"/>
      <c r="F2961" s="1406" t="str">
        <f>IF($L2938="TC",0,IF($L2938="Nso",0,VLOOKUP($A2935,'Marks Entry'!$B$9:$GM$108,190,0)))</f>
        <v>0/100</v>
      </c>
      <c r="G2961" s="1407"/>
      <c r="H2961" s="1408"/>
      <c r="I2961" s="59" t="str">
        <f>IF($L2938="TC",0,IF($L2938="Nso",0,VLOOKUP($A2935,'Marks Entry'!$B$9:$GM$108,148,0)))</f>
        <v>E</v>
      </c>
      <c r="J2961" s="1409"/>
      <c r="K2961" s="1409"/>
      <c r="L2961" s="1410"/>
      <c r="M2961" s="1410"/>
      <c r="N2961" s="1410"/>
      <c r="O2961" s="1411"/>
      <c r="P2961" s="1007"/>
    </row>
    <row r="2962" spans="1:16" s="73" customFormat="1" ht="20.45" customHeight="1">
      <c r="A2962" s="1425"/>
      <c r="B2962" s="543" t="s">
        <v>210</v>
      </c>
      <c r="C2962" s="1366" t="str">
        <f>'Marks Entry'!$ET$3</f>
        <v>HEALTH &amp; PHY. EDU.</v>
      </c>
      <c r="D2962" s="1367"/>
      <c r="E2962" s="1367"/>
      <c r="F2962" s="1368" t="str">
        <f>IF($L2938="TC",0,IF($L2938="Nso",0,VLOOKUP($A2935,'Marks Entry'!$B$9:$GM$108,194,0)))</f>
        <v>0/100</v>
      </c>
      <c r="G2962" s="1369"/>
      <c r="H2962" s="1370"/>
      <c r="I2962" s="59" t="str">
        <f>IF($L2938="TC",0,IF($L2938="Nso",0,VLOOKUP($A2935,'Marks Entry'!$B$9:$GM$108,157,0)))</f>
        <v>E</v>
      </c>
      <c r="J2962" s="1371" t="s">
        <v>77</v>
      </c>
      <c r="K2962" s="1372"/>
      <c r="L2962" s="1373"/>
      <c r="M2962" s="1377"/>
      <c r="N2962" s="1372"/>
      <c r="O2962" s="1378"/>
      <c r="P2962" s="1007"/>
    </row>
    <row r="2963" spans="1:16" s="73" customFormat="1" ht="20.45" customHeight="1">
      <c r="A2963" s="1425"/>
      <c r="B2963" s="543" t="s">
        <v>210</v>
      </c>
      <c r="C2963" s="1381" t="s">
        <v>66</v>
      </c>
      <c r="D2963" s="1382"/>
      <c r="E2963" s="1382"/>
      <c r="F2963" s="1382"/>
      <c r="G2963" s="1382"/>
      <c r="H2963" s="1382"/>
      <c r="I2963" s="1383"/>
      <c r="J2963" s="1374"/>
      <c r="K2963" s="1375"/>
      <c r="L2963" s="1376"/>
      <c r="M2963" s="1379"/>
      <c r="N2963" s="1375"/>
      <c r="O2963" s="1380"/>
      <c r="P2963" s="1007"/>
    </row>
    <row r="2964" spans="1:16" s="73" customFormat="1" ht="20.45" customHeight="1" thickBot="1">
      <c r="A2964" s="1425"/>
      <c r="B2964" s="543" t="s">
        <v>210</v>
      </c>
      <c r="C2964" s="60" t="s">
        <v>67</v>
      </c>
      <c r="D2964" s="1384" t="s">
        <v>72</v>
      </c>
      <c r="E2964" s="1385"/>
      <c r="F2964" s="1384" t="s">
        <v>73</v>
      </c>
      <c r="G2964" s="1386"/>
      <c r="H2964" s="1386"/>
      <c r="I2964" s="1387"/>
      <c r="J2964" s="1388" t="s">
        <v>78</v>
      </c>
      <c r="K2964" s="1389"/>
      <c r="L2964" s="1389"/>
      <c r="M2964" s="1389"/>
      <c r="N2964" s="1389"/>
      <c r="O2964" s="1390"/>
      <c r="P2964" s="1007"/>
    </row>
    <row r="2965" spans="1:16" s="73" customFormat="1" ht="20.45" customHeight="1">
      <c r="A2965" s="1425"/>
      <c r="B2965" s="543" t="s">
        <v>210</v>
      </c>
      <c r="C2965" s="690" t="s">
        <v>68</v>
      </c>
      <c r="D2965" s="1328" t="s">
        <v>211</v>
      </c>
      <c r="E2965" s="1327"/>
      <c r="F2965" s="1394" t="s">
        <v>74</v>
      </c>
      <c r="G2965" s="1395"/>
      <c r="H2965" s="1395"/>
      <c r="I2965" s="1396"/>
      <c r="J2965" s="1391"/>
      <c r="K2965" s="1392"/>
      <c r="L2965" s="1392"/>
      <c r="M2965" s="1392"/>
      <c r="N2965" s="1392"/>
      <c r="O2965" s="1393"/>
      <c r="P2965" s="1007"/>
    </row>
    <row r="2966" spans="1:16" s="73" customFormat="1" ht="20.45" customHeight="1">
      <c r="A2966" s="1425"/>
      <c r="B2966" s="543" t="s">
        <v>210</v>
      </c>
      <c r="C2966" s="689" t="s">
        <v>69</v>
      </c>
      <c r="D2966" s="1275" t="s">
        <v>212</v>
      </c>
      <c r="E2966" s="1274"/>
      <c r="F2966" s="1413" t="s">
        <v>75</v>
      </c>
      <c r="G2966" s="1414"/>
      <c r="H2966" s="1414"/>
      <c r="I2966" s="1415"/>
      <c r="J2966" s="1391"/>
      <c r="K2966" s="1392"/>
      <c r="L2966" s="1392"/>
      <c r="M2966" s="1392"/>
      <c r="N2966" s="1392"/>
      <c r="O2966" s="1393"/>
      <c r="P2966" s="1007"/>
    </row>
    <row r="2967" spans="1:16" s="73" customFormat="1" ht="20.45" customHeight="1">
      <c r="A2967" s="1425"/>
      <c r="B2967" s="543" t="s">
        <v>210</v>
      </c>
      <c r="C2967" s="689" t="s">
        <v>71</v>
      </c>
      <c r="D2967" s="1275" t="s">
        <v>213</v>
      </c>
      <c r="E2967" s="1274"/>
      <c r="F2967" s="1413" t="s">
        <v>76</v>
      </c>
      <c r="G2967" s="1414"/>
      <c r="H2967" s="1414"/>
      <c r="I2967" s="1415"/>
      <c r="J2967" s="1416" t="s">
        <v>90</v>
      </c>
      <c r="K2967" s="1417"/>
      <c r="L2967" s="1417"/>
      <c r="M2967" s="1417"/>
      <c r="N2967" s="1417"/>
      <c r="O2967" s="1418"/>
      <c r="P2967" s="1007"/>
    </row>
    <row r="2968" spans="1:16" s="73" customFormat="1" ht="20.45" customHeight="1">
      <c r="A2968" s="1425"/>
      <c r="B2968" s="543" t="s">
        <v>210</v>
      </c>
      <c r="C2968" s="689" t="s">
        <v>70</v>
      </c>
      <c r="D2968" s="1275" t="s">
        <v>214</v>
      </c>
      <c r="E2968" s="1274"/>
      <c r="F2968" s="1413" t="s">
        <v>103</v>
      </c>
      <c r="G2968" s="1414"/>
      <c r="H2968" s="1414"/>
      <c r="I2968" s="1415"/>
      <c r="J2968" s="1416"/>
      <c r="K2968" s="1417"/>
      <c r="L2968" s="1417"/>
      <c r="M2968" s="1417"/>
      <c r="N2968" s="1417"/>
      <c r="O2968" s="1418"/>
      <c r="P2968" s="1007"/>
    </row>
    <row r="2969" spans="1:16" s="73" customFormat="1" ht="20.45" customHeight="1" thickBot="1">
      <c r="A2969" s="1425"/>
      <c r="B2969" s="547" t="s">
        <v>210</v>
      </c>
      <c r="C2969" s="548" t="s">
        <v>153</v>
      </c>
      <c r="D2969" s="1281" t="s">
        <v>215</v>
      </c>
      <c r="E2969" s="1280"/>
      <c r="F2969" s="1422" t="s">
        <v>216</v>
      </c>
      <c r="G2969" s="1423"/>
      <c r="H2969" s="1423"/>
      <c r="I2969" s="1424"/>
      <c r="J2969" s="1419"/>
      <c r="K2969" s="1420"/>
      <c r="L2969" s="1420"/>
      <c r="M2969" s="1420"/>
      <c r="N2969" s="1420"/>
      <c r="O2969" s="1421"/>
      <c r="P2969" s="1007"/>
    </row>
    <row r="2970" spans="1:16" s="73" customFormat="1" ht="21" customHeight="1">
      <c r="A2970" s="1412"/>
      <c r="B2970" s="1412"/>
      <c r="C2970" s="1412"/>
      <c r="D2970" s="1412"/>
      <c r="E2970" s="1412"/>
      <c r="F2970" s="1412"/>
      <c r="G2970" s="1412"/>
      <c r="H2970" s="1412"/>
      <c r="I2970" s="1412"/>
      <c r="J2970" s="1412"/>
      <c r="K2970" s="1412"/>
      <c r="L2970" s="1412"/>
      <c r="M2970" s="1412"/>
      <c r="N2970" s="1412"/>
      <c r="O2970" s="1412"/>
      <c r="P2970" s="1412"/>
    </row>
    <row r="2971" spans="1:16" s="73" customFormat="1" ht="21" customHeight="1">
      <c r="A2971" s="692"/>
      <c r="B2971" s="688"/>
      <c r="C2971" s="688"/>
      <c r="D2971" s="688"/>
      <c r="E2971" s="688"/>
      <c r="F2971" s="688"/>
      <c r="G2971" s="688"/>
      <c r="H2971" s="688"/>
      <c r="I2971" s="688"/>
      <c r="J2971" s="688"/>
      <c r="K2971" s="688"/>
      <c r="L2971" s="688"/>
      <c r="M2971" s="688"/>
      <c r="N2971" s="688"/>
      <c r="O2971" s="688"/>
      <c r="P2971" s="688"/>
    </row>
    <row r="2972" spans="1:16" s="73" customFormat="1" ht="17.25" customHeight="1" thickBot="1">
      <c r="A2972" s="241">
        <f>A2935+1</f>
        <v>82</v>
      </c>
      <c r="B2972" s="1302" t="s">
        <v>53</v>
      </c>
      <c r="C2972" s="1302"/>
      <c r="D2972" s="1302"/>
      <c r="E2972" s="1302"/>
      <c r="F2972" s="1302"/>
      <c r="G2972" s="1302"/>
      <c r="H2972" s="1302"/>
      <c r="I2972" s="1302"/>
      <c r="J2972" s="1302"/>
      <c r="K2972" s="1302"/>
      <c r="L2972" s="1302"/>
      <c r="M2972" s="1302"/>
      <c r="N2972" s="1302"/>
      <c r="O2972" s="1302"/>
      <c r="P2972" s="1007"/>
    </row>
    <row r="2973" spans="1:16" s="73" customFormat="1" ht="44.25" customHeight="1">
      <c r="A2973" s="1425"/>
      <c r="B2973" s="1304" t="str">
        <f>IF(L2975&gt;0,CONCATENATE(I2975,L2975),0)</f>
        <v>Roll No.:-982</v>
      </c>
      <c r="C2973" s="1306"/>
      <c r="D2973" s="1308" t="str">
        <f>Master!$E$8</f>
        <v>Govt. Sr. Secondary School Raimalwada</v>
      </c>
      <c r="E2973" s="1309"/>
      <c r="F2973" s="1309"/>
      <c r="G2973" s="1309"/>
      <c r="H2973" s="1309"/>
      <c r="I2973" s="1309"/>
      <c r="J2973" s="1309"/>
      <c r="K2973" s="1309"/>
      <c r="L2973" s="1309"/>
      <c r="M2973" s="1309"/>
      <c r="N2973" s="1309"/>
      <c r="O2973" s="1310"/>
      <c r="P2973" s="1007"/>
    </row>
    <row r="2974" spans="1:16" s="73" customFormat="1" ht="26.25" customHeight="1" thickBot="1">
      <c r="A2974" s="1425"/>
      <c r="B2974" s="1305"/>
      <c r="C2974" s="1307"/>
      <c r="D2974" s="1311" t="str">
        <f>Master!$E$11</f>
        <v>P.S.-Bapini (Jodhpur)</v>
      </c>
      <c r="E2974" s="1311"/>
      <c r="F2974" s="1311"/>
      <c r="G2974" s="1311"/>
      <c r="H2974" s="1311"/>
      <c r="I2974" s="1311"/>
      <c r="J2974" s="1311"/>
      <c r="K2974" s="1311"/>
      <c r="L2974" s="1311"/>
      <c r="M2974" s="1311"/>
      <c r="N2974" s="1311"/>
      <c r="O2974" s="1312"/>
      <c r="P2974" s="1007"/>
    </row>
    <row r="2975" spans="1:16" s="73" customFormat="1" ht="15" customHeight="1">
      <c r="A2975" s="1425"/>
      <c r="B2975" s="1313"/>
      <c r="C2975" s="1314" t="s">
        <v>163</v>
      </c>
      <c r="D2975" s="1315"/>
      <c r="E2975" s="1315"/>
      <c r="F2975" s="1315"/>
      <c r="G2975" s="1315"/>
      <c r="H2975" s="1316"/>
      <c r="I2975" s="1320" t="s">
        <v>125</v>
      </c>
      <c r="J2975" s="1321"/>
      <c r="K2975" s="1321"/>
      <c r="L2975" s="1286">
        <f>VLOOKUP(A2972,'Marks Entry'!$B$9:$G$108,6)</f>
        <v>982</v>
      </c>
      <c r="M2975" s="1288" t="str">
        <f>CONCATENATE('Marks Entry'!$C$3,"0",'Marks Entry'!$G$3)</f>
        <v>School U-Dise Code :-08151106901</v>
      </c>
      <c r="N2975" s="1289"/>
      <c r="O2975" s="1290"/>
      <c r="P2975" s="1007"/>
    </row>
    <row r="2976" spans="1:16" s="73" customFormat="1" ht="15" customHeight="1">
      <c r="A2976" s="1425"/>
      <c r="B2976" s="1313"/>
      <c r="C2976" s="1314"/>
      <c r="D2976" s="1315"/>
      <c r="E2976" s="1315"/>
      <c r="F2976" s="1315"/>
      <c r="G2976" s="1315"/>
      <c r="H2976" s="1316"/>
      <c r="I2976" s="1320"/>
      <c r="J2976" s="1321"/>
      <c r="K2976" s="1321"/>
      <c r="L2976" s="1286"/>
      <c r="M2976" s="1291" t="str">
        <f>CONCATENATE('Marks Entry'!$I$3,'Marks Entry'!$J$3)</f>
        <v>Session :-2022-23</v>
      </c>
      <c r="N2976" s="1292"/>
      <c r="O2976" s="1293"/>
      <c r="P2976" s="1007"/>
    </row>
    <row r="2977" spans="1:16" s="73" customFormat="1" ht="15" customHeight="1" thickBot="1">
      <c r="A2977" s="1425"/>
      <c r="B2977" s="1313"/>
      <c r="C2977" s="1317"/>
      <c r="D2977" s="1318"/>
      <c r="E2977" s="1318"/>
      <c r="F2977" s="1318"/>
      <c r="G2977" s="1318"/>
      <c r="H2977" s="1319"/>
      <c r="I2977" s="1322"/>
      <c r="J2977" s="1323"/>
      <c r="K2977" s="1323"/>
      <c r="L2977" s="1287"/>
      <c r="M2977" s="1294"/>
      <c r="N2977" s="1295"/>
      <c r="O2977" s="1296"/>
      <c r="P2977" s="1007"/>
    </row>
    <row r="2978" spans="1:16" s="73" customFormat="1" ht="19.5" customHeight="1">
      <c r="A2978" s="1425"/>
      <c r="B2978" s="543" t="s">
        <v>210</v>
      </c>
      <c r="C2978" s="1297" t="s">
        <v>21</v>
      </c>
      <c r="D2978" s="1298"/>
      <c r="E2978" s="1298"/>
      <c r="F2978" s="1298"/>
      <c r="G2978" s="1299"/>
      <c r="H2978" s="13" t="s">
        <v>161</v>
      </c>
      <c r="I2978" s="1300">
        <f>VLOOKUP($A2972,'Marks Entry'!$B$9:$FN$108,4,0)</f>
        <v>0</v>
      </c>
      <c r="J2978" s="1300"/>
      <c r="K2978" s="1300"/>
      <c r="L2978" s="1300"/>
      <c r="M2978" s="1300"/>
      <c r="N2978" s="1300"/>
      <c r="O2978" s="1301"/>
      <c r="P2978" s="1007"/>
    </row>
    <row r="2979" spans="1:16" s="73" customFormat="1" ht="19.5" customHeight="1">
      <c r="A2979" s="1425"/>
      <c r="B2979" s="543" t="s">
        <v>210</v>
      </c>
      <c r="C2979" s="1283" t="s">
        <v>23</v>
      </c>
      <c r="D2979" s="1284"/>
      <c r="E2979" s="1284"/>
      <c r="F2979" s="1284"/>
      <c r="G2979" s="1285"/>
      <c r="H2979" s="25" t="s">
        <v>161</v>
      </c>
      <c r="I2979" s="1252">
        <f>VLOOKUP($A2972,'Marks Entry'!$B$9:$FN$108,7,0)</f>
        <v>0</v>
      </c>
      <c r="J2979" s="1252"/>
      <c r="K2979" s="1252"/>
      <c r="L2979" s="1252"/>
      <c r="M2979" s="1252"/>
      <c r="N2979" s="1252"/>
      <c r="O2979" s="1253"/>
      <c r="P2979" s="1007"/>
    </row>
    <row r="2980" spans="1:16" s="73" customFormat="1" ht="19.5" customHeight="1">
      <c r="A2980" s="1425"/>
      <c r="B2980" s="543" t="s">
        <v>210</v>
      </c>
      <c r="C2980" s="1283" t="s">
        <v>24</v>
      </c>
      <c r="D2980" s="1284"/>
      <c r="E2980" s="1284"/>
      <c r="F2980" s="1284"/>
      <c r="G2980" s="1285"/>
      <c r="H2980" s="25" t="s">
        <v>161</v>
      </c>
      <c r="I2980" s="1252">
        <f>VLOOKUP($A2972,'Marks Entry'!$B$9:$FN$108,8,0)</f>
        <v>0</v>
      </c>
      <c r="J2980" s="1252"/>
      <c r="K2980" s="1252"/>
      <c r="L2980" s="1252"/>
      <c r="M2980" s="1252"/>
      <c r="N2980" s="1252"/>
      <c r="O2980" s="1253"/>
      <c r="P2980" s="1007"/>
    </row>
    <row r="2981" spans="1:16" s="73" customFormat="1" ht="19.5" customHeight="1">
      <c r="A2981" s="1425"/>
      <c r="B2981" s="543" t="s">
        <v>210</v>
      </c>
      <c r="C2981" s="1283" t="s">
        <v>55</v>
      </c>
      <c r="D2981" s="1284"/>
      <c r="E2981" s="1284"/>
      <c r="F2981" s="1284"/>
      <c r="G2981" s="1285"/>
      <c r="H2981" s="25" t="s">
        <v>161</v>
      </c>
      <c r="I2981" s="1252">
        <f>VLOOKUP($A2972,'Marks Entry'!$B$9:$FN$108,9,0)</f>
        <v>0</v>
      </c>
      <c r="J2981" s="1252"/>
      <c r="K2981" s="1252"/>
      <c r="L2981" s="1252"/>
      <c r="M2981" s="1252"/>
      <c r="N2981" s="1252"/>
      <c r="O2981" s="1253"/>
      <c r="P2981" s="1007"/>
    </row>
    <row r="2982" spans="1:16" s="73" customFormat="1" ht="19.5" customHeight="1">
      <c r="A2982" s="1425"/>
      <c r="B2982" s="543" t="s">
        <v>210</v>
      </c>
      <c r="C2982" s="1283" t="s">
        <v>56</v>
      </c>
      <c r="D2982" s="1284"/>
      <c r="E2982" s="1284"/>
      <c r="F2982" s="1284"/>
      <c r="G2982" s="1285"/>
      <c r="H2982" s="25" t="s">
        <v>161</v>
      </c>
      <c r="I2982" s="1251" t="str">
        <f>CONCATENATE('Marks Entry'!$G$4,'Marks Entry'!$J$4)</f>
        <v>6(A)</v>
      </c>
      <c r="J2982" s="1252"/>
      <c r="K2982" s="1252"/>
      <c r="L2982" s="1252"/>
      <c r="M2982" s="1252"/>
      <c r="N2982" s="1252"/>
      <c r="O2982" s="1253"/>
      <c r="P2982" s="1007"/>
    </row>
    <row r="2983" spans="1:16" s="73" customFormat="1" ht="19.5" customHeight="1" thickBot="1">
      <c r="A2983" s="1425"/>
      <c r="B2983" s="543" t="s">
        <v>210</v>
      </c>
      <c r="C2983" s="1254" t="s">
        <v>26</v>
      </c>
      <c r="D2983" s="1255"/>
      <c r="E2983" s="1255"/>
      <c r="F2983" s="1255"/>
      <c r="G2983" s="1256"/>
      <c r="H2983" s="61" t="s">
        <v>161</v>
      </c>
      <c r="I2983" s="1257">
        <f>VLOOKUP($A2972,'Marks Entry'!$B$9:$FN$108,10,0)</f>
        <v>0</v>
      </c>
      <c r="J2983" s="1257"/>
      <c r="K2983" s="1257"/>
      <c r="L2983" s="1257"/>
      <c r="M2983" s="1257"/>
      <c r="N2983" s="1257"/>
      <c r="O2983" s="1258"/>
      <c r="P2983" s="1007"/>
    </row>
    <row r="2984" spans="1:16" s="73" customFormat="1" ht="34.5" customHeight="1">
      <c r="A2984" s="1425"/>
      <c r="B2984" s="543" t="s">
        <v>210</v>
      </c>
      <c r="C2984" s="1259" t="s">
        <v>57</v>
      </c>
      <c r="D2984" s="1260"/>
      <c r="E2984" s="525" t="s">
        <v>82</v>
      </c>
      <c r="F2984" s="525" t="s">
        <v>83</v>
      </c>
      <c r="G2984" s="525" t="str">
        <f>'Marks Entry'!$R$5</f>
        <v>No Bag Day Activity</v>
      </c>
      <c r="H2984" s="521" t="s">
        <v>32</v>
      </c>
      <c r="I2984" s="1261" t="s">
        <v>58</v>
      </c>
      <c r="J2984" s="1262"/>
      <c r="K2984" s="522" t="s">
        <v>203</v>
      </c>
      <c r="L2984" s="1263" t="s">
        <v>94</v>
      </c>
      <c r="M2984" s="1264"/>
      <c r="N2984" s="535" t="s">
        <v>86</v>
      </c>
      <c r="O2984" s="1265" t="s">
        <v>101</v>
      </c>
      <c r="P2984" s="1007"/>
    </row>
    <row r="2985" spans="1:16" s="73" customFormat="1" ht="20.45" customHeight="1" thickBot="1">
      <c r="A2985" s="1425"/>
      <c r="B2985" s="543" t="s">
        <v>210</v>
      </c>
      <c r="C2985" s="1267" t="s">
        <v>59</v>
      </c>
      <c r="D2985" s="1268"/>
      <c r="E2985" s="549">
        <f>'Marks Entry'!$N$7</f>
        <v>10</v>
      </c>
      <c r="F2985" s="549">
        <f>'Marks Entry'!$Q$7</f>
        <v>10</v>
      </c>
      <c r="G2985" s="549">
        <f>'Marks Entry'!$T$7</f>
        <v>10</v>
      </c>
      <c r="H2985" s="111">
        <f>SUM(E2985:G2985)</f>
        <v>30</v>
      </c>
      <c r="I2985" s="1269">
        <f>'Marks Entry'!$X$7</f>
        <v>70</v>
      </c>
      <c r="J2985" s="1270"/>
      <c r="K2985" s="531">
        <f>SUM(H2985,I2985)</f>
        <v>100</v>
      </c>
      <c r="L2985" s="1330">
        <f>'Marks Entry'!$AA$7</f>
        <v>100</v>
      </c>
      <c r="M2985" s="1331"/>
      <c r="N2985" s="536">
        <f>H2985+I2985+L2985</f>
        <v>200</v>
      </c>
      <c r="O2985" s="1266"/>
      <c r="P2985" s="1007"/>
    </row>
    <row r="2986" spans="1:16" s="73" customFormat="1" ht="20.45" customHeight="1">
      <c r="A2986" s="1425"/>
      <c r="B2986" s="543" t="s">
        <v>210</v>
      </c>
      <c r="C2986" s="1324" t="str">
        <f>'Marks Entry'!$L$3</f>
        <v>HINDI</v>
      </c>
      <c r="D2986" s="1325"/>
      <c r="E2986" s="527">
        <f>IF($L2975="TC",0,IF($L2975="Nso",0,VLOOKUP($A2972,'Marks Entry'!$B$9:$FN$108,13,0)))</f>
        <v>0</v>
      </c>
      <c r="F2986" s="527">
        <f>IF($L2975="TC",0,IF($L2975="Nso",0,VLOOKUP($A2972,'Marks Entry'!$B$9:$FN$108,16,0)))</f>
        <v>0</v>
      </c>
      <c r="G2986" s="527">
        <f>IF($L2975="TC",0,IF($L2975="Nso",0,VLOOKUP($A2972,'Marks Entry'!$B$9:$FN$108,19,0)))</f>
        <v>0</v>
      </c>
      <c r="H2986" s="528">
        <f>SUM(E2986:G2986)</f>
        <v>0</v>
      </c>
      <c r="I2986" s="1326">
        <f>IF($L2975="TC",0,IF($L2975="Nso",0,VLOOKUP($A2972,'Marks Entry'!$B$9:$FN$108,23,0)))</f>
        <v>0</v>
      </c>
      <c r="J2986" s="1327"/>
      <c r="K2986" s="532">
        <f>SUM(H2986,I2986)</f>
        <v>0</v>
      </c>
      <c r="L2986" s="1328">
        <f>IF($L2975="TC",0,IF($L2975="Nso",0,VLOOKUP($A2972,'Marks Entry'!$B$9:$FN$108,26,0)))</f>
        <v>0</v>
      </c>
      <c r="M2986" s="1329"/>
      <c r="N2986" s="537">
        <f>SUM(H2986,I2986,L2986)</f>
        <v>0</v>
      </c>
      <c r="O2986" s="544" t="str">
        <f>IF($L2975="TC",0,IF($L2975="Nso",0,VLOOKUP($A2972,'Marks Entry'!$B$9:$FN$108,30,0)))</f>
        <v>E</v>
      </c>
      <c r="P2986" s="1007"/>
    </row>
    <row r="2987" spans="1:16" s="73" customFormat="1" ht="20.45" customHeight="1">
      <c r="A2987" s="1425"/>
      <c r="B2987" s="543" t="s">
        <v>210</v>
      </c>
      <c r="C2987" s="1271" t="str">
        <f>'Marks Entry'!$AF$3</f>
        <v>ENGLISH</v>
      </c>
      <c r="D2987" s="1272"/>
      <c r="E2987" s="527">
        <f>IF($L2975="TC",0,IF($L2975="Nso",0,VLOOKUP($A2972,'Marks Entry'!$B$9:$FN$108,33,0)))</f>
        <v>0</v>
      </c>
      <c r="F2987" s="527">
        <f>IF($L2975="TC",0,IF($L2975="Nso",0,VLOOKUP($A2972,'Marks Entry'!$B$9:$FN$108,36,0)))</f>
        <v>0</v>
      </c>
      <c r="G2987" s="527">
        <f>IF($L2975="TC",0,IF($L2975="Nso",0,VLOOKUP($A2972,'Marks Entry'!$B$9:$FN$108,39,0)))</f>
        <v>0</v>
      </c>
      <c r="H2987" s="529">
        <f t="shared" ref="H2987:H2991" si="243">SUM(E2987:G2987)</f>
        <v>0</v>
      </c>
      <c r="I2987" s="1273">
        <f>IF($L2975="TC",0,IF($L2975="Nso",0,VLOOKUP($A2972,'Marks Entry'!$B$9:$FN$108,43,0)))</f>
        <v>0</v>
      </c>
      <c r="J2987" s="1274"/>
      <c r="K2987" s="533">
        <f t="shared" ref="K2987:K2991" si="244">SUM(H2987,I2987)</f>
        <v>0</v>
      </c>
      <c r="L2987" s="1275">
        <f>IF($L2975="TC",0,IF($L2975="Nso",0,VLOOKUP($A2972,'Marks Entry'!$B$9:$FN$108,46,0)))</f>
        <v>0</v>
      </c>
      <c r="M2987" s="1276"/>
      <c r="N2987" s="537">
        <f t="shared" ref="N2987:N2991" si="245">SUM(H2987,I2987,L2987)</f>
        <v>0</v>
      </c>
      <c r="O2987" s="544" t="str">
        <f>IF($L2975="TC",0,IF($L2975="Nso",0,VLOOKUP($A2972,'Marks Entry'!$B$9:$FN$108,50,0)))</f>
        <v>E</v>
      </c>
      <c r="P2987" s="1007"/>
    </row>
    <row r="2988" spans="1:16" s="73" customFormat="1" ht="20.45" customHeight="1">
      <c r="A2988" s="1425"/>
      <c r="B2988" s="543" t="s">
        <v>210</v>
      </c>
      <c r="C2988" s="1271" t="str">
        <f>'Marks Entry'!$AZ$3</f>
        <v>SANSKRIT</v>
      </c>
      <c r="D2988" s="1272"/>
      <c r="E2988" s="527">
        <f>IF($L2975="TC",0,IF($L2975="Nso",0,VLOOKUP($A2972,'Marks Entry'!$B$9:$FN$108,53,0)))</f>
        <v>0</v>
      </c>
      <c r="F2988" s="527">
        <f>IF($L2975="TC",0,IF($L2975="TC",0,IF($L2975="Nso",0,VLOOKUP($A2972,'Marks Entry'!$B$9:$FN$108,56,0))))</f>
        <v>0</v>
      </c>
      <c r="G2988" s="527">
        <f>IF($L2975="TC",0,IF($L2975="TC",0,IF($L2975="Nso",0,VLOOKUP($A2972,'Marks Entry'!$B$9:$FN$108,59,0))))</f>
        <v>0</v>
      </c>
      <c r="H2988" s="529">
        <f t="shared" si="243"/>
        <v>0</v>
      </c>
      <c r="I2988" s="1273">
        <f>IF($L2975="TC",0,IF($L2975="Nso",0,VLOOKUP($A2972,'Marks Entry'!$B$9:$FN$108,63,0)))</f>
        <v>0</v>
      </c>
      <c r="J2988" s="1274"/>
      <c r="K2988" s="533">
        <f t="shared" si="244"/>
        <v>0</v>
      </c>
      <c r="L2988" s="1275">
        <f>IF($L2975="TC",0,IF($L2975="Nso",0,VLOOKUP($A2972,'Marks Entry'!$B$9:$FN$108,66,0)))</f>
        <v>0</v>
      </c>
      <c r="M2988" s="1276"/>
      <c r="N2988" s="537">
        <f t="shared" si="245"/>
        <v>0</v>
      </c>
      <c r="O2988" s="544" t="str">
        <f>IF($L2975="TC",0,IF($L2975="Nso",0,VLOOKUP($A2972,'Marks Entry'!$B$9:$FN$108,70,0)))</f>
        <v>E</v>
      </c>
      <c r="P2988" s="1007"/>
    </row>
    <row r="2989" spans="1:16" s="73" customFormat="1" ht="20.45" customHeight="1">
      <c r="A2989" s="1425"/>
      <c r="B2989" s="543" t="s">
        <v>210</v>
      </c>
      <c r="C2989" s="1271" t="str">
        <f>'Marks Entry'!$BT$3</f>
        <v>SCIENCE</v>
      </c>
      <c r="D2989" s="1272"/>
      <c r="E2989" s="527">
        <f>IF($L2975="TC",0,IF($L2975="Nso",0,VLOOKUP($A2972,'Marks Entry'!$B$9:$FN$108,73,0)))</f>
        <v>0</v>
      </c>
      <c r="F2989" s="527">
        <f>IF($L2975="TC",0,IF($L2975="Nso",0,VLOOKUP($A2972,'Marks Entry'!$B$9:$FN$108,76,0)))</f>
        <v>0</v>
      </c>
      <c r="G2989" s="527">
        <f>IF($L2975="TC",0,IF($L2975="Nso",0,VLOOKUP($A2972,'Marks Entry'!$B$9:$FN$108,79,0)))</f>
        <v>0</v>
      </c>
      <c r="H2989" s="529">
        <f t="shared" si="243"/>
        <v>0</v>
      </c>
      <c r="I2989" s="1273">
        <f>IF($L2975="TC",0,IF($L2975="Nso",0,VLOOKUP($A2972,'Marks Entry'!$B$9:$FN$108,83,0)))</f>
        <v>0</v>
      </c>
      <c r="J2989" s="1274"/>
      <c r="K2989" s="533">
        <f t="shared" si="244"/>
        <v>0</v>
      </c>
      <c r="L2989" s="1275">
        <f>IF($L2975="TC",0,IF($L2975="Nso",0,VLOOKUP($A2972,'Marks Entry'!$B$9:$FN$108,86,0)))</f>
        <v>0</v>
      </c>
      <c r="M2989" s="1276"/>
      <c r="N2989" s="537">
        <f t="shared" si="245"/>
        <v>0</v>
      </c>
      <c r="O2989" s="544" t="str">
        <f>IF($L2975="TC",0,IF($L2975="Nso",0,VLOOKUP($A2972,'Marks Entry'!$B$9:$FN$108,90,0)))</f>
        <v>E</v>
      </c>
      <c r="P2989" s="1007"/>
    </row>
    <row r="2990" spans="1:16" s="73" customFormat="1" ht="20.45" customHeight="1">
      <c r="A2990" s="1425"/>
      <c r="B2990" s="543" t="s">
        <v>210</v>
      </c>
      <c r="C2990" s="1271" t="str">
        <f>'Marks Entry'!$CN$3</f>
        <v>MATHEMATICS</v>
      </c>
      <c r="D2990" s="1272"/>
      <c r="E2990" s="527">
        <f>IF($L2975="TC",0,IF($L2975="Nso",0,VLOOKUP($A2972,'Marks Entry'!$B$9:$FN$108,93,0)))</f>
        <v>0</v>
      </c>
      <c r="F2990" s="527">
        <f>IF($L2975="TC",0,IF($L2975="Nso",0,VLOOKUP($A2972,'Marks Entry'!$B$9:$FN$108,96,0)))</f>
        <v>0</v>
      </c>
      <c r="G2990" s="527">
        <f>IF($L2975="TC",0,IF($L2975="Nso",0,VLOOKUP($A2972,'Marks Entry'!$B$9:$FN$108,99,0)))</f>
        <v>0</v>
      </c>
      <c r="H2990" s="529">
        <f t="shared" si="243"/>
        <v>0</v>
      </c>
      <c r="I2990" s="1273">
        <f>IF($L2975="TC",0,IF($L2975="Nso",0,VLOOKUP($A2972,'Marks Entry'!$B$9:$FN$108,103,0)))</f>
        <v>0</v>
      </c>
      <c r="J2990" s="1274"/>
      <c r="K2990" s="533">
        <f t="shared" si="244"/>
        <v>0</v>
      </c>
      <c r="L2990" s="1275">
        <f>IF($L2975="TC",0,IF($L2975="Nso",0,VLOOKUP($A2972,'Marks Entry'!$B$9:$FN$108,106,0)))</f>
        <v>0</v>
      </c>
      <c r="M2990" s="1276"/>
      <c r="N2990" s="537">
        <f t="shared" si="245"/>
        <v>0</v>
      </c>
      <c r="O2990" s="544" t="str">
        <f>IF($L2975="TC",0,IF($L2975="Nso",0,VLOOKUP($A2972,'Marks Entry'!$B$9:$FN$108,110,0)))</f>
        <v>E</v>
      </c>
      <c r="P2990" s="1007"/>
    </row>
    <row r="2991" spans="1:16" s="73" customFormat="1" ht="20.45" customHeight="1" thickBot="1">
      <c r="A2991" s="1425"/>
      <c r="B2991" s="543" t="s">
        <v>210</v>
      </c>
      <c r="C2991" s="1277" t="str">
        <f>'Marks Entry'!$DH$3</f>
        <v>SOCIAL SCIENCE</v>
      </c>
      <c r="D2991" s="1278"/>
      <c r="E2991" s="527">
        <f>IF($L2975="TC",0,IF($L2975="Nso",0,VLOOKUP($A2972,'Marks Entry'!$B$9:$FN$108,113,0)))</f>
        <v>0</v>
      </c>
      <c r="F2991" s="527">
        <f>IF($L2975="TC",0,IF($L2975="Nso",0,VLOOKUP($A2972,'Marks Entry'!$B$9:$FN$108,116,0)))</f>
        <v>0</v>
      </c>
      <c r="G2991" s="527">
        <f>IF($L2975="TC",0,IF($L2975="Nso",0,VLOOKUP($A2972,'Marks Entry'!$B$9:$FN$108,119,0)))</f>
        <v>0</v>
      </c>
      <c r="H2991" s="530">
        <f t="shared" si="243"/>
        <v>0</v>
      </c>
      <c r="I2991" s="1279">
        <f>IF($L2975="TC",0,IF($L2975="Nso",0,VLOOKUP($A2972,'Marks Entry'!$B$9:$FN$108,123,0)))</f>
        <v>0</v>
      </c>
      <c r="J2991" s="1280"/>
      <c r="K2991" s="534">
        <f t="shared" si="244"/>
        <v>0</v>
      </c>
      <c r="L2991" s="1281">
        <f>IF($L2975="TC",0,IF($L2975="Nso",0,VLOOKUP($A2972,'Marks Entry'!$B$9:$FN$108,126,0)))</f>
        <v>0</v>
      </c>
      <c r="M2991" s="1282"/>
      <c r="N2991" s="537">
        <f t="shared" si="245"/>
        <v>0</v>
      </c>
      <c r="O2991" s="544" t="str">
        <f>IF($L2975="TC",0,IF($L2975="Nso",0,VLOOKUP($A2972,'Marks Entry'!$B$9:$FN$108,130,0)))</f>
        <v>E</v>
      </c>
      <c r="P2991" s="1007"/>
    </row>
    <row r="2992" spans="1:16" s="73" customFormat="1" ht="20.45" customHeight="1">
      <c r="A2992" s="1425"/>
      <c r="B2992" s="543" t="s">
        <v>210</v>
      </c>
      <c r="C2992" s="1350" t="s">
        <v>87</v>
      </c>
      <c r="D2992" s="1351"/>
      <c r="E2992" s="1352"/>
      <c r="F2992" s="1356" t="s">
        <v>88</v>
      </c>
      <c r="G2992" s="1357"/>
      <c r="H2992" s="1358" t="s">
        <v>89</v>
      </c>
      <c r="I2992" s="1358"/>
      <c r="J2992" s="1359" t="s">
        <v>44</v>
      </c>
      <c r="K2992" s="1360"/>
      <c r="L2992" s="236" t="s">
        <v>95</v>
      </c>
      <c r="M2992" s="691" t="s">
        <v>208</v>
      </c>
      <c r="N2992" s="200" t="s">
        <v>42</v>
      </c>
      <c r="O2992" s="545" t="s">
        <v>46</v>
      </c>
      <c r="P2992" s="1007"/>
    </row>
    <row r="2993" spans="1:16" s="73" customFormat="1" ht="20.45" customHeight="1" thickBot="1">
      <c r="A2993" s="1425"/>
      <c r="B2993" s="543" t="s">
        <v>210</v>
      </c>
      <c r="C2993" s="1353"/>
      <c r="D2993" s="1354"/>
      <c r="E2993" s="1355"/>
      <c r="F2993" s="1361">
        <f>IF($L2975="TC",0,IF($L2975="Nso",0,VLOOKUP($A2972,'Marks Entry'!$B$9:$FN$108,161,0)))</f>
        <v>1200</v>
      </c>
      <c r="G2993" s="1362"/>
      <c r="H2993" s="1363">
        <f>IF($L2975="TC",0,IF($L2975="Nso",0,VLOOKUP($A2972,'Marks Entry'!$B$9:$FN$108,162,0)))</f>
        <v>0</v>
      </c>
      <c r="I2993" s="1363"/>
      <c r="J2993" s="1364">
        <f>IF($L2975="TC",0,IF($L2975="Nso",0,VLOOKUP($A2972,'Marks Entry'!$B$9:$FN$108,163,0)))</f>
        <v>0</v>
      </c>
      <c r="K2993" s="1365"/>
      <c r="L2993" s="237" t="str">
        <f>IF($L2975="TC",0,IF($L2975="Nso",0,VLOOKUP($A2972,'Marks Entry'!$B$9:$FN$108,164,0)))</f>
        <v/>
      </c>
      <c r="M2993" s="237" t="str">
        <f>IF($L2975="TC",0,IF($L2975="Nso",0,VLOOKUP($A2972,'Marks Entry'!$B$9:$FN$108,165,0)))</f>
        <v/>
      </c>
      <c r="N2993" s="542" t="str">
        <f>IF($L2975="TC","TC",IF($L2975="Nso","NSO",VLOOKUP($A2972,'Marks Entry'!$B$9:$FN$108,166,0)))</f>
        <v>PROMOTED</v>
      </c>
      <c r="O2993" s="546" t="str">
        <f>IF($L2975="Nso",0,VLOOKUP($A2972,'Marks Entry'!$B$9:$FN$108,168,0))</f>
        <v/>
      </c>
      <c r="P2993" s="1007"/>
    </row>
    <row r="2994" spans="1:16" s="73" customFormat="1" ht="20.45" customHeight="1">
      <c r="A2994" s="1425"/>
      <c r="B2994" s="543" t="s">
        <v>210</v>
      </c>
      <c r="C2994" s="1332" t="s">
        <v>62</v>
      </c>
      <c r="D2994" s="1333"/>
      <c r="E2994" s="1333"/>
      <c r="F2994" s="1333"/>
      <c r="G2994" s="1333"/>
      <c r="H2994" s="1333"/>
      <c r="I2994" s="1334"/>
      <c r="J2994" s="1335" t="s">
        <v>63</v>
      </c>
      <c r="K2994" s="1335"/>
      <c r="L2994" s="1336"/>
      <c r="M2994" s="238">
        <f>IF($L2975="TC",0,IF($L2975="Nso",0,VLOOKUP($A2972,'Marks Entry'!$B$9:$FN$108,158,0)))</f>
        <v>0</v>
      </c>
      <c r="N2994" s="1337" t="s">
        <v>104</v>
      </c>
      <c r="O2994" s="1338"/>
      <c r="P2994" s="1007"/>
    </row>
    <row r="2995" spans="1:16" s="73" customFormat="1" ht="20.45" customHeight="1" thickBot="1">
      <c r="A2995" s="1425"/>
      <c r="B2995" s="543" t="s">
        <v>210</v>
      </c>
      <c r="C2995" s="1339" t="s">
        <v>57</v>
      </c>
      <c r="D2995" s="1340"/>
      <c r="E2995" s="1340"/>
      <c r="F2995" s="1341" t="s">
        <v>168</v>
      </c>
      <c r="G2995" s="1341"/>
      <c r="H2995" s="1341"/>
      <c r="I2995" s="523" t="s">
        <v>50</v>
      </c>
      <c r="J2995" s="1342" t="s">
        <v>64</v>
      </c>
      <c r="K2995" s="1342"/>
      <c r="L2995" s="1343"/>
      <c r="M2995" s="239">
        <f>IF($L2975="TC",0,IF($L2975="Nso",0,VLOOKUP($A2972,'Marks Entry'!$B$9:$FN$108,159,0)))</f>
        <v>0</v>
      </c>
      <c r="N2995" s="1344" t="str">
        <f>IF($L2975="TC",0,IF($L2975="Nso",0,VLOOKUP($A2972,'Marks Entry'!$B$9:$FN$108,160,0)))</f>
        <v/>
      </c>
      <c r="O2995" s="1345"/>
      <c r="P2995" s="1007"/>
    </row>
    <row r="2996" spans="1:16" s="73" customFormat="1" ht="20.45" customHeight="1">
      <c r="A2996" s="1425"/>
      <c r="B2996" s="543" t="s">
        <v>210</v>
      </c>
      <c r="C2996" s="1339"/>
      <c r="D2996" s="1340"/>
      <c r="E2996" s="1340"/>
      <c r="F2996" s="1341"/>
      <c r="G2996" s="1341"/>
      <c r="H2996" s="1341"/>
      <c r="I2996" s="524" t="s">
        <v>102</v>
      </c>
      <c r="J2996" s="1346" t="s">
        <v>65</v>
      </c>
      <c r="K2996" s="1346"/>
      <c r="L2996" s="1347"/>
      <c r="M2996" s="1348" t="str">
        <f>IF($L2975="TC",0,IF($L2975="Nso",0,VLOOKUP($A2972,'Marks Entry'!$B$9:$FN$108,169,0)))</f>
        <v>Need Improvement</v>
      </c>
      <c r="N2996" s="1348"/>
      <c r="O2996" s="1349"/>
      <c r="P2996" s="1007"/>
    </row>
    <row r="2997" spans="1:16" s="73" customFormat="1" ht="20.45" customHeight="1">
      <c r="A2997" s="1425"/>
      <c r="B2997" s="543" t="s">
        <v>210</v>
      </c>
      <c r="C2997" s="1397" t="str">
        <f>'Marks Entry'!$EB$3</f>
        <v>Work Exp.</v>
      </c>
      <c r="D2997" s="1398"/>
      <c r="E2997" s="1399"/>
      <c r="F2997" s="1400" t="str">
        <f>IF($L2975="TC",0,IF($L2975="Nso",0,VLOOKUP($A2972,'Marks Entry'!$B$9:$GM$108,186,0)))</f>
        <v>0/100</v>
      </c>
      <c r="G2997" s="1400"/>
      <c r="H2997" s="1400"/>
      <c r="I2997" s="59" t="str">
        <f>IF($L2975="TC",0,IF($L2975="Nso",0,VLOOKUP($A2972,'Marks Entry'!$B$9:$GM$108,139,0)))</f>
        <v>E</v>
      </c>
      <c r="J2997" s="1401" t="s">
        <v>81</v>
      </c>
      <c r="K2997" s="1401"/>
      <c r="L2997" s="1402"/>
      <c r="M2997" s="1403">
        <f>'Marks Entry'!$AA$2</f>
        <v>45041</v>
      </c>
      <c r="N2997" s="1403"/>
      <c r="O2997" s="1404"/>
      <c r="P2997" s="1007"/>
    </row>
    <row r="2998" spans="1:16" s="73" customFormat="1" ht="20.45" customHeight="1">
      <c r="A2998" s="1425"/>
      <c r="B2998" s="543" t="s">
        <v>210</v>
      </c>
      <c r="C2998" s="1405" t="str">
        <f>'Marks Entry'!$EK$3</f>
        <v>Art Edu.</v>
      </c>
      <c r="D2998" s="1400"/>
      <c r="E2998" s="1400"/>
      <c r="F2998" s="1406" t="str">
        <f>IF($L2975="TC",0,IF($L2975="Nso",0,VLOOKUP($A2972,'Marks Entry'!$B$9:$GM$108,190,0)))</f>
        <v>0/100</v>
      </c>
      <c r="G2998" s="1407"/>
      <c r="H2998" s="1408"/>
      <c r="I2998" s="59" t="str">
        <f>IF($L2975="TC",0,IF($L2975="Nso",0,VLOOKUP($A2972,'Marks Entry'!$B$9:$GM$108,148,0)))</f>
        <v>E</v>
      </c>
      <c r="J2998" s="1409"/>
      <c r="K2998" s="1409"/>
      <c r="L2998" s="1410"/>
      <c r="M2998" s="1410"/>
      <c r="N2998" s="1410"/>
      <c r="O2998" s="1411"/>
      <c r="P2998" s="1007"/>
    </row>
    <row r="2999" spans="1:16" s="73" customFormat="1" ht="20.45" customHeight="1">
      <c r="A2999" s="1425"/>
      <c r="B2999" s="543" t="s">
        <v>210</v>
      </c>
      <c r="C2999" s="1366" t="str">
        <f>'Marks Entry'!$ET$3</f>
        <v>HEALTH &amp; PHY. EDU.</v>
      </c>
      <c r="D2999" s="1367"/>
      <c r="E2999" s="1367"/>
      <c r="F2999" s="1368" t="str">
        <f>IF($L2975="TC",0,IF($L2975="Nso",0,VLOOKUP($A2972,'Marks Entry'!$B$9:$GM$108,194,0)))</f>
        <v>0/100</v>
      </c>
      <c r="G2999" s="1369"/>
      <c r="H2999" s="1370"/>
      <c r="I2999" s="59" t="str">
        <f>IF($L2975="TC",0,IF($L2975="Nso",0,VLOOKUP($A2972,'Marks Entry'!$B$9:$GM$108,157,0)))</f>
        <v>E</v>
      </c>
      <c r="J2999" s="1371" t="s">
        <v>77</v>
      </c>
      <c r="K2999" s="1372"/>
      <c r="L2999" s="1373"/>
      <c r="M2999" s="1377"/>
      <c r="N2999" s="1372"/>
      <c r="O2999" s="1378"/>
      <c r="P2999" s="1007"/>
    </row>
    <row r="3000" spans="1:16" s="73" customFormat="1" ht="20.45" customHeight="1">
      <c r="A3000" s="1425"/>
      <c r="B3000" s="543" t="s">
        <v>210</v>
      </c>
      <c r="C3000" s="1381" t="s">
        <v>66</v>
      </c>
      <c r="D3000" s="1382"/>
      <c r="E3000" s="1382"/>
      <c r="F3000" s="1382"/>
      <c r="G3000" s="1382"/>
      <c r="H3000" s="1382"/>
      <c r="I3000" s="1383"/>
      <c r="J3000" s="1374"/>
      <c r="K3000" s="1375"/>
      <c r="L3000" s="1376"/>
      <c r="M3000" s="1379"/>
      <c r="N3000" s="1375"/>
      <c r="O3000" s="1380"/>
      <c r="P3000" s="1007"/>
    </row>
    <row r="3001" spans="1:16" s="73" customFormat="1" ht="20.45" customHeight="1" thickBot="1">
      <c r="A3001" s="1425"/>
      <c r="B3001" s="543" t="s">
        <v>210</v>
      </c>
      <c r="C3001" s="60" t="s">
        <v>67</v>
      </c>
      <c r="D3001" s="1384" t="s">
        <v>72</v>
      </c>
      <c r="E3001" s="1385"/>
      <c r="F3001" s="1384" t="s">
        <v>73</v>
      </c>
      <c r="G3001" s="1386"/>
      <c r="H3001" s="1386"/>
      <c r="I3001" s="1387"/>
      <c r="J3001" s="1388" t="s">
        <v>78</v>
      </c>
      <c r="K3001" s="1389"/>
      <c r="L3001" s="1389"/>
      <c r="M3001" s="1389"/>
      <c r="N3001" s="1389"/>
      <c r="O3001" s="1390"/>
      <c r="P3001" s="1007"/>
    </row>
    <row r="3002" spans="1:16" s="73" customFormat="1" ht="20.45" customHeight="1">
      <c r="A3002" s="1425"/>
      <c r="B3002" s="543" t="s">
        <v>210</v>
      </c>
      <c r="C3002" s="690" t="s">
        <v>68</v>
      </c>
      <c r="D3002" s="1328" t="s">
        <v>211</v>
      </c>
      <c r="E3002" s="1327"/>
      <c r="F3002" s="1394" t="s">
        <v>74</v>
      </c>
      <c r="G3002" s="1395"/>
      <c r="H3002" s="1395"/>
      <c r="I3002" s="1396"/>
      <c r="J3002" s="1391"/>
      <c r="K3002" s="1392"/>
      <c r="L3002" s="1392"/>
      <c r="M3002" s="1392"/>
      <c r="N3002" s="1392"/>
      <c r="O3002" s="1393"/>
      <c r="P3002" s="1007"/>
    </row>
    <row r="3003" spans="1:16" s="73" customFormat="1" ht="20.45" customHeight="1">
      <c r="A3003" s="1425"/>
      <c r="B3003" s="543" t="s">
        <v>210</v>
      </c>
      <c r="C3003" s="689" t="s">
        <v>69</v>
      </c>
      <c r="D3003" s="1275" t="s">
        <v>212</v>
      </c>
      <c r="E3003" s="1274"/>
      <c r="F3003" s="1413" t="s">
        <v>75</v>
      </c>
      <c r="G3003" s="1414"/>
      <c r="H3003" s="1414"/>
      <c r="I3003" s="1415"/>
      <c r="J3003" s="1391"/>
      <c r="K3003" s="1392"/>
      <c r="L3003" s="1392"/>
      <c r="M3003" s="1392"/>
      <c r="N3003" s="1392"/>
      <c r="O3003" s="1393"/>
      <c r="P3003" s="1007"/>
    </row>
    <row r="3004" spans="1:16" s="73" customFormat="1" ht="20.45" customHeight="1">
      <c r="A3004" s="1425"/>
      <c r="B3004" s="543" t="s">
        <v>210</v>
      </c>
      <c r="C3004" s="689" t="s">
        <v>71</v>
      </c>
      <c r="D3004" s="1275" t="s">
        <v>213</v>
      </c>
      <c r="E3004" s="1274"/>
      <c r="F3004" s="1413" t="s">
        <v>76</v>
      </c>
      <c r="G3004" s="1414"/>
      <c r="H3004" s="1414"/>
      <c r="I3004" s="1415"/>
      <c r="J3004" s="1416" t="s">
        <v>90</v>
      </c>
      <c r="K3004" s="1417"/>
      <c r="L3004" s="1417"/>
      <c r="M3004" s="1417"/>
      <c r="N3004" s="1417"/>
      <c r="O3004" s="1418"/>
      <c r="P3004" s="1007"/>
    </row>
    <row r="3005" spans="1:16" s="73" customFormat="1" ht="20.45" customHeight="1">
      <c r="A3005" s="1425"/>
      <c r="B3005" s="543" t="s">
        <v>210</v>
      </c>
      <c r="C3005" s="689" t="s">
        <v>70</v>
      </c>
      <c r="D3005" s="1275" t="s">
        <v>214</v>
      </c>
      <c r="E3005" s="1274"/>
      <c r="F3005" s="1413" t="s">
        <v>103</v>
      </c>
      <c r="G3005" s="1414"/>
      <c r="H3005" s="1414"/>
      <c r="I3005" s="1415"/>
      <c r="J3005" s="1416"/>
      <c r="K3005" s="1417"/>
      <c r="L3005" s="1417"/>
      <c r="M3005" s="1417"/>
      <c r="N3005" s="1417"/>
      <c r="O3005" s="1418"/>
      <c r="P3005" s="1007"/>
    </row>
    <row r="3006" spans="1:16" s="73" customFormat="1" ht="20.45" customHeight="1" thickBot="1">
      <c r="A3006" s="1425"/>
      <c r="B3006" s="547" t="s">
        <v>210</v>
      </c>
      <c r="C3006" s="548" t="s">
        <v>153</v>
      </c>
      <c r="D3006" s="1281" t="s">
        <v>215</v>
      </c>
      <c r="E3006" s="1280"/>
      <c r="F3006" s="1422" t="s">
        <v>216</v>
      </c>
      <c r="G3006" s="1423"/>
      <c r="H3006" s="1423"/>
      <c r="I3006" s="1424"/>
      <c r="J3006" s="1419"/>
      <c r="K3006" s="1420"/>
      <c r="L3006" s="1420"/>
      <c r="M3006" s="1420"/>
      <c r="N3006" s="1420"/>
      <c r="O3006" s="1421"/>
      <c r="P3006" s="1007"/>
    </row>
    <row r="3007" spans="1:16" s="73" customFormat="1" ht="9.75" customHeight="1">
      <c r="A3007" s="1303"/>
      <c r="B3007" s="1303"/>
      <c r="C3007" s="1303"/>
      <c r="D3007" s="1303"/>
      <c r="E3007" s="1303"/>
      <c r="F3007" s="1303"/>
      <c r="G3007" s="1303"/>
      <c r="H3007" s="1303"/>
      <c r="I3007" s="1303"/>
      <c r="J3007" s="1303"/>
      <c r="K3007" s="1303"/>
      <c r="L3007" s="1303"/>
      <c r="M3007" s="1303"/>
      <c r="N3007" s="1303"/>
      <c r="O3007" s="1303"/>
      <c r="P3007" s="1303"/>
    </row>
    <row r="3008" spans="1:16" s="73" customFormat="1" ht="17.25" customHeight="1" thickBot="1">
      <c r="A3008" s="241">
        <f>A2972+1</f>
        <v>83</v>
      </c>
      <c r="B3008" s="1302" t="s">
        <v>53</v>
      </c>
      <c r="C3008" s="1302"/>
      <c r="D3008" s="1302"/>
      <c r="E3008" s="1302"/>
      <c r="F3008" s="1302"/>
      <c r="G3008" s="1302"/>
      <c r="H3008" s="1302"/>
      <c r="I3008" s="1302"/>
      <c r="J3008" s="1302"/>
      <c r="K3008" s="1302"/>
      <c r="L3008" s="1302"/>
      <c r="M3008" s="1302"/>
      <c r="N3008" s="1302"/>
      <c r="O3008" s="1302"/>
      <c r="P3008" s="1007"/>
    </row>
    <row r="3009" spans="1:16" s="73" customFormat="1" ht="44.25" customHeight="1">
      <c r="A3009" s="1425"/>
      <c r="B3009" s="1304" t="str">
        <f>IF(L3011&gt;0,CONCATENATE(I3011,L3011),0)</f>
        <v>Roll No.:-983</v>
      </c>
      <c r="C3009" s="1306"/>
      <c r="D3009" s="1308" t="str">
        <f>Master!$E$8</f>
        <v>Govt. Sr. Secondary School Raimalwada</v>
      </c>
      <c r="E3009" s="1309"/>
      <c r="F3009" s="1309"/>
      <c r="G3009" s="1309"/>
      <c r="H3009" s="1309"/>
      <c r="I3009" s="1309"/>
      <c r="J3009" s="1309"/>
      <c r="K3009" s="1309"/>
      <c r="L3009" s="1309"/>
      <c r="M3009" s="1309"/>
      <c r="N3009" s="1309"/>
      <c r="O3009" s="1310"/>
      <c r="P3009" s="1007"/>
    </row>
    <row r="3010" spans="1:16" s="73" customFormat="1" ht="26.25" customHeight="1" thickBot="1">
      <c r="A3010" s="1425"/>
      <c r="B3010" s="1305"/>
      <c r="C3010" s="1307"/>
      <c r="D3010" s="1311" t="str">
        <f>Master!$E$11</f>
        <v>P.S.-Bapini (Jodhpur)</v>
      </c>
      <c r="E3010" s="1311"/>
      <c r="F3010" s="1311"/>
      <c r="G3010" s="1311"/>
      <c r="H3010" s="1311"/>
      <c r="I3010" s="1311"/>
      <c r="J3010" s="1311"/>
      <c r="K3010" s="1311"/>
      <c r="L3010" s="1311"/>
      <c r="M3010" s="1311"/>
      <c r="N3010" s="1311"/>
      <c r="O3010" s="1312"/>
      <c r="P3010" s="1007"/>
    </row>
    <row r="3011" spans="1:16" s="73" customFormat="1" ht="15" customHeight="1">
      <c r="A3011" s="1425"/>
      <c r="B3011" s="1313"/>
      <c r="C3011" s="1314" t="s">
        <v>163</v>
      </c>
      <c r="D3011" s="1315"/>
      <c r="E3011" s="1315"/>
      <c r="F3011" s="1315"/>
      <c r="G3011" s="1315"/>
      <c r="H3011" s="1316"/>
      <c r="I3011" s="1320" t="s">
        <v>125</v>
      </c>
      <c r="J3011" s="1321"/>
      <c r="K3011" s="1321"/>
      <c r="L3011" s="1286">
        <f>VLOOKUP(A3008,'Marks Entry'!$B$9:$G$108,6)</f>
        <v>983</v>
      </c>
      <c r="M3011" s="1288" t="str">
        <f>CONCATENATE('Marks Entry'!$C$3,"0",'Marks Entry'!$G$3)</f>
        <v>School U-Dise Code :-08151106901</v>
      </c>
      <c r="N3011" s="1289"/>
      <c r="O3011" s="1290"/>
      <c r="P3011" s="1007"/>
    </row>
    <row r="3012" spans="1:16" s="73" customFormat="1" ht="15" customHeight="1">
      <c r="A3012" s="1425"/>
      <c r="B3012" s="1313"/>
      <c r="C3012" s="1314"/>
      <c r="D3012" s="1315"/>
      <c r="E3012" s="1315"/>
      <c r="F3012" s="1315"/>
      <c r="G3012" s="1315"/>
      <c r="H3012" s="1316"/>
      <c r="I3012" s="1320"/>
      <c r="J3012" s="1321"/>
      <c r="K3012" s="1321"/>
      <c r="L3012" s="1286"/>
      <c r="M3012" s="1291" t="str">
        <f>CONCATENATE('Marks Entry'!$I$3,'Marks Entry'!$J$3)</f>
        <v>Session :-2022-23</v>
      </c>
      <c r="N3012" s="1292"/>
      <c r="O3012" s="1293"/>
      <c r="P3012" s="1007"/>
    </row>
    <row r="3013" spans="1:16" s="73" customFormat="1" ht="15" customHeight="1" thickBot="1">
      <c r="A3013" s="1425"/>
      <c r="B3013" s="1313"/>
      <c r="C3013" s="1317"/>
      <c r="D3013" s="1318"/>
      <c r="E3013" s="1318"/>
      <c r="F3013" s="1318"/>
      <c r="G3013" s="1318"/>
      <c r="H3013" s="1319"/>
      <c r="I3013" s="1322"/>
      <c r="J3013" s="1323"/>
      <c r="K3013" s="1323"/>
      <c r="L3013" s="1287"/>
      <c r="M3013" s="1294"/>
      <c r="N3013" s="1295"/>
      <c r="O3013" s="1296"/>
      <c r="P3013" s="1007"/>
    </row>
    <row r="3014" spans="1:16" s="73" customFormat="1" ht="19.5" customHeight="1">
      <c r="A3014" s="1425"/>
      <c r="B3014" s="543" t="s">
        <v>210</v>
      </c>
      <c r="C3014" s="1297" t="s">
        <v>21</v>
      </c>
      <c r="D3014" s="1298"/>
      <c r="E3014" s="1298"/>
      <c r="F3014" s="1298"/>
      <c r="G3014" s="1299"/>
      <c r="H3014" s="13" t="s">
        <v>161</v>
      </c>
      <c r="I3014" s="1300">
        <f>VLOOKUP($A3008,'Marks Entry'!$B$9:$FN$108,4,0)</f>
        <v>0</v>
      </c>
      <c r="J3014" s="1300"/>
      <c r="K3014" s="1300"/>
      <c r="L3014" s="1300"/>
      <c r="M3014" s="1300"/>
      <c r="N3014" s="1300"/>
      <c r="O3014" s="1301"/>
      <c r="P3014" s="1007"/>
    </row>
    <row r="3015" spans="1:16" s="73" customFormat="1" ht="19.5" customHeight="1">
      <c r="A3015" s="1425"/>
      <c r="B3015" s="543" t="s">
        <v>210</v>
      </c>
      <c r="C3015" s="1283" t="s">
        <v>23</v>
      </c>
      <c r="D3015" s="1284"/>
      <c r="E3015" s="1284"/>
      <c r="F3015" s="1284"/>
      <c r="G3015" s="1285"/>
      <c r="H3015" s="25" t="s">
        <v>161</v>
      </c>
      <c r="I3015" s="1252">
        <f>VLOOKUP($A3008,'Marks Entry'!$B$9:$FN$108,7,0)</f>
        <v>0</v>
      </c>
      <c r="J3015" s="1252"/>
      <c r="K3015" s="1252"/>
      <c r="L3015" s="1252"/>
      <c r="M3015" s="1252"/>
      <c r="N3015" s="1252"/>
      <c r="O3015" s="1253"/>
      <c r="P3015" s="1007"/>
    </row>
    <row r="3016" spans="1:16" s="73" customFormat="1" ht="19.5" customHeight="1">
      <c r="A3016" s="1425"/>
      <c r="B3016" s="543" t="s">
        <v>210</v>
      </c>
      <c r="C3016" s="1283" t="s">
        <v>24</v>
      </c>
      <c r="D3016" s="1284"/>
      <c r="E3016" s="1284"/>
      <c r="F3016" s="1284"/>
      <c r="G3016" s="1285"/>
      <c r="H3016" s="25" t="s">
        <v>161</v>
      </c>
      <c r="I3016" s="1252">
        <f>VLOOKUP($A3008,'Marks Entry'!$B$9:$FN$108,8,0)</f>
        <v>0</v>
      </c>
      <c r="J3016" s="1252"/>
      <c r="K3016" s="1252"/>
      <c r="L3016" s="1252"/>
      <c r="M3016" s="1252"/>
      <c r="N3016" s="1252"/>
      <c r="O3016" s="1253"/>
      <c r="P3016" s="1007"/>
    </row>
    <row r="3017" spans="1:16" s="73" customFormat="1" ht="19.5" customHeight="1">
      <c r="A3017" s="1425"/>
      <c r="B3017" s="543" t="s">
        <v>210</v>
      </c>
      <c r="C3017" s="1283" t="s">
        <v>55</v>
      </c>
      <c r="D3017" s="1284"/>
      <c r="E3017" s="1284"/>
      <c r="F3017" s="1284"/>
      <c r="G3017" s="1285"/>
      <c r="H3017" s="25" t="s">
        <v>161</v>
      </c>
      <c r="I3017" s="1252">
        <f>VLOOKUP($A3008,'Marks Entry'!$B$9:$FN$108,9,0)</f>
        <v>0</v>
      </c>
      <c r="J3017" s="1252"/>
      <c r="K3017" s="1252"/>
      <c r="L3017" s="1252"/>
      <c r="M3017" s="1252"/>
      <c r="N3017" s="1252"/>
      <c r="O3017" s="1253"/>
      <c r="P3017" s="1007"/>
    </row>
    <row r="3018" spans="1:16" s="73" customFormat="1" ht="19.5" customHeight="1">
      <c r="A3018" s="1425"/>
      <c r="B3018" s="543" t="s">
        <v>210</v>
      </c>
      <c r="C3018" s="1283" t="s">
        <v>56</v>
      </c>
      <c r="D3018" s="1284"/>
      <c r="E3018" s="1284"/>
      <c r="F3018" s="1284"/>
      <c r="G3018" s="1285"/>
      <c r="H3018" s="25" t="s">
        <v>161</v>
      </c>
      <c r="I3018" s="1251" t="str">
        <f>CONCATENATE('Marks Entry'!$G$4,'Marks Entry'!$J$4)</f>
        <v>6(A)</v>
      </c>
      <c r="J3018" s="1252"/>
      <c r="K3018" s="1252"/>
      <c r="L3018" s="1252"/>
      <c r="M3018" s="1252"/>
      <c r="N3018" s="1252"/>
      <c r="O3018" s="1253"/>
      <c r="P3018" s="1007"/>
    </row>
    <row r="3019" spans="1:16" s="73" customFormat="1" ht="19.5" customHeight="1" thickBot="1">
      <c r="A3019" s="1425"/>
      <c r="B3019" s="543" t="s">
        <v>210</v>
      </c>
      <c r="C3019" s="1254" t="s">
        <v>26</v>
      </c>
      <c r="D3019" s="1255"/>
      <c r="E3019" s="1255"/>
      <c r="F3019" s="1255"/>
      <c r="G3019" s="1256"/>
      <c r="H3019" s="61" t="s">
        <v>161</v>
      </c>
      <c r="I3019" s="1257">
        <f>VLOOKUP($A3008,'Marks Entry'!$B$9:$FN$108,10,0)</f>
        <v>0</v>
      </c>
      <c r="J3019" s="1257"/>
      <c r="K3019" s="1257"/>
      <c r="L3019" s="1257"/>
      <c r="M3019" s="1257"/>
      <c r="N3019" s="1257"/>
      <c r="O3019" s="1258"/>
      <c r="P3019" s="1007"/>
    </row>
    <row r="3020" spans="1:16" s="73" customFormat="1" ht="34.5" customHeight="1">
      <c r="A3020" s="1425"/>
      <c r="B3020" s="543" t="s">
        <v>210</v>
      </c>
      <c r="C3020" s="1259" t="s">
        <v>57</v>
      </c>
      <c r="D3020" s="1260"/>
      <c r="E3020" s="525" t="s">
        <v>82</v>
      </c>
      <c r="F3020" s="525" t="s">
        <v>83</v>
      </c>
      <c r="G3020" s="525" t="str">
        <f>'Marks Entry'!$R$5</f>
        <v>No Bag Day Activity</v>
      </c>
      <c r="H3020" s="521" t="s">
        <v>32</v>
      </c>
      <c r="I3020" s="1261" t="s">
        <v>58</v>
      </c>
      <c r="J3020" s="1262"/>
      <c r="K3020" s="522" t="s">
        <v>203</v>
      </c>
      <c r="L3020" s="1263" t="s">
        <v>94</v>
      </c>
      <c r="M3020" s="1264"/>
      <c r="N3020" s="535" t="s">
        <v>86</v>
      </c>
      <c r="O3020" s="1265" t="s">
        <v>101</v>
      </c>
      <c r="P3020" s="1007"/>
    </row>
    <row r="3021" spans="1:16" s="73" customFormat="1" ht="20.45" customHeight="1" thickBot="1">
      <c r="A3021" s="1425"/>
      <c r="B3021" s="543" t="s">
        <v>210</v>
      </c>
      <c r="C3021" s="1267" t="s">
        <v>59</v>
      </c>
      <c r="D3021" s="1268"/>
      <c r="E3021" s="549">
        <f>'Marks Entry'!$N$7</f>
        <v>10</v>
      </c>
      <c r="F3021" s="549">
        <f>'Marks Entry'!$Q$7</f>
        <v>10</v>
      </c>
      <c r="G3021" s="549">
        <f>'Marks Entry'!$T$7</f>
        <v>10</v>
      </c>
      <c r="H3021" s="111">
        <f>SUM(E3021:G3021)</f>
        <v>30</v>
      </c>
      <c r="I3021" s="1269">
        <f>'Marks Entry'!$X$7</f>
        <v>70</v>
      </c>
      <c r="J3021" s="1270"/>
      <c r="K3021" s="531">
        <f>SUM(H3021,I3021)</f>
        <v>100</v>
      </c>
      <c r="L3021" s="1330">
        <f>'Marks Entry'!$AA$7</f>
        <v>100</v>
      </c>
      <c r="M3021" s="1331"/>
      <c r="N3021" s="536">
        <f>H3021+I3021+L3021</f>
        <v>200</v>
      </c>
      <c r="O3021" s="1266"/>
      <c r="P3021" s="1007"/>
    </row>
    <row r="3022" spans="1:16" s="73" customFormat="1" ht="20.45" customHeight="1">
      <c r="A3022" s="1425"/>
      <c r="B3022" s="543" t="s">
        <v>210</v>
      </c>
      <c r="C3022" s="1324" t="str">
        <f>'Marks Entry'!$L$3</f>
        <v>HINDI</v>
      </c>
      <c r="D3022" s="1325"/>
      <c r="E3022" s="527">
        <f>IF($L3011="TC",0,IF($L3011="Nso",0,VLOOKUP($A3008,'Marks Entry'!$B$9:$FN$108,13,0)))</f>
        <v>0</v>
      </c>
      <c r="F3022" s="527">
        <f>IF($L3011="TC",0,IF($L3011="Nso",0,VLOOKUP($A3008,'Marks Entry'!$B$9:$FN$108,16,0)))</f>
        <v>0</v>
      </c>
      <c r="G3022" s="527">
        <f>IF($L3011="TC",0,IF($L3011="Nso",0,VLOOKUP($A3008,'Marks Entry'!$B$9:$FN$108,19,0)))</f>
        <v>0</v>
      </c>
      <c r="H3022" s="528">
        <f>SUM(E3022:G3022)</f>
        <v>0</v>
      </c>
      <c r="I3022" s="1326">
        <f>IF($L3011="TC",0,IF($L3011="Nso",0,VLOOKUP($A3008,'Marks Entry'!$B$9:$FN$108,23,0)))</f>
        <v>0</v>
      </c>
      <c r="J3022" s="1327"/>
      <c r="K3022" s="532">
        <f>SUM(H3022,I3022)</f>
        <v>0</v>
      </c>
      <c r="L3022" s="1328">
        <f>IF($L3011="TC",0,IF($L3011="Nso",0,VLOOKUP($A3008,'Marks Entry'!$B$9:$FN$108,26,0)))</f>
        <v>0</v>
      </c>
      <c r="M3022" s="1329"/>
      <c r="N3022" s="537">
        <f>SUM(H3022,I3022,L3022)</f>
        <v>0</v>
      </c>
      <c r="O3022" s="544" t="str">
        <f>IF($L3011="TC",0,IF($L3011="Nso",0,VLOOKUP($A3008,'Marks Entry'!$B$9:$FN$108,30,0)))</f>
        <v>E</v>
      </c>
      <c r="P3022" s="1007"/>
    </row>
    <row r="3023" spans="1:16" s="73" customFormat="1" ht="20.45" customHeight="1">
      <c r="A3023" s="1425"/>
      <c r="B3023" s="543" t="s">
        <v>210</v>
      </c>
      <c r="C3023" s="1271" t="str">
        <f>'Marks Entry'!$AF$3</f>
        <v>ENGLISH</v>
      </c>
      <c r="D3023" s="1272"/>
      <c r="E3023" s="527">
        <f>IF($L3011="TC",0,IF($L3011="Nso",0,VLOOKUP($A3008,'Marks Entry'!$B$9:$FN$108,33,0)))</f>
        <v>0</v>
      </c>
      <c r="F3023" s="527">
        <f>IF($L3011="TC",0,IF($L3011="Nso",0,VLOOKUP($A3008,'Marks Entry'!$B$9:$FN$108,36,0)))</f>
        <v>0</v>
      </c>
      <c r="G3023" s="527">
        <f>IF($L3011="TC",0,IF($L3011="Nso",0,VLOOKUP($A3008,'Marks Entry'!$B$9:$FN$108,39,0)))</f>
        <v>0</v>
      </c>
      <c r="H3023" s="529">
        <f t="shared" ref="H3023:H3027" si="246">SUM(E3023:G3023)</f>
        <v>0</v>
      </c>
      <c r="I3023" s="1273">
        <f>IF($L3011="TC",0,IF($L3011="Nso",0,VLOOKUP($A3008,'Marks Entry'!$B$9:$FN$108,43,0)))</f>
        <v>0</v>
      </c>
      <c r="J3023" s="1274"/>
      <c r="K3023" s="533">
        <f t="shared" ref="K3023:K3027" si="247">SUM(H3023,I3023)</f>
        <v>0</v>
      </c>
      <c r="L3023" s="1275">
        <f>IF($L3011="TC",0,IF($L3011="Nso",0,VLOOKUP($A3008,'Marks Entry'!$B$9:$FN$108,46,0)))</f>
        <v>0</v>
      </c>
      <c r="M3023" s="1276"/>
      <c r="N3023" s="537">
        <f t="shared" ref="N3023:N3027" si="248">SUM(H3023,I3023,L3023)</f>
        <v>0</v>
      </c>
      <c r="O3023" s="544" t="str">
        <f>IF($L3011="TC",0,IF($L3011="Nso",0,VLOOKUP($A3008,'Marks Entry'!$B$9:$FN$108,50,0)))</f>
        <v>E</v>
      </c>
      <c r="P3023" s="1007"/>
    </row>
    <row r="3024" spans="1:16" s="73" customFormat="1" ht="20.45" customHeight="1">
      <c r="A3024" s="1425"/>
      <c r="B3024" s="543" t="s">
        <v>210</v>
      </c>
      <c r="C3024" s="1271" t="str">
        <f>'Marks Entry'!$AZ$3</f>
        <v>SANSKRIT</v>
      </c>
      <c r="D3024" s="1272"/>
      <c r="E3024" s="527">
        <f>IF($L3011="TC",0,IF($L3011="Nso",0,VLOOKUP($A3008,'Marks Entry'!$B$9:$FN$108,53,0)))</f>
        <v>0</v>
      </c>
      <c r="F3024" s="527">
        <f>IF($L3011="TC",0,IF($L3011="TC",0,IF($L3011="Nso",0,VLOOKUP($A3008,'Marks Entry'!$B$9:$FN$108,56,0))))</f>
        <v>0</v>
      </c>
      <c r="G3024" s="527">
        <f>IF($L3011="TC",0,IF($L3011="TC",0,IF($L3011="Nso",0,VLOOKUP($A3008,'Marks Entry'!$B$9:$FN$108,59,0))))</f>
        <v>0</v>
      </c>
      <c r="H3024" s="529">
        <f t="shared" si="246"/>
        <v>0</v>
      </c>
      <c r="I3024" s="1273">
        <f>IF($L3011="TC",0,IF($L3011="Nso",0,VLOOKUP($A3008,'Marks Entry'!$B$9:$FN$108,63,0)))</f>
        <v>0</v>
      </c>
      <c r="J3024" s="1274"/>
      <c r="K3024" s="533">
        <f t="shared" si="247"/>
        <v>0</v>
      </c>
      <c r="L3024" s="1275">
        <f>IF($L3011="TC",0,IF($L3011="Nso",0,VLOOKUP($A3008,'Marks Entry'!$B$9:$FN$108,66,0)))</f>
        <v>0</v>
      </c>
      <c r="M3024" s="1276"/>
      <c r="N3024" s="537">
        <f t="shared" si="248"/>
        <v>0</v>
      </c>
      <c r="O3024" s="544" t="str">
        <f>IF($L3011="TC",0,IF($L3011="Nso",0,VLOOKUP($A3008,'Marks Entry'!$B$9:$FN$108,70,0)))</f>
        <v>E</v>
      </c>
      <c r="P3024" s="1007"/>
    </row>
    <row r="3025" spans="1:16" s="73" customFormat="1" ht="20.45" customHeight="1">
      <c r="A3025" s="1425"/>
      <c r="B3025" s="543" t="s">
        <v>210</v>
      </c>
      <c r="C3025" s="1271" t="str">
        <f>'Marks Entry'!$BT$3</f>
        <v>SCIENCE</v>
      </c>
      <c r="D3025" s="1272"/>
      <c r="E3025" s="527">
        <f>IF($L3011="TC",0,IF($L3011="Nso",0,VLOOKUP($A3008,'Marks Entry'!$B$9:$FN$108,73,0)))</f>
        <v>0</v>
      </c>
      <c r="F3025" s="527">
        <f>IF($L3011="TC",0,IF($L3011="Nso",0,VLOOKUP($A3008,'Marks Entry'!$B$9:$FN$108,76,0)))</f>
        <v>0</v>
      </c>
      <c r="G3025" s="527">
        <f>IF($L3011="TC",0,IF($L3011="Nso",0,VLOOKUP($A3008,'Marks Entry'!$B$9:$FN$108,79,0)))</f>
        <v>0</v>
      </c>
      <c r="H3025" s="529">
        <f t="shared" si="246"/>
        <v>0</v>
      </c>
      <c r="I3025" s="1273">
        <f>IF($L3011="TC",0,IF($L3011="Nso",0,VLOOKUP($A3008,'Marks Entry'!$B$9:$FN$108,83,0)))</f>
        <v>0</v>
      </c>
      <c r="J3025" s="1274"/>
      <c r="K3025" s="533">
        <f t="shared" si="247"/>
        <v>0</v>
      </c>
      <c r="L3025" s="1275">
        <f>IF($L3011="TC",0,IF($L3011="Nso",0,VLOOKUP($A3008,'Marks Entry'!$B$9:$FN$108,86,0)))</f>
        <v>0</v>
      </c>
      <c r="M3025" s="1276"/>
      <c r="N3025" s="537">
        <f t="shared" si="248"/>
        <v>0</v>
      </c>
      <c r="O3025" s="544" t="str">
        <f>IF($L3011="TC",0,IF($L3011="Nso",0,VLOOKUP($A3008,'Marks Entry'!$B$9:$FN$108,90,0)))</f>
        <v>E</v>
      </c>
      <c r="P3025" s="1007"/>
    </row>
    <row r="3026" spans="1:16" s="73" customFormat="1" ht="20.45" customHeight="1">
      <c r="A3026" s="1425"/>
      <c r="B3026" s="543" t="s">
        <v>210</v>
      </c>
      <c r="C3026" s="1271" t="str">
        <f>'Marks Entry'!$CN$3</f>
        <v>MATHEMATICS</v>
      </c>
      <c r="D3026" s="1272"/>
      <c r="E3026" s="527">
        <f>IF($L3011="TC",0,IF($L3011="Nso",0,VLOOKUP($A3008,'Marks Entry'!$B$9:$FN$108,93,0)))</f>
        <v>0</v>
      </c>
      <c r="F3026" s="527">
        <f>IF($L3011="TC",0,IF($L3011="Nso",0,VLOOKUP($A3008,'Marks Entry'!$B$9:$FN$108,96,0)))</f>
        <v>0</v>
      </c>
      <c r="G3026" s="527">
        <f>IF($L3011="TC",0,IF($L3011="Nso",0,VLOOKUP($A3008,'Marks Entry'!$B$9:$FN$108,99,0)))</f>
        <v>0</v>
      </c>
      <c r="H3026" s="529">
        <f t="shared" si="246"/>
        <v>0</v>
      </c>
      <c r="I3026" s="1273">
        <f>IF($L3011="TC",0,IF($L3011="Nso",0,VLOOKUP($A3008,'Marks Entry'!$B$9:$FN$108,103,0)))</f>
        <v>0</v>
      </c>
      <c r="J3026" s="1274"/>
      <c r="K3026" s="533">
        <f t="shared" si="247"/>
        <v>0</v>
      </c>
      <c r="L3026" s="1275">
        <f>IF($L3011="TC",0,IF($L3011="Nso",0,VLOOKUP($A3008,'Marks Entry'!$B$9:$FN$108,106,0)))</f>
        <v>0</v>
      </c>
      <c r="M3026" s="1276"/>
      <c r="N3026" s="537">
        <f t="shared" si="248"/>
        <v>0</v>
      </c>
      <c r="O3026" s="544" t="str">
        <f>IF($L3011="TC",0,IF($L3011="Nso",0,VLOOKUP($A3008,'Marks Entry'!$B$9:$FN$108,110,0)))</f>
        <v>E</v>
      </c>
      <c r="P3026" s="1007"/>
    </row>
    <row r="3027" spans="1:16" s="73" customFormat="1" ht="20.45" customHeight="1" thickBot="1">
      <c r="A3027" s="1425"/>
      <c r="B3027" s="543" t="s">
        <v>210</v>
      </c>
      <c r="C3027" s="1277" t="str">
        <f>'Marks Entry'!$DH$3</f>
        <v>SOCIAL SCIENCE</v>
      </c>
      <c r="D3027" s="1278"/>
      <c r="E3027" s="527">
        <f>IF($L3011="TC",0,IF($L3011="Nso",0,VLOOKUP($A3008,'Marks Entry'!$B$9:$FN$108,113,0)))</f>
        <v>0</v>
      </c>
      <c r="F3027" s="527">
        <f>IF($L3011="TC",0,IF($L3011="Nso",0,VLOOKUP($A3008,'Marks Entry'!$B$9:$FN$108,116,0)))</f>
        <v>0</v>
      </c>
      <c r="G3027" s="527">
        <f>IF($L3011="TC",0,IF($L3011="Nso",0,VLOOKUP($A3008,'Marks Entry'!$B$9:$FN$108,119,0)))</f>
        <v>0</v>
      </c>
      <c r="H3027" s="530">
        <f t="shared" si="246"/>
        <v>0</v>
      </c>
      <c r="I3027" s="1279">
        <f>IF($L3011="TC",0,IF($L3011="Nso",0,VLOOKUP($A3008,'Marks Entry'!$B$9:$FN$108,123,0)))</f>
        <v>0</v>
      </c>
      <c r="J3027" s="1280"/>
      <c r="K3027" s="534">
        <f t="shared" si="247"/>
        <v>0</v>
      </c>
      <c r="L3027" s="1281">
        <f>IF($L3011="TC",0,IF($L3011="Nso",0,VLOOKUP($A3008,'Marks Entry'!$B$9:$FN$108,126,0)))</f>
        <v>0</v>
      </c>
      <c r="M3027" s="1282"/>
      <c r="N3027" s="537">
        <f t="shared" si="248"/>
        <v>0</v>
      </c>
      <c r="O3027" s="544" t="str">
        <f>IF($L3011="TC",0,IF($L3011="Nso",0,VLOOKUP($A3008,'Marks Entry'!$B$9:$FN$108,130,0)))</f>
        <v>E</v>
      </c>
      <c r="P3027" s="1007"/>
    </row>
    <row r="3028" spans="1:16" s="73" customFormat="1" ht="20.45" customHeight="1">
      <c r="A3028" s="1425"/>
      <c r="B3028" s="543" t="s">
        <v>210</v>
      </c>
      <c r="C3028" s="1350" t="s">
        <v>87</v>
      </c>
      <c r="D3028" s="1351"/>
      <c r="E3028" s="1352"/>
      <c r="F3028" s="1356" t="s">
        <v>88</v>
      </c>
      <c r="G3028" s="1357"/>
      <c r="H3028" s="1358" t="s">
        <v>89</v>
      </c>
      <c r="I3028" s="1358"/>
      <c r="J3028" s="1359" t="s">
        <v>44</v>
      </c>
      <c r="K3028" s="1360"/>
      <c r="L3028" s="236" t="s">
        <v>95</v>
      </c>
      <c r="M3028" s="691" t="s">
        <v>208</v>
      </c>
      <c r="N3028" s="200" t="s">
        <v>42</v>
      </c>
      <c r="O3028" s="545" t="s">
        <v>46</v>
      </c>
      <c r="P3028" s="1007"/>
    </row>
    <row r="3029" spans="1:16" s="73" customFormat="1" ht="20.45" customHeight="1" thickBot="1">
      <c r="A3029" s="1425"/>
      <c r="B3029" s="543" t="s">
        <v>210</v>
      </c>
      <c r="C3029" s="1353"/>
      <c r="D3029" s="1354"/>
      <c r="E3029" s="1355"/>
      <c r="F3029" s="1361">
        <f>IF($L3011="TC",0,IF($L3011="Nso",0,VLOOKUP($A3008,'Marks Entry'!$B$9:$FN$108,161,0)))</f>
        <v>1200</v>
      </c>
      <c r="G3029" s="1362"/>
      <c r="H3029" s="1363">
        <f>IF($L3011="TC",0,IF($L3011="Nso",0,VLOOKUP($A3008,'Marks Entry'!$B$9:$FN$108,162,0)))</f>
        <v>0</v>
      </c>
      <c r="I3029" s="1363"/>
      <c r="J3029" s="1364">
        <f>IF($L3011="TC",0,IF($L3011="Nso",0,VLOOKUP($A3008,'Marks Entry'!$B$9:$FN$108,163,0)))</f>
        <v>0</v>
      </c>
      <c r="K3029" s="1365"/>
      <c r="L3029" s="237" t="str">
        <f>IF($L3011="TC",0,IF($L3011="Nso",0,VLOOKUP($A3008,'Marks Entry'!$B$9:$FN$108,164,0)))</f>
        <v/>
      </c>
      <c r="M3029" s="237" t="str">
        <f>IF($L3011="TC",0,IF($L3011="Nso",0,VLOOKUP($A3008,'Marks Entry'!$B$9:$FN$108,165,0)))</f>
        <v/>
      </c>
      <c r="N3029" s="542" t="str">
        <f>IF($L3011="TC","TC",IF($L3011="Nso","NSO",VLOOKUP($A3008,'Marks Entry'!$B$9:$FN$108,166,0)))</f>
        <v>PROMOTED</v>
      </c>
      <c r="O3029" s="546" t="str">
        <f>IF($L3011="Nso",0,VLOOKUP($A3008,'Marks Entry'!$B$9:$FN$108,168,0))</f>
        <v/>
      </c>
      <c r="P3029" s="1007"/>
    </row>
    <row r="3030" spans="1:16" s="73" customFormat="1" ht="20.45" customHeight="1">
      <c r="A3030" s="1425"/>
      <c r="B3030" s="543" t="s">
        <v>210</v>
      </c>
      <c r="C3030" s="1332" t="s">
        <v>62</v>
      </c>
      <c r="D3030" s="1333"/>
      <c r="E3030" s="1333"/>
      <c r="F3030" s="1333"/>
      <c r="G3030" s="1333"/>
      <c r="H3030" s="1333"/>
      <c r="I3030" s="1334"/>
      <c r="J3030" s="1335" t="s">
        <v>63</v>
      </c>
      <c r="K3030" s="1335"/>
      <c r="L3030" s="1336"/>
      <c r="M3030" s="238">
        <f>IF($L3011="TC",0,IF($L3011="Nso",0,VLOOKUP($A3008,'Marks Entry'!$B$9:$FN$108,158,0)))</f>
        <v>0</v>
      </c>
      <c r="N3030" s="1337" t="s">
        <v>104</v>
      </c>
      <c r="O3030" s="1338"/>
      <c r="P3030" s="1007"/>
    </row>
    <row r="3031" spans="1:16" s="73" customFormat="1" ht="20.45" customHeight="1" thickBot="1">
      <c r="A3031" s="1425"/>
      <c r="B3031" s="543" t="s">
        <v>210</v>
      </c>
      <c r="C3031" s="1339" t="s">
        <v>57</v>
      </c>
      <c r="D3031" s="1340"/>
      <c r="E3031" s="1340"/>
      <c r="F3031" s="1341" t="s">
        <v>168</v>
      </c>
      <c r="G3031" s="1341"/>
      <c r="H3031" s="1341"/>
      <c r="I3031" s="523" t="s">
        <v>50</v>
      </c>
      <c r="J3031" s="1342" t="s">
        <v>64</v>
      </c>
      <c r="K3031" s="1342"/>
      <c r="L3031" s="1343"/>
      <c r="M3031" s="239">
        <f>IF($L3011="TC",0,IF($L3011="Nso",0,VLOOKUP($A3008,'Marks Entry'!$B$9:$FN$108,159,0)))</f>
        <v>0</v>
      </c>
      <c r="N3031" s="1344" t="str">
        <f>IF($L3011="TC",0,IF($L3011="Nso",0,VLOOKUP($A3008,'Marks Entry'!$B$9:$FN$108,160,0)))</f>
        <v/>
      </c>
      <c r="O3031" s="1345"/>
      <c r="P3031" s="1007"/>
    </row>
    <row r="3032" spans="1:16" s="73" customFormat="1" ht="20.45" customHeight="1">
      <c r="A3032" s="1425"/>
      <c r="B3032" s="543" t="s">
        <v>210</v>
      </c>
      <c r="C3032" s="1339"/>
      <c r="D3032" s="1340"/>
      <c r="E3032" s="1340"/>
      <c r="F3032" s="1341"/>
      <c r="G3032" s="1341"/>
      <c r="H3032" s="1341"/>
      <c r="I3032" s="524" t="s">
        <v>102</v>
      </c>
      <c r="J3032" s="1346" t="s">
        <v>65</v>
      </c>
      <c r="K3032" s="1346"/>
      <c r="L3032" s="1347"/>
      <c r="M3032" s="1348" t="str">
        <f>IF($L3011="TC",0,IF($L3011="Nso",0,VLOOKUP($A3008,'Marks Entry'!$B$9:$FN$108,169,0)))</f>
        <v>Need Improvement</v>
      </c>
      <c r="N3032" s="1348"/>
      <c r="O3032" s="1349"/>
      <c r="P3032" s="1007"/>
    </row>
    <row r="3033" spans="1:16" s="73" customFormat="1" ht="20.45" customHeight="1">
      <c r="A3033" s="1425"/>
      <c r="B3033" s="543" t="s">
        <v>210</v>
      </c>
      <c r="C3033" s="1397" t="str">
        <f>'Marks Entry'!$EB$3</f>
        <v>Work Exp.</v>
      </c>
      <c r="D3033" s="1398"/>
      <c r="E3033" s="1399"/>
      <c r="F3033" s="1400" t="str">
        <f>IF($L3011="TC",0,IF($L3011="Nso",0,VLOOKUP($A3008,'Marks Entry'!$B$9:$GM$108,186,0)))</f>
        <v>0/100</v>
      </c>
      <c r="G3033" s="1400"/>
      <c r="H3033" s="1400"/>
      <c r="I3033" s="59" t="str">
        <f>IF($L3011="TC",0,IF($L3011="Nso",0,VLOOKUP($A3008,'Marks Entry'!$B$9:$GM$108,139,0)))</f>
        <v>E</v>
      </c>
      <c r="J3033" s="1401" t="s">
        <v>81</v>
      </c>
      <c r="K3033" s="1401"/>
      <c r="L3033" s="1402"/>
      <c r="M3033" s="1403">
        <f>'Marks Entry'!$AA$2</f>
        <v>45041</v>
      </c>
      <c r="N3033" s="1403"/>
      <c r="O3033" s="1404"/>
      <c r="P3033" s="1007"/>
    </row>
    <row r="3034" spans="1:16" s="73" customFormat="1" ht="20.45" customHeight="1">
      <c r="A3034" s="1425"/>
      <c r="B3034" s="543" t="s">
        <v>210</v>
      </c>
      <c r="C3034" s="1405" t="str">
        <f>'Marks Entry'!$EK$3</f>
        <v>Art Edu.</v>
      </c>
      <c r="D3034" s="1400"/>
      <c r="E3034" s="1400"/>
      <c r="F3034" s="1406" t="str">
        <f>IF($L3011="TC",0,IF($L3011="Nso",0,VLOOKUP($A3008,'Marks Entry'!$B$9:$GM$108,190,0)))</f>
        <v>0/100</v>
      </c>
      <c r="G3034" s="1407"/>
      <c r="H3034" s="1408"/>
      <c r="I3034" s="59" t="str">
        <f>IF($L3011="TC",0,IF($L3011="Nso",0,VLOOKUP($A3008,'Marks Entry'!$B$9:$GM$108,148,0)))</f>
        <v>E</v>
      </c>
      <c r="J3034" s="1409"/>
      <c r="K3034" s="1409"/>
      <c r="L3034" s="1410"/>
      <c r="M3034" s="1410"/>
      <c r="N3034" s="1410"/>
      <c r="O3034" s="1411"/>
      <c r="P3034" s="1007"/>
    </row>
    <row r="3035" spans="1:16" s="73" customFormat="1" ht="20.45" customHeight="1">
      <c r="A3035" s="1425"/>
      <c r="B3035" s="543" t="s">
        <v>210</v>
      </c>
      <c r="C3035" s="1366" t="str">
        <f>'Marks Entry'!$ET$3</f>
        <v>HEALTH &amp; PHY. EDU.</v>
      </c>
      <c r="D3035" s="1367"/>
      <c r="E3035" s="1367"/>
      <c r="F3035" s="1368" t="str">
        <f>IF($L3011="TC",0,IF($L3011="Nso",0,VLOOKUP($A3008,'Marks Entry'!$B$9:$GM$108,194,0)))</f>
        <v>0/100</v>
      </c>
      <c r="G3035" s="1369"/>
      <c r="H3035" s="1370"/>
      <c r="I3035" s="59" t="str">
        <f>IF($L3011="TC",0,IF($L3011="Nso",0,VLOOKUP($A3008,'Marks Entry'!$B$9:$GM$108,157,0)))</f>
        <v>E</v>
      </c>
      <c r="J3035" s="1371" t="s">
        <v>77</v>
      </c>
      <c r="K3035" s="1372"/>
      <c r="L3035" s="1373"/>
      <c r="M3035" s="1377"/>
      <c r="N3035" s="1372"/>
      <c r="O3035" s="1378"/>
      <c r="P3035" s="1007"/>
    </row>
    <row r="3036" spans="1:16" s="73" customFormat="1" ht="20.45" customHeight="1">
      <c r="A3036" s="1425"/>
      <c r="B3036" s="543" t="s">
        <v>210</v>
      </c>
      <c r="C3036" s="1381" t="s">
        <v>66</v>
      </c>
      <c r="D3036" s="1382"/>
      <c r="E3036" s="1382"/>
      <c r="F3036" s="1382"/>
      <c r="G3036" s="1382"/>
      <c r="H3036" s="1382"/>
      <c r="I3036" s="1383"/>
      <c r="J3036" s="1374"/>
      <c r="K3036" s="1375"/>
      <c r="L3036" s="1376"/>
      <c r="M3036" s="1379"/>
      <c r="N3036" s="1375"/>
      <c r="O3036" s="1380"/>
      <c r="P3036" s="1007"/>
    </row>
    <row r="3037" spans="1:16" s="73" customFormat="1" ht="20.45" customHeight="1" thickBot="1">
      <c r="A3037" s="1425"/>
      <c r="B3037" s="543" t="s">
        <v>210</v>
      </c>
      <c r="C3037" s="60" t="s">
        <v>67</v>
      </c>
      <c r="D3037" s="1384" t="s">
        <v>72</v>
      </c>
      <c r="E3037" s="1385"/>
      <c r="F3037" s="1384" t="s">
        <v>73</v>
      </c>
      <c r="G3037" s="1386"/>
      <c r="H3037" s="1386"/>
      <c r="I3037" s="1387"/>
      <c r="J3037" s="1388" t="s">
        <v>78</v>
      </c>
      <c r="K3037" s="1389"/>
      <c r="L3037" s="1389"/>
      <c r="M3037" s="1389"/>
      <c r="N3037" s="1389"/>
      <c r="O3037" s="1390"/>
      <c r="P3037" s="1007"/>
    </row>
    <row r="3038" spans="1:16" s="73" customFormat="1" ht="20.45" customHeight="1">
      <c r="A3038" s="1425"/>
      <c r="B3038" s="543" t="s">
        <v>210</v>
      </c>
      <c r="C3038" s="690" t="s">
        <v>68</v>
      </c>
      <c r="D3038" s="1328" t="s">
        <v>211</v>
      </c>
      <c r="E3038" s="1327"/>
      <c r="F3038" s="1394" t="s">
        <v>74</v>
      </c>
      <c r="G3038" s="1395"/>
      <c r="H3038" s="1395"/>
      <c r="I3038" s="1396"/>
      <c r="J3038" s="1391"/>
      <c r="K3038" s="1392"/>
      <c r="L3038" s="1392"/>
      <c r="M3038" s="1392"/>
      <c r="N3038" s="1392"/>
      <c r="O3038" s="1393"/>
      <c r="P3038" s="1007"/>
    </row>
    <row r="3039" spans="1:16" s="73" customFormat="1" ht="20.45" customHeight="1">
      <c r="A3039" s="1425"/>
      <c r="B3039" s="543" t="s">
        <v>210</v>
      </c>
      <c r="C3039" s="689" t="s">
        <v>69</v>
      </c>
      <c r="D3039" s="1275" t="s">
        <v>212</v>
      </c>
      <c r="E3039" s="1274"/>
      <c r="F3039" s="1413" t="s">
        <v>75</v>
      </c>
      <c r="G3039" s="1414"/>
      <c r="H3039" s="1414"/>
      <c r="I3039" s="1415"/>
      <c r="J3039" s="1391"/>
      <c r="K3039" s="1392"/>
      <c r="L3039" s="1392"/>
      <c r="M3039" s="1392"/>
      <c r="N3039" s="1392"/>
      <c r="O3039" s="1393"/>
      <c r="P3039" s="1007"/>
    </row>
    <row r="3040" spans="1:16" s="73" customFormat="1" ht="20.45" customHeight="1">
      <c r="A3040" s="1425"/>
      <c r="B3040" s="543" t="s">
        <v>210</v>
      </c>
      <c r="C3040" s="689" t="s">
        <v>71</v>
      </c>
      <c r="D3040" s="1275" t="s">
        <v>213</v>
      </c>
      <c r="E3040" s="1274"/>
      <c r="F3040" s="1413" t="s">
        <v>76</v>
      </c>
      <c r="G3040" s="1414"/>
      <c r="H3040" s="1414"/>
      <c r="I3040" s="1415"/>
      <c r="J3040" s="1416" t="s">
        <v>90</v>
      </c>
      <c r="K3040" s="1417"/>
      <c r="L3040" s="1417"/>
      <c r="M3040" s="1417"/>
      <c r="N3040" s="1417"/>
      <c r="O3040" s="1418"/>
      <c r="P3040" s="1007"/>
    </row>
    <row r="3041" spans="1:16" s="73" customFormat="1" ht="20.45" customHeight="1">
      <c r="A3041" s="1425"/>
      <c r="B3041" s="543" t="s">
        <v>210</v>
      </c>
      <c r="C3041" s="689" t="s">
        <v>70</v>
      </c>
      <c r="D3041" s="1275" t="s">
        <v>214</v>
      </c>
      <c r="E3041" s="1274"/>
      <c r="F3041" s="1413" t="s">
        <v>103</v>
      </c>
      <c r="G3041" s="1414"/>
      <c r="H3041" s="1414"/>
      <c r="I3041" s="1415"/>
      <c r="J3041" s="1416"/>
      <c r="K3041" s="1417"/>
      <c r="L3041" s="1417"/>
      <c r="M3041" s="1417"/>
      <c r="N3041" s="1417"/>
      <c r="O3041" s="1418"/>
      <c r="P3041" s="1007"/>
    </row>
    <row r="3042" spans="1:16" s="73" customFormat="1" ht="20.45" customHeight="1" thickBot="1">
      <c r="A3042" s="1425"/>
      <c r="B3042" s="547" t="s">
        <v>210</v>
      </c>
      <c r="C3042" s="548" t="s">
        <v>153</v>
      </c>
      <c r="D3042" s="1281" t="s">
        <v>215</v>
      </c>
      <c r="E3042" s="1280"/>
      <c r="F3042" s="1422" t="s">
        <v>216</v>
      </c>
      <c r="G3042" s="1423"/>
      <c r="H3042" s="1423"/>
      <c r="I3042" s="1424"/>
      <c r="J3042" s="1419"/>
      <c r="K3042" s="1420"/>
      <c r="L3042" s="1420"/>
      <c r="M3042" s="1420"/>
      <c r="N3042" s="1420"/>
      <c r="O3042" s="1421"/>
      <c r="P3042" s="1007"/>
    </row>
    <row r="3043" spans="1:16" s="73" customFormat="1" ht="21" customHeight="1">
      <c r="A3043" s="1412"/>
      <c r="B3043" s="1412"/>
      <c r="C3043" s="1412"/>
      <c r="D3043" s="1412"/>
      <c r="E3043" s="1412"/>
      <c r="F3043" s="1412"/>
      <c r="G3043" s="1412"/>
      <c r="H3043" s="1412"/>
      <c r="I3043" s="1412"/>
      <c r="J3043" s="1412"/>
      <c r="K3043" s="1412"/>
      <c r="L3043" s="1412"/>
      <c r="M3043" s="1412"/>
      <c r="N3043" s="1412"/>
      <c r="O3043" s="1412"/>
      <c r="P3043" s="1412"/>
    </row>
    <row r="3044" spans="1:16" s="73" customFormat="1" ht="21" customHeight="1">
      <c r="A3044" s="692"/>
      <c r="B3044" s="688"/>
      <c r="C3044" s="688"/>
      <c r="D3044" s="688"/>
      <c r="E3044" s="688"/>
      <c r="F3044" s="688"/>
      <c r="G3044" s="688"/>
      <c r="H3044" s="688"/>
      <c r="I3044" s="688"/>
      <c r="J3044" s="688"/>
      <c r="K3044" s="688"/>
      <c r="L3044" s="688"/>
      <c r="M3044" s="688"/>
      <c r="N3044" s="688"/>
      <c r="O3044" s="688"/>
      <c r="P3044" s="688"/>
    </row>
    <row r="3045" spans="1:16" s="73" customFormat="1" ht="17.25" customHeight="1" thickBot="1">
      <c r="A3045" s="241">
        <f>A3008+1</f>
        <v>84</v>
      </c>
      <c r="B3045" s="1302" t="s">
        <v>53</v>
      </c>
      <c r="C3045" s="1302"/>
      <c r="D3045" s="1302"/>
      <c r="E3045" s="1302"/>
      <c r="F3045" s="1302"/>
      <c r="G3045" s="1302"/>
      <c r="H3045" s="1302"/>
      <c r="I3045" s="1302"/>
      <c r="J3045" s="1302"/>
      <c r="K3045" s="1302"/>
      <c r="L3045" s="1302"/>
      <c r="M3045" s="1302"/>
      <c r="N3045" s="1302"/>
      <c r="O3045" s="1302"/>
      <c r="P3045" s="1007"/>
    </row>
    <row r="3046" spans="1:16" s="73" customFormat="1" ht="44.25" customHeight="1">
      <c r="A3046" s="1425"/>
      <c r="B3046" s="1304" t="str">
        <f>IF(L3048&gt;0,CONCATENATE(I3048,L3048),0)</f>
        <v>Roll No.:-984</v>
      </c>
      <c r="C3046" s="1306"/>
      <c r="D3046" s="1308" t="str">
        <f>Master!$E$8</f>
        <v>Govt. Sr. Secondary School Raimalwada</v>
      </c>
      <c r="E3046" s="1309"/>
      <c r="F3046" s="1309"/>
      <c r="G3046" s="1309"/>
      <c r="H3046" s="1309"/>
      <c r="I3046" s="1309"/>
      <c r="J3046" s="1309"/>
      <c r="K3046" s="1309"/>
      <c r="L3046" s="1309"/>
      <c r="M3046" s="1309"/>
      <c r="N3046" s="1309"/>
      <c r="O3046" s="1310"/>
      <c r="P3046" s="1007"/>
    </row>
    <row r="3047" spans="1:16" s="73" customFormat="1" ht="26.25" customHeight="1" thickBot="1">
      <c r="A3047" s="1425"/>
      <c r="B3047" s="1305"/>
      <c r="C3047" s="1307"/>
      <c r="D3047" s="1311" t="str">
        <f>Master!$E$11</f>
        <v>P.S.-Bapini (Jodhpur)</v>
      </c>
      <c r="E3047" s="1311"/>
      <c r="F3047" s="1311"/>
      <c r="G3047" s="1311"/>
      <c r="H3047" s="1311"/>
      <c r="I3047" s="1311"/>
      <c r="J3047" s="1311"/>
      <c r="K3047" s="1311"/>
      <c r="L3047" s="1311"/>
      <c r="M3047" s="1311"/>
      <c r="N3047" s="1311"/>
      <c r="O3047" s="1312"/>
      <c r="P3047" s="1007"/>
    </row>
    <row r="3048" spans="1:16" s="73" customFormat="1" ht="15" customHeight="1">
      <c r="A3048" s="1425"/>
      <c r="B3048" s="1313"/>
      <c r="C3048" s="1314" t="s">
        <v>163</v>
      </c>
      <c r="D3048" s="1315"/>
      <c r="E3048" s="1315"/>
      <c r="F3048" s="1315"/>
      <c r="G3048" s="1315"/>
      <c r="H3048" s="1316"/>
      <c r="I3048" s="1320" t="s">
        <v>125</v>
      </c>
      <c r="J3048" s="1321"/>
      <c r="K3048" s="1321"/>
      <c r="L3048" s="1286">
        <f>VLOOKUP(A3045,'Marks Entry'!$B$9:$G$108,6)</f>
        <v>984</v>
      </c>
      <c r="M3048" s="1288" t="str">
        <f>CONCATENATE('Marks Entry'!$C$3,"0",'Marks Entry'!$G$3)</f>
        <v>School U-Dise Code :-08151106901</v>
      </c>
      <c r="N3048" s="1289"/>
      <c r="O3048" s="1290"/>
      <c r="P3048" s="1007"/>
    </row>
    <row r="3049" spans="1:16" s="73" customFormat="1" ht="15" customHeight="1">
      <c r="A3049" s="1425"/>
      <c r="B3049" s="1313"/>
      <c r="C3049" s="1314"/>
      <c r="D3049" s="1315"/>
      <c r="E3049" s="1315"/>
      <c r="F3049" s="1315"/>
      <c r="G3049" s="1315"/>
      <c r="H3049" s="1316"/>
      <c r="I3049" s="1320"/>
      <c r="J3049" s="1321"/>
      <c r="K3049" s="1321"/>
      <c r="L3049" s="1286"/>
      <c r="M3049" s="1291" t="str">
        <f>CONCATENATE('Marks Entry'!$I$3,'Marks Entry'!$J$3)</f>
        <v>Session :-2022-23</v>
      </c>
      <c r="N3049" s="1292"/>
      <c r="O3049" s="1293"/>
      <c r="P3049" s="1007"/>
    </row>
    <row r="3050" spans="1:16" s="73" customFormat="1" ht="15" customHeight="1" thickBot="1">
      <c r="A3050" s="1425"/>
      <c r="B3050" s="1313"/>
      <c r="C3050" s="1317"/>
      <c r="D3050" s="1318"/>
      <c r="E3050" s="1318"/>
      <c r="F3050" s="1318"/>
      <c r="G3050" s="1318"/>
      <c r="H3050" s="1319"/>
      <c r="I3050" s="1322"/>
      <c r="J3050" s="1323"/>
      <c r="K3050" s="1323"/>
      <c r="L3050" s="1287"/>
      <c r="M3050" s="1294"/>
      <c r="N3050" s="1295"/>
      <c r="O3050" s="1296"/>
      <c r="P3050" s="1007"/>
    </row>
    <row r="3051" spans="1:16" s="73" customFormat="1" ht="19.5" customHeight="1">
      <c r="A3051" s="1425"/>
      <c r="B3051" s="543" t="s">
        <v>210</v>
      </c>
      <c r="C3051" s="1297" t="s">
        <v>21</v>
      </c>
      <c r="D3051" s="1298"/>
      <c r="E3051" s="1298"/>
      <c r="F3051" s="1298"/>
      <c r="G3051" s="1299"/>
      <c r="H3051" s="13" t="s">
        <v>161</v>
      </c>
      <c r="I3051" s="1300">
        <f>VLOOKUP($A3045,'Marks Entry'!$B$9:$FN$108,4,0)</f>
        <v>0</v>
      </c>
      <c r="J3051" s="1300"/>
      <c r="K3051" s="1300"/>
      <c r="L3051" s="1300"/>
      <c r="M3051" s="1300"/>
      <c r="N3051" s="1300"/>
      <c r="O3051" s="1301"/>
      <c r="P3051" s="1007"/>
    </row>
    <row r="3052" spans="1:16" s="73" customFormat="1" ht="19.5" customHeight="1">
      <c r="A3052" s="1425"/>
      <c r="B3052" s="543" t="s">
        <v>210</v>
      </c>
      <c r="C3052" s="1283" t="s">
        <v>23</v>
      </c>
      <c r="D3052" s="1284"/>
      <c r="E3052" s="1284"/>
      <c r="F3052" s="1284"/>
      <c r="G3052" s="1285"/>
      <c r="H3052" s="25" t="s">
        <v>161</v>
      </c>
      <c r="I3052" s="1252">
        <f>VLOOKUP($A3045,'Marks Entry'!$B$9:$FN$108,7,0)</f>
        <v>0</v>
      </c>
      <c r="J3052" s="1252"/>
      <c r="K3052" s="1252"/>
      <c r="L3052" s="1252"/>
      <c r="M3052" s="1252"/>
      <c r="N3052" s="1252"/>
      <c r="O3052" s="1253"/>
      <c r="P3052" s="1007"/>
    </row>
    <row r="3053" spans="1:16" s="73" customFormat="1" ht="19.5" customHeight="1">
      <c r="A3053" s="1425"/>
      <c r="B3053" s="543" t="s">
        <v>210</v>
      </c>
      <c r="C3053" s="1283" t="s">
        <v>24</v>
      </c>
      <c r="D3053" s="1284"/>
      <c r="E3053" s="1284"/>
      <c r="F3053" s="1284"/>
      <c r="G3053" s="1285"/>
      <c r="H3053" s="25" t="s">
        <v>161</v>
      </c>
      <c r="I3053" s="1252">
        <f>VLOOKUP($A3045,'Marks Entry'!$B$9:$FN$108,8,0)</f>
        <v>0</v>
      </c>
      <c r="J3053" s="1252"/>
      <c r="K3053" s="1252"/>
      <c r="L3053" s="1252"/>
      <c r="M3053" s="1252"/>
      <c r="N3053" s="1252"/>
      <c r="O3053" s="1253"/>
      <c r="P3053" s="1007"/>
    </row>
    <row r="3054" spans="1:16" s="73" customFormat="1" ht="19.5" customHeight="1">
      <c r="A3054" s="1425"/>
      <c r="B3054" s="543" t="s">
        <v>210</v>
      </c>
      <c r="C3054" s="1283" t="s">
        <v>55</v>
      </c>
      <c r="D3054" s="1284"/>
      <c r="E3054" s="1284"/>
      <c r="F3054" s="1284"/>
      <c r="G3054" s="1285"/>
      <c r="H3054" s="25" t="s">
        <v>161</v>
      </c>
      <c r="I3054" s="1252">
        <f>VLOOKUP($A3045,'Marks Entry'!$B$9:$FN$108,9,0)</f>
        <v>0</v>
      </c>
      <c r="J3054" s="1252"/>
      <c r="K3054" s="1252"/>
      <c r="L3054" s="1252"/>
      <c r="M3054" s="1252"/>
      <c r="N3054" s="1252"/>
      <c r="O3054" s="1253"/>
      <c r="P3054" s="1007"/>
    </row>
    <row r="3055" spans="1:16" s="73" customFormat="1" ht="19.5" customHeight="1">
      <c r="A3055" s="1425"/>
      <c r="B3055" s="543" t="s">
        <v>210</v>
      </c>
      <c r="C3055" s="1283" t="s">
        <v>56</v>
      </c>
      <c r="D3055" s="1284"/>
      <c r="E3055" s="1284"/>
      <c r="F3055" s="1284"/>
      <c r="G3055" s="1285"/>
      <c r="H3055" s="25" t="s">
        <v>161</v>
      </c>
      <c r="I3055" s="1251" t="str">
        <f>CONCATENATE('Marks Entry'!$G$4,'Marks Entry'!$J$4)</f>
        <v>6(A)</v>
      </c>
      <c r="J3055" s="1252"/>
      <c r="K3055" s="1252"/>
      <c r="L3055" s="1252"/>
      <c r="M3055" s="1252"/>
      <c r="N3055" s="1252"/>
      <c r="O3055" s="1253"/>
      <c r="P3055" s="1007"/>
    </row>
    <row r="3056" spans="1:16" s="73" customFormat="1" ht="19.5" customHeight="1" thickBot="1">
      <c r="A3056" s="1425"/>
      <c r="B3056" s="543" t="s">
        <v>210</v>
      </c>
      <c r="C3056" s="1254" t="s">
        <v>26</v>
      </c>
      <c r="D3056" s="1255"/>
      <c r="E3056" s="1255"/>
      <c r="F3056" s="1255"/>
      <c r="G3056" s="1256"/>
      <c r="H3056" s="61" t="s">
        <v>161</v>
      </c>
      <c r="I3056" s="1257">
        <f>VLOOKUP($A3045,'Marks Entry'!$B$9:$FN$108,10,0)</f>
        <v>0</v>
      </c>
      <c r="J3056" s="1257"/>
      <c r="K3056" s="1257"/>
      <c r="L3056" s="1257"/>
      <c r="M3056" s="1257"/>
      <c r="N3056" s="1257"/>
      <c r="O3056" s="1258"/>
      <c r="P3056" s="1007"/>
    </row>
    <row r="3057" spans="1:16" s="73" customFormat="1" ht="34.5" customHeight="1">
      <c r="A3057" s="1425"/>
      <c r="B3057" s="543" t="s">
        <v>210</v>
      </c>
      <c r="C3057" s="1259" t="s">
        <v>57</v>
      </c>
      <c r="D3057" s="1260"/>
      <c r="E3057" s="525" t="s">
        <v>82</v>
      </c>
      <c r="F3057" s="525" t="s">
        <v>83</v>
      </c>
      <c r="G3057" s="525" t="str">
        <f>'Marks Entry'!$R$5</f>
        <v>No Bag Day Activity</v>
      </c>
      <c r="H3057" s="521" t="s">
        <v>32</v>
      </c>
      <c r="I3057" s="1261" t="s">
        <v>58</v>
      </c>
      <c r="J3057" s="1262"/>
      <c r="K3057" s="522" t="s">
        <v>203</v>
      </c>
      <c r="L3057" s="1263" t="s">
        <v>94</v>
      </c>
      <c r="M3057" s="1264"/>
      <c r="N3057" s="535" t="s">
        <v>86</v>
      </c>
      <c r="O3057" s="1265" t="s">
        <v>101</v>
      </c>
      <c r="P3057" s="1007"/>
    </row>
    <row r="3058" spans="1:16" s="73" customFormat="1" ht="20.45" customHeight="1" thickBot="1">
      <c r="A3058" s="1425"/>
      <c r="B3058" s="543" t="s">
        <v>210</v>
      </c>
      <c r="C3058" s="1267" t="s">
        <v>59</v>
      </c>
      <c r="D3058" s="1268"/>
      <c r="E3058" s="549">
        <f>'Marks Entry'!$N$7</f>
        <v>10</v>
      </c>
      <c r="F3058" s="549">
        <f>'Marks Entry'!$Q$7</f>
        <v>10</v>
      </c>
      <c r="G3058" s="549">
        <f>'Marks Entry'!$T$7</f>
        <v>10</v>
      </c>
      <c r="H3058" s="111">
        <f>SUM(E3058:G3058)</f>
        <v>30</v>
      </c>
      <c r="I3058" s="1269">
        <f>'Marks Entry'!$X$7</f>
        <v>70</v>
      </c>
      <c r="J3058" s="1270"/>
      <c r="K3058" s="531">
        <f>SUM(H3058,I3058)</f>
        <v>100</v>
      </c>
      <c r="L3058" s="1330">
        <f>'Marks Entry'!$AA$7</f>
        <v>100</v>
      </c>
      <c r="M3058" s="1331"/>
      <c r="N3058" s="536">
        <f>H3058+I3058+L3058</f>
        <v>200</v>
      </c>
      <c r="O3058" s="1266"/>
      <c r="P3058" s="1007"/>
    </row>
    <row r="3059" spans="1:16" s="73" customFormat="1" ht="20.45" customHeight="1">
      <c r="A3059" s="1425"/>
      <c r="B3059" s="543" t="s">
        <v>210</v>
      </c>
      <c r="C3059" s="1324" t="str">
        <f>'Marks Entry'!$L$3</f>
        <v>HINDI</v>
      </c>
      <c r="D3059" s="1325"/>
      <c r="E3059" s="527">
        <f>IF($L3048="TC",0,IF($L3048="Nso",0,VLOOKUP($A3045,'Marks Entry'!$B$9:$FN$108,13,0)))</f>
        <v>0</v>
      </c>
      <c r="F3059" s="527">
        <f>IF($L3048="TC",0,IF($L3048="Nso",0,VLOOKUP($A3045,'Marks Entry'!$B$9:$FN$108,16,0)))</f>
        <v>0</v>
      </c>
      <c r="G3059" s="527">
        <f>IF($L3048="TC",0,IF($L3048="Nso",0,VLOOKUP($A3045,'Marks Entry'!$B$9:$FN$108,19,0)))</f>
        <v>0</v>
      </c>
      <c r="H3059" s="528">
        <f>SUM(E3059:G3059)</f>
        <v>0</v>
      </c>
      <c r="I3059" s="1326">
        <f>IF($L3048="TC",0,IF($L3048="Nso",0,VLOOKUP($A3045,'Marks Entry'!$B$9:$FN$108,23,0)))</f>
        <v>0</v>
      </c>
      <c r="J3059" s="1327"/>
      <c r="K3059" s="532">
        <f>SUM(H3059,I3059)</f>
        <v>0</v>
      </c>
      <c r="L3059" s="1328">
        <f>IF($L3048="TC",0,IF($L3048="Nso",0,VLOOKUP($A3045,'Marks Entry'!$B$9:$FN$108,26,0)))</f>
        <v>0</v>
      </c>
      <c r="M3059" s="1329"/>
      <c r="N3059" s="537">
        <f>SUM(H3059,I3059,L3059)</f>
        <v>0</v>
      </c>
      <c r="O3059" s="544" t="str">
        <f>IF($L3048="TC",0,IF($L3048="Nso",0,VLOOKUP($A3045,'Marks Entry'!$B$9:$FN$108,30,0)))</f>
        <v>E</v>
      </c>
      <c r="P3059" s="1007"/>
    </row>
    <row r="3060" spans="1:16" s="73" customFormat="1" ht="20.45" customHeight="1">
      <c r="A3060" s="1425"/>
      <c r="B3060" s="543" t="s">
        <v>210</v>
      </c>
      <c r="C3060" s="1271" t="str">
        <f>'Marks Entry'!$AF$3</f>
        <v>ENGLISH</v>
      </c>
      <c r="D3060" s="1272"/>
      <c r="E3060" s="527">
        <f>IF($L3048="TC",0,IF($L3048="Nso",0,VLOOKUP($A3045,'Marks Entry'!$B$9:$FN$108,33,0)))</f>
        <v>0</v>
      </c>
      <c r="F3060" s="527">
        <f>IF($L3048="TC",0,IF($L3048="Nso",0,VLOOKUP($A3045,'Marks Entry'!$B$9:$FN$108,36,0)))</f>
        <v>0</v>
      </c>
      <c r="G3060" s="527">
        <f>IF($L3048="TC",0,IF($L3048="Nso",0,VLOOKUP($A3045,'Marks Entry'!$B$9:$FN$108,39,0)))</f>
        <v>0</v>
      </c>
      <c r="H3060" s="529">
        <f t="shared" ref="H3060:H3064" si="249">SUM(E3060:G3060)</f>
        <v>0</v>
      </c>
      <c r="I3060" s="1273">
        <f>IF($L3048="TC",0,IF($L3048="Nso",0,VLOOKUP($A3045,'Marks Entry'!$B$9:$FN$108,43,0)))</f>
        <v>0</v>
      </c>
      <c r="J3060" s="1274"/>
      <c r="K3060" s="533">
        <f t="shared" ref="K3060:K3064" si="250">SUM(H3060,I3060)</f>
        <v>0</v>
      </c>
      <c r="L3060" s="1275">
        <f>IF($L3048="TC",0,IF($L3048="Nso",0,VLOOKUP($A3045,'Marks Entry'!$B$9:$FN$108,46,0)))</f>
        <v>0</v>
      </c>
      <c r="M3060" s="1276"/>
      <c r="N3060" s="537">
        <f t="shared" ref="N3060:N3064" si="251">SUM(H3060,I3060,L3060)</f>
        <v>0</v>
      </c>
      <c r="O3060" s="544" t="str">
        <f>IF($L3048="TC",0,IF($L3048="Nso",0,VLOOKUP($A3045,'Marks Entry'!$B$9:$FN$108,50,0)))</f>
        <v>E</v>
      </c>
      <c r="P3060" s="1007"/>
    </row>
    <row r="3061" spans="1:16" s="73" customFormat="1" ht="20.45" customHeight="1">
      <c r="A3061" s="1425"/>
      <c r="B3061" s="543" t="s">
        <v>210</v>
      </c>
      <c r="C3061" s="1271" t="str">
        <f>'Marks Entry'!$AZ$3</f>
        <v>SANSKRIT</v>
      </c>
      <c r="D3061" s="1272"/>
      <c r="E3061" s="527">
        <f>IF($L3048="TC",0,IF($L3048="Nso",0,VLOOKUP($A3045,'Marks Entry'!$B$9:$FN$108,53,0)))</f>
        <v>0</v>
      </c>
      <c r="F3061" s="527">
        <f>IF($L3048="TC",0,IF($L3048="TC",0,IF($L3048="Nso",0,VLOOKUP($A3045,'Marks Entry'!$B$9:$FN$108,56,0))))</f>
        <v>0</v>
      </c>
      <c r="G3061" s="527">
        <f>IF($L3048="TC",0,IF($L3048="TC",0,IF($L3048="Nso",0,VLOOKUP($A3045,'Marks Entry'!$B$9:$FN$108,59,0))))</f>
        <v>0</v>
      </c>
      <c r="H3061" s="529">
        <f t="shared" si="249"/>
        <v>0</v>
      </c>
      <c r="I3061" s="1273">
        <f>IF($L3048="TC",0,IF($L3048="Nso",0,VLOOKUP($A3045,'Marks Entry'!$B$9:$FN$108,63,0)))</f>
        <v>0</v>
      </c>
      <c r="J3061" s="1274"/>
      <c r="K3061" s="533">
        <f t="shared" si="250"/>
        <v>0</v>
      </c>
      <c r="L3061" s="1275">
        <f>IF($L3048="TC",0,IF($L3048="Nso",0,VLOOKUP($A3045,'Marks Entry'!$B$9:$FN$108,66,0)))</f>
        <v>0</v>
      </c>
      <c r="M3061" s="1276"/>
      <c r="N3061" s="537">
        <f t="shared" si="251"/>
        <v>0</v>
      </c>
      <c r="O3061" s="544" t="str">
        <f>IF($L3048="TC",0,IF($L3048="Nso",0,VLOOKUP($A3045,'Marks Entry'!$B$9:$FN$108,70,0)))</f>
        <v>E</v>
      </c>
      <c r="P3061" s="1007"/>
    </row>
    <row r="3062" spans="1:16" s="73" customFormat="1" ht="20.45" customHeight="1">
      <c r="A3062" s="1425"/>
      <c r="B3062" s="543" t="s">
        <v>210</v>
      </c>
      <c r="C3062" s="1271" t="str">
        <f>'Marks Entry'!$BT$3</f>
        <v>SCIENCE</v>
      </c>
      <c r="D3062" s="1272"/>
      <c r="E3062" s="527">
        <f>IF($L3048="TC",0,IF($L3048="Nso",0,VLOOKUP($A3045,'Marks Entry'!$B$9:$FN$108,73,0)))</f>
        <v>0</v>
      </c>
      <c r="F3062" s="527">
        <f>IF($L3048="TC",0,IF($L3048="Nso",0,VLOOKUP($A3045,'Marks Entry'!$B$9:$FN$108,76,0)))</f>
        <v>0</v>
      </c>
      <c r="G3062" s="527">
        <f>IF($L3048="TC",0,IF($L3048="Nso",0,VLOOKUP($A3045,'Marks Entry'!$B$9:$FN$108,79,0)))</f>
        <v>0</v>
      </c>
      <c r="H3062" s="529">
        <f t="shared" si="249"/>
        <v>0</v>
      </c>
      <c r="I3062" s="1273">
        <f>IF($L3048="TC",0,IF($L3048="Nso",0,VLOOKUP($A3045,'Marks Entry'!$B$9:$FN$108,83,0)))</f>
        <v>0</v>
      </c>
      <c r="J3062" s="1274"/>
      <c r="K3062" s="533">
        <f t="shared" si="250"/>
        <v>0</v>
      </c>
      <c r="L3062" s="1275">
        <f>IF($L3048="TC",0,IF($L3048="Nso",0,VLOOKUP($A3045,'Marks Entry'!$B$9:$FN$108,86,0)))</f>
        <v>0</v>
      </c>
      <c r="M3062" s="1276"/>
      <c r="N3062" s="537">
        <f t="shared" si="251"/>
        <v>0</v>
      </c>
      <c r="O3062" s="544" t="str">
        <f>IF($L3048="TC",0,IF($L3048="Nso",0,VLOOKUP($A3045,'Marks Entry'!$B$9:$FN$108,90,0)))</f>
        <v>E</v>
      </c>
      <c r="P3062" s="1007"/>
    </row>
    <row r="3063" spans="1:16" s="73" customFormat="1" ht="20.45" customHeight="1">
      <c r="A3063" s="1425"/>
      <c r="B3063" s="543" t="s">
        <v>210</v>
      </c>
      <c r="C3063" s="1271" t="str">
        <f>'Marks Entry'!$CN$3</f>
        <v>MATHEMATICS</v>
      </c>
      <c r="D3063" s="1272"/>
      <c r="E3063" s="527">
        <f>IF($L3048="TC",0,IF($L3048="Nso",0,VLOOKUP($A3045,'Marks Entry'!$B$9:$FN$108,93,0)))</f>
        <v>0</v>
      </c>
      <c r="F3063" s="527">
        <f>IF($L3048="TC",0,IF($L3048="Nso",0,VLOOKUP($A3045,'Marks Entry'!$B$9:$FN$108,96,0)))</f>
        <v>0</v>
      </c>
      <c r="G3063" s="527">
        <f>IF($L3048="TC",0,IF($L3048="Nso",0,VLOOKUP($A3045,'Marks Entry'!$B$9:$FN$108,99,0)))</f>
        <v>0</v>
      </c>
      <c r="H3063" s="529">
        <f t="shared" si="249"/>
        <v>0</v>
      </c>
      <c r="I3063" s="1273">
        <f>IF($L3048="TC",0,IF($L3048="Nso",0,VLOOKUP($A3045,'Marks Entry'!$B$9:$FN$108,103,0)))</f>
        <v>0</v>
      </c>
      <c r="J3063" s="1274"/>
      <c r="K3063" s="533">
        <f t="shared" si="250"/>
        <v>0</v>
      </c>
      <c r="L3063" s="1275">
        <f>IF($L3048="TC",0,IF($L3048="Nso",0,VLOOKUP($A3045,'Marks Entry'!$B$9:$FN$108,106,0)))</f>
        <v>0</v>
      </c>
      <c r="M3063" s="1276"/>
      <c r="N3063" s="537">
        <f t="shared" si="251"/>
        <v>0</v>
      </c>
      <c r="O3063" s="544" t="str">
        <f>IF($L3048="TC",0,IF($L3048="Nso",0,VLOOKUP($A3045,'Marks Entry'!$B$9:$FN$108,110,0)))</f>
        <v>E</v>
      </c>
      <c r="P3063" s="1007"/>
    </row>
    <row r="3064" spans="1:16" s="73" customFormat="1" ht="20.45" customHeight="1" thickBot="1">
      <c r="A3064" s="1425"/>
      <c r="B3064" s="543" t="s">
        <v>210</v>
      </c>
      <c r="C3064" s="1277" t="str">
        <f>'Marks Entry'!$DH$3</f>
        <v>SOCIAL SCIENCE</v>
      </c>
      <c r="D3064" s="1278"/>
      <c r="E3064" s="527">
        <f>IF($L3048="TC",0,IF($L3048="Nso",0,VLOOKUP($A3045,'Marks Entry'!$B$9:$FN$108,113,0)))</f>
        <v>0</v>
      </c>
      <c r="F3064" s="527">
        <f>IF($L3048="TC",0,IF($L3048="Nso",0,VLOOKUP($A3045,'Marks Entry'!$B$9:$FN$108,116,0)))</f>
        <v>0</v>
      </c>
      <c r="G3064" s="527">
        <f>IF($L3048="TC",0,IF($L3048="Nso",0,VLOOKUP($A3045,'Marks Entry'!$B$9:$FN$108,119,0)))</f>
        <v>0</v>
      </c>
      <c r="H3064" s="530">
        <f t="shared" si="249"/>
        <v>0</v>
      </c>
      <c r="I3064" s="1279">
        <f>IF($L3048="TC",0,IF($L3048="Nso",0,VLOOKUP($A3045,'Marks Entry'!$B$9:$FN$108,123,0)))</f>
        <v>0</v>
      </c>
      <c r="J3064" s="1280"/>
      <c r="K3064" s="534">
        <f t="shared" si="250"/>
        <v>0</v>
      </c>
      <c r="L3064" s="1281">
        <f>IF($L3048="TC",0,IF($L3048="Nso",0,VLOOKUP($A3045,'Marks Entry'!$B$9:$FN$108,126,0)))</f>
        <v>0</v>
      </c>
      <c r="M3064" s="1282"/>
      <c r="N3064" s="537">
        <f t="shared" si="251"/>
        <v>0</v>
      </c>
      <c r="O3064" s="544" t="str">
        <f>IF($L3048="TC",0,IF($L3048="Nso",0,VLOOKUP($A3045,'Marks Entry'!$B$9:$FN$108,130,0)))</f>
        <v>E</v>
      </c>
      <c r="P3064" s="1007"/>
    </row>
    <row r="3065" spans="1:16" s="73" customFormat="1" ht="20.45" customHeight="1">
      <c r="A3065" s="1425"/>
      <c r="B3065" s="543" t="s">
        <v>210</v>
      </c>
      <c r="C3065" s="1350" t="s">
        <v>87</v>
      </c>
      <c r="D3065" s="1351"/>
      <c r="E3065" s="1352"/>
      <c r="F3065" s="1356" t="s">
        <v>88</v>
      </c>
      <c r="G3065" s="1357"/>
      <c r="H3065" s="1358" t="s">
        <v>89</v>
      </c>
      <c r="I3065" s="1358"/>
      <c r="J3065" s="1359" t="s">
        <v>44</v>
      </c>
      <c r="K3065" s="1360"/>
      <c r="L3065" s="236" t="s">
        <v>95</v>
      </c>
      <c r="M3065" s="691" t="s">
        <v>208</v>
      </c>
      <c r="N3065" s="200" t="s">
        <v>42</v>
      </c>
      <c r="O3065" s="545" t="s">
        <v>46</v>
      </c>
      <c r="P3065" s="1007"/>
    </row>
    <row r="3066" spans="1:16" s="73" customFormat="1" ht="20.45" customHeight="1" thickBot="1">
      <c r="A3066" s="1425"/>
      <c r="B3066" s="543" t="s">
        <v>210</v>
      </c>
      <c r="C3066" s="1353"/>
      <c r="D3066" s="1354"/>
      <c r="E3066" s="1355"/>
      <c r="F3066" s="1361">
        <f>IF($L3048="TC",0,IF($L3048="Nso",0,VLOOKUP($A3045,'Marks Entry'!$B$9:$FN$108,161,0)))</f>
        <v>1200</v>
      </c>
      <c r="G3066" s="1362"/>
      <c r="H3066" s="1363">
        <f>IF($L3048="TC",0,IF($L3048="Nso",0,VLOOKUP($A3045,'Marks Entry'!$B$9:$FN$108,162,0)))</f>
        <v>0</v>
      </c>
      <c r="I3066" s="1363"/>
      <c r="J3066" s="1364">
        <f>IF($L3048="TC",0,IF($L3048="Nso",0,VLOOKUP($A3045,'Marks Entry'!$B$9:$FN$108,163,0)))</f>
        <v>0</v>
      </c>
      <c r="K3066" s="1365"/>
      <c r="L3066" s="237" t="str">
        <f>IF($L3048="TC",0,IF($L3048="Nso",0,VLOOKUP($A3045,'Marks Entry'!$B$9:$FN$108,164,0)))</f>
        <v/>
      </c>
      <c r="M3066" s="237" t="str">
        <f>IF($L3048="TC",0,IF($L3048="Nso",0,VLOOKUP($A3045,'Marks Entry'!$B$9:$FN$108,165,0)))</f>
        <v/>
      </c>
      <c r="N3066" s="542" t="str">
        <f>IF($L3048="TC","TC",IF($L3048="Nso","NSO",VLOOKUP($A3045,'Marks Entry'!$B$9:$FN$108,166,0)))</f>
        <v>PROMOTED</v>
      </c>
      <c r="O3066" s="546" t="str">
        <f>IF($L3048="Nso",0,VLOOKUP($A3045,'Marks Entry'!$B$9:$FN$108,168,0))</f>
        <v/>
      </c>
      <c r="P3066" s="1007"/>
    </row>
    <row r="3067" spans="1:16" s="73" customFormat="1" ht="20.45" customHeight="1">
      <c r="A3067" s="1425"/>
      <c r="B3067" s="543" t="s">
        <v>210</v>
      </c>
      <c r="C3067" s="1332" t="s">
        <v>62</v>
      </c>
      <c r="D3067" s="1333"/>
      <c r="E3067" s="1333"/>
      <c r="F3067" s="1333"/>
      <c r="G3067" s="1333"/>
      <c r="H3067" s="1333"/>
      <c r="I3067" s="1334"/>
      <c r="J3067" s="1335" t="s">
        <v>63</v>
      </c>
      <c r="K3067" s="1335"/>
      <c r="L3067" s="1336"/>
      <c r="M3067" s="238">
        <f>IF($L3048="TC",0,IF($L3048="Nso",0,VLOOKUP($A3045,'Marks Entry'!$B$9:$FN$108,158,0)))</f>
        <v>0</v>
      </c>
      <c r="N3067" s="1337" t="s">
        <v>104</v>
      </c>
      <c r="O3067" s="1338"/>
      <c r="P3067" s="1007"/>
    </row>
    <row r="3068" spans="1:16" s="73" customFormat="1" ht="20.45" customHeight="1" thickBot="1">
      <c r="A3068" s="1425"/>
      <c r="B3068" s="543" t="s">
        <v>210</v>
      </c>
      <c r="C3068" s="1339" t="s">
        <v>57</v>
      </c>
      <c r="D3068" s="1340"/>
      <c r="E3068" s="1340"/>
      <c r="F3068" s="1341" t="s">
        <v>168</v>
      </c>
      <c r="G3068" s="1341"/>
      <c r="H3068" s="1341"/>
      <c r="I3068" s="523" t="s">
        <v>50</v>
      </c>
      <c r="J3068" s="1342" t="s">
        <v>64</v>
      </c>
      <c r="K3068" s="1342"/>
      <c r="L3068" s="1343"/>
      <c r="M3068" s="239">
        <f>IF($L3048="TC",0,IF($L3048="Nso",0,VLOOKUP($A3045,'Marks Entry'!$B$9:$FN$108,159,0)))</f>
        <v>0</v>
      </c>
      <c r="N3068" s="1344" t="str">
        <f>IF($L3048="TC",0,IF($L3048="Nso",0,VLOOKUP($A3045,'Marks Entry'!$B$9:$FN$108,160,0)))</f>
        <v/>
      </c>
      <c r="O3068" s="1345"/>
      <c r="P3068" s="1007"/>
    </row>
    <row r="3069" spans="1:16" s="73" customFormat="1" ht="20.45" customHeight="1">
      <c r="A3069" s="1425"/>
      <c r="B3069" s="543" t="s">
        <v>210</v>
      </c>
      <c r="C3069" s="1339"/>
      <c r="D3069" s="1340"/>
      <c r="E3069" s="1340"/>
      <c r="F3069" s="1341"/>
      <c r="G3069" s="1341"/>
      <c r="H3069" s="1341"/>
      <c r="I3069" s="524" t="s">
        <v>102</v>
      </c>
      <c r="J3069" s="1346" t="s">
        <v>65</v>
      </c>
      <c r="K3069" s="1346"/>
      <c r="L3069" s="1347"/>
      <c r="M3069" s="1348" t="str">
        <f>IF($L3048="TC",0,IF($L3048="Nso",0,VLOOKUP($A3045,'Marks Entry'!$B$9:$FN$108,169,0)))</f>
        <v>Need Improvement</v>
      </c>
      <c r="N3069" s="1348"/>
      <c r="O3069" s="1349"/>
      <c r="P3069" s="1007"/>
    </row>
    <row r="3070" spans="1:16" s="73" customFormat="1" ht="20.45" customHeight="1">
      <c r="A3070" s="1425"/>
      <c r="B3070" s="543" t="s">
        <v>210</v>
      </c>
      <c r="C3070" s="1397" t="str">
        <f>'Marks Entry'!$EB$3</f>
        <v>Work Exp.</v>
      </c>
      <c r="D3070" s="1398"/>
      <c r="E3070" s="1399"/>
      <c r="F3070" s="1400" t="str">
        <f>IF($L3048="TC",0,IF($L3048="Nso",0,VLOOKUP($A3045,'Marks Entry'!$B$9:$GM$108,186,0)))</f>
        <v>0/100</v>
      </c>
      <c r="G3070" s="1400"/>
      <c r="H3070" s="1400"/>
      <c r="I3070" s="59" t="str">
        <f>IF($L3048="TC",0,IF($L3048="Nso",0,VLOOKUP($A3045,'Marks Entry'!$B$9:$GM$108,139,0)))</f>
        <v>E</v>
      </c>
      <c r="J3070" s="1401" t="s">
        <v>81</v>
      </c>
      <c r="K3070" s="1401"/>
      <c r="L3070" s="1402"/>
      <c r="M3070" s="1403">
        <f>'Marks Entry'!$AA$2</f>
        <v>45041</v>
      </c>
      <c r="N3070" s="1403"/>
      <c r="O3070" s="1404"/>
      <c r="P3070" s="1007"/>
    </row>
    <row r="3071" spans="1:16" s="73" customFormat="1" ht="20.45" customHeight="1">
      <c r="A3071" s="1425"/>
      <c r="B3071" s="543" t="s">
        <v>210</v>
      </c>
      <c r="C3071" s="1405" t="str">
        <f>'Marks Entry'!$EK$3</f>
        <v>Art Edu.</v>
      </c>
      <c r="D3071" s="1400"/>
      <c r="E3071" s="1400"/>
      <c r="F3071" s="1406" t="str">
        <f>IF($L3048="TC",0,IF($L3048="Nso",0,VLOOKUP($A3045,'Marks Entry'!$B$9:$GM$108,190,0)))</f>
        <v>0/100</v>
      </c>
      <c r="G3071" s="1407"/>
      <c r="H3071" s="1408"/>
      <c r="I3071" s="59" t="str">
        <f>IF($L3048="TC",0,IF($L3048="Nso",0,VLOOKUP($A3045,'Marks Entry'!$B$9:$GM$108,148,0)))</f>
        <v>E</v>
      </c>
      <c r="J3071" s="1409"/>
      <c r="K3071" s="1409"/>
      <c r="L3071" s="1410"/>
      <c r="M3071" s="1410"/>
      <c r="N3071" s="1410"/>
      <c r="O3071" s="1411"/>
      <c r="P3071" s="1007"/>
    </row>
    <row r="3072" spans="1:16" s="73" customFormat="1" ht="20.45" customHeight="1">
      <c r="A3072" s="1425"/>
      <c r="B3072" s="543" t="s">
        <v>210</v>
      </c>
      <c r="C3072" s="1366" t="str">
        <f>'Marks Entry'!$ET$3</f>
        <v>HEALTH &amp; PHY. EDU.</v>
      </c>
      <c r="D3072" s="1367"/>
      <c r="E3072" s="1367"/>
      <c r="F3072" s="1368" t="str">
        <f>IF($L3048="TC",0,IF($L3048="Nso",0,VLOOKUP($A3045,'Marks Entry'!$B$9:$GM$108,194,0)))</f>
        <v>0/100</v>
      </c>
      <c r="G3072" s="1369"/>
      <c r="H3072" s="1370"/>
      <c r="I3072" s="59" t="str">
        <f>IF($L3048="TC",0,IF($L3048="Nso",0,VLOOKUP($A3045,'Marks Entry'!$B$9:$GM$108,157,0)))</f>
        <v>E</v>
      </c>
      <c r="J3072" s="1371" t="s">
        <v>77</v>
      </c>
      <c r="K3072" s="1372"/>
      <c r="L3072" s="1373"/>
      <c r="M3072" s="1377"/>
      <c r="N3072" s="1372"/>
      <c r="O3072" s="1378"/>
      <c r="P3072" s="1007"/>
    </row>
    <row r="3073" spans="1:16" s="73" customFormat="1" ht="20.45" customHeight="1">
      <c r="A3073" s="1425"/>
      <c r="B3073" s="543" t="s">
        <v>210</v>
      </c>
      <c r="C3073" s="1381" t="s">
        <v>66</v>
      </c>
      <c r="D3073" s="1382"/>
      <c r="E3073" s="1382"/>
      <c r="F3073" s="1382"/>
      <c r="G3073" s="1382"/>
      <c r="H3073" s="1382"/>
      <c r="I3073" s="1383"/>
      <c r="J3073" s="1374"/>
      <c r="K3073" s="1375"/>
      <c r="L3073" s="1376"/>
      <c r="M3073" s="1379"/>
      <c r="N3073" s="1375"/>
      <c r="O3073" s="1380"/>
      <c r="P3073" s="1007"/>
    </row>
    <row r="3074" spans="1:16" s="73" customFormat="1" ht="20.45" customHeight="1" thickBot="1">
      <c r="A3074" s="1425"/>
      <c r="B3074" s="543" t="s">
        <v>210</v>
      </c>
      <c r="C3074" s="60" t="s">
        <v>67</v>
      </c>
      <c r="D3074" s="1384" t="s">
        <v>72</v>
      </c>
      <c r="E3074" s="1385"/>
      <c r="F3074" s="1384" t="s">
        <v>73</v>
      </c>
      <c r="G3074" s="1386"/>
      <c r="H3074" s="1386"/>
      <c r="I3074" s="1387"/>
      <c r="J3074" s="1388" t="s">
        <v>78</v>
      </c>
      <c r="K3074" s="1389"/>
      <c r="L3074" s="1389"/>
      <c r="M3074" s="1389"/>
      <c r="N3074" s="1389"/>
      <c r="O3074" s="1390"/>
      <c r="P3074" s="1007"/>
    </row>
    <row r="3075" spans="1:16" s="73" customFormat="1" ht="20.45" customHeight="1">
      <c r="A3075" s="1425"/>
      <c r="B3075" s="543" t="s">
        <v>210</v>
      </c>
      <c r="C3075" s="690" t="s">
        <v>68</v>
      </c>
      <c r="D3075" s="1328" t="s">
        <v>211</v>
      </c>
      <c r="E3075" s="1327"/>
      <c r="F3075" s="1394" t="s">
        <v>74</v>
      </c>
      <c r="G3075" s="1395"/>
      <c r="H3075" s="1395"/>
      <c r="I3075" s="1396"/>
      <c r="J3075" s="1391"/>
      <c r="K3075" s="1392"/>
      <c r="L3075" s="1392"/>
      <c r="M3075" s="1392"/>
      <c r="N3075" s="1392"/>
      <c r="O3075" s="1393"/>
      <c r="P3075" s="1007"/>
    </row>
    <row r="3076" spans="1:16" s="73" customFormat="1" ht="20.45" customHeight="1">
      <c r="A3076" s="1425"/>
      <c r="B3076" s="543" t="s">
        <v>210</v>
      </c>
      <c r="C3076" s="689" t="s">
        <v>69</v>
      </c>
      <c r="D3076" s="1275" t="s">
        <v>212</v>
      </c>
      <c r="E3076" s="1274"/>
      <c r="F3076" s="1413" t="s">
        <v>75</v>
      </c>
      <c r="G3076" s="1414"/>
      <c r="H3076" s="1414"/>
      <c r="I3076" s="1415"/>
      <c r="J3076" s="1391"/>
      <c r="K3076" s="1392"/>
      <c r="L3076" s="1392"/>
      <c r="M3076" s="1392"/>
      <c r="N3076" s="1392"/>
      <c r="O3076" s="1393"/>
      <c r="P3076" s="1007"/>
    </row>
    <row r="3077" spans="1:16" s="73" customFormat="1" ht="20.45" customHeight="1">
      <c r="A3077" s="1425"/>
      <c r="B3077" s="543" t="s">
        <v>210</v>
      </c>
      <c r="C3077" s="689" t="s">
        <v>71</v>
      </c>
      <c r="D3077" s="1275" t="s">
        <v>213</v>
      </c>
      <c r="E3077" s="1274"/>
      <c r="F3077" s="1413" t="s">
        <v>76</v>
      </c>
      <c r="G3077" s="1414"/>
      <c r="H3077" s="1414"/>
      <c r="I3077" s="1415"/>
      <c r="J3077" s="1416" t="s">
        <v>90</v>
      </c>
      <c r="K3077" s="1417"/>
      <c r="L3077" s="1417"/>
      <c r="M3077" s="1417"/>
      <c r="N3077" s="1417"/>
      <c r="O3077" s="1418"/>
      <c r="P3077" s="1007"/>
    </row>
    <row r="3078" spans="1:16" s="73" customFormat="1" ht="20.45" customHeight="1">
      <c r="A3078" s="1425"/>
      <c r="B3078" s="543" t="s">
        <v>210</v>
      </c>
      <c r="C3078" s="689" t="s">
        <v>70</v>
      </c>
      <c r="D3078" s="1275" t="s">
        <v>214</v>
      </c>
      <c r="E3078" s="1274"/>
      <c r="F3078" s="1413" t="s">
        <v>103</v>
      </c>
      <c r="G3078" s="1414"/>
      <c r="H3078" s="1414"/>
      <c r="I3078" s="1415"/>
      <c r="J3078" s="1416"/>
      <c r="K3078" s="1417"/>
      <c r="L3078" s="1417"/>
      <c r="M3078" s="1417"/>
      <c r="N3078" s="1417"/>
      <c r="O3078" s="1418"/>
      <c r="P3078" s="1007"/>
    </row>
    <row r="3079" spans="1:16" s="73" customFormat="1" ht="20.45" customHeight="1" thickBot="1">
      <c r="A3079" s="1425"/>
      <c r="B3079" s="547" t="s">
        <v>210</v>
      </c>
      <c r="C3079" s="548" t="s">
        <v>153</v>
      </c>
      <c r="D3079" s="1281" t="s">
        <v>215</v>
      </c>
      <c r="E3079" s="1280"/>
      <c r="F3079" s="1422" t="s">
        <v>216</v>
      </c>
      <c r="G3079" s="1423"/>
      <c r="H3079" s="1423"/>
      <c r="I3079" s="1424"/>
      <c r="J3079" s="1419"/>
      <c r="K3079" s="1420"/>
      <c r="L3079" s="1420"/>
      <c r="M3079" s="1420"/>
      <c r="N3079" s="1420"/>
      <c r="O3079" s="1421"/>
      <c r="P3079" s="1007"/>
    </row>
    <row r="3080" spans="1:16" s="73" customFormat="1" ht="9.75" customHeight="1">
      <c r="A3080" s="1303"/>
      <c r="B3080" s="1303"/>
      <c r="C3080" s="1303"/>
      <c r="D3080" s="1303"/>
      <c r="E3080" s="1303"/>
      <c r="F3080" s="1303"/>
      <c r="G3080" s="1303"/>
      <c r="H3080" s="1303"/>
      <c r="I3080" s="1303"/>
      <c r="J3080" s="1303"/>
      <c r="K3080" s="1303"/>
      <c r="L3080" s="1303"/>
      <c r="M3080" s="1303"/>
      <c r="N3080" s="1303"/>
      <c r="O3080" s="1303"/>
      <c r="P3080" s="1303"/>
    </row>
    <row r="3081" spans="1:16" hidden="1"/>
    <row r="3082" spans="1:16" s="73" customFormat="1" ht="17.25" customHeight="1" thickBot="1">
      <c r="A3082" s="241">
        <f>A3045+1</f>
        <v>85</v>
      </c>
      <c r="B3082" s="1302" t="s">
        <v>53</v>
      </c>
      <c r="C3082" s="1302"/>
      <c r="D3082" s="1302"/>
      <c r="E3082" s="1302"/>
      <c r="F3082" s="1302"/>
      <c r="G3082" s="1302"/>
      <c r="H3082" s="1302"/>
      <c r="I3082" s="1302"/>
      <c r="J3082" s="1302"/>
      <c r="K3082" s="1302"/>
      <c r="L3082" s="1302"/>
      <c r="M3082" s="1302"/>
      <c r="N3082" s="1302"/>
      <c r="O3082" s="1302"/>
      <c r="P3082" s="1007"/>
    </row>
    <row r="3083" spans="1:16" s="73" customFormat="1" ht="44.25" customHeight="1">
      <c r="A3083" s="1425"/>
      <c r="B3083" s="1304" t="str">
        <f>IF(L3085&gt;0,CONCATENATE(I3085,L3085),0)</f>
        <v>Roll No.:-985</v>
      </c>
      <c r="C3083" s="1306"/>
      <c r="D3083" s="1308" t="str">
        <f>Master!$E$8</f>
        <v>Govt. Sr. Secondary School Raimalwada</v>
      </c>
      <c r="E3083" s="1309"/>
      <c r="F3083" s="1309"/>
      <c r="G3083" s="1309"/>
      <c r="H3083" s="1309"/>
      <c r="I3083" s="1309"/>
      <c r="J3083" s="1309"/>
      <c r="K3083" s="1309"/>
      <c r="L3083" s="1309"/>
      <c r="M3083" s="1309"/>
      <c r="N3083" s="1309"/>
      <c r="O3083" s="1310"/>
      <c r="P3083" s="1007"/>
    </row>
    <row r="3084" spans="1:16" s="73" customFormat="1" ht="26.25" customHeight="1" thickBot="1">
      <c r="A3084" s="1425"/>
      <c r="B3084" s="1305"/>
      <c r="C3084" s="1307"/>
      <c r="D3084" s="1311" t="str">
        <f>Master!$E$11</f>
        <v>P.S.-Bapini (Jodhpur)</v>
      </c>
      <c r="E3084" s="1311"/>
      <c r="F3084" s="1311"/>
      <c r="G3084" s="1311"/>
      <c r="H3084" s="1311"/>
      <c r="I3084" s="1311"/>
      <c r="J3084" s="1311"/>
      <c r="K3084" s="1311"/>
      <c r="L3084" s="1311"/>
      <c r="M3084" s="1311"/>
      <c r="N3084" s="1311"/>
      <c r="O3084" s="1312"/>
      <c r="P3084" s="1007"/>
    </row>
    <row r="3085" spans="1:16" s="73" customFormat="1" ht="15" customHeight="1">
      <c r="A3085" s="1425"/>
      <c r="B3085" s="1313"/>
      <c r="C3085" s="1314" t="s">
        <v>163</v>
      </c>
      <c r="D3085" s="1315"/>
      <c r="E3085" s="1315"/>
      <c r="F3085" s="1315"/>
      <c r="G3085" s="1315"/>
      <c r="H3085" s="1316"/>
      <c r="I3085" s="1320" t="s">
        <v>125</v>
      </c>
      <c r="J3085" s="1321"/>
      <c r="K3085" s="1321"/>
      <c r="L3085" s="1286">
        <f>VLOOKUP(A3082,'Marks Entry'!$B$9:$G$108,6)</f>
        <v>985</v>
      </c>
      <c r="M3085" s="1288" t="str">
        <f>CONCATENATE('Marks Entry'!$C$3,"0",'Marks Entry'!$G$3)</f>
        <v>School U-Dise Code :-08151106901</v>
      </c>
      <c r="N3085" s="1289"/>
      <c r="O3085" s="1290"/>
      <c r="P3085" s="1007"/>
    </row>
    <row r="3086" spans="1:16" s="73" customFormat="1" ht="15" customHeight="1">
      <c r="A3086" s="1425"/>
      <c r="B3086" s="1313"/>
      <c r="C3086" s="1314"/>
      <c r="D3086" s="1315"/>
      <c r="E3086" s="1315"/>
      <c r="F3086" s="1315"/>
      <c r="G3086" s="1315"/>
      <c r="H3086" s="1316"/>
      <c r="I3086" s="1320"/>
      <c r="J3086" s="1321"/>
      <c r="K3086" s="1321"/>
      <c r="L3086" s="1286"/>
      <c r="M3086" s="1291" t="str">
        <f>CONCATENATE('Marks Entry'!$I$3,'Marks Entry'!$J$3)</f>
        <v>Session :-2022-23</v>
      </c>
      <c r="N3086" s="1292"/>
      <c r="O3086" s="1293"/>
      <c r="P3086" s="1007"/>
    </row>
    <row r="3087" spans="1:16" s="73" customFormat="1" ht="15" customHeight="1" thickBot="1">
      <c r="A3087" s="1425"/>
      <c r="B3087" s="1313"/>
      <c r="C3087" s="1317"/>
      <c r="D3087" s="1318"/>
      <c r="E3087" s="1318"/>
      <c r="F3087" s="1318"/>
      <c r="G3087" s="1318"/>
      <c r="H3087" s="1319"/>
      <c r="I3087" s="1322"/>
      <c r="J3087" s="1323"/>
      <c r="K3087" s="1323"/>
      <c r="L3087" s="1287"/>
      <c r="M3087" s="1294"/>
      <c r="N3087" s="1295"/>
      <c r="O3087" s="1296"/>
      <c r="P3087" s="1007"/>
    </row>
    <row r="3088" spans="1:16" s="73" customFormat="1" ht="19.5" customHeight="1">
      <c r="A3088" s="1425"/>
      <c r="B3088" s="543" t="s">
        <v>210</v>
      </c>
      <c r="C3088" s="1297" t="s">
        <v>21</v>
      </c>
      <c r="D3088" s="1298"/>
      <c r="E3088" s="1298"/>
      <c r="F3088" s="1298"/>
      <c r="G3088" s="1299"/>
      <c r="H3088" s="13" t="s">
        <v>161</v>
      </c>
      <c r="I3088" s="1300">
        <f>VLOOKUP($A3082,'Marks Entry'!$B$9:$FN$108,4,0)</f>
        <v>0</v>
      </c>
      <c r="J3088" s="1300"/>
      <c r="K3088" s="1300"/>
      <c r="L3088" s="1300"/>
      <c r="M3088" s="1300"/>
      <c r="N3088" s="1300"/>
      <c r="O3088" s="1301"/>
      <c r="P3088" s="1007"/>
    </row>
    <row r="3089" spans="1:16" s="73" customFormat="1" ht="19.5" customHeight="1">
      <c r="A3089" s="1425"/>
      <c r="B3089" s="543" t="s">
        <v>210</v>
      </c>
      <c r="C3089" s="1283" t="s">
        <v>23</v>
      </c>
      <c r="D3089" s="1284"/>
      <c r="E3089" s="1284"/>
      <c r="F3089" s="1284"/>
      <c r="G3089" s="1285"/>
      <c r="H3089" s="25" t="s">
        <v>161</v>
      </c>
      <c r="I3089" s="1252">
        <f>VLOOKUP($A3082,'Marks Entry'!$B$9:$FN$108,7,0)</f>
        <v>0</v>
      </c>
      <c r="J3089" s="1252"/>
      <c r="K3089" s="1252"/>
      <c r="L3089" s="1252"/>
      <c r="M3089" s="1252"/>
      <c r="N3089" s="1252"/>
      <c r="O3089" s="1253"/>
      <c r="P3089" s="1007"/>
    </row>
    <row r="3090" spans="1:16" s="73" customFormat="1" ht="19.5" customHeight="1">
      <c r="A3090" s="1425"/>
      <c r="B3090" s="543" t="s">
        <v>210</v>
      </c>
      <c r="C3090" s="1283" t="s">
        <v>24</v>
      </c>
      <c r="D3090" s="1284"/>
      <c r="E3090" s="1284"/>
      <c r="F3090" s="1284"/>
      <c r="G3090" s="1285"/>
      <c r="H3090" s="25" t="s">
        <v>161</v>
      </c>
      <c r="I3090" s="1252">
        <f>VLOOKUP($A3082,'Marks Entry'!$B$9:$FN$108,8,0)</f>
        <v>0</v>
      </c>
      <c r="J3090" s="1252"/>
      <c r="K3090" s="1252"/>
      <c r="L3090" s="1252"/>
      <c r="M3090" s="1252"/>
      <c r="N3090" s="1252"/>
      <c r="O3090" s="1253"/>
      <c r="P3090" s="1007"/>
    </row>
    <row r="3091" spans="1:16" s="73" customFormat="1" ht="19.5" customHeight="1">
      <c r="A3091" s="1425"/>
      <c r="B3091" s="543" t="s">
        <v>210</v>
      </c>
      <c r="C3091" s="1283" t="s">
        <v>55</v>
      </c>
      <c r="D3091" s="1284"/>
      <c r="E3091" s="1284"/>
      <c r="F3091" s="1284"/>
      <c r="G3091" s="1285"/>
      <c r="H3091" s="25" t="s">
        <v>161</v>
      </c>
      <c r="I3091" s="1252">
        <f>VLOOKUP($A3082,'Marks Entry'!$B$9:$FN$108,9,0)</f>
        <v>0</v>
      </c>
      <c r="J3091" s="1252"/>
      <c r="K3091" s="1252"/>
      <c r="L3091" s="1252"/>
      <c r="M3091" s="1252"/>
      <c r="N3091" s="1252"/>
      <c r="O3091" s="1253"/>
      <c r="P3091" s="1007"/>
    </row>
    <row r="3092" spans="1:16" s="73" customFormat="1" ht="19.5" customHeight="1">
      <c r="A3092" s="1425"/>
      <c r="B3092" s="543" t="s">
        <v>210</v>
      </c>
      <c r="C3092" s="1283" t="s">
        <v>56</v>
      </c>
      <c r="D3092" s="1284"/>
      <c r="E3092" s="1284"/>
      <c r="F3092" s="1284"/>
      <c r="G3092" s="1285"/>
      <c r="H3092" s="25" t="s">
        <v>161</v>
      </c>
      <c r="I3092" s="1251" t="str">
        <f>CONCATENATE('Marks Entry'!$G$4,'Marks Entry'!$J$4)</f>
        <v>6(A)</v>
      </c>
      <c r="J3092" s="1252"/>
      <c r="K3092" s="1252"/>
      <c r="L3092" s="1252"/>
      <c r="M3092" s="1252"/>
      <c r="N3092" s="1252"/>
      <c r="O3092" s="1253"/>
      <c r="P3092" s="1007"/>
    </row>
    <row r="3093" spans="1:16" s="73" customFormat="1" ht="19.5" customHeight="1" thickBot="1">
      <c r="A3093" s="1425"/>
      <c r="B3093" s="543" t="s">
        <v>210</v>
      </c>
      <c r="C3093" s="1254" t="s">
        <v>26</v>
      </c>
      <c r="D3093" s="1255"/>
      <c r="E3093" s="1255"/>
      <c r="F3093" s="1255"/>
      <c r="G3093" s="1256"/>
      <c r="H3093" s="61" t="s">
        <v>161</v>
      </c>
      <c r="I3093" s="1257">
        <f>VLOOKUP($A3082,'Marks Entry'!$B$9:$FN$108,10,0)</f>
        <v>0</v>
      </c>
      <c r="J3093" s="1257"/>
      <c r="K3093" s="1257"/>
      <c r="L3093" s="1257"/>
      <c r="M3093" s="1257"/>
      <c r="N3093" s="1257"/>
      <c r="O3093" s="1258"/>
      <c r="P3093" s="1007"/>
    </row>
    <row r="3094" spans="1:16" s="73" customFormat="1" ht="34.5" customHeight="1">
      <c r="A3094" s="1425"/>
      <c r="B3094" s="543" t="s">
        <v>210</v>
      </c>
      <c r="C3094" s="1259" t="s">
        <v>57</v>
      </c>
      <c r="D3094" s="1260"/>
      <c r="E3094" s="525" t="s">
        <v>82</v>
      </c>
      <c r="F3094" s="525" t="s">
        <v>83</v>
      </c>
      <c r="G3094" s="525" t="str">
        <f>'Marks Entry'!$R$5</f>
        <v>No Bag Day Activity</v>
      </c>
      <c r="H3094" s="521" t="s">
        <v>32</v>
      </c>
      <c r="I3094" s="1261" t="s">
        <v>58</v>
      </c>
      <c r="J3094" s="1262"/>
      <c r="K3094" s="522" t="s">
        <v>203</v>
      </c>
      <c r="L3094" s="1263" t="s">
        <v>94</v>
      </c>
      <c r="M3094" s="1264"/>
      <c r="N3094" s="535" t="s">
        <v>86</v>
      </c>
      <c r="O3094" s="1265" t="s">
        <v>101</v>
      </c>
      <c r="P3094" s="1007"/>
    </row>
    <row r="3095" spans="1:16" s="73" customFormat="1" ht="20.45" customHeight="1" thickBot="1">
      <c r="A3095" s="1425"/>
      <c r="B3095" s="543" t="s">
        <v>210</v>
      </c>
      <c r="C3095" s="1267" t="s">
        <v>59</v>
      </c>
      <c r="D3095" s="1268"/>
      <c r="E3095" s="549">
        <f>'Marks Entry'!$N$7</f>
        <v>10</v>
      </c>
      <c r="F3095" s="549">
        <f>'Marks Entry'!$Q$7</f>
        <v>10</v>
      </c>
      <c r="G3095" s="549">
        <f>'Marks Entry'!$T$7</f>
        <v>10</v>
      </c>
      <c r="H3095" s="111">
        <f>SUM(E3095:G3095)</f>
        <v>30</v>
      </c>
      <c r="I3095" s="1269">
        <f>'Marks Entry'!$X$7</f>
        <v>70</v>
      </c>
      <c r="J3095" s="1270"/>
      <c r="K3095" s="531">
        <f>SUM(H3095,I3095)</f>
        <v>100</v>
      </c>
      <c r="L3095" s="1330">
        <f>'Marks Entry'!$AA$7</f>
        <v>100</v>
      </c>
      <c r="M3095" s="1331"/>
      <c r="N3095" s="536">
        <f>H3095+I3095+L3095</f>
        <v>200</v>
      </c>
      <c r="O3095" s="1266"/>
      <c r="P3095" s="1007"/>
    </row>
    <row r="3096" spans="1:16" s="73" customFormat="1" ht="20.45" customHeight="1">
      <c r="A3096" s="1425"/>
      <c r="B3096" s="543" t="s">
        <v>210</v>
      </c>
      <c r="C3096" s="1324" t="str">
        <f>'Marks Entry'!$L$3</f>
        <v>HINDI</v>
      </c>
      <c r="D3096" s="1325"/>
      <c r="E3096" s="527">
        <f>IF($L3085="TC",0,IF($L3085="Nso",0,VLOOKUP($A3082,'Marks Entry'!$B$9:$FN$108,13,0)))</f>
        <v>0</v>
      </c>
      <c r="F3096" s="527">
        <f>IF($L3085="TC",0,IF($L3085="Nso",0,VLOOKUP($A3082,'Marks Entry'!$B$9:$FN$108,16,0)))</f>
        <v>0</v>
      </c>
      <c r="G3096" s="527">
        <f>IF($L3085="TC",0,IF($L3085="Nso",0,VLOOKUP($A3082,'Marks Entry'!$B$9:$FN$108,19,0)))</f>
        <v>0</v>
      </c>
      <c r="H3096" s="528">
        <f>SUM(E3096:G3096)</f>
        <v>0</v>
      </c>
      <c r="I3096" s="1326">
        <f>IF($L3085="TC",0,IF($L3085="Nso",0,VLOOKUP($A3082,'Marks Entry'!$B$9:$FN$108,23,0)))</f>
        <v>0</v>
      </c>
      <c r="J3096" s="1327"/>
      <c r="K3096" s="532">
        <f>SUM(H3096,I3096)</f>
        <v>0</v>
      </c>
      <c r="L3096" s="1328">
        <f>IF($L3085="TC",0,IF($L3085="Nso",0,VLOOKUP($A3082,'Marks Entry'!$B$9:$FN$108,26,0)))</f>
        <v>0</v>
      </c>
      <c r="M3096" s="1329"/>
      <c r="N3096" s="537">
        <f>SUM(H3096,I3096,L3096)</f>
        <v>0</v>
      </c>
      <c r="O3096" s="544" t="str">
        <f>IF($L3085="TC",0,IF($L3085="Nso",0,VLOOKUP($A3082,'Marks Entry'!$B$9:$FN$108,30,0)))</f>
        <v>E</v>
      </c>
      <c r="P3096" s="1007"/>
    </row>
    <row r="3097" spans="1:16" s="73" customFormat="1" ht="20.45" customHeight="1">
      <c r="A3097" s="1425"/>
      <c r="B3097" s="543" t="s">
        <v>210</v>
      </c>
      <c r="C3097" s="1271" t="str">
        <f>'Marks Entry'!$AF$3</f>
        <v>ENGLISH</v>
      </c>
      <c r="D3097" s="1272"/>
      <c r="E3097" s="527">
        <f>IF($L3085="TC",0,IF($L3085="Nso",0,VLOOKUP($A3082,'Marks Entry'!$B$9:$FN$108,33,0)))</f>
        <v>0</v>
      </c>
      <c r="F3097" s="527">
        <f>IF($L3085="TC",0,IF($L3085="Nso",0,VLOOKUP($A3082,'Marks Entry'!$B$9:$FN$108,36,0)))</f>
        <v>0</v>
      </c>
      <c r="G3097" s="527">
        <f>IF($L3085="TC",0,IF($L3085="Nso",0,VLOOKUP($A3082,'Marks Entry'!$B$9:$FN$108,39,0)))</f>
        <v>0</v>
      </c>
      <c r="H3097" s="529">
        <f t="shared" ref="H3097:H3101" si="252">SUM(E3097:G3097)</f>
        <v>0</v>
      </c>
      <c r="I3097" s="1273">
        <f>IF($L3085="TC",0,IF($L3085="Nso",0,VLOOKUP($A3082,'Marks Entry'!$B$9:$FN$108,43,0)))</f>
        <v>0</v>
      </c>
      <c r="J3097" s="1274"/>
      <c r="K3097" s="533">
        <f t="shared" ref="K3097:K3101" si="253">SUM(H3097,I3097)</f>
        <v>0</v>
      </c>
      <c r="L3097" s="1275">
        <f>IF($L3085="TC",0,IF($L3085="Nso",0,VLOOKUP($A3082,'Marks Entry'!$B$9:$FN$108,46,0)))</f>
        <v>0</v>
      </c>
      <c r="M3097" s="1276"/>
      <c r="N3097" s="537">
        <f t="shared" ref="N3097:N3101" si="254">SUM(H3097,I3097,L3097)</f>
        <v>0</v>
      </c>
      <c r="O3097" s="544" t="str">
        <f>IF($L3085="TC",0,IF($L3085="Nso",0,VLOOKUP($A3082,'Marks Entry'!$B$9:$FN$108,50,0)))</f>
        <v>E</v>
      </c>
      <c r="P3097" s="1007"/>
    </row>
    <row r="3098" spans="1:16" s="73" customFormat="1" ht="20.45" customHeight="1">
      <c r="A3098" s="1425"/>
      <c r="B3098" s="543" t="s">
        <v>210</v>
      </c>
      <c r="C3098" s="1271" t="str">
        <f>'Marks Entry'!$AZ$3</f>
        <v>SANSKRIT</v>
      </c>
      <c r="D3098" s="1272"/>
      <c r="E3098" s="527">
        <f>IF($L3085="TC",0,IF($L3085="Nso",0,VLOOKUP($A3082,'Marks Entry'!$B$9:$FN$108,53,0)))</f>
        <v>0</v>
      </c>
      <c r="F3098" s="527">
        <f>IF($L3085="TC",0,IF($L3085="TC",0,IF($L3085="Nso",0,VLOOKUP($A3082,'Marks Entry'!$B$9:$FN$108,56,0))))</f>
        <v>0</v>
      </c>
      <c r="G3098" s="527">
        <f>IF($L3085="TC",0,IF($L3085="TC",0,IF($L3085="Nso",0,VLOOKUP($A3082,'Marks Entry'!$B$9:$FN$108,59,0))))</f>
        <v>0</v>
      </c>
      <c r="H3098" s="529">
        <f t="shared" si="252"/>
        <v>0</v>
      </c>
      <c r="I3098" s="1273">
        <f>IF($L3085="TC",0,IF($L3085="Nso",0,VLOOKUP($A3082,'Marks Entry'!$B$9:$FN$108,63,0)))</f>
        <v>0</v>
      </c>
      <c r="J3098" s="1274"/>
      <c r="K3098" s="533">
        <f t="shared" si="253"/>
        <v>0</v>
      </c>
      <c r="L3098" s="1275">
        <f>IF($L3085="TC",0,IF($L3085="Nso",0,VLOOKUP($A3082,'Marks Entry'!$B$9:$FN$108,66,0)))</f>
        <v>0</v>
      </c>
      <c r="M3098" s="1276"/>
      <c r="N3098" s="537">
        <f t="shared" si="254"/>
        <v>0</v>
      </c>
      <c r="O3098" s="544" t="str">
        <f>IF($L3085="TC",0,IF($L3085="Nso",0,VLOOKUP($A3082,'Marks Entry'!$B$9:$FN$108,70,0)))</f>
        <v>E</v>
      </c>
      <c r="P3098" s="1007"/>
    </row>
    <row r="3099" spans="1:16" s="73" customFormat="1" ht="20.45" customHeight="1">
      <c r="A3099" s="1425"/>
      <c r="B3099" s="543" t="s">
        <v>210</v>
      </c>
      <c r="C3099" s="1271" t="str">
        <f>'Marks Entry'!$BT$3</f>
        <v>SCIENCE</v>
      </c>
      <c r="D3099" s="1272"/>
      <c r="E3099" s="527">
        <f>IF($L3085="TC",0,IF($L3085="Nso",0,VLOOKUP($A3082,'Marks Entry'!$B$9:$FN$108,73,0)))</f>
        <v>0</v>
      </c>
      <c r="F3099" s="527">
        <f>IF($L3085="TC",0,IF($L3085="Nso",0,VLOOKUP($A3082,'Marks Entry'!$B$9:$FN$108,76,0)))</f>
        <v>0</v>
      </c>
      <c r="G3099" s="527">
        <f>IF($L3085="TC",0,IF($L3085="Nso",0,VLOOKUP($A3082,'Marks Entry'!$B$9:$FN$108,79,0)))</f>
        <v>0</v>
      </c>
      <c r="H3099" s="529">
        <f t="shared" si="252"/>
        <v>0</v>
      </c>
      <c r="I3099" s="1273">
        <f>IF($L3085="TC",0,IF($L3085="Nso",0,VLOOKUP($A3082,'Marks Entry'!$B$9:$FN$108,83,0)))</f>
        <v>0</v>
      </c>
      <c r="J3099" s="1274"/>
      <c r="K3099" s="533">
        <f t="shared" si="253"/>
        <v>0</v>
      </c>
      <c r="L3099" s="1275">
        <f>IF($L3085="TC",0,IF($L3085="Nso",0,VLOOKUP($A3082,'Marks Entry'!$B$9:$FN$108,86,0)))</f>
        <v>0</v>
      </c>
      <c r="M3099" s="1276"/>
      <c r="N3099" s="537">
        <f t="shared" si="254"/>
        <v>0</v>
      </c>
      <c r="O3099" s="544" t="str">
        <f>IF($L3085="TC",0,IF($L3085="Nso",0,VLOOKUP($A3082,'Marks Entry'!$B$9:$FN$108,90,0)))</f>
        <v>E</v>
      </c>
      <c r="P3099" s="1007"/>
    </row>
    <row r="3100" spans="1:16" s="73" customFormat="1" ht="20.45" customHeight="1">
      <c r="A3100" s="1425"/>
      <c r="B3100" s="543" t="s">
        <v>210</v>
      </c>
      <c r="C3100" s="1271" t="str">
        <f>'Marks Entry'!$CN$3</f>
        <v>MATHEMATICS</v>
      </c>
      <c r="D3100" s="1272"/>
      <c r="E3100" s="527">
        <f>IF($L3085="TC",0,IF($L3085="Nso",0,VLOOKUP($A3082,'Marks Entry'!$B$9:$FN$108,93,0)))</f>
        <v>0</v>
      </c>
      <c r="F3100" s="527">
        <f>IF($L3085="TC",0,IF($L3085="Nso",0,VLOOKUP($A3082,'Marks Entry'!$B$9:$FN$108,96,0)))</f>
        <v>0</v>
      </c>
      <c r="G3100" s="527">
        <f>IF($L3085="TC",0,IF($L3085="Nso",0,VLOOKUP($A3082,'Marks Entry'!$B$9:$FN$108,99,0)))</f>
        <v>0</v>
      </c>
      <c r="H3100" s="529">
        <f t="shared" si="252"/>
        <v>0</v>
      </c>
      <c r="I3100" s="1273">
        <f>IF($L3085="TC",0,IF($L3085="Nso",0,VLOOKUP($A3082,'Marks Entry'!$B$9:$FN$108,103,0)))</f>
        <v>0</v>
      </c>
      <c r="J3100" s="1274"/>
      <c r="K3100" s="533">
        <f t="shared" si="253"/>
        <v>0</v>
      </c>
      <c r="L3100" s="1275">
        <f>IF($L3085="TC",0,IF($L3085="Nso",0,VLOOKUP($A3082,'Marks Entry'!$B$9:$FN$108,106,0)))</f>
        <v>0</v>
      </c>
      <c r="M3100" s="1276"/>
      <c r="N3100" s="537">
        <f t="shared" si="254"/>
        <v>0</v>
      </c>
      <c r="O3100" s="544" t="str">
        <f>IF($L3085="TC",0,IF($L3085="Nso",0,VLOOKUP($A3082,'Marks Entry'!$B$9:$FN$108,110,0)))</f>
        <v>E</v>
      </c>
      <c r="P3100" s="1007"/>
    </row>
    <row r="3101" spans="1:16" s="73" customFormat="1" ht="20.45" customHeight="1" thickBot="1">
      <c r="A3101" s="1425"/>
      <c r="B3101" s="543" t="s">
        <v>210</v>
      </c>
      <c r="C3101" s="1277" t="str">
        <f>'Marks Entry'!$DH$3</f>
        <v>SOCIAL SCIENCE</v>
      </c>
      <c r="D3101" s="1278"/>
      <c r="E3101" s="527">
        <f>IF($L3085="TC",0,IF($L3085="Nso",0,VLOOKUP($A3082,'Marks Entry'!$B$9:$FN$108,113,0)))</f>
        <v>0</v>
      </c>
      <c r="F3101" s="527">
        <f>IF($L3085="TC",0,IF($L3085="Nso",0,VLOOKUP($A3082,'Marks Entry'!$B$9:$FN$108,116,0)))</f>
        <v>0</v>
      </c>
      <c r="G3101" s="527">
        <f>IF($L3085="TC",0,IF($L3085="Nso",0,VLOOKUP($A3082,'Marks Entry'!$B$9:$FN$108,119,0)))</f>
        <v>0</v>
      </c>
      <c r="H3101" s="530">
        <f t="shared" si="252"/>
        <v>0</v>
      </c>
      <c r="I3101" s="1279">
        <f>IF($L3085="TC",0,IF($L3085="Nso",0,VLOOKUP($A3082,'Marks Entry'!$B$9:$FN$108,123,0)))</f>
        <v>0</v>
      </c>
      <c r="J3101" s="1280"/>
      <c r="K3101" s="534">
        <f t="shared" si="253"/>
        <v>0</v>
      </c>
      <c r="L3101" s="1281">
        <f>IF($L3085="TC",0,IF($L3085="Nso",0,VLOOKUP($A3082,'Marks Entry'!$B$9:$FN$108,126,0)))</f>
        <v>0</v>
      </c>
      <c r="M3101" s="1282"/>
      <c r="N3101" s="537">
        <f t="shared" si="254"/>
        <v>0</v>
      </c>
      <c r="O3101" s="544" t="str">
        <f>IF($L3085="TC",0,IF($L3085="Nso",0,VLOOKUP($A3082,'Marks Entry'!$B$9:$FN$108,130,0)))</f>
        <v>E</v>
      </c>
      <c r="P3101" s="1007"/>
    </row>
    <row r="3102" spans="1:16" s="73" customFormat="1" ht="20.45" customHeight="1">
      <c r="A3102" s="1425"/>
      <c r="B3102" s="543" t="s">
        <v>210</v>
      </c>
      <c r="C3102" s="1350" t="s">
        <v>87</v>
      </c>
      <c r="D3102" s="1351"/>
      <c r="E3102" s="1352"/>
      <c r="F3102" s="1356" t="s">
        <v>88</v>
      </c>
      <c r="G3102" s="1357"/>
      <c r="H3102" s="1358" t="s">
        <v>89</v>
      </c>
      <c r="I3102" s="1358"/>
      <c r="J3102" s="1359" t="s">
        <v>44</v>
      </c>
      <c r="K3102" s="1360"/>
      <c r="L3102" s="236" t="s">
        <v>95</v>
      </c>
      <c r="M3102" s="691" t="s">
        <v>208</v>
      </c>
      <c r="N3102" s="200" t="s">
        <v>42</v>
      </c>
      <c r="O3102" s="545" t="s">
        <v>46</v>
      </c>
      <c r="P3102" s="1007"/>
    </row>
    <row r="3103" spans="1:16" s="73" customFormat="1" ht="20.45" customHeight="1" thickBot="1">
      <c r="A3103" s="1425"/>
      <c r="B3103" s="543" t="s">
        <v>210</v>
      </c>
      <c r="C3103" s="1353"/>
      <c r="D3103" s="1354"/>
      <c r="E3103" s="1355"/>
      <c r="F3103" s="1361">
        <f>IF($L3085="TC",0,IF($L3085="Nso",0,VLOOKUP($A3082,'Marks Entry'!$B$9:$FN$108,161,0)))</f>
        <v>1200</v>
      </c>
      <c r="G3103" s="1362"/>
      <c r="H3103" s="1363">
        <f>IF($L3085="TC",0,IF($L3085="Nso",0,VLOOKUP($A3082,'Marks Entry'!$B$9:$FN$108,162,0)))</f>
        <v>0</v>
      </c>
      <c r="I3103" s="1363"/>
      <c r="J3103" s="1364">
        <f>IF($L3085="TC",0,IF($L3085="Nso",0,VLOOKUP($A3082,'Marks Entry'!$B$9:$FN$108,163,0)))</f>
        <v>0</v>
      </c>
      <c r="K3103" s="1365"/>
      <c r="L3103" s="237" t="str">
        <f>IF($L3085="TC",0,IF($L3085="Nso",0,VLOOKUP($A3082,'Marks Entry'!$B$9:$FN$108,164,0)))</f>
        <v/>
      </c>
      <c r="M3103" s="237" t="str">
        <f>IF($L3085="TC",0,IF($L3085="Nso",0,VLOOKUP($A3082,'Marks Entry'!$B$9:$FN$108,165,0)))</f>
        <v/>
      </c>
      <c r="N3103" s="542" t="str">
        <f>IF($L3085="TC","TC",IF($L3085="Nso","NSO",VLOOKUP($A3082,'Marks Entry'!$B$9:$FN$108,166,0)))</f>
        <v>PROMOTED</v>
      </c>
      <c r="O3103" s="546" t="str">
        <f>IF($L3085="Nso",0,VLOOKUP($A3082,'Marks Entry'!$B$9:$FN$108,168,0))</f>
        <v/>
      </c>
      <c r="P3103" s="1007"/>
    </row>
    <row r="3104" spans="1:16" s="73" customFormat="1" ht="20.45" customHeight="1">
      <c r="A3104" s="1425"/>
      <c r="B3104" s="543" t="s">
        <v>210</v>
      </c>
      <c r="C3104" s="1332" t="s">
        <v>62</v>
      </c>
      <c r="D3104" s="1333"/>
      <c r="E3104" s="1333"/>
      <c r="F3104" s="1333"/>
      <c r="G3104" s="1333"/>
      <c r="H3104" s="1333"/>
      <c r="I3104" s="1334"/>
      <c r="J3104" s="1335" t="s">
        <v>63</v>
      </c>
      <c r="K3104" s="1335"/>
      <c r="L3104" s="1336"/>
      <c r="M3104" s="238">
        <f>IF($L3085="TC",0,IF($L3085="Nso",0,VLOOKUP($A3082,'Marks Entry'!$B$9:$FN$108,158,0)))</f>
        <v>0</v>
      </c>
      <c r="N3104" s="1337" t="s">
        <v>104</v>
      </c>
      <c r="O3104" s="1338"/>
      <c r="P3104" s="1007"/>
    </row>
    <row r="3105" spans="1:16" s="73" customFormat="1" ht="20.45" customHeight="1" thickBot="1">
      <c r="A3105" s="1425"/>
      <c r="B3105" s="543" t="s">
        <v>210</v>
      </c>
      <c r="C3105" s="1339" t="s">
        <v>57</v>
      </c>
      <c r="D3105" s="1340"/>
      <c r="E3105" s="1340"/>
      <c r="F3105" s="1341" t="s">
        <v>168</v>
      </c>
      <c r="G3105" s="1341"/>
      <c r="H3105" s="1341"/>
      <c r="I3105" s="523" t="s">
        <v>50</v>
      </c>
      <c r="J3105" s="1342" t="s">
        <v>64</v>
      </c>
      <c r="K3105" s="1342"/>
      <c r="L3105" s="1343"/>
      <c r="M3105" s="239">
        <f>IF($L3085="TC",0,IF($L3085="Nso",0,VLOOKUP($A3082,'Marks Entry'!$B$9:$FN$108,159,0)))</f>
        <v>0</v>
      </c>
      <c r="N3105" s="1344" t="str">
        <f>IF($L3085="TC",0,IF($L3085="Nso",0,VLOOKUP($A3082,'Marks Entry'!$B$9:$FN$108,160,0)))</f>
        <v/>
      </c>
      <c r="O3105" s="1345"/>
      <c r="P3105" s="1007"/>
    </row>
    <row r="3106" spans="1:16" s="73" customFormat="1" ht="20.45" customHeight="1">
      <c r="A3106" s="1425"/>
      <c r="B3106" s="543" t="s">
        <v>210</v>
      </c>
      <c r="C3106" s="1339"/>
      <c r="D3106" s="1340"/>
      <c r="E3106" s="1340"/>
      <c r="F3106" s="1341"/>
      <c r="G3106" s="1341"/>
      <c r="H3106" s="1341"/>
      <c r="I3106" s="524" t="s">
        <v>102</v>
      </c>
      <c r="J3106" s="1346" t="s">
        <v>65</v>
      </c>
      <c r="K3106" s="1346"/>
      <c r="L3106" s="1347"/>
      <c r="M3106" s="1348" t="str">
        <f>IF($L3085="TC",0,IF($L3085="Nso",0,VLOOKUP($A3082,'Marks Entry'!$B$9:$FN$108,169,0)))</f>
        <v>Need Improvement</v>
      </c>
      <c r="N3106" s="1348"/>
      <c r="O3106" s="1349"/>
      <c r="P3106" s="1007"/>
    </row>
    <row r="3107" spans="1:16" s="73" customFormat="1" ht="20.45" customHeight="1">
      <c r="A3107" s="1425"/>
      <c r="B3107" s="543" t="s">
        <v>210</v>
      </c>
      <c r="C3107" s="1397" t="str">
        <f>'Marks Entry'!$EB$3</f>
        <v>Work Exp.</v>
      </c>
      <c r="D3107" s="1398"/>
      <c r="E3107" s="1399"/>
      <c r="F3107" s="1400" t="str">
        <f>IF($L3085="TC",0,IF($L3085="Nso",0,VLOOKUP($A3082,'Marks Entry'!$B$9:$GM$108,186,0)))</f>
        <v>0/100</v>
      </c>
      <c r="G3107" s="1400"/>
      <c r="H3107" s="1400"/>
      <c r="I3107" s="59" t="str">
        <f>IF($L3085="TC",0,IF($L3085="Nso",0,VLOOKUP($A3082,'Marks Entry'!$B$9:$GM$108,139,0)))</f>
        <v>E</v>
      </c>
      <c r="J3107" s="1401" t="s">
        <v>81</v>
      </c>
      <c r="K3107" s="1401"/>
      <c r="L3107" s="1402"/>
      <c r="M3107" s="1403">
        <f>'Marks Entry'!$AA$2</f>
        <v>45041</v>
      </c>
      <c r="N3107" s="1403"/>
      <c r="O3107" s="1404"/>
      <c r="P3107" s="1007"/>
    </row>
    <row r="3108" spans="1:16" s="73" customFormat="1" ht="20.45" customHeight="1">
      <c r="A3108" s="1425"/>
      <c r="B3108" s="543" t="s">
        <v>210</v>
      </c>
      <c r="C3108" s="1405" t="str">
        <f>'Marks Entry'!$EK$3</f>
        <v>Art Edu.</v>
      </c>
      <c r="D3108" s="1400"/>
      <c r="E3108" s="1400"/>
      <c r="F3108" s="1406" t="str">
        <f>IF($L3085="TC",0,IF($L3085="Nso",0,VLOOKUP($A3082,'Marks Entry'!$B$9:$GM$108,190,0)))</f>
        <v>0/100</v>
      </c>
      <c r="G3108" s="1407"/>
      <c r="H3108" s="1408"/>
      <c r="I3108" s="59" t="str">
        <f>IF($L3085="TC",0,IF($L3085="Nso",0,VLOOKUP($A3082,'Marks Entry'!$B$9:$GM$108,148,0)))</f>
        <v>E</v>
      </c>
      <c r="J3108" s="1409"/>
      <c r="K3108" s="1409"/>
      <c r="L3108" s="1410"/>
      <c r="M3108" s="1410"/>
      <c r="N3108" s="1410"/>
      <c r="O3108" s="1411"/>
      <c r="P3108" s="1007"/>
    </row>
    <row r="3109" spans="1:16" s="73" customFormat="1" ht="20.45" customHeight="1">
      <c r="A3109" s="1425"/>
      <c r="B3109" s="543" t="s">
        <v>210</v>
      </c>
      <c r="C3109" s="1366" t="str">
        <f>'Marks Entry'!$ET$3</f>
        <v>HEALTH &amp; PHY. EDU.</v>
      </c>
      <c r="D3109" s="1367"/>
      <c r="E3109" s="1367"/>
      <c r="F3109" s="1368" t="str">
        <f>IF($L3085="TC",0,IF($L3085="Nso",0,VLOOKUP($A3082,'Marks Entry'!$B$9:$GM$108,194,0)))</f>
        <v>0/100</v>
      </c>
      <c r="G3109" s="1369"/>
      <c r="H3109" s="1370"/>
      <c r="I3109" s="59" t="str">
        <f>IF($L3085="TC",0,IF($L3085="Nso",0,VLOOKUP($A3082,'Marks Entry'!$B$9:$GM$108,157,0)))</f>
        <v>E</v>
      </c>
      <c r="J3109" s="1371" t="s">
        <v>77</v>
      </c>
      <c r="K3109" s="1372"/>
      <c r="L3109" s="1373"/>
      <c r="M3109" s="1377"/>
      <c r="N3109" s="1372"/>
      <c r="O3109" s="1378"/>
      <c r="P3109" s="1007"/>
    </row>
    <row r="3110" spans="1:16" s="73" customFormat="1" ht="20.45" customHeight="1">
      <c r="A3110" s="1425"/>
      <c r="B3110" s="543" t="s">
        <v>210</v>
      </c>
      <c r="C3110" s="1381" t="s">
        <v>66</v>
      </c>
      <c r="D3110" s="1382"/>
      <c r="E3110" s="1382"/>
      <c r="F3110" s="1382"/>
      <c r="G3110" s="1382"/>
      <c r="H3110" s="1382"/>
      <c r="I3110" s="1383"/>
      <c r="J3110" s="1374"/>
      <c r="K3110" s="1375"/>
      <c r="L3110" s="1376"/>
      <c r="M3110" s="1379"/>
      <c r="N3110" s="1375"/>
      <c r="O3110" s="1380"/>
      <c r="P3110" s="1007"/>
    </row>
    <row r="3111" spans="1:16" s="73" customFormat="1" ht="20.45" customHeight="1" thickBot="1">
      <c r="A3111" s="1425"/>
      <c r="B3111" s="543" t="s">
        <v>210</v>
      </c>
      <c r="C3111" s="60" t="s">
        <v>67</v>
      </c>
      <c r="D3111" s="1384" t="s">
        <v>72</v>
      </c>
      <c r="E3111" s="1385"/>
      <c r="F3111" s="1384" t="s">
        <v>73</v>
      </c>
      <c r="G3111" s="1386"/>
      <c r="H3111" s="1386"/>
      <c r="I3111" s="1387"/>
      <c r="J3111" s="1388" t="s">
        <v>78</v>
      </c>
      <c r="K3111" s="1389"/>
      <c r="L3111" s="1389"/>
      <c r="M3111" s="1389"/>
      <c r="N3111" s="1389"/>
      <c r="O3111" s="1390"/>
      <c r="P3111" s="1007"/>
    </row>
    <row r="3112" spans="1:16" s="73" customFormat="1" ht="20.45" customHeight="1">
      <c r="A3112" s="1425"/>
      <c r="B3112" s="543" t="s">
        <v>210</v>
      </c>
      <c r="C3112" s="690" t="s">
        <v>68</v>
      </c>
      <c r="D3112" s="1328" t="s">
        <v>211</v>
      </c>
      <c r="E3112" s="1327"/>
      <c r="F3112" s="1394" t="s">
        <v>74</v>
      </c>
      <c r="G3112" s="1395"/>
      <c r="H3112" s="1395"/>
      <c r="I3112" s="1396"/>
      <c r="J3112" s="1391"/>
      <c r="K3112" s="1392"/>
      <c r="L3112" s="1392"/>
      <c r="M3112" s="1392"/>
      <c r="N3112" s="1392"/>
      <c r="O3112" s="1393"/>
      <c r="P3112" s="1007"/>
    </row>
    <row r="3113" spans="1:16" s="73" customFormat="1" ht="20.45" customHeight="1">
      <c r="A3113" s="1425"/>
      <c r="B3113" s="543" t="s">
        <v>210</v>
      </c>
      <c r="C3113" s="689" t="s">
        <v>69</v>
      </c>
      <c r="D3113" s="1275" t="s">
        <v>212</v>
      </c>
      <c r="E3113" s="1274"/>
      <c r="F3113" s="1413" t="s">
        <v>75</v>
      </c>
      <c r="G3113" s="1414"/>
      <c r="H3113" s="1414"/>
      <c r="I3113" s="1415"/>
      <c r="J3113" s="1391"/>
      <c r="K3113" s="1392"/>
      <c r="L3113" s="1392"/>
      <c r="M3113" s="1392"/>
      <c r="N3113" s="1392"/>
      <c r="O3113" s="1393"/>
      <c r="P3113" s="1007"/>
    </row>
    <row r="3114" spans="1:16" s="73" customFormat="1" ht="20.45" customHeight="1">
      <c r="A3114" s="1425"/>
      <c r="B3114" s="543" t="s">
        <v>210</v>
      </c>
      <c r="C3114" s="689" t="s">
        <v>71</v>
      </c>
      <c r="D3114" s="1275" t="s">
        <v>213</v>
      </c>
      <c r="E3114" s="1274"/>
      <c r="F3114" s="1413" t="s">
        <v>76</v>
      </c>
      <c r="G3114" s="1414"/>
      <c r="H3114" s="1414"/>
      <c r="I3114" s="1415"/>
      <c r="J3114" s="1416" t="s">
        <v>90</v>
      </c>
      <c r="K3114" s="1417"/>
      <c r="L3114" s="1417"/>
      <c r="M3114" s="1417"/>
      <c r="N3114" s="1417"/>
      <c r="O3114" s="1418"/>
      <c r="P3114" s="1007"/>
    </row>
    <row r="3115" spans="1:16" s="73" customFormat="1" ht="20.45" customHeight="1">
      <c r="A3115" s="1425"/>
      <c r="B3115" s="543" t="s">
        <v>210</v>
      </c>
      <c r="C3115" s="689" t="s">
        <v>70</v>
      </c>
      <c r="D3115" s="1275" t="s">
        <v>214</v>
      </c>
      <c r="E3115" s="1274"/>
      <c r="F3115" s="1413" t="s">
        <v>103</v>
      </c>
      <c r="G3115" s="1414"/>
      <c r="H3115" s="1414"/>
      <c r="I3115" s="1415"/>
      <c r="J3115" s="1416"/>
      <c r="K3115" s="1417"/>
      <c r="L3115" s="1417"/>
      <c r="M3115" s="1417"/>
      <c r="N3115" s="1417"/>
      <c r="O3115" s="1418"/>
      <c r="P3115" s="1007"/>
    </row>
    <row r="3116" spans="1:16" s="73" customFormat="1" ht="20.45" customHeight="1" thickBot="1">
      <c r="A3116" s="1425"/>
      <c r="B3116" s="547" t="s">
        <v>210</v>
      </c>
      <c r="C3116" s="548" t="s">
        <v>153</v>
      </c>
      <c r="D3116" s="1281" t="s">
        <v>215</v>
      </c>
      <c r="E3116" s="1280"/>
      <c r="F3116" s="1422" t="s">
        <v>216</v>
      </c>
      <c r="G3116" s="1423"/>
      <c r="H3116" s="1423"/>
      <c r="I3116" s="1424"/>
      <c r="J3116" s="1419"/>
      <c r="K3116" s="1420"/>
      <c r="L3116" s="1420"/>
      <c r="M3116" s="1420"/>
      <c r="N3116" s="1420"/>
      <c r="O3116" s="1421"/>
      <c r="P3116" s="1007"/>
    </row>
    <row r="3117" spans="1:16" s="73" customFormat="1" ht="21" customHeight="1">
      <c r="A3117" s="1412"/>
      <c r="B3117" s="1412"/>
      <c r="C3117" s="1412"/>
      <c r="D3117" s="1412"/>
      <c r="E3117" s="1412"/>
      <c r="F3117" s="1412"/>
      <c r="G3117" s="1412"/>
      <c r="H3117" s="1412"/>
      <c r="I3117" s="1412"/>
      <c r="J3117" s="1412"/>
      <c r="K3117" s="1412"/>
      <c r="L3117" s="1412"/>
      <c r="M3117" s="1412"/>
      <c r="N3117" s="1412"/>
      <c r="O3117" s="1412"/>
      <c r="P3117" s="1412"/>
    </row>
    <row r="3118" spans="1:16" s="73" customFormat="1" ht="21" customHeight="1">
      <c r="A3118" s="692"/>
      <c r="B3118" s="688"/>
      <c r="C3118" s="688"/>
      <c r="D3118" s="688"/>
      <c r="E3118" s="688"/>
      <c r="F3118" s="688"/>
      <c r="G3118" s="688"/>
      <c r="H3118" s="688"/>
      <c r="I3118" s="688"/>
      <c r="J3118" s="688"/>
      <c r="K3118" s="688"/>
      <c r="L3118" s="688"/>
      <c r="M3118" s="688"/>
      <c r="N3118" s="688"/>
      <c r="O3118" s="688"/>
      <c r="P3118" s="688"/>
    </row>
    <row r="3119" spans="1:16" s="73" customFormat="1" ht="17.25" customHeight="1" thickBot="1">
      <c r="A3119" s="241">
        <f>A3082+1</f>
        <v>86</v>
      </c>
      <c r="B3119" s="1302" t="s">
        <v>53</v>
      </c>
      <c r="C3119" s="1302"/>
      <c r="D3119" s="1302"/>
      <c r="E3119" s="1302"/>
      <c r="F3119" s="1302"/>
      <c r="G3119" s="1302"/>
      <c r="H3119" s="1302"/>
      <c r="I3119" s="1302"/>
      <c r="J3119" s="1302"/>
      <c r="K3119" s="1302"/>
      <c r="L3119" s="1302"/>
      <c r="M3119" s="1302"/>
      <c r="N3119" s="1302"/>
      <c r="O3119" s="1302"/>
      <c r="P3119" s="1007"/>
    </row>
    <row r="3120" spans="1:16" s="73" customFormat="1" ht="44.25" customHeight="1">
      <c r="A3120" s="1425"/>
      <c r="B3120" s="1304" t="str">
        <f>IF(L3122&gt;0,CONCATENATE(I3122,L3122),0)</f>
        <v>Roll No.:-986</v>
      </c>
      <c r="C3120" s="1306"/>
      <c r="D3120" s="1308" t="str">
        <f>Master!$E$8</f>
        <v>Govt. Sr. Secondary School Raimalwada</v>
      </c>
      <c r="E3120" s="1309"/>
      <c r="F3120" s="1309"/>
      <c r="G3120" s="1309"/>
      <c r="H3120" s="1309"/>
      <c r="I3120" s="1309"/>
      <c r="J3120" s="1309"/>
      <c r="K3120" s="1309"/>
      <c r="L3120" s="1309"/>
      <c r="M3120" s="1309"/>
      <c r="N3120" s="1309"/>
      <c r="O3120" s="1310"/>
      <c r="P3120" s="1007"/>
    </row>
    <row r="3121" spans="1:16" s="73" customFormat="1" ht="26.25" customHeight="1" thickBot="1">
      <c r="A3121" s="1425"/>
      <c r="B3121" s="1305"/>
      <c r="C3121" s="1307"/>
      <c r="D3121" s="1311" t="str">
        <f>Master!$E$11</f>
        <v>P.S.-Bapini (Jodhpur)</v>
      </c>
      <c r="E3121" s="1311"/>
      <c r="F3121" s="1311"/>
      <c r="G3121" s="1311"/>
      <c r="H3121" s="1311"/>
      <c r="I3121" s="1311"/>
      <c r="J3121" s="1311"/>
      <c r="K3121" s="1311"/>
      <c r="L3121" s="1311"/>
      <c r="M3121" s="1311"/>
      <c r="N3121" s="1311"/>
      <c r="O3121" s="1312"/>
      <c r="P3121" s="1007"/>
    </row>
    <row r="3122" spans="1:16" s="73" customFormat="1" ht="15" customHeight="1">
      <c r="A3122" s="1425"/>
      <c r="B3122" s="1313"/>
      <c r="C3122" s="1314" t="s">
        <v>163</v>
      </c>
      <c r="D3122" s="1315"/>
      <c r="E3122" s="1315"/>
      <c r="F3122" s="1315"/>
      <c r="G3122" s="1315"/>
      <c r="H3122" s="1316"/>
      <c r="I3122" s="1320" t="s">
        <v>125</v>
      </c>
      <c r="J3122" s="1321"/>
      <c r="K3122" s="1321"/>
      <c r="L3122" s="1286">
        <f>VLOOKUP(A3119,'Marks Entry'!$B$9:$G$108,6)</f>
        <v>986</v>
      </c>
      <c r="M3122" s="1288" t="str">
        <f>CONCATENATE('Marks Entry'!$C$3,"0",'Marks Entry'!$G$3)</f>
        <v>School U-Dise Code :-08151106901</v>
      </c>
      <c r="N3122" s="1289"/>
      <c r="O3122" s="1290"/>
      <c r="P3122" s="1007"/>
    </row>
    <row r="3123" spans="1:16" s="73" customFormat="1" ht="15" customHeight="1">
      <c r="A3123" s="1425"/>
      <c r="B3123" s="1313"/>
      <c r="C3123" s="1314"/>
      <c r="D3123" s="1315"/>
      <c r="E3123" s="1315"/>
      <c r="F3123" s="1315"/>
      <c r="G3123" s="1315"/>
      <c r="H3123" s="1316"/>
      <c r="I3123" s="1320"/>
      <c r="J3123" s="1321"/>
      <c r="K3123" s="1321"/>
      <c r="L3123" s="1286"/>
      <c r="M3123" s="1291" t="str">
        <f>CONCATENATE('Marks Entry'!$I$3,'Marks Entry'!$J$3)</f>
        <v>Session :-2022-23</v>
      </c>
      <c r="N3123" s="1292"/>
      <c r="O3123" s="1293"/>
      <c r="P3123" s="1007"/>
    </row>
    <row r="3124" spans="1:16" s="73" customFormat="1" ht="15" customHeight="1" thickBot="1">
      <c r="A3124" s="1425"/>
      <c r="B3124" s="1313"/>
      <c r="C3124" s="1317"/>
      <c r="D3124" s="1318"/>
      <c r="E3124" s="1318"/>
      <c r="F3124" s="1318"/>
      <c r="G3124" s="1318"/>
      <c r="H3124" s="1319"/>
      <c r="I3124" s="1322"/>
      <c r="J3124" s="1323"/>
      <c r="K3124" s="1323"/>
      <c r="L3124" s="1287"/>
      <c r="M3124" s="1294"/>
      <c r="N3124" s="1295"/>
      <c r="O3124" s="1296"/>
      <c r="P3124" s="1007"/>
    </row>
    <row r="3125" spans="1:16" s="73" customFormat="1" ht="19.5" customHeight="1">
      <c r="A3125" s="1425"/>
      <c r="B3125" s="543" t="s">
        <v>210</v>
      </c>
      <c r="C3125" s="1297" t="s">
        <v>21</v>
      </c>
      <c r="D3125" s="1298"/>
      <c r="E3125" s="1298"/>
      <c r="F3125" s="1298"/>
      <c r="G3125" s="1299"/>
      <c r="H3125" s="13" t="s">
        <v>161</v>
      </c>
      <c r="I3125" s="1300">
        <f>VLOOKUP($A3119,'Marks Entry'!$B$9:$FN$108,4,0)</f>
        <v>0</v>
      </c>
      <c r="J3125" s="1300"/>
      <c r="K3125" s="1300"/>
      <c r="L3125" s="1300"/>
      <c r="M3125" s="1300"/>
      <c r="N3125" s="1300"/>
      <c r="O3125" s="1301"/>
      <c r="P3125" s="1007"/>
    </row>
    <row r="3126" spans="1:16" s="73" customFormat="1" ht="19.5" customHeight="1">
      <c r="A3126" s="1425"/>
      <c r="B3126" s="543" t="s">
        <v>210</v>
      </c>
      <c r="C3126" s="1283" t="s">
        <v>23</v>
      </c>
      <c r="D3126" s="1284"/>
      <c r="E3126" s="1284"/>
      <c r="F3126" s="1284"/>
      <c r="G3126" s="1285"/>
      <c r="H3126" s="25" t="s">
        <v>161</v>
      </c>
      <c r="I3126" s="1252">
        <f>VLOOKUP($A3119,'Marks Entry'!$B$9:$FN$108,7,0)</f>
        <v>0</v>
      </c>
      <c r="J3126" s="1252"/>
      <c r="K3126" s="1252"/>
      <c r="L3126" s="1252"/>
      <c r="M3126" s="1252"/>
      <c r="N3126" s="1252"/>
      <c r="O3126" s="1253"/>
      <c r="P3126" s="1007"/>
    </row>
    <row r="3127" spans="1:16" s="73" customFormat="1" ht="19.5" customHeight="1">
      <c r="A3127" s="1425"/>
      <c r="B3127" s="543" t="s">
        <v>210</v>
      </c>
      <c r="C3127" s="1283" t="s">
        <v>24</v>
      </c>
      <c r="D3127" s="1284"/>
      <c r="E3127" s="1284"/>
      <c r="F3127" s="1284"/>
      <c r="G3127" s="1285"/>
      <c r="H3127" s="25" t="s">
        <v>161</v>
      </c>
      <c r="I3127" s="1252">
        <f>VLOOKUP($A3119,'Marks Entry'!$B$9:$FN$108,8,0)</f>
        <v>0</v>
      </c>
      <c r="J3127" s="1252"/>
      <c r="K3127" s="1252"/>
      <c r="L3127" s="1252"/>
      <c r="M3127" s="1252"/>
      <c r="N3127" s="1252"/>
      <c r="O3127" s="1253"/>
      <c r="P3127" s="1007"/>
    </row>
    <row r="3128" spans="1:16" s="73" customFormat="1" ht="19.5" customHeight="1">
      <c r="A3128" s="1425"/>
      <c r="B3128" s="543" t="s">
        <v>210</v>
      </c>
      <c r="C3128" s="1283" t="s">
        <v>55</v>
      </c>
      <c r="D3128" s="1284"/>
      <c r="E3128" s="1284"/>
      <c r="F3128" s="1284"/>
      <c r="G3128" s="1285"/>
      <c r="H3128" s="25" t="s">
        <v>161</v>
      </c>
      <c r="I3128" s="1252">
        <f>VLOOKUP($A3119,'Marks Entry'!$B$9:$FN$108,9,0)</f>
        <v>0</v>
      </c>
      <c r="J3128" s="1252"/>
      <c r="K3128" s="1252"/>
      <c r="L3128" s="1252"/>
      <c r="M3128" s="1252"/>
      <c r="N3128" s="1252"/>
      <c r="O3128" s="1253"/>
      <c r="P3128" s="1007"/>
    </row>
    <row r="3129" spans="1:16" s="73" customFormat="1" ht="19.5" customHeight="1">
      <c r="A3129" s="1425"/>
      <c r="B3129" s="543" t="s">
        <v>210</v>
      </c>
      <c r="C3129" s="1283" t="s">
        <v>56</v>
      </c>
      <c r="D3129" s="1284"/>
      <c r="E3129" s="1284"/>
      <c r="F3129" s="1284"/>
      <c r="G3129" s="1285"/>
      <c r="H3129" s="25" t="s">
        <v>161</v>
      </c>
      <c r="I3129" s="1251" t="str">
        <f>CONCATENATE('Marks Entry'!$G$4,'Marks Entry'!$J$4)</f>
        <v>6(A)</v>
      </c>
      <c r="J3129" s="1252"/>
      <c r="K3129" s="1252"/>
      <c r="L3129" s="1252"/>
      <c r="M3129" s="1252"/>
      <c r="N3129" s="1252"/>
      <c r="O3129" s="1253"/>
      <c r="P3129" s="1007"/>
    </row>
    <row r="3130" spans="1:16" s="73" customFormat="1" ht="19.5" customHeight="1" thickBot="1">
      <c r="A3130" s="1425"/>
      <c r="B3130" s="543" t="s">
        <v>210</v>
      </c>
      <c r="C3130" s="1254" t="s">
        <v>26</v>
      </c>
      <c r="D3130" s="1255"/>
      <c r="E3130" s="1255"/>
      <c r="F3130" s="1255"/>
      <c r="G3130" s="1256"/>
      <c r="H3130" s="61" t="s">
        <v>161</v>
      </c>
      <c r="I3130" s="1257">
        <f>VLOOKUP($A3119,'Marks Entry'!$B$9:$FN$108,10,0)</f>
        <v>0</v>
      </c>
      <c r="J3130" s="1257"/>
      <c r="K3130" s="1257"/>
      <c r="L3130" s="1257"/>
      <c r="M3130" s="1257"/>
      <c r="N3130" s="1257"/>
      <c r="O3130" s="1258"/>
      <c r="P3130" s="1007"/>
    </row>
    <row r="3131" spans="1:16" s="73" customFormat="1" ht="34.5" customHeight="1">
      <c r="A3131" s="1425"/>
      <c r="B3131" s="543" t="s">
        <v>210</v>
      </c>
      <c r="C3131" s="1259" t="s">
        <v>57</v>
      </c>
      <c r="D3131" s="1260"/>
      <c r="E3131" s="525" t="s">
        <v>82</v>
      </c>
      <c r="F3131" s="525" t="s">
        <v>83</v>
      </c>
      <c r="G3131" s="525" t="str">
        <f>'Marks Entry'!$R$5</f>
        <v>No Bag Day Activity</v>
      </c>
      <c r="H3131" s="521" t="s">
        <v>32</v>
      </c>
      <c r="I3131" s="1261" t="s">
        <v>58</v>
      </c>
      <c r="J3131" s="1262"/>
      <c r="K3131" s="522" t="s">
        <v>203</v>
      </c>
      <c r="L3131" s="1263" t="s">
        <v>94</v>
      </c>
      <c r="M3131" s="1264"/>
      <c r="N3131" s="535" t="s">
        <v>86</v>
      </c>
      <c r="O3131" s="1265" t="s">
        <v>101</v>
      </c>
      <c r="P3131" s="1007"/>
    </row>
    <row r="3132" spans="1:16" s="73" customFormat="1" ht="20.45" customHeight="1" thickBot="1">
      <c r="A3132" s="1425"/>
      <c r="B3132" s="543" t="s">
        <v>210</v>
      </c>
      <c r="C3132" s="1267" t="s">
        <v>59</v>
      </c>
      <c r="D3132" s="1268"/>
      <c r="E3132" s="549">
        <f>'Marks Entry'!$N$7</f>
        <v>10</v>
      </c>
      <c r="F3132" s="549">
        <f>'Marks Entry'!$Q$7</f>
        <v>10</v>
      </c>
      <c r="G3132" s="549">
        <f>'Marks Entry'!$T$7</f>
        <v>10</v>
      </c>
      <c r="H3132" s="111">
        <f>SUM(E3132:G3132)</f>
        <v>30</v>
      </c>
      <c r="I3132" s="1269">
        <f>'Marks Entry'!$X$7</f>
        <v>70</v>
      </c>
      <c r="J3132" s="1270"/>
      <c r="K3132" s="531">
        <f>SUM(H3132,I3132)</f>
        <v>100</v>
      </c>
      <c r="L3132" s="1330">
        <f>'Marks Entry'!$AA$7</f>
        <v>100</v>
      </c>
      <c r="M3132" s="1331"/>
      <c r="N3132" s="536">
        <f>H3132+I3132+L3132</f>
        <v>200</v>
      </c>
      <c r="O3132" s="1266"/>
      <c r="P3132" s="1007"/>
    </row>
    <row r="3133" spans="1:16" s="73" customFormat="1" ht="20.45" customHeight="1">
      <c r="A3133" s="1425"/>
      <c r="B3133" s="543" t="s">
        <v>210</v>
      </c>
      <c r="C3133" s="1324" t="str">
        <f>'Marks Entry'!$L$3</f>
        <v>HINDI</v>
      </c>
      <c r="D3133" s="1325"/>
      <c r="E3133" s="527">
        <f>IF($L3122="TC",0,IF($L3122="Nso",0,VLOOKUP($A3119,'Marks Entry'!$B$9:$FN$108,13,0)))</f>
        <v>0</v>
      </c>
      <c r="F3133" s="527">
        <f>IF($L3122="TC",0,IF($L3122="Nso",0,VLOOKUP($A3119,'Marks Entry'!$B$9:$FN$108,16,0)))</f>
        <v>0</v>
      </c>
      <c r="G3133" s="527">
        <f>IF($L3122="TC",0,IF($L3122="Nso",0,VLOOKUP($A3119,'Marks Entry'!$B$9:$FN$108,19,0)))</f>
        <v>0</v>
      </c>
      <c r="H3133" s="528">
        <f>SUM(E3133:G3133)</f>
        <v>0</v>
      </c>
      <c r="I3133" s="1326">
        <f>IF($L3122="TC",0,IF($L3122="Nso",0,VLOOKUP($A3119,'Marks Entry'!$B$9:$FN$108,23,0)))</f>
        <v>0</v>
      </c>
      <c r="J3133" s="1327"/>
      <c r="K3133" s="532">
        <f>SUM(H3133,I3133)</f>
        <v>0</v>
      </c>
      <c r="L3133" s="1328">
        <f>IF($L3122="TC",0,IF($L3122="Nso",0,VLOOKUP($A3119,'Marks Entry'!$B$9:$FN$108,26,0)))</f>
        <v>0</v>
      </c>
      <c r="M3133" s="1329"/>
      <c r="N3133" s="537">
        <f>SUM(H3133,I3133,L3133)</f>
        <v>0</v>
      </c>
      <c r="O3133" s="544" t="str">
        <f>IF($L3122="TC",0,IF($L3122="Nso",0,VLOOKUP($A3119,'Marks Entry'!$B$9:$FN$108,30,0)))</f>
        <v>E</v>
      </c>
      <c r="P3133" s="1007"/>
    </row>
    <row r="3134" spans="1:16" s="73" customFormat="1" ht="20.45" customHeight="1">
      <c r="A3134" s="1425"/>
      <c r="B3134" s="543" t="s">
        <v>210</v>
      </c>
      <c r="C3134" s="1271" t="str">
        <f>'Marks Entry'!$AF$3</f>
        <v>ENGLISH</v>
      </c>
      <c r="D3134" s="1272"/>
      <c r="E3134" s="527">
        <f>IF($L3122="TC",0,IF($L3122="Nso",0,VLOOKUP($A3119,'Marks Entry'!$B$9:$FN$108,33,0)))</f>
        <v>0</v>
      </c>
      <c r="F3134" s="527">
        <f>IF($L3122="TC",0,IF($L3122="Nso",0,VLOOKUP($A3119,'Marks Entry'!$B$9:$FN$108,36,0)))</f>
        <v>0</v>
      </c>
      <c r="G3134" s="527">
        <f>IF($L3122="TC",0,IF($L3122="Nso",0,VLOOKUP($A3119,'Marks Entry'!$B$9:$FN$108,39,0)))</f>
        <v>0</v>
      </c>
      <c r="H3134" s="529">
        <f t="shared" ref="H3134:H3138" si="255">SUM(E3134:G3134)</f>
        <v>0</v>
      </c>
      <c r="I3134" s="1273">
        <f>IF($L3122="TC",0,IF($L3122="Nso",0,VLOOKUP($A3119,'Marks Entry'!$B$9:$FN$108,43,0)))</f>
        <v>0</v>
      </c>
      <c r="J3134" s="1274"/>
      <c r="K3134" s="533">
        <f t="shared" ref="K3134:K3138" si="256">SUM(H3134,I3134)</f>
        <v>0</v>
      </c>
      <c r="L3134" s="1275">
        <f>IF($L3122="TC",0,IF($L3122="Nso",0,VLOOKUP($A3119,'Marks Entry'!$B$9:$FN$108,46,0)))</f>
        <v>0</v>
      </c>
      <c r="M3134" s="1276"/>
      <c r="N3134" s="537">
        <f t="shared" ref="N3134:N3138" si="257">SUM(H3134,I3134,L3134)</f>
        <v>0</v>
      </c>
      <c r="O3134" s="544" t="str">
        <f>IF($L3122="TC",0,IF($L3122="Nso",0,VLOOKUP($A3119,'Marks Entry'!$B$9:$FN$108,50,0)))</f>
        <v>E</v>
      </c>
      <c r="P3134" s="1007"/>
    </row>
    <row r="3135" spans="1:16" s="73" customFormat="1" ht="20.45" customHeight="1">
      <c r="A3135" s="1425"/>
      <c r="B3135" s="543" t="s">
        <v>210</v>
      </c>
      <c r="C3135" s="1271" t="str">
        <f>'Marks Entry'!$AZ$3</f>
        <v>SANSKRIT</v>
      </c>
      <c r="D3135" s="1272"/>
      <c r="E3135" s="527">
        <f>IF($L3122="TC",0,IF($L3122="Nso",0,VLOOKUP($A3119,'Marks Entry'!$B$9:$FN$108,53,0)))</f>
        <v>0</v>
      </c>
      <c r="F3135" s="527">
        <f>IF($L3122="TC",0,IF($L3122="TC",0,IF($L3122="Nso",0,VLOOKUP($A3119,'Marks Entry'!$B$9:$FN$108,56,0))))</f>
        <v>0</v>
      </c>
      <c r="G3135" s="527">
        <f>IF($L3122="TC",0,IF($L3122="TC",0,IF($L3122="Nso",0,VLOOKUP($A3119,'Marks Entry'!$B$9:$FN$108,59,0))))</f>
        <v>0</v>
      </c>
      <c r="H3135" s="529">
        <f t="shared" si="255"/>
        <v>0</v>
      </c>
      <c r="I3135" s="1273">
        <f>IF($L3122="TC",0,IF($L3122="Nso",0,VLOOKUP($A3119,'Marks Entry'!$B$9:$FN$108,63,0)))</f>
        <v>0</v>
      </c>
      <c r="J3135" s="1274"/>
      <c r="K3135" s="533">
        <f t="shared" si="256"/>
        <v>0</v>
      </c>
      <c r="L3135" s="1275">
        <f>IF($L3122="TC",0,IF($L3122="Nso",0,VLOOKUP($A3119,'Marks Entry'!$B$9:$FN$108,66,0)))</f>
        <v>0</v>
      </c>
      <c r="M3135" s="1276"/>
      <c r="N3135" s="537">
        <f t="shared" si="257"/>
        <v>0</v>
      </c>
      <c r="O3135" s="544" t="str">
        <f>IF($L3122="TC",0,IF($L3122="Nso",0,VLOOKUP($A3119,'Marks Entry'!$B$9:$FN$108,70,0)))</f>
        <v>E</v>
      </c>
      <c r="P3135" s="1007"/>
    </row>
    <row r="3136" spans="1:16" s="73" customFormat="1" ht="20.45" customHeight="1">
      <c r="A3136" s="1425"/>
      <c r="B3136" s="543" t="s">
        <v>210</v>
      </c>
      <c r="C3136" s="1271" t="str">
        <f>'Marks Entry'!$BT$3</f>
        <v>SCIENCE</v>
      </c>
      <c r="D3136" s="1272"/>
      <c r="E3136" s="527">
        <f>IF($L3122="TC",0,IF($L3122="Nso",0,VLOOKUP($A3119,'Marks Entry'!$B$9:$FN$108,73,0)))</f>
        <v>0</v>
      </c>
      <c r="F3136" s="527">
        <f>IF($L3122="TC",0,IF($L3122="Nso",0,VLOOKUP($A3119,'Marks Entry'!$B$9:$FN$108,76,0)))</f>
        <v>0</v>
      </c>
      <c r="G3136" s="527">
        <f>IF($L3122="TC",0,IF($L3122="Nso",0,VLOOKUP($A3119,'Marks Entry'!$B$9:$FN$108,79,0)))</f>
        <v>0</v>
      </c>
      <c r="H3136" s="529">
        <f t="shared" si="255"/>
        <v>0</v>
      </c>
      <c r="I3136" s="1273">
        <f>IF($L3122="TC",0,IF($L3122="Nso",0,VLOOKUP($A3119,'Marks Entry'!$B$9:$FN$108,83,0)))</f>
        <v>0</v>
      </c>
      <c r="J3136" s="1274"/>
      <c r="K3136" s="533">
        <f t="shared" si="256"/>
        <v>0</v>
      </c>
      <c r="L3136" s="1275">
        <f>IF($L3122="TC",0,IF($L3122="Nso",0,VLOOKUP($A3119,'Marks Entry'!$B$9:$FN$108,86,0)))</f>
        <v>0</v>
      </c>
      <c r="M3136" s="1276"/>
      <c r="N3136" s="537">
        <f t="shared" si="257"/>
        <v>0</v>
      </c>
      <c r="O3136" s="544" t="str">
        <f>IF($L3122="TC",0,IF($L3122="Nso",0,VLOOKUP($A3119,'Marks Entry'!$B$9:$FN$108,90,0)))</f>
        <v>E</v>
      </c>
      <c r="P3136" s="1007"/>
    </row>
    <row r="3137" spans="1:16" s="73" customFormat="1" ht="20.45" customHeight="1">
      <c r="A3137" s="1425"/>
      <c r="B3137" s="543" t="s">
        <v>210</v>
      </c>
      <c r="C3137" s="1271" t="str">
        <f>'Marks Entry'!$CN$3</f>
        <v>MATHEMATICS</v>
      </c>
      <c r="D3137" s="1272"/>
      <c r="E3137" s="527">
        <f>IF($L3122="TC",0,IF($L3122="Nso",0,VLOOKUP($A3119,'Marks Entry'!$B$9:$FN$108,93,0)))</f>
        <v>0</v>
      </c>
      <c r="F3137" s="527">
        <f>IF($L3122="TC",0,IF($L3122="Nso",0,VLOOKUP($A3119,'Marks Entry'!$B$9:$FN$108,96,0)))</f>
        <v>0</v>
      </c>
      <c r="G3137" s="527">
        <f>IF($L3122="TC",0,IF($L3122="Nso",0,VLOOKUP($A3119,'Marks Entry'!$B$9:$FN$108,99,0)))</f>
        <v>0</v>
      </c>
      <c r="H3137" s="529">
        <f t="shared" si="255"/>
        <v>0</v>
      </c>
      <c r="I3137" s="1273">
        <f>IF($L3122="TC",0,IF($L3122="Nso",0,VLOOKUP($A3119,'Marks Entry'!$B$9:$FN$108,103,0)))</f>
        <v>0</v>
      </c>
      <c r="J3137" s="1274"/>
      <c r="K3137" s="533">
        <f t="shared" si="256"/>
        <v>0</v>
      </c>
      <c r="L3137" s="1275">
        <f>IF($L3122="TC",0,IF($L3122="Nso",0,VLOOKUP($A3119,'Marks Entry'!$B$9:$FN$108,106,0)))</f>
        <v>0</v>
      </c>
      <c r="M3137" s="1276"/>
      <c r="N3137" s="537">
        <f t="shared" si="257"/>
        <v>0</v>
      </c>
      <c r="O3137" s="544" t="str">
        <f>IF($L3122="TC",0,IF($L3122="Nso",0,VLOOKUP($A3119,'Marks Entry'!$B$9:$FN$108,110,0)))</f>
        <v>E</v>
      </c>
      <c r="P3137" s="1007"/>
    </row>
    <row r="3138" spans="1:16" s="73" customFormat="1" ht="20.45" customHeight="1" thickBot="1">
      <c r="A3138" s="1425"/>
      <c r="B3138" s="543" t="s">
        <v>210</v>
      </c>
      <c r="C3138" s="1277" t="str">
        <f>'Marks Entry'!$DH$3</f>
        <v>SOCIAL SCIENCE</v>
      </c>
      <c r="D3138" s="1278"/>
      <c r="E3138" s="527">
        <f>IF($L3122="TC",0,IF($L3122="Nso",0,VLOOKUP($A3119,'Marks Entry'!$B$9:$FN$108,113,0)))</f>
        <v>0</v>
      </c>
      <c r="F3138" s="527">
        <f>IF($L3122="TC",0,IF($L3122="Nso",0,VLOOKUP($A3119,'Marks Entry'!$B$9:$FN$108,116,0)))</f>
        <v>0</v>
      </c>
      <c r="G3138" s="527">
        <f>IF($L3122="TC",0,IF($L3122="Nso",0,VLOOKUP($A3119,'Marks Entry'!$B$9:$FN$108,119,0)))</f>
        <v>0</v>
      </c>
      <c r="H3138" s="530">
        <f t="shared" si="255"/>
        <v>0</v>
      </c>
      <c r="I3138" s="1279">
        <f>IF($L3122="TC",0,IF($L3122="Nso",0,VLOOKUP($A3119,'Marks Entry'!$B$9:$FN$108,123,0)))</f>
        <v>0</v>
      </c>
      <c r="J3138" s="1280"/>
      <c r="K3138" s="534">
        <f t="shared" si="256"/>
        <v>0</v>
      </c>
      <c r="L3138" s="1281">
        <f>IF($L3122="TC",0,IF($L3122="Nso",0,VLOOKUP($A3119,'Marks Entry'!$B$9:$FN$108,126,0)))</f>
        <v>0</v>
      </c>
      <c r="M3138" s="1282"/>
      <c r="N3138" s="537">
        <f t="shared" si="257"/>
        <v>0</v>
      </c>
      <c r="O3138" s="544" t="str">
        <f>IF($L3122="TC",0,IF($L3122="Nso",0,VLOOKUP($A3119,'Marks Entry'!$B$9:$FN$108,130,0)))</f>
        <v>E</v>
      </c>
      <c r="P3138" s="1007"/>
    </row>
    <row r="3139" spans="1:16" s="73" customFormat="1" ht="20.45" customHeight="1">
      <c r="A3139" s="1425"/>
      <c r="B3139" s="543" t="s">
        <v>210</v>
      </c>
      <c r="C3139" s="1350" t="s">
        <v>87</v>
      </c>
      <c r="D3139" s="1351"/>
      <c r="E3139" s="1352"/>
      <c r="F3139" s="1356" t="s">
        <v>88</v>
      </c>
      <c r="G3139" s="1357"/>
      <c r="H3139" s="1358" t="s">
        <v>89</v>
      </c>
      <c r="I3139" s="1358"/>
      <c r="J3139" s="1359" t="s">
        <v>44</v>
      </c>
      <c r="K3139" s="1360"/>
      <c r="L3139" s="236" t="s">
        <v>95</v>
      </c>
      <c r="M3139" s="691" t="s">
        <v>208</v>
      </c>
      <c r="N3139" s="200" t="s">
        <v>42</v>
      </c>
      <c r="O3139" s="545" t="s">
        <v>46</v>
      </c>
      <c r="P3139" s="1007"/>
    </row>
    <row r="3140" spans="1:16" s="73" customFormat="1" ht="20.45" customHeight="1" thickBot="1">
      <c r="A3140" s="1425"/>
      <c r="B3140" s="543" t="s">
        <v>210</v>
      </c>
      <c r="C3140" s="1353"/>
      <c r="D3140" s="1354"/>
      <c r="E3140" s="1355"/>
      <c r="F3140" s="1361">
        <f>IF($L3122="TC",0,IF($L3122="Nso",0,VLOOKUP($A3119,'Marks Entry'!$B$9:$FN$108,161,0)))</f>
        <v>1200</v>
      </c>
      <c r="G3140" s="1362"/>
      <c r="H3140" s="1363">
        <f>IF($L3122="TC",0,IF($L3122="Nso",0,VLOOKUP($A3119,'Marks Entry'!$B$9:$FN$108,162,0)))</f>
        <v>0</v>
      </c>
      <c r="I3140" s="1363"/>
      <c r="J3140" s="1364">
        <f>IF($L3122="TC",0,IF($L3122="Nso",0,VLOOKUP($A3119,'Marks Entry'!$B$9:$FN$108,163,0)))</f>
        <v>0</v>
      </c>
      <c r="K3140" s="1365"/>
      <c r="L3140" s="237" t="str">
        <f>IF($L3122="TC",0,IF($L3122="Nso",0,VLOOKUP($A3119,'Marks Entry'!$B$9:$FN$108,164,0)))</f>
        <v/>
      </c>
      <c r="M3140" s="237" t="str">
        <f>IF($L3122="TC",0,IF($L3122="Nso",0,VLOOKUP($A3119,'Marks Entry'!$B$9:$FN$108,165,0)))</f>
        <v/>
      </c>
      <c r="N3140" s="542" t="str">
        <f>IF($L3122="TC","TC",IF($L3122="Nso","NSO",VLOOKUP($A3119,'Marks Entry'!$B$9:$FN$108,166,0)))</f>
        <v>PROMOTED</v>
      </c>
      <c r="O3140" s="546" t="str">
        <f>IF($L3122="Nso",0,VLOOKUP($A3119,'Marks Entry'!$B$9:$FN$108,168,0))</f>
        <v/>
      </c>
      <c r="P3140" s="1007"/>
    </row>
    <row r="3141" spans="1:16" s="73" customFormat="1" ht="20.45" customHeight="1">
      <c r="A3141" s="1425"/>
      <c r="B3141" s="543" t="s">
        <v>210</v>
      </c>
      <c r="C3141" s="1332" t="s">
        <v>62</v>
      </c>
      <c r="D3141" s="1333"/>
      <c r="E3141" s="1333"/>
      <c r="F3141" s="1333"/>
      <c r="G3141" s="1333"/>
      <c r="H3141" s="1333"/>
      <c r="I3141" s="1334"/>
      <c r="J3141" s="1335" t="s">
        <v>63</v>
      </c>
      <c r="K3141" s="1335"/>
      <c r="L3141" s="1336"/>
      <c r="M3141" s="238">
        <f>IF($L3122="TC",0,IF($L3122="Nso",0,VLOOKUP($A3119,'Marks Entry'!$B$9:$FN$108,158,0)))</f>
        <v>0</v>
      </c>
      <c r="N3141" s="1337" t="s">
        <v>104</v>
      </c>
      <c r="O3141" s="1338"/>
      <c r="P3141" s="1007"/>
    </row>
    <row r="3142" spans="1:16" s="73" customFormat="1" ht="20.45" customHeight="1" thickBot="1">
      <c r="A3142" s="1425"/>
      <c r="B3142" s="543" t="s">
        <v>210</v>
      </c>
      <c r="C3142" s="1339" t="s">
        <v>57</v>
      </c>
      <c r="D3142" s="1340"/>
      <c r="E3142" s="1340"/>
      <c r="F3142" s="1341" t="s">
        <v>168</v>
      </c>
      <c r="G3142" s="1341"/>
      <c r="H3142" s="1341"/>
      <c r="I3142" s="523" t="s">
        <v>50</v>
      </c>
      <c r="J3142" s="1342" t="s">
        <v>64</v>
      </c>
      <c r="K3142" s="1342"/>
      <c r="L3142" s="1343"/>
      <c r="M3142" s="239">
        <f>IF($L3122="TC",0,IF($L3122="Nso",0,VLOOKUP($A3119,'Marks Entry'!$B$9:$FN$108,159,0)))</f>
        <v>0</v>
      </c>
      <c r="N3142" s="1344" t="str">
        <f>IF($L3122="TC",0,IF($L3122="Nso",0,VLOOKUP($A3119,'Marks Entry'!$B$9:$FN$108,160,0)))</f>
        <v/>
      </c>
      <c r="O3142" s="1345"/>
      <c r="P3142" s="1007"/>
    </row>
    <row r="3143" spans="1:16" s="73" customFormat="1" ht="20.45" customHeight="1">
      <c r="A3143" s="1425"/>
      <c r="B3143" s="543" t="s">
        <v>210</v>
      </c>
      <c r="C3143" s="1339"/>
      <c r="D3143" s="1340"/>
      <c r="E3143" s="1340"/>
      <c r="F3143" s="1341"/>
      <c r="G3143" s="1341"/>
      <c r="H3143" s="1341"/>
      <c r="I3143" s="524" t="s">
        <v>102</v>
      </c>
      <c r="J3143" s="1346" t="s">
        <v>65</v>
      </c>
      <c r="K3143" s="1346"/>
      <c r="L3143" s="1347"/>
      <c r="M3143" s="1348" t="str">
        <f>IF($L3122="TC",0,IF($L3122="Nso",0,VLOOKUP($A3119,'Marks Entry'!$B$9:$FN$108,169,0)))</f>
        <v>Need Improvement</v>
      </c>
      <c r="N3143" s="1348"/>
      <c r="O3143" s="1349"/>
      <c r="P3143" s="1007"/>
    </row>
    <row r="3144" spans="1:16" s="73" customFormat="1" ht="20.45" customHeight="1">
      <c r="A3144" s="1425"/>
      <c r="B3144" s="543" t="s">
        <v>210</v>
      </c>
      <c r="C3144" s="1397" t="str">
        <f>'Marks Entry'!$EB$3</f>
        <v>Work Exp.</v>
      </c>
      <c r="D3144" s="1398"/>
      <c r="E3144" s="1399"/>
      <c r="F3144" s="1400" t="str">
        <f>IF($L3122="TC",0,IF($L3122="Nso",0,VLOOKUP($A3119,'Marks Entry'!$B$9:$GM$108,186,0)))</f>
        <v>0/100</v>
      </c>
      <c r="G3144" s="1400"/>
      <c r="H3144" s="1400"/>
      <c r="I3144" s="59" t="str">
        <f>IF($L3122="TC",0,IF($L3122="Nso",0,VLOOKUP($A3119,'Marks Entry'!$B$9:$GM$108,139,0)))</f>
        <v>E</v>
      </c>
      <c r="J3144" s="1401" t="s">
        <v>81</v>
      </c>
      <c r="K3144" s="1401"/>
      <c r="L3144" s="1402"/>
      <c r="M3144" s="1403">
        <f>'Marks Entry'!$AA$2</f>
        <v>45041</v>
      </c>
      <c r="N3144" s="1403"/>
      <c r="O3144" s="1404"/>
      <c r="P3144" s="1007"/>
    </row>
    <row r="3145" spans="1:16" s="73" customFormat="1" ht="20.45" customHeight="1">
      <c r="A3145" s="1425"/>
      <c r="B3145" s="543" t="s">
        <v>210</v>
      </c>
      <c r="C3145" s="1405" t="str">
        <f>'Marks Entry'!$EK$3</f>
        <v>Art Edu.</v>
      </c>
      <c r="D3145" s="1400"/>
      <c r="E3145" s="1400"/>
      <c r="F3145" s="1406" t="str">
        <f>IF($L3122="TC",0,IF($L3122="Nso",0,VLOOKUP($A3119,'Marks Entry'!$B$9:$GM$108,190,0)))</f>
        <v>0/100</v>
      </c>
      <c r="G3145" s="1407"/>
      <c r="H3145" s="1408"/>
      <c r="I3145" s="59" t="str">
        <f>IF($L3122="TC",0,IF($L3122="Nso",0,VLOOKUP($A3119,'Marks Entry'!$B$9:$GM$108,148,0)))</f>
        <v>E</v>
      </c>
      <c r="J3145" s="1409"/>
      <c r="K3145" s="1409"/>
      <c r="L3145" s="1410"/>
      <c r="M3145" s="1410"/>
      <c r="N3145" s="1410"/>
      <c r="O3145" s="1411"/>
      <c r="P3145" s="1007"/>
    </row>
    <row r="3146" spans="1:16" s="73" customFormat="1" ht="20.45" customHeight="1">
      <c r="A3146" s="1425"/>
      <c r="B3146" s="543" t="s">
        <v>210</v>
      </c>
      <c r="C3146" s="1366" t="str">
        <f>'Marks Entry'!$ET$3</f>
        <v>HEALTH &amp; PHY. EDU.</v>
      </c>
      <c r="D3146" s="1367"/>
      <c r="E3146" s="1367"/>
      <c r="F3146" s="1368" t="str">
        <f>IF($L3122="TC",0,IF($L3122="Nso",0,VLOOKUP($A3119,'Marks Entry'!$B$9:$GM$108,194,0)))</f>
        <v>0/100</v>
      </c>
      <c r="G3146" s="1369"/>
      <c r="H3146" s="1370"/>
      <c r="I3146" s="59" t="str">
        <f>IF($L3122="TC",0,IF($L3122="Nso",0,VLOOKUP($A3119,'Marks Entry'!$B$9:$GM$108,157,0)))</f>
        <v>E</v>
      </c>
      <c r="J3146" s="1371" t="s">
        <v>77</v>
      </c>
      <c r="K3146" s="1372"/>
      <c r="L3146" s="1373"/>
      <c r="M3146" s="1377"/>
      <c r="N3146" s="1372"/>
      <c r="O3146" s="1378"/>
      <c r="P3146" s="1007"/>
    </row>
    <row r="3147" spans="1:16" s="73" customFormat="1" ht="20.45" customHeight="1">
      <c r="A3147" s="1425"/>
      <c r="B3147" s="543" t="s">
        <v>210</v>
      </c>
      <c r="C3147" s="1381" t="s">
        <v>66</v>
      </c>
      <c r="D3147" s="1382"/>
      <c r="E3147" s="1382"/>
      <c r="F3147" s="1382"/>
      <c r="G3147" s="1382"/>
      <c r="H3147" s="1382"/>
      <c r="I3147" s="1383"/>
      <c r="J3147" s="1374"/>
      <c r="K3147" s="1375"/>
      <c r="L3147" s="1376"/>
      <c r="M3147" s="1379"/>
      <c r="N3147" s="1375"/>
      <c r="O3147" s="1380"/>
      <c r="P3147" s="1007"/>
    </row>
    <row r="3148" spans="1:16" s="73" customFormat="1" ht="20.45" customHeight="1" thickBot="1">
      <c r="A3148" s="1425"/>
      <c r="B3148" s="543" t="s">
        <v>210</v>
      </c>
      <c r="C3148" s="60" t="s">
        <v>67</v>
      </c>
      <c r="D3148" s="1384" t="s">
        <v>72</v>
      </c>
      <c r="E3148" s="1385"/>
      <c r="F3148" s="1384" t="s">
        <v>73</v>
      </c>
      <c r="G3148" s="1386"/>
      <c r="H3148" s="1386"/>
      <c r="I3148" s="1387"/>
      <c r="J3148" s="1388" t="s">
        <v>78</v>
      </c>
      <c r="K3148" s="1389"/>
      <c r="L3148" s="1389"/>
      <c r="M3148" s="1389"/>
      <c r="N3148" s="1389"/>
      <c r="O3148" s="1390"/>
      <c r="P3148" s="1007"/>
    </row>
    <row r="3149" spans="1:16" s="73" customFormat="1" ht="20.45" customHeight="1">
      <c r="A3149" s="1425"/>
      <c r="B3149" s="543" t="s">
        <v>210</v>
      </c>
      <c r="C3149" s="690" t="s">
        <v>68</v>
      </c>
      <c r="D3149" s="1328" t="s">
        <v>211</v>
      </c>
      <c r="E3149" s="1327"/>
      <c r="F3149" s="1394" t="s">
        <v>74</v>
      </c>
      <c r="G3149" s="1395"/>
      <c r="H3149" s="1395"/>
      <c r="I3149" s="1396"/>
      <c r="J3149" s="1391"/>
      <c r="K3149" s="1392"/>
      <c r="L3149" s="1392"/>
      <c r="M3149" s="1392"/>
      <c r="N3149" s="1392"/>
      <c r="O3149" s="1393"/>
      <c r="P3149" s="1007"/>
    </row>
    <row r="3150" spans="1:16" s="73" customFormat="1" ht="20.45" customHeight="1">
      <c r="A3150" s="1425"/>
      <c r="B3150" s="543" t="s">
        <v>210</v>
      </c>
      <c r="C3150" s="689" t="s">
        <v>69</v>
      </c>
      <c r="D3150" s="1275" t="s">
        <v>212</v>
      </c>
      <c r="E3150" s="1274"/>
      <c r="F3150" s="1413" t="s">
        <v>75</v>
      </c>
      <c r="G3150" s="1414"/>
      <c r="H3150" s="1414"/>
      <c r="I3150" s="1415"/>
      <c r="J3150" s="1391"/>
      <c r="K3150" s="1392"/>
      <c r="L3150" s="1392"/>
      <c r="M3150" s="1392"/>
      <c r="N3150" s="1392"/>
      <c r="O3150" s="1393"/>
      <c r="P3150" s="1007"/>
    </row>
    <row r="3151" spans="1:16" s="73" customFormat="1" ht="20.45" customHeight="1">
      <c r="A3151" s="1425"/>
      <c r="B3151" s="543" t="s">
        <v>210</v>
      </c>
      <c r="C3151" s="689" t="s">
        <v>71</v>
      </c>
      <c r="D3151" s="1275" t="s">
        <v>213</v>
      </c>
      <c r="E3151" s="1274"/>
      <c r="F3151" s="1413" t="s">
        <v>76</v>
      </c>
      <c r="G3151" s="1414"/>
      <c r="H3151" s="1414"/>
      <c r="I3151" s="1415"/>
      <c r="J3151" s="1416" t="s">
        <v>90</v>
      </c>
      <c r="K3151" s="1417"/>
      <c r="L3151" s="1417"/>
      <c r="M3151" s="1417"/>
      <c r="N3151" s="1417"/>
      <c r="O3151" s="1418"/>
      <c r="P3151" s="1007"/>
    </row>
    <row r="3152" spans="1:16" s="73" customFormat="1" ht="20.45" customHeight="1">
      <c r="A3152" s="1425"/>
      <c r="B3152" s="543" t="s">
        <v>210</v>
      </c>
      <c r="C3152" s="689" t="s">
        <v>70</v>
      </c>
      <c r="D3152" s="1275" t="s">
        <v>214</v>
      </c>
      <c r="E3152" s="1274"/>
      <c r="F3152" s="1413" t="s">
        <v>103</v>
      </c>
      <c r="G3152" s="1414"/>
      <c r="H3152" s="1414"/>
      <c r="I3152" s="1415"/>
      <c r="J3152" s="1416"/>
      <c r="K3152" s="1417"/>
      <c r="L3152" s="1417"/>
      <c r="M3152" s="1417"/>
      <c r="N3152" s="1417"/>
      <c r="O3152" s="1418"/>
      <c r="P3152" s="1007"/>
    </row>
    <row r="3153" spans="1:16" s="73" customFormat="1" ht="20.45" customHeight="1" thickBot="1">
      <c r="A3153" s="1425"/>
      <c r="B3153" s="547" t="s">
        <v>210</v>
      </c>
      <c r="C3153" s="548" t="s">
        <v>153</v>
      </c>
      <c r="D3153" s="1281" t="s">
        <v>215</v>
      </c>
      <c r="E3153" s="1280"/>
      <c r="F3153" s="1422" t="s">
        <v>216</v>
      </c>
      <c r="G3153" s="1423"/>
      <c r="H3153" s="1423"/>
      <c r="I3153" s="1424"/>
      <c r="J3153" s="1419"/>
      <c r="K3153" s="1420"/>
      <c r="L3153" s="1420"/>
      <c r="M3153" s="1420"/>
      <c r="N3153" s="1420"/>
      <c r="O3153" s="1421"/>
      <c r="P3153" s="1007"/>
    </row>
    <row r="3154" spans="1:16" s="73" customFormat="1" ht="9.75" customHeight="1">
      <c r="A3154" s="1303"/>
      <c r="B3154" s="1303"/>
      <c r="C3154" s="1303"/>
      <c r="D3154" s="1303"/>
      <c r="E3154" s="1303"/>
      <c r="F3154" s="1303"/>
      <c r="G3154" s="1303"/>
      <c r="H3154" s="1303"/>
      <c r="I3154" s="1303"/>
      <c r="J3154" s="1303"/>
      <c r="K3154" s="1303"/>
      <c r="L3154" s="1303"/>
      <c r="M3154" s="1303"/>
      <c r="N3154" s="1303"/>
      <c r="O3154" s="1303"/>
      <c r="P3154" s="1303"/>
    </row>
    <row r="3155" spans="1:16" s="73" customFormat="1" ht="17.25" customHeight="1" thickBot="1">
      <c r="A3155" s="241">
        <f>A3119+1</f>
        <v>87</v>
      </c>
      <c r="B3155" s="1302" t="s">
        <v>53</v>
      </c>
      <c r="C3155" s="1302"/>
      <c r="D3155" s="1302"/>
      <c r="E3155" s="1302"/>
      <c r="F3155" s="1302"/>
      <c r="G3155" s="1302"/>
      <c r="H3155" s="1302"/>
      <c r="I3155" s="1302"/>
      <c r="J3155" s="1302"/>
      <c r="K3155" s="1302"/>
      <c r="L3155" s="1302"/>
      <c r="M3155" s="1302"/>
      <c r="N3155" s="1302"/>
      <c r="O3155" s="1302"/>
      <c r="P3155" s="1007"/>
    </row>
    <row r="3156" spans="1:16" s="73" customFormat="1" ht="44.25" customHeight="1">
      <c r="A3156" s="1425"/>
      <c r="B3156" s="1304" t="str">
        <f>IF(L3158&gt;0,CONCATENATE(I3158,L3158),0)</f>
        <v>Roll No.:-987</v>
      </c>
      <c r="C3156" s="1306"/>
      <c r="D3156" s="1308" t="str">
        <f>Master!$E$8</f>
        <v>Govt. Sr. Secondary School Raimalwada</v>
      </c>
      <c r="E3156" s="1309"/>
      <c r="F3156" s="1309"/>
      <c r="G3156" s="1309"/>
      <c r="H3156" s="1309"/>
      <c r="I3156" s="1309"/>
      <c r="J3156" s="1309"/>
      <c r="K3156" s="1309"/>
      <c r="L3156" s="1309"/>
      <c r="M3156" s="1309"/>
      <c r="N3156" s="1309"/>
      <c r="O3156" s="1310"/>
      <c r="P3156" s="1007"/>
    </row>
    <row r="3157" spans="1:16" s="73" customFormat="1" ht="26.25" customHeight="1" thickBot="1">
      <c r="A3157" s="1425"/>
      <c r="B3157" s="1305"/>
      <c r="C3157" s="1307"/>
      <c r="D3157" s="1311" t="str">
        <f>Master!$E$11</f>
        <v>P.S.-Bapini (Jodhpur)</v>
      </c>
      <c r="E3157" s="1311"/>
      <c r="F3157" s="1311"/>
      <c r="G3157" s="1311"/>
      <c r="H3157" s="1311"/>
      <c r="I3157" s="1311"/>
      <c r="J3157" s="1311"/>
      <c r="K3157" s="1311"/>
      <c r="L3157" s="1311"/>
      <c r="M3157" s="1311"/>
      <c r="N3157" s="1311"/>
      <c r="O3157" s="1312"/>
      <c r="P3157" s="1007"/>
    </row>
    <row r="3158" spans="1:16" s="73" customFormat="1" ht="15" customHeight="1">
      <c r="A3158" s="1425"/>
      <c r="B3158" s="1313"/>
      <c r="C3158" s="1314" t="s">
        <v>163</v>
      </c>
      <c r="D3158" s="1315"/>
      <c r="E3158" s="1315"/>
      <c r="F3158" s="1315"/>
      <c r="G3158" s="1315"/>
      <c r="H3158" s="1316"/>
      <c r="I3158" s="1320" t="s">
        <v>125</v>
      </c>
      <c r="J3158" s="1321"/>
      <c r="K3158" s="1321"/>
      <c r="L3158" s="1286">
        <f>VLOOKUP(A3155,'Marks Entry'!$B$9:$G$108,6)</f>
        <v>987</v>
      </c>
      <c r="M3158" s="1288" t="str">
        <f>CONCATENATE('Marks Entry'!$C$3,"0",'Marks Entry'!$G$3)</f>
        <v>School U-Dise Code :-08151106901</v>
      </c>
      <c r="N3158" s="1289"/>
      <c r="O3158" s="1290"/>
      <c r="P3158" s="1007"/>
    </row>
    <row r="3159" spans="1:16" s="73" customFormat="1" ht="15" customHeight="1">
      <c r="A3159" s="1425"/>
      <c r="B3159" s="1313"/>
      <c r="C3159" s="1314"/>
      <c r="D3159" s="1315"/>
      <c r="E3159" s="1315"/>
      <c r="F3159" s="1315"/>
      <c r="G3159" s="1315"/>
      <c r="H3159" s="1316"/>
      <c r="I3159" s="1320"/>
      <c r="J3159" s="1321"/>
      <c r="K3159" s="1321"/>
      <c r="L3159" s="1286"/>
      <c r="M3159" s="1291" t="str">
        <f>CONCATENATE('Marks Entry'!$I$3,'Marks Entry'!$J$3)</f>
        <v>Session :-2022-23</v>
      </c>
      <c r="N3159" s="1292"/>
      <c r="O3159" s="1293"/>
      <c r="P3159" s="1007"/>
    </row>
    <row r="3160" spans="1:16" s="73" customFormat="1" ht="15" customHeight="1" thickBot="1">
      <c r="A3160" s="1425"/>
      <c r="B3160" s="1313"/>
      <c r="C3160" s="1317"/>
      <c r="D3160" s="1318"/>
      <c r="E3160" s="1318"/>
      <c r="F3160" s="1318"/>
      <c r="G3160" s="1318"/>
      <c r="H3160" s="1319"/>
      <c r="I3160" s="1322"/>
      <c r="J3160" s="1323"/>
      <c r="K3160" s="1323"/>
      <c r="L3160" s="1287"/>
      <c r="M3160" s="1294"/>
      <c r="N3160" s="1295"/>
      <c r="O3160" s="1296"/>
      <c r="P3160" s="1007"/>
    </row>
    <row r="3161" spans="1:16" s="73" customFormat="1" ht="19.5" customHeight="1">
      <c r="A3161" s="1425"/>
      <c r="B3161" s="543" t="s">
        <v>210</v>
      </c>
      <c r="C3161" s="1297" t="s">
        <v>21</v>
      </c>
      <c r="D3161" s="1298"/>
      <c r="E3161" s="1298"/>
      <c r="F3161" s="1298"/>
      <c r="G3161" s="1299"/>
      <c r="H3161" s="13" t="s">
        <v>161</v>
      </c>
      <c r="I3161" s="1300">
        <f>VLOOKUP($A3155,'Marks Entry'!$B$9:$FN$108,4,0)</f>
        <v>0</v>
      </c>
      <c r="J3161" s="1300"/>
      <c r="K3161" s="1300"/>
      <c r="L3161" s="1300"/>
      <c r="M3161" s="1300"/>
      <c r="N3161" s="1300"/>
      <c r="O3161" s="1301"/>
      <c r="P3161" s="1007"/>
    </row>
    <row r="3162" spans="1:16" s="73" customFormat="1" ht="19.5" customHeight="1">
      <c r="A3162" s="1425"/>
      <c r="B3162" s="543" t="s">
        <v>210</v>
      </c>
      <c r="C3162" s="1283" t="s">
        <v>23</v>
      </c>
      <c r="D3162" s="1284"/>
      <c r="E3162" s="1284"/>
      <c r="F3162" s="1284"/>
      <c r="G3162" s="1285"/>
      <c r="H3162" s="25" t="s">
        <v>161</v>
      </c>
      <c r="I3162" s="1252">
        <f>VLOOKUP($A3155,'Marks Entry'!$B$9:$FN$108,7,0)</f>
        <v>0</v>
      </c>
      <c r="J3162" s="1252"/>
      <c r="K3162" s="1252"/>
      <c r="L3162" s="1252"/>
      <c r="M3162" s="1252"/>
      <c r="N3162" s="1252"/>
      <c r="O3162" s="1253"/>
      <c r="P3162" s="1007"/>
    </row>
    <row r="3163" spans="1:16" s="73" customFormat="1" ht="19.5" customHeight="1">
      <c r="A3163" s="1425"/>
      <c r="B3163" s="543" t="s">
        <v>210</v>
      </c>
      <c r="C3163" s="1283" t="s">
        <v>24</v>
      </c>
      <c r="D3163" s="1284"/>
      <c r="E3163" s="1284"/>
      <c r="F3163" s="1284"/>
      <c r="G3163" s="1285"/>
      <c r="H3163" s="25" t="s">
        <v>161</v>
      </c>
      <c r="I3163" s="1252">
        <f>VLOOKUP($A3155,'Marks Entry'!$B$9:$FN$108,8,0)</f>
        <v>0</v>
      </c>
      <c r="J3163" s="1252"/>
      <c r="K3163" s="1252"/>
      <c r="L3163" s="1252"/>
      <c r="M3163" s="1252"/>
      <c r="N3163" s="1252"/>
      <c r="O3163" s="1253"/>
      <c r="P3163" s="1007"/>
    </row>
    <row r="3164" spans="1:16" s="73" customFormat="1" ht="19.5" customHeight="1">
      <c r="A3164" s="1425"/>
      <c r="B3164" s="543" t="s">
        <v>210</v>
      </c>
      <c r="C3164" s="1283" t="s">
        <v>55</v>
      </c>
      <c r="D3164" s="1284"/>
      <c r="E3164" s="1284"/>
      <c r="F3164" s="1284"/>
      <c r="G3164" s="1285"/>
      <c r="H3164" s="25" t="s">
        <v>161</v>
      </c>
      <c r="I3164" s="1252">
        <f>VLOOKUP($A3155,'Marks Entry'!$B$9:$FN$108,9,0)</f>
        <v>0</v>
      </c>
      <c r="J3164" s="1252"/>
      <c r="K3164" s="1252"/>
      <c r="L3164" s="1252"/>
      <c r="M3164" s="1252"/>
      <c r="N3164" s="1252"/>
      <c r="O3164" s="1253"/>
      <c r="P3164" s="1007"/>
    </row>
    <row r="3165" spans="1:16" s="73" customFormat="1" ht="19.5" customHeight="1">
      <c r="A3165" s="1425"/>
      <c r="B3165" s="543" t="s">
        <v>210</v>
      </c>
      <c r="C3165" s="1283" t="s">
        <v>56</v>
      </c>
      <c r="D3165" s="1284"/>
      <c r="E3165" s="1284"/>
      <c r="F3165" s="1284"/>
      <c r="G3165" s="1285"/>
      <c r="H3165" s="25" t="s">
        <v>161</v>
      </c>
      <c r="I3165" s="1251" t="str">
        <f>CONCATENATE('Marks Entry'!$G$4,'Marks Entry'!$J$4)</f>
        <v>6(A)</v>
      </c>
      <c r="J3165" s="1252"/>
      <c r="K3165" s="1252"/>
      <c r="L3165" s="1252"/>
      <c r="M3165" s="1252"/>
      <c r="N3165" s="1252"/>
      <c r="O3165" s="1253"/>
      <c r="P3165" s="1007"/>
    </row>
    <row r="3166" spans="1:16" s="73" customFormat="1" ht="19.5" customHeight="1" thickBot="1">
      <c r="A3166" s="1425"/>
      <c r="B3166" s="543" t="s">
        <v>210</v>
      </c>
      <c r="C3166" s="1254" t="s">
        <v>26</v>
      </c>
      <c r="D3166" s="1255"/>
      <c r="E3166" s="1255"/>
      <c r="F3166" s="1255"/>
      <c r="G3166" s="1256"/>
      <c r="H3166" s="61" t="s">
        <v>161</v>
      </c>
      <c r="I3166" s="1257">
        <f>VLOOKUP($A3155,'Marks Entry'!$B$9:$FN$108,10,0)</f>
        <v>0</v>
      </c>
      <c r="J3166" s="1257"/>
      <c r="K3166" s="1257"/>
      <c r="L3166" s="1257"/>
      <c r="M3166" s="1257"/>
      <c r="N3166" s="1257"/>
      <c r="O3166" s="1258"/>
      <c r="P3166" s="1007"/>
    </row>
    <row r="3167" spans="1:16" s="73" customFormat="1" ht="34.5" customHeight="1">
      <c r="A3167" s="1425"/>
      <c r="B3167" s="543" t="s">
        <v>210</v>
      </c>
      <c r="C3167" s="1259" t="s">
        <v>57</v>
      </c>
      <c r="D3167" s="1260"/>
      <c r="E3167" s="525" t="s">
        <v>82</v>
      </c>
      <c r="F3167" s="525" t="s">
        <v>83</v>
      </c>
      <c r="G3167" s="525" t="str">
        <f>'Marks Entry'!$R$5</f>
        <v>No Bag Day Activity</v>
      </c>
      <c r="H3167" s="521" t="s">
        <v>32</v>
      </c>
      <c r="I3167" s="1261" t="s">
        <v>58</v>
      </c>
      <c r="J3167" s="1262"/>
      <c r="K3167" s="522" t="s">
        <v>203</v>
      </c>
      <c r="L3167" s="1263" t="s">
        <v>94</v>
      </c>
      <c r="M3167" s="1264"/>
      <c r="N3167" s="535" t="s">
        <v>86</v>
      </c>
      <c r="O3167" s="1265" t="s">
        <v>101</v>
      </c>
      <c r="P3167" s="1007"/>
    </row>
    <row r="3168" spans="1:16" s="73" customFormat="1" ht="20.45" customHeight="1" thickBot="1">
      <c r="A3168" s="1425"/>
      <c r="B3168" s="543" t="s">
        <v>210</v>
      </c>
      <c r="C3168" s="1267" t="s">
        <v>59</v>
      </c>
      <c r="D3168" s="1268"/>
      <c r="E3168" s="549">
        <f>'Marks Entry'!$N$7</f>
        <v>10</v>
      </c>
      <c r="F3168" s="549">
        <f>'Marks Entry'!$Q$7</f>
        <v>10</v>
      </c>
      <c r="G3168" s="549">
        <f>'Marks Entry'!$T$7</f>
        <v>10</v>
      </c>
      <c r="H3168" s="111">
        <f>SUM(E3168:G3168)</f>
        <v>30</v>
      </c>
      <c r="I3168" s="1269">
        <f>'Marks Entry'!$X$7</f>
        <v>70</v>
      </c>
      <c r="J3168" s="1270"/>
      <c r="K3168" s="531">
        <f>SUM(H3168,I3168)</f>
        <v>100</v>
      </c>
      <c r="L3168" s="1330">
        <f>'Marks Entry'!$AA$7</f>
        <v>100</v>
      </c>
      <c r="M3168" s="1331"/>
      <c r="N3168" s="536">
        <f>H3168+I3168+L3168</f>
        <v>200</v>
      </c>
      <c r="O3168" s="1266"/>
      <c r="P3168" s="1007"/>
    </row>
    <row r="3169" spans="1:16" s="73" customFormat="1" ht="20.45" customHeight="1">
      <c r="A3169" s="1425"/>
      <c r="B3169" s="543" t="s">
        <v>210</v>
      </c>
      <c r="C3169" s="1324" t="str">
        <f>'Marks Entry'!$L$3</f>
        <v>HINDI</v>
      </c>
      <c r="D3169" s="1325"/>
      <c r="E3169" s="527">
        <f>IF($L3158="TC",0,IF($L3158="Nso",0,VLOOKUP($A3155,'Marks Entry'!$B$9:$FN$108,13,0)))</f>
        <v>0</v>
      </c>
      <c r="F3169" s="527">
        <f>IF($L3158="TC",0,IF($L3158="Nso",0,VLOOKUP($A3155,'Marks Entry'!$B$9:$FN$108,16,0)))</f>
        <v>0</v>
      </c>
      <c r="G3169" s="527">
        <f>IF($L3158="TC",0,IF($L3158="Nso",0,VLOOKUP($A3155,'Marks Entry'!$B$9:$FN$108,19,0)))</f>
        <v>0</v>
      </c>
      <c r="H3169" s="528">
        <f>SUM(E3169:G3169)</f>
        <v>0</v>
      </c>
      <c r="I3169" s="1326">
        <f>IF($L3158="TC",0,IF($L3158="Nso",0,VLOOKUP($A3155,'Marks Entry'!$B$9:$FN$108,23,0)))</f>
        <v>0</v>
      </c>
      <c r="J3169" s="1327"/>
      <c r="K3169" s="532">
        <f>SUM(H3169,I3169)</f>
        <v>0</v>
      </c>
      <c r="L3169" s="1328">
        <f>IF($L3158="TC",0,IF($L3158="Nso",0,VLOOKUP($A3155,'Marks Entry'!$B$9:$FN$108,26,0)))</f>
        <v>0</v>
      </c>
      <c r="M3169" s="1329"/>
      <c r="N3169" s="537">
        <f>SUM(H3169,I3169,L3169)</f>
        <v>0</v>
      </c>
      <c r="O3169" s="544" t="str">
        <f>IF($L3158="TC",0,IF($L3158="Nso",0,VLOOKUP($A3155,'Marks Entry'!$B$9:$FN$108,30,0)))</f>
        <v>E</v>
      </c>
      <c r="P3169" s="1007"/>
    </row>
    <row r="3170" spans="1:16" s="73" customFormat="1" ht="20.45" customHeight="1">
      <c r="A3170" s="1425"/>
      <c r="B3170" s="543" t="s">
        <v>210</v>
      </c>
      <c r="C3170" s="1271" t="str">
        <f>'Marks Entry'!$AF$3</f>
        <v>ENGLISH</v>
      </c>
      <c r="D3170" s="1272"/>
      <c r="E3170" s="527">
        <f>IF($L3158="TC",0,IF($L3158="Nso",0,VLOOKUP($A3155,'Marks Entry'!$B$9:$FN$108,33,0)))</f>
        <v>0</v>
      </c>
      <c r="F3170" s="527">
        <f>IF($L3158="TC",0,IF($L3158="Nso",0,VLOOKUP($A3155,'Marks Entry'!$B$9:$FN$108,36,0)))</f>
        <v>0</v>
      </c>
      <c r="G3170" s="527">
        <f>IF($L3158="TC",0,IF($L3158="Nso",0,VLOOKUP($A3155,'Marks Entry'!$B$9:$FN$108,39,0)))</f>
        <v>0</v>
      </c>
      <c r="H3170" s="529">
        <f t="shared" ref="H3170:H3174" si="258">SUM(E3170:G3170)</f>
        <v>0</v>
      </c>
      <c r="I3170" s="1273">
        <f>IF($L3158="TC",0,IF($L3158="Nso",0,VLOOKUP($A3155,'Marks Entry'!$B$9:$FN$108,43,0)))</f>
        <v>0</v>
      </c>
      <c r="J3170" s="1274"/>
      <c r="K3170" s="533">
        <f t="shared" ref="K3170:K3174" si="259">SUM(H3170,I3170)</f>
        <v>0</v>
      </c>
      <c r="L3170" s="1275">
        <f>IF($L3158="TC",0,IF($L3158="Nso",0,VLOOKUP($A3155,'Marks Entry'!$B$9:$FN$108,46,0)))</f>
        <v>0</v>
      </c>
      <c r="M3170" s="1276"/>
      <c r="N3170" s="537">
        <f t="shared" ref="N3170:N3174" si="260">SUM(H3170,I3170,L3170)</f>
        <v>0</v>
      </c>
      <c r="O3170" s="544" t="str">
        <f>IF($L3158="TC",0,IF($L3158="Nso",0,VLOOKUP($A3155,'Marks Entry'!$B$9:$FN$108,50,0)))</f>
        <v>E</v>
      </c>
      <c r="P3170" s="1007"/>
    </row>
    <row r="3171" spans="1:16" s="73" customFormat="1" ht="20.45" customHeight="1">
      <c r="A3171" s="1425"/>
      <c r="B3171" s="543" t="s">
        <v>210</v>
      </c>
      <c r="C3171" s="1271" t="str">
        <f>'Marks Entry'!$AZ$3</f>
        <v>SANSKRIT</v>
      </c>
      <c r="D3171" s="1272"/>
      <c r="E3171" s="527">
        <f>IF($L3158="TC",0,IF($L3158="Nso",0,VLOOKUP($A3155,'Marks Entry'!$B$9:$FN$108,53,0)))</f>
        <v>0</v>
      </c>
      <c r="F3171" s="527">
        <f>IF($L3158="TC",0,IF($L3158="TC",0,IF($L3158="Nso",0,VLOOKUP($A3155,'Marks Entry'!$B$9:$FN$108,56,0))))</f>
        <v>0</v>
      </c>
      <c r="G3171" s="527">
        <f>IF($L3158="TC",0,IF($L3158="TC",0,IF($L3158="Nso",0,VLOOKUP($A3155,'Marks Entry'!$B$9:$FN$108,59,0))))</f>
        <v>0</v>
      </c>
      <c r="H3171" s="529">
        <f t="shared" si="258"/>
        <v>0</v>
      </c>
      <c r="I3171" s="1273">
        <f>IF($L3158="TC",0,IF($L3158="Nso",0,VLOOKUP($A3155,'Marks Entry'!$B$9:$FN$108,63,0)))</f>
        <v>0</v>
      </c>
      <c r="J3171" s="1274"/>
      <c r="K3171" s="533">
        <f t="shared" si="259"/>
        <v>0</v>
      </c>
      <c r="L3171" s="1275">
        <f>IF($L3158="TC",0,IF($L3158="Nso",0,VLOOKUP($A3155,'Marks Entry'!$B$9:$FN$108,66,0)))</f>
        <v>0</v>
      </c>
      <c r="M3171" s="1276"/>
      <c r="N3171" s="537">
        <f t="shared" si="260"/>
        <v>0</v>
      </c>
      <c r="O3171" s="544" t="str">
        <f>IF($L3158="TC",0,IF($L3158="Nso",0,VLOOKUP($A3155,'Marks Entry'!$B$9:$FN$108,70,0)))</f>
        <v>E</v>
      </c>
      <c r="P3171" s="1007"/>
    </row>
    <row r="3172" spans="1:16" s="73" customFormat="1" ht="20.45" customHeight="1">
      <c r="A3172" s="1425"/>
      <c r="B3172" s="543" t="s">
        <v>210</v>
      </c>
      <c r="C3172" s="1271" t="str">
        <f>'Marks Entry'!$BT$3</f>
        <v>SCIENCE</v>
      </c>
      <c r="D3172" s="1272"/>
      <c r="E3172" s="527">
        <f>IF($L3158="TC",0,IF($L3158="Nso",0,VLOOKUP($A3155,'Marks Entry'!$B$9:$FN$108,73,0)))</f>
        <v>0</v>
      </c>
      <c r="F3172" s="527">
        <f>IF($L3158="TC",0,IF($L3158="Nso",0,VLOOKUP($A3155,'Marks Entry'!$B$9:$FN$108,76,0)))</f>
        <v>0</v>
      </c>
      <c r="G3172" s="527">
        <f>IF($L3158="TC",0,IF($L3158="Nso",0,VLOOKUP($A3155,'Marks Entry'!$B$9:$FN$108,79,0)))</f>
        <v>0</v>
      </c>
      <c r="H3172" s="529">
        <f t="shared" si="258"/>
        <v>0</v>
      </c>
      <c r="I3172" s="1273">
        <f>IF($L3158="TC",0,IF($L3158="Nso",0,VLOOKUP($A3155,'Marks Entry'!$B$9:$FN$108,83,0)))</f>
        <v>0</v>
      </c>
      <c r="J3172" s="1274"/>
      <c r="K3172" s="533">
        <f t="shared" si="259"/>
        <v>0</v>
      </c>
      <c r="L3172" s="1275">
        <f>IF($L3158="TC",0,IF($L3158="Nso",0,VLOOKUP($A3155,'Marks Entry'!$B$9:$FN$108,86,0)))</f>
        <v>0</v>
      </c>
      <c r="M3172" s="1276"/>
      <c r="N3172" s="537">
        <f t="shared" si="260"/>
        <v>0</v>
      </c>
      <c r="O3172" s="544" t="str">
        <f>IF($L3158="TC",0,IF($L3158="Nso",0,VLOOKUP($A3155,'Marks Entry'!$B$9:$FN$108,90,0)))</f>
        <v>E</v>
      </c>
      <c r="P3172" s="1007"/>
    </row>
    <row r="3173" spans="1:16" s="73" customFormat="1" ht="20.45" customHeight="1">
      <c r="A3173" s="1425"/>
      <c r="B3173" s="543" t="s">
        <v>210</v>
      </c>
      <c r="C3173" s="1271" t="str">
        <f>'Marks Entry'!$CN$3</f>
        <v>MATHEMATICS</v>
      </c>
      <c r="D3173" s="1272"/>
      <c r="E3173" s="527">
        <f>IF($L3158="TC",0,IF($L3158="Nso",0,VLOOKUP($A3155,'Marks Entry'!$B$9:$FN$108,93,0)))</f>
        <v>0</v>
      </c>
      <c r="F3173" s="527">
        <f>IF($L3158="TC",0,IF($L3158="Nso",0,VLOOKUP($A3155,'Marks Entry'!$B$9:$FN$108,96,0)))</f>
        <v>0</v>
      </c>
      <c r="G3173" s="527">
        <f>IF($L3158="TC",0,IF($L3158="Nso",0,VLOOKUP($A3155,'Marks Entry'!$B$9:$FN$108,99,0)))</f>
        <v>0</v>
      </c>
      <c r="H3173" s="529">
        <f t="shared" si="258"/>
        <v>0</v>
      </c>
      <c r="I3173" s="1273">
        <f>IF($L3158="TC",0,IF($L3158="Nso",0,VLOOKUP($A3155,'Marks Entry'!$B$9:$FN$108,103,0)))</f>
        <v>0</v>
      </c>
      <c r="J3173" s="1274"/>
      <c r="K3173" s="533">
        <f t="shared" si="259"/>
        <v>0</v>
      </c>
      <c r="L3173" s="1275">
        <f>IF($L3158="TC",0,IF($L3158="Nso",0,VLOOKUP($A3155,'Marks Entry'!$B$9:$FN$108,106,0)))</f>
        <v>0</v>
      </c>
      <c r="M3173" s="1276"/>
      <c r="N3173" s="537">
        <f t="shared" si="260"/>
        <v>0</v>
      </c>
      <c r="O3173" s="544" t="str">
        <f>IF($L3158="TC",0,IF($L3158="Nso",0,VLOOKUP($A3155,'Marks Entry'!$B$9:$FN$108,110,0)))</f>
        <v>E</v>
      </c>
      <c r="P3173" s="1007"/>
    </row>
    <row r="3174" spans="1:16" s="73" customFormat="1" ht="20.45" customHeight="1" thickBot="1">
      <c r="A3174" s="1425"/>
      <c r="B3174" s="543" t="s">
        <v>210</v>
      </c>
      <c r="C3174" s="1277" t="str">
        <f>'Marks Entry'!$DH$3</f>
        <v>SOCIAL SCIENCE</v>
      </c>
      <c r="D3174" s="1278"/>
      <c r="E3174" s="527">
        <f>IF($L3158="TC",0,IF($L3158="Nso",0,VLOOKUP($A3155,'Marks Entry'!$B$9:$FN$108,113,0)))</f>
        <v>0</v>
      </c>
      <c r="F3174" s="527">
        <f>IF($L3158="TC",0,IF($L3158="Nso",0,VLOOKUP($A3155,'Marks Entry'!$B$9:$FN$108,116,0)))</f>
        <v>0</v>
      </c>
      <c r="G3174" s="527">
        <f>IF($L3158="TC",0,IF($L3158="Nso",0,VLOOKUP($A3155,'Marks Entry'!$B$9:$FN$108,119,0)))</f>
        <v>0</v>
      </c>
      <c r="H3174" s="530">
        <f t="shared" si="258"/>
        <v>0</v>
      </c>
      <c r="I3174" s="1279">
        <f>IF($L3158="TC",0,IF($L3158="Nso",0,VLOOKUP($A3155,'Marks Entry'!$B$9:$FN$108,123,0)))</f>
        <v>0</v>
      </c>
      <c r="J3174" s="1280"/>
      <c r="K3174" s="534">
        <f t="shared" si="259"/>
        <v>0</v>
      </c>
      <c r="L3174" s="1281">
        <f>IF($L3158="TC",0,IF($L3158="Nso",0,VLOOKUP($A3155,'Marks Entry'!$B$9:$FN$108,126,0)))</f>
        <v>0</v>
      </c>
      <c r="M3174" s="1282"/>
      <c r="N3174" s="537">
        <f t="shared" si="260"/>
        <v>0</v>
      </c>
      <c r="O3174" s="544" t="str">
        <f>IF($L3158="TC",0,IF($L3158="Nso",0,VLOOKUP($A3155,'Marks Entry'!$B$9:$FN$108,130,0)))</f>
        <v>E</v>
      </c>
      <c r="P3174" s="1007"/>
    </row>
    <row r="3175" spans="1:16" s="73" customFormat="1" ht="20.45" customHeight="1">
      <c r="A3175" s="1425"/>
      <c r="B3175" s="543" t="s">
        <v>210</v>
      </c>
      <c r="C3175" s="1350" t="s">
        <v>87</v>
      </c>
      <c r="D3175" s="1351"/>
      <c r="E3175" s="1352"/>
      <c r="F3175" s="1356" t="s">
        <v>88</v>
      </c>
      <c r="G3175" s="1357"/>
      <c r="H3175" s="1358" t="s">
        <v>89</v>
      </c>
      <c r="I3175" s="1358"/>
      <c r="J3175" s="1359" t="s">
        <v>44</v>
      </c>
      <c r="K3175" s="1360"/>
      <c r="L3175" s="236" t="s">
        <v>95</v>
      </c>
      <c r="M3175" s="691" t="s">
        <v>208</v>
      </c>
      <c r="N3175" s="200" t="s">
        <v>42</v>
      </c>
      <c r="O3175" s="545" t="s">
        <v>46</v>
      </c>
      <c r="P3175" s="1007"/>
    </row>
    <row r="3176" spans="1:16" s="73" customFormat="1" ht="20.45" customHeight="1" thickBot="1">
      <c r="A3176" s="1425"/>
      <c r="B3176" s="543" t="s">
        <v>210</v>
      </c>
      <c r="C3176" s="1353"/>
      <c r="D3176" s="1354"/>
      <c r="E3176" s="1355"/>
      <c r="F3176" s="1361">
        <f>IF($L3158="TC",0,IF($L3158="Nso",0,VLOOKUP($A3155,'Marks Entry'!$B$9:$FN$108,161,0)))</f>
        <v>1200</v>
      </c>
      <c r="G3176" s="1362"/>
      <c r="H3176" s="1363">
        <f>IF($L3158="TC",0,IF($L3158="Nso",0,VLOOKUP($A3155,'Marks Entry'!$B$9:$FN$108,162,0)))</f>
        <v>0</v>
      </c>
      <c r="I3176" s="1363"/>
      <c r="J3176" s="1364">
        <f>IF($L3158="TC",0,IF($L3158="Nso",0,VLOOKUP($A3155,'Marks Entry'!$B$9:$FN$108,163,0)))</f>
        <v>0</v>
      </c>
      <c r="K3176" s="1365"/>
      <c r="L3176" s="237" t="str">
        <f>IF($L3158="TC",0,IF($L3158="Nso",0,VLOOKUP($A3155,'Marks Entry'!$B$9:$FN$108,164,0)))</f>
        <v/>
      </c>
      <c r="M3176" s="237" t="str">
        <f>IF($L3158="TC",0,IF($L3158="Nso",0,VLOOKUP($A3155,'Marks Entry'!$B$9:$FN$108,165,0)))</f>
        <v/>
      </c>
      <c r="N3176" s="542" t="str">
        <f>IF($L3158="TC","TC",IF($L3158="Nso","NSO",VLOOKUP($A3155,'Marks Entry'!$B$9:$FN$108,166,0)))</f>
        <v>PROMOTED</v>
      </c>
      <c r="O3176" s="546" t="str">
        <f>IF($L3158="Nso",0,VLOOKUP($A3155,'Marks Entry'!$B$9:$FN$108,168,0))</f>
        <v/>
      </c>
      <c r="P3176" s="1007"/>
    </row>
    <row r="3177" spans="1:16" s="73" customFormat="1" ht="20.45" customHeight="1">
      <c r="A3177" s="1425"/>
      <c r="B3177" s="543" t="s">
        <v>210</v>
      </c>
      <c r="C3177" s="1332" t="s">
        <v>62</v>
      </c>
      <c r="D3177" s="1333"/>
      <c r="E3177" s="1333"/>
      <c r="F3177" s="1333"/>
      <c r="G3177" s="1333"/>
      <c r="H3177" s="1333"/>
      <c r="I3177" s="1334"/>
      <c r="J3177" s="1335" t="s">
        <v>63</v>
      </c>
      <c r="K3177" s="1335"/>
      <c r="L3177" s="1336"/>
      <c r="M3177" s="238">
        <f>IF($L3158="TC",0,IF($L3158="Nso",0,VLOOKUP($A3155,'Marks Entry'!$B$9:$FN$108,158,0)))</f>
        <v>0</v>
      </c>
      <c r="N3177" s="1337" t="s">
        <v>104</v>
      </c>
      <c r="O3177" s="1338"/>
      <c r="P3177" s="1007"/>
    </row>
    <row r="3178" spans="1:16" s="73" customFormat="1" ht="20.45" customHeight="1" thickBot="1">
      <c r="A3178" s="1425"/>
      <c r="B3178" s="543" t="s">
        <v>210</v>
      </c>
      <c r="C3178" s="1339" t="s">
        <v>57</v>
      </c>
      <c r="D3178" s="1340"/>
      <c r="E3178" s="1340"/>
      <c r="F3178" s="1341" t="s">
        <v>168</v>
      </c>
      <c r="G3178" s="1341"/>
      <c r="H3178" s="1341"/>
      <c r="I3178" s="523" t="s">
        <v>50</v>
      </c>
      <c r="J3178" s="1342" t="s">
        <v>64</v>
      </c>
      <c r="K3178" s="1342"/>
      <c r="L3178" s="1343"/>
      <c r="M3178" s="239">
        <f>IF($L3158="TC",0,IF($L3158="Nso",0,VLOOKUP($A3155,'Marks Entry'!$B$9:$FN$108,159,0)))</f>
        <v>0</v>
      </c>
      <c r="N3178" s="1344" t="str">
        <f>IF($L3158="TC",0,IF($L3158="Nso",0,VLOOKUP($A3155,'Marks Entry'!$B$9:$FN$108,160,0)))</f>
        <v/>
      </c>
      <c r="O3178" s="1345"/>
      <c r="P3178" s="1007"/>
    </row>
    <row r="3179" spans="1:16" s="73" customFormat="1" ht="20.45" customHeight="1">
      <c r="A3179" s="1425"/>
      <c r="B3179" s="543" t="s">
        <v>210</v>
      </c>
      <c r="C3179" s="1339"/>
      <c r="D3179" s="1340"/>
      <c r="E3179" s="1340"/>
      <c r="F3179" s="1341"/>
      <c r="G3179" s="1341"/>
      <c r="H3179" s="1341"/>
      <c r="I3179" s="524" t="s">
        <v>102</v>
      </c>
      <c r="J3179" s="1346" t="s">
        <v>65</v>
      </c>
      <c r="K3179" s="1346"/>
      <c r="L3179" s="1347"/>
      <c r="M3179" s="1348" t="str">
        <f>IF($L3158="TC",0,IF($L3158="Nso",0,VLOOKUP($A3155,'Marks Entry'!$B$9:$FN$108,169,0)))</f>
        <v>Need Improvement</v>
      </c>
      <c r="N3179" s="1348"/>
      <c r="O3179" s="1349"/>
      <c r="P3179" s="1007"/>
    </row>
    <row r="3180" spans="1:16" s="73" customFormat="1" ht="20.45" customHeight="1">
      <c r="A3180" s="1425"/>
      <c r="B3180" s="543" t="s">
        <v>210</v>
      </c>
      <c r="C3180" s="1397" t="str">
        <f>'Marks Entry'!$EB$3</f>
        <v>Work Exp.</v>
      </c>
      <c r="D3180" s="1398"/>
      <c r="E3180" s="1399"/>
      <c r="F3180" s="1400" t="str">
        <f>IF($L3158="TC",0,IF($L3158="Nso",0,VLOOKUP($A3155,'Marks Entry'!$B$9:$GM$108,186,0)))</f>
        <v>0/100</v>
      </c>
      <c r="G3180" s="1400"/>
      <c r="H3180" s="1400"/>
      <c r="I3180" s="59" t="str">
        <f>IF($L3158="TC",0,IF($L3158="Nso",0,VLOOKUP($A3155,'Marks Entry'!$B$9:$GM$108,139,0)))</f>
        <v>E</v>
      </c>
      <c r="J3180" s="1401" t="s">
        <v>81</v>
      </c>
      <c r="K3180" s="1401"/>
      <c r="L3180" s="1402"/>
      <c r="M3180" s="1403">
        <f>'Marks Entry'!$AA$2</f>
        <v>45041</v>
      </c>
      <c r="N3180" s="1403"/>
      <c r="O3180" s="1404"/>
      <c r="P3180" s="1007"/>
    </row>
    <row r="3181" spans="1:16" s="73" customFormat="1" ht="20.45" customHeight="1">
      <c r="A3181" s="1425"/>
      <c r="B3181" s="543" t="s">
        <v>210</v>
      </c>
      <c r="C3181" s="1405" t="str">
        <f>'Marks Entry'!$EK$3</f>
        <v>Art Edu.</v>
      </c>
      <c r="D3181" s="1400"/>
      <c r="E3181" s="1400"/>
      <c r="F3181" s="1406" t="str">
        <f>IF($L3158="TC",0,IF($L3158="Nso",0,VLOOKUP($A3155,'Marks Entry'!$B$9:$GM$108,190,0)))</f>
        <v>0/100</v>
      </c>
      <c r="G3181" s="1407"/>
      <c r="H3181" s="1408"/>
      <c r="I3181" s="59" t="str">
        <f>IF($L3158="TC",0,IF($L3158="Nso",0,VLOOKUP($A3155,'Marks Entry'!$B$9:$GM$108,148,0)))</f>
        <v>E</v>
      </c>
      <c r="J3181" s="1409"/>
      <c r="K3181" s="1409"/>
      <c r="L3181" s="1410"/>
      <c r="M3181" s="1410"/>
      <c r="N3181" s="1410"/>
      <c r="O3181" s="1411"/>
      <c r="P3181" s="1007"/>
    </row>
    <row r="3182" spans="1:16" s="73" customFormat="1" ht="20.45" customHeight="1">
      <c r="A3182" s="1425"/>
      <c r="B3182" s="543" t="s">
        <v>210</v>
      </c>
      <c r="C3182" s="1366" t="str">
        <f>'Marks Entry'!$ET$3</f>
        <v>HEALTH &amp; PHY. EDU.</v>
      </c>
      <c r="D3182" s="1367"/>
      <c r="E3182" s="1367"/>
      <c r="F3182" s="1368" t="str">
        <f>IF($L3158="TC",0,IF($L3158="Nso",0,VLOOKUP($A3155,'Marks Entry'!$B$9:$GM$108,194,0)))</f>
        <v>0/100</v>
      </c>
      <c r="G3182" s="1369"/>
      <c r="H3182" s="1370"/>
      <c r="I3182" s="59" t="str">
        <f>IF($L3158="TC",0,IF($L3158="Nso",0,VLOOKUP($A3155,'Marks Entry'!$B$9:$GM$108,157,0)))</f>
        <v>E</v>
      </c>
      <c r="J3182" s="1371" t="s">
        <v>77</v>
      </c>
      <c r="K3182" s="1372"/>
      <c r="L3182" s="1373"/>
      <c r="M3182" s="1377"/>
      <c r="N3182" s="1372"/>
      <c r="O3182" s="1378"/>
      <c r="P3182" s="1007"/>
    </row>
    <row r="3183" spans="1:16" s="73" customFormat="1" ht="20.45" customHeight="1">
      <c r="A3183" s="1425"/>
      <c r="B3183" s="543" t="s">
        <v>210</v>
      </c>
      <c r="C3183" s="1381" t="s">
        <v>66</v>
      </c>
      <c r="D3183" s="1382"/>
      <c r="E3183" s="1382"/>
      <c r="F3183" s="1382"/>
      <c r="G3183" s="1382"/>
      <c r="H3183" s="1382"/>
      <c r="I3183" s="1383"/>
      <c r="J3183" s="1374"/>
      <c r="K3183" s="1375"/>
      <c r="L3183" s="1376"/>
      <c r="M3183" s="1379"/>
      <c r="N3183" s="1375"/>
      <c r="O3183" s="1380"/>
      <c r="P3183" s="1007"/>
    </row>
    <row r="3184" spans="1:16" s="73" customFormat="1" ht="20.45" customHeight="1" thickBot="1">
      <c r="A3184" s="1425"/>
      <c r="B3184" s="543" t="s">
        <v>210</v>
      </c>
      <c r="C3184" s="60" t="s">
        <v>67</v>
      </c>
      <c r="D3184" s="1384" t="s">
        <v>72</v>
      </c>
      <c r="E3184" s="1385"/>
      <c r="F3184" s="1384" t="s">
        <v>73</v>
      </c>
      <c r="G3184" s="1386"/>
      <c r="H3184" s="1386"/>
      <c r="I3184" s="1387"/>
      <c r="J3184" s="1388" t="s">
        <v>78</v>
      </c>
      <c r="K3184" s="1389"/>
      <c r="L3184" s="1389"/>
      <c r="M3184" s="1389"/>
      <c r="N3184" s="1389"/>
      <c r="O3184" s="1390"/>
      <c r="P3184" s="1007"/>
    </row>
    <row r="3185" spans="1:16" s="73" customFormat="1" ht="20.45" customHeight="1">
      <c r="A3185" s="1425"/>
      <c r="B3185" s="543" t="s">
        <v>210</v>
      </c>
      <c r="C3185" s="690" t="s">
        <v>68</v>
      </c>
      <c r="D3185" s="1328" t="s">
        <v>211</v>
      </c>
      <c r="E3185" s="1327"/>
      <c r="F3185" s="1394" t="s">
        <v>74</v>
      </c>
      <c r="G3185" s="1395"/>
      <c r="H3185" s="1395"/>
      <c r="I3185" s="1396"/>
      <c r="J3185" s="1391"/>
      <c r="K3185" s="1392"/>
      <c r="L3185" s="1392"/>
      <c r="M3185" s="1392"/>
      <c r="N3185" s="1392"/>
      <c r="O3185" s="1393"/>
      <c r="P3185" s="1007"/>
    </row>
    <row r="3186" spans="1:16" s="73" customFormat="1" ht="20.45" customHeight="1">
      <c r="A3186" s="1425"/>
      <c r="B3186" s="543" t="s">
        <v>210</v>
      </c>
      <c r="C3186" s="689" t="s">
        <v>69</v>
      </c>
      <c r="D3186" s="1275" t="s">
        <v>212</v>
      </c>
      <c r="E3186" s="1274"/>
      <c r="F3186" s="1413" t="s">
        <v>75</v>
      </c>
      <c r="G3186" s="1414"/>
      <c r="H3186" s="1414"/>
      <c r="I3186" s="1415"/>
      <c r="J3186" s="1391"/>
      <c r="K3186" s="1392"/>
      <c r="L3186" s="1392"/>
      <c r="M3186" s="1392"/>
      <c r="N3186" s="1392"/>
      <c r="O3186" s="1393"/>
      <c r="P3186" s="1007"/>
    </row>
    <row r="3187" spans="1:16" s="73" customFormat="1" ht="20.45" customHeight="1">
      <c r="A3187" s="1425"/>
      <c r="B3187" s="543" t="s">
        <v>210</v>
      </c>
      <c r="C3187" s="689" t="s">
        <v>71</v>
      </c>
      <c r="D3187" s="1275" t="s">
        <v>213</v>
      </c>
      <c r="E3187" s="1274"/>
      <c r="F3187" s="1413" t="s">
        <v>76</v>
      </c>
      <c r="G3187" s="1414"/>
      <c r="H3187" s="1414"/>
      <c r="I3187" s="1415"/>
      <c r="J3187" s="1416" t="s">
        <v>90</v>
      </c>
      <c r="K3187" s="1417"/>
      <c r="L3187" s="1417"/>
      <c r="M3187" s="1417"/>
      <c r="N3187" s="1417"/>
      <c r="O3187" s="1418"/>
      <c r="P3187" s="1007"/>
    </row>
    <row r="3188" spans="1:16" s="73" customFormat="1" ht="20.45" customHeight="1">
      <c r="A3188" s="1425"/>
      <c r="B3188" s="543" t="s">
        <v>210</v>
      </c>
      <c r="C3188" s="689" t="s">
        <v>70</v>
      </c>
      <c r="D3188" s="1275" t="s">
        <v>214</v>
      </c>
      <c r="E3188" s="1274"/>
      <c r="F3188" s="1413" t="s">
        <v>103</v>
      </c>
      <c r="G3188" s="1414"/>
      <c r="H3188" s="1414"/>
      <c r="I3188" s="1415"/>
      <c r="J3188" s="1416"/>
      <c r="K3188" s="1417"/>
      <c r="L3188" s="1417"/>
      <c r="M3188" s="1417"/>
      <c r="N3188" s="1417"/>
      <c r="O3188" s="1418"/>
      <c r="P3188" s="1007"/>
    </row>
    <row r="3189" spans="1:16" s="73" customFormat="1" ht="20.45" customHeight="1" thickBot="1">
      <c r="A3189" s="1425"/>
      <c r="B3189" s="547" t="s">
        <v>210</v>
      </c>
      <c r="C3189" s="548" t="s">
        <v>153</v>
      </c>
      <c r="D3189" s="1281" t="s">
        <v>215</v>
      </c>
      <c r="E3189" s="1280"/>
      <c r="F3189" s="1422" t="s">
        <v>216</v>
      </c>
      <c r="G3189" s="1423"/>
      <c r="H3189" s="1423"/>
      <c r="I3189" s="1424"/>
      <c r="J3189" s="1419"/>
      <c r="K3189" s="1420"/>
      <c r="L3189" s="1420"/>
      <c r="M3189" s="1420"/>
      <c r="N3189" s="1420"/>
      <c r="O3189" s="1421"/>
      <c r="P3189" s="1007"/>
    </row>
    <row r="3190" spans="1:16" s="73" customFormat="1" ht="21" customHeight="1">
      <c r="A3190" s="1412"/>
      <c r="B3190" s="1412"/>
      <c r="C3190" s="1412"/>
      <c r="D3190" s="1412"/>
      <c r="E3190" s="1412"/>
      <c r="F3190" s="1412"/>
      <c r="G3190" s="1412"/>
      <c r="H3190" s="1412"/>
      <c r="I3190" s="1412"/>
      <c r="J3190" s="1412"/>
      <c r="K3190" s="1412"/>
      <c r="L3190" s="1412"/>
      <c r="M3190" s="1412"/>
      <c r="N3190" s="1412"/>
      <c r="O3190" s="1412"/>
      <c r="P3190" s="1412"/>
    </row>
    <row r="3191" spans="1:16" s="73" customFormat="1" ht="21" customHeight="1">
      <c r="A3191" s="692"/>
      <c r="B3191" s="688"/>
      <c r="C3191" s="688"/>
      <c r="D3191" s="688"/>
      <c r="E3191" s="688"/>
      <c r="F3191" s="688"/>
      <c r="G3191" s="688"/>
      <c r="H3191" s="688"/>
      <c r="I3191" s="688"/>
      <c r="J3191" s="688"/>
      <c r="K3191" s="688"/>
      <c r="L3191" s="688"/>
      <c r="M3191" s="688"/>
      <c r="N3191" s="688"/>
      <c r="O3191" s="688"/>
      <c r="P3191" s="688"/>
    </row>
    <row r="3192" spans="1:16" s="73" customFormat="1" ht="17.25" customHeight="1" thickBot="1">
      <c r="A3192" s="241">
        <f>A3155+1</f>
        <v>88</v>
      </c>
      <c r="B3192" s="1302" t="s">
        <v>53</v>
      </c>
      <c r="C3192" s="1302"/>
      <c r="D3192" s="1302"/>
      <c r="E3192" s="1302"/>
      <c r="F3192" s="1302"/>
      <c r="G3192" s="1302"/>
      <c r="H3192" s="1302"/>
      <c r="I3192" s="1302"/>
      <c r="J3192" s="1302"/>
      <c r="K3192" s="1302"/>
      <c r="L3192" s="1302"/>
      <c r="M3192" s="1302"/>
      <c r="N3192" s="1302"/>
      <c r="O3192" s="1302"/>
      <c r="P3192" s="1007"/>
    </row>
    <row r="3193" spans="1:16" s="73" customFormat="1" ht="44.25" customHeight="1">
      <c r="A3193" s="1425"/>
      <c r="B3193" s="1304" t="str">
        <f>IF(L3195&gt;0,CONCATENATE(I3195,L3195),0)</f>
        <v>Roll No.:-988</v>
      </c>
      <c r="C3193" s="1306"/>
      <c r="D3193" s="1308" t="str">
        <f>Master!$E$8</f>
        <v>Govt. Sr. Secondary School Raimalwada</v>
      </c>
      <c r="E3193" s="1309"/>
      <c r="F3193" s="1309"/>
      <c r="G3193" s="1309"/>
      <c r="H3193" s="1309"/>
      <c r="I3193" s="1309"/>
      <c r="J3193" s="1309"/>
      <c r="K3193" s="1309"/>
      <c r="L3193" s="1309"/>
      <c r="M3193" s="1309"/>
      <c r="N3193" s="1309"/>
      <c r="O3193" s="1310"/>
      <c r="P3193" s="1007"/>
    </row>
    <row r="3194" spans="1:16" s="73" customFormat="1" ht="26.25" customHeight="1" thickBot="1">
      <c r="A3194" s="1425"/>
      <c r="B3194" s="1305"/>
      <c r="C3194" s="1307"/>
      <c r="D3194" s="1311" t="str">
        <f>Master!$E$11</f>
        <v>P.S.-Bapini (Jodhpur)</v>
      </c>
      <c r="E3194" s="1311"/>
      <c r="F3194" s="1311"/>
      <c r="G3194" s="1311"/>
      <c r="H3194" s="1311"/>
      <c r="I3194" s="1311"/>
      <c r="J3194" s="1311"/>
      <c r="K3194" s="1311"/>
      <c r="L3194" s="1311"/>
      <c r="M3194" s="1311"/>
      <c r="N3194" s="1311"/>
      <c r="O3194" s="1312"/>
      <c r="P3194" s="1007"/>
    </row>
    <row r="3195" spans="1:16" s="73" customFormat="1" ht="15" customHeight="1">
      <c r="A3195" s="1425"/>
      <c r="B3195" s="1313"/>
      <c r="C3195" s="1314" t="s">
        <v>163</v>
      </c>
      <c r="D3195" s="1315"/>
      <c r="E3195" s="1315"/>
      <c r="F3195" s="1315"/>
      <c r="G3195" s="1315"/>
      <c r="H3195" s="1316"/>
      <c r="I3195" s="1320" t="s">
        <v>125</v>
      </c>
      <c r="J3195" s="1321"/>
      <c r="K3195" s="1321"/>
      <c r="L3195" s="1286">
        <f>VLOOKUP(A3192,'Marks Entry'!$B$9:$G$108,6)</f>
        <v>988</v>
      </c>
      <c r="M3195" s="1288" t="str">
        <f>CONCATENATE('Marks Entry'!$C$3,"0",'Marks Entry'!$G$3)</f>
        <v>School U-Dise Code :-08151106901</v>
      </c>
      <c r="N3195" s="1289"/>
      <c r="O3195" s="1290"/>
      <c r="P3195" s="1007"/>
    </row>
    <row r="3196" spans="1:16" s="73" customFormat="1" ht="15" customHeight="1">
      <c r="A3196" s="1425"/>
      <c r="B3196" s="1313"/>
      <c r="C3196" s="1314"/>
      <c r="D3196" s="1315"/>
      <c r="E3196" s="1315"/>
      <c r="F3196" s="1315"/>
      <c r="G3196" s="1315"/>
      <c r="H3196" s="1316"/>
      <c r="I3196" s="1320"/>
      <c r="J3196" s="1321"/>
      <c r="K3196" s="1321"/>
      <c r="L3196" s="1286"/>
      <c r="M3196" s="1291" t="str">
        <f>CONCATENATE('Marks Entry'!$I$3,'Marks Entry'!$J$3)</f>
        <v>Session :-2022-23</v>
      </c>
      <c r="N3196" s="1292"/>
      <c r="O3196" s="1293"/>
      <c r="P3196" s="1007"/>
    </row>
    <row r="3197" spans="1:16" s="73" customFormat="1" ht="15" customHeight="1" thickBot="1">
      <c r="A3197" s="1425"/>
      <c r="B3197" s="1313"/>
      <c r="C3197" s="1317"/>
      <c r="D3197" s="1318"/>
      <c r="E3197" s="1318"/>
      <c r="F3197" s="1318"/>
      <c r="G3197" s="1318"/>
      <c r="H3197" s="1319"/>
      <c r="I3197" s="1322"/>
      <c r="J3197" s="1323"/>
      <c r="K3197" s="1323"/>
      <c r="L3197" s="1287"/>
      <c r="M3197" s="1294"/>
      <c r="N3197" s="1295"/>
      <c r="O3197" s="1296"/>
      <c r="P3197" s="1007"/>
    </row>
    <row r="3198" spans="1:16" s="73" customFormat="1" ht="19.5" customHeight="1">
      <c r="A3198" s="1425"/>
      <c r="B3198" s="543" t="s">
        <v>210</v>
      </c>
      <c r="C3198" s="1297" t="s">
        <v>21</v>
      </c>
      <c r="D3198" s="1298"/>
      <c r="E3198" s="1298"/>
      <c r="F3198" s="1298"/>
      <c r="G3198" s="1299"/>
      <c r="H3198" s="13" t="s">
        <v>161</v>
      </c>
      <c r="I3198" s="1300">
        <f>VLOOKUP($A3192,'Marks Entry'!$B$9:$FN$108,4,0)</f>
        <v>0</v>
      </c>
      <c r="J3198" s="1300"/>
      <c r="K3198" s="1300"/>
      <c r="L3198" s="1300"/>
      <c r="M3198" s="1300"/>
      <c r="N3198" s="1300"/>
      <c r="O3198" s="1301"/>
      <c r="P3198" s="1007"/>
    </row>
    <row r="3199" spans="1:16" s="73" customFormat="1" ht="19.5" customHeight="1">
      <c r="A3199" s="1425"/>
      <c r="B3199" s="543" t="s">
        <v>210</v>
      </c>
      <c r="C3199" s="1283" t="s">
        <v>23</v>
      </c>
      <c r="D3199" s="1284"/>
      <c r="E3199" s="1284"/>
      <c r="F3199" s="1284"/>
      <c r="G3199" s="1285"/>
      <c r="H3199" s="25" t="s">
        <v>161</v>
      </c>
      <c r="I3199" s="1252">
        <f>VLOOKUP($A3192,'Marks Entry'!$B$9:$FN$108,7,0)</f>
        <v>0</v>
      </c>
      <c r="J3199" s="1252"/>
      <c r="K3199" s="1252"/>
      <c r="L3199" s="1252"/>
      <c r="M3199" s="1252"/>
      <c r="N3199" s="1252"/>
      <c r="O3199" s="1253"/>
      <c r="P3199" s="1007"/>
    </row>
    <row r="3200" spans="1:16" s="73" customFormat="1" ht="19.5" customHeight="1">
      <c r="A3200" s="1425"/>
      <c r="B3200" s="543" t="s">
        <v>210</v>
      </c>
      <c r="C3200" s="1283" t="s">
        <v>24</v>
      </c>
      <c r="D3200" s="1284"/>
      <c r="E3200" s="1284"/>
      <c r="F3200" s="1284"/>
      <c r="G3200" s="1285"/>
      <c r="H3200" s="25" t="s">
        <v>161</v>
      </c>
      <c r="I3200" s="1252">
        <f>VLOOKUP($A3192,'Marks Entry'!$B$9:$FN$108,8,0)</f>
        <v>0</v>
      </c>
      <c r="J3200" s="1252"/>
      <c r="K3200" s="1252"/>
      <c r="L3200" s="1252"/>
      <c r="M3200" s="1252"/>
      <c r="N3200" s="1252"/>
      <c r="O3200" s="1253"/>
      <c r="P3200" s="1007"/>
    </row>
    <row r="3201" spans="1:16" s="73" customFormat="1" ht="19.5" customHeight="1">
      <c r="A3201" s="1425"/>
      <c r="B3201" s="543" t="s">
        <v>210</v>
      </c>
      <c r="C3201" s="1283" t="s">
        <v>55</v>
      </c>
      <c r="D3201" s="1284"/>
      <c r="E3201" s="1284"/>
      <c r="F3201" s="1284"/>
      <c r="G3201" s="1285"/>
      <c r="H3201" s="25" t="s">
        <v>161</v>
      </c>
      <c r="I3201" s="1252">
        <f>VLOOKUP($A3192,'Marks Entry'!$B$9:$FN$108,9,0)</f>
        <v>0</v>
      </c>
      <c r="J3201" s="1252"/>
      <c r="K3201" s="1252"/>
      <c r="L3201" s="1252"/>
      <c r="M3201" s="1252"/>
      <c r="N3201" s="1252"/>
      <c r="O3201" s="1253"/>
      <c r="P3201" s="1007"/>
    </row>
    <row r="3202" spans="1:16" s="73" customFormat="1" ht="19.5" customHeight="1">
      <c r="A3202" s="1425"/>
      <c r="B3202" s="543" t="s">
        <v>210</v>
      </c>
      <c r="C3202" s="1283" t="s">
        <v>56</v>
      </c>
      <c r="D3202" s="1284"/>
      <c r="E3202" s="1284"/>
      <c r="F3202" s="1284"/>
      <c r="G3202" s="1285"/>
      <c r="H3202" s="25" t="s">
        <v>161</v>
      </c>
      <c r="I3202" s="1251" t="str">
        <f>CONCATENATE('Marks Entry'!$G$4,'Marks Entry'!$J$4)</f>
        <v>6(A)</v>
      </c>
      <c r="J3202" s="1252"/>
      <c r="K3202" s="1252"/>
      <c r="L3202" s="1252"/>
      <c r="M3202" s="1252"/>
      <c r="N3202" s="1252"/>
      <c r="O3202" s="1253"/>
      <c r="P3202" s="1007"/>
    </row>
    <row r="3203" spans="1:16" s="73" customFormat="1" ht="19.5" customHeight="1" thickBot="1">
      <c r="A3203" s="1425"/>
      <c r="B3203" s="543" t="s">
        <v>210</v>
      </c>
      <c r="C3203" s="1254" t="s">
        <v>26</v>
      </c>
      <c r="D3203" s="1255"/>
      <c r="E3203" s="1255"/>
      <c r="F3203" s="1255"/>
      <c r="G3203" s="1256"/>
      <c r="H3203" s="61" t="s">
        <v>161</v>
      </c>
      <c r="I3203" s="1257">
        <f>VLOOKUP($A3192,'Marks Entry'!$B$9:$FN$108,10,0)</f>
        <v>0</v>
      </c>
      <c r="J3203" s="1257"/>
      <c r="K3203" s="1257"/>
      <c r="L3203" s="1257"/>
      <c r="M3203" s="1257"/>
      <c r="N3203" s="1257"/>
      <c r="O3203" s="1258"/>
      <c r="P3203" s="1007"/>
    </row>
    <row r="3204" spans="1:16" s="73" customFormat="1" ht="34.5" customHeight="1">
      <c r="A3204" s="1425"/>
      <c r="B3204" s="543" t="s">
        <v>210</v>
      </c>
      <c r="C3204" s="1259" t="s">
        <v>57</v>
      </c>
      <c r="D3204" s="1260"/>
      <c r="E3204" s="525" t="s">
        <v>82</v>
      </c>
      <c r="F3204" s="525" t="s">
        <v>83</v>
      </c>
      <c r="G3204" s="525" t="str">
        <f>'Marks Entry'!$R$5</f>
        <v>No Bag Day Activity</v>
      </c>
      <c r="H3204" s="521" t="s">
        <v>32</v>
      </c>
      <c r="I3204" s="1261" t="s">
        <v>58</v>
      </c>
      <c r="J3204" s="1262"/>
      <c r="K3204" s="522" t="s">
        <v>203</v>
      </c>
      <c r="L3204" s="1263" t="s">
        <v>94</v>
      </c>
      <c r="M3204" s="1264"/>
      <c r="N3204" s="535" t="s">
        <v>86</v>
      </c>
      <c r="O3204" s="1265" t="s">
        <v>101</v>
      </c>
      <c r="P3204" s="1007"/>
    </row>
    <row r="3205" spans="1:16" s="73" customFormat="1" ht="20.45" customHeight="1" thickBot="1">
      <c r="A3205" s="1425"/>
      <c r="B3205" s="543" t="s">
        <v>210</v>
      </c>
      <c r="C3205" s="1267" t="s">
        <v>59</v>
      </c>
      <c r="D3205" s="1268"/>
      <c r="E3205" s="549">
        <f>'Marks Entry'!$N$7</f>
        <v>10</v>
      </c>
      <c r="F3205" s="549">
        <f>'Marks Entry'!$Q$7</f>
        <v>10</v>
      </c>
      <c r="G3205" s="549">
        <f>'Marks Entry'!$T$7</f>
        <v>10</v>
      </c>
      <c r="H3205" s="111">
        <f>SUM(E3205:G3205)</f>
        <v>30</v>
      </c>
      <c r="I3205" s="1269">
        <f>'Marks Entry'!$X$7</f>
        <v>70</v>
      </c>
      <c r="J3205" s="1270"/>
      <c r="K3205" s="531">
        <f>SUM(H3205,I3205)</f>
        <v>100</v>
      </c>
      <c r="L3205" s="1330">
        <f>'Marks Entry'!$AA$7</f>
        <v>100</v>
      </c>
      <c r="M3205" s="1331"/>
      <c r="N3205" s="536">
        <f>H3205+I3205+L3205</f>
        <v>200</v>
      </c>
      <c r="O3205" s="1266"/>
      <c r="P3205" s="1007"/>
    </row>
    <row r="3206" spans="1:16" s="73" customFormat="1" ht="20.45" customHeight="1">
      <c r="A3206" s="1425"/>
      <c r="B3206" s="543" t="s">
        <v>210</v>
      </c>
      <c r="C3206" s="1324" t="str">
        <f>'Marks Entry'!$L$3</f>
        <v>HINDI</v>
      </c>
      <c r="D3206" s="1325"/>
      <c r="E3206" s="527">
        <f>IF($L3195="TC",0,IF($L3195="Nso",0,VLOOKUP($A3192,'Marks Entry'!$B$9:$FN$108,13,0)))</f>
        <v>0</v>
      </c>
      <c r="F3206" s="527">
        <f>IF($L3195="TC",0,IF($L3195="Nso",0,VLOOKUP($A3192,'Marks Entry'!$B$9:$FN$108,16,0)))</f>
        <v>0</v>
      </c>
      <c r="G3206" s="527">
        <f>IF($L3195="TC",0,IF($L3195="Nso",0,VLOOKUP($A3192,'Marks Entry'!$B$9:$FN$108,19,0)))</f>
        <v>0</v>
      </c>
      <c r="H3206" s="528">
        <f>SUM(E3206:G3206)</f>
        <v>0</v>
      </c>
      <c r="I3206" s="1326">
        <f>IF($L3195="TC",0,IF($L3195="Nso",0,VLOOKUP($A3192,'Marks Entry'!$B$9:$FN$108,23,0)))</f>
        <v>0</v>
      </c>
      <c r="J3206" s="1327"/>
      <c r="K3206" s="532">
        <f>SUM(H3206,I3206)</f>
        <v>0</v>
      </c>
      <c r="L3206" s="1328">
        <f>IF($L3195="TC",0,IF($L3195="Nso",0,VLOOKUP($A3192,'Marks Entry'!$B$9:$FN$108,26,0)))</f>
        <v>0</v>
      </c>
      <c r="M3206" s="1329"/>
      <c r="N3206" s="537">
        <f>SUM(H3206,I3206,L3206)</f>
        <v>0</v>
      </c>
      <c r="O3206" s="544" t="str">
        <f>IF($L3195="TC",0,IF($L3195="Nso",0,VLOOKUP($A3192,'Marks Entry'!$B$9:$FN$108,30,0)))</f>
        <v>E</v>
      </c>
      <c r="P3206" s="1007"/>
    </row>
    <row r="3207" spans="1:16" s="73" customFormat="1" ht="20.45" customHeight="1">
      <c r="A3207" s="1425"/>
      <c r="B3207" s="543" t="s">
        <v>210</v>
      </c>
      <c r="C3207" s="1271" t="str">
        <f>'Marks Entry'!$AF$3</f>
        <v>ENGLISH</v>
      </c>
      <c r="D3207" s="1272"/>
      <c r="E3207" s="527">
        <f>IF($L3195="TC",0,IF($L3195="Nso",0,VLOOKUP($A3192,'Marks Entry'!$B$9:$FN$108,33,0)))</f>
        <v>0</v>
      </c>
      <c r="F3207" s="527">
        <f>IF($L3195="TC",0,IF($L3195="Nso",0,VLOOKUP($A3192,'Marks Entry'!$B$9:$FN$108,36,0)))</f>
        <v>0</v>
      </c>
      <c r="G3207" s="527">
        <f>IF($L3195="TC",0,IF($L3195="Nso",0,VLOOKUP($A3192,'Marks Entry'!$B$9:$FN$108,39,0)))</f>
        <v>0</v>
      </c>
      <c r="H3207" s="529">
        <f t="shared" ref="H3207:H3211" si="261">SUM(E3207:G3207)</f>
        <v>0</v>
      </c>
      <c r="I3207" s="1273">
        <f>IF($L3195="TC",0,IF($L3195="Nso",0,VLOOKUP($A3192,'Marks Entry'!$B$9:$FN$108,43,0)))</f>
        <v>0</v>
      </c>
      <c r="J3207" s="1274"/>
      <c r="K3207" s="533">
        <f t="shared" ref="K3207:K3211" si="262">SUM(H3207,I3207)</f>
        <v>0</v>
      </c>
      <c r="L3207" s="1275">
        <f>IF($L3195="TC",0,IF($L3195="Nso",0,VLOOKUP($A3192,'Marks Entry'!$B$9:$FN$108,46,0)))</f>
        <v>0</v>
      </c>
      <c r="M3207" s="1276"/>
      <c r="N3207" s="537">
        <f t="shared" ref="N3207:N3211" si="263">SUM(H3207,I3207,L3207)</f>
        <v>0</v>
      </c>
      <c r="O3207" s="544" t="str">
        <f>IF($L3195="TC",0,IF($L3195="Nso",0,VLOOKUP($A3192,'Marks Entry'!$B$9:$FN$108,50,0)))</f>
        <v>E</v>
      </c>
      <c r="P3207" s="1007"/>
    </row>
    <row r="3208" spans="1:16" s="73" customFormat="1" ht="20.45" customHeight="1">
      <c r="A3208" s="1425"/>
      <c r="B3208" s="543" t="s">
        <v>210</v>
      </c>
      <c r="C3208" s="1271" t="str">
        <f>'Marks Entry'!$AZ$3</f>
        <v>SANSKRIT</v>
      </c>
      <c r="D3208" s="1272"/>
      <c r="E3208" s="527">
        <f>IF($L3195="TC",0,IF($L3195="Nso",0,VLOOKUP($A3192,'Marks Entry'!$B$9:$FN$108,53,0)))</f>
        <v>0</v>
      </c>
      <c r="F3208" s="527">
        <f>IF($L3195="TC",0,IF($L3195="TC",0,IF($L3195="Nso",0,VLOOKUP($A3192,'Marks Entry'!$B$9:$FN$108,56,0))))</f>
        <v>0</v>
      </c>
      <c r="G3208" s="527">
        <f>IF($L3195="TC",0,IF($L3195="TC",0,IF($L3195="Nso",0,VLOOKUP($A3192,'Marks Entry'!$B$9:$FN$108,59,0))))</f>
        <v>0</v>
      </c>
      <c r="H3208" s="529">
        <f t="shared" si="261"/>
        <v>0</v>
      </c>
      <c r="I3208" s="1273">
        <f>IF($L3195="TC",0,IF($L3195="Nso",0,VLOOKUP($A3192,'Marks Entry'!$B$9:$FN$108,63,0)))</f>
        <v>0</v>
      </c>
      <c r="J3208" s="1274"/>
      <c r="K3208" s="533">
        <f t="shared" si="262"/>
        <v>0</v>
      </c>
      <c r="L3208" s="1275">
        <f>IF($L3195="TC",0,IF($L3195="Nso",0,VLOOKUP($A3192,'Marks Entry'!$B$9:$FN$108,66,0)))</f>
        <v>0</v>
      </c>
      <c r="M3208" s="1276"/>
      <c r="N3208" s="537">
        <f t="shared" si="263"/>
        <v>0</v>
      </c>
      <c r="O3208" s="544" t="str">
        <f>IF($L3195="TC",0,IF($L3195="Nso",0,VLOOKUP($A3192,'Marks Entry'!$B$9:$FN$108,70,0)))</f>
        <v>E</v>
      </c>
      <c r="P3208" s="1007"/>
    </row>
    <row r="3209" spans="1:16" s="73" customFormat="1" ht="20.45" customHeight="1">
      <c r="A3209" s="1425"/>
      <c r="B3209" s="543" t="s">
        <v>210</v>
      </c>
      <c r="C3209" s="1271" t="str">
        <f>'Marks Entry'!$BT$3</f>
        <v>SCIENCE</v>
      </c>
      <c r="D3209" s="1272"/>
      <c r="E3209" s="527">
        <f>IF($L3195="TC",0,IF($L3195="Nso",0,VLOOKUP($A3192,'Marks Entry'!$B$9:$FN$108,73,0)))</f>
        <v>0</v>
      </c>
      <c r="F3209" s="527">
        <f>IF($L3195="TC",0,IF($L3195="Nso",0,VLOOKUP($A3192,'Marks Entry'!$B$9:$FN$108,76,0)))</f>
        <v>0</v>
      </c>
      <c r="G3209" s="527">
        <f>IF($L3195="TC",0,IF($L3195="Nso",0,VLOOKUP($A3192,'Marks Entry'!$B$9:$FN$108,79,0)))</f>
        <v>0</v>
      </c>
      <c r="H3209" s="529">
        <f t="shared" si="261"/>
        <v>0</v>
      </c>
      <c r="I3209" s="1273">
        <f>IF($L3195="TC",0,IF($L3195="Nso",0,VLOOKUP($A3192,'Marks Entry'!$B$9:$FN$108,83,0)))</f>
        <v>0</v>
      </c>
      <c r="J3209" s="1274"/>
      <c r="K3209" s="533">
        <f t="shared" si="262"/>
        <v>0</v>
      </c>
      <c r="L3209" s="1275">
        <f>IF($L3195="TC",0,IF($L3195="Nso",0,VLOOKUP($A3192,'Marks Entry'!$B$9:$FN$108,86,0)))</f>
        <v>0</v>
      </c>
      <c r="M3209" s="1276"/>
      <c r="N3209" s="537">
        <f t="shared" si="263"/>
        <v>0</v>
      </c>
      <c r="O3209" s="544" t="str">
        <f>IF($L3195="TC",0,IF($L3195="Nso",0,VLOOKUP($A3192,'Marks Entry'!$B$9:$FN$108,90,0)))</f>
        <v>E</v>
      </c>
      <c r="P3209" s="1007"/>
    </row>
    <row r="3210" spans="1:16" s="73" customFormat="1" ht="20.45" customHeight="1">
      <c r="A3210" s="1425"/>
      <c r="B3210" s="543" t="s">
        <v>210</v>
      </c>
      <c r="C3210" s="1271" t="str">
        <f>'Marks Entry'!$CN$3</f>
        <v>MATHEMATICS</v>
      </c>
      <c r="D3210" s="1272"/>
      <c r="E3210" s="527">
        <f>IF($L3195="TC",0,IF($L3195="Nso",0,VLOOKUP($A3192,'Marks Entry'!$B$9:$FN$108,93,0)))</f>
        <v>0</v>
      </c>
      <c r="F3210" s="527">
        <f>IF($L3195="TC",0,IF($L3195="Nso",0,VLOOKUP($A3192,'Marks Entry'!$B$9:$FN$108,96,0)))</f>
        <v>0</v>
      </c>
      <c r="G3210" s="527">
        <f>IF($L3195="TC",0,IF($L3195="Nso",0,VLOOKUP($A3192,'Marks Entry'!$B$9:$FN$108,99,0)))</f>
        <v>0</v>
      </c>
      <c r="H3210" s="529">
        <f t="shared" si="261"/>
        <v>0</v>
      </c>
      <c r="I3210" s="1273">
        <f>IF($L3195="TC",0,IF($L3195="Nso",0,VLOOKUP($A3192,'Marks Entry'!$B$9:$FN$108,103,0)))</f>
        <v>0</v>
      </c>
      <c r="J3210" s="1274"/>
      <c r="K3210" s="533">
        <f t="shared" si="262"/>
        <v>0</v>
      </c>
      <c r="L3210" s="1275">
        <f>IF($L3195="TC",0,IF($L3195="Nso",0,VLOOKUP($A3192,'Marks Entry'!$B$9:$FN$108,106,0)))</f>
        <v>0</v>
      </c>
      <c r="M3210" s="1276"/>
      <c r="N3210" s="537">
        <f t="shared" si="263"/>
        <v>0</v>
      </c>
      <c r="O3210" s="544" t="str">
        <f>IF($L3195="TC",0,IF($L3195="Nso",0,VLOOKUP($A3192,'Marks Entry'!$B$9:$FN$108,110,0)))</f>
        <v>E</v>
      </c>
      <c r="P3210" s="1007"/>
    </row>
    <row r="3211" spans="1:16" s="73" customFormat="1" ht="20.45" customHeight="1" thickBot="1">
      <c r="A3211" s="1425"/>
      <c r="B3211" s="543" t="s">
        <v>210</v>
      </c>
      <c r="C3211" s="1277" t="str">
        <f>'Marks Entry'!$DH$3</f>
        <v>SOCIAL SCIENCE</v>
      </c>
      <c r="D3211" s="1278"/>
      <c r="E3211" s="527">
        <f>IF($L3195="TC",0,IF($L3195="Nso",0,VLOOKUP($A3192,'Marks Entry'!$B$9:$FN$108,113,0)))</f>
        <v>0</v>
      </c>
      <c r="F3211" s="527">
        <f>IF($L3195="TC",0,IF($L3195="Nso",0,VLOOKUP($A3192,'Marks Entry'!$B$9:$FN$108,116,0)))</f>
        <v>0</v>
      </c>
      <c r="G3211" s="527">
        <f>IF($L3195="TC",0,IF($L3195="Nso",0,VLOOKUP($A3192,'Marks Entry'!$B$9:$FN$108,119,0)))</f>
        <v>0</v>
      </c>
      <c r="H3211" s="530">
        <f t="shared" si="261"/>
        <v>0</v>
      </c>
      <c r="I3211" s="1279">
        <f>IF($L3195="TC",0,IF($L3195="Nso",0,VLOOKUP($A3192,'Marks Entry'!$B$9:$FN$108,123,0)))</f>
        <v>0</v>
      </c>
      <c r="J3211" s="1280"/>
      <c r="K3211" s="534">
        <f t="shared" si="262"/>
        <v>0</v>
      </c>
      <c r="L3211" s="1281">
        <f>IF($L3195="TC",0,IF($L3195="Nso",0,VLOOKUP($A3192,'Marks Entry'!$B$9:$FN$108,126,0)))</f>
        <v>0</v>
      </c>
      <c r="M3211" s="1282"/>
      <c r="N3211" s="537">
        <f t="shared" si="263"/>
        <v>0</v>
      </c>
      <c r="O3211" s="544" t="str">
        <f>IF($L3195="TC",0,IF($L3195="Nso",0,VLOOKUP($A3192,'Marks Entry'!$B$9:$FN$108,130,0)))</f>
        <v>E</v>
      </c>
      <c r="P3211" s="1007"/>
    </row>
    <row r="3212" spans="1:16" s="73" customFormat="1" ht="20.45" customHeight="1">
      <c r="A3212" s="1425"/>
      <c r="B3212" s="543" t="s">
        <v>210</v>
      </c>
      <c r="C3212" s="1350" t="s">
        <v>87</v>
      </c>
      <c r="D3212" s="1351"/>
      <c r="E3212" s="1352"/>
      <c r="F3212" s="1356" t="s">
        <v>88</v>
      </c>
      <c r="G3212" s="1357"/>
      <c r="H3212" s="1358" t="s">
        <v>89</v>
      </c>
      <c r="I3212" s="1358"/>
      <c r="J3212" s="1359" t="s">
        <v>44</v>
      </c>
      <c r="K3212" s="1360"/>
      <c r="L3212" s="236" t="s">
        <v>95</v>
      </c>
      <c r="M3212" s="691" t="s">
        <v>208</v>
      </c>
      <c r="N3212" s="200" t="s">
        <v>42</v>
      </c>
      <c r="O3212" s="545" t="s">
        <v>46</v>
      </c>
      <c r="P3212" s="1007"/>
    </row>
    <row r="3213" spans="1:16" s="73" customFormat="1" ht="20.45" customHeight="1" thickBot="1">
      <c r="A3213" s="1425"/>
      <c r="B3213" s="543" t="s">
        <v>210</v>
      </c>
      <c r="C3213" s="1353"/>
      <c r="D3213" s="1354"/>
      <c r="E3213" s="1355"/>
      <c r="F3213" s="1361">
        <f>IF($L3195="TC",0,IF($L3195="Nso",0,VLOOKUP($A3192,'Marks Entry'!$B$9:$FN$108,161,0)))</f>
        <v>1200</v>
      </c>
      <c r="G3213" s="1362"/>
      <c r="H3213" s="1363">
        <f>IF($L3195="TC",0,IF($L3195="Nso",0,VLOOKUP($A3192,'Marks Entry'!$B$9:$FN$108,162,0)))</f>
        <v>0</v>
      </c>
      <c r="I3213" s="1363"/>
      <c r="J3213" s="1364">
        <f>IF($L3195="TC",0,IF($L3195="Nso",0,VLOOKUP($A3192,'Marks Entry'!$B$9:$FN$108,163,0)))</f>
        <v>0</v>
      </c>
      <c r="K3213" s="1365"/>
      <c r="L3213" s="237" t="str">
        <f>IF($L3195="TC",0,IF($L3195="Nso",0,VLOOKUP($A3192,'Marks Entry'!$B$9:$FN$108,164,0)))</f>
        <v/>
      </c>
      <c r="M3213" s="237" t="str">
        <f>IF($L3195="TC",0,IF($L3195="Nso",0,VLOOKUP($A3192,'Marks Entry'!$B$9:$FN$108,165,0)))</f>
        <v/>
      </c>
      <c r="N3213" s="542" t="str">
        <f>IF($L3195="TC","TC",IF($L3195="Nso","NSO",VLOOKUP($A3192,'Marks Entry'!$B$9:$FN$108,166,0)))</f>
        <v>PROMOTED</v>
      </c>
      <c r="O3213" s="546" t="str">
        <f>IF($L3195="Nso",0,VLOOKUP($A3192,'Marks Entry'!$B$9:$FN$108,168,0))</f>
        <v/>
      </c>
      <c r="P3213" s="1007"/>
    </row>
    <row r="3214" spans="1:16" s="73" customFormat="1" ht="20.45" customHeight="1">
      <c r="A3214" s="1425"/>
      <c r="B3214" s="543" t="s">
        <v>210</v>
      </c>
      <c r="C3214" s="1332" t="s">
        <v>62</v>
      </c>
      <c r="D3214" s="1333"/>
      <c r="E3214" s="1333"/>
      <c r="F3214" s="1333"/>
      <c r="G3214" s="1333"/>
      <c r="H3214" s="1333"/>
      <c r="I3214" s="1334"/>
      <c r="J3214" s="1335" t="s">
        <v>63</v>
      </c>
      <c r="K3214" s="1335"/>
      <c r="L3214" s="1336"/>
      <c r="M3214" s="238">
        <f>IF($L3195="TC",0,IF($L3195="Nso",0,VLOOKUP($A3192,'Marks Entry'!$B$9:$FN$108,158,0)))</f>
        <v>0</v>
      </c>
      <c r="N3214" s="1337" t="s">
        <v>104</v>
      </c>
      <c r="O3214" s="1338"/>
      <c r="P3214" s="1007"/>
    </row>
    <row r="3215" spans="1:16" s="73" customFormat="1" ht="20.45" customHeight="1" thickBot="1">
      <c r="A3215" s="1425"/>
      <c r="B3215" s="543" t="s">
        <v>210</v>
      </c>
      <c r="C3215" s="1339" t="s">
        <v>57</v>
      </c>
      <c r="D3215" s="1340"/>
      <c r="E3215" s="1340"/>
      <c r="F3215" s="1341" t="s">
        <v>168</v>
      </c>
      <c r="G3215" s="1341"/>
      <c r="H3215" s="1341"/>
      <c r="I3215" s="523" t="s">
        <v>50</v>
      </c>
      <c r="J3215" s="1342" t="s">
        <v>64</v>
      </c>
      <c r="K3215" s="1342"/>
      <c r="L3215" s="1343"/>
      <c r="M3215" s="239">
        <f>IF($L3195="TC",0,IF($L3195="Nso",0,VLOOKUP($A3192,'Marks Entry'!$B$9:$FN$108,159,0)))</f>
        <v>0</v>
      </c>
      <c r="N3215" s="1344" t="str">
        <f>IF($L3195="TC",0,IF($L3195="Nso",0,VLOOKUP($A3192,'Marks Entry'!$B$9:$FN$108,160,0)))</f>
        <v/>
      </c>
      <c r="O3215" s="1345"/>
      <c r="P3215" s="1007"/>
    </row>
    <row r="3216" spans="1:16" s="73" customFormat="1" ht="20.45" customHeight="1">
      <c r="A3216" s="1425"/>
      <c r="B3216" s="543" t="s">
        <v>210</v>
      </c>
      <c r="C3216" s="1339"/>
      <c r="D3216" s="1340"/>
      <c r="E3216" s="1340"/>
      <c r="F3216" s="1341"/>
      <c r="G3216" s="1341"/>
      <c r="H3216" s="1341"/>
      <c r="I3216" s="524" t="s">
        <v>102</v>
      </c>
      <c r="J3216" s="1346" t="s">
        <v>65</v>
      </c>
      <c r="K3216" s="1346"/>
      <c r="L3216" s="1347"/>
      <c r="M3216" s="1348" t="str">
        <f>IF($L3195="TC",0,IF($L3195="Nso",0,VLOOKUP($A3192,'Marks Entry'!$B$9:$FN$108,169,0)))</f>
        <v>Need Improvement</v>
      </c>
      <c r="N3216" s="1348"/>
      <c r="O3216" s="1349"/>
      <c r="P3216" s="1007"/>
    </row>
    <row r="3217" spans="1:16" s="73" customFormat="1" ht="20.45" customHeight="1">
      <c r="A3217" s="1425"/>
      <c r="B3217" s="543" t="s">
        <v>210</v>
      </c>
      <c r="C3217" s="1397" t="str">
        <f>'Marks Entry'!$EB$3</f>
        <v>Work Exp.</v>
      </c>
      <c r="D3217" s="1398"/>
      <c r="E3217" s="1399"/>
      <c r="F3217" s="1400" t="str">
        <f>IF($L3195="TC",0,IF($L3195="Nso",0,VLOOKUP($A3192,'Marks Entry'!$B$9:$GM$108,186,0)))</f>
        <v>0/100</v>
      </c>
      <c r="G3217" s="1400"/>
      <c r="H3217" s="1400"/>
      <c r="I3217" s="59" t="str">
        <f>IF($L3195="TC",0,IF($L3195="Nso",0,VLOOKUP($A3192,'Marks Entry'!$B$9:$GM$108,139,0)))</f>
        <v>E</v>
      </c>
      <c r="J3217" s="1401" t="s">
        <v>81</v>
      </c>
      <c r="K3217" s="1401"/>
      <c r="L3217" s="1402"/>
      <c r="M3217" s="1403">
        <f>'Marks Entry'!$AA$2</f>
        <v>45041</v>
      </c>
      <c r="N3217" s="1403"/>
      <c r="O3217" s="1404"/>
      <c r="P3217" s="1007"/>
    </row>
    <row r="3218" spans="1:16" s="73" customFormat="1" ht="20.45" customHeight="1">
      <c r="A3218" s="1425"/>
      <c r="B3218" s="543" t="s">
        <v>210</v>
      </c>
      <c r="C3218" s="1405" t="str">
        <f>'Marks Entry'!$EK$3</f>
        <v>Art Edu.</v>
      </c>
      <c r="D3218" s="1400"/>
      <c r="E3218" s="1400"/>
      <c r="F3218" s="1406" t="str">
        <f>IF($L3195="TC",0,IF($L3195="Nso",0,VLOOKUP($A3192,'Marks Entry'!$B$9:$GM$108,190,0)))</f>
        <v>0/100</v>
      </c>
      <c r="G3218" s="1407"/>
      <c r="H3218" s="1408"/>
      <c r="I3218" s="59" t="str">
        <f>IF($L3195="TC",0,IF($L3195="Nso",0,VLOOKUP($A3192,'Marks Entry'!$B$9:$GM$108,148,0)))</f>
        <v>E</v>
      </c>
      <c r="J3218" s="1409"/>
      <c r="K3218" s="1409"/>
      <c r="L3218" s="1410"/>
      <c r="M3218" s="1410"/>
      <c r="N3218" s="1410"/>
      <c r="O3218" s="1411"/>
      <c r="P3218" s="1007"/>
    </row>
    <row r="3219" spans="1:16" s="73" customFormat="1" ht="20.45" customHeight="1">
      <c r="A3219" s="1425"/>
      <c r="B3219" s="543" t="s">
        <v>210</v>
      </c>
      <c r="C3219" s="1366" t="str">
        <f>'Marks Entry'!$ET$3</f>
        <v>HEALTH &amp; PHY. EDU.</v>
      </c>
      <c r="D3219" s="1367"/>
      <c r="E3219" s="1367"/>
      <c r="F3219" s="1368" t="str">
        <f>IF($L3195="TC",0,IF($L3195="Nso",0,VLOOKUP($A3192,'Marks Entry'!$B$9:$GM$108,194,0)))</f>
        <v>0/100</v>
      </c>
      <c r="G3219" s="1369"/>
      <c r="H3219" s="1370"/>
      <c r="I3219" s="59" t="str">
        <f>IF($L3195="TC",0,IF($L3195="Nso",0,VLOOKUP($A3192,'Marks Entry'!$B$9:$GM$108,157,0)))</f>
        <v>E</v>
      </c>
      <c r="J3219" s="1371" t="s">
        <v>77</v>
      </c>
      <c r="K3219" s="1372"/>
      <c r="L3219" s="1373"/>
      <c r="M3219" s="1377"/>
      <c r="N3219" s="1372"/>
      <c r="O3219" s="1378"/>
      <c r="P3219" s="1007"/>
    </row>
    <row r="3220" spans="1:16" s="73" customFormat="1" ht="20.45" customHeight="1">
      <c r="A3220" s="1425"/>
      <c r="B3220" s="543" t="s">
        <v>210</v>
      </c>
      <c r="C3220" s="1381" t="s">
        <v>66</v>
      </c>
      <c r="D3220" s="1382"/>
      <c r="E3220" s="1382"/>
      <c r="F3220" s="1382"/>
      <c r="G3220" s="1382"/>
      <c r="H3220" s="1382"/>
      <c r="I3220" s="1383"/>
      <c r="J3220" s="1374"/>
      <c r="K3220" s="1375"/>
      <c r="L3220" s="1376"/>
      <c r="M3220" s="1379"/>
      <c r="N3220" s="1375"/>
      <c r="O3220" s="1380"/>
      <c r="P3220" s="1007"/>
    </row>
    <row r="3221" spans="1:16" s="73" customFormat="1" ht="20.45" customHeight="1" thickBot="1">
      <c r="A3221" s="1425"/>
      <c r="B3221" s="543" t="s">
        <v>210</v>
      </c>
      <c r="C3221" s="60" t="s">
        <v>67</v>
      </c>
      <c r="D3221" s="1384" t="s">
        <v>72</v>
      </c>
      <c r="E3221" s="1385"/>
      <c r="F3221" s="1384" t="s">
        <v>73</v>
      </c>
      <c r="G3221" s="1386"/>
      <c r="H3221" s="1386"/>
      <c r="I3221" s="1387"/>
      <c r="J3221" s="1388" t="s">
        <v>78</v>
      </c>
      <c r="K3221" s="1389"/>
      <c r="L3221" s="1389"/>
      <c r="M3221" s="1389"/>
      <c r="N3221" s="1389"/>
      <c r="O3221" s="1390"/>
      <c r="P3221" s="1007"/>
    </row>
    <row r="3222" spans="1:16" s="73" customFormat="1" ht="20.45" customHeight="1">
      <c r="A3222" s="1425"/>
      <c r="B3222" s="543" t="s">
        <v>210</v>
      </c>
      <c r="C3222" s="690" t="s">
        <v>68</v>
      </c>
      <c r="D3222" s="1328" t="s">
        <v>211</v>
      </c>
      <c r="E3222" s="1327"/>
      <c r="F3222" s="1394" t="s">
        <v>74</v>
      </c>
      <c r="G3222" s="1395"/>
      <c r="H3222" s="1395"/>
      <c r="I3222" s="1396"/>
      <c r="J3222" s="1391"/>
      <c r="K3222" s="1392"/>
      <c r="L3222" s="1392"/>
      <c r="M3222" s="1392"/>
      <c r="N3222" s="1392"/>
      <c r="O3222" s="1393"/>
      <c r="P3222" s="1007"/>
    </row>
    <row r="3223" spans="1:16" s="73" customFormat="1" ht="20.45" customHeight="1">
      <c r="A3223" s="1425"/>
      <c r="B3223" s="543" t="s">
        <v>210</v>
      </c>
      <c r="C3223" s="689" t="s">
        <v>69</v>
      </c>
      <c r="D3223" s="1275" t="s">
        <v>212</v>
      </c>
      <c r="E3223" s="1274"/>
      <c r="F3223" s="1413" t="s">
        <v>75</v>
      </c>
      <c r="G3223" s="1414"/>
      <c r="H3223" s="1414"/>
      <c r="I3223" s="1415"/>
      <c r="J3223" s="1391"/>
      <c r="K3223" s="1392"/>
      <c r="L3223" s="1392"/>
      <c r="M3223" s="1392"/>
      <c r="N3223" s="1392"/>
      <c r="O3223" s="1393"/>
      <c r="P3223" s="1007"/>
    </row>
    <row r="3224" spans="1:16" s="73" customFormat="1" ht="20.45" customHeight="1">
      <c r="A3224" s="1425"/>
      <c r="B3224" s="543" t="s">
        <v>210</v>
      </c>
      <c r="C3224" s="689" t="s">
        <v>71</v>
      </c>
      <c r="D3224" s="1275" t="s">
        <v>213</v>
      </c>
      <c r="E3224" s="1274"/>
      <c r="F3224" s="1413" t="s">
        <v>76</v>
      </c>
      <c r="G3224" s="1414"/>
      <c r="H3224" s="1414"/>
      <c r="I3224" s="1415"/>
      <c r="J3224" s="1416" t="s">
        <v>90</v>
      </c>
      <c r="K3224" s="1417"/>
      <c r="L3224" s="1417"/>
      <c r="M3224" s="1417"/>
      <c r="N3224" s="1417"/>
      <c r="O3224" s="1418"/>
      <c r="P3224" s="1007"/>
    </row>
    <row r="3225" spans="1:16" s="73" customFormat="1" ht="20.45" customHeight="1">
      <c r="A3225" s="1425"/>
      <c r="B3225" s="543" t="s">
        <v>210</v>
      </c>
      <c r="C3225" s="689" t="s">
        <v>70</v>
      </c>
      <c r="D3225" s="1275" t="s">
        <v>214</v>
      </c>
      <c r="E3225" s="1274"/>
      <c r="F3225" s="1413" t="s">
        <v>103</v>
      </c>
      <c r="G3225" s="1414"/>
      <c r="H3225" s="1414"/>
      <c r="I3225" s="1415"/>
      <c r="J3225" s="1416"/>
      <c r="K3225" s="1417"/>
      <c r="L3225" s="1417"/>
      <c r="M3225" s="1417"/>
      <c r="N3225" s="1417"/>
      <c r="O3225" s="1418"/>
      <c r="P3225" s="1007"/>
    </row>
    <row r="3226" spans="1:16" s="73" customFormat="1" ht="20.45" customHeight="1" thickBot="1">
      <c r="A3226" s="1425"/>
      <c r="B3226" s="547" t="s">
        <v>210</v>
      </c>
      <c r="C3226" s="548" t="s">
        <v>153</v>
      </c>
      <c r="D3226" s="1281" t="s">
        <v>215</v>
      </c>
      <c r="E3226" s="1280"/>
      <c r="F3226" s="1422" t="s">
        <v>216</v>
      </c>
      <c r="G3226" s="1423"/>
      <c r="H3226" s="1423"/>
      <c r="I3226" s="1424"/>
      <c r="J3226" s="1419"/>
      <c r="K3226" s="1420"/>
      <c r="L3226" s="1420"/>
      <c r="M3226" s="1420"/>
      <c r="N3226" s="1420"/>
      <c r="O3226" s="1421"/>
      <c r="P3226" s="1007"/>
    </row>
    <row r="3227" spans="1:16" s="73" customFormat="1" ht="9.75" customHeight="1">
      <c r="A3227" s="1303"/>
      <c r="B3227" s="1303"/>
      <c r="C3227" s="1303"/>
      <c r="D3227" s="1303"/>
      <c r="E3227" s="1303"/>
      <c r="F3227" s="1303"/>
      <c r="G3227" s="1303"/>
      <c r="H3227" s="1303"/>
      <c r="I3227" s="1303"/>
      <c r="J3227" s="1303"/>
      <c r="K3227" s="1303"/>
      <c r="L3227" s="1303"/>
      <c r="M3227" s="1303"/>
      <c r="N3227" s="1303"/>
      <c r="O3227" s="1303"/>
      <c r="P3227" s="1303"/>
    </row>
    <row r="3228" spans="1:16" s="73" customFormat="1" ht="17.25" customHeight="1" thickBot="1">
      <c r="A3228" s="241">
        <f>A3192+1</f>
        <v>89</v>
      </c>
      <c r="B3228" s="1302" t="s">
        <v>53</v>
      </c>
      <c r="C3228" s="1302"/>
      <c r="D3228" s="1302"/>
      <c r="E3228" s="1302"/>
      <c r="F3228" s="1302"/>
      <c r="G3228" s="1302"/>
      <c r="H3228" s="1302"/>
      <c r="I3228" s="1302"/>
      <c r="J3228" s="1302"/>
      <c r="K3228" s="1302"/>
      <c r="L3228" s="1302"/>
      <c r="M3228" s="1302"/>
      <c r="N3228" s="1302"/>
      <c r="O3228" s="1302"/>
      <c r="P3228" s="1007"/>
    </row>
    <row r="3229" spans="1:16" s="73" customFormat="1" ht="44.25" customHeight="1">
      <c r="A3229" s="1425"/>
      <c r="B3229" s="1304" t="str">
        <f>IF(L3231&gt;0,CONCATENATE(I3231,L3231),0)</f>
        <v>Roll No.:-989</v>
      </c>
      <c r="C3229" s="1306"/>
      <c r="D3229" s="1308" t="str">
        <f>Master!$E$8</f>
        <v>Govt. Sr. Secondary School Raimalwada</v>
      </c>
      <c r="E3229" s="1309"/>
      <c r="F3229" s="1309"/>
      <c r="G3229" s="1309"/>
      <c r="H3229" s="1309"/>
      <c r="I3229" s="1309"/>
      <c r="J3229" s="1309"/>
      <c r="K3229" s="1309"/>
      <c r="L3229" s="1309"/>
      <c r="M3229" s="1309"/>
      <c r="N3229" s="1309"/>
      <c r="O3229" s="1310"/>
      <c r="P3229" s="1007"/>
    </row>
    <row r="3230" spans="1:16" s="73" customFormat="1" ht="26.25" customHeight="1" thickBot="1">
      <c r="A3230" s="1425"/>
      <c r="B3230" s="1305"/>
      <c r="C3230" s="1307"/>
      <c r="D3230" s="1311" t="str">
        <f>Master!$E$11</f>
        <v>P.S.-Bapini (Jodhpur)</v>
      </c>
      <c r="E3230" s="1311"/>
      <c r="F3230" s="1311"/>
      <c r="G3230" s="1311"/>
      <c r="H3230" s="1311"/>
      <c r="I3230" s="1311"/>
      <c r="J3230" s="1311"/>
      <c r="K3230" s="1311"/>
      <c r="L3230" s="1311"/>
      <c r="M3230" s="1311"/>
      <c r="N3230" s="1311"/>
      <c r="O3230" s="1312"/>
      <c r="P3230" s="1007"/>
    </row>
    <row r="3231" spans="1:16" s="73" customFormat="1" ht="15" customHeight="1">
      <c r="A3231" s="1425"/>
      <c r="B3231" s="1313"/>
      <c r="C3231" s="1314" t="s">
        <v>163</v>
      </c>
      <c r="D3231" s="1315"/>
      <c r="E3231" s="1315"/>
      <c r="F3231" s="1315"/>
      <c r="G3231" s="1315"/>
      <c r="H3231" s="1316"/>
      <c r="I3231" s="1320" t="s">
        <v>125</v>
      </c>
      <c r="J3231" s="1321"/>
      <c r="K3231" s="1321"/>
      <c r="L3231" s="1286">
        <f>VLOOKUP(A3228,'Marks Entry'!$B$9:$G$108,6)</f>
        <v>989</v>
      </c>
      <c r="M3231" s="1288" t="str">
        <f>CONCATENATE('Marks Entry'!$C$3,"0",'Marks Entry'!$G$3)</f>
        <v>School U-Dise Code :-08151106901</v>
      </c>
      <c r="N3231" s="1289"/>
      <c r="O3231" s="1290"/>
      <c r="P3231" s="1007"/>
    </row>
    <row r="3232" spans="1:16" s="73" customFormat="1" ht="15" customHeight="1">
      <c r="A3232" s="1425"/>
      <c r="B3232" s="1313"/>
      <c r="C3232" s="1314"/>
      <c r="D3232" s="1315"/>
      <c r="E3232" s="1315"/>
      <c r="F3232" s="1315"/>
      <c r="G3232" s="1315"/>
      <c r="H3232" s="1316"/>
      <c r="I3232" s="1320"/>
      <c r="J3232" s="1321"/>
      <c r="K3232" s="1321"/>
      <c r="L3232" s="1286"/>
      <c r="M3232" s="1291" t="str">
        <f>CONCATENATE('Marks Entry'!$I$3,'Marks Entry'!$J$3)</f>
        <v>Session :-2022-23</v>
      </c>
      <c r="N3232" s="1292"/>
      <c r="O3232" s="1293"/>
      <c r="P3232" s="1007"/>
    </row>
    <row r="3233" spans="1:16" s="73" customFormat="1" ht="15" customHeight="1" thickBot="1">
      <c r="A3233" s="1425"/>
      <c r="B3233" s="1313"/>
      <c r="C3233" s="1317"/>
      <c r="D3233" s="1318"/>
      <c r="E3233" s="1318"/>
      <c r="F3233" s="1318"/>
      <c r="G3233" s="1318"/>
      <c r="H3233" s="1319"/>
      <c r="I3233" s="1322"/>
      <c r="J3233" s="1323"/>
      <c r="K3233" s="1323"/>
      <c r="L3233" s="1287"/>
      <c r="M3233" s="1294"/>
      <c r="N3233" s="1295"/>
      <c r="O3233" s="1296"/>
      <c r="P3233" s="1007"/>
    </row>
    <row r="3234" spans="1:16" s="73" customFormat="1" ht="19.5" customHeight="1">
      <c r="A3234" s="1425"/>
      <c r="B3234" s="543" t="s">
        <v>210</v>
      </c>
      <c r="C3234" s="1297" t="s">
        <v>21</v>
      </c>
      <c r="D3234" s="1298"/>
      <c r="E3234" s="1298"/>
      <c r="F3234" s="1298"/>
      <c r="G3234" s="1299"/>
      <c r="H3234" s="13" t="s">
        <v>161</v>
      </c>
      <c r="I3234" s="1300">
        <f>VLOOKUP($A3228,'Marks Entry'!$B$9:$FN$108,4,0)</f>
        <v>0</v>
      </c>
      <c r="J3234" s="1300"/>
      <c r="K3234" s="1300"/>
      <c r="L3234" s="1300"/>
      <c r="M3234" s="1300"/>
      <c r="N3234" s="1300"/>
      <c r="O3234" s="1301"/>
      <c r="P3234" s="1007"/>
    </row>
    <row r="3235" spans="1:16" s="73" customFormat="1" ht="19.5" customHeight="1">
      <c r="A3235" s="1425"/>
      <c r="B3235" s="543" t="s">
        <v>210</v>
      </c>
      <c r="C3235" s="1283" t="s">
        <v>23</v>
      </c>
      <c r="D3235" s="1284"/>
      <c r="E3235" s="1284"/>
      <c r="F3235" s="1284"/>
      <c r="G3235" s="1285"/>
      <c r="H3235" s="25" t="s">
        <v>161</v>
      </c>
      <c r="I3235" s="1252">
        <f>VLOOKUP($A3228,'Marks Entry'!$B$9:$FN$108,7,0)</f>
        <v>0</v>
      </c>
      <c r="J3235" s="1252"/>
      <c r="K3235" s="1252"/>
      <c r="L3235" s="1252"/>
      <c r="M3235" s="1252"/>
      <c r="N3235" s="1252"/>
      <c r="O3235" s="1253"/>
      <c r="P3235" s="1007"/>
    </row>
    <row r="3236" spans="1:16" s="73" customFormat="1" ht="19.5" customHeight="1">
      <c r="A3236" s="1425"/>
      <c r="B3236" s="543" t="s">
        <v>210</v>
      </c>
      <c r="C3236" s="1283" t="s">
        <v>24</v>
      </c>
      <c r="D3236" s="1284"/>
      <c r="E3236" s="1284"/>
      <c r="F3236" s="1284"/>
      <c r="G3236" s="1285"/>
      <c r="H3236" s="25" t="s">
        <v>161</v>
      </c>
      <c r="I3236" s="1252">
        <f>VLOOKUP($A3228,'Marks Entry'!$B$9:$FN$108,8,0)</f>
        <v>0</v>
      </c>
      <c r="J3236" s="1252"/>
      <c r="K3236" s="1252"/>
      <c r="L3236" s="1252"/>
      <c r="M3236" s="1252"/>
      <c r="N3236" s="1252"/>
      <c r="O3236" s="1253"/>
      <c r="P3236" s="1007"/>
    </row>
    <row r="3237" spans="1:16" s="73" customFormat="1" ht="19.5" customHeight="1">
      <c r="A3237" s="1425"/>
      <c r="B3237" s="543" t="s">
        <v>210</v>
      </c>
      <c r="C3237" s="1283" t="s">
        <v>55</v>
      </c>
      <c r="D3237" s="1284"/>
      <c r="E3237" s="1284"/>
      <c r="F3237" s="1284"/>
      <c r="G3237" s="1285"/>
      <c r="H3237" s="25" t="s">
        <v>161</v>
      </c>
      <c r="I3237" s="1252">
        <f>VLOOKUP($A3228,'Marks Entry'!$B$9:$FN$108,9,0)</f>
        <v>0</v>
      </c>
      <c r="J3237" s="1252"/>
      <c r="K3237" s="1252"/>
      <c r="L3237" s="1252"/>
      <c r="M3237" s="1252"/>
      <c r="N3237" s="1252"/>
      <c r="O3237" s="1253"/>
      <c r="P3237" s="1007"/>
    </row>
    <row r="3238" spans="1:16" s="73" customFormat="1" ht="19.5" customHeight="1">
      <c r="A3238" s="1425"/>
      <c r="B3238" s="543" t="s">
        <v>210</v>
      </c>
      <c r="C3238" s="1283" t="s">
        <v>56</v>
      </c>
      <c r="D3238" s="1284"/>
      <c r="E3238" s="1284"/>
      <c r="F3238" s="1284"/>
      <c r="G3238" s="1285"/>
      <c r="H3238" s="25" t="s">
        <v>161</v>
      </c>
      <c r="I3238" s="1251" t="str">
        <f>CONCATENATE('Marks Entry'!$G$4,'Marks Entry'!$J$4)</f>
        <v>6(A)</v>
      </c>
      <c r="J3238" s="1252"/>
      <c r="K3238" s="1252"/>
      <c r="L3238" s="1252"/>
      <c r="M3238" s="1252"/>
      <c r="N3238" s="1252"/>
      <c r="O3238" s="1253"/>
      <c r="P3238" s="1007"/>
    </row>
    <row r="3239" spans="1:16" s="73" customFormat="1" ht="19.5" customHeight="1" thickBot="1">
      <c r="A3239" s="1425"/>
      <c r="B3239" s="543" t="s">
        <v>210</v>
      </c>
      <c r="C3239" s="1254" t="s">
        <v>26</v>
      </c>
      <c r="D3239" s="1255"/>
      <c r="E3239" s="1255"/>
      <c r="F3239" s="1255"/>
      <c r="G3239" s="1256"/>
      <c r="H3239" s="61" t="s">
        <v>161</v>
      </c>
      <c r="I3239" s="1257">
        <f>VLOOKUP($A3228,'Marks Entry'!$B$9:$FN$108,10,0)</f>
        <v>0</v>
      </c>
      <c r="J3239" s="1257"/>
      <c r="K3239" s="1257"/>
      <c r="L3239" s="1257"/>
      <c r="M3239" s="1257"/>
      <c r="N3239" s="1257"/>
      <c r="O3239" s="1258"/>
      <c r="P3239" s="1007"/>
    </row>
    <row r="3240" spans="1:16" s="73" customFormat="1" ht="34.5" customHeight="1">
      <c r="A3240" s="1425"/>
      <c r="B3240" s="543" t="s">
        <v>210</v>
      </c>
      <c r="C3240" s="1259" t="s">
        <v>57</v>
      </c>
      <c r="D3240" s="1260"/>
      <c r="E3240" s="525" t="s">
        <v>82</v>
      </c>
      <c r="F3240" s="525" t="s">
        <v>83</v>
      </c>
      <c r="G3240" s="525" t="str">
        <f>'Marks Entry'!$R$5</f>
        <v>No Bag Day Activity</v>
      </c>
      <c r="H3240" s="521" t="s">
        <v>32</v>
      </c>
      <c r="I3240" s="1261" t="s">
        <v>58</v>
      </c>
      <c r="J3240" s="1262"/>
      <c r="K3240" s="522" t="s">
        <v>203</v>
      </c>
      <c r="L3240" s="1263" t="s">
        <v>94</v>
      </c>
      <c r="M3240" s="1264"/>
      <c r="N3240" s="535" t="s">
        <v>86</v>
      </c>
      <c r="O3240" s="1265" t="s">
        <v>101</v>
      </c>
      <c r="P3240" s="1007"/>
    </row>
    <row r="3241" spans="1:16" s="73" customFormat="1" ht="20.45" customHeight="1" thickBot="1">
      <c r="A3241" s="1425"/>
      <c r="B3241" s="543" t="s">
        <v>210</v>
      </c>
      <c r="C3241" s="1267" t="s">
        <v>59</v>
      </c>
      <c r="D3241" s="1268"/>
      <c r="E3241" s="549">
        <f>'Marks Entry'!$N$7</f>
        <v>10</v>
      </c>
      <c r="F3241" s="549">
        <f>'Marks Entry'!$Q$7</f>
        <v>10</v>
      </c>
      <c r="G3241" s="549">
        <f>'Marks Entry'!$T$7</f>
        <v>10</v>
      </c>
      <c r="H3241" s="111">
        <f>SUM(E3241:G3241)</f>
        <v>30</v>
      </c>
      <c r="I3241" s="1269">
        <f>'Marks Entry'!$X$7</f>
        <v>70</v>
      </c>
      <c r="J3241" s="1270"/>
      <c r="K3241" s="531">
        <f>SUM(H3241,I3241)</f>
        <v>100</v>
      </c>
      <c r="L3241" s="1330">
        <f>'Marks Entry'!$AA$7</f>
        <v>100</v>
      </c>
      <c r="M3241" s="1331"/>
      <c r="N3241" s="536">
        <f>H3241+I3241+L3241</f>
        <v>200</v>
      </c>
      <c r="O3241" s="1266"/>
      <c r="P3241" s="1007"/>
    </row>
    <row r="3242" spans="1:16" s="73" customFormat="1" ht="20.45" customHeight="1">
      <c r="A3242" s="1425"/>
      <c r="B3242" s="543" t="s">
        <v>210</v>
      </c>
      <c r="C3242" s="1324" t="str">
        <f>'Marks Entry'!$L$3</f>
        <v>HINDI</v>
      </c>
      <c r="D3242" s="1325"/>
      <c r="E3242" s="527">
        <f>IF($L3231="TC",0,IF($L3231="Nso",0,VLOOKUP($A3228,'Marks Entry'!$B$9:$FN$108,13,0)))</f>
        <v>0</v>
      </c>
      <c r="F3242" s="527">
        <f>IF($L3231="TC",0,IF($L3231="Nso",0,VLOOKUP($A3228,'Marks Entry'!$B$9:$FN$108,16,0)))</f>
        <v>0</v>
      </c>
      <c r="G3242" s="527">
        <f>IF($L3231="TC",0,IF($L3231="Nso",0,VLOOKUP($A3228,'Marks Entry'!$B$9:$FN$108,19,0)))</f>
        <v>0</v>
      </c>
      <c r="H3242" s="528">
        <f>SUM(E3242:G3242)</f>
        <v>0</v>
      </c>
      <c r="I3242" s="1326">
        <f>IF($L3231="TC",0,IF($L3231="Nso",0,VLOOKUP($A3228,'Marks Entry'!$B$9:$FN$108,23,0)))</f>
        <v>0</v>
      </c>
      <c r="J3242" s="1327"/>
      <c r="K3242" s="532">
        <f>SUM(H3242,I3242)</f>
        <v>0</v>
      </c>
      <c r="L3242" s="1328">
        <f>IF($L3231="TC",0,IF($L3231="Nso",0,VLOOKUP($A3228,'Marks Entry'!$B$9:$FN$108,26,0)))</f>
        <v>0</v>
      </c>
      <c r="M3242" s="1329"/>
      <c r="N3242" s="537">
        <f>SUM(H3242,I3242,L3242)</f>
        <v>0</v>
      </c>
      <c r="O3242" s="544" t="str">
        <f>IF($L3231="TC",0,IF($L3231="Nso",0,VLOOKUP($A3228,'Marks Entry'!$B$9:$FN$108,30,0)))</f>
        <v>E</v>
      </c>
      <c r="P3242" s="1007"/>
    </row>
    <row r="3243" spans="1:16" s="73" customFormat="1" ht="20.45" customHeight="1">
      <c r="A3243" s="1425"/>
      <c r="B3243" s="543" t="s">
        <v>210</v>
      </c>
      <c r="C3243" s="1271" t="str">
        <f>'Marks Entry'!$AF$3</f>
        <v>ENGLISH</v>
      </c>
      <c r="D3243" s="1272"/>
      <c r="E3243" s="527">
        <f>IF($L3231="TC",0,IF($L3231="Nso",0,VLOOKUP($A3228,'Marks Entry'!$B$9:$FN$108,33,0)))</f>
        <v>0</v>
      </c>
      <c r="F3243" s="527">
        <f>IF($L3231="TC",0,IF($L3231="Nso",0,VLOOKUP($A3228,'Marks Entry'!$B$9:$FN$108,36,0)))</f>
        <v>0</v>
      </c>
      <c r="G3243" s="527">
        <f>IF($L3231="TC",0,IF($L3231="Nso",0,VLOOKUP($A3228,'Marks Entry'!$B$9:$FN$108,39,0)))</f>
        <v>0</v>
      </c>
      <c r="H3243" s="529">
        <f t="shared" ref="H3243:H3247" si="264">SUM(E3243:G3243)</f>
        <v>0</v>
      </c>
      <c r="I3243" s="1273">
        <f>IF($L3231="TC",0,IF($L3231="Nso",0,VLOOKUP($A3228,'Marks Entry'!$B$9:$FN$108,43,0)))</f>
        <v>0</v>
      </c>
      <c r="J3243" s="1274"/>
      <c r="K3243" s="533">
        <f t="shared" ref="K3243:K3247" si="265">SUM(H3243,I3243)</f>
        <v>0</v>
      </c>
      <c r="L3243" s="1275">
        <f>IF($L3231="TC",0,IF($L3231="Nso",0,VLOOKUP($A3228,'Marks Entry'!$B$9:$FN$108,46,0)))</f>
        <v>0</v>
      </c>
      <c r="M3243" s="1276"/>
      <c r="N3243" s="537">
        <f t="shared" ref="N3243:N3247" si="266">SUM(H3243,I3243,L3243)</f>
        <v>0</v>
      </c>
      <c r="O3243" s="544" t="str">
        <f>IF($L3231="TC",0,IF($L3231="Nso",0,VLOOKUP($A3228,'Marks Entry'!$B$9:$FN$108,50,0)))</f>
        <v>E</v>
      </c>
      <c r="P3243" s="1007"/>
    </row>
    <row r="3244" spans="1:16" s="73" customFormat="1" ht="20.45" customHeight="1">
      <c r="A3244" s="1425"/>
      <c r="B3244" s="543" t="s">
        <v>210</v>
      </c>
      <c r="C3244" s="1271" t="str">
        <f>'Marks Entry'!$AZ$3</f>
        <v>SANSKRIT</v>
      </c>
      <c r="D3244" s="1272"/>
      <c r="E3244" s="527">
        <f>IF($L3231="TC",0,IF($L3231="Nso",0,VLOOKUP($A3228,'Marks Entry'!$B$9:$FN$108,53,0)))</f>
        <v>0</v>
      </c>
      <c r="F3244" s="527">
        <f>IF($L3231="TC",0,IF($L3231="TC",0,IF($L3231="Nso",0,VLOOKUP($A3228,'Marks Entry'!$B$9:$FN$108,56,0))))</f>
        <v>0</v>
      </c>
      <c r="G3244" s="527">
        <f>IF($L3231="TC",0,IF($L3231="TC",0,IF($L3231="Nso",0,VLOOKUP($A3228,'Marks Entry'!$B$9:$FN$108,59,0))))</f>
        <v>0</v>
      </c>
      <c r="H3244" s="529">
        <f t="shared" si="264"/>
        <v>0</v>
      </c>
      <c r="I3244" s="1273">
        <f>IF($L3231="TC",0,IF($L3231="Nso",0,VLOOKUP($A3228,'Marks Entry'!$B$9:$FN$108,63,0)))</f>
        <v>0</v>
      </c>
      <c r="J3244" s="1274"/>
      <c r="K3244" s="533">
        <f t="shared" si="265"/>
        <v>0</v>
      </c>
      <c r="L3244" s="1275">
        <f>IF($L3231="TC",0,IF($L3231="Nso",0,VLOOKUP($A3228,'Marks Entry'!$B$9:$FN$108,66,0)))</f>
        <v>0</v>
      </c>
      <c r="M3244" s="1276"/>
      <c r="N3244" s="537">
        <f t="shared" si="266"/>
        <v>0</v>
      </c>
      <c r="O3244" s="544" t="str">
        <f>IF($L3231="TC",0,IF($L3231="Nso",0,VLOOKUP($A3228,'Marks Entry'!$B$9:$FN$108,70,0)))</f>
        <v>E</v>
      </c>
      <c r="P3244" s="1007"/>
    </row>
    <row r="3245" spans="1:16" s="73" customFormat="1" ht="20.45" customHeight="1">
      <c r="A3245" s="1425"/>
      <c r="B3245" s="543" t="s">
        <v>210</v>
      </c>
      <c r="C3245" s="1271" t="str">
        <f>'Marks Entry'!$BT$3</f>
        <v>SCIENCE</v>
      </c>
      <c r="D3245" s="1272"/>
      <c r="E3245" s="527">
        <f>IF($L3231="TC",0,IF($L3231="Nso",0,VLOOKUP($A3228,'Marks Entry'!$B$9:$FN$108,73,0)))</f>
        <v>0</v>
      </c>
      <c r="F3245" s="527">
        <f>IF($L3231="TC",0,IF($L3231="Nso",0,VLOOKUP($A3228,'Marks Entry'!$B$9:$FN$108,76,0)))</f>
        <v>0</v>
      </c>
      <c r="G3245" s="527">
        <f>IF($L3231="TC",0,IF($L3231="Nso",0,VLOOKUP($A3228,'Marks Entry'!$B$9:$FN$108,79,0)))</f>
        <v>0</v>
      </c>
      <c r="H3245" s="529">
        <f t="shared" si="264"/>
        <v>0</v>
      </c>
      <c r="I3245" s="1273">
        <f>IF($L3231="TC",0,IF($L3231="Nso",0,VLOOKUP($A3228,'Marks Entry'!$B$9:$FN$108,83,0)))</f>
        <v>0</v>
      </c>
      <c r="J3245" s="1274"/>
      <c r="K3245" s="533">
        <f t="shared" si="265"/>
        <v>0</v>
      </c>
      <c r="L3245" s="1275">
        <f>IF($L3231="TC",0,IF($L3231="Nso",0,VLOOKUP($A3228,'Marks Entry'!$B$9:$FN$108,86,0)))</f>
        <v>0</v>
      </c>
      <c r="M3245" s="1276"/>
      <c r="N3245" s="537">
        <f t="shared" si="266"/>
        <v>0</v>
      </c>
      <c r="O3245" s="544" t="str">
        <f>IF($L3231="TC",0,IF($L3231="Nso",0,VLOOKUP($A3228,'Marks Entry'!$B$9:$FN$108,90,0)))</f>
        <v>E</v>
      </c>
      <c r="P3245" s="1007"/>
    </row>
    <row r="3246" spans="1:16" s="73" customFormat="1" ht="20.45" customHeight="1">
      <c r="A3246" s="1425"/>
      <c r="B3246" s="543" t="s">
        <v>210</v>
      </c>
      <c r="C3246" s="1271" t="str">
        <f>'Marks Entry'!$CN$3</f>
        <v>MATHEMATICS</v>
      </c>
      <c r="D3246" s="1272"/>
      <c r="E3246" s="527">
        <f>IF($L3231="TC",0,IF($L3231="Nso",0,VLOOKUP($A3228,'Marks Entry'!$B$9:$FN$108,93,0)))</f>
        <v>0</v>
      </c>
      <c r="F3246" s="527">
        <f>IF($L3231="TC",0,IF($L3231="Nso",0,VLOOKUP($A3228,'Marks Entry'!$B$9:$FN$108,96,0)))</f>
        <v>0</v>
      </c>
      <c r="G3246" s="527">
        <f>IF($L3231="TC",0,IF($L3231="Nso",0,VLOOKUP($A3228,'Marks Entry'!$B$9:$FN$108,99,0)))</f>
        <v>0</v>
      </c>
      <c r="H3246" s="529">
        <f t="shared" si="264"/>
        <v>0</v>
      </c>
      <c r="I3246" s="1273">
        <f>IF($L3231="TC",0,IF($L3231="Nso",0,VLOOKUP($A3228,'Marks Entry'!$B$9:$FN$108,103,0)))</f>
        <v>0</v>
      </c>
      <c r="J3246" s="1274"/>
      <c r="K3246" s="533">
        <f t="shared" si="265"/>
        <v>0</v>
      </c>
      <c r="L3246" s="1275">
        <f>IF($L3231="TC",0,IF($L3231="Nso",0,VLOOKUP($A3228,'Marks Entry'!$B$9:$FN$108,106,0)))</f>
        <v>0</v>
      </c>
      <c r="M3246" s="1276"/>
      <c r="N3246" s="537">
        <f t="shared" si="266"/>
        <v>0</v>
      </c>
      <c r="O3246" s="544" t="str">
        <f>IF($L3231="TC",0,IF($L3231="Nso",0,VLOOKUP($A3228,'Marks Entry'!$B$9:$FN$108,110,0)))</f>
        <v>E</v>
      </c>
      <c r="P3246" s="1007"/>
    </row>
    <row r="3247" spans="1:16" s="73" customFormat="1" ht="20.45" customHeight="1" thickBot="1">
      <c r="A3247" s="1425"/>
      <c r="B3247" s="543" t="s">
        <v>210</v>
      </c>
      <c r="C3247" s="1277" t="str">
        <f>'Marks Entry'!$DH$3</f>
        <v>SOCIAL SCIENCE</v>
      </c>
      <c r="D3247" s="1278"/>
      <c r="E3247" s="527">
        <f>IF($L3231="TC",0,IF($L3231="Nso",0,VLOOKUP($A3228,'Marks Entry'!$B$9:$FN$108,113,0)))</f>
        <v>0</v>
      </c>
      <c r="F3247" s="527">
        <f>IF($L3231="TC",0,IF($L3231="Nso",0,VLOOKUP($A3228,'Marks Entry'!$B$9:$FN$108,116,0)))</f>
        <v>0</v>
      </c>
      <c r="G3247" s="527">
        <f>IF($L3231="TC",0,IF($L3231="Nso",0,VLOOKUP($A3228,'Marks Entry'!$B$9:$FN$108,119,0)))</f>
        <v>0</v>
      </c>
      <c r="H3247" s="530">
        <f t="shared" si="264"/>
        <v>0</v>
      </c>
      <c r="I3247" s="1279">
        <f>IF($L3231="TC",0,IF($L3231="Nso",0,VLOOKUP($A3228,'Marks Entry'!$B$9:$FN$108,123,0)))</f>
        <v>0</v>
      </c>
      <c r="J3247" s="1280"/>
      <c r="K3247" s="534">
        <f t="shared" si="265"/>
        <v>0</v>
      </c>
      <c r="L3247" s="1281">
        <f>IF($L3231="TC",0,IF($L3231="Nso",0,VLOOKUP($A3228,'Marks Entry'!$B$9:$FN$108,126,0)))</f>
        <v>0</v>
      </c>
      <c r="M3247" s="1282"/>
      <c r="N3247" s="537">
        <f t="shared" si="266"/>
        <v>0</v>
      </c>
      <c r="O3247" s="544" t="str">
        <f>IF($L3231="TC",0,IF($L3231="Nso",0,VLOOKUP($A3228,'Marks Entry'!$B$9:$FN$108,130,0)))</f>
        <v>E</v>
      </c>
      <c r="P3247" s="1007"/>
    </row>
    <row r="3248" spans="1:16" s="73" customFormat="1" ht="20.45" customHeight="1">
      <c r="A3248" s="1425"/>
      <c r="B3248" s="543" t="s">
        <v>210</v>
      </c>
      <c r="C3248" s="1350" t="s">
        <v>87</v>
      </c>
      <c r="D3248" s="1351"/>
      <c r="E3248" s="1352"/>
      <c r="F3248" s="1356" t="s">
        <v>88</v>
      </c>
      <c r="G3248" s="1357"/>
      <c r="H3248" s="1358" t="s">
        <v>89</v>
      </c>
      <c r="I3248" s="1358"/>
      <c r="J3248" s="1359" t="s">
        <v>44</v>
      </c>
      <c r="K3248" s="1360"/>
      <c r="L3248" s="236" t="s">
        <v>95</v>
      </c>
      <c r="M3248" s="691" t="s">
        <v>208</v>
      </c>
      <c r="N3248" s="200" t="s">
        <v>42</v>
      </c>
      <c r="O3248" s="545" t="s">
        <v>46</v>
      </c>
      <c r="P3248" s="1007"/>
    </row>
    <row r="3249" spans="1:16" s="73" customFormat="1" ht="20.45" customHeight="1" thickBot="1">
      <c r="A3249" s="1425"/>
      <c r="B3249" s="543" t="s">
        <v>210</v>
      </c>
      <c r="C3249" s="1353"/>
      <c r="D3249" s="1354"/>
      <c r="E3249" s="1355"/>
      <c r="F3249" s="1361">
        <f>IF($L3231="TC",0,IF($L3231="Nso",0,VLOOKUP($A3228,'Marks Entry'!$B$9:$FN$108,161,0)))</f>
        <v>1200</v>
      </c>
      <c r="G3249" s="1362"/>
      <c r="H3249" s="1363">
        <f>IF($L3231="TC",0,IF($L3231="Nso",0,VLOOKUP($A3228,'Marks Entry'!$B$9:$FN$108,162,0)))</f>
        <v>0</v>
      </c>
      <c r="I3249" s="1363"/>
      <c r="J3249" s="1364">
        <f>IF($L3231="TC",0,IF($L3231="Nso",0,VLOOKUP($A3228,'Marks Entry'!$B$9:$FN$108,163,0)))</f>
        <v>0</v>
      </c>
      <c r="K3249" s="1365"/>
      <c r="L3249" s="237" t="str">
        <f>IF($L3231="TC",0,IF($L3231="Nso",0,VLOOKUP($A3228,'Marks Entry'!$B$9:$FN$108,164,0)))</f>
        <v/>
      </c>
      <c r="M3249" s="237" t="str">
        <f>IF($L3231="TC",0,IF($L3231="Nso",0,VLOOKUP($A3228,'Marks Entry'!$B$9:$FN$108,165,0)))</f>
        <v/>
      </c>
      <c r="N3249" s="542" t="str">
        <f>IF($L3231="TC","TC",IF($L3231="Nso","NSO",VLOOKUP($A3228,'Marks Entry'!$B$9:$FN$108,166,0)))</f>
        <v>PROMOTED</v>
      </c>
      <c r="O3249" s="546" t="str">
        <f>IF($L3231="Nso",0,VLOOKUP($A3228,'Marks Entry'!$B$9:$FN$108,168,0))</f>
        <v/>
      </c>
      <c r="P3249" s="1007"/>
    </row>
    <row r="3250" spans="1:16" s="73" customFormat="1" ht="20.45" customHeight="1">
      <c r="A3250" s="1425"/>
      <c r="B3250" s="543" t="s">
        <v>210</v>
      </c>
      <c r="C3250" s="1332" t="s">
        <v>62</v>
      </c>
      <c r="D3250" s="1333"/>
      <c r="E3250" s="1333"/>
      <c r="F3250" s="1333"/>
      <c r="G3250" s="1333"/>
      <c r="H3250" s="1333"/>
      <c r="I3250" s="1334"/>
      <c r="J3250" s="1335" t="s">
        <v>63</v>
      </c>
      <c r="K3250" s="1335"/>
      <c r="L3250" s="1336"/>
      <c r="M3250" s="238">
        <f>IF($L3231="TC",0,IF($L3231="Nso",0,VLOOKUP($A3228,'Marks Entry'!$B$9:$FN$108,158,0)))</f>
        <v>0</v>
      </c>
      <c r="N3250" s="1337" t="s">
        <v>104</v>
      </c>
      <c r="O3250" s="1338"/>
      <c r="P3250" s="1007"/>
    </row>
    <row r="3251" spans="1:16" s="73" customFormat="1" ht="20.45" customHeight="1" thickBot="1">
      <c r="A3251" s="1425"/>
      <c r="B3251" s="543" t="s">
        <v>210</v>
      </c>
      <c r="C3251" s="1339" t="s">
        <v>57</v>
      </c>
      <c r="D3251" s="1340"/>
      <c r="E3251" s="1340"/>
      <c r="F3251" s="1341" t="s">
        <v>168</v>
      </c>
      <c r="G3251" s="1341"/>
      <c r="H3251" s="1341"/>
      <c r="I3251" s="523" t="s">
        <v>50</v>
      </c>
      <c r="J3251" s="1342" t="s">
        <v>64</v>
      </c>
      <c r="K3251" s="1342"/>
      <c r="L3251" s="1343"/>
      <c r="M3251" s="239">
        <f>IF($L3231="TC",0,IF($L3231="Nso",0,VLOOKUP($A3228,'Marks Entry'!$B$9:$FN$108,159,0)))</f>
        <v>0</v>
      </c>
      <c r="N3251" s="1344" t="str">
        <f>IF($L3231="TC",0,IF($L3231="Nso",0,VLOOKUP($A3228,'Marks Entry'!$B$9:$FN$108,160,0)))</f>
        <v/>
      </c>
      <c r="O3251" s="1345"/>
      <c r="P3251" s="1007"/>
    </row>
    <row r="3252" spans="1:16" s="73" customFormat="1" ht="20.45" customHeight="1">
      <c r="A3252" s="1425"/>
      <c r="B3252" s="543" t="s">
        <v>210</v>
      </c>
      <c r="C3252" s="1339"/>
      <c r="D3252" s="1340"/>
      <c r="E3252" s="1340"/>
      <c r="F3252" s="1341"/>
      <c r="G3252" s="1341"/>
      <c r="H3252" s="1341"/>
      <c r="I3252" s="524" t="s">
        <v>102</v>
      </c>
      <c r="J3252" s="1346" t="s">
        <v>65</v>
      </c>
      <c r="K3252" s="1346"/>
      <c r="L3252" s="1347"/>
      <c r="M3252" s="1348" t="str">
        <f>IF($L3231="TC",0,IF($L3231="Nso",0,VLOOKUP($A3228,'Marks Entry'!$B$9:$FN$108,169,0)))</f>
        <v>Need Improvement</v>
      </c>
      <c r="N3252" s="1348"/>
      <c r="O3252" s="1349"/>
      <c r="P3252" s="1007"/>
    </row>
    <row r="3253" spans="1:16" s="73" customFormat="1" ht="20.45" customHeight="1">
      <c r="A3253" s="1425"/>
      <c r="B3253" s="543" t="s">
        <v>210</v>
      </c>
      <c r="C3253" s="1397" t="str">
        <f>'Marks Entry'!$EB$3</f>
        <v>Work Exp.</v>
      </c>
      <c r="D3253" s="1398"/>
      <c r="E3253" s="1399"/>
      <c r="F3253" s="1400" t="str">
        <f>IF($L3231="TC",0,IF($L3231="Nso",0,VLOOKUP($A3228,'Marks Entry'!$B$9:$GM$108,186,0)))</f>
        <v>0/100</v>
      </c>
      <c r="G3253" s="1400"/>
      <c r="H3253" s="1400"/>
      <c r="I3253" s="59" t="str">
        <f>IF($L3231="TC",0,IF($L3231="Nso",0,VLOOKUP($A3228,'Marks Entry'!$B$9:$GM$108,139,0)))</f>
        <v>E</v>
      </c>
      <c r="J3253" s="1401" t="s">
        <v>81</v>
      </c>
      <c r="K3253" s="1401"/>
      <c r="L3253" s="1402"/>
      <c r="M3253" s="1403">
        <f>'Marks Entry'!$AA$2</f>
        <v>45041</v>
      </c>
      <c r="N3253" s="1403"/>
      <c r="O3253" s="1404"/>
      <c r="P3253" s="1007"/>
    </row>
    <row r="3254" spans="1:16" s="73" customFormat="1" ht="20.45" customHeight="1">
      <c r="A3254" s="1425"/>
      <c r="B3254" s="543" t="s">
        <v>210</v>
      </c>
      <c r="C3254" s="1405" t="str">
        <f>'Marks Entry'!$EK$3</f>
        <v>Art Edu.</v>
      </c>
      <c r="D3254" s="1400"/>
      <c r="E3254" s="1400"/>
      <c r="F3254" s="1406" t="str">
        <f>IF($L3231="TC",0,IF($L3231="Nso",0,VLOOKUP($A3228,'Marks Entry'!$B$9:$GM$108,190,0)))</f>
        <v>0/100</v>
      </c>
      <c r="G3254" s="1407"/>
      <c r="H3254" s="1408"/>
      <c r="I3254" s="59" t="str">
        <f>IF($L3231="TC",0,IF($L3231="Nso",0,VLOOKUP($A3228,'Marks Entry'!$B$9:$GM$108,148,0)))</f>
        <v>E</v>
      </c>
      <c r="J3254" s="1409"/>
      <c r="K3254" s="1409"/>
      <c r="L3254" s="1410"/>
      <c r="M3254" s="1410"/>
      <c r="N3254" s="1410"/>
      <c r="O3254" s="1411"/>
      <c r="P3254" s="1007"/>
    </row>
    <row r="3255" spans="1:16" s="73" customFormat="1" ht="20.45" customHeight="1">
      <c r="A3255" s="1425"/>
      <c r="B3255" s="543" t="s">
        <v>210</v>
      </c>
      <c r="C3255" s="1366" t="str">
        <f>'Marks Entry'!$ET$3</f>
        <v>HEALTH &amp; PHY. EDU.</v>
      </c>
      <c r="D3255" s="1367"/>
      <c r="E3255" s="1367"/>
      <c r="F3255" s="1368" t="str">
        <f>IF($L3231="TC",0,IF($L3231="Nso",0,VLOOKUP($A3228,'Marks Entry'!$B$9:$GM$108,194,0)))</f>
        <v>0/100</v>
      </c>
      <c r="G3255" s="1369"/>
      <c r="H3255" s="1370"/>
      <c r="I3255" s="59" t="str">
        <f>IF($L3231="TC",0,IF($L3231="Nso",0,VLOOKUP($A3228,'Marks Entry'!$B$9:$GM$108,157,0)))</f>
        <v>E</v>
      </c>
      <c r="J3255" s="1371" t="s">
        <v>77</v>
      </c>
      <c r="K3255" s="1372"/>
      <c r="L3255" s="1373"/>
      <c r="M3255" s="1377"/>
      <c r="N3255" s="1372"/>
      <c r="O3255" s="1378"/>
      <c r="P3255" s="1007"/>
    </row>
    <row r="3256" spans="1:16" s="73" customFormat="1" ht="20.45" customHeight="1">
      <c r="A3256" s="1425"/>
      <c r="B3256" s="543" t="s">
        <v>210</v>
      </c>
      <c r="C3256" s="1381" t="s">
        <v>66</v>
      </c>
      <c r="D3256" s="1382"/>
      <c r="E3256" s="1382"/>
      <c r="F3256" s="1382"/>
      <c r="G3256" s="1382"/>
      <c r="H3256" s="1382"/>
      <c r="I3256" s="1383"/>
      <c r="J3256" s="1374"/>
      <c r="K3256" s="1375"/>
      <c r="L3256" s="1376"/>
      <c r="M3256" s="1379"/>
      <c r="N3256" s="1375"/>
      <c r="O3256" s="1380"/>
      <c r="P3256" s="1007"/>
    </row>
    <row r="3257" spans="1:16" s="73" customFormat="1" ht="20.45" customHeight="1" thickBot="1">
      <c r="A3257" s="1425"/>
      <c r="B3257" s="543" t="s">
        <v>210</v>
      </c>
      <c r="C3257" s="60" t="s">
        <v>67</v>
      </c>
      <c r="D3257" s="1384" t="s">
        <v>72</v>
      </c>
      <c r="E3257" s="1385"/>
      <c r="F3257" s="1384" t="s">
        <v>73</v>
      </c>
      <c r="G3257" s="1386"/>
      <c r="H3257" s="1386"/>
      <c r="I3257" s="1387"/>
      <c r="J3257" s="1388" t="s">
        <v>78</v>
      </c>
      <c r="K3257" s="1389"/>
      <c r="L3257" s="1389"/>
      <c r="M3257" s="1389"/>
      <c r="N3257" s="1389"/>
      <c r="O3257" s="1390"/>
      <c r="P3257" s="1007"/>
    </row>
    <row r="3258" spans="1:16" s="73" customFormat="1" ht="20.45" customHeight="1">
      <c r="A3258" s="1425"/>
      <c r="B3258" s="543" t="s">
        <v>210</v>
      </c>
      <c r="C3258" s="690" t="s">
        <v>68</v>
      </c>
      <c r="D3258" s="1328" t="s">
        <v>211</v>
      </c>
      <c r="E3258" s="1327"/>
      <c r="F3258" s="1394" t="s">
        <v>74</v>
      </c>
      <c r="G3258" s="1395"/>
      <c r="H3258" s="1395"/>
      <c r="I3258" s="1396"/>
      <c r="J3258" s="1391"/>
      <c r="K3258" s="1392"/>
      <c r="L3258" s="1392"/>
      <c r="M3258" s="1392"/>
      <c r="N3258" s="1392"/>
      <c r="O3258" s="1393"/>
      <c r="P3258" s="1007"/>
    </row>
    <row r="3259" spans="1:16" s="73" customFormat="1" ht="20.45" customHeight="1">
      <c r="A3259" s="1425"/>
      <c r="B3259" s="543" t="s">
        <v>210</v>
      </c>
      <c r="C3259" s="689" t="s">
        <v>69</v>
      </c>
      <c r="D3259" s="1275" t="s">
        <v>212</v>
      </c>
      <c r="E3259" s="1274"/>
      <c r="F3259" s="1413" t="s">
        <v>75</v>
      </c>
      <c r="G3259" s="1414"/>
      <c r="H3259" s="1414"/>
      <c r="I3259" s="1415"/>
      <c r="J3259" s="1391"/>
      <c r="K3259" s="1392"/>
      <c r="L3259" s="1392"/>
      <c r="M3259" s="1392"/>
      <c r="N3259" s="1392"/>
      <c r="O3259" s="1393"/>
      <c r="P3259" s="1007"/>
    </row>
    <row r="3260" spans="1:16" s="73" customFormat="1" ht="20.45" customHeight="1">
      <c r="A3260" s="1425"/>
      <c r="B3260" s="543" t="s">
        <v>210</v>
      </c>
      <c r="C3260" s="689" t="s">
        <v>71</v>
      </c>
      <c r="D3260" s="1275" t="s">
        <v>213</v>
      </c>
      <c r="E3260" s="1274"/>
      <c r="F3260" s="1413" t="s">
        <v>76</v>
      </c>
      <c r="G3260" s="1414"/>
      <c r="H3260" s="1414"/>
      <c r="I3260" s="1415"/>
      <c r="J3260" s="1416" t="s">
        <v>90</v>
      </c>
      <c r="K3260" s="1417"/>
      <c r="L3260" s="1417"/>
      <c r="M3260" s="1417"/>
      <c r="N3260" s="1417"/>
      <c r="O3260" s="1418"/>
      <c r="P3260" s="1007"/>
    </row>
    <row r="3261" spans="1:16" s="73" customFormat="1" ht="20.45" customHeight="1">
      <c r="A3261" s="1425"/>
      <c r="B3261" s="543" t="s">
        <v>210</v>
      </c>
      <c r="C3261" s="689" t="s">
        <v>70</v>
      </c>
      <c r="D3261" s="1275" t="s">
        <v>214</v>
      </c>
      <c r="E3261" s="1274"/>
      <c r="F3261" s="1413" t="s">
        <v>103</v>
      </c>
      <c r="G3261" s="1414"/>
      <c r="H3261" s="1414"/>
      <c r="I3261" s="1415"/>
      <c r="J3261" s="1416"/>
      <c r="K3261" s="1417"/>
      <c r="L3261" s="1417"/>
      <c r="M3261" s="1417"/>
      <c r="N3261" s="1417"/>
      <c r="O3261" s="1418"/>
      <c r="P3261" s="1007"/>
    </row>
    <row r="3262" spans="1:16" s="73" customFormat="1" ht="20.45" customHeight="1" thickBot="1">
      <c r="A3262" s="1425"/>
      <c r="B3262" s="547" t="s">
        <v>210</v>
      </c>
      <c r="C3262" s="548" t="s">
        <v>153</v>
      </c>
      <c r="D3262" s="1281" t="s">
        <v>215</v>
      </c>
      <c r="E3262" s="1280"/>
      <c r="F3262" s="1422" t="s">
        <v>216</v>
      </c>
      <c r="G3262" s="1423"/>
      <c r="H3262" s="1423"/>
      <c r="I3262" s="1424"/>
      <c r="J3262" s="1419"/>
      <c r="K3262" s="1420"/>
      <c r="L3262" s="1420"/>
      <c r="M3262" s="1420"/>
      <c r="N3262" s="1420"/>
      <c r="O3262" s="1421"/>
      <c r="P3262" s="1007"/>
    </row>
    <row r="3263" spans="1:16" s="73" customFormat="1" ht="21" customHeight="1">
      <c r="A3263" s="1412"/>
      <c r="B3263" s="1412"/>
      <c r="C3263" s="1412"/>
      <c r="D3263" s="1412"/>
      <c r="E3263" s="1412"/>
      <c r="F3263" s="1412"/>
      <c r="G3263" s="1412"/>
      <c r="H3263" s="1412"/>
      <c r="I3263" s="1412"/>
      <c r="J3263" s="1412"/>
      <c r="K3263" s="1412"/>
      <c r="L3263" s="1412"/>
      <c r="M3263" s="1412"/>
      <c r="N3263" s="1412"/>
      <c r="O3263" s="1412"/>
      <c r="P3263" s="1412"/>
    </row>
    <row r="3264" spans="1:16" s="73" customFormat="1" ht="21" customHeight="1">
      <c r="A3264" s="692"/>
      <c r="B3264" s="688"/>
      <c r="C3264" s="688"/>
      <c r="D3264" s="688"/>
      <c r="E3264" s="688"/>
      <c r="F3264" s="688"/>
      <c r="G3264" s="688"/>
      <c r="H3264" s="688"/>
      <c r="I3264" s="688"/>
      <c r="J3264" s="688"/>
      <c r="K3264" s="688"/>
      <c r="L3264" s="688"/>
      <c r="M3264" s="688"/>
      <c r="N3264" s="688"/>
      <c r="O3264" s="688"/>
      <c r="P3264" s="688"/>
    </row>
    <row r="3265" spans="1:16" s="73" customFormat="1" ht="17.25" customHeight="1" thickBot="1">
      <c r="A3265" s="241">
        <f>A3228+1</f>
        <v>90</v>
      </c>
      <c r="B3265" s="1302" t="s">
        <v>53</v>
      </c>
      <c r="C3265" s="1302"/>
      <c r="D3265" s="1302"/>
      <c r="E3265" s="1302"/>
      <c r="F3265" s="1302"/>
      <c r="G3265" s="1302"/>
      <c r="H3265" s="1302"/>
      <c r="I3265" s="1302"/>
      <c r="J3265" s="1302"/>
      <c r="K3265" s="1302"/>
      <c r="L3265" s="1302"/>
      <c r="M3265" s="1302"/>
      <c r="N3265" s="1302"/>
      <c r="O3265" s="1302"/>
      <c r="P3265" s="1007"/>
    </row>
    <row r="3266" spans="1:16" s="73" customFormat="1" ht="44.25" customHeight="1">
      <c r="A3266" s="1425"/>
      <c r="B3266" s="1304" t="str">
        <f>IF(L3268&gt;0,CONCATENATE(I3268,L3268),0)</f>
        <v>Roll No.:-990</v>
      </c>
      <c r="C3266" s="1306"/>
      <c r="D3266" s="1308" t="str">
        <f>Master!$E$8</f>
        <v>Govt. Sr. Secondary School Raimalwada</v>
      </c>
      <c r="E3266" s="1309"/>
      <c r="F3266" s="1309"/>
      <c r="G3266" s="1309"/>
      <c r="H3266" s="1309"/>
      <c r="I3266" s="1309"/>
      <c r="J3266" s="1309"/>
      <c r="K3266" s="1309"/>
      <c r="L3266" s="1309"/>
      <c r="M3266" s="1309"/>
      <c r="N3266" s="1309"/>
      <c r="O3266" s="1310"/>
      <c r="P3266" s="1007"/>
    </row>
    <row r="3267" spans="1:16" s="73" customFormat="1" ht="26.25" customHeight="1" thickBot="1">
      <c r="A3267" s="1425"/>
      <c r="B3267" s="1305"/>
      <c r="C3267" s="1307"/>
      <c r="D3267" s="1311" t="str">
        <f>Master!$E$11</f>
        <v>P.S.-Bapini (Jodhpur)</v>
      </c>
      <c r="E3267" s="1311"/>
      <c r="F3267" s="1311"/>
      <c r="G3267" s="1311"/>
      <c r="H3267" s="1311"/>
      <c r="I3267" s="1311"/>
      <c r="J3267" s="1311"/>
      <c r="K3267" s="1311"/>
      <c r="L3267" s="1311"/>
      <c r="M3267" s="1311"/>
      <c r="N3267" s="1311"/>
      <c r="O3267" s="1312"/>
      <c r="P3267" s="1007"/>
    </row>
    <row r="3268" spans="1:16" s="73" customFormat="1" ht="15" customHeight="1">
      <c r="A3268" s="1425"/>
      <c r="B3268" s="1313"/>
      <c r="C3268" s="1314" t="s">
        <v>163</v>
      </c>
      <c r="D3268" s="1315"/>
      <c r="E3268" s="1315"/>
      <c r="F3268" s="1315"/>
      <c r="G3268" s="1315"/>
      <c r="H3268" s="1316"/>
      <c r="I3268" s="1320" t="s">
        <v>125</v>
      </c>
      <c r="J3268" s="1321"/>
      <c r="K3268" s="1321"/>
      <c r="L3268" s="1286">
        <f>VLOOKUP(A3265,'Marks Entry'!$B$9:$G$108,6)</f>
        <v>990</v>
      </c>
      <c r="M3268" s="1288" t="str">
        <f>CONCATENATE('Marks Entry'!$C$3,"0",'Marks Entry'!$G$3)</f>
        <v>School U-Dise Code :-08151106901</v>
      </c>
      <c r="N3268" s="1289"/>
      <c r="O3268" s="1290"/>
      <c r="P3268" s="1007"/>
    </row>
    <row r="3269" spans="1:16" s="73" customFormat="1" ht="15" customHeight="1">
      <c r="A3269" s="1425"/>
      <c r="B3269" s="1313"/>
      <c r="C3269" s="1314"/>
      <c r="D3269" s="1315"/>
      <c r="E3269" s="1315"/>
      <c r="F3269" s="1315"/>
      <c r="G3269" s="1315"/>
      <c r="H3269" s="1316"/>
      <c r="I3269" s="1320"/>
      <c r="J3269" s="1321"/>
      <c r="K3269" s="1321"/>
      <c r="L3269" s="1286"/>
      <c r="M3269" s="1291" t="str">
        <f>CONCATENATE('Marks Entry'!$I$3,'Marks Entry'!$J$3)</f>
        <v>Session :-2022-23</v>
      </c>
      <c r="N3269" s="1292"/>
      <c r="O3269" s="1293"/>
      <c r="P3269" s="1007"/>
    </row>
    <row r="3270" spans="1:16" s="73" customFormat="1" ht="15" customHeight="1" thickBot="1">
      <c r="A3270" s="1425"/>
      <c r="B3270" s="1313"/>
      <c r="C3270" s="1317"/>
      <c r="D3270" s="1318"/>
      <c r="E3270" s="1318"/>
      <c r="F3270" s="1318"/>
      <c r="G3270" s="1318"/>
      <c r="H3270" s="1319"/>
      <c r="I3270" s="1322"/>
      <c r="J3270" s="1323"/>
      <c r="K3270" s="1323"/>
      <c r="L3270" s="1287"/>
      <c r="M3270" s="1294"/>
      <c r="N3270" s="1295"/>
      <c r="O3270" s="1296"/>
      <c r="P3270" s="1007"/>
    </row>
    <row r="3271" spans="1:16" s="73" customFormat="1" ht="19.5" customHeight="1">
      <c r="A3271" s="1425"/>
      <c r="B3271" s="543" t="s">
        <v>210</v>
      </c>
      <c r="C3271" s="1297" t="s">
        <v>21</v>
      </c>
      <c r="D3271" s="1298"/>
      <c r="E3271" s="1298"/>
      <c r="F3271" s="1298"/>
      <c r="G3271" s="1299"/>
      <c r="H3271" s="13" t="s">
        <v>161</v>
      </c>
      <c r="I3271" s="1300">
        <f>VLOOKUP($A3265,'Marks Entry'!$B$9:$FN$108,4,0)</f>
        <v>0</v>
      </c>
      <c r="J3271" s="1300"/>
      <c r="K3271" s="1300"/>
      <c r="L3271" s="1300"/>
      <c r="M3271" s="1300"/>
      <c r="N3271" s="1300"/>
      <c r="O3271" s="1301"/>
      <c r="P3271" s="1007"/>
    </row>
    <row r="3272" spans="1:16" s="73" customFormat="1" ht="19.5" customHeight="1">
      <c r="A3272" s="1425"/>
      <c r="B3272" s="543" t="s">
        <v>210</v>
      </c>
      <c r="C3272" s="1283" t="s">
        <v>23</v>
      </c>
      <c r="D3272" s="1284"/>
      <c r="E3272" s="1284"/>
      <c r="F3272" s="1284"/>
      <c r="G3272" s="1285"/>
      <c r="H3272" s="25" t="s">
        <v>161</v>
      </c>
      <c r="I3272" s="1252">
        <f>VLOOKUP($A3265,'Marks Entry'!$B$9:$FN$108,7,0)</f>
        <v>0</v>
      </c>
      <c r="J3272" s="1252"/>
      <c r="K3272" s="1252"/>
      <c r="L3272" s="1252"/>
      <c r="M3272" s="1252"/>
      <c r="N3272" s="1252"/>
      <c r="O3272" s="1253"/>
      <c r="P3272" s="1007"/>
    </row>
    <row r="3273" spans="1:16" s="73" customFormat="1" ht="19.5" customHeight="1">
      <c r="A3273" s="1425"/>
      <c r="B3273" s="543" t="s">
        <v>210</v>
      </c>
      <c r="C3273" s="1283" t="s">
        <v>24</v>
      </c>
      <c r="D3273" s="1284"/>
      <c r="E3273" s="1284"/>
      <c r="F3273" s="1284"/>
      <c r="G3273" s="1285"/>
      <c r="H3273" s="25" t="s">
        <v>161</v>
      </c>
      <c r="I3273" s="1252">
        <f>VLOOKUP($A3265,'Marks Entry'!$B$9:$FN$108,8,0)</f>
        <v>0</v>
      </c>
      <c r="J3273" s="1252"/>
      <c r="K3273" s="1252"/>
      <c r="L3273" s="1252"/>
      <c r="M3273" s="1252"/>
      <c r="N3273" s="1252"/>
      <c r="O3273" s="1253"/>
      <c r="P3273" s="1007"/>
    </row>
    <row r="3274" spans="1:16" s="73" customFormat="1" ht="19.5" customHeight="1">
      <c r="A3274" s="1425"/>
      <c r="B3274" s="543" t="s">
        <v>210</v>
      </c>
      <c r="C3274" s="1283" t="s">
        <v>55</v>
      </c>
      <c r="D3274" s="1284"/>
      <c r="E3274" s="1284"/>
      <c r="F3274" s="1284"/>
      <c r="G3274" s="1285"/>
      <c r="H3274" s="25" t="s">
        <v>161</v>
      </c>
      <c r="I3274" s="1252">
        <f>VLOOKUP($A3265,'Marks Entry'!$B$9:$FN$108,9,0)</f>
        <v>0</v>
      </c>
      <c r="J3274" s="1252"/>
      <c r="K3274" s="1252"/>
      <c r="L3274" s="1252"/>
      <c r="M3274" s="1252"/>
      <c r="N3274" s="1252"/>
      <c r="O3274" s="1253"/>
      <c r="P3274" s="1007"/>
    </row>
    <row r="3275" spans="1:16" s="73" customFormat="1" ht="19.5" customHeight="1">
      <c r="A3275" s="1425"/>
      <c r="B3275" s="543" t="s">
        <v>210</v>
      </c>
      <c r="C3275" s="1283" t="s">
        <v>56</v>
      </c>
      <c r="D3275" s="1284"/>
      <c r="E3275" s="1284"/>
      <c r="F3275" s="1284"/>
      <c r="G3275" s="1285"/>
      <c r="H3275" s="25" t="s">
        <v>161</v>
      </c>
      <c r="I3275" s="1251" t="str">
        <f>CONCATENATE('Marks Entry'!$G$4,'Marks Entry'!$J$4)</f>
        <v>6(A)</v>
      </c>
      <c r="J3275" s="1252"/>
      <c r="K3275" s="1252"/>
      <c r="L3275" s="1252"/>
      <c r="M3275" s="1252"/>
      <c r="N3275" s="1252"/>
      <c r="O3275" s="1253"/>
      <c r="P3275" s="1007"/>
    </row>
    <row r="3276" spans="1:16" s="73" customFormat="1" ht="19.5" customHeight="1" thickBot="1">
      <c r="A3276" s="1425"/>
      <c r="B3276" s="543" t="s">
        <v>210</v>
      </c>
      <c r="C3276" s="1254" t="s">
        <v>26</v>
      </c>
      <c r="D3276" s="1255"/>
      <c r="E3276" s="1255"/>
      <c r="F3276" s="1255"/>
      <c r="G3276" s="1256"/>
      <c r="H3276" s="61" t="s">
        <v>161</v>
      </c>
      <c r="I3276" s="1257">
        <f>VLOOKUP($A3265,'Marks Entry'!$B$9:$FN$108,10,0)</f>
        <v>0</v>
      </c>
      <c r="J3276" s="1257"/>
      <c r="K3276" s="1257"/>
      <c r="L3276" s="1257"/>
      <c r="M3276" s="1257"/>
      <c r="N3276" s="1257"/>
      <c r="O3276" s="1258"/>
      <c r="P3276" s="1007"/>
    </row>
    <row r="3277" spans="1:16" s="73" customFormat="1" ht="34.5" customHeight="1">
      <c r="A3277" s="1425"/>
      <c r="B3277" s="543" t="s">
        <v>210</v>
      </c>
      <c r="C3277" s="1259" t="s">
        <v>57</v>
      </c>
      <c r="D3277" s="1260"/>
      <c r="E3277" s="525" t="s">
        <v>82</v>
      </c>
      <c r="F3277" s="525" t="s">
        <v>83</v>
      </c>
      <c r="G3277" s="525" t="str">
        <f>'Marks Entry'!$R$5</f>
        <v>No Bag Day Activity</v>
      </c>
      <c r="H3277" s="521" t="s">
        <v>32</v>
      </c>
      <c r="I3277" s="1261" t="s">
        <v>58</v>
      </c>
      <c r="J3277" s="1262"/>
      <c r="K3277" s="522" t="s">
        <v>203</v>
      </c>
      <c r="L3277" s="1263" t="s">
        <v>94</v>
      </c>
      <c r="M3277" s="1264"/>
      <c r="N3277" s="535" t="s">
        <v>86</v>
      </c>
      <c r="O3277" s="1265" t="s">
        <v>101</v>
      </c>
      <c r="P3277" s="1007"/>
    </row>
    <row r="3278" spans="1:16" s="73" customFormat="1" ht="20.45" customHeight="1" thickBot="1">
      <c r="A3278" s="1425"/>
      <c r="B3278" s="543" t="s">
        <v>210</v>
      </c>
      <c r="C3278" s="1267" t="s">
        <v>59</v>
      </c>
      <c r="D3278" s="1268"/>
      <c r="E3278" s="549">
        <f>'Marks Entry'!$N$7</f>
        <v>10</v>
      </c>
      <c r="F3278" s="549">
        <f>'Marks Entry'!$Q$7</f>
        <v>10</v>
      </c>
      <c r="G3278" s="549">
        <f>'Marks Entry'!$T$7</f>
        <v>10</v>
      </c>
      <c r="H3278" s="111">
        <f>SUM(E3278:G3278)</f>
        <v>30</v>
      </c>
      <c r="I3278" s="1269">
        <f>'Marks Entry'!$X$7</f>
        <v>70</v>
      </c>
      <c r="J3278" s="1270"/>
      <c r="K3278" s="531">
        <f>SUM(H3278,I3278)</f>
        <v>100</v>
      </c>
      <c r="L3278" s="1330">
        <f>'Marks Entry'!$AA$7</f>
        <v>100</v>
      </c>
      <c r="M3278" s="1331"/>
      <c r="N3278" s="536">
        <f>H3278+I3278+L3278</f>
        <v>200</v>
      </c>
      <c r="O3278" s="1266"/>
      <c r="P3278" s="1007"/>
    </row>
    <row r="3279" spans="1:16" s="73" customFormat="1" ht="20.45" customHeight="1">
      <c r="A3279" s="1425"/>
      <c r="B3279" s="543" t="s">
        <v>210</v>
      </c>
      <c r="C3279" s="1324" t="str">
        <f>'Marks Entry'!$L$3</f>
        <v>HINDI</v>
      </c>
      <c r="D3279" s="1325"/>
      <c r="E3279" s="527">
        <f>IF($L3268="TC",0,IF($L3268="Nso",0,VLOOKUP($A3265,'Marks Entry'!$B$9:$FN$108,13,0)))</f>
        <v>0</v>
      </c>
      <c r="F3279" s="527">
        <f>IF($L3268="TC",0,IF($L3268="Nso",0,VLOOKUP($A3265,'Marks Entry'!$B$9:$FN$108,16,0)))</f>
        <v>0</v>
      </c>
      <c r="G3279" s="527">
        <f>IF($L3268="TC",0,IF($L3268="Nso",0,VLOOKUP($A3265,'Marks Entry'!$B$9:$FN$108,19,0)))</f>
        <v>0</v>
      </c>
      <c r="H3279" s="528">
        <f>SUM(E3279:G3279)</f>
        <v>0</v>
      </c>
      <c r="I3279" s="1326">
        <f>IF($L3268="TC",0,IF($L3268="Nso",0,VLOOKUP($A3265,'Marks Entry'!$B$9:$FN$108,23,0)))</f>
        <v>0</v>
      </c>
      <c r="J3279" s="1327"/>
      <c r="K3279" s="532">
        <f>SUM(H3279,I3279)</f>
        <v>0</v>
      </c>
      <c r="L3279" s="1328">
        <f>IF($L3268="TC",0,IF($L3268="Nso",0,VLOOKUP($A3265,'Marks Entry'!$B$9:$FN$108,26,0)))</f>
        <v>0</v>
      </c>
      <c r="M3279" s="1329"/>
      <c r="N3279" s="537">
        <f>SUM(H3279,I3279,L3279)</f>
        <v>0</v>
      </c>
      <c r="O3279" s="544" t="str">
        <f>IF($L3268="TC",0,IF($L3268="Nso",0,VLOOKUP($A3265,'Marks Entry'!$B$9:$FN$108,30,0)))</f>
        <v>E</v>
      </c>
      <c r="P3279" s="1007"/>
    </row>
    <row r="3280" spans="1:16" s="73" customFormat="1" ht="20.45" customHeight="1">
      <c r="A3280" s="1425"/>
      <c r="B3280" s="543" t="s">
        <v>210</v>
      </c>
      <c r="C3280" s="1271" t="str">
        <f>'Marks Entry'!$AF$3</f>
        <v>ENGLISH</v>
      </c>
      <c r="D3280" s="1272"/>
      <c r="E3280" s="527">
        <f>IF($L3268="TC",0,IF($L3268="Nso",0,VLOOKUP($A3265,'Marks Entry'!$B$9:$FN$108,33,0)))</f>
        <v>0</v>
      </c>
      <c r="F3280" s="527">
        <f>IF($L3268="TC",0,IF($L3268="Nso",0,VLOOKUP($A3265,'Marks Entry'!$B$9:$FN$108,36,0)))</f>
        <v>0</v>
      </c>
      <c r="G3280" s="527">
        <f>IF($L3268="TC",0,IF($L3268="Nso",0,VLOOKUP($A3265,'Marks Entry'!$B$9:$FN$108,39,0)))</f>
        <v>0</v>
      </c>
      <c r="H3280" s="529">
        <f t="shared" ref="H3280:H3284" si="267">SUM(E3280:G3280)</f>
        <v>0</v>
      </c>
      <c r="I3280" s="1273">
        <f>IF($L3268="TC",0,IF($L3268="Nso",0,VLOOKUP($A3265,'Marks Entry'!$B$9:$FN$108,43,0)))</f>
        <v>0</v>
      </c>
      <c r="J3280" s="1274"/>
      <c r="K3280" s="533">
        <f t="shared" ref="K3280:K3284" si="268">SUM(H3280,I3280)</f>
        <v>0</v>
      </c>
      <c r="L3280" s="1275">
        <f>IF($L3268="TC",0,IF($L3268="Nso",0,VLOOKUP($A3265,'Marks Entry'!$B$9:$FN$108,46,0)))</f>
        <v>0</v>
      </c>
      <c r="M3280" s="1276"/>
      <c r="N3280" s="537">
        <f t="shared" ref="N3280:N3284" si="269">SUM(H3280,I3280,L3280)</f>
        <v>0</v>
      </c>
      <c r="O3280" s="544" t="str">
        <f>IF($L3268="TC",0,IF($L3268="Nso",0,VLOOKUP($A3265,'Marks Entry'!$B$9:$FN$108,50,0)))</f>
        <v>E</v>
      </c>
      <c r="P3280" s="1007"/>
    </row>
    <row r="3281" spans="1:16" s="73" customFormat="1" ht="20.45" customHeight="1">
      <c r="A3281" s="1425"/>
      <c r="B3281" s="543" t="s">
        <v>210</v>
      </c>
      <c r="C3281" s="1271" t="str">
        <f>'Marks Entry'!$AZ$3</f>
        <v>SANSKRIT</v>
      </c>
      <c r="D3281" s="1272"/>
      <c r="E3281" s="527">
        <f>IF($L3268="TC",0,IF($L3268="Nso",0,VLOOKUP($A3265,'Marks Entry'!$B$9:$FN$108,53,0)))</f>
        <v>0</v>
      </c>
      <c r="F3281" s="527">
        <f>IF($L3268="TC",0,IF($L3268="TC",0,IF($L3268="Nso",0,VLOOKUP($A3265,'Marks Entry'!$B$9:$FN$108,56,0))))</f>
        <v>0</v>
      </c>
      <c r="G3281" s="527">
        <f>IF($L3268="TC",0,IF($L3268="TC",0,IF($L3268="Nso",0,VLOOKUP($A3265,'Marks Entry'!$B$9:$FN$108,59,0))))</f>
        <v>0</v>
      </c>
      <c r="H3281" s="529">
        <f t="shared" si="267"/>
        <v>0</v>
      </c>
      <c r="I3281" s="1273">
        <f>IF($L3268="TC",0,IF($L3268="Nso",0,VLOOKUP($A3265,'Marks Entry'!$B$9:$FN$108,63,0)))</f>
        <v>0</v>
      </c>
      <c r="J3281" s="1274"/>
      <c r="K3281" s="533">
        <f t="shared" si="268"/>
        <v>0</v>
      </c>
      <c r="L3281" s="1275">
        <f>IF($L3268="TC",0,IF($L3268="Nso",0,VLOOKUP($A3265,'Marks Entry'!$B$9:$FN$108,66,0)))</f>
        <v>0</v>
      </c>
      <c r="M3281" s="1276"/>
      <c r="N3281" s="537">
        <f t="shared" si="269"/>
        <v>0</v>
      </c>
      <c r="O3281" s="544" t="str">
        <f>IF($L3268="TC",0,IF($L3268="Nso",0,VLOOKUP($A3265,'Marks Entry'!$B$9:$FN$108,70,0)))</f>
        <v>E</v>
      </c>
      <c r="P3281" s="1007"/>
    </row>
    <row r="3282" spans="1:16" s="73" customFormat="1" ht="20.45" customHeight="1">
      <c r="A3282" s="1425"/>
      <c r="B3282" s="543" t="s">
        <v>210</v>
      </c>
      <c r="C3282" s="1271" t="str">
        <f>'Marks Entry'!$BT$3</f>
        <v>SCIENCE</v>
      </c>
      <c r="D3282" s="1272"/>
      <c r="E3282" s="527">
        <f>IF($L3268="TC",0,IF($L3268="Nso",0,VLOOKUP($A3265,'Marks Entry'!$B$9:$FN$108,73,0)))</f>
        <v>0</v>
      </c>
      <c r="F3282" s="527">
        <f>IF($L3268="TC",0,IF($L3268="Nso",0,VLOOKUP($A3265,'Marks Entry'!$B$9:$FN$108,76,0)))</f>
        <v>0</v>
      </c>
      <c r="G3282" s="527">
        <f>IF($L3268="TC",0,IF($L3268="Nso",0,VLOOKUP($A3265,'Marks Entry'!$B$9:$FN$108,79,0)))</f>
        <v>0</v>
      </c>
      <c r="H3282" s="529">
        <f t="shared" si="267"/>
        <v>0</v>
      </c>
      <c r="I3282" s="1273">
        <f>IF($L3268="TC",0,IF($L3268="Nso",0,VLOOKUP($A3265,'Marks Entry'!$B$9:$FN$108,83,0)))</f>
        <v>0</v>
      </c>
      <c r="J3282" s="1274"/>
      <c r="K3282" s="533">
        <f t="shared" si="268"/>
        <v>0</v>
      </c>
      <c r="L3282" s="1275">
        <f>IF($L3268="TC",0,IF($L3268="Nso",0,VLOOKUP($A3265,'Marks Entry'!$B$9:$FN$108,86,0)))</f>
        <v>0</v>
      </c>
      <c r="M3282" s="1276"/>
      <c r="N3282" s="537">
        <f t="shared" si="269"/>
        <v>0</v>
      </c>
      <c r="O3282" s="544" t="str">
        <f>IF($L3268="TC",0,IF($L3268="Nso",0,VLOOKUP($A3265,'Marks Entry'!$B$9:$FN$108,90,0)))</f>
        <v>E</v>
      </c>
      <c r="P3282" s="1007"/>
    </row>
    <row r="3283" spans="1:16" s="73" customFormat="1" ht="20.45" customHeight="1">
      <c r="A3283" s="1425"/>
      <c r="B3283" s="543" t="s">
        <v>210</v>
      </c>
      <c r="C3283" s="1271" t="str">
        <f>'Marks Entry'!$CN$3</f>
        <v>MATHEMATICS</v>
      </c>
      <c r="D3283" s="1272"/>
      <c r="E3283" s="527">
        <f>IF($L3268="TC",0,IF($L3268="Nso",0,VLOOKUP($A3265,'Marks Entry'!$B$9:$FN$108,93,0)))</f>
        <v>0</v>
      </c>
      <c r="F3283" s="527">
        <f>IF($L3268="TC",0,IF($L3268="Nso",0,VLOOKUP($A3265,'Marks Entry'!$B$9:$FN$108,96,0)))</f>
        <v>0</v>
      </c>
      <c r="G3283" s="527">
        <f>IF($L3268="TC",0,IF($L3268="Nso",0,VLOOKUP($A3265,'Marks Entry'!$B$9:$FN$108,99,0)))</f>
        <v>0</v>
      </c>
      <c r="H3283" s="529">
        <f t="shared" si="267"/>
        <v>0</v>
      </c>
      <c r="I3283" s="1273">
        <f>IF($L3268="TC",0,IF($L3268="Nso",0,VLOOKUP($A3265,'Marks Entry'!$B$9:$FN$108,103,0)))</f>
        <v>0</v>
      </c>
      <c r="J3283" s="1274"/>
      <c r="K3283" s="533">
        <f t="shared" si="268"/>
        <v>0</v>
      </c>
      <c r="L3283" s="1275">
        <f>IF($L3268="TC",0,IF($L3268="Nso",0,VLOOKUP($A3265,'Marks Entry'!$B$9:$FN$108,106,0)))</f>
        <v>0</v>
      </c>
      <c r="M3283" s="1276"/>
      <c r="N3283" s="537">
        <f t="shared" si="269"/>
        <v>0</v>
      </c>
      <c r="O3283" s="544" t="str">
        <f>IF($L3268="TC",0,IF($L3268="Nso",0,VLOOKUP($A3265,'Marks Entry'!$B$9:$FN$108,110,0)))</f>
        <v>E</v>
      </c>
      <c r="P3283" s="1007"/>
    </row>
    <row r="3284" spans="1:16" s="73" customFormat="1" ht="20.45" customHeight="1" thickBot="1">
      <c r="A3284" s="1425"/>
      <c r="B3284" s="543" t="s">
        <v>210</v>
      </c>
      <c r="C3284" s="1277" t="str">
        <f>'Marks Entry'!$DH$3</f>
        <v>SOCIAL SCIENCE</v>
      </c>
      <c r="D3284" s="1278"/>
      <c r="E3284" s="527">
        <f>IF($L3268="TC",0,IF($L3268="Nso",0,VLOOKUP($A3265,'Marks Entry'!$B$9:$FN$108,113,0)))</f>
        <v>0</v>
      </c>
      <c r="F3284" s="527">
        <f>IF($L3268="TC",0,IF($L3268="Nso",0,VLOOKUP($A3265,'Marks Entry'!$B$9:$FN$108,116,0)))</f>
        <v>0</v>
      </c>
      <c r="G3284" s="527">
        <f>IF($L3268="TC",0,IF($L3268="Nso",0,VLOOKUP($A3265,'Marks Entry'!$B$9:$FN$108,119,0)))</f>
        <v>0</v>
      </c>
      <c r="H3284" s="530">
        <f t="shared" si="267"/>
        <v>0</v>
      </c>
      <c r="I3284" s="1279">
        <f>IF($L3268="TC",0,IF($L3268="Nso",0,VLOOKUP($A3265,'Marks Entry'!$B$9:$FN$108,123,0)))</f>
        <v>0</v>
      </c>
      <c r="J3284" s="1280"/>
      <c r="K3284" s="534">
        <f t="shared" si="268"/>
        <v>0</v>
      </c>
      <c r="L3284" s="1281">
        <f>IF($L3268="TC",0,IF($L3268="Nso",0,VLOOKUP($A3265,'Marks Entry'!$B$9:$FN$108,126,0)))</f>
        <v>0</v>
      </c>
      <c r="M3284" s="1282"/>
      <c r="N3284" s="537">
        <f t="shared" si="269"/>
        <v>0</v>
      </c>
      <c r="O3284" s="544" t="str">
        <f>IF($L3268="TC",0,IF($L3268="Nso",0,VLOOKUP($A3265,'Marks Entry'!$B$9:$FN$108,130,0)))</f>
        <v>E</v>
      </c>
      <c r="P3284" s="1007"/>
    </row>
    <row r="3285" spans="1:16" s="73" customFormat="1" ht="20.45" customHeight="1">
      <c r="A3285" s="1425"/>
      <c r="B3285" s="543" t="s">
        <v>210</v>
      </c>
      <c r="C3285" s="1350" t="s">
        <v>87</v>
      </c>
      <c r="D3285" s="1351"/>
      <c r="E3285" s="1352"/>
      <c r="F3285" s="1356" t="s">
        <v>88</v>
      </c>
      <c r="G3285" s="1357"/>
      <c r="H3285" s="1358" t="s">
        <v>89</v>
      </c>
      <c r="I3285" s="1358"/>
      <c r="J3285" s="1359" t="s">
        <v>44</v>
      </c>
      <c r="K3285" s="1360"/>
      <c r="L3285" s="236" t="s">
        <v>95</v>
      </c>
      <c r="M3285" s="691" t="s">
        <v>208</v>
      </c>
      <c r="N3285" s="200" t="s">
        <v>42</v>
      </c>
      <c r="O3285" s="545" t="s">
        <v>46</v>
      </c>
      <c r="P3285" s="1007"/>
    </row>
    <row r="3286" spans="1:16" s="73" customFormat="1" ht="20.45" customHeight="1" thickBot="1">
      <c r="A3286" s="1425"/>
      <c r="B3286" s="543" t="s">
        <v>210</v>
      </c>
      <c r="C3286" s="1353"/>
      <c r="D3286" s="1354"/>
      <c r="E3286" s="1355"/>
      <c r="F3286" s="1361">
        <f>IF($L3268="TC",0,IF($L3268="Nso",0,VLOOKUP($A3265,'Marks Entry'!$B$9:$FN$108,161,0)))</f>
        <v>1200</v>
      </c>
      <c r="G3286" s="1362"/>
      <c r="H3286" s="1363">
        <f>IF($L3268="TC",0,IF($L3268="Nso",0,VLOOKUP($A3265,'Marks Entry'!$B$9:$FN$108,162,0)))</f>
        <v>0</v>
      </c>
      <c r="I3286" s="1363"/>
      <c r="J3286" s="1364">
        <f>IF($L3268="TC",0,IF($L3268="Nso",0,VLOOKUP($A3265,'Marks Entry'!$B$9:$FN$108,163,0)))</f>
        <v>0</v>
      </c>
      <c r="K3286" s="1365"/>
      <c r="L3286" s="237" t="str">
        <f>IF($L3268="TC",0,IF($L3268="Nso",0,VLOOKUP($A3265,'Marks Entry'!$B$9:$FN$108,164,0)))</f>
        <v/>
      </c>
      <c r="M3286" s="237" t="str">
        <f>IF($L3268="TC",0,IF($L3268="Nso",0,VLOOKUP($A3265,'Marks Entry'!$B$9:$FN$108,165,0)))</f>
        <v/>
      </c>
      <c r="N3286" s="542" t="str">
        <f>IF($L3268="TC","TC",IF($L3268="Nso","NSO",VLOOKUP($A3265,'Marks Entry'!$B$9:$FN$108,166,0)))</f>
        <v>PROMOTED</v>
      </c>
      <c r="O3286" s="546" t="str">
        <f>IF($L3268="Nso",0,VLOOKUP($A3265,'Marks Entry'!$B$9:$FN$108,168,0))</f>
        <v/>
      </c>
      <c r="P3286" s="1007"/>
    </row>
    <row r="3287" spans="1:16" s="73" customFormat="1" ht="20.45" customHeight="1">
      <c r="A3287" s="1425"/>
      <c r="B3287" s="543" t="s">
        <v>210</v>
      </c>
      <c r="C3287" s="1332" t="s">
        <v>62</v>
      </c>
      <c r="D3287" s="1333"/>
      <c r="E3287" s="1333"/>
      <c r="F3287" s="1333"/>
      <c r="G3287" s="1333"/>
      <c r="H3287" s="1333"/>
      <c r="I3287" s="1334"/>
      <c r="J3287" s="1335" t="s">
        <v>63</v>
      </c>
      <c r="K3287" s="1335"/>
      <c r="L3287" s="1336"/>
      <c r="M3287" s="238">
        <f>IF($L3268="TC",0,IF($L3268="Nso",0,VLOOKUP($A3265,'Marks Entry'!$B$9:$FN$108,158,0)))</f>
        <v>0</v>
      </c>
      <c r="N3287" s="1337" t="s">
        <v>104</v>
      </c>
      <c r="O3287" s="1338"/>
      <c r="P3287" s="1007"/>
    </row>
    <row r="3288" spans="1:16" s="73" customFormat="1" ht="20.45" customHeight="1" thickBot="1">
      <c r="A3288" s="1425"/>
      <c r="B3288" s="543" t="s">
        <v>210</v>
      </c>
      <c r="C3288" s="1339" t="s">
        <v>57</v>
      </c>
      <c r="D3288" s="1340"/>
      <c r="E3288" s="1340"/>
      <c r="F3288" s="1341" t="s">
        <v>168</v>
      </c>
      <c r="G3288" s="1341"/>
      <c r="H3288" s="1341"/>
      <c r="I3288" s="523" t="s">
        <v>50</v>
      </c>
      <c r="J3288" s="1342" t="s">
        <v>64</v>
      </c>
      <c r="K3288" s="1342"/>
      <c r="L3288" s="1343"/>
      <c r="M3288" s="239">
        <f>IF($L3268="TC",0,IF($L3268="Nso",0,VLOOKUP($A3265,'Marks Entry'!$B$9:$FN$108,159,0)))</f>
        <v>0</v>
      </c>
      <c r="N3288" s="1344" t="str">
        <f>IF($L3268="TC",0,IF($L3268="Nso",0,VLOOKUP($A3265,'Marks Entry'!$B$9:$FN$108,160,0)))</f>
        <v/>
      </c>
      <c r="O3288" s="1345"/>
      <c r="P3288" s="1007"/>
    </row>
    <row r="3289" spans="1:16" s="73" customFormat="1" ht="20.45" customHeight="1">
      <c r="A3289" s="1425"/>
      <c r="B3289" s="543" t="s">
        <v>210</v>
      </c>
      <c r="C3289" s="1339"/>
      <c r="D3289" s="1340"/>
      <c r="E3289" s="1340"/>
      <c r="F3289" s="1341"/>
      <c r="G3289" s="1341"/>
      <c r="H3289" s="1341"/>
      <c r="I3289" s="524" t="s">
        <v>102</v>
      </c>
      <c r="J3289" s="1346" t="s">
        <v>65</v>
      </c>
      <c r="K3289" s="1346"/>
      <c r="L3289" s="1347"/>
      <c r="M3289" s="1348" t="str">
        <f>IF($L3268="TC",0,IF($L3268="Nso",0,VLOOKUP($A3265,'Marks Entry'!$B$9:$FN$108,169,0)))</f>
        <v>Need Improvement</v>
      </c>
      <c r="N3289" s="1348"/>
      <c r="O3289" s="1349"/>
      <c r="P3289" s="1007"/>
    </row>
    <row r="3290" spans="1:16" s="73" customFormat="1" ht="20.45" customHeight="1">
      <c r="A3290" s="1425"/>
      <c r="B3290" s="543" t="s">
        <v>210</v>
      </c>
      <c r="C3290" s="1397" t="str">
        <f>'Marks Entry'!$EB$3</f>
        <v>Work Exp.</v>
      </c>
      <c r="D3290" s="1398"/>
      <c r="E3290" s="1399"/>
      <c r="F3290" s="1400" t="str">
        <f>IF($L3268="TC",0,IF($L3268="Nso",0,VLOOKUP($A3265,'Marks Entry'!$B$9:$GM$108,186,0)))</f>
        <v>0/100</v>
      </c>
      <c r="G3290" s="1400"/>
      <c r="H3290" s="1400"/>
      <c r="I3290" s="59" t="str">
        <f>IF($L3268="TC",0,IF($L3268="Nso",0,VLOOKUP($A3265,'Marks Entry'!$B$9:$GM$108,139,0)))</f>
        <v>E</v>
      </c>
      <c r="J3290" s="1401" t="s">
        <v>81</v>
      </c>
      <c r="K3290" s="1401"/>
      <c r="L3290" s="1402"/>
      <c r="M3290" s="1403">
        <f>'Marks Entry'!$AA$2</f>
        <v>45041</v>
      </c>
      <c r="N3290" s="1403"/>
      <c r="O3290" s="1404"/>
      <c r="P3290" s="1007"/>
    </row>
    <row r="3291" spans="1:16" s="73" customFormat="1" ht="20.45" customHeight="1">
      <c r="A3291" s="1425"/>
      <c r="B3291" s="543" t="s">
        <v>210</v>
      </c>
      <c r="C3291" s="1405" t="str">
        <f>'Marks Entry'!$EK$3</f>
        <v>Art Edu.</v>
      </c>
      <c r="D3291" s="1400"/>
      <c r="E3291" s="1400"/>
      <c r="F3291" s="1406" t="str">
        <f>IF($L3268="TC",0,IF($L3268="Nso",0,VLOOKUP($A3265,'Marks Entry'!$B$9:$GM$108,190,0)))</f>
        <v>0/100</v>
      </c>
      <c r="G3291" s="1407"/>
      <c r="H3291" s="1408"/>
      <c r="I3291" s="59" t="str">
        <f>IF($L3268="TC",0,IF($L3268="Nso",0,VLOOKUP($A3265,'Marks Entry'!$B$9:$GM$108,148,0)))</f>
        <v>E</v>
      </c>
      <c r="J3291" s="1409"/>
      <c r="K3291" s="1409"/>
      <c r="L3291" s="1410"/>
      <c r="M3291" s="1410"/>
      <c r="N3291" s="1410"/>
      <c r="O3291" s="1411"/>
      <c r="P3291" s="1007"/>
    </row>
    <row r="3292" spans="1:16" s="73" customFormat="1" ht="20.45" customHeight="1">
      <c r="A3292" s="1425"/>
      <c r="B3292" s="543" t="s">
        <v>210</v>
      </c>
      <c r="C3292" s="1366" t="str">
        <f>'Marks Entry'!$ET$3</f>
        <v>HEALTH &amp; PHY. EDU.</v>
      </c>
      <c r="D3292" s="1367"/>
      <c r="E3292" s="1367"/>
      <c r="F3292" s="1368" t="str">
        <f>IF($L3268="TC",0,IF($L3268="Nso",0,VLOOKUP($A3265,'Marks Entry'!$B$9:$GM$108,194,0)))</f>
        <v>0/100</v>
      </c>
      <c r="G3292" s="1369"/>
      <c r="H3292" s="1370"/>
      <c r="I3292" s="59" t="str">
        <f>IF($L3268="TC",0,IF($L3268="Nso",0,VLOOKUP($A3265,'Marks Entry'!$B$9:$GM$108,157,0)))</f>
        <v>E</v>
      </c>
      <c r="J3292" s="1371" t="s">
        <v>77</v>
      </c>
      <c r="K3292" s="1372"/>
      <c r="L3292" s="1373"/>
      <c r="M3292" s="1377"/>
      <c r="N3292" s="1372"/>
      <c r="O3292" s="1378"/>
      <c r="P3292" s="1007"/>
    </row>
    <row r="3293" spans="1:16" s="73" customFormat="1" ht="20.45" customHeight="1">
      <c r="A3293" s="1425"/>
      <c r="B3293" s="543" t="s">
        <v>210</v>
      </c>
      <c r="C3293" s="1381" t="s">
        <v>66</v>
      </c>
      <c r="D3293" s="1382"/>
      <c r="E3293" s="1382"/>
      <c r="F3293" s="1382"/>
      <c r="G3293" s="1382"/>
      <c r="H3293" s="1382"/>
      <c r="I3293" s="1383"/>
      <c r="J3293" s="1374"/>
      <c r="K3293" s="1375"/>
      <c r="L3293" s="1376"/>
      <c r="M3293" s="1379"/>
      <c r="N3293" s="1375"/>
      <c r="O3293" s="1380"/>
      <c r="P3293" s="1007"/>
    </row>
    <row r="3294" spans="1:16" s="73" customFormat="1" ht="20.45" customHeight="1" thickBot="1">
      <c r="A3294" s="1425"/>
      <c r="B3294" s="543" t="s">
        <v>210</v>
      </c>
      <c r="C3294" s="60" t="s">
        <v>67</v>
      </c>
      <c r="D3294" s="1384" t="s">
        <v>72</v>
      </c>
      <c r="E3294" s="1385"/>
      <c r="F3294" s="1384" t="s">
        <v>73</v>
      </c>
      <c r="G3294" s="1386"/>
      <c r="H3294" s="1386"/>
      <c r="I3294" s="1387"/>
      <c r="J3294" s="1388" t="s">
        <v>78</v>
      </c>
      <c r="K3294" s="1389"/>
      <c r="L3294" s="1389"/>
      <c r="M3294" s="1389"/>
      <c r="N3294" s="1389"/>
      <c r="O3294" s="1390"/>
      <c r="P3294" s="1007"/>
    </row>
    <row r="3295" spans="1:16" s="73" customFormat="1" ht="20.45" customHeight="1">
      <c r="A3295" s="1425"/>
      <c r="B3295" s="543" t="s">
        <v>210</v>
      </c>
      <c r="C3295" s="690" t="s">
        <v>68</v>
      </c>
      <c r="D3295" s="1328" t="s">
        <v>211</v>
      </c>
      <c r="E3295" s="1327"/>
      <c r="F3295" s="1394" t="s">
        <v>74</v>
      </c>
      <c r="G3295" s="1395"/>
      <c r="H3295" s="1395"/>
      <c r="I3295" s="1396"/>
      <c r="J3295" s="1391"/>
      <c r="K3295" s="1392"/>
      <c r="L3295" s="1392"/>
      <c r="M3295" s="1392"/>
      <c r="N3295" s="1392"/>
      <c r="O3295" s="1393"/>
      <c r="P3295" s="1007"/>
    </row>
    <row r="3296" spans="1:16" s="73" customFormat="1" ht="20.45" customHeight="1">
      <c r="A3296" s="1425"/>
      <c r="B3296" s="543" t="s">
        <v>210</v>
      </c>
      <c r="C3296" s="689" t="s">
        <v>69</v>
      </c>
      <c r="D3296" s="1275" t="s">
        <v>212</v>
      </c>
      <c r="E3296" s="1274"/>
      <c r="F3296" s="1413" t="s">
        <v>75</v>
      </c>
      <c r="G3296" s="1414"/>
      <c r="H3296" s="1414"/>
      <c r="I3296" s="1415"/>
      <c r="J3296" s="1391"/>
      <c r="K3296" s="1392"/>
      <c r="L3296" s="1392"/>
      <c r="M3296" s="1392"/>
      <c r="N3296" s="1392"/>
      <c r="O3296" s="1393"/>
      <c r="P3296" s="1007"/>
    </row>
    <row r="3297" spans="1:16" s="73" customFormat="1" ht="20.45" customHeight="1">
      <c r="A3297" s="1425"/>
      <c r="B3297" s="543" t="s">
        <v>210</v>
      </c>
      <c r="C3297" s="689" t="s">
        <v>71</v>
      </c>
      <c r="D3297" s="1275" t="s">
        <v>213</v>
      </c>
      <c r="E3297" s="1274"/>
      <c r="F3297" s="1413" t="s">
        <v>76</v>
      </c>
      <c r="G3297" s="1414"/>
      <c r="H3297" s="1414"/>
      <c r="I3297" s="1415"/>
      <c r="J3297" s="1416" t="s">
        <v>90</v>
      </c>
      <c r="K3297" s="1417"/>
      <c r="L3297" s="1417"/>
      <c r="M3297" s="1417"/>
      <c r="N3297" s="1417"/>
      <c r="O3297" s="1418"/>
      <c r="P3297" s="1007"/>
    </row>
    <row r="3298" spans="1:16" s="73" customFormat="1" ht="20.45" customHeight="1">
      <c r="A3298" s="1425"/>
      <c r="B3298" s="543" t="s">
        <v>210</v>
      </c>
      <c r="C3298" s="689" t="s">
        <v>70</v>
      </c>
      <c r="D3298" s="1275" t="s">
        <v>214</v>
      </c>
      <c r="E3298" s="1274"/>
      <c r="F3298" s="1413" t="s">
        <v>103</v>
      </c>
      <c r="G3298" s="1414"/>
      <c r="H3298" s="1414"/>
      <c r="I3298" s="1415"/>
      <c r="J3298" s="1416"/>
      <c r="K3298" s="1417"/>
      <c r="L3298" s="1417"/>
      <c r="M3298" s="1417"/>
      <c r="N3298" s="1417"/>
      <c r="O3298" s="1418"/>
      <c r="P3298" s="1007"/>
    </row>
    <row r="3299" spans="1:16" s="73" customFormat="1" ht="20.45" customHeight="1" thickBot="1">
      <c r="A3299" s="1425"/>
      <c r="B3299" s="547" t="s">
        <v>210</v>
      </c>
      <c r="C3299" s="548" t="s">
        <v>153</v>
      </c>
      <c r="D3299" s="1281" t="s">
        <v>215</v>
      </c>
      <c r="E3299" s="1280"/>
      <c r="F3299" s="1422" t="s">
        <v>216</v>
      </c>
      <c r="G3299" s="1423"/>
      <c r="H3299" s="1423"/>
      <c r="I3299" s="1424"/>
      <c r="J3299" s="1419"/>
      <c r="K3299" s="1420"/>
      <c r="L3299" s="1420"/>
      <c r="M3299" s="1420"/>
      <c r="N3299" s="1420"/>
      <c r="O3299" s="1421"/>
      <c r="P3299" s="1007"/>
    </row>
    <row r="3300" spans="1:16" s="73" customFormat="1" ht="9.75" customHeight="1">
      <c r="A3300" s="1303"/>
      <c r="B3300" s="1303"/>
      <c r="C3300" s="1303"/>
      <c r="D3300" s="1303"/>
      <c r="E3300" s="1303"/>
      <c r="F3300" s="1303"/>
      <c r="G3300" s="1303"/>
      <c r="H3300" s="1303"/>
      <c r="I3300" s="1303"/>
      <c r="J3300" s="1303"/>
      <c r="K3300" s="1303"/>
      <c r="L3300" s="1303"/>
      <c r="M3300" s="1303"/>
      <c r="N3300" s="1303"/>
      <c r="O3300" s="1303"/>
      <c r="P3300" s="1303"/>
    </row>
    <row r="3301" spans="1:16" hidden="1"/>
    <row r="3302" spans="1:16" s="73" customFormat="1" ht="17.25" customHeight="1" thickBot="1">
      <c r="A3302" s="241">
        <f>A3265+1</f>
        <v>91</v>
      </c>
      <c r="B3302" s="1302" t="s">
        <v>53</v>
      </c>
      <c r="C3302" s="1302"/>
      <c r="D3302" s="1302"/>
      <c r="E3302" s="1302"/>
      <c r="F3302" s="1302"/>
      <c r="G3302" s="1302"/>
      <c r="H3302" s="1302"/>
      <c r="I3302" s="1302"/>
      <c r="J3302" s="1302"/>
      <c r="K3302" s="1302"/>
      <c r="L3302" s="1302"/>
      <c r="M3302" s="1302"/>
      <c r="N3302" s="1302"/>
      <c r="O3302" s="1302"/>
      <c r="P3302" s="1007"/>
    </row>
    <row r="3303" spans="1:16" s="73" customFormat="1" ht="44.25" customHeight="1">
      <c r="A3303" s="1425"/>
      <c r="B3303" s="1304" t="str">
        <f>IF(L3305&gt;0,CONCATENATE(I3305,L3305),0)</f>
        <v>Roll No.:-991</v>
      </c>
      <c r="C3303" s="1306"/>
      <c r="D3303" s="1308" t="str">
        <f>Master!$E$8</f>
        <v>Govt. Sr. Secondary School Raimalwada</v>
      </c>
      <c r="E3303" s="1309"/>
      <c r="F3303" s="1309"/>
      <c r="G3303" s="1309"/>
      <c r="H3303" s="1309"/>
      <c r="I3303" s="1309"/>
      <c r="J3303" s="1309"/>
      <c r="K3303" s="1309"/>
      <c r="L3303" s="1309"/>
      <c r="M3303" s="1309"/>
      <c r="N3303" s="1309"/>
      <c r="O3303" s="1310"/>
      <c r="P3303" s="1007"/>
    </row>
    <row r="3304" spans="1:16" s="73" customFormat="1" ht="26.25" customHeight="1" thickBot="1">
      <c r="A3304" s="1425"/>
      <c r="B3304" s="1305"/>
      <c r="C3304" s="1307"/>
      <c r="D3304" s="1311" t="str">
        <f>Master!$E$11</f>
        <v>P.S.-Bapini (Jodhpur)</v>
      </c>
      <c r="E3304" s="1311"/>
      <c r="F3304" s="1311"/>
      <c r="G3304" s="1311"/>
      <c r="H3304" s="1311"/>
      <c r="I3304" s="1311"/>
      <c r="J3304" s="1311"/>
      <c r="K3304" s="1311"/>
      <c r="L3304" s="1311"/>
      <c r="M3304" s="1311"/>
      <c r="N3304" s="1311"/>
      <c r="O3304" s="1312"/>
      <c r="P3304" s="1007"/>
    </row>
    <row r="3305" spans="1:16" s="73" customFormat="1" ht="15" customHeight="1">
      <c r="A3305" s="1425"/>
      <c r="B3305" s="1313"/>
      <c r="C3305" s="1314" t="s">
        <v>163</v>
      </c>
      <c r="D3305" s="1315"/>
      <c r="E3305" s="1315"/>
      <c r="F3305" s="1315"/>
      <c r="G3305" s="1315"/>
      <c r="H3305" s="1316"/>
      <c r="I3305" s="1320" t="s">
        <v>125</v>
      </c>
      <c r="J3305" s="1321"/>
      <c r="K3305" s="1321"/>
      <c r="L3305" s="1286">
        <f>VLOOKUP(A3302,'Marks Entry'!$B$9:$G$108,6)</f>
        <v>991</v>
      </c>
      <c r="M3305" s="1288" t="str">
        <f>CONCATENATE('Marks Entry'!$C$3,"0",'Marks Entry'!$G$3)</f>
        <v>School U-Dise Code :-08151106901</v>
      </c>
      <c r="N3305" s="1289"/>
      <c r="O3305" s="1290"/>
      <c r="P3305" s="1007"/>
    </row>
    <row r="3306" spans="1:16" s="73" customFormat="1" ht="15" customHeight="1">
      <c r="A3306" s="1425"/>
      <c r="B3306" s="1313"/>
      <c r="C3306" s="1314"/>
      <c r="D3306" s="1315"/>
      <c r="E3306" s="1315"/>
      <c r="F3306" s="1315"/>
      <c r="G3306" s="1315"/>
      <c r="H3306" s="1316"/>
      <c r="I3306" s="1320"/>
      <c r="J3306" s="1321"/>
      <c r="K3306" s="1321"/>
      <c r="L3306" s="1286"/>
      <c r="M3306" s="1291" t="str">
        <f>CONCATENATE('Marks Entry'!$I$3,'Marks Entry'!$J$3)</f>
        <v>Session :-2022-23</v>
      </c>
      <c r="N3306" s="1292"/>
      <c r="O3306" s="1293"/>
      <c r="P3306" s="1007"/>
    </row>
    <row r="3307" spans="1:16" s="73" customFormat="1" ht="15" customHeight="1" thickBot="1">
      <c r="A3307" s="1425"/>
      <c r="B3307" s="1313"/>
      <c r="C3307" s="1317"/>
      <c r="D3307" s="1318"/>
      <c r="E3307" s="1318"/>
      <c r="F3307" s="1318"/>
      <c r="G3307" s="1318"/>
      <c r="H3307" s="1319"/>
      <c r="I3307" s="1322"/>
      <c r="J3307" s="1323"/>
      <c r="K3307" s="1323"/>
      <c r="L3307" s="1287"/>
      <c r="M3307" s="1294"/>
      <c r="N3307" s="1295"/>
      <c r="O3307" s="1296"/>
      <c r="P3307" s="1007"/>
    </row>
    <row r="3308" spans="1:16" s="73" customFormat="1" ht="19.5" customHeight="1">
      <c r="A3308" s="1425"/>
      <c r="B3308" s="543" t="s">
        <v>210</v>
      </c>
      <c r="C3308" s="1297" t="s">
        <v>21</v>
      </c>
      <c r="D3308" s="1298"/>
      <c r="E3308" s="1298"/>
      <c r="F3308" s="1298"/>
      <c r="G3308" s="1299"/>
      <c r="H3308" s="13" t="s">
        <v>161</v>
      </c>
      <c r="I3308" s="1300">
        <f>VLOOKUP($A3302,'Marks Entry'!$B$9:$FN$108,4,0)</f>
        <v>0</v>
      </c>
      <c r="J3308" s="1300"/>
      <c r="K3308" s="1300"/>
      <c r="L3308" s="1300"/>
      <c r="M3308" s="1300"/>
      <c r="N3308" s="1300"/>
      <c r="O3308" s="1301"/>
      <c r="P3308" s="1007"/>
    </row>
    <row r="3309" spans="1:16" s="73" customFormat="1" ht="19.5" customHeight="1">
      <c r="A3309" s="1425"/>
      <c r="B3309" s="543" t="s">
        <v>210</v>
      </c>
      <c r="C3309" s="1283" t="s">
        <v>23</v>
      </c>
      <c r="D3309" s="1284"/>
      <c r="E3309" s="1284"/>
      <c r="F3309" s="1284"/>
      <c r="G3309" s="1285"/>
      <c r="H3309" s="25" t="s">
        <v>161</v>
      </c>
      <c r="I3309" s="1252">
        <f>VLOOKUP($A3302,'Marks Entry'!$B$9:$FN$108,7,0)</f>
        <v>0</v>
      </c>
      <c r="J3309" s="1252"/>
      <c r="K3309" s="1252"/>
      <c r="L3309" s="1252"/>
      <c r="M3309" s="1252"/>
      <c r="N3309" s="1252"/>
      <c r="O3309" s="1253"/>
      <c r="P3309" s="1007"/>
    </row>
    <row r="3310" spans="1:16" s="73" customFormat="1" ht="19.5" customHeight="1">
      <c r="A3310" s="1425"/>
      <c r="B3310" s="543" t="s">
        <v>210</v>
      </c>
      <c r="C3310" s="1283" t="s">
        <v>24</v>
      </c>
      <c r="D3310" s="1284"/>
      <c r="E3310" s="1284"/>
      <c r="F3310" s="1284"/>
      <c r="G3310" s="1285"/>
      <c r="H3310" s="25" t="s">
        <v>161</v>
      </c>
      <c r="I3310" s="1252">
        <f>VLOOKUP($A3302,'Marks Entry'!$B$9:$FN$108,8,0)</f>
        <v>0</v>
      </c>
      <c r="J3310" s="1252"/>
      <c r="K3310" s="1252"/>
      <c r="L3310" s="1252"/>
      <c r="M3310" s="1252"/>
      <c r="N3310" s="1252"/>
      <c r="O3310" s="1253"/>
      <c r="P3310" s="1007"/>
    </row>
    <row r="3311" spans="1:16" s="73" customFormat="1" ht="19.5" customHeight="1">
      <c r="A3311" s="1425"/>
      <c r="B3311" s="543" t="s">
        <v>210</v>
      </c>
      <c r="C3311" s="1283" t="s">
        <v>55</v>
      </c>
      <c r="D3311" s="1284"/>
      <c r="E3311" s="1284"/>
      <c r="F3311" s="1284"/>
      <c r="G3311" s="1285"/>
      <c r="H3311" s="25" t="s">
        <v>161</v>
      </c>
      <c r="I3311" s="1252">
        <f>VLOOKUP($A3302,'Marks Entry'!$B$9:$FN$108,9,0)</f>
        <v>0</v>
      </c>
      <c r="J3311" s="1252"/>
      <c r="K3311" s="1252"/>
      <c r="L3311" s="1252"/>
      <c r="M3311" s="1252"/>
      <c r="N3311" s="1252"/>
      <c r="O3311" s="1253"/>
      <c r="P3311" s="1007"/>
    </row>
    <row r="3312" spans="1:16" s="73" customFormat="1" ht="19.5" customHeight="1">
      <c r="A3312" s="1425"/>
      <c r="B3312" s="543" t="s">
        <v>210</v>
      </c>
      <c r="C3312" s="1283" t="s">
        <v>56</v>
      </c>
      <c r="D3312" s="1284"/>
      <c r="E3312" s="1284"/>
      <c r="F3312" s="1284"/>
      <c r="G3312" s="1285"/>
      <c r="H3312" s="25" t="s">
        <v>161</v>
      </c>
      <c r="I3312" s="1251" t="str">
        <f>CONCATENATE('Marks Entry'!$G$4,'Marks Entry'!$J$4)</f>
        <v>6(A)</v>
      </c>
      <c r="J3312" s="1252"/>
      <c r="K3312" s="1252"/>
      <c r="L3312" s="1252"/>
      <c r="M3312" s="1252"/>
      <c r="N3312" s="1252"/>
      <c r="O3312" s="1253"/>
      <c r="P3312" s="1007"/>
    </row>
    <row r="3313" spans="1:16" s="73" customFormat="1" ht="19.5" customHeight="1" thickBot="1">
      <c r="A3313" s="1425"/>
      <c r="B3313" s="543" t="s">
        <v>210</v>
      </c>
      <c r="C3313" s="1254" t="s">
        <v>26</v>
      </c>
      <c r="D3313" s="1255"/>
      <c r="E3313" s="1255"/>
      <c r="F3313" s="1255"/>
      <c r="G3313" s="1256"/>
      <c r="H3313" s="61" t="s">
        <v>161</v>
      </c>
      <c r="I3313" s="1257">
        <f>VLOOKUP($A3302,'Marks Entry'!$B$9:$FN$108,10,0)</f>
        <v>0</v>
      </c>
      <c r="J3313" s="1257"/>
      <c r="K3313" s="1257"/>
      <c r="L3313" s="1257"/>
      <c r="M3313" s="1257"/>
      <c r="N3313" s="1257"/>
      <c r="O3313" s="1258"/>
      <c r="P3313" s="1007"/>
    </row>
    <row r="3314" spans="1:16" s="73" customFormat="1" ht="34.5" customHeight="1">
      <c r="A3314" s="1425"/>
      <c r="B3314" s="543" t="s">
        <v>210</v>
      </c>
      <c r="C3314" s="1259" t="s">
        <v>57</v>
      </c>
      <c r="D3314" s="1260"/>
      <c r="E3314" s="525" t="s">
        <v>82</v>
      </c>
      <c r="F3314" s="525" t="s">
        <v>83</v>
      </c>
      <c r="G3314" s="525" t="str">
        <f>'Marks Entry'!$R$5</f>
        <v>No Bag Day Activity</v>
      </c>
      <c r="H3314" s="521" t="s">
        <v>32</v>
      </c>
      <c r="I3314" s="1261" t="s">
        <v>58</v>
      </c>
      <c r="J3314" s="1262"/>
      <c r="K3314" s="522" t="s">
        <v>203</v>
      </c>
      <c r="L3314" s="1263" t="s">
        <v>94</v>
      </c>
      <c r="M3314" s="1264"/>
      <c r="N3314" s="535" t="s">
        <v>86</v>
      </c>
      <c r="O3314" s="1265" t="s">
        <v>101</v>
      </c>
      <c r="P3314" s="1007"/>
    </row>
    <row r="3315" spans="1:16" s="73" customFormat="1" ht="20.45" customHeight="1" thickBot="1">
      <c r="A3315" s="1425"/>
      <c r="B3315" s="543" t="s">
        <v>210</v>
      </c>
      <c r="C3315" s="1267" t="s">
        <v>59</v>
      </c>
      <c r="D3315" s="1268"/>
      <c r="E3315" s="549">
        <f>'Marks Entry'!$N$7</f>
        <v>10</v>
      </c>
      <c r="F3315" s="549">
        <f>'Marks Entry'!$Q$7</f>
        <v>10</v>
      </c>
      <c r="G3315" s="549">
        <f>'Marks Entry'!$T$7</f>
        <v>10</v>
      </c>
      <c r="H3315" s="111">
        <f>SUM(E3315:G3315)</f>
        <v>30</v>
      </c>
      <c r="I3315" s="1269">
        <f>'Marks Entry'!$X$7</f>
        <v>70</v>
      </c>
      <c r="J3315" s="1270"/>
      <c r="K3315" s="531">
        <f>SUM(H3315,I3315)</f>
        <v>100</v>
      </c>
      <c r="L3315" s="1330">
        <f>'Marks Entry'!$AA$7</f>
        <v>100</v>
      </c>
      <c r="M3315" s="1331"/>
      <c r="N3315" s="536">
        <f>H3315+I3315+L3315</f>
        <v>200</v>
      </c>
      <c r="O3315" s="1266"/>
      <c r="P3315" s="1007"/>
    </row>
    <row r="3316" spans="1:16" s="73" customFormat="1" ht="20.45" customHeight="1">
      <c r="A3316" s="1425"/>
      <c r="B3316" s="543" t="s">
        <v>210</v>
      </c>
      <c r="C3316" s="1324" t="str">
        <f>'Marks Entry'!$L$3</f>
        <v>HINDI</v>
      </c>
      <c r="D3316" s="1325"/>
      <c r="E3316" s="527">
        <f>IF($L3305="TC",0,IF($L3305="Nso",0,VLOOKUP($A3302,'Marks Entry'!$B$9:$FN$108,13,0)))</f>
        <v>0</v>
      </c>
      <c r="F3316" s="527">
        <f>IF($L3305="TC",0,IF($L3305="Nso",0,VLOOKUP($A3302,'Marks Entry'!$B$9:$FN$108,16,0)))</f>
        <v>0</v>
      </c>
      <c r="G3316" s="527">
        <f>IF($L3305="TC",0,IF($L3305="Nso",0,VLOOKUP($A3302,'Marks Entry'!$B$9:$FN$108,19,0)))</f>
        <v>0</v>
      </c>
      <c r="H3316" s="528">
        <f>SUM(E3316:G3316)</f>
        <v>0</v>
      </c>
      <c r="I3316" s="1326">
        <f>IF($L3305="TC",0,IF($L3305="Nso",0,VLOOKUP($A3302,'Marks Entry'!$B$9:$FN$108,23,0)))</f>
        <v>0</v>
      </c>
      <c r="J3316" s="1327"/>
      <c r="K3316" s="532">
        <f>SUM(H3316,I3316)</f>
        <v>0</v>
      </c>
      <c r="L3316" s="1328">
        <f>IF($L3305="TC",0,IF($L3305="Nso",0,VLOOKUP($A3302,'Marks Entry'!$B$9:$FN$108,26,0)))</f>
        <v>0</v>
      </c>
      <c r="M3316" s="1329"/>
      <c r="N3316" s="537">
        <f>SUM(H3316,I3316,L3316)</f>
        <v>0</v>
      </c>
      <c r="O3316" s="544" t="str">
        <f>IF($L3305="TC",0,IF($L3305="Nso",0,VLOOKUP($A3302,'Marks Entry'!$B$9:$FN$108,30,0)))</f>
        <v>E</v>
      </c>
      <c r="P3316" s="1007"/>
    </row>
    <row r="3317" spans="1:16" s="73" customFormat="1" ht="20.45" customHeight="1">
      <c r="A3317" s="1425"/>
      <c r="B3317" s="543" t="s">
        <v>210</v>
      </c>
      <c r="C3317" s="1271" t="str">
        <f>'Marks Entry'!$AF$3</f>
        <v>ENGLISH</v>
      </c>
      <c r="D3317" s="1272"/>
      <c r="E3317" s="527">
        <f>IF($L3305="TC",0,IF($L3305="Nso",0,VLOOKUP($A3302,'Marks Entry'!$B$9:$FN$108,33,0)))</f>
        <v>0</v>
      </c>
      <c r="F3317" s="527">
        <f>IF($L3305="TC",0,IF($L3305="Nso",0,VLOOKUP($A3302,'Marks Entry'!$B$9:$FN$108,36,0)))</f>
        <v>0</v>
      </c>
      <c r="G3317" s="527">
        <f>IF($L3305="TC",0,IF($L3305="Nso",0,VLOOKUP($A3302,'Marks Entry'!$B$9:$FN$108,39,0)))</f>
        <v>0</v>
      </c>
      <c r="H3317" s="529">
        <f t="shared" ref="H3317:H3321" si="270">SUM(E3317:G3317)</f>
        <v>0</v>
      </c>
      <c r="I3317" s="1273">
        <f>IF($L3305="TC",0,IF($L3305="Nso",0,VLOOKUP($A3302,'Marks Entry'!$B$9:$FN$108,43,0)))</f>
        <v>0</v>
      </c>
      <c r="J3317" s="1274"/>
      <c r="K3317" s="533">
        <f t="shared" ref="K3317:K3321" si="271">SUM(H3317,I3317)</f>
        <v>0</v>
      </c>
      <c r="L3317" s="1275">
        <f>IF($L3305="TC",0,IF($L3305="Nso",0,VLOOKUP($A3302,'Marks Entry'!$B$9:$FN$108,46,0)))</f>
        <v>0</v>
      </c>
      <c r="M3317" s="1276"/>
      <c r="N3317" s="537">
        <f t="shared" ref="N3317:N3321" si="272">SUM(H3317,I3317,L3317)</f>
        <v>0</v>
      </c>
      <c r="O3317" s="544" t="str">
        <f>IF($L3305="TC",0,IF($L3305="Nso",0,VLOOKUP($A3302,'Marks Entry'!$B$9:$FN$108,50,0)))</f>
        <v>E</v>
      </c>
      <c r="P3317" s="1007"/>
    </row>
    <row r="3318" spans="1:16" s="73" customFormat="1" ht="20.45" customHeight="1">
      <c r="A3318" s="1425"/>
      <c r="B3318" s="543" t="s">
        <v>210</v>
      </c>
      <c r="C3318" s="1271" t="str">
        <f>'Marks Entry'!$AZ$3</f>
        <v>SANSKRIT</v>
      </c>
      <c r="D3318" s="1272"/>
      <c r="E3318" s="527">
        <f>IF($L3305="TC",0,IF($L3305="Nso",0,VLOOKUP($A3302,'Marks Entry'!$B$9:$FN$108,53,0)))</f>
        <v>0</v>
      </c>
      <c r="F3318" s="527">
        <f>IF($L3305="TC",0,IF($L3305="TC",0,IF($L3305="Nso",0,VLOOKUP($A3302,'Marks Entry'!$B$9:$FN$108,56,0))))</f>
        <v>0</v>
      </c>
      <c r="G3318" s="527">
        <f>IF($L3305="TC",0,IF($L3305="TC",0,IF($L3305="Nso",0,VLOOKUP($A3302,'Marks Entry'!$B$9:$FN$108,59,0))))</f>
        <v>0</v>
      </c>
      <c r="H3318" s="529">
        <f t="shared" si="270"/>
        <v>0</v>
      </c>
      <c r="I3318" s="1273">
        <f>IF($L3305="TC",0,IF($L3305="Nso",0,VLOOKUP($A3302,'Marks Entry'!$B$9:$FN$108,63,0)))</f>
        <v>0</v>
      </c>
      <c r="J3318" s="1274"/>
      <c r="K3318" s="533">
        <f t="shared" si="271"/>
        <v>0</v>
      </c>
      <c r="L3318" s="1275">
        <f>IF($L3305="TC",0,IF($L3305="Nso",0,VLOOKUP($A3302,'Marks Entry'!$B$9:$FN$108,66,0)))</f>
        <v>0</v>
      </c>
      <c r="M3318" s="1276"/>
      <c r="N3318" s="537">
        <f t="shared" si="272"/>
        <v>0</v>
      </c>
      <c r="O3318" s="544" t="str">
        <f>IF($L3305="TC",0,IF($L3305="Nso",0,VLOOKUP($A3302,'Marks Entry'!$B$9:$FN$108,70,0)))</f>
        <v>E</v>
      </c>
      <c r="P3318" s="1007"/>
    </row>
    <row r="3319" spans="1:16" s="73" customFormat="1" ht="20.45" customHeight="1">
      <c r="A3319" s="1425"/>
      <c r="B3319" s="543" t="s">
        <v>210</v>
      </c>
      <c r="C3319" s="1271" t="str">
        <f>'Marks Entry'!$BT$3</f>
        <v>SCIENCE</v>
      </c>
      <c r="D3319" s="1272"/>
      <c r="E3319" s="527">
        <f>IF($L3305="TC",0,IF($L3305="Nso",0,VLOOKUP($A3302,'Marks Entry'!$B$9:$FN$108,73,0)))</f>
        <v>0</v>
      </c>
      <c r="F3319" s="527">
        <f>IF($L3305="TC",0,IF($L3305="Nso",0,VLOOKUP($A3302,'Marks Entry'!$B$9:$FN$108,76,0)))</f>
        <v>0</v>
      </c>
      <c r="G3319" s="527">
        <f>IF($L3305="TC",0,IF($L3305="Nso",0,VLOOKUP($A3302,'Marks Entry'!$B$9:$FN$108,79,0)))</f>
        <v>0</v>
      </c>
      <c r="H3319" s="529">
        <f t="shared" si="270"/>
        <v>0</v>
      </c>
      <c r="I3319" s="1273">
        <f>IF($L3305="TC",0,IF($L3305="Nso",0,VLOOKUP($A3302,'Marks Entry'!$B$9:$FN$108,83,0)))</f>
        <v>0</v>
      </c>
      <c r="J3319" s="1274"/>
      <c r="K3319" s="533">
        <f t="shared" si="271"/>
        <v>0</v>
      </c>
      <c r="L3319" s="1275">
        <f>IF($L3305="TC",0,IF($L3305="Nso",0,VLOOKUP($A3302,'Marks Entry'!$B$9:$FN$108,86,0)))</f>
        <v>0</v>
      </c>
      <c r="M3319" s="1276"/>
      <c r="N3319" s="537">
        <f t="shared" si="272"/>
        <v>0</v>
      </c>
      <c r="O3319" s="544" t="str">
        <f>IF($L3305="TC",0,IF($L3305="Nso",0,VLOOKUP($A3302,'Marks Entry'!$B$9:$FN$108,90,0)))</f>
        <v>E</v>
      </c>
      <c r="P3319" s="1007"/>
    </row>
    <row r="3320" spans="1:16" s="73" customFormat="1" ht="20.45" customHeight="1">
      <c r="A3320" s="1425"/>
      <c r="B3320" s="543" t="s">
        <v>210</v>
      </c>
      <c r="C3320" s="1271" t="str">
        <f>'Marks Entry'!$CN$3</f>
        <v>MATHEMATICS</v>
      </c>
      <c r="D3320" s="1272"/>
      <c r="E3320" s="527">
        <f>IF($L3305="TC",0,IF($L3305="Nso",0,VLOOKUP($A3302,'Marks Entry'!$B$9:$FN$108,93,0)))</f>
        <v>0</v>
      </c>
      <c r="F3320" s="527">
        <f>IF($L3305="TC",0,IF($L3305="Nso",0,VLOOKUP($A3302,'Marks Entry'!$B$9:$FN$108,96,0)))</f>
        <v>0</v>
      </c>
      <c r="G3320" s="527">
        <f>IF($L3305="TC",0,IF($L3305="Nso",0,VLOOKUP($A3302,'Marks Entry'!$B$9:$FN$108,99,0)))</f>
        <v>0</v>
      </c>
      <c r="H3320" s="529">
        <f t="shared" si="270"/>
        <v>0</v>
      </c>
      <c r="I3320" s="1273">
        <f>IF($L3305="TC",0,IF($L3305="Nso",0,VLOOKUP($A3302,'Marks Entry'!$B$9:$FN$108,103,0)))</f>
        <v>0</v>
      </c>
      <c r="J3320" s="1274"/>
      <c r="K3320" s="533">
        <f t="shared" si="271"/>
        <v>0</v>
      </c>
      <c r="L3320" s="1275">
        <f>IF($L3305="TC",0,IF($L3305="Nso",0,VLOOKUP($A3302,'Marks Entry'!$B$9:$FN$108,106,0)))</f>
        <v>0</v>
      </c>
      <c r="M3320" s="1276"/>
      <c r="N3320" s="537">
        <f t="shared" si="272"/>
        <v>0</v>
      </c>
      <c r="O3320" s="544" t="str">
        <f>IF($L3305="TC",0,IF($L3305="Nso",0,VLOOKUP($A3302,'Marks Entry'!$B$9:$FN$108,110,0)))</f>
        <v>E</v>
      </c>
      <c r="P3320" s="1007"/>
    </row>
    <row r="3321" spans="1:16" s="73" customFormat="1" ht="20.45" customHeight="1" thickBot="1">
      <c r="A3321" s="1425"/>
      <c r="B3321" s="543" t="s">
        <v>210</v>
      </c>
      <c r="C3321" s="1277" t="str">
        <f>'Marks Entry'!$DH$3</f>
        <v>SOCIAL SCIENCE</v>
      </c>
      <c r="D3321" s="1278"/>
      <c r="E3321" s="527">
        <f>IF($L3305="TC",0,IF($L3305="Nso",0,VLOOKUP($A3302,'Marks Entry'!$B$9:$FN$108,113,0)))</f>
        <v>0</v>
      </c>
      <c r="F3321" s="527">
        <f>IF($L3305="TC",0,IF($L3305="Nso",0,VLOOKUP($A3302,'Marks Entry'!$B$9:$FN$108,116,0)))</f>
        <v>0</v>
      </c>
      <c r="G3321" s="527">
        <f>IF($L3305="TC",0,IF($L3305="Nso",0,VLOOKUP($A3302,'Marks Entry'!$B$9:$FN$108,119,0)))</f>
        <v>0</v>
      </c>
      <c r="H3321" s="530">
        <f t="shared" si="270"/>
        <v>0</v>
      </c>
      <c r="I3321" s="1279">
        <f>IF($L3305="TC",0,IF($L3305="Nso",0,VLOOKUP($A3302,'Marks Entry'!$B$9:$FN$108,123,0)))</f>
        <v>0</v>
      </c>
      <c r="J3321" s="1280"/>
      <c r="K3321" s="534">
        <f t="shared" si="271"/>
        <v>0</v>
      </c>
      <c r="L3321" s="1281">
        <f>IF($L3305="TC",0,IF($L3305="Nso",0,VLOOKUP($A3302,'Marks Entry'!$B$9:$FN$108,126,0)))</f>
        <v>0</v>
      </c>
      <c r="M3321" s="1282"/>
      <c r="N3321" s="537">
        <f t="shared" si="272"/>
        <v>0</v>
      </c>
      <c r="O3321" s="544" t="str">
        <f>IF($L3305="TC",0,IF($L3305="Nso",0,VLOOKUP($A3302,'Marks Entry'!$B$9:$FN$108,130,0)))</f>
        <v>E</v>
      </c>
      <c r="P3321" s="1007"/>
    </row>
    <row r="3322" spans="1:16" s="73" customFormat="1" ht="20.45" customHeight="1">
      <c r="A3322" s="1425"/>
      <c r="B3322" s="543" t="s">
        <v>210</v>
      </c>
      <c r="C3322" s="1350" t="s">
        <v>87</v>
      </c>
      <c r="D3322" s="1351"/>
      <c r="E3322" s="1352"/>
      <c r="F3322" s="1356" t="s">
        <v>88</v>
      </c>
      <c r="G3322" s="1357"/>
      <c r="H3322" s="1358" t="s">
        <v>89</v>
      </c>
      <c r="I3322" s="1358"/>
      <c r="J3322" s="1359" t="s">
        <v>44</v>
      </c>
      <c r="K3322" s="1360"/>
      <c r="L3322" s="236" t="s">
        <v>95</v>
      </c>
      <c r="M3322" s="691" t="s">
        <v>208</v>
      </c>
      <c r="N3322" s="200" t="s">
        <v>42</v>
      </c>
      <c r="O3322" s="545" t="s">
        <v>46</v>
      </c>
      <c r="P3322" s="1007"/>
    </row>
    <row r="3323" spans="1:16" s="73" customFormat="1" ht="20.45" customHeight="1" thickBot="1">
      <c r="A3323" s="1425"/>
      <c r="B3323" s="543" t="s">
        <v>210</v>
      </c>
      <c r="C3323" s="1353"/>
      <c r="D3323" s="1354"/>
      <c r="E3323" s="1355"/>
      <c r="F3323" s="1361">
        <f>IF($L3305="TC",0,IF($L3305="Nso",0,VLOOKUP($A3302,'Marks Entry'!$B$9:$FN$108,161,0)))</f>
        <v>1200</v>
      </c>
      <c r="G3323" s="1362"/>
      <c r="H3323" s="1363">
        <f>IF($L3305="TC",0,IF($L3305="Nso",0,VLOOKUP($A3302,'Marks Entry'!$B$9:$FN$108,162,0)))</f>
        <v>0</v>
      </c>
      <c r="I3323" s="1363"/>
      <c r="J3323" s="1364">
        <f>IF($L3305="TC",0,IF($L3305="Nso",0,VLOOKUP($A3302,'Marks Entry'!$B$9:$FN$108,163,0)))</f>
        <v>0</v>
      </c>
      <c r="K3323" s="1365"/>
      <c r="L3323" s="237" t="str">
        <f>IF($L3305="TC",0,IF($L3305="Nso",0,VLOOKUP($A3302,'Marks Entry'!$B$9:$FN$108,164,0)))</f>
        <v/>
      </c>
      <c r="M3323" s="237" t="str">
        <f>IF($L3305="TC",0,IF($L3305="Nso",0,VLOOKUP($A3302,'Marks Entry'!$B$9:$FN$108,165,0)))</f>
        <v/>
      </c>
      <c r="N3323" s="542" t="str">
        <f>IF($L3305="TC","TC",IF($L3305="Nso","NSO",VLOOKUP($A3302,'Marks Entry'!$B$9:$FN$108,166,0)))</f>
        <v>PROMOTED</v>
      </c>
      <c r="O3323" s="546" t="str">
        <f>IF($L3305="Nso",0,VLOOKUP($A3302,'Marks Entry'!$B$9:$FN$108,168,0))</f>
        <v/>
      </c>
      <c r="P3323" s="1007"/>
    </row>
    <row r="3324" spans="1:16" s="73" customFormat="1" ht="20.45" customHeight="1">
      <c r="A3324" s="1425"/>
      <c r="B3324" s="543" t="s">
        <v>210</v>
      </c>
      <c r="C3324" s="1332" t="s">
        <v>62</v>
      </c>
      <c r="D3324" s="1333"/>
      <c r="E3324" s="1333"/>
      <c r="F3324" s="1333"/>
      <c r="G3324" s="1333"/>
      <c r="H3324" s="1333"/>
      <c r="I3324" s="1334"/>
      <c r="J3324" s="1335" t="s">
        <v>63</v>
      </c>
      <c r="K3324" s="1335"/>
      <c r="L3324" s="1336"/>
      <c r="M3324" s="238">
        <f>IF($L3305="TC",0,IF($L3305="Nso",0,VLOOKUP($A3302,'Marks Entry'!$B$9:$FN$108,158,0)))</f>
        <v>0</v>
      </c>
      <c r="N3324" s="1337" t="s">
        <v>104</v>
      </c>
      <c r="O3324" s="1338"/>
      <c r="P3324" s="1007"/>
    </row>
    <row r="3325" spans="1:16" s="73" customFormat="1" ht="20.45" customHeight="1" thickBot="1">
      <c r="A3325" s="1425"/>
      <c r="B3325" s="543" t="s">
        <v>210</v>
      </c>
      <c r="C3325" s="1339" t="s">
        <v>57</v>
      </c>
      <c r="D3325" s="1340"/>
      <c r="E3325" s="1340"/>
      <c r="F3325" s="1341" t="s">
        <v>168</v>
      </c>
      <c r="G3325" s="1341"/>
      <c r="H3325" s="1341"/>
      <c r="I3325" s="523" t="s">
        <v>50</v>
      </c>
      <c r="J3325" s="1342" t="s">
        <v>64</v>
      </c>
      <c r="K3325" s="1342"/>
      <c r="L3325" s="1343"/>
      <c r="M3325" s="239">
        <f>IF($L3305="TC",0,IF($L3305="Nso",0,VLOOKUP($A3302,'Marks Entry'!$B$9:$FN$108,159,0)))</f>
        <v>0</v>
      </c>
      <c r="N3325" s="1344" t="str">
        <f>IF($L3305="TC",0,IF($L3305="Nso",0,VLOOKUP($A3302,'Marks Entry'!$B$9:$FN$108,160,0)))</f>
        <v/>
      </c>
      <c r="O3325" s="1345"/>
      <c r="P3325" s="1007"/>
    </row>
    <row r="3326" spans="1:16" s="73" customFormat="1" ht="20.45" customHeight="1">
      <c r="A3326" s="1425"/>
      <c r="B3326" s="543" t="s">
        <v>210</v>
      </c>
      <c r="C3326" s="1339"/>
      <c r="D3326" s="1340"/>
      <c r="E3326" s="1340"/>
      <c r="F3326" s="1341"/>
      <c r="G3326" s="1341"/>
      <c r="H3326" s="1341"/>
      <c r="I3326" s="524" t="s">
        <v>102</v>
      </c>
      <c r="J3326" s="1346" t="s">
        <v>65</v>
      </c>
      <c r="K3326" s="1346"/>
      <c r="L3326" s="1347"/>
      <c r="M3326" s="1348" t="str">
        <f>IF($L3305="TC",0,IF($L3305="Nso",0,VLOOKUP($A3302,'Marks Entry'!$B$9:$FN$108,169,0)))</f>
        <v>Need Improvement</v>
      </c>
      <c r="N3326" s="1348"/>
      <c r="O3326" s="1349"/>
      <c r="P3326" s="1007"/>
    </row>
    <row r="3327" spans="1:16" s="73" customFormat="1" ht="20.45" customHeight="1">
      <c r="A3327" s="1425"/>
      <c r="B3327" s="543" t="s">
        <v>210</v>
      </c>
      <c r="C3327" s="1397" t="str">
        <f>'Marks Entry'!$EB$3</f>
        <v>Work Exp.</v>
      </c>
      <c r="D3327" s="1398"/>
      <c r="E3327" s="1399"/>
      <c r="F3327" s="1400" t="str">
        <f>IF($L3305="TC",0,IF($L3305="Nso",0,VLOOKUP($A3302,'Marks Entry'!$B$9:$GM$108,186,0)))</f>
        <v>0/100</v>
      </c>
      <c r="G3327" s="1400"/>
      <c r="H3327" s="1400"/>
      <c r="I3327" s="59" t="str">
        <f>IF($L3305="TC",0,IF($L3305="Nso",0,VLOOKUP($A3302,'Marks Entry'!$B$9:$GM$108,139,0)))</f>
        <v>E</v>
      </c>
      <c r="J3327" s="1401" t="s">
        <v>81</v>
      </c>
      <c r="K3327" s="1401"/>
      <c r="L3327" s="1402"/>
      <c r="M3327" s="1403">
        <f>'Marks Entry'!$AA$2</f>
        <v>45041</v>
      </c>
      <c r="N3327" s="1403"/>
      <c r="O3327" s="1404"/>
      <c r="P3327" s="1007"/>
    </row>
    <row r="3328" spans="1:16" s="73" customFormat="1" ht="20.45" customHeight="1">
      <c r="A3328" s="1425"/>
      <c r="B3328" s="543" t="s">
        <v>210</v>
      </c>
      <c r="C3328" s="1405" t="str">
        <f>'Marks Entry'!$EK$3</f>
        <v>Art Edu.</v>
      </c>
      <c r="D3328" s="1400"/>
      <c r="E3328" s="1400"/>
      <c r="F3328" s="1406" t="str">
        <f>IF($L3305="TC",0,IF($L3305="Nso",0,VLOOKUP($A3302,'Marks Entry'!$B$9:$GM$108,190,0)))</f>
        <v>0/100</v>
      </c>
      <c r="G3328" s="1407"/>
      <c r="H3328" s="1408"/>
      <c r="I3328" s="59" t="str">
        <f>IF($L3305="TC",0,IF($L3305="Nso",0,VLOOKUP($A3302,'Marks Entry'!$B$9:$GM$108,148,0)))</f>
        <v>E</v>
      </c>
      <c r="J3328" s="1409"/>
      <c r="K3328" s="1409"/>
      <c r="L3328" s="1410"/>
      <c r="M3328" s="1410"/>
      <c r="N3328" s="1410"/>
      <c r="O3328" s="1411"/>
      <c r="P3328" s="1007"/>
    </row>
    <row r="3329" spans="1:16" s="73" customFormat="1" ht="20.45" customHeight="1">
      <c r="A3329" s="1425"/>
      <c r="B3329" s="543" t="s">
        <v>210</v>
      </c>
      <c r="C3329" s="1366" t="str">
        <f>'Marks Entry'!$ET$3</f>
        <v>HEALTH &amp; PHY. EDU.</v>
      </c>
      <c r="D3329" s="1367"/>
      <c r="E3329" s="1367"/>
      <c r="F3329" s="1368" t="str">
        <f>IF($L3305="TC",0,IF($L3305="Nso",0,VLOOKUP($A3302,'Marks Entry'!$B$9:$GM$108,194,0)))</f>
        <v>0/100</v>
      </c>
      <c r="G3329" s="1369"/>
      <c r="H3329" s="1370"/>
      <c r="I3329" s="59" t="str">
        <f>IF($L3305="TC",0,IF($L3305="Nso",0,VLOOKUP($A3302,'Marks Entry'!$B$9:$GM$108,157,0)))</f>
        <v>E</v>
      </c>
      <c r="J3329" s="1371" t="s">
        <v>77</v>
      </c>
      <c r="K3329" s="1372"/>
      <c r="L3329" s="1373"/>
      <c r="M3329" s="1377"/>
      <c r="N3329" s="1372"/>
      <c r="O3329" s="1378"/>
      <c r="P3329" s="1007"/>
    </row>
    <row r="3330" spans="1:16" s="73" customFormat="1" ht="20.45" customHeight="1">
      <c r="A3330" s="1425"/>
      <c r="B3330" s="543" t="s">
        <v>210</v>
      </c>
      <c r="C3330" s="1381" t="s">
        <v>66</v>
      </c>
      <c r="D3330" s="1382"/>
      <c r="E3330" s="1382"/>
      <c r="F3330" s="1382"/>
      <c r="G3330" s="1382"/>
      <c r="H3330" s="1382"/>
      <c r="I3330" s="1383"/>
      <c r="J3330" s="1374"/>
      <c r="K3330" s="1375"/>
      <c r="L3330" s="1376"/>
      <c r="M3330" s="1379"/>
      <c r="N3330" s="1375"/>
      <c r="O3330" s="1380"/>
      <c r="P3330" s="1007"/>
    </row>
    <row r="3331" spans="1:16" s="73" customFormat="1" ht="20.45" customHeight="1" thickBot="1">
      <c r="A3331" s="1425"/>
      <c r="B3331" s="543" t="s">
        <v>210</v>
      </c>
      <c r="C3331" s="60" t="s">
        <v>67</v>
      </c>
      <c r="D3331" s="1384" t="s">
        <v>72</v>
      </c>
      <c r="E3331" s="1385"/>
      <c r="F3331" s="1384" t="s">
        <v>73</v>
      </c>
      <c r="G3331" s="1386"/>
      <c r="H3331" s="1386"/>
      <c r="I3331" s="1387"/>
      <c r="J3331" s="1388" t="s">
        <v>78</v>
      </c>
      <c r="K3331" s="1389"/>
      <c r="L3331" s="1389"/>
      <c r="M3331" s="1389"/>
      <c r="N3331" s="1389"/>
      <c r="O3331" s="1390"/>
      <c r="P3331" s="1007"/>
    </row>
    <row r="3332" spans="1:16" s="73" customFormat="1" ht="20.45" customHeight="1">
      <c r="A3332" s="1425"/>
      <c r="B3332" s="543" t="s">
        <v>210</v>
      </c>
      <c r="C3332" s="690" t="s">
        <v>68</v>
      </c>
      <c r="D3332" s="1328" t="s">
        <v>211</v>
      </c>
      <c r="E3332" s="1327"/>
      <c r="F3332" s="1394" t="s">
        <v>74</v>
      </c>
      <c r="G3332" s="1395"/>
      <c r="H3332" s="1395"/>
      <c r="I3332" s="1396"/>
      <c r="J3332" s="1391"/>
      <c r="K3332" s="1392"/>
      <c r="L3332" s="1392"/>
      <c r="M3332" s="1392"/>
      <c r="N3332" s="1392"/>
      <c r="O3332" s="1393"/>
      <c r="P3332" s="1007"/>
    </row>
    <row r="3333" spans="1:16" s="73" customFormat="1" ht="20.45" customHeight="1">
      <c r="A3333" s="1425"/>
      <c r="B3333" s="543" t="s">
        <v>210</v>
      </c>
      <c r="C3333" s="689" t="s">
        <v>69</v>
      </c>
      <c r="D3333" s="1275" t="s">
        <v>212</v>
      </c>
      <c r="E3333" s="1274"/>
      <c r="F3333" s="1413" t="s">
        <v>75</v>
      </c>
      <c r="G3333" s="1414"/>
      <c r="H3333" s="1414"/>
      <c r="I3333" s="1415"/>
      <c r="J3333" s="1391"/>
      <c r="K3333" s="1392"/>
      <c r="L3333" s="1392"/>
      <c r="M3333" s="1392"/>
      <c r="N3333" s="1392"/>
      <c r="O3333" s="1393"/>
      <c r="P3333" s="1007"/>
    </row>
    <row r="3334" spans="1:16" s="73" customFormat="1" ht="20.45" customHeight="1">
      <c r="A3334" s="1425"/>
      <c r="B3334" s="543" t="s">
        <v>210</v>
      </c>
      <c r="C3334" s="689" t="s">
        <v>71</v>
      </c>
      <c r="D3334" s="1275" t="s">
        <v>213</v>
      </c>
      <c r="E3334" s="1274"/>
      <c r="F3334" s="1413" t="s">
        <v>76</v>
      </c>
      <c r="G3334" s="1414"/>
      <c r="H3334" s="1414"/>
      <c r="I3334" s="1415"/>
      <c r="J3334" s="1416" t="s">
        <v>90</v>
      </c>
      <c r="K3334" s="1417"/>
      <c r="L3334" s="1417"/>
      <c r="M3334" s="1417"/>
      <c r="N3334" s="1417"/>
      <c r="O3334" s="1418"/>
      <c r="P3334" s="1007"/>
    </row>
    <row r="3335" spans="1:16" s="73" customFormat="1" ht="20.45" customHeight="1">
      <c r="A3335" s="1425"/>
      <c r="B3335" s="543" t="s">
        <v>210</v>
      </c>
      <c r="C3335" s="689" t="s">
        <v>70</v>
      </c>
      <c r="D3335" s="1275" t="s">
        <v>214</v>
      </c>
      <c r="E3335" s="1274"/>
      <c r="F3335" s="1413" t="s">
        <v>103</v>
      </c>
      <c r="G3335" s="1414"/>
      <c r="H3335" s="1414"/>
      <c r="I3335" s="1415"/>
      <c r="J3335" s="1416"/>
      <c r="K3335" s="1417"/>
      <c r="L3335" s="1417"/>
      <c r="M3335" s="1417"/>
      <c r="N3335" s="1417"/>
      <c r="O3335" s="1418"/>
      <c r="P3335" s="1007"/>
    </row>
    <row r="3336" spans="1:16" s="73" customFormat="1" ht="20.45" customHeight="1" thickBot="1">
      <c r="A3336" s="1425"/>
      <c r="B3336" s="547" t="s">
        <v>210</v>
      </c>
      <c r="C3336" s="548" t="s">
        <v>153</v>
      </c>
      <c r="D3336" s="1281" t="s">
        <v>215</v>
      </c>
      <c r="E3336" s="1280"/>
      <c r="F3336" s="1422" t="s">
        <v>216</v>
      </c>
      <c r="G3336" s="1423"/>
      <c r="H3336" s="1423"/>
      <c r="I3336" s="1424"/>
      <c r="J3336" s="1419"/>
      <c r="K3336" s="1420"/>
      <c r="L3336" s="1420"/>
      <c r="M3336" s="1420"/>
      <c r="N3336" s="1420"/>
      <c r="O3336" s="1421"/>
      <c r="P3336" s="1007"/>
    </row>
    <row r="3337" spans="1:16" s="73" customFormat="1" ht="21" customHeight="1">
      <c r="A3337" s="1412"/>
      <c r="B3337" s="1412"/>
      <c r="C3337" s="1412"/>
      <c r="D3337" s="1412"/>
      <c r="E3337" s="1412"/>
      <c r="F3337" s="1412"/>
      <c r="G3337" s="1412"/>
      <c r="H3337" s="1412"/>
      <c r="I3337" s="1412"/>
      <c r="J3337" s="1412"/>
      <c r="K3337" s="1412"/>
      <c r="L3337" s="1412"/>
      <c r="M3337" s="1412"/>
      <c r="N3337" s="1412"/>
      <c r="O3337" s="1412"/>
      <c r="P3337" s="1412"/>
    </row>
    <row r="3338" spans="1:16" s="73" customFormat="1" ht="21" customHeight="1">
      <c r="A3338" s="692"/>
      <c r="B3338" s="688"/>
      <c r="C3338" s="688"/>
      <c r="D3338" s="688"/>
      <c r="E3338" s="688"/>
      <c r="F3338" s="688"/>
      <c r="G3338" s="688"/>
      <c r="H3338" s="688"/>
      <c r="I3338" s="688"/>
      <c r="J3338" s="688"/>
      <c r="K3338" s="688"/>
      <c r="L3338" s="688"/>
      <c r="M3338" s="688"/>
      <c r="N3338" s="688"/>
      <c r="O3338" s="688"/>
      <c r="P3338" s="688"/>
    </row>
    <row r="3339" spans="1:16" s="73" customFormat="1" ht="17.25" customHeight="1" thickBot="1">
      <c r="A3339" s="241">
        <f>A3302+1</f>
        <v>92</v>
      </c>
      <c r="B3339" s="1302" t="s">
        <v>53</v>
      </c>
      <c r="C3339" s="1302"/>
      <c r="D3339" s="1302"/>
      <c r="E3339" s="1302"/>
      <c r="F3339" s="1302"/>
      <c r="G3339" s="1302"/>
      <c r="H3339" s="1302"/>
      <c r="I3339" s="1302"/>
      <c r="J3339" s="1302"/>
      <c r="K3339" s="1302"/>
      <c r="L3339" s="1302"/>
      <c r="M3339" s="1302"/>
      <c r="N3339" s="1302"/>
      <c r="O3339" s="1302"/>
      <c r="P3339" s="1007"/>
    </row>
    <row r="3340" spans="1:16" s="73" customFormat="1" ht="44.25" customHeight="1">
      <c r="A3340" s="1425"/>
      <c r="B3340" s="1304" t="str">
        <f>IF(L3342&gt;0,CONCATENATE(I3342,L3342),0)</f>
        <v>Roll No.:-992</v>
      </c>
      <c r="C3340" s="1306"/>
      <c r="D3340" s="1308" t="str">
        <f>Master!$E$8</f>
        <v>Govt. Sr. Secondary School Raimalwada</v>
      </c>
      <c r="E3340" s="1309"/>
      <c r="F3340" s="1309"/>
      <c r="G3340" s="1309"/>
      <c r="H3340" s="1309"/>
      <c r="I3340" s="1309"/>
      <c r="J3340" s="1309"/>
      <c r="K3340" s="1309"/>
      <c r="L3340" s="1309"/>
      <c r="M3340" s="1309"/>
      <c r="N3340" s="1309"/>
      <c r="O3340" s="1310"/>
      <c r="P3340" s="1007"/>
    </row>
    <row r="3341" spans="1:16" s="73" customFormat="1" ht="26.25" customHeight="1" thickBot="1">
      <c r="A3341" s="1425"/>
      <c r="B3341" s="1305"/>
      <c r="C3341" s="1307"/>
      <c r="D3341" s="1311" t="str">
        <f>Master!$E$11</f>
        <v>P.S.-Bapini (Jodhpur)</v>
      </c>
      <c r="E3341" s="1311"/>
      <c r="F3341" s="1311"/>
      <c r="G3341" s="1311"/>
      <c r="H3341" s="1311"/>
      <c r="I3341" s="1311"/>
      <c r="J3341" s="1311"/>
      <c r="K3341" s="1311"/>
      <c r="L3341" s="1311"/>
      <c r="M3341" s="1311"/>
      <c r="N3341" s="1311"/>
      <c r="O3341" s="1312"/>
      <c r="P3341" s="1007"/>
    </row>
    <row r="3342" spans="1:16" s="73" customFormat="1" ht="15" customHeight="1">
      <c r="A3342" s="1425"/>
      <c r="B3342" s="1313"/>
      <c r="C3342" s="1314" t="s">
        <v>163</v>
      </c>
      <c r="D3342" s="1315"/>
      <c r="E3342" s="1315"/>
      <c r="F3342" s="1315"/>
      <c r="G3342" s="1315"/>
      <c r="H3342" s="1316"/>
      <c r="I3342" s="1320" t="s">
        <v>125</v>
      </c>
      <c r="J3342" s="1321"/>
      <c r="K3342" s="1321"/>
      <c r="L3342" s="1286">
        <f>VLOOKUP(A3339,'Marks Entry'!$B$9:$G$108,6)</f>
        <v>992</v>
      </c>
      <c r="M3342" s="1288" t="str">
        <f>CONCATENATE('Marks Entry'!$C$3,"0",'Marks Entry'!$G$3)</f>
        <v>School U-Dise Code :-08151106901</v>
      </c>
      <c r="N3342" s="1289"/>
      <c r="O3342" s="1290"/>
      <c r="P3342" s="1007"/>
    </row>
    <row r="3343" spans="1:16" s="73" customFormat="1" ht="15" customHeight="1">
      <c r="A3343" s="1425"/>
      <c r="B3343" s="1313"/>
      <c r="C3343" s="1314"/>
      <c r="D3343" s="1315"/>
      <c r="E3343" s="1315"/>
      <c r="F3343" s="1315"/>
      <c r="G3343" s="1315"/>
      <c r="H3343" s="1316"/>
      <c r="I3343" s="1320"/>
      <c r="J3343" s="1321"/>
      <c r="K3343" s="1321"/>
      <c r="L3343" s="1286"/>
      <c r="M3343" s="1291" t="str">
        <f>CONCATENATE('Marks Entry'!$I$3,'Marks Entry'!$J$3)</f>
        <v>Session :-2022-23</v>
      </c>
      <c r="N3343" s="1292"/>
      <c r="O3343" s="1293"/>
      <c r="P3343" s="1007"/>
    </row>
    <row r="3344" spans="1:16" s="73" customFormat="1" ht="15" customHeight="1" thickBot="1">
      <c r="A3344" s="1425"/>
      <c r="B3344" s="1313"/>
      <c r="C3344" s="1317"/>
      <c r="D3344" s="1318"/>
      <c r="E3344" s="1318"/>
      <c r="F3344" s="1318"/>
      <c r="G3344" s="1318"/>
      <c r="H3344" s="1319"/>
      <c r="I3344" s="1322"/>
      <c r="J3344" s="1323"/>
      <c r="K3344" s="1323"/>
      <c r="L3344" s="1287"/>
      <c r="M3344" s="1294"/>
      <c r="N3344" s="1295"/>
      <c r="O3344" s="1296"/>
      <c r="P3344" s="1007"/>
    </row>
    <row r="3345" spans="1:16" s="73" customFormat="1" ht="19.5" customHeight="1">
      <c r="A3345" s="1425"/>
      <c r="B3345" s="543" t="s">
        <v>210</v>
      </c>
      <c r="C3345" s="1297" t="s">
        <v>21</v>
      </c>
      <c r="D3345" s="1298"/>
      <c r="E3345" s="1298"/>
      <c r="F3345" s="1298"/>
      <c r="G3345" s="1299"/>
      <c r="H3345" s="13" t="s">
        <v>161</v>
      </c>
      <c r="I3345" s="1300">
        <f>VLOOKUP($A3339,'Marks Entry'!$B$9:$FN$108,4,0)</f>
        <v>0</v>
      </c>
      <c r="J3345" s="1300"/>
      <c r="K3345" s="1300"/>
      <c r="L3345" s="1300"/>
      <c r="M3345" s="1300"/>
      <c r="N3345" s="1300"/>
      <c r="O3345" s="1301"/>
      <c r="P3345" s="1007"/>
    </row>
    <row r="3346" spans="1:16" s="73" customFormat="1" ht="19.5" customHeight="1">
      <c r="A3346" s="1425"/>
      <c r="B3346" s="543" t="s">
        <v>210</v>
      </c>
      <c r="C3346" s="1283" t="s">
        <v>23</v>
      </c>
      <c r="D3346" s="1284"/>
      <c r="E3346" s="1284"/>
      <c r="F3346" s="1284"/>
      <c r="G3346" s="1285"/>
      <c r="H3346" s="25" t="s">
        <v>161</v>
      </c>
      <c r="I3346" s="1252">
        <f>VLOOKUP($A3339,'Marks Entry'!$B$9:$FN$108,7,0)</f>
        <v>0</v>
      </c>
      <c r="J3346" s="1252"/>
      <c r="K3346" s="1252"/>
      <c r="L3346" s="1252"/>
      <c r="M3346" s="1252"/>
      <c r="N3346" s="1252"/>
      <c r="O3346" s="1253"/>
      <c r="P3346" s="1007"/>
    </row>
    <row r="3347" spans="1:16" s="73" customFormat="1" ht="19.5" customHeight="1">
      <c r="A3347" s="1425"/>
      <c r="B3347" s="543" t="s">
        <v>210</v>
      </c>
      <c r="C3347" s="1283" t="s">
        <v>24</v>
      </c>
      <c r="D3347" s="1284"/>
      <c r="E3347" s="1284"/>
      <c r="F3347" s="1284"/>
      <c r="G3347" s="1285"/>
      <c r="H3347" s="25" t="s">
        <v>161</v>
      </c>
      <c r="I3347" s="1252">
        <f>VLOOKUP($A3339,'Marks Entry'!$B$9:$FN$108,8,0)</f>
        <v>0</v>
      </c>
      <c r="J3347" s="1252"/>
      <c r="K3347" s="1252"/>
      <c r="L3347" s="1252"/>
      <c r="M3347" s="1252"/>
      <c r="N3347" s="1252"/>
      <c r="O3347" s="1253"/>
      <c r="P3347" s="1007"/>
    </row>
    <row r="3348" spans="1:16" s="73" customFormat="1" ht="19.5" customHeight="1">
      <c r="A3348" s="1425"/>
      <c r="B3348" s="543" t="s">
        <v>210</v>
      </c>
      <c r="C3348" s="1283" t="s">
        <v>55</v>
      </c>
      <c r="D3348" s="1284"/>
      <c r="E3348" s="1284"/>
      <c r="F3348" s="1284"/>
      <c r="G3348" s="1285"/>
      <c r="H3348" s="25" t="s">
        <v>161</v>
      </c>
      <c r="I3348" s="1252">
        <f>VLOOKUP($A3339,'Marks Entry'!$B$9:$FN$108,9,0)</f>
        <v>0</v>
      </c>
      <c r="J3348" s="1252"/>
      <c r="K3348" s="1252"/>
      <c r="L3348" s="1252"/>
      <c r="M3348" s="1252"/>
      <c r="N3348" s="1252"/>
      <c r="O3348" s="1253"/>
      <c r="P3348" s="1007"/>
    </row>
    <row r="3349" spans="1:16" s="73" customFormat="1" ht="19.5" customHeight="1">
      <c r="A3349" s="1425"/>
      <c r="B3349" s="543" t="s">
        <v>210</v>
      </c>
      <c r="C3349" s="1283" t="s">
        <v>56</v>
      </c>
      <c r="D3349" s="1284"/>
      <c r="E3349" s="1284"/>
      <c r="F3349" s="1284"/>
      <c r="G3349" s="1285"/>
      <c r="H3349" s="25" t="s">
        <v>161</v>
      </c>
      <c r="I3349" s="1251" t="str">
        <f>CONCATENATE('Marks Entry'!$G$4,'Marks Entry'!$J$4)</f>
        <v>6(A)</v>
      </c>
      <c r="J3349" s="1252"/>
      <c r="K3349" s="1252"/>
      <c r="L3349" s="1252"/>
      <c r="M3349" s="1252"/>
      <c r="N3349" s="1252"/>
      <c r="O3349" s="1253"/>
      <c r="P3349" s="1007"/>
    </row>
    <row r="3350" spans="1:16" s="73" customFormat="1" ht="19.5" customHeight="1" thickBot="1">
      <c r="A3350" s="1425"/>
      <c r="B3350" s="543" t="s">
        <v>210</v>
      </c>
      <c r="C3350" s="1254" t="s">
        <v>26</v>
      </c>
      <c r="D3350" s="1255"/>
      <c r="E3350" s="1255"/>
      <c r="F3350" s="1255"/>
      <c r="G3350" s="1256"/>
      <c r="H3350" s="61" t="s">
        <v>161</v>
      </c>
      <c r="I3350" s="1257">
        <f>VLOOKUP($A3339,'Marks Entry'!$B$9:$FN$108,10,0)</f>
        <v>0</v>
      </c>
      <c r="J3350" s="1257"/>
      <c r="K3350" s="1257"/>
      <c r="L3350" s="1257"/>
      <c r="M3350" s="1257"/>
      <c r="N3350" s="1257"/>
      <c r="O3350" s="1258"/>
      <c r="P3350" s="1007"/>
    </row>
    <row r="3351" spans="1:16" s="73" customFormat="1" ht="34.5" customHeight="1">
      <c r="A3351" s="1425"/>
      <c r="B3351" s="543" t="s">
        <v>210</v>
      </c>
      <c r="C3351" s="1259" t="s">
        <v>57</v>
      </c>
      <c r="D3351" s="1260"/>
      <c r="E3351" s="525" t="s">
        <v>82</v>
      </c>
      <c r="F3351" s="525" t="s">
        <v>83</v>
      </c>
      <c r="G3351" s="525" t="str">
        <f>'Marks Entry'!$R$5</f>
        <v>No Bag Day Activity</v>
      </c>
      <c r="H3351" s="521" t="s">
        <v>32</v>
      </c>
      <c r="I3351" s="1261" t="s">
        <v>58</v>
      </c>
      <c r="J3351" s="1262"/>
      <c r="K3351" s="522" t="s">
        <v>203</v>
      </c>
      <c r="L3351" s="1263" t="s">
        <v>94</v>
      </c>
      <c r="M3351" s="1264"/>
      <c r="N3351" s="535" t="s">
        <v>86</v>
      </c>
      <c r="O3351" s="1265" t="s">
        <v>101</v>
      </c>
      <c r="P3351" s="1007"/>
    </row>
    <row r="3352" spans="1:16" s="73" customFormat="1" ht="20.45" customHeight="1" thickBot="1">
      <c r="A3352" s="1425"/>
      <c r="B3352" s="543" t="s">
        <v>210</v>
      </c>
      <c r="C3352" s="1267" t="s">
        <v>59</v>
      </c>
      <c r="D3352" s="1268"/>
      <c r="E3352" s="549">
        <f>'Marks Entry'!$N$7</f>
        <v>10</v>
      </c>
      <c r="F3352" s="549">
        <f>'Marks Entry'!$Q$7</f>
        <v>10</v>
      </c>
      <c r="G3352" s="549">
        <f>'Marks Entry'!$T$7</f>
        <v>10</v>
      </c>
      <c r="H3352" s="111">
        <f>SUM(E3352:G3352)</f>
        <v>30</v>
      </c>
      <c r="I3352" s="1269">
        <f>'Marks Entry'!$X$7</f>
        <v>70</v>
      </c>
      <c r="J3352" s="1270"/>
      <c r="K3352" s="531">
        <f>SUM(H3352,I3352)</f>
        <v>100</v>
      </c>
      <c r="L3352" s="1330">
        <f>'Marks Entry'!$AA$7</f>
        <v>100</v>
      </c>
      <c r="M3352" s="1331"/>
      <c r="N3352" s="536">
        <f>H3352+I3352+L3352</f>
        <v>200</v>
      </c>
      <c r="O3352" s="1266"/>
      <c r="P3352" s="1007"/>
    </row>
    <row r="3353" spans="1:16" s="73" customFormat="1" ht="20.45" customHeight="1">
      <c r="A3353" s="1425"/>
      <c r="B3353" s="543" t="s">
        <v>210</v>
      </c>
      <c r="C3353" s="1324" t="str">
        <f>'Marks Entry'!$L$3</f>
        <v>HINDI</v>
      </c>
      <c r="D3353" s="1325"/>
      <c r="E3353" s="527">
        <f>IF($L3342="TC",0,IF($L3342="Nso",0,VLOOKUP($A3339,'Marks Entry'!$B$9:$FN$108,13,0)))</f>
        <v>0</v>
      </c>
      <c r="F3353" s="527">
        <f>IF($L3342="TC",0,IF($L3342="Nso",0,VLOOKUP($A3339,'Marks Entry'!$B$9:$FN$108,16,0)))</f>
        <v>0</v>
      </c>
      <c r="G3353" s="527">
        <f>IF($L3342="TC",0,IF($L3342="Nso",0,VLOOKUP($A3339,'Marks Entry'!$B$9:$FN$108,19,0)))</f>
        <v>0</v>
      </c>
      <c r="H3353" s="528">
        <f>SUM(E3353:G3353)</f>
        <v>0</v>
      </c>
      <c r="I3353" s="1326">
        <f>IF($L3342="TC",0,IF($L3342="Nso",0,VLOOKUP($A3339,'Marks Entry'!$B$9:$FN$108,23,0)))</f>
        <v>0</v>
      </c>
      <c r="J3353" s="1327"/>
      <c r="K3353" s="532">
        <f>SUM(H3353,I3353)</f>
        <v>0</v>
      </c>
      <c r="L3353" s="1328">
        <f>IF($L3342="TC",0,IF($L3342="Nso",0,VLOOKUP($A3339,'Marks Entry'!$B$9:$FN$108,26,0)))</f>
        <v>0</v>
      </c>
      <c r="M3353" s="1329"/>
      <c r="N3353" s="537">
        <f>SUM(H3353,I3353,L3353)</f>
        <v>0</v>
      </c>
      <c r="O3353" s="544" t="str">
        <f>IF($L3342="TC",0,IF($L3342="Nso",0,VLOOKUP($A3339,'Marks Entry'!$B$9:$FN$108,30,0)))</f>
        <v>E</v>
      </c>
      <c r="P3353" s="1007"/>
    </row>
    <row r="3354" spans="1:16" s="73" customFormat="1" ht="20.45" customHeight="1">
      <c r="A3354" s="1425"/>
      <c r="B3354" s="543" t="s">
        <v>210</v>
      </c>
      <c r="C3354" s="1271" t="str">
        <f>'Marks Entry'!$AF$3</f>
        <v>ENGLISH</v>
      </c>
      <c r="D3354" s="1272"/>
      <c r="E3354" s="527">
        <f>IF($L3342="TC",0,IF($L3342="Nso",0,VLOOKUP($A3339,'Marks Entry'!$B$9:$FN$108,33,0)))</f>
        <v>0</v>
      </c>
      <c r="F3354" s="527">
        <f>IF($L3342="TC",0,IF($L3342="Nso",0,VLOOKUP($A3339,'Marks Entry'!$B$9:$FN$108,36,0)))</f>
        <v>0</v>
      </c>
      <c r="G3354" s="527">
        <f>IF($L3342="TC",0,IF($L3342="Nso",0,VLOOKUP($A3339,'Marks Entry'!$B$9:$FN$108,39,0)))</f>
        <v>0</v>
      </c>
      <c r="H3354" s="529">
        <f t="shared" ref="H3354:H3358" si="273">SUM(E3354:G3354)</f>
        <v>0</v>
      </c>
      <c r="I3354" s="1273">
        <f>IF($L3342="TC",0,IF($L3342="Nso",0,VLOOKUP($A3339,'Marks Entry'!$B$9:$FN$108,43,0)))</f>
        <v>0</v>
      </c>
      <c r="J3354" s="1274"/>
      <c r="K3354" s="533">
        <f t="shared" ref="K3354:K3358" si="274">SUM(H3354,I3354)</f>
        <v>0</v>
      </c>
      <c r="L3354" s="1275">
        <f>IF($L3342="TC",0,IF($L3342="Nso",0,VLOOKUP($A3339,'Marks Entry'!$B$9:$FN$108,46,0)))</f>
        <v>0</v>
      </c>
      <c r="M3354" s="1276"/>
      <c r="N3354" s="537">
        <f t="shared" ref="N3354:N3358" si="275">SUM(H3354,I3354,L3354)</f>
        <v>0</v>
      </c>
      <c r="O3354" s="544" t="str">
        <f>IF($L3342="TC",0,IF($L3342="Nso",0,VLOOKUP($A3339,'Marks Entry'!$B$9:$FN$108,50,0)))</f>
        <v>E</v>
      </c>
      <c r="P3354" s="1007"/>
    </row>
    <row r="3355" spans="1:16" s="73" customFormat="1" ht="20.45" customHeight="1">
      <c r="A3355" s="1425"/>
      <c r="B3355" s="543" t="s">
        <v>210</v>
      </c>
      <c r="C3355" s="1271" t="str">
        <f>'Marks Entry'!$AZ$3</f>
        <v>SANSKRIT</v>
      </c>
      <c r="D3355" s="1272"/>
      <c r="E3355" s="527">
        <f>IF($L3342="TC",0,IF($L3342="Nso",0,VLOOKUP($A3339,'Marks Entry'!$B$9:$FN$108,53,0)))</f>
        <v>0</v>
      </c>
      <c r="F3355" s="527">
        <f>IF($L3342="TC",0,IF($L3342="TC",0,IF($L3342="Nso",0,VLOOKUP($A3339,'Marks Entry'!$B$9:$FN$108,56,0))))</f>
        <v>0</v>
      </c>
      <c r="G3355" s="527">
        <f>IF($L3342="TC",0,IF($L3342="TC",0,IF($L3342="Nso",0,VLOOKUP($A3339,'Marks Entry'!$B$9:$FN$108,59,0))))</f>
        <v>0</v>
      </c>
      <c r="H3355" s="529">
        <f t="shared" si="273"/>
        <v>0</v>
      </c>
      <c r="I3355" s="1273">
        <f>IF($L3342="TC",0,IF($L3342="Nso",0,VLOOKUP($A3339,'Marks Entry'!$B$9:$FN$108,63,0)))</f>
        <v>0</v>
      </c>
      <c r="J3355" s="1274"/>
      <c r="K3355" s="533">
        <f t="shared" si="274"/>
        <v>0</v>
      </c>
      <c r="L3355" s="1275">
        <f>IF($L3342="TC",0,IF($L3342="Nso",0,VLOOKUP($A3339,'Marks Entry'!$B$9:$FN$108,66,0)))</f>
        <v>0</v>
      </c>
      <c r="M3355" s="1276"/>
      <c r="N3355" s="537">
        <f t="shared" si="275"/>
        <v>0</v>
      </c>
      <c r="O3355" s="544" t="str">
        <f>IF($L3342="TC",0,IF($L3342="Nso",0,VLOOKUP($A3339,'Marks Entry'!$B$9:$FN$108,70,0)))</f>
        <v>E</v>
      </c>
      <c r="P3355" s="1007"/>
    </row>
    <row r="3356" spans="1:16" s="73" customFormat="1" ht="20.45" customHeight="1">
      <c r="A3356" s="1425"/>
      <c r="B3356" s="543" t="s">
        <v>210</v>
      </c>
      <c r="C3356" s="1271" t="str">
        <f>'Marks Entry'!$BT$3</f>
        <v>SCIENCE</v>
      </c>
      <c r="D3356" s="1272"/>
      <c r="E3356" s="527">
        <f>IF($L3342="TC",0,IF($L3342="Nso",0,VLOOKUP($A3339,'Marks Entry'!$B$9:$FN$108,73,0)))</f>
        <v>0</v>
      </c>
      <c r="F3356" s="527">
        <f>IF($L3342="TC",0,IF($L3342="Nso",0,VLOOKUP($A3339,'Marks Entry'!$B$9:$FN$108,76,0)))</f>
        <v>0</v>
      </c>
      <c r="G3356" s="527">
        <f>IF($L3342="TC",0,IF($L3342="Nso",0,VLOOKUP($A3339,'Marks Entry'!$B$9:$FN$108,79,0)))</f>
        <v>0</v>
      </c>
      <c r="H3356" s="529">
        <f t="shared" si="273"/>
        <v>0</v>
      </c>
      <c r="I3356" s="1273">
        <f>IF($L3342="TC",0,IF($L3342="Nso",0,VLOOKUP($A3339,'Marks Entry'!$B$9:$FN$108,83,0)))</f>
        <v>0</v>
      </c>
      <c r="J3356" s="1274"/>
      <c r="K3356" s="533">
        <f t="shared" si="274"/>
        <v>0</v>
      </c>
      <c r="L3356" s="1275">
        <f>IF($L3342="TC",0,IF($L3342="Nso",0,VLOOKUP($A3339,'Marks Entry'!$B$9:$FN$108,86,0)))</f>
        <v>0</v>
      </c>
      <c r="M3356" s="1276"/>
      <c r="N3356" s="537">
        <f t="shared" si="275"/>
        <v>0</v>
      </c>
      <c r="O3356" s="544" t="str">
        <f>IF($L3342="TC",0,IF($L3342="Nso",0,VLOOKUP($A3339,'Marks Entry'!$B$9:$FN$108,90,0)))</f>
        <v>E</v>
      </c>
      <c r="P3356" s="1007"/>
    </row>
    <row r="3357" spans="1:16" s="73" customFormat="1" ht="20.45" customHeight="1">
      <c r="A3357" s="1425"/>
      <c r="B3357" s="543" t="s">
        <v>210</v>
      </c>
      <c r="C3357" s="1271" t="str">
        <f>'Marks Entry'!$CN$3</f>
        <v>MATHEMATICS</v>
      </c>
      <c r="D3357" s="1272"/>
      <c r="E3357" s="527">
        <f>IF($L3342="TC",0,IF($L3342="Nso",0,VLOOKUP($A3339,'Marks Entry'!$B$9:$FN$108,93,0)))</f>
        <v>0</v>
      </c>
      <c r="F3357" s="527">
        <f>IF($L3342="TC",0,IF($L3342="Nso",0,VLOOKUP($A3339,'Marks Entry'!$B$9:$FN$108,96,0)))</f>
        <v>0</v>
      </c>
      <c r="G3357" s="527">
        <f>IF($L3342="TC",0,IF($L3342="Nso",0,VLOOKUP($A3339,'Marks Entry'!$B$9:$FN$108,99,0)))</f>
        <v>0</v>
      </c>
      <c r="H3357" s="529">
        <f t="shared" si="273"/>
        <v>0</v>
      </c>
      <c r="I3357" s="1273">
        <f>IF($L3342="TC",0,IF($L3342="Nso",0,VLOOKUP($A3339,'Marks Entry'!$B$9:$FN$108,103,0)))</f>
        <v>0</v>
      </c>
      <c r="J3357" s="1274"/>
      <c r="K3357" s="533">
        <f t="shared" si="274"/>
        <v>0</v>
      </c>
      <c r="L3357" s="1275">
        <f>IF($L3342="TC",0,IF($L3342="Nso",0,VLOOKUP($A3339,'Marks Entry'!$B$9:$FN$108,106,0)))</f>
        <v>0</v>
      </c>
      <c r="M3357" s="1276"/>
      <c r="N3357" s="537">
        <f t="shared" si="275"/>
        <v>0</v>
      </c>
      <c r="O3357" s="544" t="str">
        <f>IF($L3342="TC",0,IF($L3342="Nso",0,VLOOKUP($A3339,'Marks Entry'!$B$9:$FN$108,110,0)))</f>
        <v>E</v>
      </c>
      <c r="P3357" s="1007"/>
    </row>
    <row r="3358" spans="1:16" s="73" customFormat="1" ht="20.45" customHeight="1" thickBot="1">
      <c r="A3358" s="1425"/>
      <c r="B3358" s="543" t="s">
        <v>210</v>
      </c>
      <c r="C3358" s="1277" t="str">
        <f>'Marks Entry'!$DH$3</f>
        <v>SOCIAL SCIENCE</v>
      </c>
      <c r="D3358" s="1278"/>
      <c r="E3358" s="527">
        <f>IF($L3342="TC",0,IF($L3342="Nso",0,VLOOKUP($A3339,'Marks Entry'!$B$9:$FN$108,113,0)))</f>
        <v>0</v>
      </c>
      <c r="F3358" s="527">
        <f>IF($L3342="TC",0,IF($L3342="Nso",0,VLOOKUP($A3339,'Marks Entry'!$B$9:$FN$108,116,0)))</f>
        <v>0</v>
      </c>
      <c r="G3358" s="527">
        <f>IF($L3342="TC",0,IF($L3342="Nso",0,VLOOKUP($A3339,'Marks Entry'!$B$9:$FN$108,119,0)))</f>
        <v>0</v>
      </c>
      <c r="H3358" s="530">
        <f t="shared" si="273"/>
        <v>0</v>
      </c>
      <c r="I3358" s="1279">
        <f>IF($L3342="TC",0,IF($L3342="Nso",0,VLOOKUP($A3339,'Marks Entry'!$B$9:$FN$108,123,0)))</f>
        <v>0</v>
      </c>
      <c r="J3358" s="1280"/>
      <c r="K3358" s="534">
        <f t="shared" si="274"/>
        <v>0</v>
      </c>
      <c r="L3358" s="1281">
        <f>IF($L3342="TC",0,IF($L3342="Nso",0,VLOOKUP($A3339,'Marks Entry'!$B$9:$FN$108,126,0)))</f>
        <v>0</v>
      </c>
      <c r="M3358" s="1282"/>
      <c r="N3358" s="537">
        <f t="shared" si="275"/>
        <v>0</v>
      </c>
      <c r="O3358" s="544" t="str">
        <f>IF($L3342="TC",0,IF($L3342="Nso",0,VLOOKUP($A3339,'Marks Entry'!$B$9:$FN$108,130,0)))</f>
        <v>E</v>
      </c>
      <c r="P3358" s="1007"/>
    </row>
    <row r="3359" spans="1:16" s="73" customFormat="1" ht="20.45" customHeight="1">
      <c r="A3359" s="1425"/>
      <c r="B3359" s="543" t="s">
        <v>210</v>
      </c>
      <c r="C3359" s="1350" t="s">
        <v>87</v>
      </c>
      <c r="D3359" s="1351"/>
      <c r="E3359" s="1352"/>
      <c r="F3359" s="1356" t="s">
        <v>88</v>
      </c>
      <c r="G3359" s="1357"/>
      <c r="H3359" s="1358" t="s">
        <v>89</v>
      </c>
      <c r="I3359" s="1358"/>
      <c r="J3359" s="1359" t="s">
        <v>44</v>
      </c>
      <c r="K3359" s="1360"/>
      <c r="L3359" s="236" t="s">
        <v>95</v>
      </c>
      <c r="M3359" s="691" t="s">
        <v>208</v>
      </c>
      <c r="N3359" s="200" t="s">
        <v>42</v>
      </c>
      <c r="O3359" s="545" t="s">
        <v>46</v>
      </c>
      <c r="P3359" s="1007"/>
    </row>
    <row r="3360" spans="1:16" s="73" customFormat="1" ht="20.45" customHeight="1" thickBot="1">
      <c r="A3360" s="1425"/>
      <c r="B3360" s="543" t="s">
        <v>210</v>
      </c>
      <c r="C3360" s="1353"/>
      <c r="D3360" s="1354"/>
      <c r="E3360" s="1355"/>
      <c r="F3360" s="1361">
        <f>IF($L3342="TC",0,IF($L3342="Nso",0,VLOOKUP($A3339,'Marks Entry'!$B$9:$FN$108,161,0)))</f>
        <v>1200</v>
      </c>
      <c r="G3360" s="1362"/>
      <c r="H3360" s="1363">
        <f>IF($L3342="TC",0,IF($L3342="Nso",0,VLOOKUP($A3339,'Marks Entry'!$B$9:$FN$108,162,0)))</f>
        <v>0</v>
      </c>
      <c r="I3360" s="1363"/>
      <c r="J3360" s="1364">
        <f>IF($L3342="TC",0,IF($L3342="Nso",0,VLOOKUP($A3339,'Marks Entry'!$B$9:$FN$108,163,0)))</f>
        <v>0</v>
      </c>
      <c r="K3360" s="1365"/>
      <c r="L3360" s="237" t="str">
        <f>IF($L3342="TC",0,IF($L3342="Nso",0,VLOOKUP($A3339,'Marks Entry'!$B$9:$FN$108,164,0)))</f>
        <v/>
      </c>
      <c r="M3360" s="237" t="str">
        <f>IF($L3342="TC",0,IF($L3342="Nso",0,VLOOKUP($A3339,'Marks Entry'!$B$9:$FN$108,165,0)))</f>
        <v/>
      </c>
      <c r="N3360" s="542" t="str">
        <f>IF($L3342="TC","TC",IF($L3342="Nso","NSO",VLOOKUP($A3339,'Marks Entry'!$B$9:$FN$108,166,0)))</f>
        <v>PROMOTED</v>
      </c>
      <c r="O3360" s="546" t="str">
        <f>IF($L3342="Nso",0,VLOOKUP($A3339,'Marks Entry'!$B$9:$FN$108,168,0))</f>
        <v/>
      </c>
      <c r="P3360" s="1007"/>
    </row>
    <row r="3361" spans="1:16" s="73" customFormat="1" ht="20.45" customHeight="1">
      <c r="A3361" s="1425"/>
      <c r="B3361" s="543" t="s">
        <v>210</v>
      </c>
      <c r="C3361" s="1332" t="s">
        <v>62</v>
      </c>
      <c r="D3361" s="1333"/>
      <c r="E3361" s="1333"/>
      <c r="F3361" s="1333"/>
      <c r="G3361" s="1333"/>
      <c r="H3361" s="1333"/>
      <c r="I3361" s="1334"/>
      <c r="J3361" s="1335" t="s">
        <v>63</v>
      </c>
      <c r="K3361" s="1335"/>
      <c r="L3361" s="1336"/>
      <c r="M3361" s="238">
        <f>IF($L3342="TC",0,IF($L3342="Nso",0,VLOOKUP($A3339,'Marks Entry'!$B$9:$FN$108,158,0)))</f>
        <v>0</v>
      </c>
      <c r="N3361" s="1337" t="s">
        <v>104</v>
      </c>
      <c r="O3361" s="1338"/>
      <c r="P3361" s="1007"/>
    </row>
    <row r="3362" spans="1:16" s="73" customFormat="1" ht="20.45" customHeight="1" thickBot="1">
      <c r="A3362" s="1425"/>
      <c r="B3362" s="543" t="s">
        <v>210</v>
      </c>
      <c r="C3362" s="1339" t="s">
        <v>57</v>
      </c>
      <c r="D3362" s="1340"/>
      <c r="E3362" s="1340"/>
      <c r="F3362" s="1341" t="s">
        <v>168</v>
      </c>
      <c r="G3362" s="1341"/>
      <c r="H3362" s="1341"/>
      <c r="I3362" s="523" t="s">
        <v>50</v>
      </c>
      <c r="J3362" s="1342" t="s">
        <v>64</v>
      </c>
      <c r="K3362" s="1342"/>
      <c r="L3362" s="1343"/>
      <c r="M3362" s="239">
        <f>IF($L3342="TC",0,IF($L3342="Nso",0,VLOOKUP($A3339,'Marks Entry'!$B$9:$FN$108,159,0)))</f>
        <v>0</v>
      </c>
      <c r="N3362" s="1344" t="str">
        <f>IF($L3342="TC",0,IF($L3342="Nso",0,VLOOKUP($A3339,'Marks Entry'!$B$9:$FN$108,160,0)))</f>
        <v/>
      </c>
      <c r="O3362" s="1345"/>
      <c r="P3362" s="1007"/>
    </row>
    <row r="3363" spans="1:16" s="73" customFormat="1" ht="20.45" customHeight="1">
      <c r="A3363" s="1425"/>
      <c r="B3363" s="543" t="s">
        <v>210</v>
      </c>
      <c r="C3363" s="1339"/>
      <c r="D3363" s="1340"/>
      <c r="E3363" s="1340"/>
      <c r="F3363" s="1341"/>
      <c r="G3363" s="1341"/>
      <c r="H3363" s="1341"/>
      <c r="I3363" s="524" t="s">
        <v>102</v>
      </c>
      <c r="J3363" s="1346" t="s">
        <v>65</v>
      </c>
      <c r="K3363" s="1346"/>
      <c r="L3363" s="1347"/>
      <c r="M3363" s="1348" t="str">
        <f>IF($L3342="TC",0,IF($L3342="Nso",0,VLOOKUP($A3339,'Marks Entry'!$B$9:$FN$108,169,0)))</f>
        <v>Need Improvement</v>
      </c>
      <c r="N3363" s="1348"/>
      <c r="O3363" s="1349"/>
      <c r="P3363" s="1007"/>
    </row>
    <row r="3364" spans="1:16" s="73" customFormat="1" ht="20.45" customHeight="1">
      <c r="A3364" s="1425"/>
      <c r="B3364" s="543" t="s">
        <v>210</v>
      </c>
      <c r="C3364" s="1397" t="str">
        <f>'Marks Entry'!$EB$3</f>
        <v>Work Exp.</v>
      </c>
      <c r="D3364" s="1398"/>
      <c r="E3364" s="1399"/>
      <c r="F3364" s="1400" t="str">
        <f>IF($L3342="TC",0,IF($L3342="Nso",0,VLOOKUP($A3339,'Marks Entry'!$B$9:$GM$108,186,0)))</f>
        <v>0/100</v>
      </c>
      <c r="G3364" s="1400"/>
      <c r="H3364" s="1400"/>
      <c r="I3364" s="59" t="str">
        <f>IF($L3342="TC",0,IF($L3342="Nso",0,VLOOKUP($A3339,'Marks Entry'!$B$9:$GM$108,139,0)))</f>
        <v>E</v>
      </c>
      <c r="J3364" s="1401" t="s">
        <v>81</v>
      </c>
      <c r="K3364" s="1401"/>
      <c r="L3364" s="1402"/>
      <c r="M3364" s="1403">
        <f>'Marks Entry'!$AA$2</f>
        <v>45041</v>
      </c>
      <c r="N3364" s="1403"/>
      <c r="O3364" s="1404"/>
      <c r="P3364" s="1007"/>
    </row>
    <row r="3365" spans="1:16" s="73" customFormat="1" ht="20.45" customHeight="1">
      <c r="A3365" s="1425"/>
      <c r="B3365" s="543" t="s">
        <v>210</v>
      </c>
      <c r="C3365" s="1405" t="str">
        <f>'Marks Entry'!$EK$3</f>
        <v>Art Edu.</v>
      </c>
      <c r="D3365" s="1400"/>
      <c r="E3365" s="1400"/>
      <c r="F3365" s="1406" t="str">
        <f>IF($L3342="TC",0,IF($L3342="Nso",0,VLOOKUP($A3339,'Marks Entry'!$B$9:$GM$108,190,0)))</f>
        <v>0/100</v>
      </c>
      <c r="G3365" s="1407"/>
      <c r="H3365" s="1408"/>
      <c r="I3365" s="59" t="str">
        <f>IF($L3342="TC",0,IF($L3342="Nso",0,VLOOKUP($A3339,'Marks Entry'!$B$9:$GM$108,148,0)))</f>
        <v>E</v>
      </c>
      <c r="J3365" s="1409"/>
      <c r="K3365" s="1409"/>
      <c r="L3365" s="1410"/>
      <c r="M3365" s="1410"/>
      <c r="N3365" s="1410"/>
      <c r="O3365" s="1411"/>
      <c r="P3365" s="1007"/>
    </row>
    <row r="3366" spans="1:16" s="73" customFormat="1" ht="20.45" customHeight="1">
      <c r="A3366" s="1425"/>
      <c r="B3366" s="543" t="s">
        <v>210</v>
      </c>
      <c r="C3366" s="1366" t="str">
        <f>'Marks Entry'!$ET$3</f>
        <v>HEALTH &amp; PHY. EDU.</v>
      </c>
      <c r="D3366" s="1367"/>
      <c r="E3366" s="1367"/>
      <c r="F3366" s="1368" t="str">
        <f>IF($L3342="TC",0,IF($L3342="Nso",0,VLOOKUP($A3339,'Marks Entry'!$B$9:$GM$108,194,0)))</f>
        <v>0/100</v>
      </c>
      <c r="G3366" s="1369"/>
      <c r="H3366" s="1370"/>
      <c r="I3366" s="59" t="str">
        <f>IF($L3342="TC",0,IF($L3342="Nso",0,VLOOKUP($A3339,'Marks Entry'!$B$9:$GM$108,157,0)))</f>
        <v>E</v>
      </c>
      <c r="J3366" s="1371" t="s">
        <v>77</v>
      </c>
      <c r="K3366" s="1372"/>
      <c r="L3366" s="1373"/>
      <c r="M3366" s="1377"/>
      <c r="N3366" s="1372"/>
      <c r="O3366" s="1378"/>
      <c r="P3366" s="1007"/>
    </row>
    <row r="3367" spans="1:16" s="73" customFormat="1" ht="20.45" customHeight="1">
      <c r="A3367" s="1425"/>
      <c r="B3367" s="543" t="s">
        <v>210</v>
      </c>
      <c r="C3367" s="1381" t="s">
        <v>66</v>
      </c>
      <c r="D3367" s="1382"/>
      <c r="E3367" s="1382"/>
      <c r="F3367" s="1382"/>
      <c r="G3367" s="1382"/>
      <c r="H3367" s="1382"/>
      <c r="I3367" s="1383"/>
      <c r="J3367" s="1374"/>
      <c r="K3367" s="1375"/>
      <c r="L3367" s="1376"/>
      <c r="M3367" s="1379"/>
      <c r="N3367" s="1375"/>
      <c r="O3367" s="1380"/>
      <c r="P3367" s="1007"/>
    </row>
    <row r="3368" spans="1:16" s="73" customFormat="1" ht="20.45" customHeight="1" thickBot="1">
      <c r="A3368" s="1425"/>
      <c r="B3368" s="543" t="s">
        <v>210</v>
      </c>
      <c r="C3368" s="60" t="s">
        <v>67</v>
      </c>
      <c r="D3368" s="1384" t="s">
        <v>72</v>
      </c>
      <c r="E3368" s="1385"/>
      <c r="F3368" s="1384" t="s">
        <v>73</v>
      </c>
      <c r="G3368" s="1386"/>
      <c r="H3368" s="1386"/>
      <c r="I3368" s="1387"/>
      <c r="J3368" s="1388" t="s">
        <v>78</v>
      </c>
      <c r="K3368" s="1389"/>
      <c r="L3368" s="1389"/>
      <c r="M3368" s="1389"/>
      <c r="N3368" s="1389"/>
      <c r="O3368" s="1390"/>
      <c r="P3368" s="1007"/>
    </row>
    <row r="3369" spans="1:16" s="73" customFormat="1" ht="20.45" customHeight="1">
      <c r="A3369" s="1425"/>
      <c r="B3369" s="543" t="s">
        <v>210</v>
      </c>
      <c r="C3369" s="690" t="s">
        <v>68</v>
      </c>
      <c r="D3369" s="1328" t="s">
        <v>211</v>
      </c>
      <c r="E3369" s="1327"/>
      <c r="F3369" s="1394" t="s">
        <v>74</v>
      </c>
      <c r="G3369" s="1395"/>
      <c r="H3369" s="1395"/>
      <c r="I3369" s="1396"/>
      <c r="J3369" s="1391"/>
      <c r="K3369" s="1392"/>
      <c r="L3369" s="1392"/>
      <c r="M3369" s="1392"/>
      <c r="N3369" s="1392"/>
      <c r="O3369" s="1393"/>
      <c r="P3369" s="1007"/>
    </row>
    <row r="3370" spans="1:16" s="73" customFormat="1" ht="20.45" customHeight="1">
      <c r="A3370" s="1425"/>
      <c r="B3370" s="543" t="s">
        <v>210</v>
      </c>
      <c r="C3370" s="689" t="s">
        <v>69</v>
      </c>
      <c r="D3370" s="1275" t="s">
        <v>212</v>
      </c>
      <c r="E3370" s="1274"/>
      <c r="F3370" s="1413" t="s">
        <v>75</v>
      </c>
      <c r="G3370" s="1414"/>
      <c r="H3370" s="1414"/>
      <c r="I3370" s="1415"/>
      <c r="J3370" s="1391"/>
      <c r="K3370" s="1392"/>
      <c r="L3370" s="1392"/>
      <c r="M3370" s="1392"/>
      <c r="N3370" s="1392"/>
      <c r="O3370" s="1393"/>
      <c r="P3370" s="1007"/>
    </row>
    <row r="3371" spans="1:16" s="73" customFormat="1" ht="20.45" customHeight="1">
      <c r="A3371" s="1425"/>
      <c r="B3371" s="543" t="s">
        <v>210</v>
      </c>
      <c r="C3371" s="689" t="s">
        <v>71</v>
      </c>
      <c r="D3371" s="1275" t="s">
        <v>213</v>
      </c>
      <c r="E3371" s="1274"/>
      <c r="F3371" s="1413" t="s">
        <v>76</v>
      </c>
      <c r="G3371" s="1414"/>
      <c r="H3371" s="1414"/>
      <c r="I3371" s="1415"/>
      <c r="J3371" s="1416" t="s">
        <v>90</v>
      </c>
      <c r="K3371" s="1417"/>
      <c r="L3371" s="1417"/>
      <c r="M3371" s="1417"/>
      <c r="N3371" s="1417"/>
      <c r="O3371" s="1418"/>
      <c r="P3371" s="1007"/>
    </row>
    <row r="3372" spans="1:16" s="73" customFormat="1" ht="20.45" customHeight="1">
      <c r="A3372" s="1425"/>
      <c r="B3372" s="543" t="s">
        <v>210</v>
      </c>
      <c r="C3372" s="689" t="s">
        <v>70</v>
      </c>
      <c r="D3372" s="1275" t="s">
        <v>214</v>
      </c>
      <c r="E3372" s="1274"/>
      <c r="F3372" s="1413" t="s">
        <v>103</v>
      </c>
      <c r="G3372" s="1414"/>
      <c r="H3372" s="1414"/>
      <c r="I3372" s="1415"/>
      <c r="J3372" s="1416"/>
      <c r="K3372" s="1417"/>
      <c r="L3372" s="1417"/>
      <c r="M3372" s="1417"/>
      <c r="N3372" s="1417"/>
      <c r="O3372" s="1418"/>
      <c r="P3372" s="1007"/>
    </row>
    <row r="3373" spans="1:16" s="73" customFormat="1" ht="20.45" customHeight="1" thickBot="1">
      <c r="A3373" s="1425"/>
      <c r="B3373" s="547" t="s">
        <v>210</v>
      </c>
      <c r="C3373" s="548" t="s">
        <v>153</v>
      </c>
      <c r="D3373" s="1281" t="s">
        <v>215</v>
      </c>
      <c r="E3373" s="1280"/>
      <c r="F3373" s="1422" t="s">
        <v>216</v>
      </c>
      <c r="G3373" s="1423"/>
      <c r="H3373" s="1423"/>
      <c r="I3373" s="1424"/>
      <c r="J3373" s="1419"/>
      <c r="K3373" s="1420"/>
      <c r="L3373" s="1420"/>
      <c r="M3373" s="1420"/>
      <c r="N3373" s="1420"/>
      <c r="O3373" s="1421"/>
      <c r="P3373" s="1007"/>
    </row>
    <row r="3374" spans="1:16" s="73" customFormat="1" ht="9.75" customHeight="1">
      <c r="A3374" s="1303"/>
      <c r="B3374" s="1303"/>
      <c r="C3374" s="1303"/>
      <c r="D3374" s="1303"/>
      <c r="E3374" s="1303"/>
      <c r="F3374" s="1303"/>
      <c r="G3374" s="1303"/>
      <c r="H3374" s="1303"/>
      <c r="I3374" s="1303"/>
      <c r="J3374" s="1303"/>
      <c r="K3374" s="1303"/>
      <c r="L3374" s="1303"/>
      <c r="M3374" s="1303"/>
      <c r="N3374" s="1303"/>
      <c r="O3374" s="1303"/>
      <c r="P3374" s="1303"/>
    </row>
    <row r="3375" spans="1:16" s="73" customFormat="1" ht="17.25" customHeight="1" thickBot="1">
      <c r="A3375" s="241">
        <f>A3339+1</f>
        <v>93</v>
      </c>
      <c r="B3375" s="1302" t="s">
        <v>53</v>
      </c>
      <c r="C3375" s="1302"/>
      <c r="D3375" s="1302"/>
      <c r="E3375" s="1302"/>
      <c r="F3375" s="1302"/>
      <c r="G3375" s="1302"/>
      <c r="H3375" s="1302"/>
      <c r="I3375" s="1302"/>
      <c r="J3375" s="1302"/>
      <c r="K3375" s="1302"/>
      <c r="L3375" s="1302"/>
      <c r="M3375" s="1302"/>
      <c r="N3375" s="1302"/>
      <c r="O3375" s="1302"/>
      <c r="P3375" s="1007"/>
    </row>
    <row r="3376" spans="1:16" s="73" customFormat="1" ht="44.25" customHeight="1">
      <c r="A3376" s="1425"/>
      <c r="B3376" s="1304" t="str">
        <f>IF(L3378&gt;0,CONCATENATE(I3378,L3378),0)</f>
        <v>Roll No.:-993</v>
      </c>
      <c r="C3376" s="1306"/>
      <c r="D3376" s="1308" t="str">
        <f>Master!$E$8</f>
        <v>Govt. Sr. Secondary School Raimalwada</v>
      </c>
      <c r="E3376" s="1309"/>
      <c r="F3376" s="1309"/>
      <c r="G3376" s="1309"/>
      <c r="H3376" s="1309"/>
      <c r="I3376" s="1309"/>
      <c r="J3376" s="1309"/>
      <c r="K3376" s="1309"/>
      <c r="L3376" s="1309"/>
      <c r="M3376" s="1309"/>
      <c r="N3376" s="1309"/>
      <c r="O3376" s="1310"/>
      <c r="P3376" s="1007"/>
    </row>
    <row r="3377" spans="1:16" s="73" customFormat="1" ht="26.25" customHeight="1" thickBot="1">
      <c r="A3377" s="1425"/>
      <c r="B3377" s="1305"/>
      <c r="C3377" s="1307"/>
      <c r="D3377" s="1311" t="str">
        <f>Master!$E$11</f>
        <v>P.S.-Bapini (Jodhpur)</v>
      </c>
      <c r="E3377" s="1311"/>
      <c r="F3377" s="1311"/>
      <c r="G3377" s="1311"/>
      <c r="H3377" s="1311"/>
      <c r="I3377" s="1311"/>
      <c r="J3377" s="1311"/>
      <c r="K3377" s="1311"/>
      <c r="L3377" s="1311"/>
      <c r="M3377" s="1311"/>
      <c r="N3377" s="1311"/>
      <c r="O3377" s="1312"/>
      <c r="P3377" s="1007"/>
    </row>
    <row r="3378" spans="1:16" s="73" customFormat="1" ht="15" customHeight="1">
      <c r="A3378" s="1425"/>
      <c r="B3378" s="1313"/>
      <c r="C3378" s="1314" t="s">
        <v>163</v>
      </c>
      <c r="D3378" s="1315"/>
      <c r="E3378" s="1315"/>
      <c r="F3378" s="1315"/>
      <c r="G3378" s="1315"/>
      <c r="H3378" s="1316"/>
      <c r="I3378" s="1320" t="s">
        <v>125</v>
      </c>
      <c r="J3378" s="1321"/>
      <c r="K3378" s="1321"/>
      <c r="L3378" s="1286">
        <f>VLOOKUP(A3375,'Marks Entry'!$B$9:$G$108,6)</f>
        <v>993</v>
      </c>
      <c r="M3378" s="1288" t="str">
        <f>CONCATENATE('Marks Entry'!$C$3,"0",'Marks Entry'!$G$3)</f>
        <v>School U-Dise Code :-08151106901</v>
      </c>
      <c r="N3378" s="1289"/>
      <c r="O3378" s="1290"/>
      <c r="P3378" s="1007"/>
    </row>
    <row r="3379" spans="1:16" s="73" customFormat="1" ht="15" customHeight="1">
      <c r="A3379" s="1425"/>
      <c r="B3379" s="1313"/>
      <c r="C3379" s="1314"/>
      <c r="D3379" s="1315"/>
      <c r="E3379" s="1315"/>
      <c r="F3379" s="1315"/>
      <c r="G3379" s="1315"/>
      <c r="H3379" s="1316"/>
      <c r="I3379" s="1320"/>
      <c r="J3379" s="1321"/>
      <c r="K3379" s="1321"/>
      <c r="L3379" s="1286"/>
      <c r="M3379" s="1291" t="str">
        <f>CONCATENATE('Marks Entry'!$I$3,'Marks Entry'!$J$3)</f>
        <v>Session :-2022-23</v>
      </c>
      <c r="N3379" s="1292"/>
      <c r="O3379" s="1293"/>
      <c r="P3379" s="1007"/>
    </row>
    <row r="3380" spans="1:16" s="73" customFormat="1" ht="15" customHeight="1" thickBot="1">
      <c r="A3380" s="1425"/>
      <c r="B3380" s="1313"/>
      <c r="C3380" s="1317"/>
      <c r="D3380" s="1318"/>
      <c r="E3380" s="1318"/>
      <c r="F3380" s="1318"/>
      <c r="G3380" s="1318"/>
      <c r="H3380" s="1319"/>
      <c r="I3380" s="1322"/>
      <c r="J3380" s="1323"/>
      <c r="K3380" s="1323"/>
      <c r="L3380" s="1287"/>
      <c r="M3380" s="1294"/>
      <c r="N3380" s="1295"/>
      <c r="O3380" s="1296"/>
      <c r="P3380" s="1007"/>
    </row>
    <row r="3381" spans="1:16" s="73" customFormat="1" ht="19.5" customHeight="1">
      <c r="A3381" s="1425"/>
      <c r="B3381" s="543" t="s">
        <v>210</v>
      </c>
      <c r="C3381" s="1297" t="s">
        <v>21</v>
      </c>
      <c r="D3381" s="1298"/>
      <c r="E3381" s="1298"/>
      <c r="F3381" s="1298"/>
      <c r="G3381" s="1299"/>
      <c r="H3381" s="13" t="s">
        <v>161</v>
      </c>
      <c r="I3381" s="1300">
        <f>VLOOKUP($A3375,'Marks Entry'!$B$9:$FN$108,4,0)</f>
        <v>0</v>
      </c>
      <c r="J3381" s="1300"/>
      <c r="K3381" s="1300"/>
      <c r="L3381" s="1300"/>
      <c r="M3381" s="1300"/>
      <c r="N3381" s="1300"/>
      <c r="O3381" s="1301"/>
      <c r="P3381" s="1007"/>
    </row>
    <row r="3382" spans="1:16" s="73" customFormat="1" ht="19.5" customHeight="1">
      <c r="A3382" s="1425"/>
      <c r="B3382" s="543" t="s">
        <v>210</v>
      </c>
      <c r="C3382" s="1283" t="s">
        <v>23</v>
      </c>
      <c r="D3382" s="1284"/>
      <c r="E3382" s="1284"/>
      <c r="F3382" s="1284"/>
      <c r="G3382" s="1285"/>
      <c r="H3382" s="25" t="s">
        <v>161</v>
      </c>
      <c r="I3382" s="1252">
        <f>VLOOKUP($A3375,'Marks Entry'!$B$9:$FN$108,7,0)</f>
        <v>0</v>
      </c>
      <c r="J3382" s="1252"/>
      <c r="K3382" s="1252"/>
      <c r="L3382" s="1252"/>
      <c r="M3382" s="1252"/>
      <c r="N3382" s="1252"/>
      <c r="O3382" s="1253"/>
      <c r="P3382" s="1007"/>
    </row>
    <row r="3383" spans="1:16" s="73" customFormat="1" ht="19.5" customHeight="1">
      <c r="A3383" s="1425"/>
      <c r="B3383" s="543" t="s">
        <v>210</v>
      </c>
      <c r="C3383" s="1283" t="s">
        <v>24</v>
      </c>
      <c r="D3383" s="1284"/>
      <c r="E3383" s="1284"/>
      <c r="F3383" s="1284"/>
      <c r="G3383" s="1285"/>
      <c r="H3383" s="25" t="s">
        <v>161</v>
      </c>
      <c r="I3383" s="1252">
        <f>VLOOKUP($A3375,'Marks Entry'!$B$9:$FN$108,8,0)</f>
        <v>0</v>
      </c>
      <c r="J3383" s="1252"/>
      <c r="K3383" s="1252"/>
      <c r="L3383" s="1252"/>
      <c r="M3383" s="1252"/>
      <c r="N3383" s="1252"/>
      <c r="O3383" s="1253"/>
      <c r="P3383" s="1007"/>
    </row>
    <row r="3384" spans="1:16" s="73" customFormat="1" ht="19.5" customHeight="1">
      <c r="A3384" s="1425"/>
      <c r="B3384" s="543" t="s">
        <v>210</v>
      </c>
      <c r="C3384" s="1283" t="s">
        <v>55</v>
      </c>
      <c r="D3384" s="1284"/>
      <c r="E3384" s="1284"/>
      <c r="F3384" s="1284"/>
      <c r="G3384" s="1285"/>
      <c r="H3384" s="25" t="s">
        <v>161</v>
      </c>
      <c r="I3384" s="1252">
        <f>VLOOKUP($A3375,'Marks Entry'!$B$9:$FN$108,9,0)</f>
        <v>0</v>
      </c>
      <c r="J3384" s="1252"/>
      <c r="K3384" s="1252"/>
      <c r="L3384" s="1252"/>
      <c r="M3384" s="1252"/>
      <c r="N3384" s="1252"/>
      <c r="O3384" s="1253"/>
      <c r="P3384" s="1007"/>
    </row>
    <row r="3385" spans="1:16" s="73" customFormat="1" ht="19.5" customHeight="1">
      <c r="A3385" s="1425"/>
      <c r="B3385" s="543" t="s">
        <v>210</v>
      </c>
      <c r="C3385" s="1283" t="s">
        <v>56</v>
      </c>
      <c r="D3385" s="1284"/>
      <c r="E3385" s="1284"/>
      <c r="F3385" s="1284"/>
      <c r="G3385" s="1285"/>
      <c r="H3385" s="25" t="s">
        <v>161</v>
      </c>
      <c r="I3385" s="1251" t="str">
        <f>CONCATENATE('Marks Entry'!$G$4,'Marks Entry'!$J$4)</f>
        <v>6(A)</v>
      </c>
      <c r="J3385" s="1252"/>
      <c r="K3385" s="1252"/>
      <c r="L3385" s="1252"/>
      <c r="M3385" s="1252"/>
      <c r="N3385" s="1252"/>
      <c r="O3385" s="1253"/>
      <c r="P3385" s="1007"/>
    </row>
    <row r="3386" spans="1:16" s="73" customFormat="1" ht="19.5" customHeight="1" thickBot="1">
      <c r="A3386" s="1425"/>
      <c r="B3386" s="543" t="s">
        <v>210</v>
      </c>
      <c r="C3386" s="1254" t="s">
        <v>26</v>
      </c>
      <c r="D3386" s="1255"/>
      <c r="E3386" s="1255"/>
      <c r="F3386" s="1255"/>
      <c r="G3386" s="1256"/>
      <c r="H3386" s="61" t="s">
        <v>161</v>
      </c>
      <c r="I3386" s="1257">
        <f>VLOOKUP($A3375,'Marks Entry'!$B$9:$FN$108,10,0)</f>
        <v>0</v>
      </c>
      <c r="J3386" s="1257"/>
      <c r="K3386" s="1257"/>
      <c r="L3386" s="1257"/>
      <c r="M3386" s="1257"/>
      <c r="N3386" s="1257"/>
      <c r="O3386" s="1258"/>
      <c r="P3386" s="1007"/>
    </row>
    <row r="3387" spans="1:16" s="73" customFormat="1" ht="34.5" customHeight="1">
      <c r="A3387" s="1425"/>
      <c r="B3387" s="543" t="s">
        <v>210</v>
      </c>
      <c r="C3387" s="1259" t="s">
        <v>57</v>
      </c>
      <c r="D3387" s="1260"/>
      <c r="E3387" s="525" t="s">
        <v>82</v>
      </c>
      <c r="F3387" s="525" t="s">
        <v>83</v>
      </c>
      <c r="G3387" s="525" t="str">
        <f>'Marks Entry'!$R$5</f>
        <v>No Bag Day Activity</v>
      </c>
      <c r="H3387" s="521" t="s">
        <v>32</v>
      </c>
      <c r="I3387" s="1261" t="s">
        <v>58</v>
      </c>
      <c r="J3387" s="1262"/>
      <c r="K3387" s="522" t="s">
        <v>203</v>
      </c>
      <c r="L3387" s="1263" t="s">
        <v>94</v>
      </c>
      <c r="M3387" s="1264"/>
      <c r="N3387" s="535" t="s">
        <v>86</v>
      </c>
      <c r="O3387" s="1265" t="s">
        <v>101</v>
      </c>
      <c r="P3387" s="1007"/>
    </row>
    <row r="3388" spans="1:16" s="73" customFormat="1" ht="20.45" customHeight="1" thickBot="1">
      <c r="A3388" s="1425"/>
      <c r="B3388" s="543" t="s">
        <v>210</v>
      </c>
      <c r="C3388" s="1267" t="s">
        <v>59</v>
      </c>
      <c r="D3388" s="1268"/>
      <c r="E3388" s="549">
        <f>'Marks Entry'!$N$7</f>
        <v>10</v>
      </c>
      <c r="F3388" s="549">
        <f>'Marks Entry'!$Q$7</f>
        <v>10</v>
      </c>
      <c r="G3388" s="549">
        <f>'Marks Entry'!$T$7</f>
        <v>10</v>
      </c>
      <c r="H3388" s="111">
        <f>SUM(E3388:G3388)</f>
        <v>30</v>
      </c>
      <c r="I3388" s="1269">
        <f>'Marks Entry'!$X$7</f>
        <v>70</v>
      </c>
      <c r="J3388" s="1270"/>
      <c r="K3388" s="531">
        <f>SUM(H3388,I3388)</f>
        <v>100</v>
      </c>
      <c r="L3388" s="1330">
        <f>'Marks Entry'!$AA$7</f>
        <v>100</v>
      </c>
      <c r="M3388" s="1331"/>
      <c r="N3388" s="536">
        <f>H3388+I3388+L3388</f>
        <v>200</v>
      </c>
      <c r="O3388" s="1266"/>
      <c r="P3388" s="1007"/>
    </row>
    <row r="3389" spans="1:16" s="73" customFormat="1" ht="20.45" customHeight="1">
      <c r="A3389" s="1425"/>
      <c r="B3389" s="543" t="s">
        <v>210</v>
      </c>
      <c r="C3389" s="1324" t="str">
        <f>'Marks Entry'!$L$3</f>
        <v>HINDI</v>
      </c>
      <c r="D3389" s="1325"/>
      <c r="E3389" s="527">
        <f>IF($L3378="TC",0,IF($L3378="Nso",0,VLOOKUP($A3375,'Marks Entry'!$B$9:$FN$108,13,0)))</f>
        <v>0</v>
      </c>
      <c r="F3389" s="527">
        <f>IF($L3378="TC",0,IF($L3378="Nso",0,VLOOKUP($A3375,'Marks Entry'!$B$9:$FN$108,16,0)))</f>
        <v>0</v>
      </c>
      <c r="G3389" s="527">
        <f>IF($L3378="TC",0,IF($L3378="Nso",0,VLOOKUP($A3375,'Marks Entry'!$B$9:$FN$108,19,0)))</f>
        <v>0</v>
      </c>
      <c r="H3389" s="528">
        <f>SUM(E3389:G3389)</f>
        <v>0</v>
      </c>
      <c r="I3389" s="1326">
        <f>IF($L3378="TC",0,IF($L3378="Nso",0,VLOOKUP($A3375,'Marks Entry'!$B$9:$FN$108,23,0)))</f>
        <v>0</v>
      </c>
      <c r="J3389" s="1327"/>
      <c r="K3389" s="532">
        <f>SUM(H3389,I3389)</f>
        <v>0</v>
      </c>
      <c r="L3389" s="1328">
        <f>IF($L3378="TC",0,IF($L3378="Nso",0,VLOOKUP($A3375,'Marks Entry'!$B$9:$FN$108,26,0)))</f>
        <v>0</v>
      </c>
      <c r="M3389" s="1329"/>
      <c r="N3389" s="537">
        <f>SUM(H3389,I3389,L3389)</f>
        <v>0</v>
      </c>
      <c r="O3389" s="544" t="str">
        <f>IF($L3378="TC",0,IF($L3378="Nso",0,VLOOKUP($A3375,'Marks Entry'!$B$9:$FN$108,30,0)))</f>
        <v>E</v>
      </c>
      <c r="P3389" s="1007"/>
    </row>
    <row r="3390" spans="1:16" s="73" customFormat="1" ht="20.45" customHeight="1">
      <c r="A3390" s="1425"/>
      <c r="B3390" s="543" t="s">
        <v>210</v>
      </c>
      <c r="C3390" s="1271" t="str">
        <f>'Marks Entry'!$AF$3</f>
        <v>ENGLISH</v>
      </c>
      <c r="D3390" s="1272"/>
      <c r="E3390" s="527">
        <f>IF($L3378="TC",0,IF($L3378="Nso",0,VLOOKUP($A3375,'Marks Entry'!$B$9:$FN$108,33,0)))</f>
        <v>0</v>
      </c>
      <c r="F3390" s="527">
        <f>IF($L3378="TC",0,IF($L3378="Nso",0,VLOOKUP($A3375,'Marks Entry'!$B$9:$FN$108,36,0)))</f>
        <v>0</v>
      </c>
      <c r="G3390" s="527">
        <f>IF($L3378="TC",0,IF($L3378="Nso",0,VLOOKUP($A3375,'Marks Entry'!$B$9:$FN$108,39,0)))</f>
        <v>0</v>
      </c>
      <c r="H3390" s="529">
        <f t="shared" ref="H3390:H3394" si="276">SUM(E3390:G3390)</f>
        <v>0</v>
      </c>
      <c r="I3390" s="1273">
        <f>IF($L3378="TC",0,IF($L3378="Nso",0,VLOOKUP($A3375,'Marks Entry'!$B$9:$FN$108,43,0)))</f>
        <v>0</v>
      </c>
      <c r="J3390" s="1274"/>
      <c r="K3390" s="533">
        <f t="shared" ref="K3390:K3394" si="277">SUM(H3390,I3390)</f>
        <v>0</v>
      </c>
      <c r="L3390" s="1275">
        <f>IF($L3378="TC",0,IF($L3378="Nso",0,VLOOKUP($A3375,'Marks Entry'!$B$9:$FN$108,46,0)))</f>
        <v>0</v>
      </c>
      <c r="M3390" s="1276"/>
      <c r="N3390" s="537">
        <f t="shared" ref="N3390:N3394" si="278">SUM(H3390,I3390,L3390)</f>
        <v>0</v>
      </c>
      <c r="O3390" s="544" t="str">
        <f>IF($L3378="TC",0,IF($L3378="Nso",0,VLOOKUP($A3375,'Marks Entry'!$B$9:$FN$108,50,0)))</f>
        <v>E</v>
      </c>
      <c r="P3390" s="1007"/>
    </row>
    <row r="3391" spans="1:16" s="73" customFormat="1" ht="20.45" customHeight="1">
      <c r="A3391" s="1425"/>
      <c r="B3391" s="543" t="s">
        <v>210</v>
      </c>
      <c r="C3391" s="1271" t="str">
        <f>'Marks Entry'!$AZ$3</f>
        <v>SANSKRIT</v>
      </c>
      <c r="D3391" s="1272"/>
      <c r="E3391" s="527">
        <f>IF($L3378="TC",0,IF($L3378="Nso",0,VLOOKUP($A3375,'Marks Entry'!$B$9:$FN$108,53,0)))</f>
        <v>0</v>
      </c>
      <c r="F3391" s="527">
        <f>IF($L3378="TC",0,IF($L3378="TC",0,IF($L3378="Nso",0,VLOOKUP($A3375,'Marks Entry'!$B$9:$FN$108,56,0))))</f>
        <v>0</v>
      </c>
      <c r="G3391" s="527">
        <f>IF($L3378="TC",0,IF($L3378="TC",0,IF($L3378="Nso",0,VLOOKUP($A3375,'Marks Entry'!$B$9:$FN$108,59,0))))</f>
        <v>0</v>
      </c>
      <c r="H3391" s="529">
        <f t="shared" si="276"/>
        <v>0</v>
      </c>
      <c r="I3391" s="1273">
        <f>IF($L3378="TC",0,IF($L3378="Nso",0,VLOOKUP($A3375,'Marks Entry'!$B$9:$FN$108,63,0)))</f>
        <v>0</v>
      </c>
      <c r="J3391" s="1274"/>
      <c r="K3391" s="533">
        <f t="shared" si="277"/>
        <v>0</v>
      </c>
      <c r="L3391" s="1275">
        <f>IF($L3378="TC",0,IF($L3378="Nso",0,VLOOKUP($A3375,'Marks Entry'!$B$9:$FN$108,66,0)))</f>
        <v>0</v>
      </c>
      <c r="M3391" s="1276"/>
      <c r="N3391" s="537">
        <f t="shared" si="278"/>
        <v>0</v>
      </c>
      <c r="O3391" s="544" t="str">
        <f>IF($L3378="TC",0,IF($L3378="Nso",0,VLOOKUP($A3375,'Marks Entry'!$B$9:$FN$108,70,0)))</f>
        <v>E</v>
      </c>
      <c r="P3391" s="1007"/>
    </row>
    <row r="3392" spans="1:16" s="73" customFormat="1" ht="20.45" customHeight="1">
      <c r="A3392" s="1425"/>
      <c r="B3392" s="543" t="s">
        <v>210</v>
      </c>
      <c r="C3392" s="1271" t="str">
        <f>'Marks Entry'!$BT$3</f>
        <v>SCIENCE</v>
      </c>
      <c r="D3392" s="1272"/>
      <c r="E3392" s="527">
        <f>IF($L3378="TC",0,IF($L3378="Nso",0,VLOOKUP($A3375,'Marks Entry'!$B$9:$FN$108,73,0)))</f>
        <v>0</v>
      </c>
      <c r="F3392" s="527">
        <f>IF($L3378="TC",0,IF($L3378="Nso",0,VLOOKUP($A3375,'Marks Entry'!$B$9:$FN$108,76,0)))</f>
        <v>0</v>
      </c>
      <c r="G3392" s="527">
        <f>IF($L3378="TC",0,IF($L3378="Nso",0,VLOOKUP($A3375,'Marks Entry'!$B$9:$FN$108,79,0)))</f>
        <v>0</v>
      </c>
      <c r="H3392" s="529">
        <f t="shared" si="276"/>
        <v>0</v>
      </c>
      <c r="I3392" s="1273">
        <f>IF($L3378="TC",0,IF($L3378="Nso",0,VLOOKUP($A3375,'Marks Entry'!$B$9:$FN$108,83,0)))</f>
        <v>0</v>
      </c>
      <c r="J3392" s="1274"/>
      <c r="K3392" s="533">
        <f t="shared" si="277"/>
        <v>0</v>
      </c>
      <c r="L3392" s="1275">
        <f>IF($L3378="TC",0,IF($L3378="Nso",0,VLOOKUP($A3375,'Marks Entry'!$B$9:$FN$108,86,0)))</f>
        <v>0</v>
      </c>
      <c r="M3392" s="1276"/>
      <c r="N3392" s="537">
        <f t="shared" si="278"/>
        <v>0</v>
      </c>
      <c r="O3392" s="544" t="str">
        <f>IF($L3378="TC",0,IF($L3378="Nso",0,VLOOKUP($A3375,'Marks Entry'!$B$9:$FN$108,90,0)))</f>
        <v>E</v>
      </c>
      <c r="P3392" s="1007"/>
    </row>
    <row r="3393" spans="1:16" s="73" customFormat="1" ht="20.45" customHeight="1">
      <c r="A3393" s="1425"/>
      <c r="B3393" s="543" t="s">
        <v>210</v>
      </c>
      <c r="C3393" s="1271" t="str">
        <f>'Marks Entry'!$CN$3</f>
        <v>MATHEMATICS</v>
      </c>
      <c r="D3393" s="1272"/>
      <c r="E3393" s="527">
        <f>IF($L3378="TC",0,IF($L3378="Nso",0,VLOOKUP($A3375,'Marks Entry'!$B$9:$FN$108,93,0)))</f>
        <v>0</v>
      </c>
      <c r="F3393" s="527">
        <f>IF($L3378="TC",0,IF($L3378="Nso",0,VLOOKUP($A3375,'Marks Entry'!$B$9:$FN$108,96,0)))</f>
        <v>0</v>
      </c>
      <c r="G3393" s="527">
        <f>IF($L3378="TC",0,IF($L3378="Nso",0,VLOOKUP($A3375,'Marks Entry'!$B$9:$FN$108,99,0)))</f>
        <v>0</v>
      </c>
      <c r="H3393" s="529">
        <f t="shared" si="276"/>
        <v>0</v>
      </c>
      <c r="I3393" s="1273">
        <f>IF($L3378="TC",0,IF($L3378="Nso",0,VLOOKUP($A3375,'Marks Entry'!$B$9:$FN$108,103,0)))</f>
        <v>0</v>
      </c>
      <c r="J3393" s="1274"/>
      <c r="K3393" s="533">
        <f t="shared" si="277"/>
        <v>0</v>
      </c>
      <c r="L3393" s="1275">
        <f>IF($L3378="TC",0,IF($L3378="Nso",0,VLOOKUP($A3375,'Marks Entry'!$B$9:$FN$108,106,0)))</f>
        <v>0</v>
      </c>
      <c r="M3393" s="1276"/>
      <c r="N3393" s="537">
        <f t="shared" si="278"/>
        <v>0</v>
      </c>
      <c r="O3393" s="544" t="str">
        <f>IF($L3378="TC",0,IF($L3378="Nso",0,VLOOKUP($A3375,'Marks Entry'!$B$9:$FN$108,110,0)))</f>
        <v>E</v>
      </c>
      <c r="P3393" s="1007"/>
    </row>
    <row r="3394" spans="1:16" s="73" customFormat="1" ht="20.45" customHeight="1" thickBot="1">
      <c r="A3394" s="1425"/>
      <c r="B3394" s="543" t="s">
        <v>210</v>
      </c>
      <c r="C3394" s="1277" t="str">
        <f>'Marks Entry'!$DH$3</f>
        <v>SOCIAL SCIENCE</v>
      </c>
      <c r="D3394" s="1278"/>
      <c r="E3394" s="527">
        <f>IF($L3378="TC",0,IF($L3378="Nso",0,VLOOKUP($A3375,'Marks Entry'!$B$9:$FN$108,113,0)))</f>
        <v>0</v>
      </c>
      <c r="F3394" s="527">
        <f>IF($L3378="TC",0,IF($L3378="Nso",0,VLOOKUP($A3375,'Marks Entry'!$B$9:$FN$108,116,0)))</f>
        <v>0</v>
      </c>
      <c r="G3394" s="527">
        <f>IF($L3378="TC",0,IF($L3378="Nso",0,VLOOKUP($A3375,'Marks Entry'!$B$9:$FN$108,119,0)))</f>
        <v>0</v>
      </c>
      <c r="H3394" s="530">
        <f t="shared" si="276"/>
        <v>0</v>
      </c>
      <c r="I3394" s="1279">
        <f>IF($L3378="TC",0,IF($L3378="Nso",0,VLOOKUP($A3375,'Marks Entry'!$B$9:$FN$108,123,0)))</f>
        <v>0</v>
      </c>
      <c r="J3394" s="1280"/>
      <c r="K3394" s="534">
        <f t="shared" si="277"/>
        <v>0</v>
      </c>
      <c r="L3394" s="1281">
        <f>IF($L3378="TC",0,IF($L3378="Nso",0,VLOOKUP($A3375,'Marks Entry'!$B$9:$FN$108,126,0)))</f>
        <v>0</v>
      </c>
      <c r="M3394" s="1282"/>
      <c r="N3394" s="537">
        <f t="shared" si="278"/>
        <v>0</v>
      </c>
      <c r="O3394" s="544" t="str">
        <f>IF($L3378="TC",0,IF($L3378="Nso",0,VLOOKUP($A3375,'Marks Entry'!$B$9:$FN$108,130,0)))</f>
        <v>E</v>
      </c>
      <c r="P3394" s="1007"/>
    </row>
    <row r="3395" spans="1:16" s="73" customFormat="1" ht="20.45" customHeight="1">
      <c r="A3395" s="1425"/>
      <c r="B3395" s="543" t="s">
        <v>210</v>
      </c>
      <c r="C3395" s="1350" t="s">
        <v>87</v>
      </c>
      <c r="D3395" s="1351"/>
      <c r="E3395" s="1352"/>
      <c r="F3395" s="1356" t="s">
        <v>88</v>
      </c>
      <c r="G3395" s="1357"/>
      <c r="H3395" s="1358" t="s">
        <v>89</v>
      </c>
      <c r="I3395" s="1358"/>
      <c r="J3395" s="1359" t="s">
        <v>44</v>
      </c>
      <c r="K3395" s="1360"/>
      <c r="L3395" s="236" t="s">
        <v>95</v>
      </c>
      <c r="M3395" s="691" t="s">
        <v>208</v>
      </c>
      <c r="N3395" s="200" t="s">
        <v>42</v>
      </c>
      <c r="O3395" s="545" t="s">
        <v>46</v>
      </c>
      <c r="P3395" s="1007"/>
    </row>
    <row r="3396" spans="1:16" s="73" customFormat="1" ht="20.45" customHeight="1" thickBot="1">
      <c r="A3396" s="1425"/>
      <c r="B3396" s="543" t="s">
        <v>210</v>
      </c>
      <c r="C3396" s="1353"/>
      <c r="D3396" s="1354"/>
      <c r="E3396" s="1355"/>
      <c r="F3396" s="1361">
        <f>IF($L3378="TC",0,IF($L3378="Nso",0,VLOOKUP($A3375,'Marks Entry'!$B$9:$FN$108,161,0)))</f>
        <v>1200</v>
      </c>
      <c r="G3396" s="1362"/>
      <c r="H3396" s="1363">
        <f>IF($L3378="TC",0,IF($L3378="Nso",0,VLOOKUP($A3375,'Marks Entry'!$B$9:$FN$108,162,0)))</f>
        <v>0</v>
      </c>
      <c r="I3396" s="1363"/>
      <c r="J3396" s="1364">
        <f>IF($L3378="TC",0,IF($L3378="Nso",0,VLOOKUP($A3375,'Marks Entry'!$B$9:$FN$108,163,0)))</f>
        <v>0</v>
      </c>
      <c r="K3396" s="1365"/>
      <c r="L3396" s="237" t="str">
        <f>IF($L3378="TC",0,IF($L3378="Nso",0,VLOOKUP($A3375,'Marks Entry'!$B$9:$FN$108,164,0)))</f>
        <v/>
      </c>
      <c r="M3396" s="237" t="str">
        <f>IF($L3378="TC",0,IF($L3378="Nso",0,VLOOKUP($A3375,'Marks Entry'!$B$9:$FN$108,165,0)))</f>
        <v/>
      </c>
      <c r="N3396" s="542" t="str">
        <f>IF($L3378="TC","TC",IF($L3378="Nso","NSO",VLOOKUP($A3375,'Marks Entry'!$B$9:$FN$108,166,0)))</f>
        <v>PROMOTED</v>
      </c>
      <c r="O3396" s="546" t="str">
        <f>IF($L3378="Nso",0,VLOOKUP($A3375,'Marks Entry'!$B$9:$FN$108,168,0))</f>
        <v/>
      </c>
      <c r="P3396" s="1007"/>
    </row>
    <row r="3397" spans="1:16" s="73" customFormat="1" ht="20.45" customHeight="1">
      <c r="A3397" s="1425"/>
      <c r="B3397" s="543" t="s">
        <v>210</v>
      </c>
      <c r="C3397" s="1332" t="s">
        <v>62</v>
      </c>
      <c r="D3397" s="1333"/>
      <c r="E3397" s="1333"/>
      <c r="F3397" s="1333"/>
      <c r="G3397" s="1333"/>
      <c r="H3397" s="1333"/>
      <c r="I3397" s="1334"/>
      <c r="J3397" s="1335" t="s">
        <v>63</v>
      </c>
      <c r="K3397" s="1335"/>
      <c r="L3397" s="1336"/>
      <c r="M3397" s="238">
        <f>IF($L3378="TC",0,IF($L3378="Nso",0,VLOOKUP($A3375,'Marks Entry'!$B$9:$FN$108,158,0)))</f>
        <v>0</v>
      </c>
      <c r="N3397" s="1337" t="s">
        <v>104</v>
      </c>
      <c r="O3397" s="1338"/>
      <c r="P3397" s="1007"/>
    </row>
    <row r="3398" spans="1:16" s="73" customFormat="1" ht="20.45" customHeight="1" thickBot="1">
      <c r="A3398" s="1425"/>
      <c r="B3398" s="543" t="s">
        <v>210</v>
      </c>
      <c r="C3398" s="1339" t="s">
        <v>57</v>
      </c>
      <c r="D3398" s="1340"/>
      <c r="E3398" s="1340"/>
      <c r="F3398" s="1341" t="s">
        <v>168</v>
      </c>
      <c r="G3398" s="1341"/>
      <c r="H3398" s="1341"/>
      <c r="I3398" s="523" t="s">
        <v>50</v>
      </c>
      <c r="J3398" s="1342" t="s">
        <v>64</v>
      </c>
      <c r="K3398" s="1342"/>
      <c r="L3398" s="1343"/>
      <c r="M3398" s="239">
        <f>IF($L3378="TC",0,IF($L3378="Nso",0,VLOOKUP($A3375,'Marks Entry'!$B$9:$FN$108,159,0)))</f>
        <v>0</v>
      </c>
      <c r="N3398" s="1344" t="str">
        <f>IF($L3378="TC",0,IF($L3378="Nso",0,VLOOKUP($A3375,'Marks Entry'!$B$9:$FN$108,160,0)))</f>
        <v/>
      </c>
      <c r="O3398" s="1345"/>
      <c r="P3398" s="1007"/>
    </row>
    <row r="3399" spans="1:16" s="73" customFormat="1" ht="20.45" customHeight="1">
      <c r="A3399" s="1425"/>
      <c r="B3399" s="543" t="s">
        <v>210</v>
      </c>
      <c r="C3399" s="1339"/>
      <c r="D3399" s="1340"/>
      <c r="E3399" s="1340"/>
      <c r="F3399" s="1341"/>
      <c r="G3399" s="1341"/>
      <c r="H3399" s="1341"/>
      <c r="I3399" s="524" t="s">
        <v>102</v>
      </c>
      <c r="J3399" s="1346" t="s">
        <v>65</v>
      </c>
      <c r="K3399" s="1346"/>
      <c r="L3399" s="1347"/>
      <c r="M3399" s="1348" t="str">
        <f>IF($L3378="TC",0,IF($L3378="Nso",0,VLOOKUP($A3375,'Marks Entry'!$B$9:$FN$108,169,0)))</f>
        <v>Need Improvement</v>
      </c>
      <c r="N3399" s="1348"/>
      <c r="O3399" s="1349"/>
      <c r="P3399" s="1007"/>
    </row>
    <row r="3400" spans="1:16" s="73" customFormat="1" ht="20.45" customHeight="1">
      <c r="A3400" s="1425"/>
      <c r="B3400" s="543" t="s">
        <v>210</v>
      </c>
      <c r="C3400" s="1397" t="str">
        <f>'Marks Entry'!$EB$3</f>
        <v>Work Exp.</v>
      </c>
      <c r="D3400" s="1398"/>
      <c r="E3400" s="1399"/>
      <c r="F3400" s="1400" t="str">
        <f>IF($L3378="TC",0,IF($L3378="Nso",0,VLOOKUP($A3375,'Marks Entry'!$B$9:$GM$108,186,0)))</f>
        <v>0/100</v>
      </c>
      <c r="G3400" s="1400"/>
      <c r="H3400" s="1400"/>
      <c r="I3400" s="59" t="str">
        <f>IF($L3378="TC",0,IF($L3378="Nso",0,VLOOKUP($A3375,'Marks Entry'!$B$9:$GM$108,139,0)))</f>
        <v>E</v>
      </c>
      <c r="J3400" s="1401" t="s">
        <v>81</v>
      </c>
      <c r="K3400" s="1401"/>
      <c r="L3400" s="1402"/>
      <c r="M3400" s="1403">
        <f>'Marks Entry'!$AA$2</f>
        <v>45041</v>
      </c>
      <c r="N3400" s="1403"/>
      <c r="O3400" s="1404"/>
      <c r="P3400" s="1007"/>
    </row>
    <row r="3401" spans="1:16" s="73" customFormat="1" ht="20.45" customHeight="1">
      <c r="A3401" s="1425"/>
      <c r="B3401" s="543" t="s">
        <v>210</v>
      </c>
      <c r="C3401" s="1405" t="str">
        <f>'Marks Entry'!$EK$3</f>
        <v>Art Edu.</v>
      </c>
      <c r="D3401" s="1400"/>
      <c r="E3401" s="1400"/>
      <c r="F3401" s="1406" t="str">
        <f>IF($L3378="TC",0,IF($L3378="Nso",0,VLOOKUP($A3375,'Marks Entry'!$B$9:$GM$108,190,0)))</f>
        <v>0/100</v>
      </c>
      <c r="G3401" s="1407"/>
      <c r="H3401" s="1408"/>
      <c r="I3401" s="59" t="str">
        <f>IF($L3378="TC",0,IF($L3378="Nso",0,VLOOKUP($A3375,'Marks Entry'!$B$9:$GM$108,148,0)))</f>
        <v>E</v>
      </c>
      <c r="J3401" s="1409"/>
      <c r="K3401" s="1409"/>
      <c r="L3401" s="1410"/>
      <c r="M3401" s="1410"/>
      <c r="N3401" s="1410"/>
      <c r="O3401" s="1411"/>
      <c r="P3401" s="1007"/>
    </row>
    <row r="3402" spans="1:16" s="73" customFormat="1" ht="20.45" customHeight="1">
      <c r="A3402" s="1425"/>
      <c r="B3402" s="543" t="s">
        <v>210</v>
      </c>
      <c r="C3402" s="1366" t="str">
        <f>'Marks Entry'!$ET$3</f>
        <v>HEALTH &amp; PHY. EDU.</v>
      </c>
      <c r="D3402" s="1367"/>
      <c r="E3402" s="1367"/>
      <c r="F3402" s="1368" t="str">
        <f>IF($L3378="TC",0,IF($L3378="Nso",0,VLOOKUP($A3375,'Marks Entry'!$B$9:$GM$108,194,0)))</f>
        <v>0/100</v>
      </c>
      <c r="G3402" s="1369"/>
      <c r="H3402" s="1370"/>
      <c r="I3402" s="59" t="str">
        <f>IF($L3378="TC",0,IF($L3378="Nso",0,VLOOKUP($A3375,'Marks Entry'!$B$9:$GM$108,157,0)))</f>
        <v>E</v>
      </c>
      <c r="J3402" s="1371" t="s">
        <v>77</v>
      </c>
      <c r="K3402" s="1372"/>
      <c r="L3402" s="1373"/>
      <c r="M3402" s="1377"/>
      <c r="N3402" s="1372"/>
      <c r="O3402" s="1378"/>
      <c r="P3402" s="1007"/>
    </row>
    <row r="3403" spans="1:16" s="73" customFormat="1" ht="20.45" customHeight="1">
      <c r="A3403" s="1425"/>
      <c r="B3403" s="543" t="s">
        <v>210</v>
      </c>
      <c r="C3403" s="1381" t="s">
        <v>66</v>
      </c>
      <c r="D3403" s="1382"/>
      <c r="E3403" s="1382"/>
      <c r="F3403" s="1382"/>
      <c r="G3403" s="1382"/>
      <c r="H3403" s="1382"/>
      <c r="I3403" s="1383"/>
      <c r="J3403" s="1374"/>
      <c r="K3403" s="1375"/>
      <c r="L3403" s="1376"/>
      <c r="M3403" s="1379"/>
      <c r="N3403" s="1375"/>
      <c r="O3403" s="1380"/>
      <c r="P3403" s="1007"/>
    </row>
    <row r="3404" spans="1:16" s="73" customFormat="1" ht="20.45" customHeight="1" thickBot="1">
      <c r="A3404" s="1425"/>
      <c r="B3404" s="543" t="s">
        <v>210</v>
      </c>
      <c r="C3404" s="60" t="s">
        <v>67</v>
      </c>
      <c r="D3404" s="1384" t="s">
        <v>72</v>
      </c>
      <c r="E3404" s="1385"/>
      <c r="F3404" s="1384" t="s">
        <v>73</v>
      </c>
      <c r="G3404" s="1386"/>
      <c r="H3404" s="1386"/>
      <c r="I3404" s="1387"/>
      <c r="J3404" s="1388" t="s">
        <v>78</v>
      </c>
      <c r="K3404" s="1389"/>
      <c r="L3404" s="1389"/>
      <c r="M3404" s="1389"/>
      <c r="N3404" s="1389"/>
      <c r="O3404" s="1390"/>
      <c r="P3404" s="1007"/>
    </row>
    <row r="3405" spans="1:16" s="73" customFormat="1" ht="20.45" customHeight="1">
      <c r="A3405" s="1425"/>
      <c r="B3405" s="543" t="s">
        <v>210</v>
      </c>
      <c r="C3405" s="690" t="s">
        <v>68</v>
      </c>
      <c r="D3405" s="1328" t="s">
        <v>211</v>
      </c>
      <c r="E3405" s="1327"/>
      <c r="F3405" s="1394" t="s">
        <v>74</v>
      </c>
      <c r="G3405" s="1395"/>
      <c r="H3405" s="1395"/>
      <c r="I3405" s="1396"/>
      <c r="J3405" s="1391"/>
      <c r="K3405" s="1392"/>
      <c r="L3405" s="1392"/>
      <c r="M3405" s="1392"/>
      <c r="N3405" s="1392"/>
      <c r="O3405" s="1393"/>
      <c r="P3405" s="1007"/>
    </row>
    <row r="3406" spans="1:16" s="73" customFormat="1" ht="20.45" customHeight="1">
      <c r="A3406" s="1425"/>
      <c r="B3406" s="543" t="s">
        <v>210</v>
      </c>
      <c r="C3406" s="689" t="s">
        <v>69</v>
      </c>
      <c r="D3406" s="1275" t="s">
        <v>212</v>
      </c>
      <c r="E3406" s="1274"/>
      <c r="F3406" s="1413" t="s">
        <v>75</v>
      </c>
      <c r="G3406" s="1414"/>
      <c r="H3406" s="1414"/>
      <c r="I3406" s="1415"/>
      <c r="J3406" s="1391"/>
      <c r="K3406" s="1392"/>
      <c r="L3406" s="1392"/>
      <c r="M3406" s="1392"/>
      <c r="N3406" s="1392"/>
      <c r="O3406" s="1393"/>
      <c r="P3406" s="1007"/>
    </row>
    <row r="3407" spans="1:16" s="73" customFormat="1" ht="20.45" customHeight="1">
      <c r="A3407" s="1425"/>
      <c r="B3407" s="543" t="s">
        <v>210</v>
      </c>
      <c r="C3407" s="689" t="s">
        <v>71</v>
      </c>
      <c r="D3407" s="1275" t="s">
        <v>213</v>
      </c>
      <c r="E3407" s="1274"/>
      <c r="F3407" s="1413" t="s">
        <v>76</v>
      </c>
      <c r="G3407" s="1414"/>
      <c r="H3407" s="1414"/>
      <c r="I3407" s="1415"/>
      <c r="J3407" s="1416" t="s">
        <v>90</v>
      </c>
      <c r="K3407" s="1417"/>
      <c r="L3407" s="1417"/>
      <c r="M3407" s="1417"/>
      <c r="N3407" s="1417"/>
      <c r="O3407" s="1418"/>
      <c r="P3407" s="1007"/>
    </row>
    <row r="3408" spans="1:16" s="73" customFormat="1" ht="20.45" customHeight="1">
      <c r="A3408" s="1425"/>
      <c r="B3408" s="543" t="s">
        <v>210</v>
      </c>
      <c r="C3408" s="689" t="s">
        <v>70</v>
      </c>
      <c r="D3408" s="1275" t="s">
        <v>214</v>
      </c>
      <c r="E3408" s="1274"/>
      <c r="F3408" s="1413" t="s">
        <v>103</v>
      </c>
      <c r="G3408" s="1414"/>
      <c r="H3408" s="1414"/>
      <c r="I3408" s="1415"/>
      <c r="J3408" s="1416"/>
      <c r="K3408" s="1417"/>
      <c r="L3408" s="1417"/>
      <c r="M3408" s="1417"/>
      <c r="N3408" s="1417"/>
      <c r="O3408" s="1418"/>
      <c r="P3408" s="1007"/>
    </row>
    <row r="3409" spans="1:16" s="73" customFormat="1" ht="20.45" customHeight="1" thickBot="1">
      <c r="A3409" s="1425"/>
      <c r="B3409" s="547" t="s">
        <v>210</v>
      </c>
      <c r="C3409" s="548" t="s">
        <v>153</v>
      </c>
      <c r="D3409" s="1281" t="s">
        <v>215</v>
      </c>
      <c r="E3409" s="1280"/>
      <c r="F3409" s="1422" t="s">
        <v>216</v>
      </c>
      <c r="G3409" s="1423"/>
      <c r="H3409" s="1423"/>
      <c r="I3409" s="1424"/>
      <c r="J3409" s="1419"/>
      <c r="K3409" s="1420"/>
      <c r="L3409" s="1420"/>
      <c r="M3409" s="1420"/>
      <c r="N3409" s="1420"/>
      <c r="O3409" s="1421"/>
      <c r="P3409" s="1007"/>
    </row>
    <row r="3410" spans="1:16" s="73" customFormat="1" ht="21" customHeight="1">
      <c r="A3410" s="1412"/>
      <c r="B3410" s="1412"/>
      <c r="C3410" s="1412"/>
      <c r="D3410" s="1412"/>
      <c r="E3410" s="1412"/>
      <c r="F3410" s="1412"/>
      <c r="G3410" s="1412"/>
      <c r="H3410" s="1412"/>
      <c r="I3410" s="1412"/>
      <c r="J3410" s="1412"/>
      <c r="K3410" s="1412"/>
      <c r="L3410" s="1412"/>
      <c r="M3410" s="1412"/>
      <c r="N3410" s="1412"/>
      <c r="O3410" s="1412"/>
      <c r="P3410" s="1412"/>
    </row>
    <row r="3411" spans="1:16" s="73" customFormat="1" ht="21" customHeight="1">
      <c r="A3411" s="692"/>
      <c r="B3411" s="688"/>
      <c r="C3411" s="688"/>
      <c r="D3411" s="688"/>
      <c r="E3411" s="688"/>
      <c r="F3411" s="688"/>
      <c r="G3411" s="688"/>
      <c r="H3411" s="688"/>
      <c r="I3411" s="688"/>
      <c r="J3411" s="688"/>
      <c r="K3411" s="688"/>
      <c r="L3411" s="688"/>
      <c r="M3411" s="688"/>
      <c r="N3411" s="688"/>
      <c r="O3411" s="688"/>
      <c r="P3411" s="688"/>
    </row>
    <row r="3412" spans="1:16" s="73" customFormat="1" ht="17.25" customHeight="1" thickBot="1">
      <c r="A3412" s="241">
        <f>A3375+1</f>
        <v>94</v>
      </c>
      <c r="B3412" s="1302" t="s">
        <v>53</v>
      </c>
      <c r="C3412" s="1302"/>
      <c r="D3412" s="1302"/>
      <c r="E3412" s="1302"/>
      <c r="F3412" s="1302"/>
      <c r="G3412" s="1302"/>
      <c r="H3412" s="1302"/>
      <c r="I3412" s="1302"/>
      <c r="J3412" s="1302"/>
      <c r="K3412" s="1302"/>
      <c r="L3412" s="1302"/>
      <c r="M3412" s="1302"/>
      <c r="N3412" s="1302"/>
      <c r="O3412" s="1302"/>
      <c r="P3412" s="1007"/>
    </row>
    <row r="3413" spans="1:16" s="73" customFormat="1" ht="44.25" customHeight="1">
      <c r="A3413" s="1425"/>
      <c r="B3413" s="1304" t="str">
        <f>IF(L3415&gt;0,CONCATENATE(I3415,L3415),0)</f>
        <v>Roll No.:-994</v>
      </c>
      <c r="C3413" s="1306"/>
      <c r="D3413" s="1308" t="str">
        <f>Master!$E$8</f>
        <v>Govt. Sr. Secondary School Raimalwada</v>
      </c>
      <c r="E3413" s="1309"/>
      <c r="F3413" s="1309"/>
      <c r="G3413" s="1309"/>
      <c r="H3413" s="1309"/>
      <c r="I3413" s="1309"/>
      <c r="J3413" s="1309"/>
      <c r="K3413" s="1309"/>
      <c r="L3413" s="1309"/>
      <c r="M3413" s="1309"/>
      <c r="N3413" s="1309"/>
      <c r="O3413" s="1310"/>
      <c r="P3413" s="1007"/>
    </row>
    <row r="3414" spans="1:16" s="73" customFormat="1" ht="26.25" customHeight="1" thickBot="1">
      <c r="A3414" s="1425"/>
      <c r="B3414" s="1305"/>
      <c r="C3414" s="1307"/>
      <c r="D3414" s="1311" t="str">
        <f>Master!$E$11</f>
        <v>P.S.-Bapini (Jodhpur)</v>
      </c>
      <c r="E3414" s="1311"/>
      <c r="F3414" s="1311"/>
      <c r="G3414" s="1311"/>
      <c r="H3414" s="1311"/>
      <c r="I3414" s="1311"/>
      <c r="J3414" s="1311"/>
      <c r="K3414" s="1311"/>
      <c r="L3414" s="1311"/>
      <c r="M3414" s="1311"/>
      <c r="N3414" s="1311"/>
      <c r="O3414" s="1312"/>
      <c r="P3414" s="1007"/>
    </row>
    <row r="3415" spans="1:16" s="73" customFormat="1" ht="15" customHeight="1">
      <c r="A3415" s="1425"/>
      <c r="B3415" s="1313"/>
      <c r="C3415" s="1314" t="s">
        <v>163</v>
      </c>
      <c r="D3415" s="1315"/>
      <c r="E3415" s="1315"/>
      <c r="F3415" s="1315"/>
      <c r="G3415" s="1315"/>
      <c r="H3415" s="1316"/>
      <c r="I3415" s="1320" t="s">
        <v>125</v>
      </c>
      <c r="J3415" s="1321"/>
      <c r="K3415" s="1321"/>
      <c r="L3415" s="1286">
        <f>VLOOKUP(A3412,'Marks Entry'!$B$9:$G$108,6)</f>
        <v>994</v>
      </c>
      <c r="M3415" s="1288" t="str">
        <f>CONCATENATE('Marks Entry'!$C$3,"0",'Marks Entry'!$G$3)</f>
        <v>School U-Dise Code :-08151106901</v>
      </c>
      <c r="N3415" s="1289"/>
      <c r="O3415" s="1290"/>
      <c r="P3415" s="1007"/>
    </row>
    <row r="3416" spans="1:16" s="73" customFormat="1" ht="15" customHeight="1">
      <c r="A3416" s="1425"/>
      <c r="B3416" s="1313"/>
      <c r="C3416" s="1314"/>
      <c r="D3416" s="1315"/>
      <c r="E3416" s="1315"/>
      <c r="F3416" s="1315"/>
      <c r="G3416" s="1315"/>
      <c r="H3416" s="1316"/>
      <c r="I3416" s="1320"/>
      <c r="J3416" s="1321"/>
      <c r="K3416" s="1321"/>
      <c r="L3416" s="1286"/>
      <c r="M3416" s="1291" t="str">
        <f>CONCATENATE('Marks Entry'!$I$3,'Marks Entry'!$J$3)</f>
        <v>Session :-2022-23</v>
      </c>
      <c r="N3416" s="1292"/>
      <c r="O3416" s="1293"/>
      <c r="P3416" s="1007"/>
    </row>
    <row r="3417" spans="1:16" s="73" customFormat="1" ht="15" customHeight="1" thickBot="1">
      <c r="A3417" s="1425"/>
      <c r="B3417" s="1313"/>
      <c r="C3417" s="1317"/>
      <c r="D3417" s="1318"/>
      <c r="E3417" s="1318"/>
      <c r="F3417" s="1318"/>
      <c r="G3417" s="1318"/>
      <c r="H3417" s="1319"/>
      <c r="I3417" s="1322"/>
      <c r="J3417" s="1323"/>
      <c r="K3417" s="1323"/>
      <c r="L3417" s="1287"/>
      <c r="M3417" s="1294"/>
      <c r="N3417" s="1295"/>
      <c r="O3417" s="1296"/>
      <c r="P3417" s="1007"/>
    </row>
    <row r="3418" spans="1:16" s="73" customFormat="1" ht="19.5" customHeight="1">
      <c r="A3418" s="1425"/>
      <c r="B3418" s="543" t="s">
        <v>210</v>
      </c>
      <c r="C3418" s="1297" t="s">
        <v>21</v>
      </c>
      <c r="D3418" s="1298"/>
      <c r="E3418" s="1298"/>
      <c r="F3418" s="1298"/>
      <c r="G3418" s="1299"/>
      <c r="H3418" s="13" t="s">
        <v>161</v>
      </c>
      <c r="I3418" s="1300">
        <f>VLOOKUP($A3412,'Marks Entry'!$B$9:$FN$108,4,0)</f>
        <v>0</v>
      </c>
      <c r="J3418" s="1300"/>
      <c r="K3418" s="1300"/>
      <c r="L3418" s="1300"/>
      <c r="M3418" s="1300"/>
      <c r="N3418" s="1300"/>
      <c r="O3418" s="1301"/>
      <c r="P3418" s="1007"/>
    </row>
    <row r="3419" spans="1:16" s="73" customFormat="1" ht="19.5" customHeight="1">
      <c r="A3419" s="1425"/>
      <c r="B3419" s="543" t="s">
        <v>210</v>
      </c>
      <c r="C3419" s="1283" t="s">
        <v>23</v>
      </c>
      <c r="D3419" s="1284"/>
      <c r="E3419" s="1284"/>
      <c r="F3419" s="1284"/>
      <c r="G3419" s="1285"/>
      <c r="H3419" s="25" t="s">
        <v>161</v>
      </c>
      <c r="I3419" s="1252">
        <f>VLOOKUP($A3412,'Marks Entry'!$B$9:$FN$108,7,0)</f>
        <v>0</v>
      </c>
      <c r="J3419" s="1252"/>
      <c r="K3419" s="1252"/>
      <c r="L3419" s="1252"/>
      <c r="M3419" s="1252"/>
      <c r="N3419" s="1252"/>
      <c r="O3419" s="1253"/>
      <c r="P3419" s="1007"/>
    </row>
    <row r="3420" spans="1:16" s="73" customFormat="1" ht="19.5" customHeight="1">
      <c r="A3420" s="1425"/>
      <c r="B3420" s="543" t="s">
        <v>210</v>
      </c>
      <c r="C3420" s="1283" t="s">
        <v>24</v>
      </c>
      <c r="D3420" s="1284"/>
      <c r="E3420" s="1284"/>
      <c r="F3420" s="1284"/>
      <c r="G3420" s="1285"/>
      <c r="H3420" s="25" t="s">
        <v>161</v>
      </c>
      <c r="I3420" s="1252">
        <f>VLOOKUP($A3412,'Marks Entry'!$B$9:$FN$108,8,0)</f>
        <v>0</v>
      </c>
      <c r="J3420" s="1252"/>
      <c r="K3420" s="1252"/>
      <c r="L3420" s="1252"/>
      <c r="M3420" s="1252"/>
      <c r="N3420" s="1252"/>
      <c r="O3420" s="1253"/>
      <c r="P3420" s="1007"/>
    </row>
    <row r="3421" spans="1:16" s="73" customFormat="1" ht="19.5" customHeight="1">
      <c r="A3421" s="1425"/>
      <c r="B3421" s="543" t="s">
        <v>210</v>
      </c>
      <c r="C3421" s="1283" t="s">
        <v>55</v>
      </c>
      <c r="D3421" s="1284"/>
      <c r="E3421" s="1284"/>
      <c r="F3421" s="1284"/>
      <c r="G3421" s="1285"/>
      <c r="H3421" s="25" t="s">
        <v>161</v>
      </c>
      <c r="I3421" s="1252">
        <f>VLOOKUP($A3412,'Marks Entry'!$B$9:$FN$108,9,0)</f>
        <v>0</v>
      </c>
      <c r="J3421" s="1252"/>
      <c r="K3421" s="1252"/>
      <c r="L3421" s="1252"/>
      <c r="M3421" s="1252"/>
      <c r="N3421" s="1252"/>
      <c r="O3421" s="1253"/>
      <c r="P3421" s="1007"/>
    </row>
    <row r="3422" spans="1:16" s="73" customFormat="1" ht="19.5" customHeight="1">
      <c r="A3422" s="1425"/>
      <c r="B3422" s="543" t="s">
        <v>210</v>
      </c>
      <c r="C3422" s="1283" t="s">
        <v>56</v>
      </c>
      <c r="D3422" s="1284"/>
      <c r="E3422" s="1284"/>
      <c r="F3422" s="1284"/>
      <c r="G3422" s="1285"/>
      <c r="H3422" s="25" t="s">
        <v>161</v>
      </c>
      <c r="I3422" s="1251" t="str">
        <f>CONCATENATE('Marks Entry'!$G$4,'Marks Entry'!$J$4)</f>
        <v>6(A)</v>
      </c>
      <c r="J3422" s="1252"/>
      <c r="K3422" s="1252"/>
      <c r="L3422" s="1252"/>
      <c r="M3422" s="1252"/>
      <c r="N3422" s="1252"/>
      <c r="O3422" s="1253"/>
      <c r="P3422" s="1007"/>
    </row>
    <row r="3423" spans="1:16" s="73" customFormat="1" ht="19.5" customHeight="1" thickBot="1">
      <c r="A3423" s="1425"/>
      <c r="B3423" s="543" t="s">
        <v>210</v>
      </c>
      <c r="C3423" s="1254" t="s">
        <v>26</v>
      </c>
      <c r="D3423" s="1255"/>
      <c r="E3423" s="1255"/>
      <c r="F3423" s="1255"/>
      <c r="G3423" s="1256"/>
      <c r="H3423" s="61" t="s">
        <v>161</v>
      </c>
      <c r="I3423" s="1257">
        <f>VLOOKUP($A3412,'Marks Entry'!$B$9:$FN$108,10,0)</f>
        <v>0</v>
      </c>
      <c r="J3423" s="1257"/>
      <c r="K3423" s="1257"/>
      <c r="L3423" s="1257"/>
      <c r="M3423" s="1257"/>
      <c r="N3423" s="1257"/>
      <c r="O3423" s="1258"/>
      <c r="P3423" s="1007"/>
    </row>
    <row r="3424" spans="1:16" s="73" customFormat="1" ht="34.5" customHeight="1">
      <c r="A3424" s="1425"/>
      <c r="B3424" s="543" t="s">
        <v>210</v>
      </c>
      <c r="C3424" s="1259" t="s">
        <v>57</v>
      </c>
      <c r="D3424" s="1260"/>
      <c r="E3424" s="525" t="s">
        <v>82</v>
      </c>
      <c r="F3424" s="525" t="s">
        <v>83</v>
      </c>
      <c r="G3424" s="525" t="str">
        <f>'Marks Entry'!$R$5</f>
        <v>No Bag Day Activity</v>
      </c>
      <c r="H3424" s="521" t="s">
        <v>32</v>
      </c>
      <c r="I3424" s="1261" t="s">
        <v>58</v>
      </c>
      <c r="J3424" s="1262"/>
      <c r="K3424" s="522" t="s">
        <v>203</v>
      </c>
      <c r="L3424" s="1263" t="s">
        <v>94</v>
      </c>
      <c r="M3424" s="1264"/>
      <c r="N3424" s="535" t="s">
        <v>86</v>
      </c>
      <c r="O3424" s="1265" t="s">
        <v>101</v>
      </c>
      <c r="P3424" s="1007"/>
    </row>
    <row r="3425" spans="1:16" s="73" customFormat="1" ht="20.45" customHeight="1" thickBot="1">
      <c r="A3425" s="1425"/>
      <c r="B3425" s="543" t="s">
        <v>210</v>
      </c>
      <c r="C3425" s="1267" t="s">
        <v>59</v>
      </c>
      <c r="D3425" s="1268"/>
      <c r="E3425" s="549">
        <f>'Marks Entry'!$N$7</f>
        <v>10</v>
      </c>
      <c r="F3425" s="549">
        <f>'Marks Entry'!$Q$7</f>
        <v>10</v>
      </c>
      <c r="G3425" s="549">
        <f>'Marks Entry'!$T$7</f>
        <v>10</v>
      </c>
      <c r="H3425" s="111">
        <f>SUM(E3425:G3425)</f>
        <v>30</v>
      </c>
      <c r="I3425" s="1269">
        <f>'Marks Entry'!$X$7</f>
        <v>70</v>
      </c>
      <c r="J3425" s="1270"/>
      <c r="K3425" s="531">
        <f>SUM(H3425,I3425)</f>
        <v>100</v>
      </c>
      <c r="L3425" s="1330">
        <f>'Marks Entry'!$AA$7</f>
        <v>100</v>
      </c>
      <c r="M3425" s="1331"/>
      <c r="N3425" s="536">
        <f>H3425+I3425+L3425</f>
        <v>200</v>
      </c>
      <c r="O3425" s="1266"/>
      <c r="P3425" s="1007"/>
    </row>
    <row r="3426" spans="1:16" s="73" customFormat="1" ht="20.45" customHeight="1">
      <c r="A3426" s="1425"/>
      <c r="B3426" s="543" t="s">
        <v>210</v>
      </c>
      <c r="C3426" s="1324" t="str">
        <f>'Marks Entry'!$L$3</f>
        <v>HINDI</v>
      </c>
      <c r="D3426" s="1325"/>
      <c r="E3426" s="527">
        <f>IF($L3415="TC",0,IF($L3415="Nso",0,VLOOKUP($A3412,'Marks Entry'!$B$9:$FN$108,13,0)))</f>
        <v>0</v>
      </c>
      <c r="F3426" s="527">
        <f>IF($L3415="TC",0,IF($L3415="Nso",0,VLOOKUP($A3412,'Marks Entry'!$B$9:$FN$108,16,0)))</f>
        <v>0</v>
      </c>
      <c r="G3426" s="527">
        <f>IF($L3415="TC",0,IF($L3415="Nso",0,VLOOKUP($A3412,'Marks Entry'!$B$9:$FN$108,19,0)))</f>
        <v>0</v>
      </c>
      <c r="H3426" s="528">
        <f>SUM(E3426:G3426)</f>
        <v>0</v>
      </c>
      <c r="I3426" s="1326">
        <f>IF($L3415="TC",0,IF($L3415="Nso",0,VLOOKUP($A3412,'Marks Entry'!$B$9:$FN$108,23,0)))</f>
        <v>0</v>
      </c>
      <c r="J3426" s="1327"/>
      <c r="K3426" s="532">
        <f>SUM(H3426,I3426)</f>
        <v>0</v>
      </c>
      <c r="L3426" s="1328">
        <f>IF($L3415="TC",0,IF($L3415="Nso",0,VLOOKUP($A3412,'Marks Entry'!$B$9:$FN$108,26,0)))</f>
        <v>0</v>
      </c>
      <c r="M3426" s="1329"/>
      <c r="N3426" s="537">
        <f>SUM(H3426,I3426,L3426)</f>
        <v>0</v>
      </c>
      <c r="O3426" s="544" t="str">
        <f>IF($L3415="TC",0,IF($L3415="Nso",0,VLOOKUP($A3412,'Marks Entry'!$B$9:$FN$108,30,0)))</f>
        <v>E</v>
      </c>
      <c r="P3426" s="1007"/>
    </row>
    <row r="3427" spans="1:16" s="73" customFormat="1" ht="20.45" customHeight="1">
      <c r="A3427" s="1425"/>
      <c r="B3427" s="543" t="s">
        <v>210</v>
      </c>
      <c r="C3427" s="1271" t="str">
        <f>'Marks Entry'!$AF$3</f>
        <v>ENGLISH</v>
      </c>
      <c r="D3427" s="1272"/>
      <c r="E3427" s="527">
        <f>IF($L3415="TC",0,IF($L3415="Nso",0,VLOOKUP($A3412,'Marks Entry'!$B$9:$FN$108,33,0)))</f>
        <v>0</v>
      </c>
      <c r="F3427" s="527">
        <f>IF($L3415="TC",0,IF($L3415="Nso",0,VLOOKUP($A3412,'Marks Entry'!$B$9:$FN$108,36,0)))</f>
        <v>0</v>
      </c>
      <c r="G3427" s="527">
        <f>IF($L3415="TC",0,IF($L3415="Nso",0,VLOOKUP($A3412,'Marks Entry'!$B$9:$FN$108,39,0)))</f>
        <v>0</v>
      </c>
      <c r="H3427" s="529">
        <f t="shared" ref="H3427:H3431" si="279">SUM(E3427:G3427)</f>
        <v>0</v>
      </c>
      <c r="I3427" s="1273">
        <f>IF($L3415="TC",0,IF($L3415="Nso",0,VLOOKUP($A3412,'Marks Entry'!$B$9:$FN$108,43,0)))</f>
        <v>0</v>
      </c>
      <c r="J3427" s="1274"/>
      <c r="K3427" s="533">
        <f t="shared" ref="K3427:K3431" si="280">SUM(H3427,I3427)</f>
        <v>0</v>
      </c>
      <c r="L3427" s="1275">
        <f>IF($L3415="TC",0,IF($L3415="Nso",0,VLOOKUP($A3412,'Marks Entry'!$B$9:$FN$108,46,0)))</f>
        <v>0</v>
      </c>
      <c r="M3427" s="1276"/>
      <c r="N3427" s="537">
        <f t="shared" ref="N3427:N3431" si="281">SUM(H3427,I3427,L3427)</f>
        <v>0</v>
      </c>
      <c r="O3427" s="544" t="str">
        <f>IF($L3415="TC",0,IF($L3415="Nso",0,VLOOKUP($A3412,'Marks Entry'!$B$9:$FN$108,50,0)))</f>
        <v>E</v>
      </c>
      <c r="P3427" s="1007"/>
    </row>
    <row r="3428" spans="1:16" s="73" customFormat="1" ht="20.45" customHeight="1">
      <c r="A3428" s="1425"/>
      <c r="B3428" s="543" t="s">
        <v>210</v>
      </c>
      <c r="C3428" s="1271" t="str">
        <f>'Marks Entry'!$AZ$3</f>
        <v>SANSKRIT</v>
      </c>
      <c r="D3428" s="1272"/>
      <c r="E3428" s="527">
        <f>IF($L3415="TC",0,IF($L3415="Nso",0,VLOOKUP($A3412,'Marks Entry'!$B$9:$FN$108,53,0)))</f>
        <v>0</v>
      </c>
      <c r="F3428" s="527">
        <f>IF($L3415="TC",0,IF($L3415="TC",0,IF($L3415="Nso",0,VLOOKUP($A3412,'Marks Entry'!$B$9:$FN$108,56,0))))</f>
        <v>0</v>
      </c>
      <c r="G3428" s="527">
        <f>IF($L3415="TC",0,IF($L3415="TC",0,IF($L3415="Nso",0,VLOOKUP($A3412,'Marks Entry'!$B$9:$FN$108,59,0))))</f>
        <v>0</v>
      </c>
      <c r="H3428" s="529">
        <f t="shared" si="279"/>
        <v>0</v>
      </c>
      <c r="I3428" s="1273">
        <f>IF($L3415="TC",0,IF($L3415="Nso",0,VLOOKUP($A3412,'Marks Entry'!$B$9:$FN$108,63,0)))</f>
        <v>0</v>
      </c>
      <c r="J3428" s="1274"/>
      <c r="K3428" s="533">
        <f t="shared" si="280"/>
        <v>0</v>
      </c>
      <c r="L3428" s="1275">
        <f>IF($L3415="TC",0,IF($L3415="Nso",0,VLOOKUP($A3412,'Marks Entry'!$B$9:$FN$108,66,0)))</f>
        <v>0</v>
      </c>
      <c r="M3428" s="1276"/>
      <c r="N3428" s="537">
        <f t="shared" si="281"/>
        <v>0</v>
      </c>
      <c r="O3428" s="544" t="str">
        <f>IF($L3415="TC",0,IF($L3415="Nso",0,VLOOKUP($A3412,'Marks Entry'!$B$9:$FN$108,70,0)))</f>
        <v>E</v>
      </c>
      <c r="P3428" s="1007"/>
    </row>
    <row r="3429" spans="1:16" s="73" customFormat="1" ht="20.45" customHeight="1">
      <c r="A3429" s="1425"/>
      <c r="B3429" s="543" t="s">
        <v>210</v>
      </c>
      <c r="C3429" s="1271" t="str">
        <f>'Marks Entry'!$BT$3</f>
        <v>SCIENCE</v>
      </c>
      <c r="D3429" s="1272"/>
      <c r="E3429" s="527">
        <f>IF($L3415="TC",0,IF($L3415="Nso",0,VLOOKUP($A3412,'Marks Entry'!$B$9:$FN$108,73,0)))</f>
        <v>0</v>
      </c>
      <c r="F3429" s="527">
        <f>IF($L3415="TC",0,IF($L3415="Nso",0,VLOOKUP($A3412,'Marks Entry'!$B$9:$FN$108,76,0)))</f>
        <v>0</v>
      </c>
      <c r="G3429" s="527">
        <f>IF($L3415="TC",0,IF($L3415="Nso",0,VLOOKUP($A3412,'Marks Entry'!$B$9:$FN$108,79,0)))</f>
        <v>0</v>
      </c>
      <c r="H3429" s="529">
        <f t="shared" si="279"/>
        <v>0</v>
      </c>
      <c r="I3429" s="1273">
        <f>IF($L3415="TC",0,IF($L3415="Nso",0,VLOOKUP($A3412,'Marks Entry'!$B$9:$FN$108,83,0)))</f>
        <v>0</v>
      </c>
      <c r="J3429" s="1274"/>
      <c r="K3429" s="533">
        <f t="shared" si="280"/>
        <v>0</v>
      </c>
      <c r="L3429" s="1275">
        <f>IF($L3415="TC",0,IF($L3415="Nso",0,VLOOKUP($A3412,'Marks Entry'!$B$9:$FN$108,86,0)))</f>
        <v>0</v>
      </c>
      <c r="M3429" s="1276"/>
      <c r="N3429" s="537">
        <f t="shared" si="281"/>
        <v>0</v>
      </c>
      <c r="O3429" s="544" t="str">
        <f>IF($L3415="TC",0,IF($L3415="Nso",0,VLOOKUP($A3412,'Marks Entry'!$B$9:$FN$108,90,0)))</f>
        <v>E</v>
      </c>
      <c r="P3429" s="1007"/>
    </row>
    <row r="3430" spans="1:16" s="73" customFormat="1" ht="20.45" customHeight="1">
      <c r="A3430" s="1425"/>
      <c r="B3430" s="543" t="s">
        <v>210</v>
      </c>
      <c r="C3430" s="1271" t="str">
        <f>'Marks Entry'!$CN$3</f>
        <v>MATHEMATICS</v>
      </c>
      <c r="D3430" s="1272"/>
      <c r="E3430" s="527">
        <f>IF($L3415="TC",0,IF($L3415="Nso",0,VLOOKUP($A3412,'Marks Entry'!$B$9:$FN$108,93,0)))</f>
        <v>0</v>
      </c>
      <c r="F3430" s="527">
        <f>IF($L3415="TC",0,IF($L3415="Nso",0,VLOOKUP($A3412,'Marks Entry'!$B$9:$FN$108,96,0)))</f>
        <v>0</v>
      </c>
      <c r="G3430" s="527">
        <f>IF($L3415="TC",0,IF($L3415="Nso",0,VLOOKUP($A3412,'Marks Entry'!$B$9:$FN$108,99,0)))</f>
        <v>0</v>
      </c>
      <c r="H3430" s="529">
        <f t="shared" si="279"/>
        <v>0</v>
      </c>
      <c r="I3430" s="1273">
        <f>IF($L3415="TC",0,IF($L3415="Nso",0,VLOOKUP($A3412,'Marks Entry'!$B$9:$FN$108,103,0)))</f>
        <v>0</v>
      </c>
      <c r="J3430" s="1274"/>
      <c r="K3430" s="533">
        <f t="shared" si="280"/>
        <v>0</v>
      </c>
      <c r="L3430" s="1275">
        <f>IF($L3415="TC",0,IF($L3415="Nso",0,VLOOKUP($A3412,'Marks Entry'!$B$9:$FN$108,106,0)))</f>
        <v>0</v>
      </c>
      <c r="M3430" s="1276"/>
      <c r="N3430" s="537">
        <f t="shared" si="281"/>
        <v>0</v>
      </c>
      <c r="O3430" s="544" t="str">
        <f>IF($L3415="TC",0,IF($L3415="Nso",0,VLOOKUP($A3412,'Marks Entry'!$B$9:$FN$108,110,0)))</f>
        <v>E</v>
      </c>
      <c r="P3430" s="1007"/>
    </row>
    <row r="3431" spans="1:16" s="73" customFormat="1" ht="20.45" customHeight="1" thickBot="1">
      <c r="A3431" s="1425"/>
      <c r="B3431" s="543" t="s">
        <v>210</v>
      </c>
      <c r="C3431" s="1277" t="str">
        <f>'Marks Entry'!$DH$3</f>
        <v>SOCIAL SCIENCE</v>
      </c>
      <c r="D3431" s="1278"/>
      <c r="E3431" s="527">
        <f>IF($L3415="TC",0,IF($L3415="Nso",0,VLOOKUP($A3412,'Marks Entry'!$B$9:$FN$108,113,0)))</f>
        <v>0</v>
      </c>
      <c r="F3431" s="527">
        <f>IF($L3415="TC",0,IF($L3415="Nso",0,VLOOKUP($A3412,'Marks Entry'!$B$9:$FN$108,116,0)))</f>
        <v>0</v>
      </c>
      <c r="G3431" s="527">
        <f>IF($L3415="TC",0,IF($L3415="Nso",0,VLOOKUP($A3412,'Marks Entry'!$B$9:$FN$108,119,0)))</f>
        <v>0</v>
      </c>
      <c r="H3431" s="530">
        <f t="shared" si="279"/>
        <v>0</v>
      </c>
      <c r="I3431" s="1279">
        <f>IF($L3415="TC",0,IF($L3415="Nso",0,VLOOKUP($A3412,'Marks Entry'!$B$9:$FN$108,123,0)))</f>
        <v>0</v>
      </c>
      <c r="J3431" s="1280"/>
      <c r="K3431" s="534">
        <f t="shared" si="280"/>
        <v>0</v>
      </c>
      <c r="L3431" s="1281">
        <f>IF($L3415="TC",0,IF($L3415="Nso",0,VLOOKUP($A3412,'Marks Entry'!$B$9:$FN$108,126,0)))</f>
        <v>0</v>
      </c>
      <c r="M3431" s="1282"/>
      <c r="N3431" s="537">
        <f t="shared" si="281"/>
        <v>0</v>
      </c>
      <c r="O3431" s="544" t="str">
        <f>IF($L3415="TC",0,IF($L3415="Nso",0,VLOOKUP($A3412,'Marks Entry'!$B$9:$FN$108,130,0)))</f>
        <v>E</v>
      </c>
      <c r="P3431" s="1007"/>
    </row>
    <row r="3432" spans="1:16" s="73" customFormat="1" ht="20.45" customHeight="1">
      <c r="A3432" s="1425"/>
      <c r="B3432" s="543" t="s">
        <v>210</v>
      </c>
      <c r="C3432" s="1350" t="s">
        <v>87</v>
      </c>
      <c r="D3432" s="1351"/>
      <c r="E3432" s="1352"/>
      <c r="F3432" s="1356" t="s">
        <v>88</v>
      </c>
      <c r="G3432" s="1357"/>
      <c r="H3432" s="1358" t="s">
        <v>89</v>
      </c>
      <c r="I3432" s="1358"/>
      <c r="J3432" s="1359" t="s">
        <v>44</v>
      </c>
      <c r="K3432" s="1360"/>
      <c r="L3432" s="236" t="s">
        <v>95</v>
      </c>
      <c r="M3432" s="691" t="s">
        <v>208</v>
      </c>
      <c r="N3432" s="200" t="s">
        <v>42</v>
      </c>
      <c r="O3432" s="545" t="s">
        <v>46</v>
      </c>
      <c r="P3432" s="1007"/>
    </row>
    <row r="3433" spans="1:16" s="73" customFormat="1" ht="20.45" customHeight="1" thickBot="1">
      <c r="A3433" s="1425"/>
      <c r="B3433" s="543" t="s">
        <v>210</v>
      </c>
      <c r="C3433" s="1353"/>
      <c r="D3433" s="1354"/>
      <c r="E3433" s="1355"/>
      <c r="F3433" s="1361">
        <f>IF($L3415="TC",0,IF($L3415="Nso",0,VLOOKUP($A3412,'Marks Entry'!$B$9:$FN$108,161,0)))</f>
        <v>1200</v>
      </c>
      <c r="G3433" s="1362"/>
      <c r="H3433" s="1363">
        <f>IF($L3415="TC",0,IF($L3415="Nso",0,VLOOKUP($A3412,'Marks Entry'!$B$9:$FN$108,162,0)))</f>
        <v>0</v>
      </c>
      <c r="I3433" s="1363"/>
      <c r="J3433" s="1364">
        <f>IF($L3415="TC",0,IF($L3415="Nso",0,VLOOKUP($A3412,'Marks Entry'!$B$9:$FN$108,163,0)))</f>
        <v>0</v>
      </c>
      <c r="K3433" s="1365"/>
      <c r="L3433" s="237" t="str">
        <f>IF($L3415="TC",0,IF($L3415="Nso",0,VLOOKUP($A3412,'Marks Entry'!$B$9:$FN$108,164,0)))</f>
        <v/>
      </c>
      <c r="M3433" s="237" t="str">
        <f>IF($L3415="TC",0,IF($L3415="Nso",0,VLOOKUP($A3412,'Marks Entry'!$B$9:$FN$108,165,0)))</f>
        <v/>
      </c>
      <c r="N3433" s="542" t="str">
        <f>IF($L3415="TC","TC",IF($L3415="Nso","NSO",VLOOKUP($A3412,'Marks Entry'!$B$9:$FN$108,166,0)))</f>
        <v>PROMOTED</v>
      </c>
      <c r="O3433" s="546" t="str">
        <f>IF($L3415="Nso",0,VLOOKUP($A3412,'Marks Entry'!$B$9:$FN$108,168,0))</f>
        <v/>
      </c>
      <c r="P3433" s="1007"/>
    </row>
    <row r="3434" spans="1:16" s="73" customFormat="1" ht="20.45" customHeight="1">
      <c r="A3434" s="1425"/>
      <c r="B3434" s="543" t="s">
        <v>210</v>
      </c>
      <c r="C3434" s="1332" t="s">
        <v>62</v>
      </c>
      <c r="D3434" s="1333"/>
      <c r="E3434" s="1333"/>
      <c r="F3434" s="1333"/>
      <c r="G3434" s="1333"/>
      <c r="H3434" s="1333"/>
      <c r="I3434" s="1334"/>
      <c r="J3434" s="1335" t="s">
        <v>63</v>
      </c>
      <c r="K3434" s="1335"/>
      <c r="L3434" s="1336"/>
      <c r="M3434" s="238">
        <f>IF($L3415="TC",0,IF($L3415="Nso",0,VLOOKUP($A3412,'Marks Entry'!$B$9:$FN$108,158,0)))</f>
        <v>0</v>
      </c>
      <c r="N3434" s="1337" t="s">
        <v>104</v>
      </c>
      <c r="O3434" s="1338"/>
      <c r="P3434" s="1007"/>
    </row>
    <row r="3435" spans="1:16" s="73" customFormat="1" ht="20.45" customHeight="1" thickBot="1">
      <c r="A3435" s="1425"/>
      <c r="B3435" s="543" t="s">
        <v>210</v>
      </c>
      <c r="C3435" s="1339" t="s">
        <v>57</v>
      </c>
      <c r="D3435" s="1340"/>
      <c r="E3435" s="1340"/>
      <c r="F3435" s="1341" t="s">
        <v>168</v>
      </c>
      <c r="G3435" s="1341"/>
      <c r="H3435" s="1341"/>
      <c r="I3435" s="523" t="s">
        <v>50</v>
      </c>
      <c r="J3435" s="1342" t="s">
        <v>64</v>
      </c>
      <c r="K3435" s="1342"/>
      <c r="L3435" s="1343"/>
      <c r="M3435" s="239">
        <f>IF($L3415="TC",0,IF($L3415="Nso",0,VLOOKUP($A3412,'Marks Entry'!$B$9:$FN$108,159,0)))</f>
        <v>0</v>
      </c>
      <c r="N3435" s="1344" t="str">
        <f>IF($L3415="TC",0,IF($L3415="Nso",0,VLOOKUP($A3412,'Marks Entry'!$B$9:$FN$108,160,0)))</f>
        <v/>
      </c>
      <c r="O3435" s="1345"/>
      <c r="P3435" s="1007"/>
    </row>
    <row r="3436" spans="1:16" s="73" customFormat="1" ht="20.45" customHeight="1">
      <c r="A3436" s="1425"/>
      <c r="B3436" s="543" t="s">
        <v>210</v>
      </c>
      <c r="C3436" s="1339"/>
      <c r="D3436" s="1340"/>
      <c r="E3436" s="1340"/>
      <c r="F3436" s="1341"/>
      <c r="G3436" s="1341"/>
      <c r="H3436" s="1341"/>
      <c r="I3436" s="524" t="s">
        <v>102</v>
      </c>
      <c r="J3436" s="1346" t="s">
        <v>65</v>
      </c>
      <c r="K3436" s="1346"/>
      <c r="L3436" s="1347"/>
      <c r="M3436" s="1348" t="str">
        <f>IF($L3415="TC",0,IF($L3415="Nso",0,VLOOKUP($A3412,'Marks Entry'!$B$9:$FN$108,169,0)))</f>
        <v>Need Improvement</v>
      </c>
      <c r="N3436" s="1348"/>
      <c r="O3436" s="1349"/>
      <c r="P3436" s="1007"/>
    </row>
    <row r="3437" spans="1:16" s="73" customFormat="1" ht="20.45" customHeight="1">
      <c r="A3437" s="1425"/>
      <c r="B3437" s="543" t="s">
        <v>210</v>
      </c>
      <c r="C3437" s="1397" t="str">
        <f>'Marks Entry'!$EB$3</f>
        <v>Work Exp.</v>
      </c>
      <c r="D3437" s="1398"/>
      <c r="E3437" s="1399"/>
      <c r="F3437" s="1400" t="str">
        <f>IF($L3415="TC",0,IF($L3415="Nso",0,VLOOKUP($A3412,'Marks Entry'!$B$9:$GM$108,186,0)))</f>
        <v>0/100</v>
      </c>
      <c r="G3437" s="1400"/>
      <c r="H3437" s="1400"/>
      <c r="I3437" s="59" t="str">
        <f>IF($L3415="TC",0,IF($L3415="Nso",0,VLOOKUP($A3412,'Marks Entry'!$B$9:$GM$108,139,0)))</f>
        <v>E</v>
      </c>
      <c r="J3437" s="1401" t="s">
        <v>81</v>
      </c>
      <c r="K3437" s="1401"/>
      <c r="L3437" s="1402"/>
      <c r="M3437" s="1403">
        <f>'Marks Entry'!$AA$2</f>
        <v>45041</v>
      </c>
      <c r="N3437" s="1403"/>
      <c r="O3437" s="1404"/>
      <c r="P3437" s="1007"/>
    </row>
    <row r="3438" spans="1:16" s="73" customFormat="1" ht="20.45" customHeight="1">
      <c r="A3438" s="1425"/>
      <c r="B3438" s="543" t="s">
        <v>210</v>
      </c>
      <c r="C3438" s="1405" t="str">
        <f>'Marks Entry'!$EK$3</f>
        <v>Art Edu.</v>
      </c>
      <c r="D3438" s="1400"/>
      <c r="E3438" s="1400"/>
      <c r="F3438" s="1406" t="str">
        <f>IF($L3415="TC",0,IF($L3415="Nso",0,VLOOKUP($A3412,'Marks Entry'!$B$9:$GM$108,190,0)))</f>
        <v>0/100</v>
      </c>
      <c r="G3438" s="1407"/>
      <c r="H3438" s="1408"/>
      <c r="I3438" s="59" t="str">
        <f>IF($L3415="TC",0,IF($L3415="Nso",0,VLOOKUP($A3412,'Marks Entry'!$B$9:$GM$108,148,0)))</f>
        <v>E</v>
      </c>
      <c r="J3438" s="1409"/>
      <c r="K3438" s="1409"/>
      <c r="L3438" s="1410"/>
      <c r="M3438" s="1410"/>
      <c r="N3438" s="1410"/>
      <c r="O3438" s="1411"/>
      <c r="P3438" s="1007"/>
    </row>
    <row r="3439" spans="1:16" s="73" customFormat="1" ht="20.45" customHeight="1">
      <c r="A3439" s="1425"/>
      <c r="B3439" s="543" t="s">
        <v>210</v>
      </c>
      <c r="C3439" s="1366" t="str">
        <f>'Marks Entry'!$ET$3</f>
        <v>HEALTH &amp; PHY. EDU.</v>
      </c>
      <c r="D3439" s="1367"/>
      <c r="E3439" s="1367"/>
      <c r="F3439" s="1368" t="str">
        <f>IF($L3415="TC",0,IF($L3415="Nso",0,VLOOKUP($A3412,'Marks Entry'!$B$9:$GM$108,194,0)))</f>
        <v>0/100</v>
      </c>
      <c r="G3439" s="1369"/>
      <c r="H3439" s="1370"/>
      <c r="I3439" s="59" t="str">
        <f>IF($L3415="TC",0,IF($L3415="Nso",0,VLOOKUP($A3412,'Marks Entry'!$B$9:$GM$108,157,0)))</f>
        <v>E</v>
      </c>
      <c r="J3439" s="1371" t="s">
        <v>77</v>
      </c>
      <c r="K3439" s="1372"/>
      <c r="L3439" s="1373"/>
      <c r="M3439" s="1377"/>
      <c r="N3439" s="1372"/>
      <c r="O3439" s="1378"/>
      <c r="P3439" s="1007"/>
    </row>
    <row r="3440" spans="1:16" s="73" customFormat="1" ht="20.45" customHeight="1">
      <c r="A3440" s="1425"/>
      <c r="B3440" s="543" t="s">
        <v>210</v>
      </c>
      <c r="C3440" s="1381" t="s">
        <v>66</v>
      </c>
      <c r="D3440" s="1382"/>
      <c r="E3440" s="1382"/>
      <c r="F3440" s="1382"/>
      <c r="G3440" s="1382"/>
      <c r="H3440" s="1382"/>
      <c r="I3440" s="1383"/>
      <c r="J3440" s="1374"/>
      <c r="K3440" s="1375"/>
      <c r="L3440" s="1376"/>
      <c r="M3440" s="1379"/>
      <c r="N3440" s="1375"/>
      <c r="O3440" s="1380"/>
      <c r="P3440" s="1007"/>
    </row>
    <row r="3441" spans="1:16" s="73" customFormat="1" ht="20.45" customHeight="1" thickBot="1">
      <c r="A3441" s="1425"/>
      <c r="B3441" s="543" t="s">
        <v>210</v>
      </c>
      <c r="C3441" s="60" t="s">
        <v>67</v>
      </c>
      <c r="D3441" s="1384" t="s">
        <v>72</v>
      </c>
      <c r="E3441" s="1385"/>
      <c r="F3441" s="1384" t="s">
        <v>73</v>
      </c>
      <c r="G3441" s="1386"/>
      <c r="H3441" s="1386"/>
      <c r="I3441" s="1387"/>
      <c r="J3441" s="1388" t="s">
        <v>78</v>
      </c>
      <c r="K3441" s="1389"/>
      <c r="L3441" s="1389"/>
      <c r="M3441" s="1389"/>
      <c r="N3441" s="1389"/>
      <c r="O3441" s="1390"/>
      <c r="P3441" s="1007"/>
    </row>
    <row r="3442" spans="1:16" s="73" customFormat="1" ht="20.45" customHeight="1">
      <c r="A3442" s="1425"/>
      <c r="B3442" s="543" t="s">
        <v>210</v>
      </c>
      <c r="C3442" s="690" t="s">
        <v>68</v>
      </c>
      <c r="D3442" s="1328" t="s">
        <v>211</v>
      </c>
      <c r="E3442" s="1327"/>
      <c r="F3442" s="1394" t="s">
        <v>74</v>
      </c>
      <c r="G3442" s="1395"/>
      <c r="H3442" s="1395"/>
      <c r="I3442" s="1396"/>
      <c r="J3442" s="1391"/>
      <c r="K3442" s="1392"/>
      <c r="L3442" s="1392"/>
      <c r="M3442" s="1392"/>
      <c r="N3442" s="1392"/>
      <c r="O3442" s="1393"/>
      <c r="P3442" s="1007"/>
    </row>
    <row r="3443" spans="1:16" s="73" customFormat="1" ht="20.45" customHeight="1">
      <c r="A3443" s="1425"/>
      <c r="B3443" s="543" t="s">
        <v>210</v>
      </c>
      <c r="C3443" s="689" t="s">
        <v>69</v>
      </c>
      <c r="D3443" s="1275" t="s">
        <v>212</v>
      </c>
      <c r="E3443" s="1274"/>
      <c r="F3443" s="1413" t="s">
        <v>75</v>
      </c>
      <c r="G3443" s="1414"/>
      <c r="H3443" s="1414"/>
      <c r="I3443" s="1415"/>
      <c r="J3443" s="1391"/>
      <c r="K3443" s="1392"/>
      <c r="L3443" s="1392"/>
      <c r="M3443" s="1392"/>
      <c r="N3443" s="1392"/>
      <c r="O3443" s="1393"/>
      <c r="P3443" s="1007"/>
    </row>
    <row r="3444" spans="1:16" s="73" customFormat="1" ht="20.45" customHeight="1">
      <c r="A3444" s="1425"/>
      <c r="B3444" s="543" t="s">
        <v>210</v>
      </c>
      <c r="C3444" s="689" t="s">
        <v>71</v>
      </c>
      <c r="D3444" s="1275" t="s">
        <v>213</v>
      </c>
      <c r="E3444" s="1274"/>
      <c r="F3444" s="1413" t="s">
        <v>76</v>
      </c>
      <c r="G3444" s="1414"/>
      <c r="H3444" s="1414"/>
      <c r="I3444" s="1415"/>
      <c r="J3444" s="1416" t="s">
        <v>90</v>
      </c>
      <c r="K3444" s="1417"/>
      <c r="L3444" s="1417"/>
      <c r="M3444" s="1417"/>
      <c r="N3444" s="1417"/>
      <c r="O3444" s="1418"/>
      <c r="P3444" s="1007"/>
    </row>
    <row r="3445" spans="1:16" s="73" customFormat="1" ht="20.45" customHeight="1">
      <c r="A3445" s="1425"/>
      <c r="B3445" s="543" t="s">
        <v>210</v>
      </c>
      <c r="C3445" s="689" t="s">
        <v>70</v>
      </c>
      <c r="D3445" s="1275" t="s">
        <v>214</v>
      </c>
      <c r="E3445" s="1274"/>
      <c r="F3445" s="1413" t="s">
        <v>103</v>
      </c>
      <c r="G3445" s="1414"/>
      <c r="H3445" s="1414"/>
      <c r="I3445" s="1415"/>
      <c r="J3445" s="1416"/>
      <c r="K3445" s="1417"/>
      <c r="L3445" s="1417"/>
      <c r="M3445" s="1417"/>
      <c r="N3445" s="1417"/>
      <c r="O3445" s="1418"/>
      <c r="P3445" s="1007"/>
    </row>
    <row r="3446" spans="1:16" s="73" customFormat="1" ht="20.45" customHeight="1" thickBot="1">
      <c r="A3446" s="1425"/>
      <c r="B3446" s="547" t="s">
        <v>210</v>
      </c>
      <c r="C3446" s="548" t="s">
        <v>153</v>
      </c>
      <c r="D3446" s="1281" t="s">
        <v>215</v>
      </c>
      <c r="E3446" s="1280"/>
      <c r="F3446" s="1422" t="s">
        <v>216</v>
      </c>
      <c r="G3446" s="1423"/>
      <c r="H3446" s="1423"/>
      <c r="I3446" s="1424"/>
      <c r="J3446" s="1419"/>
      <c r="K3446" s="1420"/>
      <c r="L3446" s="1420"/>
      <c r="M3446" s="1420"/>
      <c r="N3446" s="1420"/>
      <c r="O3446" s="1421"/>
      <c r="P3446" s="1007"/>
    </row>
    <row r="3447" spans="1:16" s="73" customFormat="1" ht="9.75" customHeight="1">
      <c r="A3447" s="1303"/>
      <c r="B3447" s="1303"/>
      <c r="C3447" s="1303"/>
      <c r="D3447" s="1303"/>
      <c r="E3447" s="1303"/>
      <c r="F3447" s="1303"/>
      <c r="G3447" s="1303"/>
      <c r="H3447" s="1303"/>
      <c r="I3447" s="1303"/>
      <c r="J3447" s="1303"/>
      <c r="K3447" s="1303"/>
      <c r="L3447" s="1303"/>
      <c r="M3447" s="1303"/>
      <c r="N3447" s="1303"/>
      <c r="O3447" s="1303"/>
      <c r="P3447" s="1303"/>
    </row>
    <row r="3448" spans="1:16" s="73" customFormat="1" ht="17.25" customHeight="1" thickBot="1">
      <c r="A3448" s="241">
        <f>A3412+1</f>
        <v>95</v>
      </c>
      <c r="B3448" s="1302" t="s">
        <v>53</v>
      </c>
      <c r="C3448" s="1302"/>
      <c r="D3448" s="1302"/>
      <c r="E3448" s="1302"/>
      <c r="F3448" s="1302"/>
      <c r="G3448" s="1302"/>
      <c r="H3448" s="1302"/>
      <c r="I3448" s="1302"/>
      <c r="J3448" s="1302"/>
      <c r="K3448" s="1302"/>
      <c r="L3448" s="1302"/>
      <c r="M3448" s="1302"/>
      <c r="N3448" s="1302"/>
      <c r="O3448" s="1302"/>
      <c r="P3448" s="1007"/>
    </row>
    <row r="3449" spans="1:16" s="73" customFormat="1" ht="44.25" customHeight="1">
      <c r="A3449" s="1425"/>
      <c r="B3449" s="1304" t="str">
        <f>IF(L3451&gt;0,CONCATENATE(I3451,L3451),0)</f>
        <v>Roll No.:-995</v>
      </c>
      <c r="C3449" s="1306"/>
      <c r="D3449" s="1308" t="str">
        <f>Master!$E$8</f>
        <v>Govt. Sr. Secondary School Raimalwada</v>
      </c>
      <c r="E3449" s="1309"/>
      <c r="F3449" s="1309"/>
      <c r="G3449" s="1309"/>
      <c r="H3449" s="1309"/>
      <c r="I3449" s="1309"/>
      <c r="J3449" s="1309"/>
      <c r="K3449" s="1309"/>
      <c r="L3449" s="1309"/>
      <c r="M3449" s="1309"/>
      <c r="N3449" s="1309"/>
      <c r="O3449" s="1310"/>
      <c r="P3449" s="1007"/>
    </row>
    <row r="3450" spans="1:16" s="73" customFormat="1" ht="26.25" customHeight="1" thickBot="1">
      <c r="A3450" s="1425"/>
      <c r="B3450" s="1305"/>
      <c r="C3450" s="1307"/>
      <c r="D3450" s="1311" t="str">
        <f>Master!$E$11</f>
        <v>P.S.-Bapini (Jodhpur)</v>
      </c>
      <c r="E3450" s="1311"/>
      <c r="F3450" s="1311"/>
      <c r="G3450" s="1311"/>
      <c r="H3450" s="1311"/>
      <c r="I3450" s="1311"/>
      <c r="J3450" s="1311"/>
      <c r="K3450" s="1311"/>
      <c r="L3450" s="1311"/>
      <c r="M3450" s="1311"/>
      <c r="N3450" s="1311"/>
      <c r="O3450" s="1312"/>
      <c r="P3450" s="1007"/>
    </row>
    <row r="3451" spans="1:16" s="73" customFormat="1" ht="15" customHeight="1">
      <c r="A3451" s="1425"/>
      <c r="B3451" s="1313"/>
      <c r="C3451" s="1314" t="s">
        <v>163</v>
      </c>
      <c r="D3451" s="1315"/>
      <c r="E3451" s="1315"/>
      <c r="F3451" s="1315"/>
      <c r="G3451" s="1315"/>
      <c r="H3451" s="1316"/>
      <c r="I3451" s="1320" t="s">
        <v>125</v>
      </c>
      <c r="J3451" s="1321"/>
      <c r="K3451" s="1321"/>
      <c r="L3451" s="1286">
        <f>VLOOKUP(A3448,'Marks Entry'!$B$9:$G$108,6)</f>
        <v>995</v>
      </c>
      <c r="M3451" s="1288" t="str">
        <f>CONCATENATE('Marks Entry'!$C$3,"0",'Marks Entry'!$G$3)</f>
        <v>School U-Dise Code :-08151106901</v>
      </c>
      <c r="N3451" s="1289"/>
      <c r="O3451" s="1290"/>
      <c r="P3451" s="1007"/>
    </row>
    <row r="3452" spans="1:16" s="73" customFormat="1" ht="15" customHeight="1">
      <c r="A3452" s="1425"/>
      <c r="B3452" s="1313"/>
      <c r="C3452" s="1314"/>
      <c r="D3452" s="1315"/>
      <c r="E3452" s="1315"/>
      <c r="F3452" s="1315"/>
      <c r="G3452" s="1315"/>
      <c r="H3452" s="1316"/>
      <c r="I3452" s="1320"/>
      <c r="J3452" s="1321"/>
      <c r="K3452" s="1321"/>
      <c r="L3452" s="1286"/>
      <c r="M3452" s="1291" t="str">
        <f>CONCATENATE('Marks Entry'!$I$3,'Marks Entry'!$J$3)</f>
        <v>Session :-2022-23</v>
      </c>
      <c r="N3452" s="1292"/>
      <c r="O3452" s="1293"/>
      <c r="P3452" s="1007"/>
    </row>
    <row r="3453" spans="1:16" s="73" customFormat="1" ht="15" customHeight="1" thickBot="1">
      <c r="A3453" s="1425"/>
      <c r="B3453" s="1313"/>
      <c r="C3453" s="1317"/>
      <c r="D3453" s="1318"/>
      <c r="E3453" s="1318"/>
      <c r="F3453" s="1318"/>
      <c r="G3453" s="1318"/>
      <c r="H3453" s="1319"/>
      <c r="I3453" s="1322"/>
      <c r="J3453" s="1323"/>
      <c r="K3453" s="1323"/>
      <c r="L3453" s="1287"/>
      <c r="M3453" s="1294"/>
      <c r="N3453" s="1295"/>
      <c r="O3453" s="1296"/>
      <c r="P3453" s="1007"/>
    </row>
    <row r="3454" spans="1:16" s="73" customFormat="1" ht="19.5" customHeight="1">
      <c r="A3454" s="1425"/>
      <c r="B3454" s="543" t="s">
        <v>210</v>
      </c>
      <c r="C3454" s="1297" t="s">
        <v>21</v>
      </c>
      <c r="D3454" s="1298"/>
      <c r="E3454" s="1298"/>
      <c r="F3454" s="1298"/>
      <c r="G3454" s="1299"/>
      <c r="H3454" s="13" t="s">
        <v>161</v>
      </c>
      <c r="I3454" s="1300">
        <f>VLOOKUP($A3448,'Marks Entry'!$B$9:$FN$108,4,0)</f>
        <v>0</v>
      </c>
      <c r="J3454" s="1300"/>
      <c r="K3454" s="1300"/>
      <c r="L3454" s="1300"/>
      <c r="M3454" s="1300"/>
      <c r="N3454" s="1300"/>
      <c r="O3454" s="1301"/>
      <c r="P3454" s="1007"/>
    </row>
    <row r="3455" spans="1:16" s="73" customFormat="1" ht="19.5" customHeight="1">
      <c r="A3455" s="1425"/>
      <c r="B3455" s="543" t="s">
        <v>210</v>
      </c>
      <c r="C3455" s="1283" t="s">
        <v>23</v>
      </c>
      <c r="D3455" s="1284"/>
      <c r="E3455" s="1284"/>
      <c r="F3455" s="1284"/>
      <c r="G3455" s="1285"/>
      <c r="H3455" s="25" t="s">
        <v>161</v>
      </c>
      <c r="I3455" s="1252">
        <f>VLOOKUP($A3448,'Marks Entry'!$B$9:$FN$108,7,0)</f>
        <v>0</v>
      </c>
      <c r="J3455" s="1252"/>
      <c r="K3455" s="1252"/>
      <c r="L3455" s="1252"/>
      <c r="M3455" s="1252"/>
      <c r="N3455" s="1252"/>
      <c r="O3455" s="1253"/>
      <c r="P3455" s="1007"/>
    </row>
    <row r="3456" spans="1:16" s="73" customFormat="1" ht="19.5" customHeight="1">
      <c r="A3456" s="1425"/>
      <c r="B3456" s="543" t="s">
        <v>210</v>
      </c>
      <c r="C3456" s="1283" t="s">
        <v>24</v>
      </c>
      <c r="D3456" s="1284"/>
      <c r="E3456" s="1284"/>
      <c r="F3456" s="1284"/>
      <c r="G3456" s="1285"/>
      <c r="H3456" s="25" t="s">
        <v>161</v>
      </c>
      <c r="I3456" s="1252">
        <f>VLOOKUP($A3448,'Marks Entry'!$B$9:$FN$108,8,0)</f>
        <v>0</v>
      </c>
      <c r="J3456" s="1252"/>
      <c r="K3456" s="1252"/>
      <c r="L3456" s="1252"/>
      <c r="M3456" s="1252"/>
      <c r="N3456" s="1252"/>
      <c r="O3456" s="1253"/>
      <c r="P3456" s="1007"/>
    </row>
    <row r="3457" spans="1:16" s="73" customFormat="1" ht="19.5" customHeight="1">
      <c r="A3457" s="1425"/>
      <c r="B3457" s="543" t="s">
        <v>210</v>
      </c>
      <c r="C3457" s="1283" t="s">
        <v>55</v>
      </c>
      <c r="D3457" s="1284"/>
      <c r="E3457" s="1284"/>
      <c r="F3457" s="1284"/>
      <c r="G3457" s="1285"/>
      <c r="H3457" s="25" t="s">
        <v>161</v>
      </c>
      <c r="I3457" s="1252">
        <f>VLOOKUP($A3448,'Marks Entry'!$B$9:$FN$108,9,0)</f>
        <v>0</v>
      </c>
      <c r="J3457" s="1252"/>
      <c r="K3457" s="1252"/>
      <c r="L3457" s="1252"/>
      <c r="M3457" s="1252"/>
      <c r="N3457" s="1252"/>
      <c r="O3457" s="1253"/>
      <c r="P3457" s="1007"/>
    </row>
    <row r="3458" spans="1:16" s="73" customFormat="1" ht="19.5" customHeight="1">
      <c r="A3458" s="1425"/>
      <c r="B3458" s="543" t="s">
        <v>210</v>
      </c>
      <c r="C3458" s="1283" t="s">
        <v>56</v>
      </c>
      <c r="D3458" s="1284"/>
      <c r="E3458" s="1284"/>
      <c r="F3458" s="1284"/>
      <c r="G3458" s="1285"/>
      <c r="H3458" s="25" t="s">
        <v>161</v>
      </c>
      <c r="I3458" s="1251" t="str">
        <f>CONCATENATE('Marks Entry'!$G$4,'Marks Entry'!$J$4)</f>
        <v>6(A)</v>
      </c>
      <c r="J3458" s="1252"/>
      <c r="K3458" s="1252"/>
      <c r="L3458" s="1252"/>
      <c r="M3458" s="1252"/>
      <c r="N3458" s="1252"/>
      <c r="O3458" s="1253"/>
      <c r="P3458" s="1007"/>
    </row>
    <row r="3459" spans="1:16" s="73" customFormat="1" ht="19.5" customHeight="1" thickBot="1">
      <c r="A3459" s="1425"/>
      <c r="B3459" s="543" t="s">
        <v>210</v>
      </c>
      <c r="C3459" s="1254" t="s">
        <v>26</v>
      </c>
      <c r="D3459" s="1255"/>
      <c r="E3459" s="1255"/>
      <c r="F3459" s="1255"/>
      <c r="G3459" s="1256"/>
      <c r="H3459" s="61" t="s">
        <v>161</v>
      </c>
      <c r="I3459" s="1257">
        <f>VLOOKUP($A3448,'Marks Entry'!$B$9:$FN$108,10,0)</f>
        <v>0</v>
      </c>
      <c r="J3459" s="1257"/>
      <c r="K3459" s="1257"/>
      <c r="L3459" s="1257"/>
      <c r="M3459" s="1257"/>
      <c r="N3459" s="1257"/>
      <c r="O3459" s="1258"/>
      <c r="P3459" s="1007"/>
    </row>
    <row r="3460" spans="1:16" s="73" customFormat="1" ht="34.5" customHeight="1">
      <c r="A3460" s="1425"/>
      <c r="B3460" s="543" t="s">
        <v>210</v>
      </c>
      <c r="C3460" s="1259" t="s">
        <v>57</v>
      </c>
      <c r="D3460" s="1260"/>
      <c r="E3460" s="525" t="s">
        <v>82</v>
      </c>
      <c r="F3460" s="525" t="s">
        <v>83</v>
      </c>
      <c r="G3460" s="525" t="str">
        <f>'Marks Entry'!$R$5</f>
        <v>No Bag Day Activity</v>
      </c>
      <c r="H3460" s="521" t="s">
        <v>32</v>
      </c>
      <c r="I3460" s="1261" t="s">
        <v>58</v>
      </c>
      <c r="J3460" s="1262"/>
      <c r="K3460" s="522" t="s">
        <v>203</v>
      </c>
      <c r="L3460" s="1263" t="s">
        <v>94</v>
      </c>
      <c r="M3460" s="1264"/>
      <c r="N3460" s="535" t="s">
        <v>86</v>
      </c>
      <c r="O3460" s="1265" t="s">
        <v>101</v>
      </c>
      <c r="P3460" s="1007"/>
    </row>
    <row r="3461" spans="1:16" s="73" customFormat="1" ht="20.45" customHeight="1" thickBot="1">
      <c r="A3461" s="1425"/>
      <c r="B3461" s="543" t="s">
        <v>210</v>
      </c>
      <c r="C3461" s="1267" t="s">
        <v>59</v>
      </c>
      <c r="D3461" s="1268"/>
      <c r="E3461" s="549">
        <f>'Marks Entry'!$N$7</f>
        <v>10</v>
      </c>
      <c r="F3461" s="549">
        <f>'Marks Entry'!$Q$7</f>
        <v>10</v>
      </c>
      <c r="G3461" s="549">
        <f>'Marks Entry'!$T$7</f>
        <v>10</v>
      </c>
      <c r="H3461" s="111">
        <f>SUM(E3461:G3461)</f>
        <v>30</v>
      </c>
      <c r="I3461" s="1269">
        <f>'Marks Entry'!$X$7</f>
        <v>70</v>
      </c>
      <c r="J3461" s="1270"/>
      <c r="K3461" s="531">
        <f>SUM(H3461,I3461)</f>
        <v>100</v>
      </c>
      <c r="L3461" s="1330">
        <f>'Marks Entry'!$AA$7</f>
        <v>100</v>
      </c>
      <c r="M3461" s="1331"/>
      <c r="N3461" s="536">
        <f>H3461+I3461+L3461</f>
        <v>200</v>
      </c>
      <c r="O3461" s="1266"/>
      <c r="P3461" s="1007"/>
    </row>
    <row r="3462" spans="1:16" s="73" customFormat="1" ht="20.45" customHeight="1">
      <c r="A3462" s="1425"/>
      <c r="B3462" s="543" t="s">
        <v>210</v>
      </c>
      <c r="C3462" s="1324" t="str">
        <f>'Marks Entry'!$L$3</f>
        <v>HINDI</v>
      </c>
      <c r="D3462" s="1325"/>
      <c r="E3462" s="527">
        <f>IF($L3451="TC",0,IF($L3451="Nso",0,VLOOKUP($A3448,'Marks Entry'!$B$9:$FN$108,13,0)))</f>
        <v>0</v>
      </c>
      <c r="F3462" s="527">
        <f>IF($L3451="TC",0,IF($L3451="Nso",0,VLOOKUP($A3448,'Marks Entry'!$B$9:$FN$108,16,0)))</f>
        <v>0</v>
      </c>
      <c r="G3462" s="527">
        <f>IF($L3451="TC",0,IF($L3451="Nso",0,VLOOKUP($A3448,'Marks Entry'!$B$9:$FN$108,19,0)))</f>
        <v>0</v>
      </c>
      <c r="H3462" s="528">
        <f>SUM(E3462:G3462)</f>
        <v>0</v>
      </c>
      <c r="I3462" s="1326">
        <f>IF($L3451="TC",0,IF($L3451="Nso",0,VLOOKUP($A3448,'Marks Entry'!$B$9:$FN$108,23,0)))</f>
        <v>0</v>
      </c>
      <c r="J3462" s="1327"/>
      <c r="K3462" s="532">
        <f>SUM(H3462,I3462)</f>
        <v>0</v>
      </c>
      <c r="L3462" s="1328">
        <f>IF($L3451="TC",0,IF($L3451="Nso",0,VLOOKUP($A3448,'Marks Entry'!$B$9:$FN$108,26,0)))</f>
        <v>0</v>
      </c>
      <c r="M3462" s="1329"/>
      <c r="N3462" s="537">
        <f>SUM(H3462,I3462,L3462)</f>
        <v>0</v>
      </c>
      <c r="O3462" s="544" t="str">
        <f>IF($L3451="TC",0,IF($L3451="Nso",0,VLOOKUP($A3448,'Marks Entry'!$B$9:$FN$108,30,0)))</f>
        <v>E</v>
      </c>
      <c r="P3462" s="1007"/>
    </row>
    <row r="3463" spans="1:16" s="73" customFormat="1" ht="20.45" customHeight="1">
      <c r="A3463" s="1425"/>
      <c r="B3463" s="543" t="s">
        <v>210</v>
      </c>
      <c r="C3463" s="1271" t="str">
        <f>'Marks Entry'!$AF$3</f>
        <v>ENGLISH</v>
      </c>
      <c r="D3463" s="1272"/>
      <c r="E3463" s="527">
        <f>IF($L3451="TC",0,IF($L3451="Nso",0,VLOOKUP($A3448,'Marks Entry'!$B$9:$FN$108,33,0)))</f>
        <v>0</v>
      </c>
      <c r="F3463" s="527">
        <f>IF($L3451="TC",0,IF($L3451="Nso",0,VLOOKUP($A3448,'Marks Entry'!$B$9:$FN$108,36,0)))</f>
        <v>0</v>
      </c>
      <c r="G3463" s="527">
        <f>IF($L3451="TC",0,IF($L3451="Nso",0,VLOOKUP($A3448,'Marks Entry'!$B$9:$FN$108,39,0)))</f>
        <v>0</v>
      </c>
      <c r="H3463" s="529">
        <f t="shared" ref="H3463:H3467" si="282">SUM(E3463:G3463)</f>
        <v>0</v>
      </c>
      <c r="I3463" s="1273">
        <f>IF($L3451="TC",0,IF($L3451="Nso",0,VLOOKUP($A3448,'Marks Entry'!$B$9:$FN$108,43,0)))</f>
        <v>0</v>
      </c>
      <c r="J3463" s="1274"/>
      <c r="K3463" s="533">
        <f t="shared" ref="K3463:K3467" si="283">SUM(H3463,I3463)</f>
        <v>0</v>
      </c>
      <c r="L3463" s="1275">
        <f>IF($L3451="TC",0,IF($L3451="Nso",0,VLOOKUP($A3448,'Marks Entry'!$B$9:$FN$108,46,0)))</f>
        <v>0</v>
      </c>
      <c r="M3463" s="1276"/>
      <c r="N3463" s="537">
        <f t="shared" ref="N3463:N3467" si="284">SUM(H3463,I3463,L3463)</f>
        <v>0</v>
      </c>
      <c r="O3463" s="544" t="str">
        <f>IF($L3451="TC",0,IF($L3451="Nso",0,VLOOKUP($A3448,'Marks Entry'!$B$9:$FN$108,50,0)))</f>
        <v>E</v>
      </c>
      <c r="P3463" s="1007"/>
    </row>
    <row r="3464" spans="1:16" s="73" customFormat="1" ht="20.45" customHeight="1">
      <c r="A3464" s="1425"/>
      <c r="B3464" s="543" t="s">
        <v>210</v>
      </c>
      <c r="C3464" s="1271" t="str">
        <f>'Marks Entry'!$AZ$3</f>
        <v>SANSKRIT</v>
      </c>
      <c r="D3464" s="1272"/>
      <c r="E3464" s="527">
        <f>IF($L3451="TC",0,IF($L3451="Nso",0,VLOOKUP($A3448,'Marks Entry'!$B$9:$FN$108,53,0)))</f>
        <v>0</v>
      </c>
      <c r="F3464" s="527">
        <f>IF($L3451="TC",0,IF($L3451="TC",0,IF($L3451="Nso",0,VLOOKUP($A3448,'Marks Entry'!$B$9:$FN$108,56,0))))</f>
        <v>0</v>
      </c>
      <c r="G3464" s="527">
        <f>IF($L3451="TC",0,IF($L3451="TC",0,IF($L3451="Nso",0,VLOOKUP($A3448,'Marks Entry'!$B$9:$FN$108,59,0))))</f>
        <v>0</v>
      </c>
      <c r="H3464" s="529">
        <f t="shared" si="282"/>
        <v>0</v>
      </c>
      <c r="I3464" s="1273">
        <f>IF($L3451="TC",0,IF($L3451="Nso",0,VLOOKUP($A3448,'Marks Entry'!$B$9:$FN$108,63,0)))</f>
        <v>0</v>
      </c>
      <c r="J3464" s="1274"/>
      <c r="K3464" s="533">
        <f t="shared" si="283"/>
        <v>0</v>
      </c>
      <c r="L3464" s="1275">
        <f>IF($L3451="TC",0,IF($L3451="Nso",0,VLOOKUP($A3448,'Marks Entry'!$B$9:$FN$108,66,0)))</f>
        <v>0</v>
      </c>
      <c r="M3464" s="1276"/>
      <c r="N3464" s="537">
        <f t="shared" si="284"/>
        <v>0</v>
      </c>
      <c r="O3464" s="544" t="str">
        <f>IF($L3451="TC",0,IF($L3451="Nso",0,VLOOKUP($A3448,'Marks Entry'!$B$9:$FN$108,70,0)))</f>
        <v>E</v>
      </c>
      <c r="P3464" s="1007"/>
    </row>
    <row r="3465" spans="1:16" s="73" customFormat="1" ht="20.45" customHeight="1">
      <c r="A3465" s="1425"/>
      <c r="B3465" s="543" t="s">
        <v>210</v>
      </c>
      <c r="C3465" s="1271" t="str">
        <f>'Marks Entry'!$BT$3</f>
        <v>SCIENCE</v>
      </c>
      <c r="D3465" s="1272"/>
      <c r="E3465" s="527">
        <f>IF($L3451="TC",0,IF($L3451="Nso",0,VLOOKUP($A3448,'Marks Entry'!$B$9:$FN$108,73,0)))</f>
        <v>0</v>
      </c>
      <c r="F3465" s="527">
        <f>IF($L3451="TC",0,IF($L3451="Nso",0,VLOOKUP($A3448,'Marks Entry'!$B$9:$FN$108,76,0)))</f>
        <v>0</v>
      </c>
      <c r="G3465" s="527">
        <f>IF($L3451="TC",0,IF($L3451="Nso",0,VLOOKUP($A3448,'Marks Entry'!$B$9:$FN$108,79,0)))</f>
        <v>0</v>
      </c>
      <c r="H3465" s="529">
        <f t="shared" si="282"/>
        <v>0</v>
      </c>
      <c r="I3465" s="1273">
        <f>IF($L3451="TC",0,IF($L3451="Nso",0,VLOOKUP($A3448,'Marks Entry'!$B$9:$FN$108,83,0)))</f>
        <v>0</v>
      </c>
      <c r="J3465" s="1274"/>
      <c r="K3465" s="533">
        <f t="shared" si="283"/>
        <v>0</v>
      </c>
      <c r="L3465" s="1275">
        <f>IF($L3451="TC",0,IF($L3451="Nso",0,VLOOKUP($A3448,'Marks Entry'!$B$9:$FN$108,86,0)))</f>
        <v>0</v>
      </c>
      <c r="M3465" s="1276"/>
      <c r="N3465" s="537">
        <f t="shared" si="284"/>
        <v>0</v>
      </c>
      <c r="O3465" s="544" t="str">
        <f>IF($L3451="TC",0,IF($L3451="Nso",0,VLOOKUP($A3448,'Marks Entry'!$B$9:$FN$108,90,0)))</f>
        <v>E</v>
      </c>
      <c r="P3465" s="1007"/>
    </row>
    <row r="3466" spans="1:16" s="73" customFormat="1" ht="20.45" customHeight="1">
      <c r="A3466" s="1425"/>
      <c r="B3466" s="543" t="s">
        <v>210</v>
      </c>
      <c r="C3466" s="1271" t="str">
        <f>'Marks Entry'!$CN$3</f>
        <v>MATHEMATICS</v>
      </c>
      <c r="D3466" s="1272"/>
      <c r="E3466" s="527">
        <f>IF($L3451="TC",0,IF($L3451="Nso",0,VLOOKUP($A3448,'Marks Entry'!$B$9:$FN$108,93,0)))</f>
        <v>0</v>
      </c>
      <c r="F3466" s="527">
        <f>IF($L3451="TC",0,IF($L3451="Nso",0,VLOOKUP($A3448,'Marks Entry'!$B$9:$FN$108,96,0)))</f>
        <v>0</v>
      </c>
      <c r="G3466" s="527">
        <f>IF($L3451="TC",0,IF($L3451="Nso",0,VLOOKUP($A3448,'Marks Entry'!$B$9:$FN$108,99,0)))</f>
        <v>0</v>
      </c>
      <c r="H3466" s="529">
        <f t="shared" si="282"/>
        <v>0</v>
      </c>
      <c r="I3466" s="1273">
        <f>IF($L3451="TC",0,IF($L3451="Nso",0,VLOOKUP($A3448,'Marks Entry'!$B$9:$FN$108,103,0)))</f>
        <v>0</v>
      </c>
      <c r="J3466" s="1274"/>
      <c r="K3466" s="533">
        <f t="shared" si="283"/>
        <v>0</v>
      </c>
      <c r="L3466" s="1275">
        <f>IF($L3451="TC",0,IF($L3451="Nso",0,VLOOKUP($A3448,'Marks Entry'!$B$9:$FN$108,106,0)))</f>
        <v>0</v>
      </c>
      <c r="M3466" s="1276"/>
      <c r="N3466" s="537">
        <f t="shared" si="284"/>
        <v>0</v>
      </c>
      <c r="O3466" s="544" t="str">
        <f>IF($L3451="TC",0,IF($L3451="Nso",0,VLOOKUP($A3448,'Marks Entry'!$B$9:$FN$108,110,0)))</f>
        <v>E</v>
      </c>
      <c r="P3466" s="1007"/>
    </row>
    <row r="3467" spans="1:16" s="73" customFormat="1" ht="20.45" customHeight="1" thickBot="1">
      <c r="A3467" s="1425"/>
      <c r="B3467" s="543" t="s">
        <v>210</v>
      </c>
      <c r="C3467" s="1277" t="str">
        <f>'Marks Entry'!$DH$3</f>
        <v>SOCIAL SCIENCE</v>
      </c>
      <c r="D3467" s="1278"/>
      <c r="E3467" s="527">
        <f>IF($L3451="TC",0,IF($L3451="Nso",0,VLOOKUP($A3448,'Marks Entry'!$B$9:$FN$108,113,0)))</f>
        <v>0</v>
      </c>
      <c r="F3467" s="527">
        <f>IF($L3451="TC",0,IF($L3451="Nso",0,VLOOKUP($A3448,'Marks Entry'!$B$9:$FN$108,116,0)))</f>
        <v>0</v>
      </c>
      <c r="G3467" s="527">
        <f>IF($L3451="TC",0,IF($L3451="Nso",0,VLOOKUP($A3448,'Marks Entry'!$B$9:$FN$108,119,0)))</f>
        <v>0</v>
      </c>
      <c r="H3467" s="530">
        <f t="shared" si="282"/>
        <v>0</v>
      </c>
      <c r="I3467" s="1279">
        <f>IF($L3451="TC",0,IF($L3451="Nso",0,VLOOKUP($A3448,'Marks Entry'!$B$9:$FN$108,123,0)))</f>
        <v>0</v>
      </c>
      <c r="J3467" s="1280"/>
      <c r="K3467" s="534">
        <f t="shared" si="283"/>
        <v>0</v>
      </c>
      <c r="L3467" s="1281">
        <f>IF($L3451="TC",0,IF($L3451="Nso",0,VLOOKUP($A3448,'Marks Entry'!$B$9:$FN$108,126,0)))</f>
        <v>0</v>
      </c>
      <c r="M3467" s="1282"/>
      <c r="N3467" s="537">
        <f t="shared" si="284"/>
        <v>0</v>
      </c>
      <c r="O3467" s="544" t="str">
        <f>IF($L3451="TC",0,IF($L3451="Nso",0,VLOOKUP($A3448,'Marks Entry'!$B$9:$FN$108,130,0)))</f>
        <v>E</v>
      </c>
      <c r="P3467" s="1007"/>
    </row>
    <row r="3468" spans="1:16" s="73" customFormat="1" ht="20.45" customHeight="1">
      <c r="A3468" s="1425"/>
      <c r="B3468" s="543" t="s">
        <v>210</v>
      </c>
      <c r="C3468" s="1350" t="s">
        <v>87</v>
      </c>
      <c r="D3468" s="1351"/>
      <c r="E3468" s="1352"/>
      <c r="F3468" s="1356" t="s">
        <v>88</v>
      </c>
      <c r="G3468" s="1357"/>
      <c r="H3468" s="1358" t="s">
        <v>89</v>
      </c>
      <c r="I3468" s="1358"/>
      <c r="J3468" s="1359" t="s">
        <v>44</v>
      </c>
      <c r="K3468" s="1360"/>
      <c r="L3468" s="236" t="s">
        <v>95</v>
      </c>
      <c r="M3468" s="691" t="s">
        <v>208</v>
      </c>
      <c r="N3468" s="200" t="s">
        <v>42</v>
      </c>
      <c r="O3468" s="545" t="s">
        <v>46</v>
      </c>
      <c r="P3468" s="1007"/>
    </row>
    <row r="3469" spans="1:16" s="73" customFormat="1" ht="20.45" customHeight="1" thickBot="1">
      <c r="A3469" s="1425"/>
      <c r="B3469" s="543" t="s">
        <v>210</v>
      </c>
      <c r="C3469" s="1353"/>
      <c r="D3469" s="1354"/>
      <c r="E3469" s="1355"/>
      <c r="F3469" s="1361">
        <f>IF($L3451="TC",0,IF($L3451="Nso",0,VLOOKUP($A3448,'Marks Entry'!$B$9:$FN$108,161,0)))</f>
        <v>1200</v>
      </c>
      <c r="G3469" s="1362"/>
      <c r="H3469" s="1363">
        <f>IF($L3451="TC",0,IF($L3451="Nso",0,VLOOKUP($A3448,'Marks Entry'!$B$9:$FN$108,162,0)))</f>
        <v>0</v>
      </c>
      <c r="I3469" s="1363"/>
      <c r="J3469" s="1364">
        <f>IF($L3451="TC",0,IF($L3451="Nso",0,VLOOKUP($A3448,'Marks Entry'!$B$9:$FN$108,163,0)))</f>
        <v>0</v>
      </c>
      <c r="K3469" s="1365"/>
      <c r="L3469" s="237" t="str">
        <f>IF($L3451="TC",0,IF($L3451="Nso",0,VLOOKUP($A3448,'Marks Entry'!$B$9:$FN$108,164,0)))</f>
        <v/>
      </c>
      <c r="M3469" s="237" t="str">
        <f>IF($L3451="TC",0,IF($L3451="Nso",0,VLOOKUP($A3448,'Marks Entry'!$B$9:$FN$108,165,0)))</f>
        <v/>
      </c>
      <c r="N3469" s="542" t="str">
        <f>IF($L3451="TC","TC",IF($L3451="Nso","NSO",VLOOKUP($A3448,'Marks Entry'!$B$9:$FN$108,166,0)))</f>
        <v>PROMOTED</v>
      </c>
      <c r="O3469" s="546" t="str">
        <f>IF($L3451="Nso",0,VLOOKUP($A3448,'Marks Entry'!$B$9:$FN$108,168,0))</f>
        <v/>
      </c>
      <c r="P3469" s="1007"/>
    </row>
    <row r="3470" spans="1:16" s="73" customFormat="1" ht="20.45" customHeight="1">
      <c r="A3470" s="1425"/>
      <c r="B3470" s="543" t="s">
        <v>210</v>
      </c>
      <c r="C3470" s="1332" t="s">
        <v>62</v>
      </c>
      <c r="D3470" s="1333"/>
      <c r="E3470" s="1333"/>
      <c r="F3470" s="1333"/>
      <c r="G3470" s="1333"/>
      <c r="H3470" s="1333"/>
      <c r="I3470" s="1334"/>
      <c r="J3470" s="1335" t="s">
        <v>63</v>
      </c>
      <c r="K3470" s="1335"/>
      <c r="L3470" s="1336"/>
      <c r="M3470" s="238">
        <f>IF($L3451="TC",0,IF($L3451="Nso",0,VLOOKUP($A3448,'Marks Entry'!$B$9:$FN$108,158,0)))</f>
        <v>0</v>
      </c>
      <c r="N3470" s="1337" t="s">
        <v>104</v>
      </c>
      <c r="O3470" s="1338"/>
      <c r="P3470" s="1007"/>
    </row>
    <row r="3471" spans="1:16" s="73" customFormat="1" ht="20.45" customHeight="1" thickBot="1">
      <c r="A3471" s="1425"/>
      <c r="B3471" s="543" t="s">
        <v>210</v>
      </c>
      <c r="C3471" s="1339" t="s">
        <v>57</v>
      </c>
      <c r="D3471" s="1340"/>
      <c r="E3471" s="1340"/>
      <c r="F3471" s="1341" t="s">
        <v>168</v>
      </c>
      <c r="G3471" s="1341"/>
      <c r="H3471" s="1341"/>
      <c r="I3471" s="523" t="s">
        <v>50</v>
      </c>
      <c r="J3471" s="1342" t="s">
        <v>64</v>
      </c>
      <c r="K3471" s="1342"/>
      <c r="L3471" s="1343"/>
      <c r="M3471" s="239">
        <f>IF($L3451="TC",0,IF($L3451="Nso",0,VLOOKUP($A3448,'Marks Entry'!$B$9:$FN$108,159,0)))</f>
        <v>0</v>
      </c>
      <c r="N3471" s="1344" t="str">
        <f>IF($L3451="TC",0,IF($L3451="Nso",0,VLOOKUP($A3448,'Marks Entry'!$B$9:$FN$108,160,0)))</f>
        <v/>
      </c>
      <c r="O3471" s="1345"/>
      <c r="P3471" s="1007"/>
    </row>
    <row r="3472" spans="1:16" s="73" customFormat="1" ht="20.45" customHeight="1">
      <c r="A3472" s="1425"/>
      <c r="B3472" s="543" t="s">
        <v>210</v>
      </c>
      <c r="C3472" s="1339"/>
      <c r="D3472" s="1340"/>
      <c r="E3472" s="1340"/>
      <c r="F3472" s="1341"/>
      <c r="G3472" s="1341"/>
      <c r="H3472" s="1341"/>
      <c r="I3472" s="524" t="s">
        <v>102</v>
      </c>
      <c r="J3472" s="1346" t="s">
        <v>65</v>
      </c>
      <c r="K3472" s="1346"/>
      <c r="L3472" s="1347"/>
      <c r="M3472" s="1348" t="str">
        <f>IF($L3451="TC",0,IF($L3451="Nso",0,VLOOKUP($A3448,'Marks Entry'!$B$9:$FN$108,169,0)))</f>
        <v>Need Improvement</v>
      </c>
      <c r="N3472" s="1348"/>
      <c r="O3472" s="1349"/>
      <c r="P3472" s="1007"/>
    </row>
    <row r="3473" spans="1:16" s="73" customFormat="1" ht="20.45" customHeight="1">
      <c r="A3473" s="1425"/>
      <c r="B3473" s="543" t="s">
        <v>210</v>
      </c>
      <c r="C3473" s="1397" t="str">
        <f>'Marks Entry'!$EB$3</f>
        <v>Work Exp.</v>
      </c>
      <c r="D3473" s="1398"/>
      <c r="E3473" s="1399"/>
      <c r="F3473" s="1400" t="str">
        <f>IF($L3451="TC",0,IF($L3451="Nso",0,VLOOKUP($A3448,'Marks Entry'!$B$9:$GM$108,186,0)))</f>
        <v>0/100</v>
      </c>
      <c r="G3473" s="1400"/>
      <c r="H3473" s="1400"/>
      <c r="I3473" s="59" t="str">
        <f>IF($L3451="TC",0,IF($L3451="Nso",0,VLOOKUP($A3448,'Marks Entry'!$B$9:$GM$108,139,0)))</f>
        <v>E</v>
      </c>
      <c r="J3473" s="1401" t="s">
        <v>81</v>
      </c>
      <c r="K3473" s="1401"/>
      <c r="L3473" s="1402"/>
      <c r="M3473" s="1403">
        <f>'Marks Entry'!$AA$2</f>
        <v>45041</v>
      </c>
      <c r="N3473" s="1403"/>
      <c r="O3473" s="1404"/>
      <c r="P3473" s="1007"/>
    </row>
    <row r="3474" spans="1:16" s="73" customFormat="1" ht="20.45" customHeight="1">
      <c r="A3474" s="1425"/>
      <c r="B3474" s="543" t="s">
        <v>210</v>
      </c>
      <c r="C3474" s="1405" t="str">
        <f>'Marks Entry'!$EK$3</f>
        <v>Art Edu.</v>
      </c>
      <c r="D3474" s="1400"/>
      <c r="E3474" s="1400"/>
      <c r="F3474" s="1406" t="str">
        <f>IF($L3451="TC",0,IF($L3451="Nso",0,VLOOKUP($A3448,'Marks Entry'!$B$9:$GM$108,190,0)))</f>
        <v>0/100</v>
      </c>
      <c r="G3474" s="1407"/>
      <c r="H3474" s="1408"/>
      <c r="I3474" s="59" t="str">
        <f>IF($L3451="TC",0,IF($L3451="Nso",0,VLOOKUP($A3448,'Marks Entry'!$B$9:$GM$108,148,0)))</f>
        <v>E</v>
      </c>
      <c r="J3474" s="1409"/>
      <c r="K3474" s="1409"/>
      <c r="L3474" s="1410"/>
      <c r="M3474" s="1410"/>
      <c r="N3474" s="1410"/>
      <c r="O3474" s="1411"/>
      <c r="P3474" s="1007"/>
    </row>
    <row r="3475" spans="1:16" s="73" customFormat="1" ht="20.45" customHeight="1">
      <c r="A3475" s="1425"/>
      <c r="B3475" s="543" t="s">
        <v>210</v>
      </c>
      <c r="C3475" s="1366" t="str">
        <f>'Marks Entry'!$ET$3</f>
        <v>HEALTH &amp; PHY. EDU.</v>
      </c>
      <c r="D3475" s="1367"/>
      <c r="E3475" s="1367"/>
      <c r="F3475" s="1368" t="str">
        <f>IF($L3451="TC",0,IF($L3451="Nso",0,VLOOKUP($A3448,'Marks Entry'!$B$9:$GM$108,194,0)))</f>
        <v>0/100</v>
      </c>
      <c r="G3475" s="1369"/>
      <c r="H3475" s="1370"/>
      <c r="I3475" s="59" t="str">
        <f>IF($L3451="TC",0,IF($L3451="Nso",0,VLOOKUP($A3448,'Marks Entry'!$B$9:$GM$108,157,0)))</f>
        <v>E</v>
      </c>
      <c r="J3475" s="1371" t="s">
        <v>77</v>
      </c>
      <c r="K3475" s="1372"/>
      <c r="L3475" s="1373"/>
      <c r="M3475" s="1377"/>
      <c r="N3475" s="1372"/>
      <c r="O3475" s="1378"/>
      <c r="P3475" s="1007"/>
    </row>
    <row r="3476" spans="1:16" s="73" customFormat="1" ht="20.45" customHeight="1">
      <c r="A3476" s="1425"/>
      <c r="B3476" s="543" t="s">
        <v>210</v>
      </c>
      <c r="C3476" s="1381" t="s">
        <v>66</v>
      </c>
      <c r="D3476" s="1382"/>
      <c r="E3476" s="1382"/>
      <c r="F3476" s="1382"/>
      <c r="G3476" s="1382"/>
      <c r="H3476" s="1382"/>
      <c r="I3476" s="1383"/>
      <c r="J3476" s="1374"/>
      <c r="K3476" s="1375"/>
      <c r="L3476" s="1376"/>
      <c r="M3476" s="1379"/>
      <c r="N3476" s="1375"/>
      <c r="O3476" s="1380"/>
      <c r="P3476" s="1007"/>
    </row>
    <row r="3477" spans="1:16" s="73" customFormat="1" ht="20.45" customHeight="1" thickBot="1">
      <c r="A3477" s="1425"/>
      <c r="B3477" s="543" t="s">
        <v>210</v>
      </c>
      <c r="C3477" s="60" t="s">
        <v>67</v>
      </c>
      <c r="D3477" s="1384" t="s">
        <v>72</v>
      </c>
      <c r="E3477" s="1385"/>
      <c r="F3477" s="1384" t="s">
        <v>73</v>
      </c>
      <c r="G3477" s="1386"/>
      <c r="H3477" s="1386"/>
      <c r="I3477" s="1387"/>
      <c r="J3477" s="1388" t="s">
        <v>78</v>
      </c>
      <c r="K3477" s="1389"/>
      <c r="L3477" s="1389"/>
      <c r="M3477" s="1389"/>
      <c r="N3477" s="1389"/>
      <c r="O3477" s="1390"/>
      <c r="P3477" s="1007"/>
    </row>
    <row r="3478" spans="1:16" s="73" customFormat="1" ht="20.45" customHeight="1">
      <c r="A3478" s="1425"/>
      <c r="B3478" s="543" t="s">
        <v>210</v>
      </c>
      <c r="C3478" s="690" t="s">
        <v>68</v>
      </c>
      <c r="D3478" s="1328" t="s">
        <v>211</v>
      </c>
      <c r="E3478" s="1327"/>
      <c r="F3478" s="1394" t="s">
        <v>74</v>
      </c>
      <c r="G3478" s="1395"/>
      <c r="H3478" s="1395"/>
      <c r="I3478" s="1396"/>
      <c r="J3478" s="1391"/>
      <c r="K3478" s="1392"/>
      <c r="L3478" s="1392"/>
      <c r="M3478" s="1392"/>
      <c r="N3478" s="1392"/>
      <c r="O3478" s="1393"/>
      <c r="P3478" s="1007"/>
    </row>
    <row r="3479" spans="1:16" s="73" customFormat="1" ht="20.45" customHeight="1">
      <c r="A3479" s="1425"/>
      <c r="B3479" s="543" t="s">
        <v>210</v>
      </c>
      <c r="C3479" s="689" t="s">
        <v>69</v>
      </c>
      <c r="D3479" s="1275" t="s">
        <v>212</v>
      </c>
      <c r="E3479" s="1274"/>
      <c r="F3479" s="1413" t="s">
        <v>75</v>
      </c>
      <c r="G3479" s="1414"/>
      <c r="H3479" s="1414"/>
      <c r="I3479" s="1415"/>
      <c r="J3479" s="1391"/>
      <c r="K3479" s="1392"/>
      <c r="L3479" s="1392"/>
      <c r="M3479" s="1392"/>
      <c r="N3479" s="1392"/>
      <c r="O3479" s="1393"/>
      <c r="P3479" s="1007"/>
    </row>
    <row r="3480" spans="1:16" s="73" customFormat="1" ht="20.45" customHeight="1">
      <c r="A3480" s="1425"/>
      <c r="B3480" s="543" t="s">
        <v>210</v>
      </c>
      <c r="C3480" s="689" t="s">
        <v>71</v>
      </c>
      <c r="D3480" s="1275" t="s">
        <v>213</v>
      </c>
      <c r="E3480" s="1274"/>
      <c r="F3480" s="1413" t="s">
        <v>76</v>
      </c>
      <c r="G3480" s="1414"/>
      <c r="H3480" s="1414"/>
      <c r="I3480" s="1415"/>
      <c r="J3480" s="1416" t="s">
        <v>90</v>
      </c>
      <c r="K3480" s="1417"/>
      <c r="L3480" s="1417"/>
      <c r="M3480" s="1417"/>
      <c r="N3480" s="1417"/>
      <c r="O3480" s="1418"/>
      <c r="P3480" s="1007"/>
    </row>
    <row r="3481" spans="1:16" s="73" customFormat="1" ht="20.45" customHeight="1">
      <c r="A3481" s="1425"/>
      <c r="B3481" s="543" t="s">
        <v>210</v>
      </c>
      <c r="C3481" s="689" t="s">
        <v>70</v>
      </c>
      <c r="D3481" s="1275" t="s">
        <v>214</v>
      </c>
      <c r="E3481" s="1274"/>
      <c r="F3481" s="1413" t="s">
        <v>103</v>
      </c>
      <c r="G3481" s="1414"/>
      <c r="H3481" s="1414"/>
      <c r="I3481" s="1415"/>
      <c r="J3481" s="1416"/>
      <c r="K3481" s="1417"/>
      <c r="L3481" s="1417"/>
      <c r="M3481" s="1417"/>
      <c r="N3481" s="1417"/>
      <c r="O3481" s="1418"/>
      <c r="P3481" s="1007"/>
    </row>
    <row r="3482" spans="1:16" s="73" customFormat="1" ht="20.45" customHeight="1" thickBot="1">
      <c r="A3482" s="1425"/>
      <c r="B3482" s="547" t="s">
        <v>210</v>
      </c>
      <c r="C3482" s="548" t="s">
        <v>153</v>
      </c>
      <c r="D3482" s="1281" t="s">
        <v>215</v>
      </c>
      <c r="E3482" s="1280"/>
      <c r="F3482" s="1422" t="s">
        <v>216</v>
      </c>
      <c r="G3482" s="1423"/>
      <c r="H3482" s="1423"/>
      <c r="I3482" s="1424"/>
      <c r="J3482" s="1419"/>
      <c r="K3482" s="1420"/>
      <c r="L3482" s="1420"/>
      <c r="M3482" s="1420"/>
      <c r="N3482" s="1420"/>
      <c r="O3482" s="1421"/>
      <c r="P3482" s="1007"/>
    </row>
    <row r="3483" spans="1:16" s="73" customFormat="1" ht="21" customHeight="1">
      <c r="A3483" s="1412"/>
      <c r="B3483" s="1412"/>
      <c r="C3483" s="1412"/>
      <c r="D3483" s="1412"/>
      <c r="E3483" s="1412"/>
      <c r="F3483" s="1412"/>
      <c r="G3483" s="1412"/>
      <c r="H3483" s="1412"/>
      <c r="I3483" s="1412"/>
      <c r="J3483" s="1412"/>
      <c r="K3483" s="1412"/>
      <c r="L3483" s="1412"/>
      <c r="M3483" s="1412"/>
      <c r="N3483" s="1412"/>
      <c r="O3483" s="1412"/>
      <c r="P3483" s="1412"/>
    </row>
    <row r="3484" spans="1:16" s="73" customFormat="1" ht="21" customHeight="1">
      <c r="A3484" s="692"/>
      <c r="B3484" s="688"/>
      <c r="C3484" s="688"/>
      <c r="D3484" s="688"/>
      <c r="E3484" s="688"/>
      <c r="F3484" s="688"/>
      <c r="G3484" s="688"/>
      <c r="H3484" s="688"/>
      <c r="I3484" s="688"/>
      <c r="J3484" s="688"/>
      <c r="K3484" s="688"/>
      <c r="L3484" s="688"/>
      <c r="M3484" s="688"/>
      <c r="N3484" s="688"/>
      <c r="O3484" s="688"/>
      <c r="P3484" s="688"/>
    </row>
    <row r="3485" spans="1:16" s="73" customFormat="1" ht="17.25" customHeight="1" thickBot="1">
      <c r="A3485" s="241">
        <f>A3448+1</f>
        <v>96</v>
      </c>
      <c r="B3485" s="1302" t="s">
        <v>53</v>
      </c>
      <c r="C3485" s="1302"/>
      <c r="D3485" s="1302"/>
      <c r="E3485" s="1302"/>
      <c r="F3485" s="1302"/>
      <c r="G3485" s="1302"/>
      <c r="H3485" s="1302"/>
      <c r="I3485" s="1302"/>
      <c r="J3485" s="1302"/>
      <c r="K3485" s="1302"/>
      <c r="L3485" s="1302"/>
      <c r="M3485" s="1302"/>
      <c r="N3485" s="1302"/>
      <c r="O3485" s="1302"/>
      <c r="P3485" s="1007"/>
    </row>
    <row r="3486" spans="1:16" s="73" customFormat="1" ht="44.25" customHeight="1">
      <c r="A3486" s="1425"/>
      <c r="B3486" s="1304" t="str">
        <f>IF(L3488&gt;0,CONCATENATE(I3488,L3488),0)</f>
        <v>Roll No.:-996</v>
      </c>
      <c r="C3486" s="1306"/>
      <c r="D3486" s="1308" t="str">
        <f>Master!$E$8</f>
        <v>Govt. Sr. Secondary School Raimalwada</v>
      </c>
      <c r="E3486" s="1309"/>
      <c r="F3486" s="1309"/>
      <c r="G3486" s="1309"/>
      <c r="H3486" s="1309"/>
      <c r="I3486" s="1309"/>
      <c r="J3486" s="1309"/>
      <c r="K3486" s="1309"/>
      <c r="L3486" s="1309"/>
      <c r="M3486" s="1309"/>
      <c r="N3486" s="1309"/>
      <c r="O3486" s="1310"/>
      <c r="P3486" s="1007"/>
    </row>
    <row r="3487" spans="1:16" s="73" customFormat="1" ht="26.25" customHeight="1" thickBot="1">
      <c r="A3487" s="1425"/>
      <c r="B3487" s="1305"/>
      <c r="C3487" s="1307"/>
      <c r="D3487" s="1311" t="str">
        <f>Master!$E$11</f>
        <v>P.S.-Bapini (Jodhpur)</v>
      </c>
      <c r="E3487" s="1311"/>
      <c r="F3487" s="1311"/>
      <c r="G3487" s="1311"/>
      <c r="H3487" s="1311"/>
      <c r="I3487" s="1311"/>
      <c r="J3487" s="1311"/>
      <c r="K3487" s="1311"/>
      <c r="L3487" s="1311"/>
      <c r="M3487" s="1311"/>
      <c r="N3487" s="1311"/>
      <c r="O3487" s="1312"/>
      <c r="P3487" s="1007"/>
    </row>
    <row r="3488" spans="1:16" s="73" customFormat="1" ht="15" customHeight="1">
      <c r="A3488" s="1425"/>
      <c r="B3488" s="1313"/>
      <c r="C3488" s="1314" t="s">
        <v>163</v>
      </c>
      <c r="D3488" s="1315"/>
      <c r="E3488" s="1315"/>
      <c r="F3488" s="1315"/>
      <c r="G3488" s="1315"/>
      <c r="H3488" s="1316"/>
      <c r="I3488" s="1320" t="s">
        <v>125</v>
      </c>
      <c r="J3488" s="1321"/>
      <c r="K3488" s="1321"/>
      <c r="L3488" s="1286">
        <f>VLOOKUP(A3485,'Marks Entry'!$B$9:$G$108,6)</f>
        <v>996</v>
      </c>
      <c r="M3488" s="1288" t="str">
        <f>CONCATENATE('Marks Entry'!$C$3,"0",'Marks Entry'!$G$3)</f>
        <v>School U-Dise Code :-08151106901</v>
      </c>
      <c r="N3488" s="1289"/>
      <c r="O3488" s="1290"/>
      <c r="P3488" s="1007"/>
    </row>
    <row r="3489" spans="1:16" s="73" customFormat="1" ht="15" customHeight="1">
      <c r="A3489" s="1425"/>
      <c r="B3489" s="1313"/>
      <c r="C3489" s="1314"/>
      <c r="D3489" s="1315"/>
      <c r="E3489" s="1315"/>
      <c r="F3489" s="1315"/>
      <c r="G3489" s="1315"/>
      <c r="H3489" s="1316"/>
      <c r="I3489" s="1320"/>
      <c r="J3489" s="1321"/>
      <c r="K3489" s="1321"/>
      <c r="L3489" s="1286"/>
      <c r="M3489" s="1291" t="str">
        <f>CONCATENATE('Marks Entry'!$I$3,'Marks Entry'!$J$3)</f>
        <v>Session :-2022-23</v>
      </c>
      <c r="N3489" s="1292"/>
      <c r="O3489" s="1293"/>
      <c r="P3489" s="1007"/>
    </row>
    <row r="3490" spans="1:16" s="73" customFormat="1" ht="15" customHeight="1" thickBot="1">
      <c r="A3490" s="1425"/>
      <c r="B3490" s="1313"/>
      <c r="C3490" s="1317"/>
      <c r="D3490" s="1318"/>
      <c r="E3490" s="1318"/>
      <c r="F3490" s="1318"/>
      <c r="G3490" s="1318"/>
      <c r="H3490" s="1319"/>
      <c r="I3490" s="1322"/>
      <c r="J3490" s="1323"/>
      <c r="K3490" s="1323"/>
      <c r="L3490" s="1287"/>
      <c r="M3490" s="1294"/>
      <c r="N3490" s="1295"/>
      <c r="O3490" s="1296"/>
      <c r="P3490" s="1007"/>
    </row>
    <row r="3491" spans="1:16" s="73" customFormat="1" ht="19.5" customHeight="1">
      <c r="A3491" s="1425"/>
      <c r="B3491" s="543" t="s">
        <v>210</v>
      </c>
      <c r="C3491" s="1297" t="s">
        <v>21</v>
      </c>
      <c r="D3491" s="1298"/>
      <c r="E3491" s="1298"/>
      <c r="F3491" s="1298"/>
      <c r="G3491" s="1299"/>
      <c r="H3491" s="13" t="s">
        <v>161</v>
      </c>
      <c r="I3491" s="1300">
        <f>VLOOKUP($A3485,'Marks Entry'!$B$9:$FN$108,4,0)</f>
        <v>0</v>
      </c>
      <c r="J3491" s="1300"/>
      <c r="K3491" s="1300"/>
      <c r="L3491" s="1300"/>
      <c r="M3491" s="1300"/>
      <c r="N3491" s="1300"/>
      <c r="O3491" s="1301"/>
      <c r="P3491" s="1007"/>
    </row>
    <row r="3492" spans="1:16" s="73" customFormat="1" ht="19.5" customHeight="1">
      <c r="A3492" s="1425"/>
      <c r="B3492" s="543" t="s">
        <v>210</v>
      </c>
      <c r="C3492" s="1283" t="s">
        <v>23</v>
      </c>
      <c r="D3492" s="1284"/>
      <c r="E3492" s="1284"/>
      <c r="F3492" s="1284"/>
      <c r="G3492" s="1285"/>
      <c r="H3492" s="25" t="s">
        <v>161</v>
      </c>
      <c r="I3492" s="1252">
        <f>VLOOKUP($A3485,'Marks Entry'!$B$9:$FN$108,7,0)</f>
        <v>0</v>
      </c>
      <c r="J3492" s="1252"/>
      <c r="K3492" s="1252"/>
      <c r="L3492" s="1252"/>
      <c r="M3492" s="1252"/>
      <c r="N3492" s="1252"/>
      <c r="O3492" s="1253"/>
      <c r="P3492" s="1007"/>
    </row>
    <row r="3493" spans="1:16" s="73" customFormat="1" ht="19.5" customHeight="1">
      <c r="A3493" s="1425"/>
      <c r="B3493" s="543" t="s">
        <v>210</v>
      </c>
      <c r="C3493" s="1283" t="s">
        <v>24</v>
      </c>
      <c r="D3493" s="1284"/>
      <c r="E3493" s="1284"/>
      <c r="F3493" s="1284"/>
      <c r="G3493" s="1285"/>
      <c r="H3493" s="25" t="s">
        <v>161</v>
      </c>
      <c r="I3493" s="1252">
        <f>VLOOKUP($A3485,'Marks Entry'!$B$9:$FN$108,8,0)</f>
        <v>0</v>
      </c>
      <c r="J3493" s="1252"/>
      <c r="K3493" s="1252"/>
      <c r="L3493" s="1252"/>
      <c r="M3493" s="1252"/>
      <c r="N3493" s="1252"/>
      <c r="O3493" s="1253"/>
      <c r="P3493" s="1007"/>
    </row>
    <row r="3494" spans="1:16" s="73" customFormat="1" ht="19.5" customHeight="1">
      <c r="A3494" s="1425"/>
      <c r="B3494" s="543" t="s">
        <v>210</v>
      </c>
      <c r="C3494" s="1283" t="s">
        <v>55</v>
      </c>
      <c r="D3494" s="1284"/>
      <c r="E3494" s="1284"/>
      <c r="F3494" s="1284"/>
      <c r="G3494" s="1285"/>
      <c r="H3494" s="25" t="s">
        <v>161</v>
      </c>
      <c r="I3494" s="1252">
        <f>VLOOKUP($A3485,'Marks Entry'!$B$9:$FN$108,9,0)</f>
        <v>0</v>
      </c>
      <c r="J3494" s="1252"/>
      <c r="K3494" s="1252"/>
      <c r="L3494" s="1252"/>
      <c r="M3494" s="1252"/>
      <c r="N3494" s="1252"/>
      <c r="O3494" s="1253"/>
      <c r="P3494" s="1007"/>
    </row>
    <row r="3495" spans="1:16" s="73" customFormat="1" ht="19.5" customHeight="1">
      <c r="A3495" s="1425"/>
      <c r="B3495" s="543" t="s">
        <v>210</v>
      </c>
      <c r="C3495" s="1283" t="s">
        <v>56</v>
      </c>
      <c r="D3495" s="1284"/>
      <c r="E3495" s="1284"/>
      <c r="F3495" s="1284"/>
      <c r="G3495" s="1285"/>
      <c r="H3495" s="25" t="s">
        <v>161</v>
      </c>
      <c r="I3495" s="1251" t="str">
        <f>CONCATENATE('Marks Entry'!$G$4,'Marks Entry'!$J$4)</f>
        <v>6(A)</v>
      </c>
      <c r="J3495" s="1252"/>
      <c r="K3495" s="1252"/>
      <c r="L3495" s="1252"/>
      <c r="M3495" s="1252"/>
      <c r="N3495" s="1252"/>
      <c r="O3495" s="1253"/>
      <c r="P3495" s="1007"/>
    </row>
    <row r="3496" spans="1:16" s="73" customFormat="1" ht="19.5" customHeight="1" thickBot="1">
      <c r="A3496" s="1425"/>
      <c r="B3496" s="543" t="s">
        <v>210</v>
      </c>
      <c r="C3496" s="1254" t="s">
        <v>26</v>
      </c>
      <c r="D3496" s="1255"/>
      <c r="E3496" s="1255"/>
      <c r="F3496" s="1255"/>
      <c r="G3496" s="1256"/>
      <c r="H3496" s="61" t="s">
        <v>161</v>
      </c>
      <c r="I3496" s="1257">
        <f>VLOOKUP($A3485,'Marks Entry'!$B$9:$FN$108,10,0)</f>
        <v>0</v>
      </c>
      <c r="J3496" s="1257"/>
      <c r="K3496" s="1257"/>
      <c r="L3496" s="1257"/>
      <c r="M3496" s="1257"/>
      <c r="N3496" s="1257"/>
      <c r="O3496" s="1258"/>
      <c r="P3496" s="1007"/>
    </row>
    <row r="3497" spans="1:16" s="73" customFormat="1" ht="34.5" customHeight="1">
      <c r="A3497" s="1425"/>
      <c r="B3497" s="543" t="s">
        <v>210</v>
      </c>
      <c r="C3497" s="1259" t="s">
        <v>57</v>
      </c>
      <c r="D3497" s="1260"/>
      <c r="E3497" s="525" t="s">
        <v>82</v>
      </c>
      <c r="F3497" s="525" t="s">
        <v>83</v>
      </c>
      <c r="G3497" s="525" t="str">
        <f>'Marks Entry'!$R$5</f>
        <v>No Bag Day Activity</v>
      </c>
      <c r="H3497" s="521" t="s">
        <v>32</v>
      </c>
      <c r="I3497" s="1261" t="s">
        <v>58</v>
      </c>
      <c r="J3497" s="1262"/>
      <c r="K3497" s="522" t="s">
        <v>203</v>
      </c>
      <c r="L3497" s="1263" t="s">
        <v>94</v>
      </c>
      <c r="M3497" s="1264"/>
      <c r="N3497" s="535" t="s">
        <v>86</v>
      </c>
      <c r="O3497" s="1265" t="s">
        <v>101</v>
      </c>
      <c r="P3497" s="1007"/>
    </row>
    <row r="3498" spans="1:16" s="73" customFormat="1" ht="20.45" customHeight="1" thickBot="1">
      <c r="A3498" s="1425"/>
      <c r="B3498" s="543" t="s">
        <v>210</v>
      </c>
      <c r="C3498" s="1267" t="s">
        <v>59</v>
      </c>
      <c r="D3498" s="1268"/>
      <c r="E3498" s="549">
        <f>'Marks Entry'!$N$7</f>
        <v>10</v>
      </c>
      <c r="F3498" s="549">
        <f>'Marks Entry'!$Q$7</f>
        <v>10</v>
      </c>
      <c r="G3498" s="549">
        <f>'Marks Entry'!$T$7</f>
        <v>10</v>
      </c>
      <c r="H3498" s="111">
        <f>SUM(E3498:G3498)</f>
        <v>30</v>
      </c>
      <c r="I3498" s="1269">
        <f>'Marks Entry'!$X$7</f>
        <v>70</v>
      </c>
      <c r="J3498" s="1270"/>
      <c r="K3498" s="531">
        <f>SUM(H3498,I3498)</f>
        <v>100</v>
      </c>
      <c r="L3498" s="1330">
        <f>'Marks Entry'!$AA$7</f>
        <v>100</v>
      </c>
      <c r="M3498" s="1331"/>
      <c r="N3498" s="536">
        <f>H3498+I3498+L3498</f>
        <v>200</v>
      </c>
      <c r="O3498" s="1266"/>
      <c r="P3498" s="1007"/>
    </row>
    <row r="3499" spans="1:16" s="73" customFormat="1" ht="20.45" customHeight="1">
      <c r="A3499" s="1425"/>
      <c r="B3499" s="543" t="s">
        <v>210</v>
      </c>
      <c r="C3499" s="1324" t="str">
        <f>'Marks Entry'!$L$3</f>
        <v>HINDI</v>
      </c>
      <c r="D3499" s="1325"/>
      <c r="E3499" s="527">
        <f>IF($L3488="TC",0,IF($L3488="Nso",0,VLOOKUP($A3485,'Marks Entry'!$B$9:$FN$108,13,0)))</f>
        <v>0</v>
      </c>
      <c r="F3499" s="527">
        <f>IF($L3488="TC",0,IF($L3488="Nso",0,VLOOKUP($A3485,'Marks Entry'!$B$9:$FN$108,16,0)))</f>
        <v>0</v>
      </c>
      <c r="G3499" s="527">
        <f>IF($L3488="TC",0,IF($L3488="Nso",0,VLOOKUP($A3485,'Marks Entry'!$B$9:$FN$108,19,0)))</f>
        <v>0</v>
      </c>
      <c r="H3499" s="528">
        <f>SUM(E3499:G3499)</f>
        <v>0</v>
      </c>
      <c r="I3499" s="1326">
        <f>IF($L3488="TC",0,IF($L3488="Nso",0,VLOOKUP($A3485,'Marks Entry'!$B$9:$FN$108,23,0)))</f>
        <v>0</v>
      </c>
      <c r="J3499" s="1327"/>
      <c r="K3499" s="532">
        <f>SUM(H3499,I3499)</f>
        <v>0</v>
      </c>
      <c r="L3499" s="1328">
        <f>IF($L3488="TC",0,IF($L3488="Nso",0,VLOOKUP($A3485,'Marks Entry'!$B$9:$FN$108,26,0)))</f>
        <v>0</v>
      </c>
      <c r="M3499" s="1329"/>
      <c r="N3499" s="537">
        <f>SUM(H3499,I3499,L3499)</f>
        <v>0</v>
      </c>
      <c r="O3499" s="544" t="str">
        <f>IF($L3488="TC",0,IF($L3488="Nso",0,VLOOKUP($A3485,'Marks Entry'!$B$9:$FN$108,30,0)))</f>
        <v>E</v>
      </c>
      <c r="P3499" s="1007"/>
    </row>
    <row r="3500" spans="1:16" s="73" customFormat="1" ht="20.45" customHeight="1">
      <c r="A3500" s="1425"/>
      <c r="B3500" s="543" t="s">
        <v>210</v>
      </c>
      <c r="C3500" s="1271" t="str">
        <f>'Marks Entry'!$AF$3</f>
        <v>ENGLISH</v>
      </c>
      <c r="D3500" s="1272"/>
      <c r="E3500" s="527">
        <f>IF($L3488="TC",0,IF($L3488="Nso",0,VLOOKUP($A3485,'Marks Entry'!$B$9:$FN$108,33,0)))</f>
        <v>0</v>
      </c>
      <c r="F3500" s="527">
        <f>IF($L3488="TC",0,IF($L3488="Nso",0,VLOOKUP($A3485,'Marks Entry'!$B$9:$FN$108,36,0)))</f>
        <v>0</v>
      </c>
      <c r="G3500" s="527">
        <f>IF($L3488="TC",0,IF($L3488="Nso",0,VLOOKUP($A3485,'Marks Entry'!$B$9:$FN$108,39,0)))</f>
        <v>0</v>
      </c>
      <c r="H3500" s="529">
        <f t="shared" ref="H3500:H3504" si="285">SUM(E3500:G3500)</f>
        <v>0</v>
      </c>
      <c r="I3500" s="1273">
        <f>IF($L3488="TC",0,IF($L3488="Nso",0,VLOOKUP($A3485,'Marks Entry'!$B$9:$FN$108,43,0)))</f>
        <v>0</v>
      </c>
      <c r="J3500" s="1274"/>
      <c r="K3500" s="533">
        <f t="shared" ref="K3500:K3504" si="286">SUM(H3500,I3500)</f>
        <v>0</v>
      </c>
      <c r="L3500" s="1275">
        <f>IF($L3488="TC",0,IF($L3488="Nso",0,VLOOKUP($A3485,'Marks Entry'!$B$9:$FN$108,46,0)))</f>
        <v>0</v>
      </c>
      <c r="M3500" s="1276"/>
      <c r="N3500" s="537">
        <f t="shared" ref="N3500:N3504" si="287">SUM(H3500,I3500,L3500)</f>
        <v>0</v>
      </c>
      <c r="O3500" s="544" t="str">
        <f>IF($L3488="TC",0,IF($L3488="Nso",0,VLOOKUP($A3485,'Marks Entry'!$B$9:$FN$108,50,0)))</f>
        <v>E</v>
      </c>
      <c r="P3500" s="1007"/>
    </row>
    <row r="3501" spans="1:16" s="73" customFormat="1" ht="20.45" customHeight="1">
      <c r="A3501" s="1425"/>
      <c r="B3501" s="543" t="s">
        <v>210</v>
      </c>
      <c r="C3501" s="1271" t="str">
        <f>'Marks Entry'!$AZ$3</f>
        <v>SANSKRIT</v>
      </c>
      <c r="D3501" s="1272"/>
      <c r="E3501" s="527">
        <f>IF($L3488="TC",0,IF($L3488="Nso",0,VLOOKUP($A3485,'Marks Entry'!$B$9:$FN$108,53,0)))</f>
        <v>0</v>
      </c>
      <c r="F3501" s="527">
        <f>IF($L3488="TC",0,IF($L3488="TC",0,IF($L3488="Nso",0,VLOOKUP($A3485,'Marks Entry'!$B$9:$FN$108,56,0))))</f>
        <v>0</v>
      </c>
      <c r="G3501" s="527">
        <f>IF($L3488="TC",0,IF($L3488="TC",0,IF($L3488="Nso",0,VLOOKUP($A3485,'Marks Entry'!$B$9:$FN$108,59,0))))</f>
        <v>0</v>
      </c>
      <c r="H3501" s="529">
        <f t="shared" si="285"/>
        <v>0</v>
      </c>
      <c r="I3501" s="1273">
        <f>IF($L3488="TC",0,IF($L3488="Nso",0,VLOOKUP($A3485,'Marks Entry'!$B$9:$FN$108,63,0)))</f>
        <v>0</v>
      </c>
      <c r="J3501" s="1274"/>
      <c r="K3501" s="533">
        <f t="shared" si="286"/>
        <v>0</v>
      </c>
      <c r="L3501" s="1275">
        <f>IF($L3488="TC",0,IF($L3488="Nso",0,VLOOKUP($A3485,'Marks Entry'!$B$9:$FN$108,66,0)))</f>
        <v>0</v>
      </c>
      <c r="M3501" s="1276"/>
      <c r="N3501" s="537">
        <f t="shared" si="287"/>
        <v>0</v>
      </c>
      <c r="O3501" s="544" t="str">
        <f>IF($L3488="TC",0,IF($L3488="Nso",0,VLOOKUP($A3485,'Marks Entry'!$B$9:$FN$108,70,0)))</f>
        <v>E</v>
      </c>
      <c r="P3501" s="1007"/>
    </row>
    <row r="3502" spans="1:16" s="73" customFormat="1" ht="20.45" customHeight="1">
      <c r="A3502" s="1425"/>
      <c r="B3502" s="543" t="s">
        <v>210</v>
      </c>
      <c r="C3502" s="1271" t="str">
        <f>'Marks Entry'!$BT$3</f>
        <v>SCIENCE</v>
      </c>
      <c r="D3502" s="1272"/>
      <c r="E3502" s="527">
        <f>IF($L3488="TC",0,IF($L3488="Nso",0,VLOOKUP($A3485,'Marks Entry'!$B$9:$FN$108,73,0)))</f>
        <v>0</v>
      </c>
      <c r="F3502" s="527">
        <f>IF($L3488="TC",0,IF($L3488="Nso",0,VLOOKUP($A3485,'Marks Entry'!$B$9:$FN$108,76,0)))</f>
        <v>0</v>
      </c>
      <c r="G3502" s="527">
        <f>IF($L3488="TC",0,IF($L3488="Nso",0,VLOOKUP($A3485,'Marks Entry'!$B$9:$FN$108,79,0)))</f>
        <v>0</v>
      </c>
      <c r="H3502" s="529">
        <f t="shared" si="285"/>
        <v>0</v>
      </c>
      <c r="I3502" s="1273">
        <f>IF($L3488="TC",0,IF($L3488="Nso",0,VLOOKUP($A3485,'Marks Entry'!$B$9:$FN$108,83,0)))</f>
        <v>0</v>
      </c>
      <c r="J3502" s="1274"/>
      <c r="K3502" s="533">
        <f t="shared" si="286"/>
        <v>0</v>
      </c>
      <c r="L3502" s="1275">
        <f>IF($L3488="TC",0,IF($L3488="Nso",0,VLOOKUP($A3485,'Marks Entry'!$B$9:$FN$108,86,0)))</f>
        <v>0</v>
      </c>
      <c r="M3502" s="1276"/>
      <c r="N3502" s="537">
        <f t="shared" si="287"/>
        <v>0</v>
      </c>
      <c r="O3502" s="544" t="str">
        <f>IF($L3488="TC",0,IF($L3488="Nso",0,VLOOKUP($A3485,'Marks Entry'!$B$9:$FN$108,90,0)))</f>
        <v>E</v>
      </c>
      <c r="P3502" s="1007"/>
    </row>
    <row r="3503" spans="1:16" s="73" customFormat="1" ht="20.45" customHeight="1">
      <c r="A3503" s="1425"/>
      <c r="B3503" s="543" t="s">
        <v>210</v>
      </c>
      <c r="C3503" s="1271" t="str">
        <f>'Marks Entry'!$CN$3</f>
        <v>MATHEMATICS</v>
      </c>
      <c r="D3503" s="1272"/>
      <c r="E3503" s="527">
        <f>IF($L3488="TC",0,IF($L3488="Nso",0,VLOOKUP($A3485,'Marks Entry'!$B$9:$FN$108,93,0)))</f>
        <v>0</v>
      </c>
      <c r="F3503" s="527">
        <f>IF($L3488="TC",0,IF($L3488="Nso",0,VLOOKUP($A3485,'Marks Entry'!$B$9:$FN$108,96,0)))</f>
        <v>0</v>
      </c>
      <c r="G3503" s="527">
        <f>IF($L3488="TC",0,IF($L3488="Nso",0,VLOOKUP($A3485,'Marks Entry'!$B$9:$FN$108,99,0)))</f>
        <v>0</v>
      </c>
      <c r="H3503" s="529">
        <f t="shared" si="285"/>
        <v>0</v>
      </c>
      <c r="I3503" s="1273">
        <f>IF($L3488="TC",0,IF($L3488="Nso",0,VLOOKUP($A3485,'Marks Entry'!$B$9:$FN$108,103,0)))</f>
        <v>0</v>
      </c>
      <c r="J3503" s="1274"/>
      <c r="K3503" s="533">
        <f t="shared" si="286"/>
        <v>0</v>
      </c>
      <c r="L3503" s="1275">
        <f>IF($L3488="TC",0,IF($L3488="Nso",0,VLOOKUP($A3485,'Marks Entry'!$B$9:$FN$108,106,0)))</f>
        <v>0</v>
      </c>
      <c r="M3503" s="1276"/>
      <c r="N3503" s="537">
        <f t="shared" si="287"/>
        <v>0</v>
      </c>
      <c r="O3503" s="544" t="str">
        <f>IF($L3488="TC",0,IF($L3488="Nso",0,VLOOKUP($A3485,'Marks Entry'!$B$9:$FN$108,110,0)))</f>
        <v>E</v>
      </c>
      <c r="P3503" s="1007"/>
    </row>
    <row r="3504" spans="1:16" s="73" customFormat="1" ht="20.45" customHeight="1" thickBot="1">
      <c r="A3504" s="1425"/>
      <c r="B3504" s="543" t="s">
        <v>210</v>
      </c>
      <c r="C3504" s="1277" t="str">
        <f>'Marks Entry'!$DH$3</f>
        <v>SOCIAL SCIENCE</v>
      </c>
      <c r="D3504" s="1278"/>
      <c r="E3504" s="527">
        <f>IF($L3488="TC",0,IF($L3488="Nso",0,VLOOKUP($A3485,'Marks Entry'!$B$9:$FN$108,113,0)))</f>
        <v>0</v>
      </c>
      <c r="F3504" s="527">
        <f>IF($L3488="TC",0,IF($L3488="Nso",0,VLOOKUP($A3485,'Marks Entry'!$B$9:$FN$108,116,0)))</f>
        <v>0</v>
      </c>
      <c r="G3504" s="527">
        <f>IF($L3488="TC",0,IF($L3488="Nso",0,VLOOKUP($A3485,'Marks Entry'!$B$9:$FN$108,119,0)))</f>
        <v>0</v>
      </c>
      <c r="H3504" s="530">
        <f t="shared" si="285"/>
        <v>0</v>
      </c>
      <c r="I3504" s="1279">
        <f>IF($L3488="TC",0,IF($L3488="Nso",0,VLOOKUP($A3485,'Marks Entry'!$B$9:$FN$108,123,0)))</f>
        <v>0</v>
      </c>
      <c r="J3504" s="1280"/>
      <c r="K3504" s="534">
        <f t="shared" si="286"/>
        <v>0</v>
      </c>
      <c r="L3504" s="1281">
        <f>IF($L3488="TC",0,IF($L3488="Nso",0,VLOOKUP($A3485,'Marks Entry'!$B$9:$FN$108,126,0)))</f>
        <v>0</v>
      </c>
      <c r="M3504" s="1282"/>
      <c r="N3504" s="537">
        <f t="shared" si="287"/>
        <v>0</v>
      </c>
      <c r="O3504" s="544" t="str">
        <f>IF($L3488="TC",0,IF($L3488="Nso",0,VLOOKUP($A3485,'Marks Entry'!$B$9:$FN$108,130,0)))</f>
        <v>E</v>
      </c>
      <c r="P3504" s="1007"/>
    </row>
    <row r="3505" spans="1:16" s="73" customFormat="1" ht="20.45" customHeight="1">
      <c r="A3505" s="1425"/>
      <c r="B3505" s="543" t="s">
        <v>210</v>
      </c>
      <c r="C3505" s="1350" t="s">
        <v>87</v>
      </c>
      <c r="D3505" s="1351"/>
      <c r="E3505" s="1352"/>
      <c r="F3505" s="1356" t="s">
        <v>88</v>
      </c>
      <c r="G3505" s="1357"/>
      <c r="H3505" s="1358" t="s">
        <v>89</v>
      </c>
      <c r="I3505" s="1358"/>
      <c r="J3505" s="1359" t="s">
        <v>44</v>
      </c>
      <c r="K3505" s="1360"/>
      <c r="L3505" s="236" t="s">
        <v>95</v>
      </c>
      <c r="M3505" s="691" t="s">
        <v>208</v>
      </c>
      <c r="N3505" s="200" t="s">
        <v>42</v>
      </c>
      <c r="O3505" s="545" t="s">
        <v>46</v>
      </c>
      <c r="P3505" s="1007"/>
    </row>
    <row r="3506" spans="1:16" s="73" customFormat="1" ht="20.45" customHeight="1" thickBot="1">
      <c r="A3506" s="1425"/>
      <c r="B3506" s="543" t="s">
        <v>210</v>
      </c>
      <c r="C3506" s="1353"/>
      <c r="D3506" s="1354"/>
      <c r="E3506" s="1355"/>
      <c r="F3506" s="1361">
        <f>IF($L3488="TC",0,IF($L3488="Nso",0,VLOOKUP($A3485,'Marks Entry'!$B$9:$FN$108,161,0)))</f>
        <v>1200</v>
      </c>
      <c r="G3506" s="1362"/>
      <c r="H3506" s="1363">
        <f>IF($L3488="TC",0,IF($L3488="Nso",0,VLOOKUP($A3485,'Marks Entry'!$B$9:$FN$108,162,0)))</f>
        <v>0</v>
      </c>
      <c r="I3506" s="1363"/>
      <c r="J3506" s="1364">
        <f>IF($L3488="TC",0,IF($L3488="Nso",0,VLOOKUP($A3485,'Marks Entry'!$B$9:$FN$108,163,0)))</f>
        <v>0</v>
      </c>
      <c r="K3506" s="1365"/>
      <c r="L3506" s="237" t="str">
        <f>IF($L3488="TC",0,IF($L3488="Nso",0,VLOOKUP($A3485,'Marks Entry'!$B$9:$FN$108,164,0)))</f>
        <v/>
      </c>
      <c r="M3506" s="237" t="str">
        <f>IF($L3488="TC",0,IF($L3488="Nso",0,VLOOKUP($A3485,'Marks Entry'!$B$9:$FN$108,165,0)))</f>
        <v/>
      </c>
      <c r="N3506" s="542" t="str">
        <f>IF($L3488="TC","TC",IF($L3488="Nso","NSO",VLOOKUP($A3485,'Marks Entry'!$B$9:$FN$108,166,0)))</f>
        <v>PROMOTED</v>
      </c>
      <c r="O3506" s="546" t="str">
        <f>IF($L3488="Nso",0,VLOOKUP($A3485,'Marks Entry'!$B$9:$FN$108,168,0))</f>
        <v/>
      </c>
      <c r="P3506" s="1007"/>
    </row>
    <row r="3507" spans="1:16" s="73" customFormat="1" ht="20.45" customHeight="1">
      <c r="A3507" s="1425"/>
      <c r="B3507" s="543" t="s">
        <v>210</v>
      </c>
      <c r="C3507" s="1332" t="s">
        <v>62</v>
      </c>
      <c r="D3507" s="1333"/>
      <c r="E3507" s="1333"/>
      <c r="F3507" s="1333"/>
      <c r="G3507" s="1333"/>
      <c r="H3507" s="1333"/>
      <c r="I3507" s="1334"/>
      <c r="J3507" s="1335" t="s">
        <v>63</v>
      </c>
      <c r="K3507" s="1335"/>
      <c r="L3507" s="1336"/>
      <c r="M3507" s="238">
        <f>IF($L3488="TC",0,IF($L3488="Nso",0,VLOOKUP($A3485,'Marks Entry'!$B$9:$FN$108,158,0)))</f>
        <v>0</v>
      </c>
      <c r="N3507" s="1337" t="s">
        <v>104</v>
      </c>
      <c r="O3507" s="1338"/>
      <c r="P3507" s="1007"/>
    </row>
    <row r="3508" spans="1:16" s="73" customFormat="1" ht="20.45" customHeight="1" thickBot="1">
      <c r="A3508" s="1425"/>
      <c r="B3508" s="543" t="s">
        <v>210</v>
      </c>
      <c r="C3508" s="1339" t="s">
        <v>57</v>
      </c>
      <c r="D3508" s="1340"/>
      <c r="E3508" s="1340"/>
      <c r="F3508" s="1341" t="s">
        <v>168</v>
      </c>
      <c r="G3508" s="1341"/>
      <c r="H3508" s="1341"/>
      <c r="I3508" s="523" t="s">
        <v>50</v>
      </c>
      <c r="J3508" s="1342" t="s">
        <v>64</v>
      </c>
      <c r="K3508" s="1342"/>
      <c r="L3508" s="1343"/>
      <c r="M3508" s="239">
        <f>IF($L3488="TC",0,IF($L3488="Nso",0,VLOOKUP($A3485,'Marks Entry'!$B$9:$FN$108,159,0)))</f>
        <v>0</v>
      </c>
      <c r="N3508" s="1344" t="str">
        <f>IF($L3488="TC",0,IF($L3488="Nso",0,VLOOKUP($A3485,'Marks Entry'!$B$9:$FN$108,160,0)))</f>
        <v/>
      </c>
      <c r="O3508" s="1345"/>
      <c r="P3508" s="1007"/>
    </row>
    <row r="3509" spans="1:16" s="73" customFormat="1" ht="20.45" customHeight="1">
      <c r="A3509" s="1425"/>
      <c r="B3509" s="543" t="s">
        <v>210</v>
      </c>
      <c r="C3509" s="1339"/>
      <c r="D3509" s="1340"/>
      <c r="E3509" s="1340"/>
      <c r="F3509" s="1341"/>
      <c r="G3509" s="1341"/>
      <c r="H3509" s="1341"/>
      <c r="I3509" s="524" t="s">
        <v>102</v>
      </c>
      <c r="J3509" s="1346" t="s">
        <v>65</v>
      </c>
      <c r="K3509" s="1346"/>
      <c r="L3509" s="1347"/>
      <c r="M3509" s="1348" t="str">
        <f>IF($L3488="TC",0,IF($L3488="Nso",0,VLOOKUP($A3485,'Marks Entry'!$B$9:$FN$108,169,0)))</f>
        <v>Need Improvement</v>
      </c>
      <c r="N3509" s="1348"/>
      <c r="O3509" s="1349"/>
      <c r="P3509" s="1007"/>
    </row>
    <row r="3510" spans="1:16" s="73" customFormat="1" ht="20.45" customHeight="1">
      <c r="A3510" s="1425"/>
      <c r="B3510" s="543" t="s">
        <v>210</v>
      </c>
      <c r="C3510" s="1397" t="str">
        <f>'Marks Entry'!$EB$3</f>
        <v>Work Exp.</v>
      </c>
      <c r="D3510" s="1398"/>
      <c r="E3510" s="1399"/>
      <c r="F3510" s="1400" t="str">
        <f>IF($L3488="TC",0,IF($L3488="Nso",0,VLOOKUP($A3485,'Marks Entry'!$B$9:$GM$108,186,0)))</f>
        <v>0/100</v>
      </c>
      <c r="G3510" s="1400"/>
      <c r="H3510" s="1400"/>
      <c r="I3510" s="59" t="str">
        <f>IF($L3488="TC",0,IF($L3488="Nso",0,VLOOKUP($A3485,'Marks Entry'!$B$9:$GM$108,139,0)))</f>
        <v>E</v>
      </c>
      <c r="J3510" s="1401" t="s">
        <v>81</v>
      </c>
      <c r="K3510" s="1401"/>
      <c r="L3510" s="1402"/>
      <c r="M3510" s="1403">
        <f>'Marks Entry'!$AA$2</f>
        <v>45041</v>
      </c>
      <c r="N3510" s="1403"/>
      <c r="O3510" s="1404"/>
      <c r="P3510" s="1007"/>
    </row>
    <row r="3511" spans="1:16" s="73" customFormat="1" ht="20.45" customHeight="1">
      <c r="A3511" s="1425"/>
      <c r="B3511" s="543" t="s">
        <v>210</v>
      </c>
      <c r="C3511" s="1405" t="str">
        <f>'Marks Entry'!$EK$3</f>
        <v>Art Edu.</v>
      </c>
      <c r="D3511" s="1400"/>
      <c r="E3511" s="1400"/>
      <c r="F3511" s="1406" t="str">
        <f>IF($L3488="TC",0,IF($L3488="Nso",0,VLOOKUP($A3485,'Marks Entry'!$B$9:$GM$108,190,0)))</f>
        <v>0/100</v>
      </c>
      <c r="G3511" s="1407"/>
      <c r="H3511" s="1408"/>
      <c r="I3511" s="59" t="str">
        <f>IF($L3488="TC",0,IF($L3488="Nso",0,VLOOKUP($A3485,'Marks Entry'!$B$9:$GM$108,148,0)))</f>
        <v>E</v>
      </c>
      <c r="J3511" s="1409"/>
      <c r="K3511" s="1409"/>
      <c r="L3511" s="1410"/>
      <c r="M3511" s="1410"/>
      <c r="N3511" s="1410"/>
      <c r="O3511" s="1411"/>
      <c r="P3511" s="1007"/>
    </row>
    <row r="3512" spans="1:16" s="73" customFormat="1" ht="20.45" customHeight="1">
      <c r="A3512" s="1425"/>
      <c r="B3512" s="543" t="s">
        <v>210</v>
      </c>
      <c r="C3512" s="1366" t="str">
        <f>'Marks Entry'!$ET$3</f>
        <v>HEALTH &amp; PHY. EDU.</v>
      </c>
      <c r="D3512" s="1367"/>
      <c r="E3512" s="1367"/>
      <c r="F3512" s="1368" t="str">
        <f>IF($L3488="TC",0,IF($L3488="Nso",0,VLOOKUP($A3485,'Marks Entry'!$B$9:$GM$108,194,0)))</f>
        <v>0/100</v>
      </c>
      <c r="G3512" s="1369"/>
      <c r="H3512" s="1370"/>
      <c r="I3512" s="59" t="str">
        <f>IF($L3488="TC",0,IF($L3488="Nso",0,VLOOKUP($A3485,'Marks Entry'!$B$9:$GM$108,157,0)))</f>
        <v>E</v>
      </c>
      <c r="J3512" s="1371" t="s">
        <v>77</v>
      </c>
      <c r="K3512" s="1372"/>
      <c r="L3512" s="1373"/>
      <c r="M3512" s="1377"/>
      <c r="N3512" s="1372"/>
      <c r="O3512" s="1378"/>
      <c r="P3512" s="1007"/>
    </row>
    <row r="3513" spans="1:16" s="73" customFormat="1" ht="20.45" customHeight="1">
      <c r="A3513" s="1425"/>
      <c r="B3513" s="543" t="s">
        <v>210</v>
      </c>
      <c r="C3513" s="1381" t="s">
        <v>66</v>
      </c>
      <c r="D3513" s="1382"/>
      <c r="E3513" s="1382"/>
      <c r="F3513" s="1382"/>
      <c r="G3513" s="1382"/>
      <c r="H3513" s="1382"/>
      <c r="I3513" s="1383"/>
      <c r="J3513" s="1374"/>
      <c r="K3513" s="1375"/>
      <c r="L3513" s="1376"/>
      <c r="M3513" s="1379"/>
      <c r="N3513" s="1375"/>
      <c r="O3513" s="1380"/>
      <c r="P3513" s="1007"/>
    </row>
    <row r="3514" spans="1:16" s="73" customFormat="1" ht="20.45" customHeight="1" thickBot="1">
      <c r="A3514" s="1425"/>
      <c r="B3514" s="543" t="s">
        <v>210</v>
      </c>
      <c r="C3514" s="60" t="s">
        <v>67</v>
      </c>
      <c r="D3514" s="1384" t="s">
        <v>72</v>
      </c>
      <c r="E3514" s="1385"/>
      <c r="F3514" s="1384" t="s">
        <v>73</v>
      </c>
      <c r="G3514" s="1386"/>
      <c r="H3514" s="1386"/>
      <c r="I3514" s="1387"/>
      <c r="J3514" s="1388" t="s">
        <v>78</v>
      </c>
      <c r="K3514" s="1389"/>
      <c r="L3514" s="1389"/>
      <c r="M3514" s="1389"/>
      <c r="N3514" s="1389"/>
      <c r="O3514" s="1390"/>
      <c r="P3514" s="1007"/>
    </row>
    <row r="3515" spans="1:16" s="73" customFormat="1" ht="20.45" customHeight="1">
      <c r="A3515" s="1425"/>
      <c r="B3515" s="543" t="s">
        <v>210</v>
      </c>
      <c r="C3515" s="690" t="s">
        <v>68</v>
      </c>
      <c r="D3515" s="1328" t="s">
        <v>211</v>
      </c>
      <c r="E3515" s="1327"/>
      <c r="F3515" s="1394" t="s">
        <v>74</v>
      </c>
      <c r="G3515" s="1395"/>
      <c r="H3515" s="1395"/>
      <c r="I3515" s="1396"/>
      <c r="J3515" s="1391"/>
      <c r="K3515" s="1392"/>
      <c r="L3515" s="1392"/>
      <c r="M3515" s="1392"/>
      <c r="N3515" s="1392"/>
      <c r="O3515" s="1393"/>
      <c r="P3515" s="1007"/>
    </row>
    <row r="3516" spans="1:16" s="73" customFormat="1" ht="20.45" customHeight="1">
      <c r="A3516" s="1425"/>
      <c r="B3516" s="543" t="s">
        <v>210</v>
      </c>
      <c r="C3516" s="689" t="s">
        <v>69</v>
      </c>
      <c r="D3516" s="1275" t="s">
        <v>212</v>
      </c>
      <c r="E3516" s="1274"/>
      <c r="F3516" s="1413" t="s">
        <v>75</v>
      </c>
      <c r="G3516" s="1414"/>
      <c r="H3516" s="1414"/>
      <c r="I3516" s="1415"/>
      <c r="J3516" s="1391"/>
      <c r="K3516" s="1392"/>
      <c r="L3516" s="1392"/>
      <c r="M3516" s="1392"/>
      <c r="N3516" s="1392"/>
      <c r="O3516" s="1393"/>
      <c r="P3516" s="1007"/>
    </row>
    <row r="3517" spans="1:16" s="73" customFormat="1" ht="20.45" customHeight="1">
      <c r="A3517" s="1425"/>
      <c r="B3517" s="543" t="s">
        <v>210</v>
      </c>
      <c r="C3517" s="689" t="s">
        <v>71</v>
      </c>
      <c r="D3517" s="1275" t="s">
        <v>213</v>
      </c>
      <c r="E3517" s="1274"/>
      <c r="F3517" s="1413" t="s">
        <v>76</v>
      </c>
      <c r="G3517" s="1414"/>
      <c r="H3517" s="1414"/>
      <c r="I3517" s="1415"/>
      <c r="J3517" s="1416" t="s">
        <v>90</v>
      </c>
      <c r="K3517" s="1417"/>
      <c r="L3517" s="1417"/>
      <c r="M3517" s="1417"/>
      <c r="N3517" s="1417"/>
      <c r="O3517" s="1418"/>
      <c r="P3517" s="1007"/>
    </row>
    <row r="3518" spans="1:16" s="73" customFormat="1" ht="20.45" customHeight="1">
      <c r="A3518" s="1425"/>
      <c r="B3518" s="543" t="s">
        <v>210</v>
      </c>
      <c r="C3518" s="689" t="s">
        <v>70</v>
      </c>
      <c r="D3518" s="1275" t="s">
        <v>214</v>
      </c>
      <c r="E3518" s="1274"/>
      <c r="F3518" s="1413" t="s">
        <v>103</v>
      </c>
      <c r="G3518" s="1414"/>
      <c r="H3518" s="1414"/>
      <c r="I3518" s="1415"/>
      <c r="J3518" s="1416"/>
      <c r="K3518" s="1417"/>
      <c r="L3518" s="1417"/>
      <c r="M3518" s="1417"/>
      <c r="N3518" s="1417"/>
      <c r="O3518" s="1418"/>
      <c r="P3518" s="1007"/>
    </row>
    <row r="3519" spans="1:16" s="73" customFormat="1" ht="20.45" customHeight="1" thickBot="1">
      <c r="A3519" s="1425"/>
      <c r="B3519" s="547" t="s">
        <v>210</v>
      </c>
      <c r="C3519" s="548" t="s">
        <v>153</v>
      </c>
      <c r="D3519" s="1281" t="s">
        <v>215</v>
      </c>
      <c r="E3519" s="1280"/>
      <c r="F3519" s="1422" t="s">
        <v>216</v>
      </c>
      <c r="G3519" s="1423"/>
      <c r="H3519" s="1423"/>
      <c r="I3519" s="1424"/>
      <c r="J3519" s="1419"/>
      <c r="K3519" s="1420"/>
      <c r="L3519" s="1420"/>
      <c r="M3519" s="1420"/>
      <c r="N3519" s="1420"/>
      <c r="O3519" s="1421"/>
      <c r="P3519" s="1007"/>
    </row>
    <row r="3520" spans="1:16" s="73" customFormat="1" ht="9.75" customHeight="1">
      <c r="A3520" s="1303"/>
      <c r="B3520" s="1303"/>
      <c r="C3520" s="1303"/>
      <c r="D3520" s="1303"/>
      <c r="E3520" s="1303"/>
      <c r="F3520" s="1303"/>
      <c r="G3520" s="1303"/>
      <c r="H3520" s="1303"/>
      <c r="I3520" s="1303"/>
      <c r="J3520" s="1303"/>
      <c r="K3520" s="1303"/>
      <c r="L3520" s="1303"/>
      <c r="M3520" s="1303"/>
      <c r="N3520" s="1303"/>
      <c r="O3520" s="1303"/>
      <c r="P3520" s="1303"/>
    </row>
    <row r="3521" spans="1:16" hidden="1"/>
    <row r="3522" spans="1:16" s="73" customFormat="1" ht="17.25" customHeight="1" thickBot="1">
      <c r="A3522" s="241">
        <f>A3485+1</f>
        <v>97</v>
      </c>
      <c r="B3522" s="1302" t="s">
        <v>53</v>
      </c>
      <c r="C3522" s="1302"/>
      <c r="D3522" s="1302"/>
      <c r="E3522" s="1302"/>
      <c r="F3522" s="1302"/>
      <c r="G3522" s="1302"/>
      <c r="H3522" s="1302"/>
      <c r="I3522" s="1302"/>
      <c r="J3522" s="1302"/>
      <c r="K3522" s="1302"/>
      <c r="L3522" s="1302"/>
      <c r="M3522" s="1302"/>
      <c r="N3522" s="1302"/>
      <c r="O3522" s="1302"/>
      <c r="P3522" s="1007"/>
    </row>
    <row r="3523" spans="1:16" s="73" customFormat="1" ht="44.25" customHeight="1">
      <c r="A3523" s="1425"/>
      <c r="B3523" s="1304" t="str">
        <f>IF(L3525&gt;0,CONCATENATE(I3525,L3525),0)</f>
        <v>Roll No.:-997</v>
      </c>
      <c r="C3523" s="1306"/>
      <c r="D3523" s="1308" t="str">
        <f>Master!$E$8</f>
        <v>Govt. Sr. Secondary School Raimalwada</v>
      </c>
      <c r="E3523" s="1309"/>
      <c r="F3523" s="1309"/>
      <c r="G3523" s="1309"/>
      <c r="H3523" s="1309"/>
      <c r="I3523" s="1309"/>
      <c r="J3523" s="1309"/>
      <c r="K3523" s="1309"/>
      <c r="L3523" s="1309"/>
      <c r="M3523" s="1309"/>
      <c r="N3523" s="1309"/>
      <c r="O3523" s="1310"/>
      <c r="P3523" s="1007"/>
    </row>
    <row r="3524" spans="1:16" s="73" customFormat="1" ht="26.25" customHeight="1" thickBot="1">
      <c r="A3524" s="1425"/>
      <c r="B3524" s="1305"/>
      <c r="C3524" s="1307"/>
      <c r="D3524" s="1311" t="str">
        <f>Master!$E$11</f>
        <v>P.S.-Bapini (Jodhpur)</v>
      </c>
      <c r="E3524" s="1311"/>
      <c r="F3524" s="1311"/>
      <c r="G3524" s="1311"/>
      <c r="H3524" s="1311"/>
      <c r="I3524" s="1311"/>
      <c r="J3524" s="1311"/>
      <c r="K3524" s="1311"/>
      <c r="L3524" s="1311"/>
      <c r="M3524" s="1311"/>
      <c r="N3524" s="1311"/>
      <c r="O3524" s="1312"/>
      <c r="P3524" s="1007"/>
    </row>
    <row r="3525" spans="1:16" s="73" customFormat="1" ht="15" customHeight="1">
      <c r="A3525" s="1425"/>
      <c r="B3525" s="1313"/>
      <c r="C3525" s="1314" t="s">
        <v>163</v>
      </c>
      <c r="D3525" s="1315"/>
      <c r="E3525" s="1315"/>
      <c r="F3525" s="1315"/>
      <c r="G3525" s="1315"/>
      <c r="H3525" s="1316"/>
      <c r="I3525" s="1320" t="s">
        <v>125</v>
      </c>
      <c r="J3525" s="1321"/>
      <c r="K3525" s="1321"/>
      <c r="L3525" s="1286">
        <f>VLOOKUP(A3522,'Marks Entry'!$B$9:$G$108,6)</f>
        <v>997</v>
      </c>
      <c r="M3525" s="1288" t="str">
        <f>CONCATENATE('Marks Entry'!$C$3,"0",'Marks Entry'!$G$3)</f>
        <v>School U-Dise Code :-08151106901</v>
      </c>
      <c r="N3525" s="1289"/>
      <c r="O3525" s="1290"/>
      <c r="P3525" s="1007"/>
    </row>
    <row r="3526" spans="1:16" s="73" customFormat="1" ht="15" customHeight="1">
      <c r="A3526" s="1425"/>
      <c r="B3526" s="1313"/>
      <c r="C3526" s="1314"/>
      <c r="D3526" s="1315"/>
      <c r="E3526" s="1315"/>
      <c r="F3526" s="1315"/>
      <c r="G3526" s="1315"/>
      <c r="H3526" s="1316"/>
      <c r="I3526" s="1320"/>
      <c r="J3526" s="1321"/>
      <c r="K3526" s="1321"/>
      <c r="L3526" s="1286"/>
      <c r="M3526" s="1291" t="str">
        <f>CONCATENATE('Marks Entry'!$I$3,'Marks Entry'!$J$3)</f>
        <v>Session :-2022-23</v>
      </c>
      <c r="N3526" s="1292"/>
      <c r="O3526" s="1293"/>
      <c r="P3526" s="1007"/>
    </row>
    <row r="3527" spans="1:16" s="73" customFormat="1" ht="15" customHeight="1" thickBot="1">
      <c r="A3527" s="1425"/>
      <c r="B3527" s="1313"/>
      <c r="C3527" s="1317"/>
      <c r="D3527" s="1318"/>
      <c r="E3527" s="1318"/>
      <c r="F3527" s="1318"/>
      <c r="G3527" s="1318"/>
      <c r="H3527" s="1319"/>
      <c r="I3527" s="1322"/>
      <c r="J3527" s="1323"/>
      <c r="K3527" s="1323"/>
      <c r="L3527" s="1287"/>
      <c r="M3527" s="1294"/>
      <c r="N3527" s="1295"/>
      <c r="O3527" s="1296"/>
      <c r="P3527" s="1007"/>
    </row>
    <row r="3528" spans="1:16" s="73" customFormat="1" ht="19.5" customHeight="1">
      <c r="A3528" s="1425"/>
      <c r="B3528" s="543" t="s">
        <v>210</v>
      </c>
      <c r="C3528" s="1297" t="s">
        <v>21</v>
      </c>
      <c r="D3528" s="1298"/>
      <c r="E3528" s="1298"/>
      <c r="F3528" s="1298"/>
      <c r="G3528" s="1299"/>
      <c r="H3528" s="13" t="s">
        <v>161</v>
      </c>
      <c r="I3528" s="1300">
        <f>VLOOKUP($A3522,'Marks Entry'!$B$9:$FN$108,4,0)</f>
        <v>0</v>
      </c>
      <c r="J3528" s="1300"/>
      <c r="K3528" s="1300"/>
      <c r="L3528" s="1300"/>
      <c r="M3528" s="1300"/>
      <c r="N3528" s="1300"/>
      <c r="O3528" s="1301"/>
      <c r="P3528" s="1007"/>
    </row>
    <row r="3529" spans="1:16" s="73" customFormat="1" ht="19.5" customHeight="1">
      <c r="A3529" s="1425"/>
      <c r="B3529" s="543" t="s">
        <v>210</v>
      </c>
      <c r="C3529" s="1283" t="s">
        <v>23</v>
      </c>
      <c r="D3529" s="1284"/>
      <c r="E3529" s="1284"/>
      <c r="F3529" s="1284"/>
      <c r="G3529" s="1285"/>
      <c r="H3529" s="25" t="s">
        <v>161</v>
      </c>
      <c r="I3529" s="1252">
        <f>VLOOKUP($A3522,'Marks Entry'!$B$9:$FN$108,7,0)</f>
        <v>0</v>
      </c>
      <c r="J3529" s="1252"/>
      <c r="K3529" s="1252"/>
      <c r="L3529" s="1252"/>
      <c r="M3529" s="1252"/>
      <c r="N3529" s="1252"/>
      <c r="O3529" s="1253"/>
      <c r="P3529" s="1007"/>
    </row>
    <row r="3530" spans="1:16" s="73" customFormat="1" ht="19.5" customHeight="1">
      <c r="A3530" s="1425"/>
      <c r="B3530" s="543" t="s">
        <v>210</v>
      </c>
      <c r="C3530" s="1283" t="s">
        <v>24</v>
      </c>
      <c r="D3530" s="1284"/>
      <c r="E3530" s="1284"/>
      <c r="F3530" s="1284"/>
      <c r="G3530" s="1285"/>
      <c r="H3530" s="25" t="s">
        <v>161</v>
      </c>
      <c r="I3530" s="1252">
        <f>VLOOKUP($A3522,'Marks Entry'!$B$9:$FN$108,8,0)</f>
        <v>0</v>
      </c>
      <c r="J3530" s="1252"/>
      <c r="K3530" s="1252"/>
      <c r="L3530" s="1252"/>
      <c r="M3530" s="1252"/>
      <c r="N3530" s="1252"/>
      <c r="O3530" s="1253"/>
      <c r="P3530" s="1007"/>
    </row>
    <row r="3531" spans="1:16" s="73" customFormat="1" ht="19.5" customHeight="1">
      <c r="A3531" s="1425"/>
      <c r="B3531" s="543" t="s">
        <v>210</v>
      </c>
      <c r="C3531" s="1283" t="s">
        <v>55</v>
      </c>
      <c r="D3531" s="1284"/>
      <c r="E3531" s="1284"/>
      <c r="F3531" s="1284"/>
      <c r="G3531" s="1285"/>
      <c r="H3531" s="25" t="s">
        <v>161</v>
      </c>
      <c r="I3531" s="1252">
        <f>VLOOKUP($A3522,'Marks Entry'!$B$9:$FN$108,9,0)</f>
        <v>0</v>
      </c>
      <c r="J3531" s="1252"/>
      <c r="K3531" s="1252"/>
      <c r="L3531" s="1252"/>
      <c r="M3531" s="1252"/>
      <c r="N3531" s="1252"/>
      <c r="O3531" s="1253"/>
      <c r="P3531" s="1007"/>
    </row>
    <row r="3532" spans="1:16" s="73" customFormat="1" ht="19.5" customHeight="1">
      <c r="A3532" s="1425"/>
      <c r="B3532" s="543" t="s">
        <v>210</v>
      </c>
      <c r="C3532" s="1283" t="s">
        <v>56</v>
      </c>
      <c r="D3532" s="1284"/>
      <c r="E3532" s="1284"/>
      <c r="F3532" s="1284"/>
      <c r="G3532" s="1285"/>
      <c r="H3532" s="25" t="s">
        <v>161</v>
      </c>
      <c r="I3532" s="1251" t="str">
        <f>CONCATENATE('Marks Entry'!$G$4,'Marks Entry'!$J$4)</f>
        <v>6(A)</v>
      </c>
      <c r="J3532" s="1252"/>
      <c r="K3532" s="1252"/>
      <c r="L3532" s="1252"/>
      <c r="M3532" s="1252"/>
      <c r="N3532" s="1252"/>
      <c r="O3532" s="1253"/>
      <c r="P3532" s="1007"/>
    </row>
    <row r="3533" spans="1:16" s="73" customFormat="1" ht="19.5" customHeight="1" thickBot="1">
      <c r="A3533" s="1425"/>
      <c r="B3533" s="543" t="s">
        <v>210</v>
      </c>
      <c r="C3533" s="1254" t="s">
        <v>26</v>
      </c>
      <c r="D3533" s="1255"/>
      <c r="E3533" s="1255"/>
      <c r="F3533" s="1255"/>
      <c r="G3533" s="1256"/>
      <c r="H3533" s="61" t="s">
        <v>161</v>
      </c>
      <c r="I3533" s="1257">
        <f>VLOOKUP($A3522,'Marks Entry'!$B$9:$FN$108,10,0)</f>
        <v>0</v>
      </c>
      <c r="J3533" s="1257"/>
      <c r="K3533" s="1257"/>
      <c r="L3533" s="1257"/>
      <c r="M3533" s="1257"/>
      <c r="N3533" s="1257"/>
      <c r="O3533" s="1258"/>
      <c r="P3533" s="1007"/>
    </row>
    <row r="3534" spans="1:16" s="73" customFormat="1" ht="34.5" customHeight="1">
      <c r="A3534" s="1425"/>
      <c r="B3534" s="543" t="s">
        <v>210</v>
      </c>
      <c r="C3534" s="1259" t="s">
        <v>57</v>
      </c>
      <c r="D3534" s="1260"/>
      <c r="E3534" s="525" t="s">
        <v>82</v>
      </c>
      <c r="F3534" s="525" t="s">
        <v>83</v>
      </c>
      <c r="G3534" s="525" t="str">
        <f>'Marks Entry'!$R$5</f>
        <v>No Bag Day Activity</v>
      </c>
      <c r="H3534" s="521" t="s">
        <v>32</v>
      </c>
      <c r="I3534" s="1261" t="s">
        <v>58</v>
      </c>
      <c r="J3534" s="1262"/>
      <c r="K3534" s="522" t="s">
        <v>203</v>
      </c>
      <c r="L3534" s="1263" t="s">
        <v>94</v>
      </c>
      <c r="M3534" s="1264"/>
      <c r="N3534" s="535" t="s">
        <v>86</v>
      </c>
      <c r="O3534" s="1265" t="s">
        <v>101</v>
      </c>
      <c r="P3534" s="1007"/>
    </row>
    <row r="3535" spans="1:16" s="73" customFormat="1" ht="20.45" customHeight="1" thickBot="1">
      <c r="A3535" s="1425"/>
      <c r="B3535" s="543" t="s">
        <v>210</v>
      </c>
      <c r="C3535" s="1267" t="s">
        <v>59</v>
      </c>
      <c r="D3535" s="1268"/>
      <c r="E3535" s="549">
        <f>'Marks Entry'!$N$7</f>
        <v>10</v>
      </c>
      <c r="F3535" s="549">
        <f>'Marks Entry'!$Q$7</f>
        <v>10</v>
      </c>
      <c r="G3535" s="549">
        <f>'Marks Entry'!$T$7</f>
        <v>10</v>
      </c>
      <c r="H3535" s="111">
        <f>SUM(E3535:G3535)</f>
        <v>30</v>
      </c>
      <c r="I3535" s="1269">
        <f>'Marks Entry'!$X$7</f>
        <v>70</v>
      </c>
      <c r="J3535" s="1270"/>
      <c r="K3535" s="531">
        <f>SUM(H3535,I3535)</f>
        <v>100</v>
      </c>
      <c r="L3535" s="1330">
        <f>'Marks Entry'!$AA$7</f>
        <v>100</v>
      </c>
      <c r="M3535" s="1331"/>
      <c r="N3535" s="536">
        <f>H3535+I3535+L3535</f>
        <v>200</v>
      </c>
      <c r="O3535" s="1266"/>
      <c r="P3535" s="1007"/>
    </row>
    <row r="3536" spans="1:16" s="73" customFormat="1" ht="20.45" customHeight="1">
      <c r="A3536" s="1425"/>
      <c r="B3536" s="543" t="s">
        <v>210</v>
      </c>
      <c r="C3536" s="1324" t="str">
        <f>'Marks Entry'!$L$3</f>
        <v>HINDI</v>
      </c>
      <c r="D3536" s="1325"/>
      <c r="E3536" s="527">
        <f>IF($L3525="TC",0,IF($L3525="Nso",0,VLOOKUP($A3522,'Marks Entry'!$B$9:$FN$108,13,0)))</f>
        <v>0</v>
      </c>
      <c r="F3536" s="527">
        <f>IF($L3525="TC",0,IF($L3525="Nso",0,VLOOKUP($A3522,'Marks Entry'!$B$9:$FN$108,16,0)))</f>
        <v>0</v>
      </c>
      <c r="G3536" s="527">
        <f>IF($L3525="TC",0,IF($L3525="Nso",0,VLOOKUP($A3522,'Marks Entry'!$B$9:$FN$108,19,0)))</f>
        <v>0</v>
      </c>
      <c r="H3536" s="528">
        <f>SUM(E3536:G3536)</f>
        <v>0</v>
      </c>
      <c r="I3536" s="1326">
        <f>IF($L3525="TC",0,IF($L3525="Nso",0,VLOOKUP($A3522,'Marks Entry'!$B$9:$FN$108,23,0)))</f>
        <v>0</v>
      </c>
      <c r="J3536" s="1327"/>
      <c r="K3536" s="532">
        <f>SUM(H3536,I3536)</f>
        <v>0</v>
      </c>
      <c r="L3536" s="1328">
        <f>IF($L3525="TC",0,IF($L3525="Nso",0,VLOOKUP($A3522,'Marks Entry'!$B$9:$FN$108,26,0)))</f>
        <v>0</v>
      </c>
      <c r="M3536" s="1329"/>
      <c r="N3536" s="537">
        <f>SUM(H3536,I3536,L3536)</f>
        <v>0</v>
      </c>
      <c r="O3536" s="544" t="str">
        <f>IF($L3525="TC",0,IF($L3525="Nso",0,VLOOKUP($A3522,'Marks Entry'!$B$9:$FN$108,30,0)))</f>
        <v>E</v>
      </c>
      <c r="P3536" s="1007"/>
    </row>
    <row r="3537" spans="1:16" s="73" customFormat="1" ht="20.45" customHeight="1">
      <c r="A3537" s="1425"/>
      <c r="B3537" s="543" t="s">
        <v>210</v>
      </c>
      <c r="C3537" s="1271" t="str">
        <f>'Marks Entry'!$AF$3</f>
        <v>ENGLISH</v>
      </c>
      <c r="D3537" s="1272"/>
      <c r="E3537" s="527">
        <f>IF($L3525="TC",0,IF($L3525="Nso",0,VLOOKUP($A3522,'Marks Entry'!$B$9:$FN$108,33,0)))</f>
        <v>0</v>
      </c>
      <c r="F3537" s="527">
        <f>IF($L3525="TC",0,IF($L3525="Nso",0,VLOOKUP($A3522,'Marks Entry'!$B$9:$FN$108,36,0)))</f>
        <v>0</v>
      </c>
      <c r="G3537" s="527">
        <f>IF($L3525="TC",0,IF($L3525="Nso",0,VLOOKUP($A3522,'Marks Entry'!$B$9:$FN$108,39,0)))</f>
        <v>0</v>
      </c>
      <c r="H3537" s="529">
        <f t="shared" ref="H3537:H3541" si="288">SUM(E3537:G3537)</f>
        <v>0</v>
      </c>
      <c r="I3537" s="1273">
        <f>IF($L3525="TC",0,IF($L3525="Nso",0,VLOOKUP($A3522,'Marks Entry'!$B$9:$FN$108,43,0)))</f>
        <v>0</v>
      </c>
      <c r="J3537" s="1274"/>
      <c r="K3537" s="533">
        <f t="shared" ref="K3537:K3541" si="289">SUM(H3537,I3537)</f>
        <v>0</v>
      </c>
      <c r="L3537" s="1275">
        <f>IF($L3525="TC",0,IF($L3525="Nso",0,VLOOKUP($A3522,'Marks Entry'!$B$9:$FN$108,46,0)))</f>
        <v>0</v>
      </c>
      <c r="M3537" s="1276"/>
      <c r="N3537" s="537">
        <f t="shared" ref="N3537:N3541" si="290">SUM(H3537,I3537,L3537)</f>
        <v>0</v>
      </c>
      <c r="O3537" s="544" t="str">
        <f>IF($L3525="TC",0,IF($L3525="Nso",0,VLOOKUP($A3522,'Marks Entry'!$B$9:$FN$108,50,0)))</f>
        <v>E</v>
      </c>
      <c r="P3537" s="1007"/>
    </row>
    <row r="3538" spans="1:16" s="73" customFormat="1" ht="20.45" customHeight="1">
      <c r="A3538" s="1425"/>
      <c r="B3538" s="543" t="s">
        <v>210</v>
      </c>
      <c r="C3538" s="1271" t="str">
        <f>'Marks Entry'!$AZ$3</f>
        <v>SANSKRIT</v>
      </c>
      <c r="D3538" s="1272"/>
      <c r="E3538" s="527">
        <f>IF($L3525="TC",0,IF($L3525="Nso",0,VLOOKUP($A3522,'Marks Entry'!$B$9:$FN$108,53,0)))</f>
        <v>0</v>
      </c>
      <c r="F3538" s="527">
        <f>IF($L3525="TC",0,IF($L3525="TC",0,IF($L3525="Nso",0,VLOOKUP($A3522,'Marks Entry'!$B$9:$FN$108,56,0))))</f>
        <v>0</v>
      </c>
      <c r="G3538" s="527">
        <f>IF($L3525="TC",0,IF($L3525="TC",0,IF($L3525="Nso",0,VLOOKUP($A3522,'Marks Entry'!$B$9:$FN$108,59,0))))</f>
        <v>0</v>
      </c>
      <c r="H3538" s="529">
        <f t="shared" si="288"/>
        <v>0</v>
      </c>
      <c r="I3538" s="1273">
        <f>IF($L3525="TC",0,IF($L3525="Nso",0,VLOOKUP($A3522,'Marks Entry'!$B$9:$FN$108,63,0)))</f>
        <v>0</v>
      </c>
      <c r="J3538" s="1274"/>
      <c r="K3538" s="533">
        <f t="shared" si="289"/>
        <v>0</v>
      </c>
      <c r="L3538" s="1275">
        <f>IF($L3525="TC",0,IF($L3525="Nso",0,VLOOKUP($A3522,'Marks Entry'!$B$9:$FN$108,66,0)))</f>
        <v>0</v>
      </c>
      <c r="M3538" s="1276"/>
      <c r="N3538" s="537">
        <f t="shared" si="290"/>
        <v>0</v>
      </c>
      <c r="O3538" s="544" t="str">
        <f>IF($L3525="TC",0,IF($L3525="Nso",0,VLOOKUP($A3522,'Marks Entry'!$B$9:$FN$108,70,0)))</f>
        <v>E</v>
      </c>
      <c r="P3538" s="1007"/>
    </row>
    <row r="3539" spans="1:16" s="73" customFormat="1" ht="20.45" customHeight="1">
      <c r="A3539" s="1425"/>
      <c r="B3539" s="543" t="s">
        <v>210</v>
      </c>
      <c r="C3539" s="1271" t="str">
        <f>'Marks Entry'!$BT$3</f>
        <v>SCIENCE</v>
      </c>
      <c r="D3539" s="1272"/>
      <c r="E3539" s="527">
        <f>IF($L3525="TC",0,IF($L3525="Nso",0,VLOOKUP($A3522,'Marks Entry'!$B$9:$FN$108,73,0)))</f>
        <v>0</v>
      </c>
      <c r="F3539" s="527">
        <f>IF($L3525="TC",0,IF($L3525="Nso",0,VLOOKUP($A3522,'Marks Entry'!$B$9:$FN$108,76,0)))</f>
        <v>0</v>
      </c>
      <c r="G3539" s="527">
        <f>IF($L3525="TC",0,IF($L3525="Nso",0,VLOOKUP($A3522,'Marks Entry'!$B$9:$FN$108,79,0)))</f>
        <v>0</v>
      </c>
      <c r="H3539" s="529">
        <f t="shared" si="288"/>
        <v>0</v>
      </c>
      <c r="I3539" s="1273">
        <f>IF($L3525="TC",0,IF($L3525="Nso",0,VLOOKUP($A3522,'Marks Entry'!$B$9:$FN$108,83,0)))</f>
        <v>0</v>
      </c>
      <c r="J3539" s="1274"/>
      <c r="K3539" s="533">
        <f t="shared" si="289"/>
        <v>0</v>
      </c>
      <c r="L3539" s="1275">
        <f>IF($L3525="TC",0,IF($L3525="Nso",0,VLOOKUP($A3522,'Marks Entry'!$B$9:$FN$108,86,0)))</f>
        <v>0</v>
      </c>
      <c r="M3539" s="1276"/>
      <c r="N3539" s="537">
        <f t="shared" si="290"/>
        <v>0</v>
      </c>
      <c r="O3539" s="544" t="str">
        <f>IF($L3525="TC",0,IF($L3525="Nso",0,VLOOKUP($A3522,'Marks Entry'!$B$9:$FN$108,90,0)))</f>
        <v>E</v>
      </c>
      <c r="P3539" s="1007"/>
    </row>
    <row r="3540" spans="1:16" s="73" customFormat="1" ht="20.45" customHeight="1">
      <c r="A3540" s="1425"/>
      <c r="B3540" s="543" t="s">
        <v>210</v>
      </c>
      <c r="C3540" s="1271" t="str">
        <f>'Marks Entry'!$CN$3</f>
        <v>MATHEMATICS</v>
      </c>
      <c r="D3540" s="1272"/>
      <c r="E3540" s="527">
        <f>IF($L3525="TC",0,IF($L3525="Nso",0,VLOOKUP($A3522,'Marks Entry'!$B$9:$FN$108,93,0)))</f>
        <v>0</v>
      </c>
      <c r="F3540" s="527">
        <f>IF($L3525="TC",0,IF($L3525="Nso",0,VLOOKUP($A3522,'Marks Entry'!$B$9:$FN$108,96,0)))</f>
        <v>0</v>
      </c>
      <c r="G3540" s="527">
        <f>IF($L3525="TC",0,IF($L3525="Nso",0,VLOOKUP($A3522,'Marks Entry'!$B$9:$FN$108,99,0)))</f>
        <v>0</v>
      </c>
      <c r="H3540" s="529">
        <f t="shared" si="288"/>
        <v>0</v>
      </c>
      <c r="I3540" s="1273">
        <f>IF($L3525="TC",0,IF($L3525="Nso",0,VLOOKUP($A3522,'Marks Entry'!$B$9:$FN$108,103,0)))</f>
        <v>0</v>
      </c>
      <c r="J3540" s="1274"/>
      <c r="K3540" s="533">
        <f t="shared" si="289"/>
        <v>0</v>
      </c>
      <c r="L3540" s="1275">
        <f>IF($L3525="TC",0,IF($L3525="Nso",0,VLOOKUP($A3522,'Marks Entry'!$B$9:$FN$108,106,0)))</f>
        <v>0</v>
      </c>
      <c r="M3540" s="1276"/>
      <c r="N3540" s="537">
        <f t="shared" si="290"/>
        <v>0</v>
      </c>
      <c r="O3540" s="544" t="str">
        <f>IF($L3525="TC",0,IF($L3525="Nso",0,VLOOKUP($A3522,'Marks Entry'!$B$9:$FN$108,110,0)))</f>
        <v>E</v>
      </c>
      <c r="P3540" s="1007"/>
    </row>
    <row r="3541" spans="1:16" s="73" customFormat="1" ht="20.45" customHeight="1" thickBot="1">
      <c r="A3541" s="1425"/>
      <c r="B3541" s="543" t="s">
        <v>210</v>
      </c>
      <c r="C3541" s="1277" t="str">
        <f>'Marks Entry'!$DH$3</f>
        <v>SOCIAL SCIENCE</v>
      </c>
      <c r="D3541" s="1278"/>
      <c r="E3541" s="527">
        <f>IF($L3525="TC",0,IF($L3525="Nso",0,VLOOKUP($A3522,'Marks Entry'!$B$9:$FN$108,113,0)))</f>
        <v>0</v>
      </c>
      <c r="F3541" s="527">
        <f>IF($L3525="TC",0,IF($L3525="Nso",0,VLOOKUP($A3522,'Marks Entry'!$B$9:$FN$108,116,0)))</f>
        <v>0</v>
      </c>
      <c r="G3541" s="527">
        <f>IF($L3525="TC",0,IF($L3525="Nso",0,VLOOKUP($A3522,'Marks Entry'!$B$9:$FN$108,119,0)))</f>
        <v>0</v>
      </c>
      <c r="H3541" s="530">
        <f t="shared" si="288"/>
        <v>0</v>
      </c>
      <c r="I3541" s="1279">
        <f>IF($L3525="TC",0,IF($L3525="Nso",0,VLOOKUP($A3522,'Marks Entry'!$B$9:$FN$108,123,0)))</f>
        <v>0</v>
      </c>
      <c r="J3541" s="1280"/>
      <c r="K3541" s="534">
        <f t="shared" si="289"/>
        <v>0</v>
      </c>
      <c r="L3541" s="1281">
        <f>IF($L3525="TC",0,IF($L3525="Nso",0,VLOOKUP($A3522,'Marks Entry'!$B$9:$FN$108,126,0)))</f>
        <v>0</v>
      </c>
      <c r="M3541" s="1282"/>
      <c r="N3541" s="537">
        <f t="shared" si="290"/>
        <v>0</v>
      </c>
      <c r="O3541" s="544" t="str">
        <f>IF($L3525="TC",0,IF($L3525="Nso",0,VLOOKUP($A3522,'Marks Entry'!$B$9:$FN$108,130,0)))</f>
        <v>E</v>
      </c>
      <c r="P3541" s="1007"/>
    </row>
    <row r="3542" spans="1:16" s="73" customFormat="1" ht="20.45" customHeight="1">
      <c r="A3542" s="1425"/>
      <c r="B3542" s="543" t="s">
        <v>210</v>
      </c>
      <c r="C3542" s="1350" t="s">
        <v>87</v>
      </c>
      <c r="D3542" s="1351"/>
      <c r="E3542" s="1352"/>
      <c r="F3542" s="1356" t="s">
        <v>88</v>
      </c>
      <c r="G3542" s="1357"/>
      <c r="H3542" s="1358" t="s">
        <v>89</v>
      </c>
      <c r="I3542" s="1358"/>
      <c r="J3542" s="1359" t="s">
        <v>44</v>
      </c>
      <c r="K3542" s="1360"/>
      <c r="L3542" s="236" t="s">
        <v>95</v>
      </c>
      <c r="M3542" s="691" t="s">
        <v>208</v>
      </c>
      <c r="N3542" s="200" t="s">
        <v>42</v>
      </c>
      <c r="O3542" s="545" t="s">
        <v>46</v>
      </c>
      <c r="P3542" s="1007"/>
    </row>
    <row r="3543" spans="1:16" s="73" customFormat="1" ht="20.45" customHeight="1" thickBot="1">
      <c r="A3543" s="1425"/>
      <c r="B3543" s="543" t="s">
        <v>210</v>
      </c>
      <c r="C3543" s="1353"/>
      <c r="D3543" s="1354"/>
      <c r="E3543" s="1355"/>
      <c r="F3543" s="1361">
        <f>IF($L3525="TC",0,IF($L3525="Nso",0,VLOOKUP($A3522,'Marks Entry'!$B$9:$FN$108,161,0)))</f>
        <v>1200</v>
      </c>
      <c r="G3543" s="1362"/>
      <c r="H3543" s="1363">
        <f>IF($L3525="TC",0,IF($L3525="Nso",0,VLOOKUP($A3522,'Marks Entry'!$B$9:$FN$108,162,0)))</f>
        <v>0</v>
      </c>
      <c r="I3543" s="1363"/>
      <c r="J3543" s="1364">
        <f>IF($L3525="TC",0,IF($L3525="Nso",0,VLOOKUP($A3522,'Marks Entry'!$B$9:$FN$108,163,0)))</f>
        <v>0</v>
      </c>
      <c r="K3543" s="1365"/>
      <c r="L3543" s="237" t="str">
        <f>IF($L3525="TC",0,IF($L3525="Nso",0,VLOOKUP($A3522,'Marks Entry'!$B$9:$FN$108,164,0)))</f>
        <v/>
      </c>
      <c r="M3543" s="237" t="str">
        <f>IF($L3525="TC",0,IF($L3525="Nso",0,VLOOKUP($A3522,'Marks Entry'!$B$9:$FN$108,165,0)))</f>
        <v/>
      </c>
      <c r="N3543" s="542" t="str">
        <f>IF($L3525="TC","TC",IF($L3525="Nso","NSO",VLOOKUP($A3522,'Marks Entry'!$B$9:$FN$108,166,0)))</f>
        <v>PROMOTED</v>
      </c>
      <c r="O3543" s="546" t="str">
        <f>IF($L3525="Nso",0,VLOOKUP($A3522,'Marks Entry'!$B$9:$FN$108,168,0))</f>
        <v/>
      </c>
      <c r="P3543" s="1007"/>
    </row>
    <row r="3544" spans="1:16" s="73" customFormat="1" ht="20.45" customHeight="1">
      <c r="A3544" s="1425"/>
      <c r="B3544" s="543" t="s">
        <v>210</v>
      </c>
      <c r="C3544" s="1332" t="s">
        <v>62</v>
      </c>
      <c r="D3544" s="1333"/>
      <c r="E3544" s="1333"/>
      <c r="F3544" s="1333"/>
      <c r="G3544" s="1333"/>
      <c r="H3544" s="1333"/>
      <c r="I3544" s="1334"/>
      <c r="J3544" s="1335" t="s">
        <v>63</v>
      </c>
      <c r="K3544" s="1335"/>
      <c r="L3544" s="1336"/>
      <c r="M3544" s="238">
        <f>IF($L3525="TC",0,IF($L3525="Nso",0,VLOOKUP($A3522,'Marks Entry'!$B$9:$FN$108,158,0)))</f>
        <v>0</v>
      </c>
      <c r="N3544" s="1337" t="s">
        <v>104</v>
      </c>
      <c r="O3544" s="1338"/>
      <c r="P3544" s="1007"/>
    </row>
    <row r="3545" spans="1:16" s="73" customFormat="1" ht="20.45" customHeight="1" thickBot="1">
      <c r="A3545" s="1425"/>
      <c r="B3545" s="543" t="s">
        <v>210</v>
      </c>
      <c r="C3545" s="1339" t="s">
        <v>57</v>
      </c>
      <c r="D3545" s="1340"/>
      <c r="E3545" s="1340"/>
      <c r="F3545" s="1341" t="s">
        <v>168</v>
      </c>
      <c r="G3545" s="1341"/>
      <c r="H3545" s="1341"/>
      <c r="I3545" s="523" t="s">
        <v>50</v>
      </c>
      <c r="J3545" s="1342" t="s">
        <v>64</v>
      </c>
      <c r="K3545" s="1342"/>
      <c r="L3545" s="1343"/>
      <c r="M3545" s="239">
        <f>IF($L3525="TC",0,IF($L3525="Nso",0,VLOOKUP($A3522,'Marks Entry'!$B$9:$FN$108,159,0)))</f>
        <v>0</v>
      </c>
      <c r="N3545" s="1344" t="str">
        <f>IF($L3525="TC",0,IF($L3525="Nso",0,VLOOKUP($A3522,'Marks Entry'!$B$9:$FN$108,160,0)))</f>
        <v/>
      </c>
      <c r="O3545" s="1345"/>
      <c r="P3545" s="1007"/>
    </row>
    <row r="3546" spans="1:16" s="73" customFormat="1" ht="20.45" customHeight="1">
      <c r="A3546" s="1425"/>
      <c r="B3546" s="543" t="s">
        <v>210</v>
      </c>
      <c r="C3546" s="1339"/>
      <c r="D3546" s="1340"/>
      <c r="E3546" s="1340"/>
      <c r="F3546" s="1341"/>
      <c r="G3546" s="1341"/>
      <c r="H3546" s="1341"/>
      <c r="I3546" s="524" t="s">
        <v>102</v>
      </c>
      <c r="J3546" s="1346" t="s">
        <v>65</v>
      </c>
      <c r="K3546" s="1346"/>
      <c r="L3546" s="1347"/>
      <c r="M3546" s="1348" t="str">
        <f>IF($L3525="TC",0,IF($L3525="Nso",0,VLOOKUP($A3522,'Marks Entry'!$B$9:$FN$108,169,0)))</f>
        <v>Need Improvement</v>
      </c>
      <c r="N3546" s="1348"/>
      <c r="O3546" s="1349"/>
      <c r="P3546" s="1007"/>
    </row>
    <row r="3547" spans="1:16" s="73" customFormat="1" ht="20.45" customHeight="1">
      <c r="A3547" s="1425"/>
      <c r="B3547" s="543" t="s">
        <v>210</v>
      </c>
      <c r="C3547" s="1397" t="str">
        <f>'Marks Entry'!$EB$3</f>
        <v>Work Exp.</v>
      </c>
      <c r="D3547" s="1398"/>
      <c r="E3547" s="1399"/>
      <c r="F3547" s="1400" t="str">
        <f>IF($L3525="TC",0,IF($L3525="Nso",0,VLOOKUP($A3522,'Marks Entry'!$B$9:$GM$108,186,0)))</f>
        <v>0/100</v>
      </c>
      <c r="G3547" s="1400"/>
      <c r="H3547" s="1400"/>
      <c r="I3547" s="59" t="str">
        <f>IF($L3525="TC",0,IF($L3525="Nso",0,VLOOKUP($A3522,'Marks Entry'!$B$9:$GM$108,139,0)))</f>
        <v>E</v>
      </c>
      <c r="J3547" s="1401" t="s">
        <v>81</v>
      </c>
      <c r="K3547" s="1401"/>
      <c r="L3547" s="1402"/>
      <c r="M3547" s="1403">
        <f>'Marks Entry'!$AA$2</f>
        <v>45041</v>
      </c>
      <c r="N3547" s="1403"/>
      <c r="O3547" s="1404"/>
      <c r="P3547" s="1007"/>
    </row>
    <row r="3548" spans="1:16" s="73" customFormat="1" ht="20.45" customHeight="1">
      <c r="A3548" s="1425"/>
      <c r="B3548" s="543" t="s">
        <v>210</v>
      </c>
      <c r="C3548" s="1405" t="str">
        <f>'Marks Entry'!$EK$3</f>
        <v>Art Edu.</v>
      </c>
      <c r="D3548" s="1400"/>
      <c r="E3548" s="1400"/>
      <c r="F3548" s="1406" t="str">
        <f>IF($L3525="TC",0,IF($L3525="Nso",0,VLOOKUP($A3522,'Marks Entry'!$B$9:$GM$108,190,0)))</f>
        <v>0/100</v>
      </c>
      <c r="G3548" s="1407"/>
      <c r="H3548" s="1408"/>
      <c r="I3548" s="59" t="str">
        <f>IF($L3525="TC",0,IF($L3525="Nso",0,VLOOKUP($A3522,'Marks Entry'!$B$9:$GM$108,148,0)))</f>
        <v>E</v>
      </c>
      <c r="J3548" s="1409"/>
      <c r="K3548" s="1409"/>
      <c r="L3548" s="1410"/>
      <c r="M3548" s="1410"/>
      <c r="N3548" s="1410"/>
      <c r="O3548" s="1411"/>
      <c r="P3548" s="1007"/>
    </row>
    <row r="3549" spans="1:16" s="73" customFormat="1" ht="20.45" customHeight="1">
      <c r="A3549" s="1425"/>
      <c r="B3549" s="543" t="s">
        <v>210</v>
      </c>
      <c r="C3549" s="1366" t="str">
        <f>'Marks Entry'!$ET$3</f>
        <v>HEALTH &amp; PHY. EDU.</v>
      </c>
      <c r="D3549" s="1367"/>
      <c r="E3549" s="1367"/>
      <c r="F3549" s="1368" t="str">
        <f>IF($L3525="TC",0,IF($L3525="Nso",0,VLOOKUP($A3522,'Marks Entry'!$B$9:$GM$108,194,0)))</f>
        <v>0/100</v>
      </c>
      <c r="G3549" s="1369"/>
      <c r="H3549" s="1370"/>
      <c r="I3549" s="59" t="str">
        <f>IF($L3525="TC",0,IF($L3525="Nso",0,VLOOKUP($A3522,'Marks Entry'!$B$9:$GM$108,157,0)))</f>
        <v>E</v>
      </c>
      <c r="J3549" s="1371" t="s">
        <v>77</v>
      </c>
      <c r="K3549" s="1372"/>
      <c r="L3549" s="1373"/>
      <c r="M3549" s="1377"/>
      <c r="N3549" s="1372"/>
      <c r="O3549" s="1378"/>
      <c r="P3549" s="1007"/>
    </row>
    <row r="3550" spans="1:16" s="73" customFormat="1" ht="20.45" customHeight="1">
      <c r="A3550" s="1425"/>
      <c r="B3550" s="543" t="s">
        <v>210</v>
      </c>
      <c r="C3550" s="1381" t="s">
        <v>66</v>
      </c>
      <c r="D3550" s="1382"/>
      <c r="E3550" s="1382"/>
      <c r="F3550" s="1382"/>
      <c r="G3550" s="1382"/>
      <c r="H3550" s="1382"/>
      <c r="I3550" s="1383"/>
      <c r="J3550" s="1374"/>
      <c r="K3550" s="1375"/>
      <c r="L3550" s="1376"/>
      <c r="M3550" s="1379"/>
      <c r="N3550" s="1375"/>
      <c r="O3550" s="1380"/>
      <c r="P3550" s="1007"/>
    </row>
    <row r="3551" spans="1:16" s="73" customFormat="1" ht="20.45" customHeight="1" thickBot="1">
      <c r="A3551" s="1425"/>
      <c r="B3551" s="543" t="s">
        <v>210</v>
      </c>
      <c r="C3551" s="60" t="s">
        <v>67</v>
      </c>
      <c r="D3551" s="1384" t="s">
        <v>72</v>
      </c>
      <c r="E3551" s="1385"/>
      <c r="F3551" s="1384" t="s">
        <v>73</v>
      </c>
      <c r="G3551" s="1386"/>
      <c r="H3551" s="1386"/>
      <c r="I3551" s="1387"/>
      <c r="J3551" s="1388" t="s">
        <v>78</v>
      </c>
      <c r="K3551" s="1389"/>
      <c r="L3551" s="1389"/>
      <c r="M3551" s="1389"/>
      <c r="N3551" s="1389"/>
      <c r="O3551" s="1390"/>
      <c r="P3551" s="1007"/>
    </row>
    <row r="3552" spans="1:16" s="73" customFormat="1" ht="20.45" customHeight="1">
      <c r="A3552" s="1425"/>
      <c r="B3552" s="543" t="s">
        <v>210</v>
      </c>
      <c r="C3552" s="690" t="s">
        <v>68</v>
      </c>
      <c r="D3552" s="1328" t="s">
        <v>211</v>
      </c>
      <c r="E3552" s="1327"/>
      <c r="F3552" s="1394" t="s">
        <v>74</v>
      </c>
      <c r="G3552" s="1395"/>
      <c r="H3552" s="1395"/>
      <c r="I3552" s="1396"/>
      <c r="J3552" s="1391"/>
      <c r="K3552" s="1392"/>
      <c r="L3552" s="1392"/>
      <c r="M3552" s="1392"/>
      <c r="N3552" s="1392"/>
      <c r="O3552" s="1393"/>
      <c r="P3552" s="1007"/>
    </row>
    <row r="3553" spans="1:16" s="73" customFormat="1" ht="20.45" customHeight="1">
      <c r="A3553" s="1425"/>
      <c r="B3553" s="543" t="s">
        <v>210</v>
      </c>
      <c r="C3553" s="689" t="s">
        <v>69</v>
      </c>
      <c r="D3553" s="1275" t="s">
        <v>212</v>
      </c>
      <c r="E3553" s="1274"/>
      <c r="F3553" s="1413" t="s">
        <v>75</v>
      </c>
      <c r="G3553" s="1414"/>
      <c r="H3553" s="1414"/>
      <c r="I3553" s="1415"/>
      <c r="J3553" s="1391"/>
      <c r="K3553" s="1392"/>
      <c r="L3553" s="1392"/>
      <c r="M3553" s="1392"/>
      <c r="N3553" s="1392"/>
      <c r="O3553" s="1393"/>
      <c r="P3553" s="1007"/>
    </row>
    <row r="3554" spans="1:16" s="73" customFormat="1" ht="20.45" customHeight="1">
      <c r="A3554" s="1425"/>
      <c r="B3554" s="543" t="s">
        <v>210</v>
      </c>
      <c r="C3554" s="689" t="s">
        <v>71</v>
      </c>
      <c r="D3554" s="1275" t="s">
        <v>213</v>
      </c>
      <c r="E3554" s="1274"/>
      <c r="F3554" s="1413" t="s">
        <v>76</v>
      </c>
      <c r="G3554" s="1414"/>
      <c r="H3554" s="1414"/>
      <c r="I3554" s="1415"/>
      <c r="J3554" s="1416" t="s">
        <v>90</v>
      </c>
      <c r="K3554" s="1417"/>
      <c r="L3554" s="1417"/>
      <c r="M3554" s="1417"/>
      <c r="N3554" s="1417"/>
      <c r="O3554" s="1418"/>
      <c r="P3554" s="1007"/>
    </row>
    <row r="3555" spans="1:16" s="73" customFormat="1" ht="20.45" customHeight="1">
      <c r="A3555" s="1425"/>
      <c r="B3555" s="543" t="s">
        <v>210</v>
      </c>
      <c r="C3555" s="689" t="s">
        <v>70</v>
      </c>
      <c r="D3555" s="1275" t="s">
        <v>214</v>
      </c>
      <c r="E3555" s="1274"/>
      <c r="F3555" s="1413" t="s">
        <v>103</v>
      </c>
      <c r="G3555" s="1414"/>
      <c r="H3555" s="1414"/>
      <c r="I3555" s="1415"/>
      <c r="J3555" s="1416"/>
      <c r="K3555" s="1417"/>
      <c r="L3555" s="1417"/>
      <c r="M3555" s="1417"/>
      <c r="N3555" s="1417"/>
      <c r="O3555" s="1418"/>
      <c r="P3555" s="1007"/>
    </row>
    <row r="3556" spans="1:16" s="73" customFormat="1" ht="20.45" customHeight="1" thickBot="1">
      <c r="A3556" s="1425"/>
      <c r="B3556" s="547" t="s">
        <v>210</v>
      </c>
      <c r="C3556" s="548" t="s">
        <v>153</v>
      </c>
      <c r="D3556" s="1281" t="s">
        <v>215</v>
      </c>
      <c r="E3556" s="1280"/>
      <c r="F3556" s="1422" t="s">
        <v>216</v>
      </c>
      <c r="G3556" s="1423"/>
      <c r="H3556" s="1423"/>
      <c r="I3556" s="1424"/>
      <c r="J3556" s="1419"/>
      <c r="K3556" s="1420"/>
      <c r="L3556" s="1420"/>
      <c r="M3556" s="1420"/>
      <c r="N3556" s="1420"/>
      <c r="O3556" s="1421"/>
      <c r="P3556" s="1007"/>
    </row>
    <row r="3557" spans="1:16" s="73" customFormat="1" ht="21" customHeight="1">
      <c r="A3557" s="1412"/>
      <c r="B3557" s="1412"/>
      <c r="C3557" s="1412"/>
      <c r="D3557" s="1412"/>
      <c r="E3557" s="1412"/>
      <c r="F3557" s="1412"/>
      <c r="G3557" s="1412"/>
      <c r="H3557" s="1412"/>
      <c r="I3557" s="1412"/>
      <c r="J3557" s="1412"/>
      <c r="K3557" s="1412"/>
      <c r="L3557" s="1412"/>
      <c r="M3557" s="1412"/>
      <c r="N3557" s="1412"/>
      <c r="O3557" s="1412"/>
      <c r="P3557" s="1412"/>
    </row>
    <row r="3558" spans="1:16" s="73" customFormat="1" ht="21" customHeight="1">
      <c r="A3558" s="692"/>
      <c r="B3558" s="688"/>
      <c r="C3558" s="688"/>
      <c r="D3558" s="688"/>
      <c r="E3558" s="688"/>
      <c r="F3558" s="688"/>
      <c r="G3558" s="688"/>
      <c r="H3558" s="688"/>
      <c r="I3558" s="688"/>
      <c r="J3558" s="688"/>
      <c r="K3558" s="688"/>
      <c r="L3558" s="688"/>
      <c r="M3558" s="688"/>
      <c r="N3558" s="688"/>
      <c r="O3558" s="688"/>
      <c r="P3558" s="688"/>
    </row>
    <row r="3559" spans="1:16" s="73" customFormat="1" ht="17.25" customHeight="1" thickBot="1">
      <c r="A3559" s="241">
        <f>A3522+1</f>
        <v>98</v>
      </c>
      <c r="B3559" s="1302" t="s">
        <v>53</v>
      </c>
      <c r="C3559" s="1302"/>
      <c r="D3559" s="1302"/>
      <c r="E3559" s="1302"/>
      <c r="F3559" s="1302"/>
      <c r="G3559" s="1302"/>
      <c r="H3559" s="1302"/>
      <c r="I3559" s="1302"/>
      <c r="J3559" s="1302"/>
      <c r="K3559" s="1302"/>
      <c r="L3559" s="1302"/>
      <c r="M3559" s="1302"/>
      <c r="N3559" s="1302"/>
      <c r="O3559" s="1302"/>
      <c r="P3559" s="1007"/>
    </row>
    <row r="3560" spans="1:16" s="73" customFormat="1" ht="44.25" customHeight="1">
      <c r="A3560" s="1425"/>
      <c r="B3560" s="1304" t="str">
        <f>IF(L3562&gt;0,CONCATENATE(I3562,L3562),0)</f>
        <v>Roll No.:-998</v>
      </c>
      <c r="C3560" s="1306"/>
      <c r="D3560" s="1308" t="str">
        <f>Master!$E$8</f>
        <v>Govt. Sr. Secondary School Raimalwada</v>
      </c>
      <c r="E3560" s="1309"/>
      <c r="F3560" s="1309"/>
      <c r="G3560" s="1309"/>
      <c r="H3560" s="1309"/>
      <c r="I3560" s="1309"/>
      <c r="J3560" s="1309"/>
      <c r="K3560" s="1309"/>
      <c r="L3560" s="1309"/>
      <c r="M3560" s="1309"/>
      <c r="N3560" s="1309"/>
      <c r="O3560" s="1310"/>
      <c r="P3560" s="1007"/>
    </row>
    <row r="3561" spans="1:16" s="73" customFormat="1" ht="26.25" customHeight="1" thickBot="1">
      <c r="A3561" s="1425"/>
      <c r="B3561" s="1305"/>
      <c r="C3561" s="1307"/>
      <c r="D3561" s="1311" t="str">
        <f>Master!$E$11</f>
        <v>P.S.-Bapini (Jodhpur)</v>
      </c>
      <c r="E3561" s="1311"/>
      <c r="F3561" s="1311"/>
      <c r="G3561" s="1311"/>
      <c r="H3561" s="1311"/>
      <c r="I3561" s="1311"/>
      <c r="J3561" s="1311"/>
      <c r="K3561" s="1311"/>
      <c r="L3561" s="1311"/>
      <c r="M3561" s="1311"/>
      <c r="N3561" s="1311"/>
      <c r="O3561" s="1312"/>
      <c r="P3561" s="1007"/>
    </row>
    <row r="3562" spans="1:16" s="73" customFormat="1" ht="15" customHeight="1">
      <c r="A3562" s="1425"/>
      <c r="B3562" s="1313"/>
      <c r="C3562" s="1314" t="s">
        <v>163</v>
      </c>
      <c r="D3562" s="1315"/>
      <c r="E3562" s="1315"/>
      <c r="F3562" s="1315"/>
      <c r="G3562" s="1315"/>
      <c r="H3562" s="1316"/>
      <c r="I3562" s="1320" t="s">
        <v>125</v>
      </c>
      <c r="J3562" s="1321"/>
      <c r="K3562" s="1321"/>
      <c r="L3562" s="1286">
        <f>VLOOKUP(A3559,'Marks Entry'!$B$9:$G$108,6)</f>
        <v>998</v>
      </c>
      <c r="M3562" s="1288" t="str">
        <f>CONCATENATE('Marks Entry'!$C$3,"0",'Marks Entry'!$G$3)</f>
        <v>School U-Dise Code :-08151106901</v>
      </c>
      <c r="N3562" s="1289"/>
      <c r="O3562" s="1290"/>
      <c r="P3562" s="1007"/>
    </row>
    <row r="3563" spans="1:16" s="73" customFormat="1" ht="15" customHeight="1">
      <c r="A3563" s="1425"/>
      <c r="B3563" s="1313"/>
      <c r="C3563" s="1314"/>
      <c r="D3563" s="1315"/>
      <c r="E3563" s="1315"/>
      <c r="F3563" s="1315"/>
      <c r="G3563" s="1315"/>
      <c r="H3563" s="1316"/>
      <c r="I3563" s="1320"/>
      <c r="J3563" s="1321"/>
      <c r="K3563" s="1321"/>
      <c r="L3563" s="1286"/>
      <c r="M3563" s="1291" t="str">
        <f>CONCATENATE('Marks Entry'!$I$3,'Marks Entry'!$J$3)</f>
        <v>Session :-2022-23</v>
      </c>
      <c r="N3563" s="1292"/>
      <c r="O3563" s="1293"/>
      <c r="P3563" s="1007"/>
    </row>
    <row r="3564" spans="1:16" s="73" customFormat="1" ht="15" customHeight="1" thickBot="1">
      <c r="A3564" s="1425"/>
      <c r="B3564" s="1313"/>
      <c r="C3564" s="1317"/>
      <c r="D3564" s="1318"/>
      <c r="E3564" s="1318"/>
      <c r="F3564" s="1318"/>
      <c r="G3564" s="1318"/>
      <c r="H3564" s="1319"/>
      <c r="I3564" s="1322"/>
      <c r="J3564" s="1323"/>
      <c r="K3564" s="1323"/>
      <c r="L3564" s="1287"/>
      <c r="M3564" s="1294"/>
      <c r="N3564" s="1295"/>
      <c r="O3564" s="1296"/>
      <c r="P3564" s="1007"/>
    </row>
    <row r="3565" spans="1:16" s="73" customFormat="1" ht="19.5" customHeight="1">
      <c r="A3565" s="1425"/>
      <c r="B3565" s="543" t="s">
        <v>210</v>
      </c>
      <c r="C3565" s="1297" t="s">
        <v>21</v>
      </c>
      <c r="D3565" s="1298"/>
      <c r="E3565" s="1298"/>
      <c r="F3565" s="1298"/>
      <c r="G3565" s="1299"/>
      <c r="H3565" s="13" t="s">
        <v>161</v>
      </c>
      <c r="I3565" s="1300">
        <f>VLOOKUP($A3559,'Marks Entry'!$B$9:$FN$108,4,0)</f>
        <v>0</v>
      </c>
      <c r="J3565" s="1300"/>
      <c r="K3565" s="1300"/>
      <c r="L3565" s="1300"/>
      <c r="M3565" s="1300"/>
      <c r="N3565" s="1300"/>
      <c r="O3565" s="1301"/>
      <c r="P3565" s="1007"/>
    </row>
    <row r="3566" spans="1:16" s="73" customFormat="1" ht="19.5" customHeight="1">
      <c r="A3566" s="1425"/>
      <c r="B3566" s="543" t="s">
        <v>210</v>
      </c>
      <c r="C3566" s="1283" t="s">
        <v>23</v>
      </c>
      <c r="D3566" s="1284"/>
      <c r="E3566" s="1284"/>
      <c r="F3566" s="1284"/>
      <c r="G3566" s="1285"/>
      <c r="H3566" s="25" t="s">
        <v>161</v>
      </c>
      <c r="I3566" s="1252">
        <f>VLOOKUP($A3559,'Marks Entry'!$B$9:$FN$108,7,0)</f>
        <v>0</v>
      </c>
      <c r="J3566" s="1252"/>
      <c r="K3566" s="1252"/>
      <c r="L3566" s="1252"/>
      <c r="M3566" s="1252"/>
      <c r="N3566" s="1252"/>
      <c r="O3566" s="1253"/>
      <c r="P3566" s="1007"/>
    </row>
    <row r="3567" spans="1:16" s="73" customFormat="1" ht="19.5" customHeight="1">
      <c r="A3567" s="1425"/>
      <c r="B3567" s="543" t="s">
        <v>210</v>
      </c>
      <c r="C3567" s="1283" t="s">
        <v>24</v>
      </c>
      <c r="D3567" s="1284"/>
      <c r="E3567" s="1284"/>
      <c r="F3567" s="1284"/>
      <c r="G3567" s="1285"/>
      <c r="H3567" s="25" t="s">
        <v>161</v>
      </c>
      <c r="I3567" s="1252">
        <f>VLOOKUP($A3559,'Marks Entry'!$B$9:$FN$108,8,0)</f>
        <v>0</v>
      </c>
      <c r="J3567" s="1252"/>
      <c r="K3567" s="1252"/>
      <c r="L3567" s="1252"/>
      <c r="M3567" s="1252"/>
      <c r="N3567" s="1252"/>
      <c r="O3567" s="1253"/>
      <c r="P3567" s="1007"/>
    </row>
    <row r="3568" spans="1:16" s="73" customFormat="1" ht="19.5" customHeight="1">
      <c r="A3568" s="1425"/>
      <c r="B3568" s="543" t="s">
        <v>210</v>
      </c>
      <c r="C3568" s="1283" t="s">
        <v>55</v>
      </c>
      <c r="D3568" s="1284"/>
      <c r="E3568" s="1284"/>
      <c r="F3568" s="1284"/>
      <c r="G3568" s="1285"/>
      <c r="H3568" s="25" t="s">
        <v>161</v>
      </c>
      <c r="I3568" s="1252">
        <f>VLOOKUP($A3559,'Marks Entry'!$B$9:$FN$108,9,0)</f>
        <v>0</v>
      </c>
      <c r="J3568" s="1252"/>
      <c r="K3568" s="1252"/>
      <c r="L3568" s="1252"/>
      <c r="M3568" s="1252"/>
      <c r="N3568" s="1252"/>
      <c r="O3568" s="1253"/>
      <c r="P3568" s="1007"/>
    </row>
    <row r="3569" spans="1:16" s="73" customFormat="1" ht="19.5" customHeight="1">
      <c r="A3569" s="1425"/>
      <c r="B3569" s="543" t="s">
        <v>210</v>
      </c>
      <c r="C3569" s="1283" t="s">
        <v>56</v>
      </c>
      <c r="D3569" s="1284"/>
      <c r="E3569" s="1284"/>
      <c r="F3569" s="1284"/>
      <c r="G3569" s="1285"/>
      <c r="H3569" s="25" t="s">
        <v>161</v>
      </c>
      <c r="I3569" s="1251" t="str">
        <f>CONCATENATE('Marks Entry'!$G$4,'Marks Entry'!$J$4)</f>
        <v>6(A)</v>
      </c>
      <c r="J3569" s="1252"/>
      <c r="K3569" s="1252"/>
      <c r="L3569" s="1252"/>
      <c r="M3569" s="1252"/>
      <c r="N3569" s="1252"/>
      <c r="O3569" s="1253"/>
      <c r="P3569" s="1007"/>
    </row>
    <row r="3570" spans="1:16" s="73" customFormat="1" ht="19.5" customHeight="1" thickBot="1">
      <c r="A3570" s="1425"/>
      <c r="B3570" s="543" t="s">
        <v>210</v>
      </c>
      <c r="C3570" s="1254" t="s">
        <v>26</v>
      </c>
      <c r="D3570" s="1255"/>
      <c r="E3570" s="1255"/>
      <c r="F3570" s="1255"/>
      <c r="G3570" s="1256"/>
      <c r="H3570" s="61" t="s">
        <v>161</v>
      </c>
      <c r="I3570" s="1257">
        <f>VLOOKUP($A3559,'Marks Entry'!$B$9:$FN$108,10,0)</f>
        <v>0</v>
      </c>
      <c r="J3570" s="1257"/>
      <c r="K3570" s="1257"/>
      <c r="L3570" s="1257"/>
      <c r="M3570" s="1257"/>
      <c r="N3570" s="1257"/>
      <c r="O3570" s="1258"/>
      <c r="P3570" s="1007"/>
    </row>
    <row r="3571" spans="1:16" s="73" customFormat="1" ht="34.5" customHeight="1">
      <c r="A3571" s="1425"/>
      <c r="B3571" s="543" t="s">
        <v>210</v>
      </c>
      <c r="C3571" s="1259" t="s">
        <v>57</v>
      </c>
      <c r="D3571" s="1260"/>
      <c r="E3571" s="525" t="s">
        <v>82</v>
      </c>
      <c r="F3571" s="525" t="s">
        <v>83</v>
      </c>
      <c r="G3571" s="525" t="str">
        <f>'Marks Entry'!$R$5</f>
        <v>No Bag Day Activity</v>
      </c>
      <c r="H3571" s="521" t="s">
        <v>32</v>
      </c>
      <c r="I3571" s="1261" t="s">
        <v>58</v>
      </c>
      <c r="J3571" s="1262"/>
      <c r="K3571" s="522" t="s">
        <v>203</v>
      </c>
      <c r="L3571" s="1263" t="s">
        <v>94</v>
      </c>
      <c r="M3571" s="1264"/>
      <c r="N3571" s="535" t="s">
        <v>86</v>
      </c>
      <c r="O3571" s="1265" t="s">
        <v>101</v>
      </c>
      <c r="P3571" s="1007"/>
    </row>
    <row r="3572" spans="1:16" s="73" customFormat="1" ht="20.45" customHeight="1" thickBot="1">
      <c r="A3572" s="1425"/>
      <c r="B3572" s="543" t="s">
        <v>210</v>
      </c>
      <c r="C3572" s="1267" t="s">
        <v>59</v>
      </c>
      <c r="D3572" s="1268"/>
      <c r="E3572" s="549">
        <f>'Marks Entry'!$N$7</f>
        <v>10</v>
      </c>
      <c r="F3572" s="549">
        <f>'Marks Entry'!$Q$7</f>
        <v>10</v>
      </c>
      <c r="G3572" s="549">
        <f>'Marks Entry'!$T$7</f>
        <v>10</v>
      </c>
      <c r="H3572" s="111">
        <f>SUM(E3572:G3572)</f>
        <v>30</v>
      </c>
      <c r="I3572" s="1269">
        <f>'Marks Entry'!$X$7</f>
        <v>70</v>
      </c>
      <c r="J3572" s="1270"/>
      <c r="K3572" s="531">
        <f>SUM(H3572,I3572)</f>
        <v>100</v>
      </c>
      <c r="L3572" s="1330">
        <f>'Marks Entry'!$AA$7</f>
        <v>100</v>
      </c>
      <c r="M3572" s="1331"/>
      <c r="N3572" s="536">
        <f>H3572+I3572+L3572</f>
        <v>200</v>
      </c>
      <c r="O3572" s="1266"/>
      <c r="P3572" s="1007"/>
    </row>
    <row r="3573" spans="1:16" s="73" customFormat="1" ht="20.45" customHeight="1">
      <c r="A3573" s="1425"/>
      <c r="B3573" s="543" t="s">
        <v>210</v>
      </c>
      <c r="C3573" s="1324" t="str">
        <f>'Marks Entry'!$L$3</f>
        <v>HINDI</v>
      </c>
      <c r="D3573" s="1325"/>
      <c r="E3573" s="527">
        <f>IF($L3562="TC",0,IF($L3562="Nso",0,VLOOKUP($A3559,'Marks Entry'!$B$9:$FN$108,13,0)))</f>
        <v>0</v>
      </c>
      <c r="F3573" s="527">
        <f>IF($L3562="TC",0,IF($L3562="Nso",0,VLOOKUP($A3559,'Marks Entry'!$B$9:$FN$108,16,0)))</f>
        <v>0</v>
      </c>
      <c r="G3573" s="527">
        <f>IF($L3562="TC",0,IF($L3562="Nso",0,VLOOKUP($A3559,'Marks Entry'!$B$9:$FN$108,19,0)))</f>
        <v>0</v>
      </c>
      <c r="H3573" s="528">
        <f>SUM(E3573:G3573)</f>
        <v>0</v>
      </c>
      <c r="I3573" s="1326">
        <f>IF($L3562="TC",0,IF($L3562="Nso",0,VLOOKUP($A3559,'Marks Entry'!$B$9:$FN$108,23,0)))</f>
        <v>0</v>
      </c>
      <c r="J3573" s="1327"/>
      <c r="K3573" s="532">
        <f>SUM(H3573,I3573)</f>
        <v>0</v>
      </c>
      <c r="L3573" s="1328">
        <f>IF($L3562="TC",0,IF($L3562="Nso",0,VLOOKUP($A3559,'Marks Entry'!$B$9:$FN$108,26,0)))</f>
        <v>0</v>
      </c>
      <c r="M3573" s="1329"/>
      <c r="N3573" s="537">
        <f>SUM(H3573,I3573,L3573)</f>
        <v>0</v>
      </c>
      <c r="O3573" s="544" t="str">
        <f>IF($L3562="TC",0,IF($L3562="Nso",0,VLOOKUP($A3559,'Marks Entry'!$B$9:$FN$108,30,0)))</f>
        <v>E</v>
      </c>
      <c r="P3573" s="1007"/>
    </row>
    <row r="3574" spans="1:16" s="73" customFormat="1" ht="20.45" customHeight="1">
      <c r="A3574" s="1425"/>
      <c r="B3574" s="543" t="s">
        <v>210</v>
      </c>
      <c r="C3574" s="1271" t="str">
        <f>'Marks Entry'!$AF$3</f>
        <v>ENGLISH</v>
      </c>
      <c r="D3574" s="1272"/>
      <c r="E3574" s="527">
        <f>IF($L3562="TC",0,IF($L3562="Nso",0,VLOOKUP($A3559,'Marks Entry'!$B$9:$FN$108,33,0)))</f>
        <v>0</v>
      </c>
      <c r="F3574" s="527">
        <f>IF($L3562="TC",0,IF($L3562="Nso",0,VLOOKUP($A3559,'Marks Entry'!$B$9:$FN$108,36,0)))</f>
        <v>0</v>
      </c>
      <c r="G3574" s="527">
        <f>IF($L3562="TC",0,IF($L3562="Nso",0,VLOOKUP($A3559,'Marks Entry'!$B$9:$FN$108,39,0)))</f>
        <v>0</v>
      </c>
      <c r="H3574" s="529">
        <f t="shared" ref="H3574:H3578" si="291">SUM(E3574:G3574)</f>
        <v>0</v>
      </c>
      <c r="I3574" s="1273">
        <f>IF($L3562="TC",0,IF($L3562="Nso",0,VLOOKUP($A3559,'Marks Entry'!$B$9:$FN$108,43,0)))</f>
        <v>0</v>
      </c>
      <c r="J3574" s="1274"/>
      <c r="K3574" s="533">
        <f t="shared" ref="K3574:K3578" si="292">SUM(H3574,I3574)</f>
        <v>0</v>
      </c>
      <c r="L3574" s="1275">
        <f>IF($L3562="TC",0,IF($L3562="Nso",0,VLOOKUP($A3559,'Marks Entry'!$B$9:$FN$108,46,0)))</f>
        <v>0</v>
      </c>
      <c r="M3574" s="1276"/>
      <c r="N3574" s="537">
        <f t="shared" ref="N3574:N3578" si="293">SUM(H3574,I3574,L3574)</f>
        <v>0</v>
      </c>
      <c r="O3574" s="544" t="str">
        <f>IF($L3562="TC",0,IF($L3562="Nso",0,VLOOKUP($A3559,'Marks Entry'!$B$9:$FN$108,50,0)))</f>
        <v>E</v>
      </c>
      <c r="P3574" s="1007"/>
    </row>
    <row r="3575" spans="1:16" s="73" customFormat="1" ht="20.45" customHeight="1">
      <c r="A3575" s="1425"/>
      <c r="B3575" s="543" t="s">
        <v>210</v>
      </c>
      <c r="C3575" s="1271" t="str">
        <f>'Marks Entry'!$AZ$3</f>
        <v>SANSKRIT</v>
      </c>
      <c r="D3575" s="1272"/>
      <c r="E3575" s="527">
        <f>IF($L3562="TC",0,IF($L3562="Nso",0,VLOOKUP($A3559,'Marks Entry'!$B$9:$FN$108,53,0)))</f>
        <v>0</v>
      </c>
      <c r="F3575" s="527">
        <f>IF($L3562="TC",0,IF($L3562="TC",0,IF($L3562="Nso",0,VLOOKUP($A3559,'Marks Entry'!$B$9:$FN$108,56,0))))</f>
        <v>0</v>
      </c>
      <c r="G3575" s="527">
        <f>IF($L3562="TC",0,IF($L3562="TC",0,IF($L3562="Nso",0,VLOOKUP($A3559,'Marks Entry'!$B$9:$FN$108,59,0))))</f>
        <v>0</v>
      </c>
      <c r="H3575" s="529">
        <f t="shared" si="291"/>
        <v>0</v>
      </c>
      <c r="I3575" s="1273">
        <f>IF($L3562="TC",0,IF($L3562="Nso",0,VLOOKUP($A3559,'Marks Entry'!$B$9:$FN$108,63,0)))</f>
        <v>0</v>
      </c>
      <c r="J3575" s="1274"/>
      <c r="K3575" s="533">
        <f t="shared" si="292"/>
        <v>0</v>
      </c>
      <c r="L3575" s="1275">
        <f>IF($L3562="TC",0,IF($L3562="Nso",0,VLOOKUP($A3559,'Marks Entry'!$B$9:$FN$108,66,0)))</f>
        <v>0</v>
      </c>
      <c r="M3575" s="1276"/>
      <c r="N3575" s="537">
        <f t="shared" si="293"/>
        <v>0</v>
      </c>
      <c r="O3575" s="544" t="str">
        <f>IF($L3562="TC",0,IF($L3562="Nso",0,VLOOKUP($A3559,'Marks Entry'!$B$9:$FN$108,70,0)))</f>
        <v>E</v>
      </c>
      <c r="P3575" s="1007"/>
    </row>
    <row r="3576" spans="1:16" s="73" customFormat="1" ht="20.45" customHeight="1">
      <c r="A3576" s="1425"/>
      <c r="B3576" s="543" t="s">
        <v>210</v>
      </c>
      <c r="C3576" s="1271" t="str">
        <f>'Marks Entry'!$BT$3</f>
        <v>SCIENCE</v>
      </c>
      <c r="D3576" s="1272"/>
      <c r="E3576" s="527">
        <f>IF($L3562="TC",0,IF($L3562="Nso",0,VLOOKUP($A3559,'Marks Entry'!$B$9:$FN$108,73,0)))</f>
        <v>0</v>
      </c>
      <c r="F3576" s="527">
        <f>IF($L3562="TC",0,IF($L3562="Nso",0,VLOOKUP($A3559,'Marks Entry'!$B$9:$FN$108,76,0)))</f>
        <v>0</v>
      </c>
      <c r="G3576" s="527">
        <f>IF($L3562="TC",0,IF($L3562="Nso",0,VLOOKUP($A3559,'Marks Entry'!$B$9:$FN$108,79,0)))</f>
        <v>0</v>
      </c>
      <c r="H3576" s="529">
        <f t="shared" si="291"/>
        <v>0</v>
      </c>
      <c r="I3576" s="1273">
        <f>IF($L3562="TC",0,IF($L3562="Nso",0,VLOOKUP($A3559,'Marks Entry'!$B$9:$FN$108,83,0)))</f>
        <v>0</v>
      </c>
      <c r="J3576" s="1274"/>
      <c r="K3576" s="533">
        <f t="shared" si="292"/>
        <v>0</v>
      </c>
      <c r="L3576" s="1275">
        <f>IF($L3562="TC",0,IF($L3562="Nso",0,VLOOKUP($A3559,'Marks Entry'!$B$9:$FN$108,86,0)))</f>
        <v>0</v>
      </c>
      <c r="M3576" s="1276"/>
      <c r="N3576" s="537">
        <f t="shared" si="293"/>
        <v>0</v>
      </c>
      <c r="O3576" s="544" t="str">
        <f>IF($L3562="TC",0,IF($L3562="Nso",0,VLOOKUP($A3559,'Marks Entry'!$B$9:$FN$108,90,0)))</f>
        <v>E</v>
      </c>
      <c r="P3576" s="1007"/>
    </row>
    <row r="3577" spans="1:16" s="73" customFormat="1" ht="20.45" customHeight="1">
      <c r="A3577" s="1425"/>
      <c r="B3577" s="543" t="s">
        <v>210</v>
      </c>
      <c r="C3577" s="1271" t="str">
        <f>'Marks Entry'!$CN$3</f>
        <v>MATHEMATICS</v>
      </c>
      <c r="D3577" s="1272"/>
      <c r="E3577" s="527">
        <f>IF($L3562="TC",0,IF($L3562="Nso",0,VLOOKUP($A3559,'Marks Entry'!$B$9:$FN$108,93,0)))</f>
        <v>0</v>
      </c>
      <c r="F3577" s="527">
        <f>IF($L3562="TC",0,IF($L3562="Nso",0,VLOOKUP($A3559,'Marks Entry'!$B$9:$FN$108,96,0)))</f>
        <v>0</v>
      </c>
      <c r="G3577" s="527">
        <f>IF($L3562="TC",0,IF($L3562="Nso",0,VLOOKUP($A3559,'Marks Entry'!$B$9:$FN$108,99,0)))</f>
        <v>0</v>
      </c>
      <c r="H3577" s="529">
        <f t="shared" si="291"/>
        <v>0</v>
      </c>
      <c r="I3577" s="1273">
        <f>IF($L3562="TC",0,IF($L3562="Nso",0,VLOOKUP($A3559,'Marks Entry'!$B$9:$FN$108,103,0)))</f>
        <v>0</v>
      </c>
      <c r="J3577" s="1274"/>
      <c r="K3577" s="533">
        <f t="shared" si="292"/>
        <v>0</v>
      </c>
      <c r="L3577" s="1275">
        <f>IF($L3562="TC",0,IF($L3562="Nso",0,VLOOKUP($A3559,'Marks Entry'!$B$9:$FN$108,106,0)))</f>
        <v>0</v>
      </c>
      <c r="M3577" s="1276"/>
      <c r="N3577" s="537">
        <f t="shared" si="293"/>
        <v>0</v>
      </c>
      <c r="O3577" s="544" t="str">
        <f>IF($L3562="TC",0,IF($L3562="Nso",0,VLOOKUP($A3559,'Marks Entry'!$B$9:$FN$108,110,0)))</f>
        <v>E</v>
      </c>
      <c r="P3577" s="1007"/>
    </row>
    <row r="3578" spans="1:16" s="73" customFormat="1" ht="20.45" customHeight="1" thickBot="1">
      <c r="A3578" s="1425"/>
      <c r="B3578" s="543" t="s">
        <v>210</v>
      </c>
      <c r="C3578" s="1277" t="str">
        <f>'Marks Entry'!$DH$3</f>
        <v>SOCIAL SCIENCE</v>
      </c>
      <c r="D3578" s="1278"/>
      <c r="E3578" s="527">
        <f>IF($L3562="TC",0,IF($L3562="Nso",0,VLOOKUP($A3559,'Marks Entry'!$B$9:$FN$108,113,0)))</f>
        <v>0</v>
      </c>
      <c r="F3578" s="527">
        <f>IF($L3562="TC",0,IF($L3562="Nso",0,VLOOKUP($A3559,'Marks Entry'!$B$9:$FN$108,116,0)))</f>
        <v>0</v>
      </c>
      <c r="G3578" s="527">
        <f>IF($L3562="TC",0,IF($L3562="Nso",0,VLOOKUP($A3559,'Marks Entry'!$B$9:$FN$108,119,0)))</f>
        <v>0</v>
      </c>
      <c r="H3578" s="530">
        <f t="shared" si="291"/>
        <v>0</v>
      </c>
      <c r="I3578" s="1279">
        <f>IF($L3562="TC",0,IF($L3562="Nso",0,VLOOKUP($A3559,'Marks Entry'!$B$9:$FN$108,123,0)))</f>
        <v>0</v>
      </c>
      <c r="J3578" s="1280"/>
      <c r="K3578" s="534">
        <f t="shared" si="292"/>
        <v>0</v>
      </c>
      <c r="L3578" s="1281">
        <f>IF($L3562="TC",0,IF($L3562="Nso",0,VLOOKUP($A3559,'Marks Entry'!$B$9:$FN$108,126,0)))</f>
        <v>0</v>
      </c>
      <c r="M3578" s="1282"/>
      <c r="N3578" s="537">
        <f t="shared" si="293"/>
        <v>0</v>
      </c>
      <c r="O3578" s="544" t="str">
        <f>IF($L3562="TC",0,IF($L3562="Nso",0,VLOOKUP($A3559,'Marks Entry'!$B$9:$FN$108,130,0)))</f>
        <v>E</v>
      </c>
      <c r="P3578" s="1007"/>
    </row>
    <row r="3579" spans="1:16" s="73" customFormat="1" ht="20.45" customHeight="1">
      <c r="A3579" s="1425"/>
      <c r="B3579" s="543" t="s">
        <v>210</v>
      </c>
      <c r="C3579" s="1350" t="s">
        <v>87</v>
      </c>
      <c r="D3579" s="1351"/>
      <c r="E3579" s="1352"/>
      <c r="F3579" s="1356" t="s">
        <v>88</v>
      </c>
      <c r="G3579" s="1357"/>
      <c r="H3579" s="1358" t="s">
        <v>89</v>
      </c>
      <c r="I3579" s="1358"/>
      <c r="J3579" s="1359" t="s">
        <v>44</v>
      </c>
      <c r="K3579" s="1360"/>
      <c r="L3579" s="236" t="s">
        <v>95</v>
      </c>
      <c r="M3579" s="691" t="s">
        <v>208</v>
      </c>
      <c r="N3579" s="200" t="s">
        <v>42</v>
      </c>
      <c r="O3579" s="545" t="s">
        <v>46</v>
      </c>
      <c r="P3579" s="1007"/>
    </row>
    <row r="3580" spans="1:16" s="73" customFormat="1" ht="20.45" customHeight="1" thickBot="1">
      <c r="A3580" s="1425"/>
      <c r="B3580" s="543" t="s">
        <v>210</v>
      </c>
      <c r="C3580" s="1353"/>
      <c r="D3580" s="1354"/>
      <c r="E3580" s="1355"/>
      <c r="F3580" s="1361">
        <f>IF($L3562="TC",0,IF($L3562="Nso",0,VLOOKUP($A3559,'Marks Entry'!$B$9:$FN$108,161,0)))</f>
        <v>1200</v>
      </c>
      <c r="G3580" s="1362"/>
      <c r="H3580" s="1363">
        <f>IF($L3562="TC",0,IF($L3562="Nso",0,VLOOKUP($A3559,'Marks Entry'!$B$9:$FN$108,162,0)))</f>
        <v>0</v>
      </c>
      <c r="I3580" s="1363"/>
      <c r="J3580" s="1364">
        <f>IF($L3562="TC",0,IF($L3562="Nso",0,VLOOKUP($A3559,'Marks Entry'!$B$9:$FN$108,163,0)))</f>
        <v>0</v>
      </c>
      <c r="K3580" s="1365"/>
      <c r="L3580" s="237" t="str">
        <f>IF($L3562="TC",0,IF($L3562="Nso",0,VLOOKUP($A3559,'Marks Entry'!$B$9:$FN$108,164,0)))</f>
        <v/>
      </c>
      <c r="M3580" s="237" t="str">
        <f>IF($L3562="TC",0,IF($L3562="Nso",0,VLOOKUP($A3559,'Marks Entry'!$B$9:$FN$108,165,0)))</f>
        <v/>
      </c>
      <c r="N3580" s="542" t="str">
        <f>IF($L3562="TC","TC",IF($L3562="Nso","NSO",VLOOKUP($A3559,'Marks Entry'!$B$9:$FN$108,166,0)))</f>
        <v>PROMOTED</v>
      </c>
      <c r="O3580" s="546" t="str">
        <f>IF($L3562="Nso",0,VLOOKUP($A3559,'Marks Entry'!$B$9:$FN$108,168,0))</f>
        <v/>
      </c>
      <c r="P3580" s="1007"/>
    </row>
    <row r="3581" spans="1:16" s="73" customFormat="1" ht="20.45" customHeight="1">
      <c r="A3581" s="1425"/>
      <c r="B3581" s="543" t="s">
        <v>210</v>
      </c>
      <c r="C3581" s="1332" t="s">
        <v>62</v>
      </c>
      <c r="D3581" s="1333"/>
      <c r="E3581" s="1333"/>
      <c r="F3581" s="1333"/>
      <c r="G3581" s="1333"/>
      <c r="H3581" s="1333"/>
      <c r="I3581" s="1334"/>
      <c r="J3581" s="1335" t="s">
        <v>63</v>
      </c>
      <c r="K3581" s="1335"/>
      <c r="L3581" s="1336"/>
      <c r="M3581" s="238">
        <f>IF($L3562="TC",0,IF($L3562="Nso",0,VLOOKUP($A3559,'Marks Entry'!$B$9:$FN$108,158,0)))</f>
        <v>0</v>
      </c>
      <c r="N3581" s="1337" t="s">
        <v>104</v>
      </c>
      <c r="O3581" s="1338"/>
      <c r="P3581" s="1007"/>
    </row>
    <row r="3582" spans="1:16" s="73" customFormat="1" ht="20.45" customHeight="1" thickBot="1">
      <c r="A3582" s="1425"/>
      <c r="B3582" s="543" t="s">
        <v>210</v>
      </c>
      <c r="C3582" s="1339" t="s">
        <v>57</v>
      </c>
      <c r="D3582" s="1340"/>
      <c r="E3582" s="1340"/>
      <c r="F3582" s="1341" t="s">
        <v>168</v>
      </c>
      <c r="G3582" s="1341"/>
      <c r="H3582" s="1341"/>
      <c r="I3582" s="523" t="s">
        <v>50</v>
      </c>
      <c r="J3582" s="1342" t="s">
        <v>64</v>
      </c>
      <c r="K3582" s="1342"/>
      <c r="L3582" s="1343"/>
      <c r="M3582" s="239">
        <f>IF($L3562="TC",0,IF($L3562="Nso",0,VLOOKUP($A3559,'Marks Entry'!$B$9:$FN$108,159,0)))</f>
        <v>0</v>
      </c>
      <c r="N3582" s="1344" t="str">
        <f>IF($L3562="TC",0,IF($L3562="Nso",0,VLOOKUP($A3559,'Marks Entry'!$B$9:$FN$108,160,0)))</f>
        <v/>
      </c>
      <c r="O3582" s="1345"/>
      <c r="P3582" s="1007"/>
    </row>
    <row r="3583" spans="1:16" s="73" customFormat="1" ht="20.45" customHeight="1">
      <c r="A3583" s="1425"/>
      <c r="B3583" s="543" t="s">
        <v>210</v>
      </c>
      <c r="C3583" s="1339"/>
      <c r="D3583" s="1340"/>
      <c r="E3583" s="1340"/>
      <c r="F3583" s="1341"/>
      <c r="G3583" s="1341"/>
      <c r="H3583" s="1341"/>
      <c r="I3583" s="524" t="s">
        <v>102</v>
      </c>
      <c r="J3583" s="1346" t="s">
        <v>65</v>
      </c>
      <c r="K3583" s="1346"/>
      <c r="L3583" s="1347"/>
      <c r="M3583" s="1348" t="str">
        <f>IF($L3562="TC",0,IF($L3562="Nso",0,VLOOKUP($A3559,'Marks Entry'!$B$9:$FN$108,169,0)))</f>
        <v>Need Improvement</v>
      </c>
      <c r="N3583" s="1348"/>
      <c r="O3583" s="1349"/>
      <c r="P3583" s="1007"/>
    </row>
    <row r="3584" spans="1:16" s="73" customFormat="1" ht="20.45" customHeight="1">
      <c r="A3584" s="1425"/>
      <c r="B3584" s="543" t="s">
        <v>210</v>
      </c>
      <c r="C3584" s="1397" t="str">
        <f>'Marks Entry'!$EB$3</f>
        <v>Work Exp.</v>
      </c>
      <c r="D3584" s="1398"/>
      <c r="E3584" s="1399"/>
      <c r="F3584" s="1400" t="str">
        <f>IF($L3562="TC",0,IF($L3562="Nso",0,VLOOKUP($A3559,'Marks Entry'!$B$9:$GM$108,186,0)))</f>
        <v>0/100</v>
      </c>
      <c r="G3584" s="1400"/>
      <c r="H3584" s="1400"/>
      <c r="I3584" s="59" t="str">
        <f>IF($L3562="TC",0,IF($L3562="Nso",0,VLOOKUP($A3559,'Marks Entry'!$B$9:$GM$108,139,0)))</f>
        <v>E</v>
      </c>
      <c r="J3584" s="1401" t="s">
        <v>81</v>
      </c>
      <c r="K3584" s="1401"/>
      <c r="L3584" s="1402"/>
      <c r="M3584" s="1403">
        <f>'Marks Entry'!$AA$2</f>
        <v>45041</v>
      </c>
      <c r="N3584" s="1403"/>
      <c r="O3584" s="1404"/>
      <c r="P3584" s="1007"/>
    </row>
    <row r="3585" spans="1:16" s="73" customFormat="1" ht="20.45" customHeight="1">
      <c r="A3585" s="1425"/>
      <c r="B3585" s="543" t="s">
        <v>210</v>
      </c>
      <c r="C3585" s="1405" t="str">
        <f>'Marks Entry'!$EK$3</f>
        <v>Art Edu.</v>
      </c>
      <c r="D3585" s="1400"/>
      <c r="E3585" s="1400"/>
      <c r="F3585" s="1406" t="str">
        <f>IF($L3562="TC",0,IF($L3562="Nso",0,VLOOKUP($A3559,'Marks Entry'!$B$9:$GM$108,190,0)))</f>
        <v>0/100</v>
      </c>
      <c r="G3585" s="1407"/>
      <c r="H3585" s="1408"/>
      <c r="I3585" s="59" t="str">
        <f>IF($L3562="TC",0,IF($L3562="Nso",0,VLOOKUP($A3559,'Marks Entry'!$B$9:$GM$108,148,0)))</f>
        <v>E</v>
      </c>
      <c r="J3585" s="1409"/>
      <c r="K3585" s="1409"/>
      <c r="L3585" s="1410"/>
      <c r="M3585" s="1410"/>
      <c r="N3585" s="1410"/>
      <c r="O3585" s="1411"/>
      <c r="P3585" s="1007"/>
    </row>
    <row r="3586" spans="1:16" s="73" customFormat="1" ht="20.45" customHeight="1">
      <c r="A3586" s="1425"/>
      <c r="B3586" s="543" t="s">
        <v>210</v>
      </c>
      <c r="C3586" s="1366" t="str">
        <f>'Marks Entry'!$ET$3</f>
        <v>HEALTH &amp; PHY. EDU.</v>
      </c>
      <c r="D3586" s="1367"/>
      <c r="E3586" s="1367"/>
      <c r="F3586" s="1368" t="str">
        <f>IF($L3562="TC",0,IF($L3562="Nso",0,VLOOKUP($A3559,'Marks Entry'!$B$9:$GM$108,194,0)))</f>
        <v>0/100</v>
      </c>
      <c r="G3586" s="1369"/>
      <c r="H3586" s="1370"/>
      <c r="I3586" s="59" t="str">
        <f>IF($L3562="TC",0,IF($L3562="Nso",0,VLOOKUP($A3559,'Marks Entry'!$B$9:$GM$108,157,0)))</f>
        <v>E</v>
      </c>
      <c r="J3586" s="1371" t="s">
        <v>77</v>
      </c>
      <c r="K3586" s="1372"/>
      <c r="L3586" s="1373"/>
      <c r="M3586" s="1377"/>
      <c r="N3586" s="1372"/>
      <c r="O3586" s="1378"/>
      <c r="P3586" s="1007"/>
    </row>
    <row r="3587" spans="1:16" s="73" customFormat="1" ht="20.45" customHeight="1">
      <c r="A3587" s="1425"/>
      <c r="B3587" s="543" t="s">
        <v>210</v>
      </c>
      <c r="C3587" s="1381" t="s">
        <v>66</v>
      </c>
      <c r="D3587" s="1382"/>
      <c r="E3587" s="1382"/>
      <c r="F3587" s="1382"/>
      <c r="G3587" s="1382"/>
      <c r="H3587" s="1382"/>
      <c r="I3587" s="1383"/>
      <c r="J3587" s="1374"/>
      <c r="K3587" s="1375"/>
      <c r="L3587" s="1376"/>
      <c r="M3587" s="1379"/>
      <c r="N3587" s="1375"/>
      <c r="O3587" s="1380"/>
      <c r="P3587" s="1007"/>
    </row>
    <row r="3588" spans="1:16" s="73" customFormat="1" ht="20.45" customHeight="1" thickBot="1">
      <c r="A3588" s="1425"/>
      <c r="B3588" s="543" t="s">
        <v>210</v>
      </c>
      <c r="C3588" s="60" t="s">
        <v>67</v>
      </c>
      <c r="D3588" s="1384" t="s">
        <v>72</v>
      </c>
      <c r="E3588" s="1385"/>
      <c r="F3588" s="1384" t="s">
        <v>73</v>
      </c>
      <c r="G3588" s="1386"/>
      <c r="H3588" s="1386"/>
      <c r="I3588" s="1387"/>
      <c r="J3588" s="1388" t="s">
        <v>78</v>
      </c>
      <c r="K3588" s="1389"/>
      <c r="L3588" s="1389"/>
      <c r="M3588" s="1389"/>
      <c r="N3588" s="1389"/>
      <c r="O3588" s="1390"/>
      <c r="P3588" s="1007"/>
    </row>
    <row r="3589" spans="1:16" s="73" customFormat="1" ht="20.45" customHeight="1">
      <c r="A3589" s="1425"/>
      <c r="B3589" s="543" t="s">
        <v>210</v>
      </c>
      <c r="C3589" s="690" t="s">
        <v>68</v>
      </c>
      <c r="D3589" s="1328" t="s">
        <v>211</v>
      </c>
      <c r="E3589" s="1327"/>
      <c r="F3589" s="1394" t="s">
        <v>74</v>
      </c>
      <c r="G3589" s="1395"/>
      <c r="H3589" s="1395"/>
      <c r="I3589" s="1396"/>
      <c r="J3589" s="1391"/>
      <c r="K3589" s="1392"/>
      <c r="L3589" s="1392"/>
      <c r="M3589" s="1392"/>
      <c r="N3589" s="1392"/>
      <c r="O3589" s="1393"/>
      <c r="P3589" s="1007"/>
    </row>
    <row r="3590" spans="1:16" s="73" customFormat="1" ht="20.45" customHeight="1">
      <c r="A3590" s="1425"/>
      <c r="B3590" s="543" t="s">
        <v>210</v>
      </c>
      <c r="C3590" s="689" t="s">
        <v>69</v>
      </c>
      <c r="D3590" s="1275" t="s">
        <v>212</v>
      </c>
      <c r="E3590" s="1274"/>
      <c r="F3590" s="1413" t="s">
        <v>75</v>
      </c>
      <c r="G3590" s="1414"/>
      <c r="H3590" s="1414"/>
      <c r="I3590" s="1415"/>
      <c r="J3590" s="1391"/>
      <c r="K3590" s="1392"/>
      <c r="L3590" s="1392"/>
      <c r="M3590" s="1392"/>
      <c r="N3590" s="1392"/>
      <c r="O3590" s="1393"/>
      <c r="P3590" s="1007"/>
    </row>
    <row r="3591" spans="1:16" s="73" customFormat="1" ht="20.45" customHeight="1">
      <c r="A3591" s="1425"/>
      <c r="B3591" s="543" t="s">
        <v>210</v>
      </c>
      <c r="C3591" s="689" t="s">
        <v>71</v>
      </c>
      <c r="D3591" s="1275" t="s">
        <v>213</v>
      </c>
      <c r="E3591" s="1274"/>
      <c r="F3591" s="1413" t="s">
        <v>76</v>
      </c>
      <c r="G3591" s="1414"/>
      <c r="H3591" s="1414"/>
      <c r="I3591" s="1415"/>
      <c r="J3591" s="1416" t="s">
        <v>90</v>
      </c>
      <c r="K3591" s="1417"/>
      <c r="L3591" s="1417"/>
      <c r="M3591" s="1417"/>
      <c r="N3591" s="1417"/>
      <c r="O3591" s="1418"/>
      <c r="P3591" s="1007"/>
    </row>
    <row r="3592" spans="1:16" s="73" customFormat="1" ht="20.45" customHeight="1">
      <c r="A3592" s="1425"/>
      <c r="B3592" s="543" t="s">
        <v>210</v>
      </c>
      <c r="C3592" s="689" t="s">
        <v>70</v>
      </c>
      <c r="D3592" s="1275" t="s">
        <v>214</v>
      </c>
      <c r="E3592" s="1274"/>
      <c r="F3592" s="1413" t="s">
        <v>103</v>
      </c>
      <c r="G3592" s="1414"/>
      <c r="H3592" s="1414"/>
      <c r="I3592" s="1415"/>
      <c r="J3592" s="1416"/>
      <c r="K3592" s="1417"/>
      <c r="L3592" s="1417"/>
      <c r="M3592" s="1417"/>
      <c r="N3592" s="1417"/>
      <c r="O3592" s="1418"/>
      <c r="P3592" s="1007"/>
    </row>
    <row r="3593" spans="1:16" s="73" customFormat="1" ht="20.45" customHeight="1" thickBot="1">
      <c r="A3593" s="1425"/>
      <c r="B3593" s="547" t="s">
        <v>210</v>
      </c>
      <c r="C3593" s="548" t="s">
        <v>153</v>
      </c>
      <c r="D3593" s="1281" t="s">
        <v>215</v>
      </c>
      <c r="E3593" s="1280"/>
      <c r="F3593" s="1422" t="s">
        <v>216</v>
      </c>
      <c r="G3593" s="1423"/>
      <c r="H3593" s="1423"/>
      <c r="I3593" s="1424"/>
      <c r="J3593" s="1419"/>
      <c r="K3593" s="1420"/>
      <c r="L3593" s="1420"/>
      <c r="M3593" s="1420"/>
      <c r="N3593" s="1420"/>
      <c r="O3593" s="1421"/>
      <c r="P3593" s="1007"/>
    </row>
    <row r="3594" spans="1:16" s="73" customFormat="1" ht="9.75" customHeight="1">
      <c r="A3594" s="1303"/>
      <c r="B3594" s="1303"/>
      <c r="C3594" s="1303"/>
      <c r="D3594" s="1303"/>
      <c r="E3594" s="1303"/>
      <c r="F3594" s="1303"/>
      <c r="G3594" s="1303"/>
      <c r="H3594" s="1303"/>
      <c r="I3594" s="1303"/>
      <c r="J3594" s="1303"/>
      <c r="K3594" s="1303"/>
      <c r="L3594" s="1303"/>
      <c r="M3594" s="1303"/>
      <c r="N3594" s="1303"/>
      <c r="O3594" s="1303"/>
      <c r="P3594" s="1303"/>
    </row>
    <row r="3595" spans="1:16" s="73" customFormat="1" ht="17.25" customHeight="1" thickBot="1">
      <c r="A3595" s="241">
        <f>A3559+1</f>
        <v>99</v>
      </c>
      <c r="B3595" s="1302" t="s">
        <v>53</v>
      </c>
      <c r="C3595" s="1302"/>
      <c r="D3595" s="1302"/>
      <c r="E3595" s="1302"/>
      <c r="F3595" s="1302"/>
      <c r="G3595" s="1302"/>
      <c r="H3595" s="1302"/>
      <c r="I3595" s="1302"/>
      <c r="J3595" s="1302"/>
      <c r="K3595" s="1302"/>
      <c r="L3595" s="1302"/>
      <c r="M3595" s="1302"/>
      <c r="N3595" s="1302"/>
      <c r="O3595" s="1302"/>
      <c r="P3595" s="1007"/>
    </row>
    <row r="3596" spans="1:16" s="73" customFormat="1" ht="44.25" customHeight="1">
      <c r="A3596" s="1425"/>
      <c r="B3596" s="1304" t="str">
        <f>IF(L3598&gt;0,CONCATENATE(I3598,L3598),0)</f>
        <v>Roll No.:-999</v>
      </c>
      <c r="C3596" s="1306"/>
      <c r="D3596" s="1308" t="str">
        <f>Master!$E$8</f>
        <v>Govt. Sr. Secondary School Raimalwada</v>
      </c>
      <c r="E3596" s="1309"/>
      <c r="F3596" s="1309"/>
      <c r="G3596" s="1309"/>
      <c r="H3596" s="1309"/>
      <c r="I3596" s="1309"/>
      <c r="J3596" s="1309"/>
      <c r="K3596" s="1309"/>
      <c r="L3596" s="1309"/>
      <c r="M3596" s="1309"/>
      <c r="N3596" s="1309"/>
      <c r="O3596" s="1310"/>
      <c r="P3596" s="1007"/>
    </row>
    <row r="3597" spans="1:16" s="73" customFormat="1" ht="26.25" customHeight="1" thickBot="1">
      <c r="A3597" s="1425"/>
      <c r="B3597" s="1305"/>
      <c r="C3597" s="1307"/>
      <c r="D3597" s="1311" t="str">
        <f>Master!$E$11</f>
        <v>P.S.-Bapini (Jodhpur)</v>
      </c>
      <c r="E3597" s="1311"/>
      <c r="F3597" s="1311"/>
      <c r="G3597" s="1311"/>
      <c r="H3597" s="1311"/>
      <c r="I3597" s="1311"/>
      <c r="J3597" s="1311"/>
      <c r="K3597" s="1311"/>
      <c r="L3597" s="1311"/>
      <c r="M3597" s="1311"/>
      <c r="N3597" s="1311"/>
      <c r="O3597" s="1312"/>
      <c r="P3597" s="1007"/>
    </row>
    <row r="3598" spans="1:16" s="73" customFormat="1" ht="15" customHeight="1">
      <c r="A3598" s="1425"/>
      <c r="B3598" s="1313"/>
      <c r="C3598" s="1314" t="s">
        <v>163</v>
      </c>
      <c r="D3598" s="1315"/>
      <c r="E3598" s="1315"/>
      <c r="F3598" s="1315"/>
      <c r="G3598" s="1315"/>
      <c r="H3598" s="1316"/>
      <c r="I3598" s="1320" t="s">
        <v>125</v>
      </c>
      <c r="J3598" s="1321"/>
      <c r="K3598" s="1321"/>
      <c r="L3598" s="1286">
        <f>VLOOKUP(A3595,'Marks Entry'!$B$9:$G$108,6)</f>
        <v>999</v>
      </c>
      <c r="M3598" s="1288" t="str">
        <f>CONCATENATE('Marks Entry'!$C$3,"0",'Marks Entry'!$G$3)</f>
        <v>School U-Dise Code :-08151106901</v>
      </c>
      <c r="N3598" s="1289"/>
      <c r="O3598" s="1290"/>
      <c r="P3598" s="1007"/>
    </row>
    <row r="3599" spans="1:16" s="73" customFormat="1" ht="15" customHeight="1">
      <c r="A3599" s="1425"/>
      <c r="B3599" s="1313"/>
      <c r="C3599" s="1314"/>
      <c r="D3599" s="1315"/>
      <c r="E3599" s="1315"/>
      <c r="F3599" s="1315"/>
      <c r="G3599" s="1315"/>
      <c r="H3599" s="1316"/>
      <c r="I3599" s="1320"/>
      <c r="J3599" s="1321"/>
      <c r="K3599" s="1321"/>
      <c r="L3599" s="1286"/>
      <c r="M3599" s="1291" t="str">
        <f>CONCATENATE('Marks Entry'!$I$3,'Marks Entry'!$J$3)</f>
        <v>Session :-2022-23</v>
      </c>
      <c r="N3599" s="1292"/>
      <c r="O3599" s="1293"/>
      <c r="P3599" s="1007"/>
    </row>
    <row r="3600" spans="1:16" s="73" customFormat="1" ht="15" customHeight="1" thickBot="1">
      <c r="A3600" s="1425"/>
      <c r="B3600" s="1313"/>
      <c r="C3600" s="1317"/>
      <c r="D3600" s="1318"/>
      <c r="E3600" s="1318"/>
      <c r="F3600" s="1318"/>
      <c r="G3600" s="1318"/>
      <c r="H3600" s="1319"/>
      <c r="I3600" s="1322"/>
      <c r="J3600" s="1323"/>
      <c r="K3600" s="1323"/>
      <c r="L3600" s="1287"/>
      <c r="M3600" s="1294"/>
      <c r="N3600" s="1295"/>
      <c r="O3600" s="1296"/>
      <c r="P3600" s="1007"/>
    </row>
    <row r="3601" spans="1:16" s="73" customFormat="1" ht="19.5" customHeight="1">
      <c r="A3601" s="1425"/>
      <c r="B3601" s="543" t="s">
        <v>210</v>
      </c>
      <c r="C3601" s="1297" t="s">
        <v>21</v>
      </c>
      <c r="D3601" s="1298"/>
      <c r="E3601" s="1298"/>
      <c r="F3601" s="1298"/>
      <c r="G3601" s="1299"/>
      <c r="H3601" s="13" t="s">
        <v>161</v>
      </c>
      <c r="I3601" s="1300">
        <f>VLOOKUP($A3595,'Marks Entry'!$B$9:$FN$108,4,0)</f>
        <v>0</v>
      </c>
      <c r="J3601" s="1300"/>
      <c r="K3601" s="1300"/>
      <c r="L3601" s="1300"/>
      <c r="M3601" s="1300"/>
      <c r="N3601" s="1300"/>
      <c r="O3601" s="1301"/>
      <c r="P3601" s="1007"/>
    </row>
    <row r="3602" spans="1:16" s="73" customFormat="1" ht="19.5" customHeight="1">
      <c r="A3602" s="1425"/>
      <c r="B3602" s="543" t="s">
        <v>210</v>
      </c>
      <c r="C3602" s="1283" t="s">
        <v>23</v>
      </c>
      <c r="D3602" s="1284"/>
      <c r="E3602" s="1284"/>
      <c r="F3602" s="1284"/>
      <c r="G3602" s="1285"/>
      <c r="H3602" s="25" t="s">
        <v>161</v>
      </c>
      <c r="I3602" s="1252">
        <f>VLOOKUP($A3595,'Marks Entry'!$B$9:$FN$108,7,0)</f>
        <v>0</v>
      </c>
      <c r="J3602" s="1252"/>
      <c r="K3602" s="1252"/>
      <c r="L3602" s="1252"/>
      <c r="M3602" s="1252"/>
      <c r="N3602" s="1252"/>
      <c r="O3602" s="1253"/>
      <c r="P3602" s="1007"/>
    </row>
    <row r="3603" spans="1:16" s="73" customFormat="1" ht="19.5" customHeight="1">
      <c r="A3603" s="1425"/>
      <c r="B3603" s="543" t="s">
        <v>210</v>
      </c>
      <c r="C3603" s="1283" t="s">
        <v>24</v>
      </c>
      <c r="D3603" s="1284"/>
      <c r="E3603" s="1284"/>
      <c r="F3603" s="1284"/>
      <c r="G3603" s="1285"/>
      <c r="H3603" s="25" t="s">
        <v>161</v>
      </c>
      <c r="I3603" s="1252">
        <f>VLOOKUP($A3595,'Marks Entry'!$B$9:$FN$108,8,0)</f>
        <v>0</v>
      </c>
      <c r="J3603" s="1252"/>
      <c r="K3603" s="1252"/>
      <c r="L3603" s="1252"/>
      <c r="M3603" s="1252"/>
      <c r="N3603" s="1252"/>
      <c r="O3603" s="1253"/>
      <c r="P3603" s="1007"/>
    </row>
    <row r="3604" spans="1:16" s="73" customFormat="1" ht="19.5" customHeight="1">
      <c r="A3604" s="1425"/>
      <c r="B3604" s="543" t="s">
        <v>210</v>
      </c>
      <c r="C3604" s="1283" t="s">
        <v>55</v>
      </c>
      <c r="D3604" s="1284"/>
      <c r="E3604" s="1284"/>
      <c r="F3604" s="1284"/>
      <c r="G3604" s="1285"/>
      <c r="H3604" s="25" t="s">
        <v>161</v>
      </c>
      <c r="I3604" s="1252">
        <f>VLOOKUP($A3595,'Marks Entry'!$B$9:$FN$108,9,0)</f>
        <v>0</v>
      </c>
      <c r="J3604" s="1252"/>
      <c r="K3604" s="1252"/>
      <c r="L3604" s="1252"/>
      <c r="M3604" s="1252"/>
      <c r="N3604" s="1252"/>
      <c r="O3604" s="1253"/>
      <c r="P3604" s="1007"/>
    </row>
    <row r="3605" spans="1:16" s="73" customFormat="1" ht="19.5" customHeight="1">
      <c r="A3605" s="1425"/>
      <c r="B3605" s="543" t="s">
        <v>210</v>
      </c>
      <c r="C3605" s="1283" t="s">
        <v>56</v>
      </c>
      <c r="D3605" s="1284"/>
      <c r="E3605" s="1284"/>
      <c r="F3605" s="1284"/>
      <c r="G3605" s="1285"/>
      <c r="H3605" s="25" t="s">
        <v>161</v>
      </c>
      <c r="I3605" s="1251" t="str">
        <f>CONCATENATE('Marks Entry'!$G$4,'Marks Entry'!$J$4)</f>
        <v>6(A)</v>
      </c>
      <c r="J3605" s="1252"/>
      <c r="K3605" s="1252"/>
      <c r="L3605" s="1252"/>
      <c r="M3605" s="1252"/>
      <c r="N3605" s="1252"/>
      <c r="O3605" s="1253"/>
      <c r="P3605" s="1007"/>
    </row>
    <row r="3606" spans="1:16" s="73" customFormat="1" ht="19.5" customHeight="1" thickBot="1">
      <c r="A3606" s="1425"/>
      <c r="B3606" s="543" t="s">
        <v>210</v>
      </c>
      <c r="C3606" s="1254" t="s">
        <v>26</v>
      </c>
      <c r="D3606" s="1255"/>
      <c r="E3606" s="1255"/>
      <c r="F3606" s="1255"/>
      <c r="G3606" s="1256"/>
      <c r="H3606" s="61" t="s">
        <v>161</v>
      </c>
      <c r="I3606" s="1257">
        <f>VLOOKUP($A3595,'Marks Entry'!$B$9:$FN$108,10,0)</f>
        <v>0</v>
      </c>
      <c r="J3606" s="1257"/>
      <c r="K3606" s="1257"/>
      <c r="L3606" s="1257"/>
      <c r="M3606" s="1257"/>
      <c r="N3606" s="1257"/>
      <c r="O3606" s="1258"/>
      <c r="P3606" s="1007"/>
    </row>
    <row r="3607" spans="1:16" s="73" customFormat="1" ht="34.5" customHeight="1">
      <c r="A3607" s="1425"/>
      <c r="B3607" s="543" t="s">
        <v>210</v>
      </c>
      <c r="C3607" s="1259" t="s">
        <v>57</v>
      </c>
      <c r="D3607" s="1260"/>
      <c r="E3607" s="525" t="s">
        <v>82</v>
      </c>
      <c r="F3607" s="525" t="s">
        <v>83</v>
      </c>
      <c r="G3607" s="525" t="str">
        <f>'Marks Entry'!$R$5</f>
        <v>No Bag Day Activity</v>
      </c>
      <c r="H3607" s="521" t="s">
        <v>32</v>
      </c>
      <c r="I3607" s="1261" t="s">
        <v>58</v>
      </c>
      <c r="J3607" s="1262"/>
      <c r="K3607" s="522" t="s">
        <v>203</v>
      </c>
      <c r="L3607" s="1263" t="s">
        <v>94</v>
      </c>
      <c r="M3607" s="1264"/>
      <c r="N3607" s="535" t="s">
        <v>86</v>
      </c>
      <c r="O3607" s="1265" t="s">
        <v>101</v>
      </c>
      <c r="P3607" s="1007"/>
    </row>
    <row r="3608" spans="1:16" s="73" customFormat="1" ht="20.45" customHeight="1" thickBot="1">
      <c r="A3608" s="1425"/>
      <c r="B3608" s="543" t="s">
        <v>210</v>
      </c>
      <c r="C3608" s="1267" t="s">
        <v>59</v>
      </c>
      <c r="D3608" s="1268"/>
      <c r="E3608" s="549">
        <f>'Marks Entry'!$N$7</f>
        <v>10</v>
      </c>
      <c r="F3608" s="549">
        <f>'Marks Entry'!$Q$7</f>
        <v>10</v>
      </c>
      <c r="G3608" s="549">
        <f>'Marks Entry'!$T$7</f>
        <v>10</v>
      </c>
      <c r="H3608" s="111">
        <f>SUM(E3608:G3608)</f>
        <v>30</v>
      </c>
      <c r="I3608" s="1269">
        <f>'Marks Entry'!$X$7</f>
        <v>70</v>
      </c>
      <c r="J3608" s="1270"/>
      <c r="K3608" s="531">
        <f>SUM(H3608,I3608)</f>
        <v>100</v>
      </c>
      <c r="L3608" s="1330">
        <f>'Marks Entry'!$AA$7</f>
        <v>100</v>
      </c>
      <c r="M3608" s="1331"/>
      <c r="N3608" s="536">
        <f>H3608+I3608+L3608</f>
        <v>200</v>
      </c>
      <c r="O3608" s="1266"/>
      <c r="P3608" s="1007"/>
    </row>
    <row r="3609" spans="1:16" s="73" customFormat="1" ht="20.45" customHeight="1">
      <c r="A3609" s="1425"/>
      <c r="B3609" s="543" t="s">
        <v>210</v>
      </c>
      <c r="C3609" s="1324" t="str">
        <f>'Marks Entry'!$L$3</f>
        <v>HINDI</v>
      </c>
      <c r="D3609" s="1325"/>
      <c r="E3609" s="527">
        <f>IF($L3598="TC",0,IF($L3598="Nso",0,VLOOKUP($A3595,'Marks Entry'!$B$9:$FN$108,13,0)))</f>
        <v>0</v>
      </c>
      <c r="F3609" s="527">
        <f>IF($L3598="TC",0,IF($L3598="Nso",0,VLOOKUP($A3595,'Marks Entry'!$B$9:$FN$108,16,0)))</f>
        <v>0</v>
      </c>
      <c r="G3609" s="527">
        <f>IF($L3598="TC",0,IF($L3598="Nso",0,VLOOKUP($A3595,'Marks Entry'!$B$9:$FN$108,19,0)))</f>
        <v>0</v>
      </c>
      <c r="H3609" s="528">
        <f>SUM(E3609:G3609)</f>
        <v>0</v>
      </c>
      <c r="I3609" s="1326">
        <f>IF($L3598="TC",0,IF($L3598="Nso",0,VLOOKUP($A3595,'Marks Entry'!$B$9:$FN$108,23,0)))</f>
        <v>0</v>
      </c>
      <c r="J3609" s="1327"/>
      <c r="K3609" s="532">
        <f>SUM(H3609,I3609)</f>
        <v>0</v>
      </c>
      <c r="L3609" s="1328">
        <f>IF($L3598="TC",0,IF($L3598="Nso",0,VLOOKUP($A3595,'Marks Entry'!$B$9:$FN$108,26,0)))</f>
        <v>0</v>
      </c>
      <c r="M3609" s="1329"/>
      <c r="N3609" s="537">
        <f>SUM(H3609,I3609,L3609)</f>
        <v>0</v>
      </c>
      <c r="O3609" s="544" t="str">
        <f>IF($L3598="TC",0,IF($L3598="Nso",0,VLOOKUP($A3595,'Marks Entry'!$B$9:$FN$108,30,0)))</f>
        <v>E</v>
      </c>
      <c r="P3609" s="1007"/>
    </row>
    <row r="3610" spans="1:16" s="73" customFormat="1" ht="20.45" customHeight="1">
      <c r="A3610" s="1425"/>
      <c r="B3610" s="543" t="s">
        <v>210</v>
      </c>
      <c r="C3610" s="1271" t="str">
        <f>'Marks Entry'!$AF$3</f>
        <v>ENGLISH</v>
      </c>
      <c r="D3610" s="1272"/>
      <c r="E3610" s="527">
        <f>IF($L3598="TC",0,IF($L3598="Nso",0,VLOOKUP($A3595,'Marks Entry'!$B$9:$FN$108,33,0)))</f>
        <v>0</v>
      </c>
      <c r="F3610" s="527">
        <f>IF($L3598="TC",0,IF($L3598="Nso",0,VLOOKUP($A3595,'Marks Entry'!$B$9:$FN$108,36,0)))</f>
        <v>0</v>
      </c>
      <c r="G3610" s="527">
        <f>IF($L3598="TC",0,IF($L3598="Nso",0,VLOOKUP($A3595,'Marks Entry'!$B$9:$FN$108,39,0)))</f>
        <v>0</v>
      </c>
      <c r="H3610" s="529">
        <f t="shared" ref="H3610:H3614" si="294">SUM(E3610:G3610)</f>
        <v>0</v>
      </c>
      <c r="I3610" s="1273">
        <f>IF($L3598="TC",0,IF($L3598="Nso",0,VLOOKUP($A3595,'Marks Entry'!$B$9:$FN$108,43,0)))</f>
        <v>0</v>
      </c>
      <c r="J3610" s="1274"/>
      <c r="K3610" s="533">
        <f t="shared" ref="K3610:K3614" si="295">SUM(H3610,I3610)</f>
        <v>0</v>
      </c>
      <c r="L3610" s="1275">
        <f>IF($L3598="TC",0,IF($L3598="Nso",0,VLOOKUP($A3595,'Marks Entry'!$B$9:$FN$108,46,0)))</f>
        <v>0</v>
      </c>
      <c r="M3610" s="1276"/>
      <c r="N3610" s="537">
        <f t="shared" ref="N3610:N3614" si="296">SUM(H3610,I3610,L3610)</f>
        <v>0</v>
      </c>
      <c r="O3610" s="544" t="str">
        <f>IF($L3598="TC",0,IF($L3598="Nso",0,VLOOKUP($A3595,'Marks Entry'!$B$9:$FN$108,50,0)))</f>
        <v>E</v>
      </c>
      <c r="P3610" s="1007"/>
    </row>
    <row r="3611" spans="1:16" s="73" customFormat="1" ht="20.45" customHeight="1">
      <c r="A3611" s="1425"/>
      <c r="B3611" s="543" t="s">
        <v>210</v>
      </c>
      <c r="C3611" s="1271" t="str">
        <f>'Marks Entry'!$AZ$3</f>
        <v>SANSKRIT</v>
      </c>
      <c r="D3611" s="1272"/>
      <c r="E3611" s="527">
        <f>IF($L3598="TC",0,IF($L3598="Nso",0,VLOOKUP($A3595,'Marks Entry'!$B$9:$FN$108,53,0)))</f>
        <v>0</v>
      </c>
      <c r="F3611" s="527">
        <f>IF($L3598="TC",0,IF($L3598="TC",0,IF($L3598="Nso",0,VLOOKUP($A3595,'Marks Entry'!$B$9:$FN$108,56,0))))</f>
        <v>0</v>
      </c>
      <c r="G3611" s="527">
        <f>IF($L3598="TC",0,IF($L3598="TC",0,IF($L3598="Nso",0,VLOOKUP($A3595,'Marks Entry'!$B$9:$FN$108,59,0))))</f>
        <v>0</v>
      </c>
      <c r="H3611" s="529">
        <f t="shared" si="294"/>
        <v>0</v>
      </c>
      <c r="I3611" s="1273">
        <f>IF($L3598="TC",0,IF($L3598="Nso",0,VLOOKUP($A3595,'Marks Entry'!$B$9:$FN$108,63,0)))</f>
        <v>0</v>
      </c>
      <c r="J3611" s="1274"/>
      <c r="K3611" s="533">
        <f t="shared" si="295"/>
        <v>0</v>
      </c>
      <c r="L3611" s="1275">
        <f>IF($L3598="TC",0,IF($L3598="Nso",0,VLOOKUP($A3595,'Marks Entry'!$B$9:$FN$108,66,0)))</f>
        <v>0</v>
      </c>
      <c r="M3611" s="1276"/>
      <c r="N3611" s="537">
        <f t="shared" si="296"/>
        <v>0</v>
      </c>
      <c r="O3611" s="544" t="str">
        <f>IF($L3598="TC",0,IF($L3598="Nso",0,VLOOKUP($A3595,'Marks Entry'!$B$9:$FN$108,70,0)))</f>
        <v>E</v>
      </c>
      <c r="P3611" s="1007"/>
    </row>
    <row r="3612" spans="1:16" s="73" customFormat="1" ht="20.45" customHeight="1">
      <c r="A3612" s="1425"/>
      <c r="B3612" s="543" t="s">
        <v>210</v>
      </c>
      <c r="C3612" s="1271" t="str">
        <f>'Marks Entry'!$BT$3</f>
        <v>SCIENCE</v>
      </c>
      <c r="D3612" s="1272"/>
      <c r="E3612" s="527">
        <f>IF($L3598="TC",0,IF($L3598="Nso",0,VLOOKUP($A3595,'Marks Entry'!$B$9:$FN$108,73,0)))</f>
        <v>0</v>
      </c>
      <c r="F3612" s="527">
        <f>IF($L3598="TC",0,IF($L3598="Nso",0,VLOOKUP($A3595,'Marks Entry'!$B$9:$FN$108,76,0)))</f>
        <v>0</v>
      </c>
      <c r="G3612" s="527">
        <f>IF($L3598="TC",0,IF($L3598="Nso",0,VLOOKUP($A3595,'Marks Entry'!$B$9:$FN$108,79,0)))</f>
        <v>0</v>
      </c>
      <c r="H3612" s="529">
        <f t="shared" si="294"/>
        <v>0</v>
      </c>
      <c r="I3612" s="1273">
        <f>IF($L3598="TC",0,IF($L3598="Nso",0,VLOOKUP($A3595,'Marks Entry'!$B$9:$FN$108,83,0)))</f>
        <v>0</v>
      </c>
      <c r="J3612" s="1274"/>
      <c r="K3612" s="533">
        <f t="shared" si="295"/>
        <v>0</v>
      </c>
      <c r="L3612" s="1275">
        <f>IF($L3598="TC",0,IF($L3598="Nso",0,VLOOKUP($A3595,'Marks Entry'!$B$9:$FN$108,86,0)))</f>
        <v>0</v>
      </c>
      <c r="M3612" s="1276"/>
      <c r="N3612" s="537">
        <f t="shared" si="296"/>
        <v>0</v>
      </c>
      <c r="O3612" s="544" t="str">
        <f>IF($L3598="TC",0,IF($L3598="Nso",0,VLOOKUP($A3595,'Marks Entry'!$B$9:$FN$108,90,0)))</f>
        <v>E</v>
      </c>
      <c r="P3612" s="1007"/>
    </row>
    <row r="3613" spans="1:16" s="73" customFormat="1" ht="20.45" customHeight="1">
      <c r="A3613" s="1425"/>
      <c r="B3613" s="543" t="s">
        <v>210</v>
      </c>
      <c r="C3613" s="1271" t="str">
        <f>'Marks Entry'!$CN$3</f>
        <v>MATHEMATICS</v>
      </c>
      <c r="D3613" s="1272"/>
      <c r="E3613" s="527">
        <f>IF($L3598="TC",0,IF($L3598="Nso",0,VLOOKUP($A3595,'Marks Entry'!$B$9:$FN$108,93,0)))</f>
        <v>0</v>
      </c>
      <c r="F3613" s="527">
        <f>IF($L3598="TC",0,IF($L3598="Nso",0,VLOOKUP($A3595,'Marks Entry'!$B$9:$FN$108,96,0)))</f>
        <v>0</v>
      </c>
      <c r="G3613" s="527">
        <f>IF($L3598="TC",0,IF($L3598="Nso",0,VLOOKUP($A3595,'Marks Entry'!$B$9:$FN$108,99,0)))</f>
        <v>0</v>
      </c>
      <c r="H3613" s="529">
        <f t="shared" si="294"/>
        <v>0</v>
      </c>
      <c r="I3613" s="1273">
        <f>IF($L3598="TC",0,IF($L3598="Nso",0,VLOOKUP($A3595,'Marks Entry'!$B$9:$FN$108,103,0)))</f>
        <v>0</v>
      </c>
      <c r="J3613" s="1274"/>
      <c r="K3613" s="533">
        <f t="shared" si="295"/>
        <v>0</v>
      </c>
      <c r="L3613" s="1275">
        <f>IF($L3598="TC",0,IF($L3598="Nso",0,VLOOKUP($A3595,'Marks Entry'!$B$9:$FN$108,106,0)))</f>
        <v>0</v>
      </c>
      <c r="M3613" s="1276"/>
      <c r="N3613" s="537">
        <f t="shared" si="296"/>
        <v>0</v>
      </c>
      <c r="O3613" s="544" t="str">
        <f>IF($L3598="TC",0,IF($L3598="Nso",0,VLOOKUP($A3595,'Marks Entry'!$B$9:$FN$108,110,0)))</f>
        <v>E</v>
      </c>
      <c r="P3613" s="1007"/>
    </row>
    <row r="3614" spans="1:16" s="73" customFormat="1" ht="20.45" customHeight="1" thickBot="1">
      <c r="A3614" s="1425"/>
      <c r="B3614" s="543" t="s">
        <v>210</v>
      </c>
      <c r="C3614" s="1277" t="str">
        <f>'Marks Entry'!$DH$3</f>
        <v>SOCIAL SCIENCE</v>
      </c>
      <c r="D3614" s="1278"/>
      <c r="E3614" s="527">
        <f>IF($L3598="TC",0,IF($L3598="Nso",0,VLOOKUP($A3595,'Marks Entry'!$B$9:$FN$108,113,0)))</f>
        <v>0</v>
      </c>
      <c r="F3614" s="527">
        <f>IF($L3598="TC",0,IF($L3598="Nso",0,VLOOKUP($A3595,'Marks Entry'!$B$9:$FN$108,116,0)))</f>
        <v>0</v>
      </c>
      <c r="G3614" s="527">
        <f>IF($L3598="TC",0,IF($L3598="Nso",0,VLOOKUP($A3595,'Marks Entry'!$B$9:$FN$108,119,0)))</f>
        <v>0</v>
      </c>
      <c r="H3614" s="530">
        <f t="shared" si="294"/>
        <v>0</v>
      </c>
      <c r="I3614" s="1279">
        <f>IF($L3598="TC",0,IF($L3598="Nso",0,VLOOKUP($A3595,'Marks Entry'!$B$9:$FN$108,123,0)))</f>
        <v>0</v>
      </c>
      <c r="J3614" s="1280"/>
      <c r="K3614" s="534">
        <f t="shared" si="295"/>
        <v>0</v>
      </c>
      <c r="L3614" s="1281">
        <f>IF($L3598="TC",0,IF($L3598="Nso",0,VLOOKUP($A3595,'Marks Entry'!$B$9:$FN$108,126,0)))</f>
        <v>0</v>
      </c>
      <c r="M3614" s="1282"/>
      <c r="N3614" s="537">
        <f t="shared" si="296"/>
        <v>0</v>
      </c>
      <c r="O3614" s="544" t="str">
        <f>IF($L3598="TC",0,IF($L3598="Nso",0,VLOOKUP($A3595,'Marks Entry'!$B$9:$FN$108,130,0)))</f>
        <v>E</v>
      </c>
      <c r="P3614" s="1007"/>
    </row>
    <row r="3615" spans="1:16" s="73" customFormat="1" ht="20.45" customHeight="1">
      <c r="A3615" s="1425"/>
      <c r="B3615" s="543" t="s">
        <v>210</v>
      </c>
      <c r="C3615" s="1350" t="s">
        <v>87</v>
      </c>
      <c r="D3615" s="1351"/>
      <c r="E3615" s="1352"/>
      <c r="F3615" s="1356" t="s">
        <v>88</v>
      </c>
      <c r="G3615" s="1357"/>
      <c r="H3615" s="1358" t="s">
        <v>89</v>
      </c>
      <c r="I3615" s="1358"/>
      <c r="J3615" s="1359" t="s">
        <v>44</v>
      </c>
      <c r="K3615" s="1360"/>
      <c r="L3615" s="236" t="s">
        <v>95</v>
      </c>
      <c r="M3615" s="691" t="s">
        <v>208</v>
      </c>
      <c r="N3615" s="200" t="s">
        <v>42</v>
      </c>
      <c r="O3615" s="545" t="s">
        <v>46</v>
      </c>
      <c r="P3615" s="1007"/>
    </row>
    <row r="3616" spans="1:16" s="73" customFormat="1" ht="20.45" customHeight="1" thickBot="1">
      <c r="A3616" s="1425"/>
      <c r="B3616" s="543" t="s">
        <v>210</v>
      </c>
      <c r="C3616" s="1353"/>
      <c r="D3616" s="1354"/>
      <c r="E3616" s="1355"/>
      <c r="F3616" s="1361">
        <f>IF($L3598="TC",0,IF($L3598="Nso",0,VLOOKUP($A3595,'Marks Entry'!$B$9:$FN$108,161,0)))</f>
        <v>1200</v>
      </c>
      <c r="G3616" s="1362"/>
      <c r="H3616" s="1363">
        <f>IF($L3598="TC",0,IF($L3598="Nso",0,VLOOKUP($A3595,'Marks Entry'!$B$9:$FN$108,162,0)))</f>
        <v>0</v>
      </c>
      <c r="I3616" s="1363"/>
      <c r="J3616" s="1364">
        <f>IF($L3598="TC",0,IF($L3598="Nso",0,VLOOKUP($A3595,'Marks Entry'!$B$9:$FN$108,163,0)))</f>
        <v>0</v>
      </c>
      <c r="K3616" s="1365"/>
      <c r="L3616" s="237" t="str">
        <f>IF($L3598="TC",0,IF($L3598="Nso",0,VLOOKUP($A3595,'Marks Entry'!$B$9:$FN$108,164,0)))</f>
        <v/>
      </c>
      <c r="M3616" s="237" t="str">
        <f>IF($L3598="TC",0,IF($L3598="Nso",0,VLOOKUP($A3595,'Marks Entry'!$B$9:$FN$108,165,0)))</f>
        <v/>
      </c>
      <c r="N3616" s="542" t="str">
        <f>IF($L3598="TC","TC",IF($L3598="Nso","NSO",VLOOKUP($A3595,'Marks Entry'!$B$9:$FN$108,166,0)))</f>
        <v>PROMOTED</v>
      </c>
      <c r="O3616" s="546" t="str">
        <f>IF($L3598="Nso",0,VLOOKUP($A3595,'Marks Entry'!$B$9:$FN$108,168,0))</f>
        <v/>
      </c>
      <c r="P3616" s="1007"/>
    </row>
    <row r="3617" spans="1:16" s="73" customFormat="1" ht="20.45" customHeight="1">
      <c r="A3617" s="1425"/>
      <c r="B3617" s="543" t="s">
        <v>210</v>
      </c>
      <c r="C3617" s="1332" t="s">
        <v>62</v>
      </c>
      <c r="D3617" s="1333"/>
      <c r="E3617" s="1333"/>
      <c r="F3617" s="1333"/>
      <c r="G3617" s="1333"/>
      <c r="H3617" s="1333"/>
      <c r="I3617" s="1334"/>
      <c r="J3617" s="1335" t="s">
        <v>63</v>
      </c>
      <c r="K3617" s="1335"/>
      <c r="L3617" s="1336"/>
      <c r="M3617" s="238">
        <f>IF($L3598="TC",0,IF($L3598="Nso",0,VLOOKUP($A3595,'Marks Entry'!$B$9:$FN$108,158,0)))</f>
        <v>0</v>
      </c>
      <c r="N3617" s="1337" t="s">
        <v>104</v>
      </c>
      <c r="O3617" s="1338"/>
      <c r="P3617" s="1007"/>
    </row>
    <row r="3618" spans="1:16" s="73" customFormat="1" ht="20.45" customHeight="1" thickBot="1">
      <c r="A3618" s="1425"/>
      <c r="B3618" s="543" t="s">
        <v>210</v>
      </c>
      <c r="C3618" s="1339" t="s">
        <v>57</v>
      </c>
      <c r="D3618" s="1340"/>
      <c r="E3618" s="1340"/>
      <c r="F3618" s="1341" t="s">
        <v>168</v>
      </c>
      <c r="G3618" s="1341"/>
      <c r="H3618" s="1341"/>
      <c r="I3618" s="523" t="s">
        <v>50</v>
      </c>
      <c r="J3618" s="1342" t="s">
        <v>64</v>
      </c>
      <c r="K3618" s="1342"/>
      <c r="L3618" s="1343"/>
      <c r="M3618" s="239">
        <f>IF($L3598="TC",0,IF($L3598="Nso",0,VLOOKUP($A3595,'Marks Entry'!$B$9:$FN$108,159,0)))</f>
        <v>0</v>
      </c>
      <c r="N3618" s="1344" t="str">
        <f>IF($L3598="TC",0,IF($L3598="Nso",0,VLOOKUP($A3595,'Marks Entry'!$B$9:$FN$108,160,0)))</f>
        <v/>
      </c>
      <c r="O3618" s="1345"/>
      <c r="P3618" s="1007"/>
    </row>
    <row r="3619" spans="1:16" s="73" customFormat="1" ht="20.45" customHeight="1">
      <c r="A3619" s="1425"/>
      <c r="B3619" s="543" t="s">
        <v>210</v>
      </c>
      <c r="C3619" s="1339"/>
      <c r="D3619" s="1340"/>
      <c r="E3619" s="1340"/>
      <c r="F3619" s="1341"/>
      <c r="G3619" s="1341"/>
      <c r="H3619" s="1341"/>
      <c r="I3619" s="524" t="s">
        <v>102</v>
      </c>
      <c r="J3619" s="1346" t="s">
        <v>65</v>
      </c>
      <c r="K3619" s="1346"/>
      <c r="L3619" s="1347"/>
      <c r="M3619" s="1348" t="str">
        <f>IF($L3598="TC",0,IF($L3598="Nso",0,VLOOKUP($A3595,'Marks Entry'!$B$9:$FN$108,169,0)))</f>
        <v>Need Improvement</v>
      </c>
      <c r="N3619" s="1348"/>
      <c r="O3619" s="1349"/>
      <c r="P3619" s="1007"/>
    </row>
    <row r="3620" spans="1:16" s="73" customFormat="1" ht="20.45" customHeight="1">
      <c r="A3620" s="1425"/>
      <c r="B3620" s="543" t="s">
        <v>210</v>
      </c>
      <c r="C3620" s="1397" t="str">
        <f>'Marks Entry'!$EB$3</f>
        <v>Work Exp.</v>
      </c>
      <c r="D3620" s="1398"/>
      <c r="E3620" s="1399"/>
      <c r="F3620" s="1400" t="str">
        <f>IF($L3598="TC",0,IF($L3598="Nso",0,VLOOKUP($A3595,'Marks Entry'!$B$9:$GM$108,186,0)))</f>
        <v>0/100</v>
      </c>
      <c r="G3620" s="1400"/>
      <c r="H3620" s="1400"/>
      <c r="I3620" s="59" t="str">
        <f>IF($L3598="TC",0,IF($L3598="Nso",0,VLOOKUP($A3595,'Marks Entry'!$B$9:$GM$108,139,0)))</f>
        <v>E</v>
      </c>
      <c r="J3620" s="1401" t="s">
        <v>81</v>
      </c>
      <c r="K3620" s="1401"/>
      <c r="L3620" s="1402"/>
      <c r="M3620" s="1403">
        <f>'Marks Entry'!$AA$2</f>
        <v>45041</v>
      </c>
      <c r="N3620" s="1403"/>
      <c r="O3620" s="1404"/>
      <c r="P3620" s="1007"/>
    </row>
    <row r="3621" spans="1:16" s="73" customFormat="1" ht="20.45" customHeight="1">
      <c r="A3621" s="1425"/>
      <c r="B3621" s="543" t="s">
        <v>210</v>
      </c>
      <c r="C3621" s="1405" t="str">
        <f>'Marks Entry'!$EK$3</f>
        <v>Art Edu.</v>
      </c>
      <c r="D3621" s="1400"/>
      <c r="E3621" s="1400"/>
      <c r="F3621" s="1406" t="str">
        <f>IF($L3598="TC",0,IF($L3598="Nso",0,VLOOKUP($A3595,'Marks Entry'!$B$9:$GM$108,190,0)))</f>
        <v>0/100</v>
      </c>
      <c r="G3621" s="1407"/>
      <c r="H3621" s="1408"/>
      <c r="I3621" s="59" t="str">
        <f>IF($L3598="TC",0,IF($L3598="Nso",0,VLOOKUP($A3595,'Marks Entry'!$B$9:$GM$108,148,0)))</f>
        <v>E</v>
      </c>
      <c r="J3621" s="1409"/>
      <c r="K3621" s="1409"/>
      <c r="L3621" s="1410"/>
      <c r="M3621" s="1410"/>
      <c r="N3621" s="1410"/>
      <c r="O3621" s="1411"/>
      <c r="P3621" s="1007"/>
    </row>
    <row r="3622" spans="1:16" s="73" customFormat="1" ht="20.45" customHeight="1">
      <c r="A3622" s="1425"/>
      <c r="B3622" s="543" t="s">
        <v>210</v>
      </c>
      <c r="C3622" s="1366" t="str">
        <f>'Marks Entry'!$ET$3</f>
        <v>HEALTH &amp; PHY. EDU.</v>
      </c>
      <c r="D3622" s="1367"/>
      <c r="E3622" s="1367"/>
      <c r="F3622" s="1368" t="str">
        <f>IF($L3598="TC",0,IF($L3598="Nso",0,VLOOKUP($A3595,'Marks Entry'!$B$9:$GM$108,194,0)))</f>
        <v>0/100</v>
      </c>
      <c r="G3622" s="1369"/>
      <c r="H3622" s="1370"/>
      <c r="I3622" s="59" t="str">
        <f>IF($L3598="TC",0,IF($L3598="Nso",0,VLOOKUP($A3595,'Marks Entry'!$B$9:$GM$108,157,0)))</f>
        <v>E</v>
      </c>
      <c r="J3622" s="1371" t="s">
        <v>77</v>
      </c>
      <c r="K3622" s="1372"/>
      <c r="L3622" s="1373"/>
      <c r="M3622" s="1377"/>
      <c r="N3622" s="1372"/>
      <c r="O3622" s="1378"/>
      <c r="P3622" s="1007"/>
    </row>
    <row r="3623" spans="1:16" s="73" customFormat="1" ht="20.45" customHeight="1">
      <c r="A3623" s="1425"/>
      <c r="B3623" s="543" t="s">
        <v>210</v>
      </c>
      <c r="C3623" s="1381" t="s">
        <v>66</v>
      </c>
      <c r="D3623" s="1382"/>
      <c r="E3623" s="1382"/>
      <c r="F3623" s="1382"/>
      <c r="G3623" s="1382"/>
      <c r="H3623" s="1382"/>
      <c r="I3623" s="1383"/>
      <c r="J3623" s="1374"/>
      <c r="K3623" s="1375"/>
      <c r="L3623" s="1376"/>
      <c r="M3623" s="1379"/>
      <c r="N3623" s="1375"/>
      <c r="O3623" s="1380"/>
      <c r="P3623" s="1007"/>
    </row>
    <row r="3624" spans="1:16" s="73" customFormat="1" ht="20.45" customHeight="1" thickBot="1">
      <c r="A3624" s="1425"/>
      <c r="B3624" s="543" t="s">
        <v>210</v>
      </c>
      <c r="C3624" s="60" t="s">
        <v>67</v>
      </c>
      <c r="D3624" s="1384" t="s">
        <v>72</v>
      </c>
      <c r="E3624" s="1385"/>
      <c r="F3624" s="1384" t="s">
        <v>73</v>
      </c>
      <c r="G3624" s="1386"/>
      <c r="H3624" s="1386"/>
      <c r="I3624" s="1387"/>
      <c r="J3624" s="1388" t="s">
        <v>78</v>
      </c>
      <c r="K3624" s="1389"/>
      <c r="L3624" s="1389"/>
      <c r="M3624" s="1389"/>
      <c r="N3624" s="1389"/>
      <c r="O3624" s="1390"/>
      <c r="P3624" s="1007"/>
    </row>
    <row r="3625" spans="1:16" s="73" customFormat="1" ht="20.45" customHeight="1">
      <c r="A3625" s="1425"/>
      <c r="B3625" s="543" t="s">
        <v>210</v>
      </c>
      <c r="C3625" s="690" t="s">
        <v>68</v>
      </c>
      <c r="D3625" s="1328" t="s">
        <v>211</v>
      </c>
      <c r="E3625" s="1327"/>
      <c r="F3625" s="1394" t="s">
        <v>74</v>
      </c>
      <c r="G3625" s="1395"/>
      <c r="H3625" s="1395"/>
      <c r="I3625" s="1396"/>
      <c r="J3625" s="1391"/>
      <c r="K3625" s="1392"/>
      <c r="L3625" s="1392"/>
      <c r="M3625" s="1392"/>
      <c r="N3625" s="1392"/>
      <c r="O3625" s="1393"/>
      <c r="P3625" s="1007"/>
    </row>
    <row r="3626" spans="1:16" s="73" customFormat="1" ht="20.45" customHeight="1">
      <c r="A3626" s="1425"/>
      <c r="B3626" s="543" t="s">
        <v>210</v>
      </c>
      <c r="C3626" s="689" t="s">
        <v>69</v>
      </c>
      <c r="D3626" s="1275" t="s">
        <v>212</v>
      </c>
      <c r="E3626" s="1274"/>
      <c r="F3626" s="1413" t="s">
        <v>75</v>
      </c>
      <c r="G3626" s="1414"/>
      <c r="H3626" s="1414"/>
      <c r="I3626" s="1415"/>
      <c r="J3626" s="1391"/>
      <c r="K3626" s="1392"/>
      <c r="L3626" s="1392"/>
      <c r="M3626" s="1392"/>
      <c r="N3626" s="1392"/>
      <c r="O3626" s="1393"/>
      <c r="P3626" s="1007"/>
    </row>
    <row r="3627" spans="1:16" s="73" customFormat="1" ht="20.45" customHeight="1">
      <c r="A3627" s="1425"/>
      <c r="B3627" s="543" t="s">
        <v>210</v>
      </c>
      <c r="C3627" s="689" t="s">
        <v>71</v>
      </c>
      <c r="D3627" s="1275" t="s">
        <v>213</v>
      </c>
      <c r="E3627" s="1274"/>
      <c r="F3627" s="1413" t="s">
        <v>76</v>
      </c>
      <c r="G3627" s="1414"/>
      <c r="H3627" s="1414"/>
      <c r="I3627" s="1415"/>
      <c r="J3627" s="1416" t="s">
        <v>90</v>
      </c>
      <c r="K3627" s="1417"/>
      <c r="L3627" s="1417"/>
      <c r="M3627" s="1417"/>
      <c r="N3627" s="1417"/>
      <c r="O3627" s="1418"/>
      <c r="P3627" s="1007"/>
    </row>
    <row r="3628" spans="1:16" s="73" customFormat="1" ht="20.45" customHeight="1">
      <c r="A3628" s="1425"/>
      <c r="B3628" s="543" t="s">
        <v>210</v>
      </c>
      <c r="C3628" s="689" t="s">
        <v>70</v>
      </c>
      <c r="D3628" s="1275" t="s">
        <v>214</v>
      </c>
      <c r="E3628" s="1274"/>
      <c r="F3628" s="1413" t="s">
        <v>103</v>
      </c>
      <c r="G3628" s="1414"/>
      <c r="H3628" s="1414"/>
      <c r="I3628" s="1415"/>
      <c r="J3628" s="1416"/>
      <c r="K3628" s="1417"/>
      <c r="L3628" s="1417"/>
      <c r="M3628" s="1417"/>
      <c r="N3628" s="1417"/>
      <c r="O3628" s="1418"/>
      <c r="P3628" s="1007"/>
    </row>
    <row r="3629" spans="1:16" s="73" customFormat="1" ht="20.45" customHeight="1" thickBot="1">
      <c r="A3629" s="1425"/>
      <c r="B3629" s="547" t="s">
        <v>210</v>
      </c>
      <c r="C3629" s="548" t="s">
        <v>153</v>
      </c>
      <c r="D3629" s="1281" t="s">
        <v>215</v>
      </c>
      <c r="E3629" s="1280"/>
      <c r="F3629" s="1422" t="s">
        <v>216</v>
      </c>
      <c r="G3629" s="1423"/>
      <c r="H3629" s="1423"/>
      <c r="I3629" s="1424"/>
      <c r="J3629" s="1419"/>
      <c r="K3629" s="1420"/>
      <c r="L3629" s="1420"/>
      <c r="M3629" s="1420"/>
      <c r="N3629" s="1420"/>
      <c r="O3629" s="1421"/>
      <c r="P3629" s="1007"/>
    </row>
    <row r="3630" spans="1:16" s="73" customFormat="1" ht="21" customHeight="1">
      <c r="A3630" s="1412"/>
      <c r="B3630" s="1412"/>
      <c r="C3630" s="1412"/>
      <c r="D3630" s="1412"/>
      <c r="E3630" s="1412"/>
      <c r="F3630" s="1412"/>
      <c r="G3630" s="1412"/>
      <c r="H3630" s="1412"/>
      <c r="I3630" s="1412"/>
      <c r="J3630" s="1412"/>
      <c r="K3630" s="1412"/>
      <c r="L3630" s="1412"/>
      <c r="M3630" s="1412"/>
      <c r="N3630" s="1412"/>
      <c r="O3630" s="1412"/>
      <c r="P3630" s="1412"/>
    </row>
    <row r="3631" spans="1:16" s="73" customFormat="1" ht="21" customHeight="1">
      <c r="A3631" s="692"/>
      <c r="B3631" s="688"/>
      <c r="C3631" s="688"/>
      <c r="D3631" s="688"/>
      <c r="E3631" s="688"/>
      <c r="F3631" s="688"/>
      <c r="G3631" s="688"/>
      <c r="H3631" s="688"/>
      <c r="I3631" s="688"/>
      <c r="J3631" s="688"/>
      <c r="K3631" s="688"/>
      <c r="L3631" s="688"/>
      <c r="M3631" s="688"/>
      <c r="N3631" s="688"/>
      <c r="O3631" s="688"/>
      <c r="P3631" s="688"/>
    </row>
    <row r="3632" spans="1:16" s="73" customFormat="1" ht="17.25" customHeight="1" thickBot="1">
      <c r="A3632" s="241">
        <f>A3595+1</f>
        <v>100</v>
      </c>
      <c r="B3632" s="1302" t="s">
        <v>53</v>
      </c>
      <c r="C3632" s="1302"/>
      <c r="D3632" s="1302"/>
      <c r="E3632" s="1302"/>
      <c r="F3632" s="1302"/>
      <c r="G3632" s="1302"/>
      <c r="H3632" s="1302"/>
      <c r="I3632" s="1302"/>
      <c r="J3632" s="1302"/>
      <c r="K3632" s="1302"/>
      <c r="L3632" s="1302"/>
      <c r="M3632" s="1302"/>
      <c r="N3632" s="1302"/>
      <c r="O3632" s="1302"/>
      <c r="P3632" s="1007"/>
    </row>
    <row r="3633" spans="1:16" s="73" customFormat="1" ht="44.25" customHeight="1">
      <c r="A3633" s="1425"/>
      <c r="B3633" s="1304" t="str">
        <f>IF(L3635&gt;0,CONCATENATE(I3635,L3635),0)</f>
        <v>Roll No.:-1000</v>
      </c>
      <c r="C3633" s="1306"/>
      <c r="D3633" s="1308" t="str">
        <f>Master!$E$8</f>
        <v>Govt. Sr. Secondary School Raimalwada</v>
      </c>
      <c r="E3633" s="1309"/>
      <c r="F3633" s="1309"/>
      <c r="G3633" s="1309"/>
      <c r="H3633" s="1309"/>
      <c r="I3633" s="1309"/>
      <c r="J3633" s="1309"/>
      <c r="K3633" s="1309"/>
      <c r="L3633" s="1309"/>
      <c r="M3633" s="1309"/>
      <c r="N3633" s="1309"/>
      <c r="O3633" s="1310"/>
      <c r="P3633" s="1007"/>
    </row>
    <row r="3634" spans="1:16" s="73" customFormat="1" ht="26.25" customHeight="1" thickBot="1">
      <c r="A3634" s="1425"/>
      <c r="B3634" s="1305"/>
      <c r="C3634" s="1307"/>
      <c r="D3634" s="1311" t="str">
        <f>Master!$E$11</f>
        <v>P.S.-Bapini (Jodhpur)</v>
      </c>
      <c r="E3634" s="1311"/>
      <c r="F3634" s="1311"/>
      <c r="G3634" s="1311"/>
      <c r="H3634" s="1311"/>
      <c r="I3634" s="1311"/>
      <c r="J3634" s="1311"/>
      <c r="K3634" s="1311"/>
      <c r="L3634" s="1311"/>
      <c r="M3634" s="1311"/>
      <c r="N3634" s="1311"/>
      <c r="O3634" s="1312"/>
      <c r="P3634" s="1007"/>
    </row>
    <row r="3635" spans="1:16" s="73" customFormat="1" ht="15" customHeight="1">
      <c r="A3635" s="1425"/>
      <c r="B3635" s="1313"/>
      <c r="C3635" s="1314" t="s">
        <v>163</v>
      </c>
      <c r="D3635" s="1315"/>
      <c r="E3635" s="1315"/>
      <c r="F3635" s="1315"/>
      <c r="G3635" s="1315"/>
      <c r="H3635" s="1316"/>
      <c r="I3635" s="1320" t="s">
        <v>125</v>
      </c>
      <c r="J3635" s="1321"/>
      <c r="K3635" s="1321"/>
      <c r="L3635" s="1286">
        <f>VLOOKUP(A3632,'Marks Entry'!$B$9:$G$108,6)</f>
        <v>1000</v>
      </c>
      <c r="M3635" s="1288" t="str">
        <f>CONCATENATE('Marks Entry'!$C$3,"0",'Marks Entry'!$G$3)</f>
        <v>School U-Dise Code :-08151106901</v>
      </c>
      <c r="N3635" s="1289"/>
      <c r="O3635" s="1290"/>
      <c r="P3635" s="1007"/>
    </row>
    <row r="3636" spans="1:16" s="73" customFormat="1" ht="15" customHeight="1">
      <c r="A3636" s="1425"/>
      <c r="B3636" s="1313"/>
      <c r="C3636" s="1314"/>
      <c r="D3636" s="1315"/>
      <c r="E3636" s="1315"/>
      <c r="F3636" s="1315"/>
      <c r="G3636" s="1315"/>
      <c r="H3636" s="1316"/>
      <c r="I3636" s="1320"/>
      <c r="J3636" s="1321"/>
      <c r="K3636" s="1321"/>
      <c r="L3636" s="1286"/>
      <c r="M3636" s="1291" t="str">
        <f>CONCATENATE('Marks Entry'!$I$3,'Marks Entry'!$J$3)</f>
        <v>Session :-2022-23</v>
      </c>
      <c r="N3636" s="1292"/>
      <c r="O3636" s="1293"/>
      <c r="P3636" s="1007"/>
    </row>
    <row r="3637" spans="1:16" s="73" customFormat="1" ht="15" customHeight="1" thickBot="1">
      <c r="A3637" s="1425"/>
      <c r="B3637" s="1313"/>
      <c r="C3637" s="1317"/>
      <c r="D3637" s="1318"/>
      <c r="E3637" s="1318"/>
      <c r="F3637" s="1318"/>
      <c r="G3637" s="1318"/>
      <c r="H3637" s="1319"/>
      <c r="I3637" s="1322"/>
      <c r="J3637" s="1323"/>
      <c r="K3637" s="1323"/>
      <c r="L3637" s="1287"/>
      <c r="M3637" s="1294"/>
      <c r="N3637" s="1295"/>
      <c r="O3637" s="1296"/>
      <c r="P3637" s="1007"/>
    </row>
    <row r="3638" spans="1:16" s="73" customFormat="1" ht="19.5" customHeight="1">
      <c r="A3638" s="1425"/>
      <c r="B3638" s="543" t="s">
        <v>210</v>
      </c>
      <c r="C3638" s="1297" t="s">
        <v>21</v>
      </c>
      <c r="D3638" s="1298"/>
      <c r="E3638" s="1298"/>
      <c r="F3638" s="1298"/>
      <c r="G3638" s="1299"/>
      <c r="H3638" s="13" t="s">
        <v>161</v>
      </c>
      <c r="I3638" s="1300">
        <f>VLOOKUP($A3632,'Marks Entry'!$B$9:$FN$108,4,0)</f>
        <v>0</v>
      </c>
      <c r="J3638" s="1300"/>
      <c r="K3638" s="1300"/>
      <c r="L3638" s="1300"/>
      <c r="M3638" s="1300"/>
      <c r="N3638" s="1300"/>
      <c r="O3638" s="1301"/>
      <c r="P3638" s="1007"/>
    </row>
    <row r="3639" spans="1:16" s="73" customFormat="1" ht="19.5" customHeight="1">
      <c r="A3639" s="1425"/>
      <c r="B3639" s="543" t="s">
        <v>210</v>
      </c>
      <c r="C3639" s="1283" t="s">
        <v>23</v>
      </c>
      <c r="D3639" s="1284"/>
      <c r="E3639" s="1284"/>
      <c r="F3639" s="1284"/>
      <c r="G3639" s="1285"/>
      <c r="H3639" s="25" t="s">
        <v>161</v>
      </c>
      <c r="I3639" s="1252">
        <f>VLOOKUP($A3632,'Marks Entry'!$B$9:$FN$108,7,0)</f>
        <v>0</v>
      </c>
      <c r="J3639" s="1252"/>
      <c r="K3639" s="1252"/>
      <c r="L3639" s="1252"/>
      <c r="M3639" s="1252"/>
      <c r="N3639" s="1252"/>
      <c r="O3639" s="1253"/>
      <c r="P3639" s="1007"/>
    </row>
    <row r="3640" spans="1:16" s="73" customFormat="1" ht="19.5" customHeight="1">
      <c r="A3640" s="1425"/>
      <c r="B3640" s="543" t="s">
        <v>210</v>
      </c>
      <c r="C3640" s="1283" t="s">
        <v>24</v>
      </c>
      <c r="D3640" s="1284"/>
      <c r="E3640" s="1284"/>
      <c r="F3640" s="1284"/>
      <c r="G3640" s="1285"/>
      <c r="H3640" s="25" t="s">
        <v>161</v>
      </c>
      <c r="I3640" s="1252">
        <f>VLOOKUP($A3632,'Marks Entry'!$B$9:$FN$108,8,0)</f>
        <v>0</v>
      </c>
      <c r="J3640" s="1252"/>
      <c r="K3640" s="1252"/>
      <c r="L3640" s="1252"/>
      <c r="M3640" s="1252"/>
      <c r="N3640" s="1252"/>
      <c r="O3640" s="1253"/>
      <c r="P3640" s="1007"/>
    </row>
    <row r="3641" spans="1:16" s="73" customFormat="1" ht="19.5" customHeight="1">
      <c r="A3641" s="1425"/>
      <c r="B3641" s="543" t="s">
        <v>210</v>
      </c>
      <c r="C3641" s="1283" t="s">
        <v>55</v>
      </c>
      <c r="D3641" s="1284"/>
      <c r="E3641" s="1284"/>
      <c r="F3641" s="1284"/>
      <c r="G3641" s="1285"/>
      <c r="H3641" s="25" t="s">
        <v>161</v>
      </c>
      <c r="I3641" s="1252">
        <f>VLOOKUP($A3632,'Marks Entry'!$B$9:$FN$108,9,0)</f>
        <v>0</v>
      </c>
      <c r="J3641" s="1252"/>
      <c r="K3641" s="1252"/>
      <c r="L3641" s="1252"/>
      <c r="M3641" s="1252"/>
      <c r="N3641" s="1252"/>
      <c r="O3641" s="1253"/>
      <c r="P3641" s="1007"/>
    </row>
    <row r="3642" spans="1:16" s="73" customFormat="1" ht="19.5" customHeight="1">
      <c r="A3642" s="1425"/>
      <c r="B3642" s="543" t="s">
        <v>210</v>
      </c>
      <c r="C3642" s="1283" t="s">
        <v>56</v>
      </c>
      <c r="D3642" s="1284"/>
      <c r="E3642" s="1284"/>
      <c r="F3642" s="1284"/>
      <c r="G3642" s="1285"/>
      <c r="H3642" s="25" t="s">
        <v>161</v>
      </c>
      <c r="I3642" s="1251" t="str">
        <f>CONCATENATE('Marks Entry'!$G$4,'Marks Entry'!$J$4)</f>
        <v>6(A)</v>
      </c>
      <c r="J3642" s="1252"/>
      <c r="K3642" s="1252"/>
      <c r="L3642" s="1252"/>
      <c r="M3642" s="1252"/>
      <c r="N3642" s="1252"/>
      <c r="O3642" s="1253"/>
      <c r="P3642" s="1007"/>
    </row>
    <row r="3643" spans="1:16" s="73" customFormat="1" ht="19.5" customHeight="1" thickBot="1">
      <c r="A3643" s="1425"/>
      <c r="B3643" s="543" t="s">
        <v>210</v>
      </c>
      <c r="C3643" s="1254" t="s">
        <v>26</v>
      </c>
      <c r="D3643" s="1255"/>
      <c r="E3643" s="1255"/>
      <c r="F3643" s="1255"/>
      <c r="G3643" s="1256"/>
      <c r="H3643" s="61" t="s">
        <v>161</v>
      </c>
      <c r="I3643" s="1257">
        <f>VLOOKUP($A3632,'Marks Entry'!$B$9:$FN$108,10,0)</f>
        <v>0</v>
      </c>
      <c r="J3643" s="1257"/>
      <c r="K3643" s="1257"/>
      <c r="L3643" s="1257"/>
      <c r="M3643" s="1257"/>
      <c r="N3643" s="1257"/>
      <c r="O3643" s="1258"/>
      <c r="P3643" s="1007"/>
    </row>
    <row r="3644" spans="1:16" s="73" customFormat="1" ht="34.5" customHeight="1">
      <c r="A3644" s="1425"/>
      <c r="B3644" s="543" t="s">
        <v>210</v>
      </c>
      <c r="C3644" s="1259" t="s">
        <v>57</v>
      </c>
      <c r="D3644" s="1260"/>
      <c r="E3644" s="525" t="s">
        <v>82</v>
      </c>
      <c r="F3644" s="525" t="s">
        <v>83</v>
      </c>
      <c r="G3644" s="525" t="str">
        <f>'Marks Entry'!$R$5</f>
        <v>No Bag Day Activity</v>
      </c>
      <c r="H3644" s="521" t="s">
        <v>32</v>
      </c>
      <c r="I3644" s="1261" t="s">
        <v>58</v>
      </c>
      <c r="J3644" s="1262"/>
      <c r="K3644" s="522" t="s">
        <v>203</v>
      </c>
      <c r="L3644" s="1263" t="s">
        <v>94</v>
      </c>
      <c r="M3644" s="1264"/>
      <c r="N3644" s="535" t="s">
        <v>86</v>
      </c>
      <c r="O3644" s="1265" t="s">
        <v>101</v>
      </c>
      <c r="P3644" s="1007"/>
    </row>
    <row r="3645" spans="1:16" s="73" customFormat="1" ht="20.45" customHeight="1" thickBot="1">
      <c r="A3645" s="1425"/>
      <c r="B3645" s="543" t="s">
        <v>210</v>
      </c>
      <c r="C3645" s="1267" t="s">
        <v>59</v>
      </c>
      <c r="D3645" s="1268"/>
      <c r="E3645" s="549">
        <f>'Marks Entry'!$N$7</f>
        <v>10</v>
      </c>
      <c r="F3645" s="549">
        <f>'Marks Entry'!$Q$7</f>
        <v>10</v>
      </c>
      <c r="G3645" s="549">
        <f>'Marks Entry'!$T$7</f>
        <v>10</v>
      </c>
      <c r="H3645" s="111">
        <f>SUM(E3645:G3645)</f>
        <v>30</v>
      </c>
      <c r="I3645" s="1269">
        <f>'Marks Entry'!$X$7</f>
        <v>70</v>
      </c>
      <c r="J3645" s="1270"/>
      <c r="K3645" s="531">
        <f>SUM(H3645,I3645)</f>
        <v>100</v>
      </c>
      <c r="L3645" s="1330">
        <f>'Marks Entry'!$AA$7</f>
        <v>100</v>
      </c>
      <c r="M3645" s="1331"/>
      <c r="N3645" s="536">
        <f>H3645+I3645+L3645</f>
        <v>200</v>
      </c>
      <c r="O3645" s="1266"/>
      <c r="P3645" s="1007"/>
    </row>
    <row r="3646" spans="1:16" s="73" customFormat="1" ht="20.45" customHeight="1">
      <c r="A3646" s="1425"/>
      <c r="B3646" s="543" t="s">
        <v>210</v>
      </c>
      <c r="C3646" s="1324" t="str">
        <f>'Marks Entry'!$L$3</f>
        <v>HINDI</v>
      </c>
      <c r="D3646" s="1325"/>
      <c r="E3646" s="527">
        <f>IF($L3635="TC",0,IF($L3635="Nso",0,VLOOKUP($A3632,'Marks Entry'!$B$9:$FN$108,13,0)))</f>
        <v>0</v>
      </c>
      <c r="F3646" s="527">
        <f>IF($L3635="TC",0,IF($L3635="Nso",0,VLOOKUP($A3632,'Marks Entry'!$B$9:$FN$108,16,0)))</f>
        <v>0</v>
      </c>
      <c r="G3646" s="527">
        <f>IF($L3635="TC",0,IF($L3635="Nso",0,VLOOKUP($A3632,'Marks Entry'!$B$9:$FN$108,19,0)))</f>
        <v>0</v>
      </c>
      <c r="H3646" s="528">
        <f>SUM(E3646:G3646)</f>
        <v>0</v>
      </c>
      <c r="I3646" s="1326">
        <f>IF($L3635="TC",0,IF($L3635="Nso",0,VLOOKUP($A3632,'Marks Entry'!$B$9:$FN$108,23,0)))</f>
        <v>0</v>
      </c>
      <c r="J3646" s="1327"/>
      <c r="K3646" s="532">
        <f>SUM(H3646,I3646)</f>
        <v>0</v>
      </c>
      <c r="L3646" s="1328">
        <f>IF($L3635="TC",0,IF($L3635="Nso",0,VLOOKUP($A3632,'Marks Entry'!$B$9:$FN$108,26,0)))</f>
        <v>0</v>
      </c>
      <c r="M3646" s="1329"/>
      <c r="N3646" s="537">
        <f>SUM(H3646,I3646,L3646)</f>
        <v>0</v>
      </c>
      <c r="O3646" s="544" t="str">
        <f>IF($L3635="TC",0,IF($L3635="Nso",0,VLOOKUP($A3632,'Marks Entry'!$B$9:$FN$108,30,0)))</f>
        <v>E</v>
      </c>
      <c r="P3646" s="1007"/>
    </row>
    <row r="3647" spans="1:16" s="73" customFormat="1" ht="20.45" customHeight="1">
      <c r="A3647" s="1425"/>
      <c r="B3647" s="543" t="s">
        <v>210</v>
      </c>
      <c r="C3647" s="1271" t="str">
        <f>'Marks Entry'!$AF$3</f>
        <v>ENGLISH</v>
      </c>
      <c r="D3647" s="1272"/>
      <c r="E3647" s="527">
        <f>IF($L3635="TC",0,IF($L3635="Nso",0,VLOOKUP($A3632,'Marks Entry'!$B$9:$FN$108,33,0)))</f>
        <v>0</v>
      </c>
      <c r="F3647" s="527">
        <f>IF($L3635="TC",0,IF($L3635="Nso",0,VLOOKUP($A3632,'Marks Entry'!$B$9:$FN$108,36,0)))</f>
        <v>0</v>
      </c>
      <c r="G3647" s="527">
        <f>IF($L3635="TC",0,IF($L3635="Nso",0,VLOOKUP($A3632,'Marks Entry'!$B$9:$FN$108,39,0)))</f>
        <v>0</v>
      </c>
      <c r="H3647" s="529">
        <f t="shared" ref="H3647:H3651" si="297">SUM(E3647:G3647)</f>
        <v>0</v>
      </c>
      <c r="I3647" s="1273">
        <f>IF($L3635="TC",0,IF($L3635="Nso",0,VLOOKUP($A3632,'Marks Entry'!$B$9:$FN$108,43,0)))</f>
        <v>0</v>
      </c>
      <c r="J3647" s="1274"/>
      <c r="K3647" s="533">
        <f t="shared" ref="K3647:K3651" si="298">SUM(H3647,I3647)</f>
        <v>0</v>
      </c>
      <c r="L3647" s="1275">
        <f>IF($L3635="TC",0,IF($L3635="Nso",0,VLOOKUP($A3632,'Marks Entry'!$B$9:$FN$108,46,0)))</f>
        <v>0</v>
      </c>
      <c r="M3647" s="1276"/>
      <c r="N3647" s="537">
        <f t="shared" ref="N3647:N3651" si="299">SUM(H3647,I3647,L3647)</f>
        <v>0</v>
      </c>
      <c r="O3647" s="544" t="str">
        <f>IF($L3635="TC",0,IF($L3635="Nso",0,VLOOKUP($A3632,'Marks Entry'!$B$9:$FN$108,50,0)))</f>
        <v>E</v>
      </c>
      <c r="P3647" s="1007"/>
    </row>
    <row r="3648" spans="1:16" s="73" customFormat="1" ht="20.45" customHeight="1">
      <c r="A3648" s="1425"/>
      <c r="B3648" s="543" t="s">
        <v>210</v>
      </c>
      <c r="C3648" s="1271" t="str">
        <f>'Marks Entry'!$AZ$3</f>
        <v>SANSKRIT</v>
      </c>
      <c r="D3648" s="1272"/>
      <c r="E3648" s="527">
        <f>IF($L3635="TC",0,IF($L3635="Nso",0,VLOOKUP($A3632,'Marks Entry'!$B$9:$FN$108,53,0)))</f>
        <v>0</v>
      </c>
      <c r="F3648" s="527">
        <f>IF($L3635="TC",0,IF($L3635="TC",0,IF($L3635="Nso",0,VLOOKUP($A3632,'Marks Entry'!$B$9:$FN$108,56,0))))</f>
        <v>0</v>
      </c>
      <c r="G3648" s="527">
        <f>IF($L3635="TC",0,IF($L3635="TC",0,IF($L3635="Nso",0,VLOOKUP($A3632,'Marks Entry'!$B$9:$FN$108,59,0))))</f>
        <v>0</v>
      </c>
      <c r="H3648" s="529">
        <f t="shared" si="297"/>
        <v>0</v>
      </c>
      <c r="I3648" s="1273">
        <f>IF($L3635="TC",0,IF($L3635="Nso",0,VLOOKUP($A3632,'Marks Entry'!$B$9:$FN$108,63,0)))</f>
        <v>0</v>
      </c>
      <c r="J3648" s="1274"/>
      <c r="K3648" s="533">
        <f t="shared" si="298"/>
        <v>0</v>
      </c>
      <c r="L3648" s="1275">
        <f>IF($L3635="TC",0,IF($L3635="Nso",0,VLOOKUP($A3632,'Marks Entry'!$B$9:$FN$108,66,0)))</f>
        <v>0</v>
      </c>
      <c r="M3648" s="1276"/>
      <c r="N3648" s="537">
        <f t="shared" si="299"/>
        <v>0</v>
      </c>
      <c r="O3648" s="544" t="str">
        <f>IF($L3635="TC",0,IF($L3635="Nso",0,VLOOKUP($A3632,'Marks Entry'!$B$9:$FN$108,70,0)))</f>
        <v>E</v>
      </c>
      <c r="P3648" s="1007"/>
    </row>
    <row r="3649" spans="1:16" s="73" customFormat="1" ht="20.45" customHeight="1">
      <c r="A3649" s="1425"/>
      <c r="B3649" s="543" t="s">
        <v>210</v>
      </c>
      <c r="C3649" s="1271" t="str">
        <f>'Marks Entry'!$BT$3</f>
        <v>SCIENCE</v>
      </c>
      <c r="D3649" s="1272"/>
      <c r="E3649" s="527">
        <f>IF($L3635="TC",0,IF($L3635="Nso",0,VLOOKUP($A3632,'Marks Entry'!$B$9:$FN$108,73,0)))</f>
        <v>0</v>
      </c>
      <c r="F3649" s="527">
        <f>IF($L3635="TC",0,IF($L3635="Nso",0,VLOOKUP($A3632,'Marks Entry'!$B$9:$FN$108,76,0)))</f>
        <v>0</v>
      </c>
      <c r="G3649" s="527">
        <f>IF($L3635="TC",0,IF($L3635="Nso",0,VLOOKUP($A3632,'Marks Entry'!$B$9:$FN$108,79,0)))</f>
        <v>0</v>
      </c>
      <c r="H3649" s="529">
        <f t="shared" si="297"/>
        <v>0</v>
      </c>
      <c r="I3649" s="1273">
        <f>IF($L3635="TC",0,IF($L3635="Nso",0,VLOOKUP($A3632,'Marks Entry'!$B$9:$FN$108,83,0)))</f>
        <v>0</v>
      </c>
      <c r="J3649" s="1274"/>
      <c r="K3649" s="533">
        <f t="shared" si="298"/>
        <v>0</v>
      </c>
      <c r="L3649" s="1275">
        <f>IF($L3635="TC",0,IF($L3635="Nso",0,VLOOKUP($A3632,'Marks Entry'!$B$9:$FN$108,86,0)))</f>
        <v>0</v>
      </c>
      <c r="M3649" s="1276"/>
      <c r="N3649" s="537">
        <f t="shared" si="299"/>
        <v>0</v>
      </c>
      <c r="O3649" s="544" t="str">
        <f>IF($L3635="TC",0,IF($L3635="Nso",0,VLOOKUP($A3632,'Marks Entry'!$B$9:$FN$108,90,0)))</f>
        <v>E</v>
      </c>
      <c r="P3649" s="1007"/>
    </row>
    <row r="3650" spans="1:16" s="73" customFormat="1" ht="20.45" customHeight="1">
      <c r="A3650" s="1425"/>
      <c r="B3650" s="543" t="s">
        <v>210</v>
      </c>
      <c r="C3650" s="1271" t="str">
        <f>'Marks Entry'!$CN$3</f>
        <v>MATHEMATICS</v>
      </c>
      <c r="D3650" s="1272"/>
      <c r="E3650" s="527">
        <f>IF($L3635="TC",0,IF($L3635="Nso",0,VLOOKUP($A3632,'Marks Entry'!$B$9:$FN$108,93,0)))</f>
        <v>0</v>
      </c>
      <c r="F3650" s="527">
        <f>IF($L3635="TC",0,IF($L3635="Nso",0,VLOOKUP($A3632,'Marks Entry'!$B$9:$FN$108,96,0)))</f>
        <v>0</v>
      </c>
      <c r="G3650" s="527">
        <f>IF($L3635="TC",0,IF($L3635="Nso",0,VLOOKUP($A3632,'Marks Entry'!$B$9:$FN$108,99,0)))</f>
        <v>0</v>
      </c>
      <c r="H3650" s="529">
        <f t="shared" si="297"/>
        <v>0</v>
      </c>
      <c r="I3650" s="1273">
        <f>IF($L3635="TC",0,IF($L3635="Nso",0,VLOOKUP($A3632,'Marks Entry'!$B$9:$FN$108,103,0)))</f>
        <v>0</v>
      </c>
      <c r="J3650" s="1274"/>
      <c r="K3650" s="533">
        <f t="shared" si="298"/>
        <v>0</v>
      </c>
      <c r="L3650" s="1275">
        <f>IF($L3635="TC",0,IF($L3635="Nso",0,VLOOKUP($A3632,'Marks Entry'!$B$9:$FN$108,106,0)))</f>
        <v>0</v>
      </c>
      <c r="M3650" s="1276"/>
      <c r="N3650" s="537">
        <f t="shared" si="299"/>
        <v>0</v>
      </c>
      <c r="O3650" s="544" t="str">
        <f>IF($L3635="TC",0,IF($L3635="Nso",0,VLOOKUP($A3632,'Marks Entry'!$B$9:$FN$108,110,0)))</f>
        <v>E</v>
      </c>
      <c r="P3650" s="1007"/>
    </row>
    <row r="3651" spans="1:16" s="73" customFormat="1" ht="20.45" customHeight="1" thickBot="1">
      <c r="A3651" s="1425"/>
      <c r="B3651" s="543" t="s">
        <v>210</v>
      </c>
      <c r="C3651" s="1277" t="str">
        <f>'Marks Entry'!$DH$3</f>
        <v>SOCIAL SCIENCE</v>
      </c>
      <c r="D3651" s="1278"/>
      <c r="E3651" s="527">
        <f>IF($L3635="TC",0,IF($L3635="Nso",0,VLOOKUP($A3632,'Marks Entry'!$B$9:$FN$108,113,0)))</f>
        <v>0</v>
      </c>
      <c r="F3651" s="527">
        <f>IF($L3635="TC",0,IF($L3635="Nso",0,VLOOKUP($A3632,'Marks Entry'!$B$9:$FN$108,116,0)))</f>
        <v>0</v>
      </c>
      <c r="G3651" s="527">
        <f>IF($L3635="TC",0,IF($L3635="Nso",0,VLOOKUP($A3632,'Marks Entry'!$B$9:$FN$108,119,0)))</f>
        <v>0</v>
      </c>
      <c r="H3651" s="530">
        <f t="shared" si="297"/>
        <v>0</v>
      </c>
      <c r="I3651" s="1279">
        <f>IF($L3635="TC",0,IF($L3635="Nso",0,VLOOKUP($A3632,'Marks Entry'!$B$9:$FN$108,123,0)))</f>
        <v>0</v>
      </c>
      <c r="J3651" s="1280"/>
      <c r="K3651" s="534">
        <f t="shared" si="298"/>
        <v>0</v>
      </c>
      <c r="L3651" s="1281">
        <f>IF($L3635="TC",0,IF($L3635="Nso",0,VLOOKUP($A3632,'Marks Entry'!$B$9:$FN$108,126,0)))</f>
        <v>0</v>
      </c>
      <c r="M3651" s="1282"/>
      <c r="N3651" s="537">
        <f t="shared" si="299"/>
        <v>0</v>
      </c>
      <c r="O3651" s="544" t="str">
        <f>IF($L3635="TC",0,IF($L3635="Nso",0,VLOOKUP($A3632,'Marks Entry'!$B$9:$FN$108,130,0)))</f>
        <v>E</v>
      </c>
      <c r="P3651" s="1007"/>
    </row>
    <row r="3652" spans="1:16" s="73" customFormat="1" ht="20.45" customHeight="1">
      <c r="A3652" s="1425"/>
      <c r="B3652" s="543" t="s">
        <v>210</v>
      </c>
      <c r="C3652" s="1350" t="s">
        <v>87</v>
      </c>
      <c r="D3652" s="1351"/>
      <c r="E3652" s="1352"/>
      <c r="F3652" s="1356" t="s">
        <v>88</v>
      </c>
      <c r="G3652" s="1357"/>
      <c r="H3652" s="1358" t="s">
        <v>89</v>
      </c>
      <c r="I3652" s="1358"/>
      <c r="J3652" s="1359" t="s">
        <v>44</v>
      </c>
      <c r="K3652" s="1360"/>
      <c r="L3652" s="236" t="s">
        <v>95</v>
      </c>
      <c r="M3652" s="691" t="s">
        <v>208</v>
      </c>
      <c r="N3652" s="200" t="s">
        <v>42</v>
      </c>
      <c r="O3652" s="545" t="s">
        <v>46</v>
      </c>
      <c r="P3652" s="1007"/>
    </row>
    <row r="3653" spans="1:16" s="73" customFormat="1" ht="20.45" customHeight="1" thickBot="1">
      <c r="A3653" s="1425"/>
      <c r="B3653" s="543" t="s">
        <v>210</v>
      </c>
      <c r="C3653" s="1353"/>
      <c r="D3653" s="1354"/>
      <c r="E3653" s="1355"/>
      <c r="F3653" s="1361">
        <f>IF($L3635="TC",0,IF($L3635="Nso",0,VLOOKUP($A3632,'Marks Entry'!$B$9:$FN$108,161,0)))</f>
        <v>1200</v>
      </c>
      <c r="G3653" s="1362"/>
      <c r="H3653" s="1363">
        <f>IF($L3635="TC",0,IF($L3635="Nso",0,VLOOKUP($A3632,'Marks Entry'!$B$9:$FN$108,162,0)))</f>
        <v>0</v>
      </c>
      <c r="I3653" s="1363"/>
      <c r="J3653" s="1364">
        <f>IF($L3635="TC",0,IF($L3635="Nso",0,VLOOKUP($A3632,'Marks Entry'!$B$9:$FN$108,163,0)))</f>
        <v>0</v>
      </c>
      <c r="K3653" s="1365"/>
      <c r="L3653" s="237" t="str">
        <f>IF($L3635="TC",0,IF($L3635="Nso",0,VLOOKUP($A3632,'Marks Entry'!$B$9:$FN$108,164,0)))</f>
        <v/>
      </c>
      <c r="M3653" s="237" t="str">
        <f>IF($L3635="TC",0,IF($L3635="Nso",0,VLOOKUP($A3632,'Marks Entry'!$B$9:$FN$108,165,0)))</f>
        <v/>
      </c>
      <c r="N3653" s="542" t="str">
        <f>IF($L3635="TC","TC",IF($L3635="Nso","NSO",VLOOKUP($A3632,'Marks Entry'!$B$9:$FN$108,166,0)))</f>
        <v>PROMOTED</v>
      </c>
      <c r="O3653" s="546" t="str">
        <f>IF($L3635="Nso",0,VLOOKUP($A3632,'Marks Entry'!$B$9:$FN$108,168,0))</f>
        <v/>
      </c>
      <c r="P3653" s="1007"/>
    </row>
    <row r="3654" spans="1:16" s="73" customFormat="1" ht="20.45" customHeight="1">
      <c r="A3654" s="1425"/>
      <c r="B3654" s="543" t="s">
        <v>210</v>
      </c>
      <c r="C3654" s="1332" t="s">
        <v>62</v>
      </c>
      <c r="D3654" s="1333"/>
      <c r="E3654" s="1333"/>
      <c r="F3654" s="1333"/>
      <c r="G3654" s="1333"/>
      <c r="H3654" s="1333"/>
      <c r="I3654" s="1334"/>
      <c r="J3654" s="1335" t="s">
        <v>63</v>
      </c>
      <c r="K3654" s="1335"/>
      <c r="L3654" s="1336"/>
      <c r="M3654" s="238">
        <f>IF($L3635="TC",0,IF($L3635="Nso",0,VLOOKUP($A3632,'Marks Entry'!$B$9:$FN$108,158,0)))</f>
        <v>0</v>
      </c>
      <c r="N3654" s="1337" t="s">
        <v>104</v>
      </c>
      <c r="O3654" s="1338"/>
      <c r="P3654" s="1007"/>
    </row>
    <row r="3655" spans="1:16" s="73" customFormat="1" ht="20.45" customHeight="1" thickBot="1">
      <c r="A3655" s="1425"/>
      <c r="B3655" s="543" t="s">
        <v>210</v>
      </c>
      <c r="C3655" s="1339" t="s">
        <v>57</v>
      </c>
      <c r="D3655" s="1340"/>
      <c r="E3655" s="1340"/>
      <c r="F3655" s="1341" t="s">
        <v>168</v>
      </c>
      <c r="G3655" s="1341"/>
      <c r="H3655" s="1341"/>
      <c r="I3655" s="523" t="s">
        <v>50</v>
      </c>
      <c r="J3655" s="1342" t="s">
        <v>64</v>
      </c>
      <c r="K3655" s="1342"/>
      <c r="L3655" s="1343"/>
      <c r="M3655" s="239">
        <f>IF($L3635="TC",0,IF($L3635="Nso",0,VLOOKUP($A3632,'Marks Entry'!$B$9:$FN$108,159,0)))</f>
        <v>0</v>
      </c>
      <c r="N3655" s="1344" t="str">
        <f>IF($L3635="TC",0,IF($L3635="Nso",0,VLOOKUP($A3632,'Marks Entry'!$B$9:$FN$108,160,0)))</f>
        <v/>
      </c>
      <c r="O3655" s="1345"/>
      <c r="P3655" s="1007"/>
    </row>
    <row r="3656" spans="1:16" s="73" customFormat="1" ht="20.45" customHeight="1">
      <c r="A3656" s="1425"/>
      <c r="B3656" s="543" t="s">
        <v>210</v>
      </c>
      <c r="C3656" s="1339"/>
      <c r="D3656" s="1340"/>
      <c r="E3656" s="1340"/>
      <c r="F3656" s="1341"/>
      <c r="G3656" s="1341"/>
      <c r="H3656" s="1341"/>
      <c r="I3656" s="524" t="s">
        <v>102</v>
      </c>
      <c r="J3656" s="1346" t="s">
        <v>65</v>
      </c>
      <c r="K3656" s="1346"/>
      <c r="L3656" s="1347"/>
      <c r="M3656" s="1348" t="str">
        <f>IF($L3635="TC",0,IF($L3635="Nso",0,VLOOKUP($A3632,'Marks Entry'!$B$9:$FN$108,169,0)))</f>
        <v>Need Improvement</v>
      </c>
      <c r="N3656" s="1348"/>
      <c r="O3656" s="1349"/>
      <c r="P3656" s="1007"/>
    </row>
    <row r="3657" spans="1:16" s="73" customFormat="1" ht="20.45" customHeight="1">
      <c r="A3657" s="1425"/>
      <c r="B3657" s="543" t="s">
        <v>210</v>
      </c>
      <c r="C3657" s="1397" t="str">
        <f>'Marks Entry'!$EB$3</f>
        <v>Work Exp.</v>
      </c>
      <c r="D3657" s="1398"/>
      <c r="E3657" s="1399"/>
      <c r="F3657" s="1400" t="str">
        <f>IF($L3635="TC",0,IF($L3635="Nso",0,VLOOKUP($A3632,'Marks Entry'!$B$9:$GM$108,186,0)))</f>
        <v>0/100</v>
      </c>
      <c r="G3657" s="1400"/>
      <c r="H3657" s="1400"/>
      <c r="I3657" s="59" t="str">
        <f>IF($L3635="TC",0,IF($L3635="Nso",0,VLOOKUP($A3632,'Marks Entry'!$B$9:$GM$108,139,0)))</f>
        <v>E</v>
      </c>
      <c r="J3657" s="1401" t="s">
        <v>81</v>
      </c>
      <c r="K3657" s="1401"/>
      <c r="L3657" s="1402"/>
      <c r="M3657" s="1403">
        <f>'Marks Entry'!$AA$2</f>
        <v>45041</v>
      </c>
      <c r="N3657" s="1403"/>
      <c r="O3657" s="1404"/>
      <c r="P3657" s="1007"/>
    </row>
    <row r="3658" spans="1:16" s="73" customFormat="1" ht="20.45" customHeight="1">
      <c r="A3658" s="1425"/>
      <c r="B3658" s="543" t="s">
        <v>210</v>
      </c>
      <c r="C3658" s="1405" t="str">
        <f>'Marks Entry'!$EK$3</f>
        <v>Art Edu.</v>
      </c>
      <c r="D3658" s="1400"/>
      <c r="E3658" s="1400"/>
      <c r="F3658" s="1406" t="str">
        <f>IF($L3635="TC",0,IF($L3635="Nso",0,VLOOKUP($A3632,'Marks Entry'!$B$9:$GM$108,190,0)))</f>
        <v>0/100</v>
      </c>
      <c r="G3658" s="1407"/>
      <c r="H3658" s="1408"/>
      <c r="I3658" s="59" t="str">
        <f>IF($L3635="TC",0,IF($L3635="Nso",0,VLOOKUP($A3632,'Marks Entry'!$B$9:$GM$108,148,0)))</f>
        <v>E</v>
      </c>
      <c r="J3658" s="1409"/>
      <c r="K3658" s="1409"/>
      <c r="L3658" s="1410"/>
      <c r="M3658" s="1410"/>
      <c r="N3658" s="1410"/>
      <c r="O3658" s="1411"/>
      <c r="P3658" s="1007"/>
    </row>
    <row r="3659" spans="1:16" s="73" customFormat="1" ht="20.45" customHeight="1">
      <c r="A3659" s="1425"/>
      <c r="B3659" s="543" t="s">
        <v>210</v>
      </c>
      <c r="C3659" s="1366" t="str">
        <f>'Marks Entry'!$ET$3</f>
        <v>HEALTH &amp; PHY. EDU.</v>
      </c>
      <c r="D3659" s="1367"/>
      <c r="E3659" s="1367"/>
      <c r="F3659" s="1368" t="str">
        <f>IF($L3635="TC",0,IF($L3635="Nso",0,VLOOKUP($A3632,'Marks Entry'!$B$9:$GM$108,194,0)))</f>
        <v>0/100</v>
      </c>
      <c r="G3659" s="1369"/>
      <c r="H3659" s="1370"/>
      <c r="I3659" s="59" t="str">
        <f>IF($L3635="TC",0,IF($L3635="Nso",0,VLOOKUP($A3632,'Marks Entry'!$B$9:$GM$108,157,0)))</f>
        <v>E</v>
      </c>
      <c r="J3659" s="1371" t="s">
        <v>77</v>
      </c>
      <c r="K3659" s="1372"/>
      <c r="L3659" s="1373"/>
      <c r="M3659" s="1377"/>
      <c r="N3659" s="1372"/>
      <c r="O3659" s="1378"/>
      <c r="P3659" s="1007"/>
    </row>
    <row r="3660" spans="1:16" s="73" customFormat="1" ht="20.45" customHeight="1">
      <c r="A3660" s="1425"/>
      <c r="B3660" s="543" t="s">
        <v>210</v>
      </c>
      <c r="C3660" s="1381" t="s">
        <v>66</v>
      </c>
      <c r="D3660" s="1382"/>
      <c r="E3660" s="1382"/>
      <c r="F3660" s="1382"/>
      <c r="G3660" s="1382"/>
      <c r="H3660" s="1382"/>
      <c r="I3660" s="1383"/>
      <c r="J3660" s="1374"/>
      <c r="K3660" s="1375"/>
      <c r="L3660" s="1376"/>
      <c r="M3660" s="1379"/>
      <c r="N3660" s="1375"/>
      <c r="O3660" s="1380"/>
      <c r="P3660" s="1007"/>
    </row>
    <row r="3661" spans="1:16" s="73" customFormat="1" ht="20.45" customHeight="1" thickBot="1">
      <c r="A3661" s="1425"/>
      <c r="B3661" s="543" t="s">
        <v>210</v>
      </c>
      <c r="C3661" s="60" t="s">
        <v>67</v>
      </c>
      <c r="D3661" s="1384" t="s">
        <v>72</v>
      </c>
      <c r="E3661" s="1385"/>
      <c r="F3661" s="1384" t="s">
        <v>73</v>
      </c>
      <c r="G3661" s="1386"/>
      <c r="H3661" s="1386"/>
      <c r="I3661" s="1387"/>
      <c r="J3661" s="1388" t="s">
        <v>78</v>
      </c>
      <c r="K3661" s="1389"/>
      <c r="L3661" s="1389"/>
      <c r="M3661" s="1389"/>
      <c r="N3661" s="1389"/>
      <c r="O3661" s="1390"/>
      <c r="P3661" s="1007"/>
    </row>
    <row r="3662" spans="1:16" s="73" customFormat="1" ht="20.45" customHeight="1">
      <c r="A3662" s="1425"/>
      <c r="B3662" s="543" t="s">
        <v>210</v>
      </c>
      <c r="C3662" s="690" t="s">
        <v>68</v>
      </c>
      <c r="D3662" s="1328" t="s">
        <v>211</v>
      </c>
      <c r="E3662" s="1327"/>
      <c r="F3662" s="1394" t="s">
        <v>74</v>
      </c>
      <c r="G3662" s="1395"/>
      <c r="H3662" s="1395"/>
      <c r="I3662" s="1396"/>
      <c r="J3662" s="1391"/>
      <c r="K3662" s="1392"/>
      <c r="L3662" s="1392"/>
      <c r="M3662" s="1392"/>
      <c r="N3662" s="1392"/>
      <c r="O3662" s="1393"/>
      <c r="P3662" s="1007"/>
    </row>
    <row r="3663" spans="1:16" s="73" customFormat="1" ht="20.45" customHeight="1">
      <c r="A3663" s="1425"/>
      <c r="B3663" s="543" t="s">
        <v>210</v>
      </c>
      <c r="C3663" s="689" t="s">
        <v>69</v>
      </c>
      <c r="D3663" s="1275" t="s">
        <v>212</v>
      </c>
      <c r="E3663" s="1274"/>
      <c r="F3663" s="1413" t="s">
        <v>75</v>
      </c>
      <c r="G3663" s="1414"/>
      <c r="H3663" s="1414"/>
      <c r="I3663" s="1415"/>
      <c r="J3663" s="1391"/>
      <c r="K3663" s="1392"/>
      <c r="L3663" s="1392"/>
      <c r="M3663" s="1392"/>
      <c r="N3663" s="1392"/>
      <c r="O3663" s="1393"/>
      <c r="P3663" s="1007"/>
    </row>
    <row r="3664" spans="1:16" s="73" customFormat="1" ht="20.45" customHeight="1">
      <c r="A3664" s="1425"/>
      <c r="B3664" s="543" t="s">
        <v>210</v>
      </c>
      <c r="C3664" s="689" t="s">
        <v>71</v>
      </c>
      <c r="D3664" s="1275" t="s">
        <v>213</v>
      </c>
      <c r="E3664" s="1274"/>
      <c r="F3664" s="1413" t="s">
        <v>76</v>
      </c>
      <c r="G3664" s="1414"/>
      <c r="H3664" s="1414"/>
      <c r="I3664" s="1415"/>
      <c r="J3664" s="1416" t="s">
        <v>90</v>
      </c>
      <c r="K3664" s="1417"/>
      <c r="L3664" s="1417"/>
      <c r="M3664" s="1417"/>
      <c r="N3664" s="1417"/>
      <c r="O3664" s="1418"/>
      <c r="P3664" s="1007"/>
    </row>
    <row r="3665" spans="1:16" s="73" customFormat="1" ht="20.45" customHeight="1">
      <c r="A3665" s="1425"/>
      <c r="B3665" s="543" t="s">
        <v>210</v>
      </c>
      <c r="C3665" s="689" t="s">
        <v>70</v>
      </c>
      <c r="D3665" s="1275" t="s">
        <v>214</v>
      </c>
      <c r="E3665" s="1274"/>
      <c r="F3665" s="1413" t="s">
        <v>103</v>
      </c>
      <c r="G3665" s="1414"/>
      <c r="H3665" s="1414"/>
      <c r="I3665" s="1415"/>
      <c r="J3665" s="1416"/>
      <c r="K3665" s="1417"/>
      <c r="L3665" s="1417"/>
      <c r="M3665" s="1417"/>
      <c r="N3665" s="1417"/>
      <c r="O3665" s="1418"/>
      <c r="P3665" s="1007"/>
    </row>
    <row r="3666" spans="1:16" s="73" customFormat="1" ht="20.45" customHeight="1" thickBot="1">
      <c r="A3666" s="1425"/>
      <c r="B3666" s="547" t="s">
        <v>210</v>
      </c>
      <c r="C3666" s="548" t="s">
        <v>153</v>
      </c>
      <c r="D3666" s="1281" t="s">
        <v>215</v>
      </c>
      <c r="E3666" s="1280"/>
      <c r="F3666" s="1422" t="s">
        <v>216</v>
      </c>
      <c r="G3666" s="1423"/>
      <c r="H3666" s="1423"/>
      <c r="I3666" s="1424"/>
      <c r="J3666" s="1419"/>
      <c r="K3666" s="1420"/>
      <c r="L3666" s="1420"/>
      <c r="M3666" s="1420"/>
      <c r="N3666" s="1420"/>
      <c r="O3666" s="1421"/>
      <c r="P3666" s="1007"/>
    </row>
    <row r="3667" spans="1:16" s="73" customFormat="1" ht="9.75" customHeight="1">
      <c r="A3667" s="1303"/>
      <c r="B3667" s="1303"/>
      <c r="C3667" s="1303"/>
      <c r="D3667" s="1303"/>
      <c r="E3667" s="1303"/>
      <c r="F3667" s="1303"/>
      <c r="G3667" s="1303"/>
      <c r="H3667" s="1303"/>
      <c r="I3667" s="1303"/>
      <c r="J3667" s="1303"/>
      <c r="K3667" s="1303"/>
      <c r="L3667" s="1303"/>
      <c r="M3667" s="1303"/>
      <c r="N3667" s="1303"/>
      <c r="O3667" s="1303"/>
      <c r="P3667" s="1303"/>
    </row>
    <row r="3668" spans="1:16" hidden="1"/>
    <row r="3669" spans="1:16" hidden="1"/>
    <row r="3670" spans="1:16" hidden="1"/>
    <row r="3671" spans="1:16" hidden="1"/>
    <row r="3672" spans="1:16" hidden="1"/>
    <row r="3673" spans="1:16" hidden="1"/>
    <row r="3674" spans="1:16" hidden="1"/>
    <row r="3675" spans="1:16" hidden="1"/>
    <row r="3676" spans="1:16" hidden="1"/>
    <row r="3677" spans="1:16" hidden="1"/>
    <row r="3678" spans="1:16" hidden="1"/>
    <row r="3679" spans="1:16" hidden="1"/>
    <row r="3680" spans="1:16" hidden="1"/>
    <row r="3681" hidden="1"/>
    <row r="3682" hidden="1"/>
    <row r="3683" hidden="1"/>
    <row r="3684" hidden="1"/>
    <row r="3685" hidden="1"/>
    <row r="3686" hidden="1"/>
    <row r="3687" hidden="1"/>
    <row r="3688" hidden="1"/>
    <row r="3689" hidden="1"/>
    <row r="3690" hidden="1"/>
    <row r="3691" hidden="1"/>
    <row r="3692" hidden="1"/>
    <row r="3693" hidden="1"/>
    <row r="3694" hidden="1"/>
    <row r="3695" hidden="1"/>
    <row r="3696" hidden="1"/>
    <row r="3697" hidden="1"/>
    <row r="3698" hidden="1"/>
    <row r="3699" hidden="1"/>
    <row r="3700" hidden="1"/>
    <row r="3701" hidden="1"/>
    <row r="3702" hidden="1"/>
    <row r="3703" hidden="1"/>
    <row r="3704" hidden="1"/>
    <row r="3705" hidden="1"/>
    <row r="3706" hidden="1"/>
    <row r="3707" hidden="1"/>
    <row r="3708" hidden="1"/>
    <row r="3709" hidden="1"/>
    <row r="3710" hidden="1"/>
    <row r="3711" hidden="1"/>
    <row r="3712" hidden="1"/>
    <row r="3713" hidden="1"/>
    <row r="3714" hidden="1"/>
    <row r="3715" hidden="1"/>
    <row r="3716" hidden="1"/>
    <row r="3717" hidden="1"/>
    <row r="3718" hidden="1"/>
    <row r="3719" hidden="1"/>
    <row r="3720" hidden="1"/>
    <row r="3721" hidden="1"/>
    <row r="3722" hidden="1"/>
    <row r="3723" hidden="1"/>
    <row r="3724" hidden="1"/>
    <row r="3725" hidden="1"/>
    <row r="3726" hidden="1"/>
    <row r="3727" hidden="1"/>
    <row r="3728" hidden="1"/>
    <row r="3729" hidden="1"/>
    <row r="3730" hidden="1"/>
    <row r="3731" hidden="1"/>
    <row r="3732" hidden="1"/>
    <row r="3733" hidden="1"/>
    <row r="3734" hidden="1"/>
    <row r="3735" hidden="1"/>
    <row r="3736" hidden="1"/>
    <row r="3737" hidden="1"/>
    <row r="3738" hidden="1"/>
    <row r="3739" hidden="1"/>
    <row r="3740" hidden="1"/>
    <row r="3741" hidden="1"/>
    <row r="3742" hidden="1"/>
    <row r="3743" hidden="1"/>
    <row r="3744" hidden="1"/>
    <row r="3745" hidden="1"/>
    <row r="3746" hidden="1"/>
    <row r="3747" hidden="1"/>
    <row r="3748" hidden="1"/>
    <row r="3749" hidden="1"/>
    <row r="3750" hidden="1"/>
    <row r="3751" hidden="1"/>
    <row r="3752" hidden="1"/>
    <row r="3753" hidden="1"/>
    <row r="3754" hidden="1"/>
    <row r="3755" hidden="1"/>
    <row r="3756" hidden="1"/>
    <row r="3757" hidden="1"/>
    <row r="3758" hidden="1"/>
    <row r="3759" hidden="1"/>
    <row r="3760" hidden="1"/>
    <row r="3761" hidden="1"/>
    <row r="3762" hidden="1"/>
    <row r="3763" hidden="1"/>
    <row r="3764" hidden="1"/>
    <row r="3765" hidden="1"/>
    <row r="3766" hidden="1"/>
    <row r="3767" hidden="1"/>
    <row r="3768" hidden="1"/>
    <row r="3769" hidden="1"/>
    <row r="3770" hidden="1"/>
    <row r="3771" hidden="1"/>
    <row r="3772" hidden="1"/>
    <row r="3773" hidden="1"/>
    <row r="3774" hidden="1"/>
    <row r="3775" hidden="1"/>
    <row r="3776" hidden="1"/>
    <row r="3777" hidden="1"/>
    <row r="3778" hidden="1"/>
    <row r="3779" hidden="1"/>
    <row r="3780" hidden="1"/>
    <row r="3781" hidden="1"/>
    <row r="3782" hidden="1"/>
    <row r="3783" hidden="1"/>
    <row r="3784" hidden="1"/>
    <row r="3785" hidden="1"/>
    <row r="3786" hidden="1"/>
    <row r="3787" hidden="1"/>
    <row r="3788" hidden="1"/>
    <row r="3789" hidden="1"/>
    <row r="3790" hidden="1"/>
    <row r="3791" hidden="1"/>
    <row r="3792" hidden="1"/>
    <row r="3793" hidden="1"/>
    <row r="3794" hidden="1"/>
    <row r="3795" hidden="1"/>
    <row r="3796" hidden="1"/>
    <row r="3797" hidden="1"/>
    <row r="3798" hidden="1"/>
    <row r="3799" hidden="1"/>
    <row r="3800" hidden="1"/>
    <row r="3801" hidden="1"/>
    <row r="3802" hidden="1"/>
    <row r="3803" hidden="1"/>
    <row r="3804" hidden="1"/>
    <row r="3805" hidden="1"/>
    <row r="3806" hidden="1"/>
    <row r="3807" hidden="1"/>
    <row r="3808" hidden="1"/>
    <row r="3809" hidden="1"/>
    <row r="3810" hidden="1"/>
    <row r="3811" hidden="1"/>
    <row r="3812" hidden="1"/>
    <row r="3813" hidden="1"/>
    <row r="3814" hidden="1"/>
    <row r="3815" hidden="1"/>
    <row r="3816" hidden="1"/>
    <row r="3817" hidden="1"/>
    <row r="3818" hidden="1"/>
    <row r="3819" hidden="1"/>
    <row r="3820" hidden="1"/>
    <row r="3821" hidden="1"/>
    <row r="3822" hidden="1"/>
    <row r="3823" hidden="1"/>
    <row r="3824" hidden="1"/>
    <row r="3825" hidden="1"/>
    <row r="3826" hidden="1"/>
    <row r="3827" hidden="1"/>
    <row r="3828" hidden="1"/>
    <row r="3829" hidden="1"/>
    <row r="3830" hidden="1"/>
    <row r="3831" hidden="1"/>
    <row r="3832" hidden="1"/>
    <row r="3833" hidden="1"/>
    <row r="3834" hidden="1"/>
    <row r="3835" hidden="1"/>
    <row r="3836" hidden="1"/>
    <row r="3837" hidden="1"/>
    <row r="3838" hidden="1"/>
    <row r="3839" hidden="1"/>
    <row r="3840" hidden="1"/>
    <row r="3841" hidden="1"/>
    <row r="3842" hidden="1"/>
    <row r="3843" hidden="1"/>
    <row r="3844" hidden="1"/>
    <row r="3845" hidden="1"/>
    <row r="3846" hidden="1"/>
    <row r="3847" hidden="1"/>
    <row r="3848" hidden="1"/>
    <row r="3849" hidden="1"/>
    <row r="3850" hidden="1"/>
    <row r="3851" hidden="1"/>
    <row r="3852" hidden="1"/>
    <row r="3853" hidden="1"/>
    <row r="3854" hidden="1"/>
    <row r="3855" hidden="1"/>
    <row r="3856" hidden="1"/>
    <row r="3857" hidden="1"/>
    <row r="3858" hidden="1"/>
    <row r="3859" hidden="1"/>
    <row r="3860" hidden="1"/>
    <row r="3861" hidden="1"/>
    <row r="3862" hidden="1"/>
    <row r="3863" hidden="1"/>
    <row r="3864" hidden="1"/>
    <row r="3865" hidden="1"/>
    <row r="3866" hidden="1"/>
    <row r="3867" hidden="1"/>
    <row r="3868" hidden="1"/>
    <row r="3869" hidden="1"/>
    <row r="3870" hidden="1"/>
    <row r="3871" hidden="1"/>
    <row r="3872" hidden="1"/>
    <row r="3873" hidden="1"/>
    <row r="3874" hidden="1"/>
    <row r="3875" hidden="1"/>
    <row r="3876" hidden="1"/>
    <row r="3877" hidden="1"/>
    <row r="3878" hidden="1"/>
    <row r="3879" hidden="1"/>
    <row r="3880" hidden="1"/>
    <row r="3881" hidden="1"/>
    <row r="3882" hidden="1"/>
    <row r="3883" hidden="1"/>
    <row r="3884" hidden="1"/>
    <row r="3885" hidden="1"/>
    <row r="3886" hidden="1"/>
    <row r="3887" hidden="1"/>
    <row r="3888" hidden="1"/>
    <row r="3889" hidden="1"/>
    <row r="3890" hidden="1"/>
    <row r="3891" hidden="1"/>
    <row r="3892" hidden="1"/>
    <row r="3893" hidden="1"/>
    <row r="3894" hidden="1"/>
    <row r="3895" hidden="1"/>
    <row r="3896" hidden="1"/>
    <row r="3897" hidden="1"/>
    <row r="3898" hidden="1"/>
    <row r="3899" hidden="1"/>
    <row r="3900" hidden="1"/>
    <row r="3901" hidden="1"/>
    <row r="3902" hidden="1"/>
    <row r="3903" hidden="1"/>
    <row r="3904" hidden="1"/>
    <row r="3905" hidden="1"/>
    <row r="3906" hidden="1"/>
    <row r="3907" hidden="1"/>
    <row r="3908" hidden="1"/>
    <row r="3909" hidden="1"/>
    <row r="3910" hidden="1"/>
    <row r="3911" hidden="1"/>
    <row r="3912" hidden="1"/>
    <row r="3913" hidden="1"/>
    <row r="3914" hidden="1"/>
    <row r="3915" hidden="1"/>
    <row r="3916" hidden="1"/>
    <row r="3917" hidden="1"/>
    <row r="3918" hidden="1"/>
    <row r="3919" hidden="1"/>
    <row r="3920" hidden="1"/>
    <row r="3921" hidden="1"/>
    <row r="3922" hidden="1"/>
    <row r="3923" hidden="1"/>
    <row r="3924" hidden="1"/>
    <row r="3925" hidden="1"/>
    <row r="3926" hidden="1"/>
    <row r="3927" hidden="1"/>
    <row r="3928" hidden="1"/>
    <row r="3929" hidden="1"/>
    <row r="3930" hidden="1"/>
    <row r="3931" hidden="1"/>
    <row r="3932" hidden="1"/>
    <row r="3933" hidden="1"/>
    <row r="3934" hidden="1"/>
    <row r="3935" hidden="1"/>
    <row r="3936" hidden="1"/>
    <row r="3937" hidden="1"/>
    <row r="3938" hidden="1"/>
    <row r="3939" hidden="1"/>
    <row r="3940" hidden="1"/>
    <row r="3941" hidden="1"/>
    <row r="3942" hidden="1"/>
    <row r="3943" hidden="1"/>
    <row r="3944" hidden="1"/>
    <row r="3945" hidden="1"/>
    <row r="3946" hidden="1"/>
    <row r="3947" hidden="1"/>
    <row r="3948" hidden="1"/>
    <row r="3949" hidden="1"/>
    <row r="3950" hidden="1"/>
    <row r="3951" hidden="1"/>
    <row r="3952" hidden="1"/>
    <row r="3953" hidden="1"/>
    <row r="3954" hidden="1"/>
    <row r="3955" hidden="1"/>
    <row r="3956" hidden="1"/>
    <row r="3957" hidden="1"/>
    <row r="3958" hidden="1"/>
    <row r="3959" hidden="1"/>
    <row r="3960" hidden="1"/>
    <row r="3961" hidden="1"/>
    <row r="3962" hidden="1"/>
    <row r="3963" hidden="1"/>
    <row r="3964" hidden="1"/>
    <row r="3965" hidden="1"/>
    <row r="3966" hidden="1"/>
    <row r="3967" hidden="1"/>
    <row r="3968" hidden="1"/>
    <row r="3969" hidden="1"/>
    <row r="3970" hidden="1"/>
    <row r="3971" hidden="1"/>
    <row r="3972" hidden="1"/>
    <row r="3973" hidden="1"/>
    <row r="3974" hidden="1"/>
    <row r="3975" hidden="1"/>
    <row r="3976" hidden="1"/>
    <row r="3977" hidden="1"/>
    <row r="3978" hidden="1"/>
    <row r="3979" hidden="1"/>
    <row r="3980" hidden="1"/>
    <row r="3981" hidden="1"/>
    <row r="3982" hidden="1"/>
    <row r="3983" hidden="1"/>
    <row r="3984" hidden="1"/>
    <row r="3985" hidden="1"/>
    <row r="3986" hidden="1"/>
    <row r="3987" hidden="1"/>
    <row r="3988" hidden="1"/>
    <row r="3989" hidden="1"/>
    <row r="3990" hidden="1"/>
    <row r="3991" hidden="1"/>
    <row r="3992" hidden="1"/>
    <row r="3993" hidden="1"/>
    <row r="3994" hidden="1"/>
    <row r="3995" hidden="1"/>
    <row r="3996" hidden="1"/>
    <row r="3997" hidden="1"/>
    <row r="3998" hidden="1"/>
    <row r="3999" hidden="1"/>
    <row r="4000" hidden="1"/>
    <row r="4001" hidden="1"/>
    <row r="4002" hidden="1"/>
    <row r="4003" hidden="1"/>
    <row r="4004" hidden="1"/>
    <row r="4005" hidden="1"/>
    <row r="4006" hidden="1"/>
    <row r="4007" hidden="1"/>
    <row r="4008" hidden="1"/>
    <row r="4009" hidden="1"/>
    <row r="4010" hidden="1"/>
    <row r="4011" hidden="1"/>
    <row r="4012" hidden="1"/>
    <row r="4013" hidden="1"/>
    <row r="4014" hidden="1"/>
    <row r="4015" hidden="1"/>
    <row r="4016" hidden="1"/>
    <row r="4017" hidden="1"/>
    <row r="4018" hidden="1"/>
    <row r="4019" hidden="1"/>
    <row r="4020" hidden="1"/>
    <row r="4021" hidden="1"/>
    <row r="4022" hidden="1"/>
    <row r="4023" hidden="1"/>
    <row r="4024" hidden="1"/>
    <row r="4025" hidden="1"/>
    <row r="4026" hidden="1"/>
    <row r="4027" hidden="1"/>
    <row r="4028" hidden="1"/>
    <row r="4029" hidden="1"/>
    <row r="4030" hidden="1"/>
    <row r="4031" hidden="1"/>
    <row r="4032" hidden="1"/>
    <row r="4033" hidden="1"/>
    <row r="4034" hidden="1"/>
    <row r="4035" hidden="1"/>
    <row r="4036" hidden="1"/>
    <row r="4037" hidden="1"/>
    <row r="4038" hidden="1"/>
    <row r="4039" hidden="1"/>
    <row r="4040" hidden="1"/>
    <row r="4041" hidden="1"/>
    <row r="4042" hidden="1"/>
    <row r="4043" hidden="1"/>
    <row r="4044" hidden="1"/>
    <row r="4045" hidden="1"/>
    <row r="4046" hidden="1"/>
    <row r="4047" hidden="1"/>
    <row r="4048" hidden="1"/>
    <row r="4049" hidden="1"/>
    <row r="4050" hidden="1"/>
    <row r="4051" hidden="1"/>
    <row r="4052" hidden="1"/>
    <row r="4053" hidden="1"/>
    <row r="4054" hidden="1"/>
    <row r="4055" hidden="1"/>
    <row r="4056" hidden="1"/>
    <row r="4057" hidden="1"/>
    <row r="4058" hidden="1"/>
    <row r="4059" hidden="1"/>
    <row r="4060" hidden="1"/>
    <row r="4061" hidden="1"/>
    <row r="4062" hidden="1"/>
    <row r="4063" hidden="1"/>
    <row r="4064" hidden="1"/>
    <row r="4065" hidden="1"/>
    <row r="4066" hidden="1"/>
    <row r="4067" hidden="1"/>
    <row r="4068" hidden="1"/>
    <row r="4069" hidden="1"/>
    <row r="4070" hidden="1"/>
    <row r="4071" hidden="1"/>
    <row r="4072" hidden="1"/>
    <row r="4073" hidden="1"/>
    <row r="4074" hidden="1"/>
    <row r="4075" hidden="1"/>
    <row r="4076" hidden="1"/>
    <row r="4077" hidden="1"/>
    <row r="4078" hidden="1"/>
    <row r="4079" hidden="1"/>
    <row r="4080" hidden="1"/>
    <row r="4081" hidden="1"/>
    <row r="4082" hidden="1"/>
    <row r="4083" hidden="1"/>
    <row r="4084" hidden="1"/>
    <row r="4085" hidden="1"/>
    <row r="4086" hidden="1"/>
    <row r="4087" hidden="1"/>
    <row r="4088" hidden="1"/>
    <row r="4089" hidden="1"/>
    <row r="4090" hidden="1"/>
    <row r="4091" hidden="1"/>
    <row r="4092" hidden="1"/>
    <row r="4093" hidden="1"/>
    <row r="4094" hidden="1"/>
    <row r="4095" hidden="1"/>
    <row r="4096" hidden="1"/>
    <row r="4097" hidden="1"/>
    <row r="4098" hidden="1"/>
    <row r="4099" hidden="1"/>
    <row r="4100" hidden="1"/>
    <row r="4101" hidden="1"/>
    <row r="4102" hidden="1"/>
    <row r="4103" hidden="1"/>
    <row r="4104" hidden="1"/>
    <row r="4105" hidden="1"/>
    <row r="4106" hidden="1"/>
    <row r="4107" hidden="1"/>
    <row r="4108" hidden="1"/>
    <row r="4109" hidden="1"/>
    <row r="4110" hidden="1"/>
    <row r="4111" hidden="1"/>
    <row r="4112" hidden="1"/>
    <row r="4113" hidden="1"/>
    <row r="4114" hidden="1"/>
    <row r="4115" hidden="1"/>
    <row r="4116" hidden="1"/>
    <row r="4117" hidden="1"/>
    <row r="4118" hidden="1"/>
    <row r="4119" hidden="1"/>
    <row r="4120" hidden="1"/>
    <row r="4121" hidden="1"/>
    <row r="4122" hidden="1"/>
    <row r="4123" hidden="1"/>
    <row r="4124" hidden="1"/>
    <row r="4125" hidden="1"/>
    <row r="4126" hidden="1"/>
    <row r="4127" hidden="1"/>
    <row r="4128" hidden="1"/>
    <row r="4129" hidden="1"/>
    <row r="4130" hidden="1"/>
    <row r="4131" hidden="1"/>
    <row r="4132" hidden="1"/>
    <row r="4133" hidden="1"/>
    <row r="4134" hidden="1"/>
    <row r="4135" hidden="1"/>
    <row r="4136" hidden="1"/>
    <row r="4137" hidden="1"/>
    <row r="4138" hidden="1"/>
    <row r="4139" hidden="1"/>
    <row r="4140" hidden="1"/>
    <row r="4141" hidden="1"/>
    <row r="4142" hidden="1"/>
    <row r="4143" hidden="1"/>
    <row r="4144" hidden="1"/>
    <row r="4145" hidden="1"/>
    <row r="4146" hidden="1"/>
    <row r="4147" hidden="1"/>
    <row r="4148" hidden="1"/>
    <row r="4149" hidden="1"/>
    <row r="4150" hidden="1"/>
    <row r="4151" hidden="1"/>
    <row r="4152" hidden="1"/>
    <row r="4153" hidden="1"/>
    <row r="4154" hidden="1"/>
    <row r="4155" hidden="1"/>
    <row r="4156" hidden="1"/>
    <row r="4157" hidden="1"/>
    <row r="4158" hidden="1"/>
    <row r="4159" hidden="1"/>
    <row r="4160" hidden="1"/>
    <row r="4161" hidden="1"/>
    <row r="4162" hidden="1"/>
    <row r="4163" hidden="1"/>
    <row r="4164" hidden="1"/>
    <row r="4165" hidden="1"/>
    <row r="4166" hidden="1"/>
    <row r="4167" hidden="1"/>
    <row r="4168" hidden="1"/>
    <row r="4169" hidden="1"/>
    <row r="4170" hidden="1"/>
    <row r="4171" hidden="1"/>
    <row r="4172" hidden="1"/>
    <row r="4173" hidden="1"/>
    <row r="4174" hidden="1"/>
    <row r="4175" hidden="1"/>
    <row r="4176" hidden="1"/>
    <row r="4177" hidden="1"/>
    <row r="4178" hidden="1"/>
    <row r="4179" hidden="1"/>
    <row r="4180" hidden="1"/>
    <row r="4181" hidden="1"/>
    <row r="4182" hidden="1"/>
    <row r="4183" hidden="1"/>
    <row r="4184" hidden="1"/>
    <row r="4185" hidden="1"/>
    <row r="4186" hidden="1"/>
    <row r="4187" hidden="1"/>
    <row r="4188" hidden="1"/>
    <row r="4189" hidden="1"/>
    <row r="4190" hidden="1"/>
    <row r="4191" hidden="1"/>
    <row r="4192" hidden="1"/>
    <row r="4193" hidden="1"/>
    <row r="4194" hidden="1"/>
    <row r="4195" hidden="1"/>
    <row r="4196" hidden="1"/>
    <row r="4197" hidden="1"/>
    <row r="4198" hidden="1"/>
    <row r="4199" hidden="1"/>
    <row r="4200" hidden="1"/>
    <row r="4201" hidden="1"/>
    <row r="4202" hidden="1"/>
    <row r="4203" hidden="1"/>
    <row r="4204" hidden="1"/>
    <row r="4205" hidden="1"/>
    <row r="4206" hidden="1"/>
    <row r="4207" hidden="1"/>
    <row r="4208" hidden="1"/>
    <row r="4209" hidden="1"/>
    <row r="4210" hidden="1"/>
    <row r="4211" hidden="1"/>
    <row r="4212" hidden="1"/>
    <row r="4213" hidden="1"/>
    <row r="4214" hidden="1"/>
    <row r="4215" hidden="1"/>
    <row r="4216" hidden="1"/>
    <row r="4217" hidden="1"/>
    <row r="4218" hidden="1"/>
    <row r="4219" hidden="1"/>
    <row r="4220" hidden="1"/>
    <row r="4221" hidden="1"/>
    <row r="4222" hidden="1"/>
    <row r="4223" hidden="1"/>
    <row r="4224" hidden="1"/>
    <row r="4225" hidden="1"/>
    <row r="4226" hidden="1"/>
    <row r="4227" hidden="1"/>
    <row r="4228" hidden="1"/>
    <row r="4229" hidden="1"/>
    <row r="4230" hidden="1"/>
    <row r="4231" hidden="1"/>
    <row r="4232" hidden="1"/>
    <row r="4233" hidden="1"/>
    <row r="4234" hidden="1"/>
    <row r="4235" hidden="1"/>
    <row r="4236" hidden="1"/>
    <row r="4237" hidden="1"/>
    <row r="4238" hidden="1"/>
    <row r="4239" hidden="1"/>
    <row r="4240" hidden="1"/>
    <row r="4241" hidden="1"/>
    <row r="4242" hidden="1"/>
    <row r="4243" hidden="1"/>
    <row r="4244" hidden="1"/>
    <row r="4245" hidden="1"/>
    <row r="4246" hidden="1"/>
    <row r="4247" hidden="1"/>
    <row r="4248" hidden="1"/>
    <row r="4249" hidden="1"/>
    <row r="4250" hidden="1"/>
    <row r="4251" hidden="1"/>
    <row r="4252" hidden="1"/>
    <row r="4253" hidden="1"/>
    <row r="4254" hidden="1"/>
    <row r="4255" hidden="1"/>
    <row r="4256" hidden="1"/>
    <row r="4257" hidden="1"/>
    <row r="4258" hidden="1"/>
    <row r="4259" hidden="1"/>
    <row r="4260" hidden="1"/>
    <row r="4261" hidden="1"/>
    <row r="4262" hidden="1"/>
    <row r="4263" hidden="1"/>
    <row r="4264" hidden="1"/>
    <row r="4265" hidden="1"/>
    <row r="4266" hidden="1"/>
    <row r="4267" hidden="1"/>
    <row r="4268" hidden="1"/>
    <row r="4269" hidden="1"/>
    <row r="4270" hidden="1"/>
    <row r="4271" hidden="1"/>
    <row r="4272" hidden="1"/>
    <row r="4273" hidden="1"/>
    <row r="4274" hidden="1"/>
    <row r="4275" hidden="1"/>
    <row r="4276" hidden="1"/>
    <row r="4277" hidden="1"/>
    <row r="4278" hidden="1"/>
    <row r="4279" hidden="1"/>
    <row r="4280" hidden="1"/>
    <row r="4281" hidden="1"/>
    <row r="4282" hidden="1"/>
    <row r="4283" hidden="1"/>
    <row r="4284" hidden="1"/>
    <row r="4285" hidden="1"/>
    <row r="4286" hidden="1"/>
    <row r="4287" hidden="1"/>
    <row r="4288" hidden="1"/>
    <row r="4289" hidden="1"/>
    <row r="4290" hidden="1"/>
    <row r="4291" hidden="1"/>
    <row r="4292" hidden="1"/>
    <row r="4293" hidden="1"/>
    <row r="4294" hidden="1"/>
    <row r="4295" hidden="1"/>
    <row r="4296" hidden="1"/>
    <row r="4297" hidden="1"/>
    <row r="4298" hidden="1"/>
    <row r="4299" hidden="1"/>
    <row r="4300" hidden="1"/>
    <row r="4301" hidden="1"/>
    <row r="4302" hidden="1"/>
    <row r="4303" hidden="1"/>
    <row r="4304" hidden="1"/>
    <row r="4305" hidden="1"/>
    <row r="4306" hidden="1"/>
    <row r="4307" hidden="1"/>
    <row r="4308" hidden="1"/>
    <row r="4309" hidden="1"/>
    <row r="4310" hidden="1"/>
    <row r="4311" hidden="1"/>
    <row r="4312" hidden="1"/>
    <row r="4313" hidden="1"/>
    <row r="4314" hidden="1"/>
    <row r="4315" hidden="1"/>
    <row r="4316" hidden="1"/>
    <row r="4317" hidden="1"/>
    <row r="4318" hidden="1"/>
    <row r="4319" hidden="1"/>
    <row r="4320" hidden="1"/>
    <row r="4321" hidden="1"/>
    <row r="4322" hidden="1"/>
    <row r="4323" hidden="1"/>
    <row r="4324" hidden="1"/>
    <row r="4325" hidden="1"/>
    <row r="4326" hidden="1"/>
    <row r="4327" hidden="1"/>
    <row r="4328" hidden="1"/>
    <row r="4329" hidden="1"/>
    <row r="4330" hidden="1"/>
    <row r="4331" hidden="1"/>
    <row r="4332" hidden="1"/>
    <row r="4333" hidden="1"/>
    <row r="4334" hidden="1"/>
    <row r="4335" hidden="1"/>
    <row r="4336" hidden="1"/>
    <row r="4337" hidden="1"/>
    <row r="4338" hidden="1"/>
    <row r="4339" hidden="1"/>
    <row r="4340" hidden="1"/>
    <row r="4341" hidden="1"/>
    <row r="4342" hidden="1"/>
    <row r="4343" hidden="1"/>
    <row r="4344" hidden="1"/>
    <row r="4345" hidden="1"/>
    <row r="4346" hidden="1"/>
    <row r="4347" hidden="1"/>
    <row r="4348" hidden="1"/>
    <row r="4349" hidden="1"/>
    <row r="4350" hidden="1"/>
    <row r="4351" hidden="1"/>
    <row r="4352" hidden="1"/>
    <row r="4353" hidden="1"/>
    <row r="4354" hidden="1"/>
    <row r="4355" hidden="1"/>
    <row r="4356" hidden="1"/>
    <row r="4357" hidden="1"/>
    <row r="4358" hidden="1"/>
    <row r="4359" hidden="1"/>
    <row r="4360" hidden="1"/>
    <row r="4361" hidden="1"/>
    <row r="4362" hidden="1"/>
    <row r="4363" hidden="1"/>
    <row r="4364" hidden="1"/>
    <row r="4365" hidden="1"/>
    <row r="4366" hidden="1"/>
    <row r="4367" hidden="1"/>
    <row r="4368" hidden="1"/>
    <row r="4369" hidden="1"/>
    <row r="4370" hidden="1"/>
    <row r="4371" hidden="1"/>
    <row r="4372" hidden="1"/>
    <row r="4373" hidden="1"/>
    <row r="4374" hidden="1"/>
    <row r="4375" hidden="1"/>
    <row r="4376" hidden="1"/>
    <row r="4377" hidden="1"/>
    <row r="4378" hidden="1"/>
    <row r="4379" hidden="1"/>
    <row r="4380" hidden="1"/>
    <row r="4381" hidden="1"/>
    <row r="4382" hidden="1"/>
    <row r="4383" hidden="1"/>
    <row r="4384" hidden="1"/>
    <row r="4385" hidden="1"/>
    <row r="4386" hidden="1"/>
    <row r="4387" hidden="1"/>
    <row r="4388" hidden="1"/>
    <row r="4389" hidden="1"/>
    <row r="4390" hidden="1"/>
    <row r="4391" hidden="1"/>
    <row r="4392" hidden="1"/>
    <row r="4393" hidden="1"/>
    <row r="4394" hidden="1"/>
    <row r="4395" hidden="1"/>
    <row r="4396" hidden="1"/>
    <row r="4397" hidden="1"/>
    <row r="4398" hidden="1"/>
    <row r="4399" hidden="1"/>
    <row r="4400" hidden="1"/>
    <row r="4401" hidden="1"/>
    <row r="4402" hidden="1"/>
    <row r="4403" hidden="1"/>
    <row r="4404" hidden="1"/>
    <row r="4405" hidden="1"/>
    <row r="4406" hidden="1"/>
    <row r="4407" hidden="1"/>
    <row r="4408" hidden="1"/>
    <row r="4409" hidden="1"/>
    <row r="4410" hidden="1"/>
    <row r="4411" hidden="1"/>
    <row r="4412" hidden="1"/>
    <row r="4413" hidden="1"/>
    <row r="4414" hidden="1"/>
    <row r="4415" hidden="1"/>
    <row r="4416" hidden="1"/>
    <row r="4417" hidden="1"/>
    <row r="4418" hidden="1"/>
    <row r="4419" hidden="1"/>
    <row r="4420" hidden="1"/>
    <row r="4421" hidden="1"/>
    <row r="4422" hidden="1"/>
    <row r="4423" hidden="1"/>
    <row r="4424" hidden="1"/>
    <row r="4425" hidden="1"/>
    <row r="4426" hidden="1"/>
    <row r="4427" hidden="1"/>
    <row r="4428" hidden="1"/>
    <row r="4429" hidden="1"/>
    <row r="4430" hidden="1"/>
    <row r="4431" hidden="1"/>
    <row r="4432" hidden="1"/>
    <row r="4433" hidden="1"/>
    <row r="4434" hidden="1"/>
    <row r="4435" hidden="1"/>
    <row r="4436" hidden="1"/>
    <row r="4437" hidden="1"/>
    <row r="4438" hidden="1"/>
    <row r="4439" hidden="1"/>
    <row r="4440" hidden="1"/>
    <row r="4441" hidden="1"/>
    <row r="4442" hidden="1"/>
    <row r="4443" hidden="1"/>
    <row r="4444" hidden="1"/>
    <row r="4445" hidden="1"/>
    <row r="4446" hidden="1"/>
    <row r="4447" hidden="1"/>
    <row r="4448" hidden="1"/>
    <row r="4449" hidden="1"/>
    <row r="4450" hidden="1"/>
    <row r="4451" hidden="1"/>
    <row r="4452" hidden="1"/>
    <row r="4453" hidden="1"/>
    <row r="4454" hidden="1"/>
    <row r="4455" hidden="1"/>
    <row r="4456" hidden="1"/>
    <row r="4457" hidden="1"/>
    <row r="4458" hidden="1"/>
    <row r="4459" hidden="1"/>
    <row r="4460" hidden="1"/>
    <row r="4461" hidden="1"/>
    <row r="4462" hidden="1"/>
    <row r="4463" hidden="1"/>
    <row r="4464" hidden="1"/>
    <row r="4465" hidden="1"/>
    <row r="4466" hidden="1"/>
    <row r="4467" hidden="1"/>
    <row r="4468" hidden="1"/>
    <row r="4469" hidden="1"/>
    <row r="4470" hidden="1"/>
    <row r="4471" hidden="1"/>
    <row r="4472" hidden="1"/>
    <row r="4473" hidden="1"/>
    <row r="4474" hidden="1"/>
    <row r="4475" hidden="1"/>
    <row r="4476" hidden="1"/>
    <row r="4477" hidden="1"/>
    <row r="4478" hidden="1"/>
    <row r="4479" hidden="1"/>
    <row r="4480" hidden="1"/>
    <row r="4481" hidden="1"/>
    <row r="4482" hidden="1"/>
    <row r="4483" hidden="1"/>
    <row r="4484" hidden="1"/>
    <row r="4485" hidden="1"/>
    <row r="4486" hidden="1"/>
    <row r="4487" hidden="1"/>
    <row r="4488" hidden="1"/>
    <row r="4489" hidden="1"/>
    <row r="4490" hidden="1"/>
    <row r="4491" hidden="1"/>
    <row r="4492" hidden="1"/>
    <row r="4493" hidden="1"/>
    <row r="4494" hidden="1"/>
    <row r="4495" hidden="1"/>
    <row r="4496" hidden="1"/>
    <row r="4497" hidden="1"/>
    <row r="4498" hidden="1"/>
    <row r="4499" hidden="1"/>
    <row r="4500" hidden="1"/>
    <row r="4501" hidden="1"/>
    <row r="4502" hidden="1"/>
    <row r="4503" hidden="1"/>
    <row r="4504" hidden="1"/>
    <row r="4505" hidden="1"/>
    <row r="4506" hidden="1"/>
    <row r="4507" hidden="1"/>
    <row r="4508" hidden="1"/>
    <row r="4509" hidden="1"/>
    <row r="4510" hidden="1"/>
    <row r="4511" hidden="1"/>
    <row r="4512" hidden="1"/>
    <row r="4513" hidden="1"/>
    <row r="4514" hidden="1"/>
    <row r="4515" hidden="1"/>
    <row r="4516" hidden="1"/>
    <row r="4517" hidden="1"/>
    <row r="4518" hidden="1"/>
    <row r="4519" hidden="1"/>
    <row r="4520" hidden="1"/>
    <row r="4521" hidden="1"/>
    <row r="4522" hidden="1"/>
    <row r="4523" hidden="1"/>
    <row r="4524" hidden="1"/>
    <row r="4525" hidden="1"/>
    <row r="4526" hidden="1"/>
    <row r="4527" hidden="1"/>
    <row r="4528" hidden="1"/>
    <row r="4529" hidden="1"/>
    <row r="4530" hidden="1"/>
    <row r="4531" hidden="1"/>
    <row r="4532" hidden="1"/>
    <row r="4533" hidden="1"/>
    <row r="4534" hidden="1"/>
    <row r="4535" hidden="1"/>
    <row r="4536" hidden="1"/>
    <row r="4537" hidden="1"/>
    <row r="4538" hidden="1"/>
    <row r="4539" hidden="1"/>
    <row r="4540" hidden="1"/>
    <row r="4541" hidden="1"/>
    <row r="4542" hidden="1"/>
    <row r="4543" hidden="1"/>
    <row r="4544" hidden="1"/>
    <row r="4545" hidden="1"/>
    <row r="4546" hidden="1"/>
    <row r="4547" hidden="1"/>
    <row r="4548" hidden="1"/>
    <row r="4549" hidden="1"/>
    <row r="4550" hidden="1"/>
    <row r="4551" hidden="1"/>
    <row r="4552" hidden="1"/>
    <row r="4553" hidden="1"/>
    <row r="4554" hidden="1"/>
    <row r="4555" hidden="1"/>
    <row r="4556" hidden="1"/>
    <row r="4557" hidden="1"/>
    <row r="4558" hidden="1"/>
    <row r="4559" hidden="1"/>
    <row r="4560" hidden="1"/>
    <row r="4561" hidden="1"/>
    <row r="4562" hidden="1"/>
    <row r="4563" hidden="1"/>
    <row r="4564" hidden="1"/>
    <row r="4565" hidden="1"/>
    <row r="4566" hidden="1"/>
    <row r="4567" hidden="1"/>
    <row r="4568" hidden="1"/>
    <row r="4569" hidden="1"/>
    <row r="4570" hidden="1"/>
    <row r="4571" hidden="1"/>
    <row r="4572" hidden="1"/>
    <row r="4573" hidden="1"/>
    <row r="4574" hidden="1"/>
    <row r="4575" hidden="1"/>
    <row r="4576" hidden="1"/>
    <row r="4577" hidden="1"/>
    <row r="4578" hidden="1"/>
    <row r="4579" hidden="1"/>
    <row r="4580" hidden="1"/>
    <row r="4581" hidden="1"/>
    <row r="4582" hidden="1"/>
    <row r="4583" hidden="1"/>
    <row r="4584" hidden="1"/>
    <row r="4585" hidden="1"/>
    <row r="4586" hidden="1"/>
    <row r="4587" hidden="1"/>
    <row r="4588" hidden="1"/>
    <row r="4589" hidden="1"/>
    <row r="4590" hidden="1"/>
    <row r="4591" hidden="1"/>
    <row r="4592" hidden="1"/>
    <row r="4593" hidden="1"/>
    <row r="4594" hidden="1"/>
    <row r="4595" hidden="1"/>
    <row r="4596" hidden="1"/>
    <row r="4597" hidden="1"/>
    <row r="4598" hidden="1"/>
    <row r="4599" hidden="1"/>
    <row r="4600" hidden="1"/>
    <row r="4601" hidden="1"/>
    <row r="4602" hidden="1"/>
    <row r="4603" hidden="1"/>
    <row r="4604" hidden="1"/>
    <row r="4605" hidden="1"/>
    <row r="4606" hidden="1"/>
    <row r="4607" hidden="1"/>
    <row r="4608" hidden="1"/>
    <row r="4609" hidden="1"/>
    <row r="4610" hidden="1"/>
    <row r="4611" hidden="1"/>
    <row r="4612" hidden="1"/>
    <row r="4613" hidden="1"/>
    <row r="4614" hidden="1"/>
    <row r="4615" hidden="1"/>
    <row r="4616" hidden="1"/>
    <row r="4617" hidden="1"/>
    <row r="4618" hidden="1"/>
    <row r="4619" hidden="1"/>
    <row r="4620" hidden="1"/>
    <row r="4621" hidden="1"/>
    <row r="4622" hidden="1"/>
    <row r="4623" hidden="1"/>
    <row r="4624" hidden="1"/>
    <row r="4625" hidden="1"/>
    <row r="4626" hidden="1"/>
    <row r="4627" hidden="1"/>
    <row r="4628" hidden="1"/>
    <row r="4629" hidden="1"/>
    <row r="4630" hidden="1"/>
    <row r="4631" hidden="1"/>
    <row r="4632" hidden="1"/>
    <row r="4633" hidden="1"/>
    <row r="4634" hidden="1"/>
    <row r="4635" hidden="1"/>
    <row r="4636" hidden="1"/>
    <row r="4637" hidden="1"/>
    <row r="4638" hidden="1"/>
    <row r="4639" hidden="1"/>
    <row r="4640" hidden="1"/>
    <row r="4641" hidden="1"/>
    <row r="4642" hidden="1"/>
    <row r="4643" hidden="1"/>
    <row r="4644" hidden="1"/>
    <row r="4645" hidden="1"/>
    <row r="4646" hidden="1"/>
    <row r="4647" hidden="1"/>
    <row r="4648" hidden="1"/>
    <row r="4649" hidden="1"/>
    <row r="4650" hidden="1"/>
    <row r="4651" hidden="1"/>
    <row r="4652" hidden="1"/>
    <row r="4653" hidden="1"/>
    <row r="4654" hidden="1"/>
    <row r="4655" hidden="1"/>
    <row r="4656" hidden="1"/>
    <row r="4657" hidden="1"/>
    <row r="4658" hidden="1"/>
    <row r="4659" hidden="1"/>
    <row r="4660" hidden="1"/>
    <row r="4661" hidden="1"/>
    <row r="4662" hidden="1"/>
    <row r="4663" hidden="1"/>
    <row r="4664" hidden="1"/>
    <row r="4665" hidden="1"/>
    <row r="4666" hidden="1"/>
    <row r="4667" hidden="1"/>
    <row r="4668" hidden="1"/>
    <row r="4669" hidden="1"/>
    <row r="4670" hidden="1"/>
    <row r="4671" hidden="1"/>
    <row r="4672" hidden="1"/>
    <row r="4673" hidden="1"/>
    <row r="4674" hidden="1"/>
    <row r="4675" hidden="1"/>
    <row r="4676" hidden="1"/>
    <row r="4677" hidden="1"/>
    <row r="4678" hidden="1"/>
    <row r="4679" hidden="1"/>
    <row r="4680" hidden="1"/>
    <row r="4681" hidden="1"/>
    <row r="4682" hidden="1"/>
    <row r="4683" hidden="1"/>
    <row r="4684" hidden="1"/>
    <row r="4685" hidden="1"/>
    <row r="4686" hidden="1"/>
    <row r="4687" hidden="1"/>
    <row r="4688" hidden="1"/>
    <row r="4689" hidden="1"/>
    <row r="4690" hidden="1"/>
    <row r="4691" hidden="1"/>
    <row r="4692" hidden="1"/>
    <row r="4693" hidden="1"/>
    <row r="4694" hidden="1"/>
    <row r="4695" hidden="1"/>
    <row r="4696" hidden="1"/>
    <row r="4697" hidden="1"/>
    <row r="4698" hidden="1"/>
    <row r="4699" hidden="1"/>
    <row r="4700" hidden="1"/>
    <row r="4701" hidden="1"/>
    <row r="4702" hidden="1"/>
    <row r="4703" hidden="1"/>
    <row r="4704" hidden="1"/>
    <row r="4705" hidden="1"/>
    <row r="4706" hidden="1"/>
    <row r="4707" hidden="1"/>
    <row r="4708" hidden="1"/>
    <row r="4709" hidden="1"/>
    <row r="4710" hidden="1"/>
    <row r="4711" hidden="1"/>
    <row r="4712" hidden="1"/>
    <row r="4713" hidden="1"/>
    <row r="4714" hidden="1"/>
    <row r="4715" hidden="1"/>
    <row r="4716" hidden="1"/>
    <row r="4717" hidden="1"/>
    <row r="4718" hidden="1"/>
    <row r="4719" hidden="1"/>
    <row r="4720" hidden="1"/>
    <row r="4721" hidden="1"/>
    <row r="4722" hidden="1"/>
    <row r="4723" hidden="1"/>
    <row r="4724" hidden="1"/>
    <row r="4725" hidden="1"/>
    <row r="4726" hidden="1"/>
    <row r="4727" hidden="1"/>
    <row r="4728" hidden="1"/>
    <row r="4729" hidden="1"/>
    <row r="4730" hidden="1"/>
    <row r="4731" hidden="1"/>
    <row r="4732" hidden="1"/>
    <row r="4733" hidden="1"/>
    <row r="4734" hidden="1"/>
    <row r="4735" hidden="1"/>
    <row r="4736" hidden="1"/>
    <row r="4737" hidden="1"/>
    <row r="4738" hidden="1"/>
    <row r="4739" hidden="1"/>
    <row r="4740" hidden="1"/>
    <row r="4741" hidden="1"/>
    <row r="4742" hidden="1"/>
    <row r="4743" hidden="1"/>
    <row r="4744" hidden="1"/>
    <row r="4745" hidden="1"/>
    <row r="4746" hidden="1"/>
    <row r="4747" hidden="1"/>
    <row r="4748" hidden="1"/>
    <row r="4749" hidden="1"/>
    <row r="4750" hidden="1"/>
    <row r="4751" hidden="1"/>
    <row r="4752" hidden="1"/>
    <row r="4753" hidden="1"/>
    <row r="4754" hidden="1"/>
    <row r="4755" hidden="1"/>
    <row r="4756" hidden="1"/>
    <row r="4757" hidden="1"/>
    <row r="4758" hidden="1"/>
    <row r="4759" hidden="1"/>
    <row r="4760" hidden="1"/>
    <row r="4761" hidden="1"/>
    <row r="4762" hidden="1"/>
    <row r="4763" hidden="1"/>
    <row r="4764" hidden="1"/>
    <row r="4765" hidden="1"/>
    <row r="4766" hidden="1"/>
    <row r="4767" hidden="1"/>
    <row r="4768" hidden="1"/>
    <row r="4769" hidden="1"/>
    <row r="4770" hidden="1"/>
    <row r="4771" hidden="1"/>
    <row r="4772" hidden="1"/>
    <row r="4773" hidden="1"/>
    <row r="4774" hidden="1"/>
    <row r="4775" hidden="1"/>
    <row r="4776" hidden="1"/>
    <row r="4777" hidden="1"/>
    <row r="4778" hidden="1"/>
    <row r="4779" hidden="1"/>
    <row r="4780" hidden="1"/>
    <row r="4781" hidden="1"/>
    <row r="4782" hidden="1"/>
    <row r="4783" hidden="1"/>
    <row r="4784" hidden="1"/>
    <row r="4785" hidden="1"/>
    <row r="4786" hidden="1"/>
    <row r="4787" hidden="1"/>
    <row r="4788" hidden="1"/>
    <row r="4789" hidden="1"/>
    <row r="4790" hidden="1"/>
    <row r="4791" hidden="1"/>
    <row r="4792" hidden="1"/>
    <row r="4793" hidden="1"/>
    <row r="4794" hidden="1"/>
    <row r="4795" hidden="1"/>
    <row r="4796" hidden="1"/>
    <row r="4797" hidden="1"/>
    <row r="4798" hidden="1"/>
    <row r="4799" hidden="1"/>
    <row r="4800" hidden="1"/>
    <row r="4801" hidden="1"/>
    <row r="4802" hidden="1"/>
    <row r="4803" hidden="1"/>
    <row r="4804" hidden="1"/>
    <row r="4805" hidden="1"/>
    <row r="4806" hidden="1"/>
    <row r="4807" hidden="1"/>
    <row r="4808" hidden="1"/>
    <row r="4809" hidden="1"/>
    <row r="4810" hidden="1"/>
    <row r="4811" hidden="1"/>
    <row r="4812" hidden="1"/>
    <row r="4813" hidden="1"/>
    <row r="4814" hidden="1"/>
    <row r="4815" hidden="1"/>
    <row r="4816" hidden="1"/>
    <row r="4817" hidden="1"/>
    <row r="4818" hidden="1"/>
    <row r="4819" hidden="1"/>
    <row r="4820" hidden="1"/>
    <row r="4821" hidden="1"/>
    <row r="4822" hidden="1"/>
    <row r="4823" hidden="1"/>
    <row r="4824" hidden="1"/>
    <row r="4825" hidden="1"/>
    <row r="4826" hidden="1"/>
    <row r="4827" hidden="1"/>
    <row r="4828" hidden="1"/>
    <row r="4829" hidden="1"/>
    <row r="4830" hidden="1"/>
    <row r="4831" hidden="1"/>
    <row r="4832" hidden="1"/>
    <row r="4833" hidden="1"/>
    <row r="4834" hidden="1"/>
    <row r="4835" hidden="1"/>
    <row r="4836" hidden="1"/>
    <row r="4837" hidden="1"/>
    <row r="4838" hidden="1"/>
    <row r="4839" hidden="1"/>
    <row r="4840" hidden="1"/>
    <row r="4841" hidden="1"/>
    <row r="4842" hidden="1"/>
    <row r="4843" hidden="1"/>
    <row r="4844" hidden="1"/>
    <row r="4845" hidden="1"/>
    <row r="4846" hidden="1"/>
    <row r="4847" hidden="1"/>
    <row r="4848" hidden="1"/>
    <row r="4849" hidden="1"/>
    <row r="4850" hidden="1"/>
    <row r="4851" hidden="1"/>
    <row r="4852" hidden="1"/>
    <row r="4853" hidden="1"/>
    <row r="4854" hidden="1"/>
    <row r="4855" hidden="1"/>
    <row r="4856" hidden="1"/>
    <row r="4857" hidden="1"/>
    <row r="4858" hidden="1"/>
    <row r="4859" hidden="1"/>
    <row r="4860" hidden="1"/>
    <row r="4861" hidden="1"/>
    <row r="4862" hidden="1"/>
    <row r="4863" hidden="1"/>
    <row r="4864" hidden="1"/>
    <row r="4865" hidden="1"/>
    <row r="4866" hidden="1"/>
    <row r="4867" hidden="1"/>
    <row r="4868" hidden="1"/>
    <row r="4869" hidden="1"/>
    <row r="4870" hidden="1"/>
    <row r="4871" hidden="1"/>
    <row r="4872" hidden="1"/>
    <row r="4873" hidden="1"/>
    <row r="4874" hidden="1"/>
    <row r="4875" hidden="1"/>
    <row r="4876" hidden="1"/>
    <row r="4877" hidden="1"/>
    <row r="4878" hidden="1"/>
    <row r="4879" hidden="1"/>
    <row r="4880" hidden="1"/>
    <row r="4881" hidden="1"/>
    <row r="4882" hidden="1"/>
    <row r="4883" hidden="1"/>
    <row r="4884" hidden="1"/>
    <row r="4885" hidden="1"/>
    <row r="4886" hidden="1"/>
    <row r="4887" hidden="1"/>
    <row r="4888" hidden="1"/>
    <row r="4889" hidden="1"/>
    <row r="4890" hidden="1"/>
    <row r="4891" hidden="1"/>
    <row r="4892" hidden="1"/>
    <row r="4893" hidden="1"/>
    <row r="4894" hidden="1"/>
    <row r="4895" hidden="1"/>
    <row r="4896" hidden="1"/>
    <row r="4897" hidden="1"/>
    <row r="4898" hidden="1"/>
    <row r="4899" hidden="1"/>
    <row r="4900" hidden="1"/>
    <row r="4901" hidden="1"/>
    <row r="4902" hidden="1"/>
    <row r="4903" hidden="1"/>
    <row r="4904" hidden="1"/>
    <row r="4905" hidden="1"/>
    <row r="4906" hidden="1"/>
    <row r="4907" hidden="1"/>
    <row r="4908" hidden="1"/>
    <row r="4909" hidden="1"/>
    <row r="4910" hidden="1"/>
    <row r="4911" hidden="1"/>
    <row r="4912" hidden="1"/>
    <row r="4913" hidden="1"/>
    <row r="4914" hidden="1"/>
    <row r="4915" hidden="1"/>
    <row r="4916" hidden="1"/>
    <row r="4917" hidden="1"/>
    <row r="4918" hidden="1"/>
    <row r="4919" hidden="1"/>
    <row r="4920" hidden="1"/>
    <row r="4921" hidden="1"/>
    <row r="4922" hidden="1"/>
    <row r="4923" hidden="1"/>
    <row r="4924" hidden="1"/>
    <row r="4925" hidden="1"/>
    <row r="4926" hidden="1"/>
    <row r="4927" hidden="1"/>
    <row r="4928" hidden="1"/>
    <row r="4929" hidden="1"/>
    <row r="4930" hidden="1"/>
    <row r="4931" hidden="1"/>
    <row r="4932" hidden="1"/>
    <row r="4933" hidden="1"/>
    <row r="4934" hidden="1"/>
    <row r="4935" hidden="1"/>
    <row r="4936" hidden="1"/>
    <row r="4937" hidden="1"/>
    <row r="4938" hidden="1"/>
    <row r="4939" hidden="1"/>
    <row r="4940" hidden="1"/>
    <row r="4941" hidden="1"/>
    <row r="4942" hidden="1"/>
    <row r="4943" hidden="1"/>
    <row r="4944" hidden="1"/>
    <row r="4945" hidden="1"/>
    <row r="4946" hidden="1"/>
    <row r="4947" hidden="1"/>
    <row r="4948" hidden="1"/>
    <row r="4949" hidden="1"/>
    <row r="4950" hidden="1"/>
    <row r="4951" hidden="1"/>
    <row r="4952" hidden="1"/>
    <row r="4953" hidden="1"/>
    <row r="4954" hidden="1"/>
    <row r="4955" hidden="1"/>
    <row r="4956" hidden="1"/>
    <row r="4957" hidden="1"/>
    <row r="4958" hidden="1"/>
    <row r="4959" hidden="1"/>
    <row r="4960" hidden="1"/>
    <row r="4961" hidden="1"/>
    <row r="4962" hidden="1"/>
    <row r="4963" hidden="1"/>
    <row r="4964" hidden="1"/>
    <row r="4965" hidden="1"/>
    <row r="4966" hidden="1"/>
    <row r="4967" hidden="1"/>
    <row r="4968" hidden="1"/>
    <row r="4969" hidden="1"/>
    <row r="4970" hidden="1"/>
    <row r="4971" hidden="1"/>
    <row r="4972" hidden="1"/>
    <row r="4973" hidden="1"/>
    <row r="4974" hidden="1"/>
    <row r="4975" hidden="1"/>
    <row r="4976" hidden="1"/>
    <row r="4977" hidden="1"/>
    <row r="4978" hidden="1"/>
    <row r="4979" hidden="1"/>
    <row r="4980" hidden="1"/>
    <row r="4981" hidden="1"/>
    <row r="4982" hidden="1"/>
    <row r="4983" hidden="1"/>
    <row r="4984" hidden="1"/>
    <row r="4985" hidden="1"/>
    <row r="4986" hidden="1"/>
    <row r="4987" hidden="1"/>
    <row r="4988" hidden="1"/>
    <row r="4989" hidden="1"/>
    <row r="4990" hidden="1"/>
    <row r="4991" hidden="1"/>
    <row r="4992" hidden="1"/>
    <row r="4993" hidden="1"/>
    <row r="4994" hidden="1"/>
    <row r="4995" hidden="1"/>
    <row r="4996" hidden="1"/>
    <row r="4997" hidden="1"/>
    <row r="4998" hidden="1"/>
    <row r="4999" hidden="1"/>
    <row r="5000" hidden="1"/>
    <row r="5001" hidden="1"/>
    <row r="5002" hidden="1"/>
    <row r="5003" hidden="1"/>
    <row r="5004" hidden="1"/>
    <row r="5005" hidden="1"/>
    <row r="5006" hidden="1"/>
    <row r="5007" hidden="1"/>
    <row r="5008" hidden="1"/>
    <row r="5009" hidden="1"/>
    <row r="5010" hidden="1"/>
    <row r="5011" hidden="1"/>
    <row r="5012" hidden="1"/>
    <row r="5013" hidden="1"/>
    <row r="5014" hidden="1"/>
    <row r="5015" hidden="1"/>
    <row r="5016" hidden="1"/>
    <row r="5017" hidden="1"/>
    <row r="5018" hidden="1"/>
    <row r="5019" hidden="1"/>
    <row r="5020" hidden="1"/>
    <row r="5021" hidden="1"/>
    <row r="5022" hidden="1"/>
    <row r="5023" hidden="1"/>
    <row r="5024" hidden="1"/>
    <row r="5025" hidden="1"/>
    <row r="5026" hidden="1"/>
    <row r="5027" hidden="1"/>
    <row r="5028" hidden="1"/>
    <row r="5029" hidden="1"/>
    <row r="5030" hidden="1"/>
    <row r="5031" hidden="1"/>
    <row r="5032" hidden="1"/>
    <row r="5033" hidden="1"/>
    <row r="5034" hidden="1"/>
    <row r="5035" hidden="1"/>
    <row r="5036" hidden="1"/>
    <row r="5037" hidden="1"/>
    <row r="5038" hidden="1"/>
    <row r="5039" hidden="1"/>
    <row r="5040" hidden="1"/>
    <row r="5041" hidden="1"/>
    <row r="5042" hidden="1"/>
    <row r="5043" hidden="1"/>
    <row r="5044" hidden="1"/>
    <row r="5045" hidden="1"/>
    <row r="5046" hidden="1"/>
    <row r="5047" hidden="1"/>
    <row r="5048" hidden="1"/>
    <row r="5049" hidden="1"/>
    <row r="5050" hidden="1"/>
    <row r="5051" hidden="1"/>
    <row r="5052" hidden="1"/>
    <row r="5053" hidden="1"/>
    <row r="5054" hidden="1"/>
    <row r="5055" hidden="1"/>
    <row r="5056" hidden="1"/>
    <row r="5057" hidden="1"/>
    <row r="5058" hidden="1"/>
    <row r="5059" hidden="1"/>
    <row r="5060" hidden="1"/>
    <row r="5061" hidden="1"/>
    <row r="5062" hidden="1"/>
    <row r="5063" hidden="1"/>
    <row r="5064" hidden="1"/>
    <row r="5065" hidden="1"/>
    <row r="5066" hidden="1"/>
    <row r="5067" hidden="1"/>
    <row r="5068" hidden="1"/>
    <row r="5069" hidden="1"/>
    <row r="5070" hidden="1"/>
    <row r="5071" hidden="1"/>
    <row r="5072" hidden="1"/>
    <row r="5073" hidden="1"/>
    <row r="5074" hidden="1"/>
    <row r="5075" hidden="1"/>
    <row r="5076" hidden="1"/>
    <row r="5077" hidden="1"/>
    <row r="5078" hidden="1"/>
    <row r="5079" hidden="1"/>
    <row r="5080" hidden="1"/>
    <row r="5081" hidden="1"/>
    <row r="5082" hidden="1"/>
    <row r="5083" hidden="1"/>
    <row r="5084" hidden="1"/>
    <row r="5085" hidden="1"/>
    <row r="5086" hidden="1"/>
    <row r="5087" hidden="1"/>
    <row r="5088" hidden="1"/>
    <row r="5089" hidden="1"/>
    <row r="5090" hidden="1"/>
    <row r="5091" hidden="1"/>
    <row r="5092" hidden="1"/>
    <row r="5093" hidden="1"/>
    <row r="5094" hidden="1"/>
    <row r="5095" hidden="1"/>
    <row r="5096" hidden="1"/>
    <row r="5097" hidden="1"/>
    <row r="5098" hidden="1"/>
    <row r="5099" hidden="1"/>
    <row r="5100" hidden="1"/>
    <row r="5101" hidden="1"/>
    <row r="5102" hidden="1"/>
    <row r="5103" hidden="1"/>
    <row r="5104" hidden="1"/>
    <row r="5105" hidden="1"/>
    <row r="5106" hidden="1"/>
    <row r="5107" hidden="1"/>
    <row r="5108" hidden="1"/>
    <row r="5109" hidden="1"/>
    <row r="5110" hidden="1"/>
    <row r="5111" hidden="1"/>
    <row r="5112" hidden="1"/>
    <row r="5113" hidden="1"/>
    <row r="5114" hidden="1"/>
    <row r="5115" hidden="1"/>
    <row r="5116" hidden="1"/>
    <row r="5117" hidden="1"/>
    <row r="5118" hidden="1"/>
    <row r="5119" hidden="1"/>
    <row r="5120" hidden="1"/>
    <row r="5121" hidden="1"/>
    <row r="5122" hidden="1"/>
    <row r="5123" hidden="1"/>
    <row r="5124" hidden="1"/>
    <row r="5125" hidden="1"/>
    <row r="5126" hidden="1"/>
    <row r="5127" hidden="1"/>
    <row r="5128" hidden="1"/>
    <row r="5129" hidden="1"/>
    <row r="5130" hidden="1"/>
    <row r="5131" hidden="1"/>
    <row r="5132" hidden="1"/>
    <row r="5133" hidden="1"/>
    <row r="5134" hidden="1"/>
    <row r="5135" hidden="1"/>
    <row r="5136" hidden="1"/>
    <row r="5137" hidden="1"/>
    <row r="5138" hidden="1"/>
    <row r="5139" hidden="1"/>
    <row r="5140" hidden="1"/>
    <row r="5141" hidden="1"/>
    <row r="5142" hidden="1"/>
    <row r="5143" hidden="1"/>
    <row r="5144" hidden="1"/>
    <row r="5145" hidden="1"/>
    <row r="5146" hidden="1"/>
    <row r="5147" hidden="1"/>
    <row r="5148" hidden="1"/>
    <row r="5149" hidden="1"/>
    <row r="5150" hidden="1"/>
    <row r="5151" hidden="1"/>
    <row r="5152" hidden="1"/>
    <row r="5153" hidden="1"/>
    <row r="5154" hidden="1"/>
    <row r="5155" hidden="1"/>
    <row r="5156" hidden="1"/>
    <row r="5157" hidden="1"/>
    <row r="5158" hidden="1"/>
    <row r="5159" hidden="1"/>
    <row r="5160" hidden="1"/>
    <row r="5161" hidden="1"/>
    <row r="5162" hidden="1"/>
    <row r="5163" hidden="1"/>
    <row r="5164" hidden="1"/>
    <row r="5165" hidden="1"/>
    <row r="5166" hidden="1"/>
    <row r="5167" hidden="1"/>
    <row r="5168" hidden="1"/>
    <row r="5169" hidden="1"/>
    <row r="5170" hidden="1"/>
    <row r="5171" hidden="1"/>
    <row r="5172" hidden="1"/>
    <row r="5173" hidden="1"/>
    <row r="5174" hidden="1"/>
    <row r="5175" hidden="1"/>
    <row r="5176" hidden="1"/>
    <row r="5177" hidden="1"/>
    <row r="5178" hidden="1"/>
    <row r="5179" hidden="1"/>
    <row r="5180" hidden="1"/>
    <row r="5181" hidden="1"/>
    <row r="5182" hidden="1"/>
    <row r="5183" hidden="1"/>
    <row r="5184" hidden="1"/>
    <row r="5185" hidden="1"/>
    <row r="5186" hidden="1"/>
    <row r="5187" hidden="1"/>
    <row r="5188" hidden="1"/>
    <row r="5189" hidden="1"/>
    <row r="5190" hidden="1"/>
    <row r="5191" hidden="1"/>
    <row r="5192" hidden="1"/>
    <row r="5193" hidden="1"/>
    <row r="5194" hidden="1"/>
    <row r="5195" hidden="1"/>
    <row r="5196" hidden="1"/>
    <row r="5197" hidden="1"/>
    <row r="5198" hidden="1"/>
    <row r="5199" hidden="1"/>
    <row r="5200" hidden="1"/>
    <row r="5201" hidden="1"/>
    <row r="5202" hidden="1"/>
    <row r="5203" hidden="1"/>
    <row r="5204" hidden="1"/>
    <row r="5205" hidden="1"/>
    <row r="5206" hidden="1"/>
    <row r="5207" hidden="1"/>
    <row r="5208" hidden="1"/>
    <row r="5209" hidden="1"/>
    <row r="5210" hidden="1"/>
    <row r="5211" hidden="1"/>
    <row r="5212" hidden="1"/>
    <row r="5213" hidden="1"/>
    <row r="5214" hidden="1"/>
    <row r="5215" hidden="1"/>
    <row r="5216" hidden="1"/>
    <row r="5217" hidden="1"/>
    <row r="5218" hidden="1"/>
    <row r="5219" hidden="1"/>
    <row r="5220" hidden="1"/>
    <row r="5221" hidden="1"/>
    <row r="5222" hidden="1"/>
    <row r="5223" hidden="1"/>
    <row r="5224" hidden="1"/>
    <row r="5225" hidden="1"/>
    <row r="5226" hidden="1"/>
    <row r="5227" hidden="1"/>
    <row r="5228" hidden="1"/>
    <row r="5229" hidden="1"/>
    <row r="5230" hidden="1"/>
    <row r="5231" hidden="1"/>
    <row r="5232" hidden="1"/>
    <row r="5233" hidden="1"/>
    <row r="5234" hidden="1"/>
    <row r="5235" hidden="1"/>
    <row r="5236" hidden="1"/>
    <row r="5237" hidden="1"/>
    <row r="5238" hidden="1"/>
    <row r="5239" hidden="1"/>
    <row r="5240" hidden="1"/>
    <row r="5241" hidden="1"/>
    <row r="5242" hidden="1"/>
    <row r="5243" hidden="1"/>
    <row r="5244" hidden="1"/>
    <row r="5245" hidden="1"/>
    <row r="5246" hidden="1"/>
    <row r="5247" hidden="1"/>
    <row r="5248" hidden="1"/>
    <row r="5249" hidden="1"/>
    <row r="5250" hidden="1"/>
    <row r="5251" hidden="1"/>
    <row r="5252" hidden="1"/>
    <row r="5253" hidden="1"/>
    <row r="5254" hidden="1"/>
    <row r="5255" hidden="1"/>
    <row r="5256" hidden="1"/>
    <row r="5257" hidden="1"/>
    <row r="5258" hidden="1"/>
    <row r="5259" hidden="1"/>
    <row r="5260" hidden="1"/>
    <row r="5261" hidden="1"/>
    <row r="5262" hidden="1"/>
    <row r="5263" hidden="1"/>
    <row r="5264" hidden="1"/>
    <row r="5265" hidden="1"/>
    <row r="5266" hidden="1"/>
    <row r="5267" hidden="1"/>
    <row r="5268" hidden="1"/>
    <row r="5269" hidden="1"/>
    <row r="5270" hidden="1"/>
    <row r="5271" hidden="1"/>
    <row r="5272" hidden="1"/>
    <row r="5273" hidden="1"/>
    <row r="5274" hidden="1"/>
    <row r="5275" hidden="1"/>
    <row r="5276" hidden="1"/>
    <row r="5277" hidden="1"/>
    <row r="5278" hidden="1"/>
    <row r="5279" hidden="1"/>
    <row r="5280" hidden="1"/>
    <row r="5281" hidden="1"/>
    <row r="5282" hidden="1"/>
    <row r="5283" hidden="1"/>
    <row r="5284" hidden="1"/>
    <row r="5285" hidden="1"/>
    <row r="5286" hidden="1"/>
    <row r="5287" hidden="1"/>
    <row r="5288" hidden="1"/>
    <row r="5289" hidden="1"/>
    <row r="5290" hidden="1"/>
    <row r="5291" hidden="1"/>
    <row r="5292" hidden="1"/>
    <row r="5293" hidden="1"/>
    <row r="5294" hidden="1"/>
    <row r="5295" hidden="1"/>
    <row r="5296" hidden="1"/>
    <row r="5297" hidden="1"/>
    <row r="5298" hidden="1"/>
    <row r="5299" hidden="1"/>
    <row r="5300" hidden="1"/>
    <row r="5301" hidden="1"/>
    <row r="5302" hidden="1"/>
    <row r="5303" hidden="1"/>
    <row r="5304" hidden="1"/>
    <row r="5305" hidden="1"/>
    <row r="5306" hidden="1"/>
    <row r="5307" hidden="1"/>
    <row r="5308" hidden="1"/>
    <row r="5309" hidden="1"/>
    <row r="5310" hidden="1"/>
    <row r="5311" hidden="1"/>
    <row r="5312" hidden="1"/>
    <row r="5313" hidden="1"/>
    <row r="5314" hidden="1"/>
    <row r="5315" hidden="1"/>
    <row r="5316" hidden="1"/>
    <row r="5317" hidden="1"/>
    <row r="5318" hidden="1"/>
    <row r="5319" hidden="1"/>
    <row r="5320" hidden="1"/>
    <row r="5321" hidden="1"/>
    <row r="5322" hidden="1"/>
    <row r="5323" hidden="1"/>
    <row r="5324" hidden="1"/>
    <row r="5325" hidden="1"/>
    <row r="5326" hidden="1"/>
    <row r="5327" hidden="1"/>
    <row r="5328" hidden="1"/>
    <row r="5329" hidden="1"/>
    <row r="5330" hidden="1"/>
    <row r="5331" hidden="1"/>
    <row r="5332" hidden="1"/>
    <row r="5333" hidden="1"/>
    <row r="5334" hidden="1"/>
    <row r="5335" hidden="1"/>
    <row r="5336" hidden="1"/>
    <row r="5337" hidden="1"/>
    <row r="5338" hidden="1"/>
    <row r="5339" hidden="1"/>
    <row r="5340" hidden="1"/>
    <row r="5341" hidden="1"/>
    <row r="5342" hidden="1"/>
    <row r="5343" hidden="1"/>
    <row r="5344" hidden="1"/>
    <row r="5345" hidden="1"/>
    <row r="5346" hidden="1"/>
    <row r="5347" hidden="1"/>
    <row r="5348" hidden="1"/>
    <row r="5349" hidden="1"/>
    <row r="5350" hidden="1"/>
    <row r="5351" hidden="1"/>
    <row r="5352" hidden="1"/>
    <row r="5353" hidden="1"/>
    <row r="5354" hidden="1"/>
    <row r="5355" hidden="1"/>
    <row r="5356" hidden="1"/>
    <row r="5357" hidden="1"/>
    <row r="5358" hidden="1"/>
    <row r="5359" hidden="1"/>
    <row r="5360" hidden="1"/>
    <row r="5361" hidden="1"/>
    <row r="5362" hidden="1"/>
    <row r="5363" hidden="1"/>
    <row r="5364" hidden="1"/>
    <row r="5365" hidden="1"/>
    <row r="5366" hidden="1"/>
    <row r="5367" hidden="1"/>
    <row r="5368" hidden="1"/>
    <row r="5369" hidden="1"/>
    <row r="5370" hidden="1"/>
    <row r="5371" hidden="1"/>
    <row r="5372" hidden="1"/>
    <row r="5373" hidden="1"/>
    <row r="5374" hidden="1"/>
    <row r="5375" hidden="1"/>
    <row r="5376" hidden="1"/>
    <row r="5377" hidden="1"/>
    <row r="5378" hidden="1"/>
    <row r="5379" hidden="1"/>
    <row r="5380" hidden="1"/>
    <row r="5381" hidden="1"/>
    <row r="5382" hidden="1"/>
    <row r="5383" hidden="1"/>
    <row r="5384" hidden="1"/>
    <row r="5385" hidden="1"/>
    <row r="5386" hidden="1"/>
    <row r="5387" hidden="1"/>
    <row r="5388" hidden="1"/>
    <row r="5389" hidden="1"/>
    <row r="5390" hidden="1"/>
    <row r="5391" hidden="1"/>
    <row r="5392" hidden="1"/>
    <row r="5393" hidden="1"/>
    <row r="5394" hidden="1"/>
    <row r="5395" hidden="1"/>
    <row r="5396" hidden="1"/>
    <row r="5397" hidden="1"/>
    <row r="5398" hidden="1"/>
    <row r="5399" hidden="1"/>
    <row r="5400" hidden="1"/>
    <row r="5401" hidden="1"/>
    <row r="5402" hidden="1"/>
    <row r="5403" hidden="1"/>
    <row r="5404" hidden="1"/>
    <row r="5405" hidden="1"/>
    <row r="5406" hidden="1"/>
    <row r="5407" hidden="1"/>
    <row r="5408" hidden="1"/>
    <row r="5409" hidden="1"/>
    <row r="5410" hidden="1"/>
    <row r="5411" hidden="1"/>
    <row r="5412" hidden="1"/>
    <row r="5413" hidden="1"/>
    <row r="5414" hidden="1"/>
    <row r="5415" hidden="1"/>
    <row r="5416" hidden="1"/>
    <row r="5417" hidden="1"/>
    <row r="5418" hidden="1"/>
    <row r="5419" hidden="1"/>
    <row r="5420" hidden="1"/>
    <row r="5421" hidden="1"/>
    <row r="5422" hidden="1"/>
    <row r="5423" hidden="1"/>
    <row r="5424" hidden="1"/>
    <row r="5425" hidden="1"/>
    <row r="5426" hidden="1"/>
    <row r="5427" hidden="1"/>
    <row r="5428" hidden="1"/>
    <row r="5429" hidden="1"/>
    <row r="5430" hidden="1"/>
    <row r="5431" hidden="1"/>
    <row r="5432" hidden="1"/>
    <row r="5433" hidden="1"/>
    <row r="5434" hidden="1"/>
    <row r="5435" hidden="1"/>
    <row r="5436" hidden="1"/>
    <row r="5437" hidden="1"/>
    <row r="5438" hidden="1"/>
    <row r="5439" hidden="1"/>
    <row r="5440" hidden="1"/>
    <row r="5441" hidden="1"/>
    <row r="5442" hidden="1"/>
    <row r="5443" hidden="1"/>
    <row r="5444" hidden="1"/>
    <row r="5445" hidden="1"/>
    <row r="5446" hidden="1"/>
    <row r="5447" hidden="1"/>
    <row r="5448" hidden="1"/>
    <row r="5449" hidden="1"/>
    <row r="5450" hidden="1"/>
    <row r="5451" hidden="1"/>
    <row r="5452" hidden="1"/>
    <row r="5453" hidden="1"/>
    <row r="5454" hidden="1"/>
    <row r="5455" hidden="1"/>
    <row r="5456" hidden="1"/>
    <row r="5457" hidden="1"/>
    <row r="5458" hidden="1"/>
    <row r="5459" hidden="1"/>
    <row r="5460" hidden="1"/>
    <row r="5461" hidden="1"/>
    <row r="5462" hidden="1"/>
    <row r="5463" hidden="1"/>
    <row r="5464" hidden="1"/>
    <row r="5465" hidden="1"/>
    <row r="5466" hidden="1"/>
    <row r="5467" hidden="1"/>
    <row r="5468" hidden="1"/>
    <row r="5469" hidden="1"/>
    <row r="5470" hidden="1"/>
    <row r="5471" hidden="1"/>
    <row r="5472" hidden="1"/>
    <row r="5473" hidden="1"/>
    <row r="5474" hidden="1"/>
    <row r="5475" hidden="1"/>
    <row r="5476" hidden="1"/>
    <row r="5477" hidden="1"/>
    <row r="5478" hidden="1"/>
    <row r="5479" hidden="1"/>
    <row r="5480" hidden="1"/>
    <row r="5481" hidden="1"/>
    <row r="5482" hidden="1"/>
    <row r="5483" hidden="1"/>
    <row r="5484" hidden="1"/>
    <row r="5485" hidden="1"/>
    <row r="5486" hidden="1"/>
    <row r="5487" hidden="1"/>
    <row r="5488" hidden="1"/>
    <row r="5489" hidden="1"/>
    <row r="5490" hidden="1"/>
    <row r="5491" hidden="1"/>
    <row r="5492" hidden="1"/>
    <row r="5493" hidden="1"/>
    <row r="5494" hidden="1"/>
    <row r="5495" hidden="1"/>
    <row r="5496" hidden="1"/>
    <row r="5497" hidden="1"/>
    <row r="5498" hidden="1"/>
    <row r="5499" hidden="1"/>
    <row r="5500" hidden="1"/>
    <row r="5501" hidden="1"/>
    <row r="5502" hidden="1"/>
    <row r="5503" hidden="1"/>
    <row r="5504" hidden="1"/>
    <row r="5505" hidden="1"/>
    <row r="5506" hidden="1"/>
    <row r="5507" hidden="1"/>
    <row r="5508" hidden="1"/>
    <row r="5509" hidden="1"/>
    <row r="5510" hidden="1"/>
    <row r="5511" hidden="1"/>
    <row r="5512" hidden="1"/>
    <row r="5513" hidden="1"/>
    <row r="5514" hidden="1"/>
    <row r="5515" hidden="1"/>
    <row r="5516" hidden="1"/>
    <row r="5517" hidden="1"/>
    <row r="5518" hidden="1"/>
    <row r="5519" hidden="1"/>
    <row r="5520" hidden="1"/>
    <row r="5521" hidden="1"/>
    <row r="5522" hidden="1"/>
    <row r="5523" hidden="1"/>
    <row r="5524" hidden="1"/>
    <row r="5525" hidden="1"/>
    <row r="5526" hidden="1"/>
    <row r="5527" hidden="1"/>
    <row r="5528" hidden="1"/>
    <row r="5529" hidden="1"/>
    <row r="5530" hidden="1"/>
    <row r="5531" hidden="1"/>
    <row r="5532" hidden="1"/>
    <row r="5533" hidden="1"/>
    <row r="5534" hidden="1"/>
    <row r="5535" hidden="1"/>
    <row r="5536" hidden="1"/>
    <row r="5537" hidden="1"/>
    <row r="5538" hidden="1"/>
    <row r="5539" hidden="1"/>
    <row r="5540" hidden="1"/>
    <row r="5541" hidden="1"/>
    <row r="5542" hidden="1"/>
    <row r="5543" hidden="1"/>
    <row r="5544" hidden="1"/>
    <row r="5545" hidden="1"/>
    <row r="5546" hidden="1"/>
    <row r="5547" hidden="1"/>
    <row r="5548" hidden="1"/>
    <row r="5549" hidden="1"/>
    <row r="5550" hidden="1"/>
    <row r="5551" hidden="1"/>
    <row r="5552" hidden="1"/>
    <row r="5553" hidden="1"/>
    <row r="5554" hidden="1"/>
    <row r="5555" hidden="1"/>
    <row r="5556" hidden="1"/>
    <row r="5557" hidden="1"/>
    <row r="5558" hidden="1"/>
    <row r="5559" hidden="1"/>
    <row r="5560" hidden="1"/>
    <row r="5561" hidden="1"/>
    <row r="5562" hidden="1"/>
    <row r="5563" hidden="1"/>
    <row r="5564" hidden="1"/>
    <row r="5565" hidden="1"/>
    <row r="5566" hidden="1"/>
    <row r="5567" hidden="1"/>
    <row r="5568" hidden="1"/>
    <row r="5569" hidden="1"/>
    <row r="5570" hidden="1"/>
    <row r="5571" hidden="1"/>
    <row r="5572" hidden="1"/>
    <row r="5573" hidden="1"/>
    <row r="5574" hidden="1"/>
    <row r="5575" hidden="1"/>
    <row r="5576" hidden="1"/>
    <row r="5577" hidden="1"/>
    <row r="5578" hidden="1"/>
    <row r="5579" hidden="1"/>
    <row r="5580" hidden="1"/>
    <row r="5581" hidden="1"/>
    <row r="5582" hidden="1"/>
    <row r="5583" hidden="1"/>
    <row r="5584" hidden="1"/>
    <row r="5585" hidden="1"/>
    <row r="5586" hidden="1"/>
    <row r="5587" hidden="1"/>
    <row r="5588" hidden="1"/>
    <row r="5589" hidden="1"/>
    <row r="5590" hidden="1"/>
    <row r="5591" hidden="1"/>
    <row r="5592" hidden="1"/>
    <row r="5593" hidden="1"/>
    <row r="5594" hidden="1"/>
    <row r="5595" hidden="1"/>
    <row r="5596" hidden="1"/>
    <row r="5597" hidden="1"/>
    <row r="5598" hidden="1"/>
    <row r="5599" hidden="1"/>
    <row r="5600" hidden="1"/>
    <row r="5601" hidden="1"/>
    <row r="5602" hidden="1"/>
    <row r="5603" hidden="1"/>
    <row r="5604" hidden="1"/>
    <row r="5605" hidden="1"/>
    <row r="5606" hidden="1"/>
    <row r="5607" hidden="1"/>
    <row r="5608" hidden="1"/>
    <row r="5609" hidden="1"/>
    <row r="5610" hidden="1"/>
    <row r="5611" hidden="1"/>
    <row r="5612" hidden="1"/>
    <row r="5613" hidden="1"/>
    <row r="5614" hidden="1"/>
    <row r="5615" hidden="1"/>
    <row r="5616" hidden="1"/>
    <row r="5617" hidden="1"/>
    <row r="5618" hidden="1"/>
    <row r="5619" hidden="1"/>
    <row r="5620" hidden="1"/>
    <row r="5621" hidden="1"/>
    <row r="5622" hidden="1"/>
    <row r="5623" hidden="1"/>
    <row r="5624" hidden="1"/>
    <row r="5625" hidden="1"/>
    <row r="5626" hidden="1"/>
    <row r="5627" hidden="1"/>
    <row r="5628" hidden="1"/>
    <row r="5629" hidden="1"/>
    <row r="5630" hidden="1"/>
    <row r="5631" hidden="1"/>
    <row r="5632" hidden="1"/>
    <row r="5633" hidden="1"/>
    <row r="5634" hidden="1"/>
    <row r="5635" hidden="1"/>
    <row r="5636" hidden="1"/>
    <row r="5637" hidden="1"/>
    <row r="5638" hidden="1"/>
    <row r="5639" hidden="1"/>
    <row r="5640" hidden="1"/>
    <row r="5641" hidden="1"/>
    <row r="5642" hidden="1"/>
    <row r="5643" hidden="1"/>
    <row r="5644" hidden="1"/>
    <row r="5645" hidden="1"/>
    <row r="5646" hidden="1"/>
    <row r="5647" hidden="1"/>
    <row r="5648" hidden="1"/>
    <row r="5649" hidden="1"/>
    <row r="5650" hidden="1"/>
    <row r="5651" hidden="1"/>
    <row r="5652" hidden="1"/>
    <row r="5653" hidden="1"/>
    <row r="5654" hidden="1"/>
    <row r="5655" hidden="1"/>
    <row r="5656" hidden="1"/>
    <row r="5657" hidden="1"/>
    <row r="5658" hidden="1"/>
    <row r="5659" hidden="1"/>
    <row r="5660" hidden="1"/>
    <row r="5661" hidden="1"/>
    <row r="5662" hidden="1"/>
    <row r="5663" hidden="1"/>
    <row r="5664" hidden="1"/>
    <row r="5665" hidden="1"/>
    <row r="5666" hidden="1"/>
    <row r="5667" hidden="1"/>
    <row r="5668" hidden="1"/>
    <row r="5669" hidden="1"/>
    <row r="5670" hidden="1"/>
    <row r="5671" hidden="1"/>
    <row r="5672" hidden="1"/>
    <row r="5673" hidden="1"/>
    <row r="5674" hidden="1"/>
    <row r="5675" hidden="1"/>
    <row r="5676" hidden="1"/>
    <row r="5677" hidden="1"/>
    <row r="5678" hidden="1"/>
    <row r="5679" hidden="1"/>
    <row r="5680" hidden="1"/>
    <row r="5681" hidden="1"/>
    <row r="5682" hidden="1"/>
    <row r="5683" hidden="1"/>
    <row r="5684" hidden="1"/>
    <row r="5685" hidden="1"/>
    <row r="5686" hidden="1"/>
    <row r="5687" hidden="1"/>
    <row r="5688" hidden="1"/>
    <row r="5689" hidden="1"/>
    <row r="5690" hidden="1"/>
    <row r="5691" hidden="1"/>
    <row r="5692" hidden="1"/>
    <row r="5693" hidden="1"/>
    <row r="5694" hidden="1"/>
    <row r="5695" hidden="1"/>
    <row r="5696" hidden="1"/>
    <row r="5697" hidden="1"/>
    <row r="5698" hidden="1"/>
    <row r="5699" hidden="1"/>
    <row r="5700" hidden="1"/>
    <row r="5701" hidden="1"/>
    <row r="5702" hidden="1"/>
    <row r="5703" hidden="1"/>
    <row r="5704" hidden="1"/>
    <row r="5705" hidden="1"/>
    <row r="5706" hidden="1"/>
    <row r="5707" hidden="1"/>
    <row r="5708" hidden="1"/>
    <row r="5709" hidden="1"/>
    <row r="5710" hidden="1"/>
    <row r="5711" hidden="1"/>
    <row r="5712" hidden="1"/>
    <row r="5713" hidden="1"/>
    <row r="5714" hidden="1"/>
    <row r="5715" hidden="1"/>
    <row r="5716" hidden="1"/>
    <row r="5717" hidden="1"/>
    <row r="5718" hidden="1"/>
    <row r="5719" hidden="1"/>
    <row r="5720" hidden="1"/>
    <row r="5721" hidden="1"/>
    <row r="5722" hidden="1"/>
    <row r="5723" hidden="1"/>
    <row r="5724" hidden="1"/>
    <row r="5725" hidden="1"/>
    <row r="5726" hidden="1"/>
    <row r="5727" hidden="1"/>
    <row r="5728" hidden="1"/>
    <row r="5729" hidden="1"/>
    <row r="5730" hidden="1"/>
    <row r="5731" hidden="1"/>
    <row r="5732" hidden="1"/>
    <row r="5733" hidden="1"/>
    <row r="5734" hidden="1"/>
    <row r="5735" hidden="1"/>
    <row r="5736" hidden="1"/>
    <row r="5737" hidden="1"/>
    <row r="5738" hidden="1"/>
    <row r="5739" hidden="1"/>
    <row r="5740" hidden="1"/>
    <row r="5741" hidden="1"/>
    <row r="5742" hidden="1"/>
    <row r="5743" hidden="1"/>
    <row r="5744" hidden="1"/>
    <row r="5745" hidden="1"/>
    <row r="5746" hidden="1"/>
    <row r="5747" hidden="1"/>
    <row r="5748" hidden="1"/>
    <row r="5749" hidden="1"/>
    <row r="5750" hidden="1"/>
    <row r="5751" hidden="1"/>
    <row r="5752" hidden="1"/>
    <row r="5753" hidden="1"/>
    <row r="5754" hidden="1"/>
    <row r="5755" hidden="1"/>
    <row r="5756" hidden="1"/>
    <row r="5757" hidden="1"/>
    <row r="5758" hidden="1"/>
    <row r="5759" hidden="1"/>
    <row r="5760" hidden="1"/>
    <row r="5761" hidden="1"/>
    <row r="5762" hidden="1"/>
    <row r="5763" hidden="1"/>
    <row r="5764" hidden="1"/>
    <row r="5765" hidden="1"/>
    <row r="5766" hidden="1"/>
    <row r="5767" hidden="1"/>
    <row r="5768" hidden="1"/>
    <row r="5769" hidden="1"/>
    <row r="5770" hidden="1"/>
    <row r="5771" hidden="1"/>
    <row r="5772" hidden="1"/>
    <row r="5773" hidden="1"/>
    <row r="5774" hidden="1"/>
    <row r="5775" hidden="1"/>
    <row r="5776" hidden="1"/>
    <row r="5777" hidden="1"/>
    <row r="5778" hidden="1"/>
    <row r="5779" hidden="1"/>
    <row r="5780" hidden="1"/>
    <row r="5781" hidden="1"/>
    <row r="5782" hidden="1"/>
    <row r="5783" hidden="1"/>
    <row r="5784" hidden="1"/>
    <row r="5785" hidden="1"/>
    <row r="5786" hidden="1"/>
    <row r="5787" hidden="1"/>
    <row r="5788" hidden="1"/>
    <row r="5789" hidden="1"/>
    <row r="5790" hidden="1"/>
    <row r="5791" hidden="1"/>
    <row r="5792" hidden="1"/>
    <row r="5793" hidden="1"/>
    <row r="5794" hidden="1"/>
    <row r="5795" hidden="1"/>
    <row r="5796" hidden="1"/>
    <row r="5797" hidden="1"/>
    <row r="5798" hidden="1"/>
    <row r="5799" hidden="1"/>
    <row r="5800" hidden="1"/>
    <row r="5801" hidden="1"/>
    <row r="5802" hidden="1"/>
    <row r="5803" hidden="1"/>
    <row r="5804" hidden="1"/>
    <row r="5805" hidden="1"/>
    <row r="5806" hidden="1"/>
    <row r="5807" hidden="1"/>
    <row r="5808" hidden="1"/>
    <row r="5809" hidden="1"/>
    <row r="5810" hidden="1"/>
    <row r="5811" hidden="1"/>
    <row r="5812" hidden="1"/>
    <row r="5813" hidden="1"/>
    <row r="5814" hidden="1"/>
    <row r="5815" hidden="1"/>
    <row r="5816" hidden="1"/>
    <row r="5817" hidden="1"/>
    <row r="5818" hidden="1"/>
    <row r="5819" hidden="1"/>
    <row r="5820" hidden="1"/>
    <row r="5821" hidden="1"/>
    <row r="5822" hidden="1"/>
    <row r="5823" hidden="1"/>
    <row r="5824" hidden="1"/>
    <row r="5825" hidden="1"/>
    <row r="5826" hidden="1"/>
    <row r="5827" hidden="1"/>
    <row r="5828" hidden="1"/>
    <row r="5829" hidden="1"/>
    <row r="5830" hidden="1"/>
    <row r="5831" hidden="1"/>
    <row r="5832" hidden="1"/>
    <row r="5833" hidden="1"/>
    <row r="5834" hidden="1"/>
    <row r="5835" hidden="1"/>
    <row r="5836" hidden="1"/>
    <row r="5837" hidden="1"/>
    <row r="5838" hidden="1"/>
    <row r="5839" hidden="1"/>
    <row r="5840" hidden="1"/>
    <row r="5841" hidden="1"/>
    <row r="5842" hidden="1"/>
    <row r="5843" hidden="1"/>
    <row r="5844" hidden="1"/>
    <row r="5845" hidden="1"/>
    <row r="5846" hidden="1"/>
    <row r="5847" hidden="1"/>
    <row r="5848" hidden="1"/>
    <row r="5849" hidden="1"/>
    <row r="5850" hidden="1"/>
    <row r="5851" hidden="1"/>
    <row r="5852" hidden="1"/>
    <row r="5853" hidden="1"/>
    <row r="5854" hidden="1"/>
    <row r="5855" hidden="1"/>
    <row r="5856" hidden="1"/>
    <row r="5857" hidden="1"/>
    <row r="5858" hidden="1"/>
    <row r="5859" hidden="1"/>
    <row r="5860" hidden="1"/>
    <row r="5861" hidden="1"/>
    <row r="5862" hidden="1"/>
    <row r="5863" hidden="1"/>
    <row r="5864" hidden="1"/>
    <row r="5865" hidden="1"/>
    <row r="5866" hidden="1"/>
    <row r="5867" hidden="1"/>
    <row r="5868" hidden="1"/>
    <row r="5869" hidden="1"/>
    <row r="5870" hidden="1"/>
    <row r="5871" hidden="1"/>
    <row r="5872" hidden="1"/>
    <row r="5873" hidden="1"/>
    <row r="5874" hidden="1"/>
    <row r="5875" hidden="1"/>
    <row r="5876" hidden="1"/>
    <row r="5877" hidden="1"/>
    <row r="5878" hidden="1"/>
    <row r="5879" hidden="1"/>
    <row r="5880" hidden="1"/>
    <row r="5881" hidden="1"/>
    <row r="5882" hidden="1"/>
    <row r="5883" hidden="1"/>
    <row r="5884" hidden="1"/>
    <row r="5885" hidden="1"/>
    <row r="5886" hidden="1"/>
    <row r="5887" hidden="1"/>
    <row r="5888" hidden="1"/>
    <row r="5889" hidden="1"/>
    <row r="5890" hidden="1"/>
    <row r="5891" hidden="1"/>
    <row r="5892" hidden="1"/>
    <row r="5893" hidden="1"/>
    <row r="5894" hidden="1"/>
    <row r="5895" hidden="1"/>
    <row r="5896" hidden="1"/>
    <row r="5897" hidden="1"/>
    <row r="5898" hidden="1"/>
    <row r="5899" hidden="1"/>
    <row r="5900" hidden="1"/>
    <row r="5901" hidden="1"/>
    <row r="5902" hidden="1"/>
    <row r="5903" hidden="1"/>
    <row r="5904" hidden="1"/>
    <row r="5905" hidden="1"/>
    <row r="5906" hidden="1"/>
    <row r="5907" hidden="1"/>
    <row r="5908" hidden="1"/>
    <row r="5909" hidden="1"/>
    <row r="5910" hidden="1"/>
    <row r="5911" hidden="1"/>
    <row r="5912" hidden="1"/>
    <row r="5913" hidden="1"/>
    <row r="5914" hidden="1"/>
    <row r="5915" hidden="1"/>
    <row r="5916" hidden="1"/>
    <row r="5917" hidden="1"/>
    <row r="5918" hidden="1"/>
    <row r="5919" hidden="1"/>
    <row r="5920" hidden="1"/>
    <row r="5921" hidden="1"/>
    <row r="5922" hidden="1"/>
    <row r="5923" hidden="1"/>
    <row r="5924" hidden="1"/>
    <row r="5925" hidden="1"/>
    <row r="5926" hidden="1"/>
    <row r="5927" hidden="1"/>
    <row r="5928" hidden="1"/>
    <row r="5929" hidden="1"/>
    <row r="5930" hidden="1"/>
    <row r="5931" hidden="1"/>
    <row r="5932" hidden="1"/>
    <row r="5933" hidden="1"/>
    <row r="5934" hidden="1"/>
    <row r="5935" hidden="1"/>
    <row r="5936" hidden="1"/>
    <row r="5937" hidden="1"/>
    <row r="5938" hidden="1"/>
    <row r="5939" hidden="1"/>
    <row r="5940" hidden="1"/>
    <row r="5941" hidden="1"/>
    <row r="5942" hidden="1"/>
    <row r="5943" hidden="1"/>
    <row r="5944" hidden="1"/>
    <row r="5945" hidden="1"/>
    <row r="5946" hidden="1"/>
    <row r="5947" hidden="1"/>
    <row r="5948" hidden="1"/>
    <row r="5949" hidden="1"/>
    <row r="5950" hidden="1"/>
    <row r="5951" hidden="1"/>
    <row r="5952" hidden="1"/>
    <row r="5953" hidden="1"/>
    <row r="5954" hidden="1"/>
    <row r="5955" hidden="1"/>
    <row r="5956" hidden="1"/>
    <row r="5957" hidden="1"/>
    <row r="5958" hidden="1"/>
    <row r="5959" hidden="1"/>
    <row r="5960" hidden="1"/>
    <row r="5961" hidden="1"/>
    <row r="5962" hidden="1"/>
    <row r="5963" hidden="1"/>
    <row r="5964" hidden="1"/>
    <row r="5965" hidden="1"/>
    <row r="5966" hidden="1"/>
    <row r="5967" hidden="1"/>
    <row r="5968" hidden="1"/>
    <row r="5969" hidden="1"/>
    <row r="5970" hidden="1"/>
    <row r="5971" hidden="1"/>
    <row r="5972" hidden="1"/>
    <row r="5973" hidden="1"/>
    <row r="5974" hidden="1"/>
    <row r="5975" hidden="1"/>
    <row r="5976" hidden="1"/>
    <row r="5977" hidden="1"/>
    <row r="5978" hidden="1"/>
    <row r="5979" hidden="1"/>
    <row r="5980" hidden="1"/>
    <row r="5981" hidden="1"/>
    <row r="5982" hidden="1"/>
    <row r="5983" hidden="1"/>
    <row r="5984" hidden="1"/>
    <row r="5985" hidden="1"/>
    <row r="5986" hidden="1"/>
    <row r="5987" hidden="1"/>
    <row r="5988" hidden="1"/>
    <row r="5989" hidden="1"/>
    <row r="5990" hidden="1"/>
    <row r="5991" hidden="1"/>
    <row r="5992" hidden="1"/>
    <row r="5993" hidden="1"/>
    <row r="5994" hidden="1"/>
    <row r="5995" hidden="1"/>
    <row r="5996" hidden="1"/>
    <row r="5997" hidden="1"/>
    <row r="5998" hidden="1"/>
    <row r="5999" hidden="1"/>
    <row r="6000" hidden="1"/>
    <row r="6001" hidden="1"/>
    <row r="6002" hidden="1"/>
    <row r="6003" hidden="1"/>
    <row r="6004" hidden="1"/>
    <row r="6005" hidden="1"/>
    <row r="6006" hidden="1"/>
    <row r="6007" hidden="1"/>
    <row r="6008" hidden="1"/>
    <row r="6009" hidden="1"/>
    <row r="6010" hidden="1"/>
    <row r="6011" hidden="1"/>
    <row r="6012" hidden="1"/>
    <row r="6013" hidden="1"/>
    <row r="6014" hidden="1"/>
    <row r="6015" hidden="1"/>
    <row r="6016" hidden="1"/>
    <row r="6017" hidden="1"/>
    <row r="6018" hidden="1"/>
    <row r="6019" hidden="1"/>
    <row r="6020" hidden="1"/>
    <row r="6021" hidden="1"/>
    <row r="6022" hidden="1"/>
    <row r="6023" hidden="1"/>
    <row r="6024" hidden="1"/>
    <row r="6025" hidden="1"/>
    <row r="6026" hidden="1"/>
    <row r="6027" hidden="1"/>
    <row r="6028" hidden="1"/>
    <row r="6029" hidden="1"/>
    <row r="6030" hidden="1"/>
    <row r="6031" hidden="1"/>
    <row r="6032" hidden="1"/>
    <row r="6033" hidden="1"/>
    <row r="6034" hidden="1"/>
    <row r="6035" hidden="1"/>
    <row r="6036" hidden="1"/>
    <row r="6037" hidden="1"/>
    <row r="6038" hidden="1"/>
    <row r="6039" hidden="1"/>
    <row r="6040" hidden="1"/>
    <row r="6041" hidden="1"/>
    <row r="6042" hidden="1"/>
    <row r="6043" hidden="1"/>
    <row r="6044" hidden="1"/>
    <row r="6045" hidden="1"/>
    <row r="6046" hidden="1"/>
    <row r="6047" hidden="1"/>
    <row r="6048" hidden="1"/>
    <row r="6049" hidden="1"/>
    <row r="6050" hidden="1"/>
    <row r="6051" hidden="1"/>
    <row r="6052" hidden="1"/>
    <row r="6053" hidden="1"/>
    <row r="6054" hidden="1"/>
    <row r="6055" hidden="1"/>
    <row r="6056" hidden="1"/>
    <row r="6057" hidden="1"/>
    <row r="6058" hidden="1"/>
    <row r="6059" hidden="1"/>
    <row r="6060" hidden="1"/>
    <row r="6061" hidden="1"/>
    <row r="6062" hidden="1"/>
    <row r="6063" hidden="1"/>
    <row r="6064" hidden="1"/>
    <row r="6065" hidden="1"/>
    <row r="6066" hidden="1"/>
    <row r="6067" hidden="1"/>
    <row r="6068" hidden="1"/>
    <row r="6069" hidden="1"/>
    <row r="6070" hidden="1"/>
    <row r="6071" hidden="1"/>
    <row r="6072" hidden="1"/>
    <row r="6073" hidden="1"/>
    <row r="6074" hidden="1"/>
    <row r="6075" hidden="1"/>
    <row r="6076" hidden="1"/>
    <row r="6077" hidden="1"/>
    <row r="6078" hidden="1"/>
    <row r="6079" hidden="1"/>
    <row r="6080" hidden="1"/>
    <row r="6081" hidden="1"/>
    <row r="6082" hidden="1"/>
    <row r="6083" hidden="1"/>
    <row r="6084" hidden="1"/>
    <row r="6085" hidden="1"/>
    <row r="6086" hidden="1"/>
    <row r="6087" hidden="1"/>
    <row r="6088" hidden="1"/>
    <row r="6089" hidden="1"/>
    <row r="6090" hidden="1"/>
    <row r="6091" hidden="1"/>
    <row r="6092" hidden="1"/>
    <row r="6093" hidden="1"/>
    <row r="6094" hidden="1"/>
    <row r="6095" hidden="1"/>
    <row r="6096" hidden="1"/>
    <row r="6097" hidden="1"/>
    <row r="6098" hidden="1"/>
    <row r="6099" hidden="1"/>
    <row r="6100" hidden="1"/>
    <row r="6101" hidden="1"/>
    <row r="6102" hidden="1"/>
    <row r="6103" hidden="1"/>
    <row r="6104" hidden="1"/>
    <row r="6105" hidden="1"/>
    <row r="6106" hidden="1"/>
    <row r="6107" hidden="1"/>
    <row r="6108" hidden="1"/>
    <row r="6109" hidden="1"/>
    <row r="6110" hidden="1"/>
    <row r="6111" hidden="1"/>
    <row r="6112" hidden="1"/>
    <row r="6113" hidden="1"/>
    <row r="6114" hidden="1"/>
    <row r="6115" hidden="1"/>
    <row r="6116" hidden="1"/>
    <row r="6117" hidden="1"/>
    <row r="6118" hidden="1"/>
    <row r="6119" hidden="1"/>
    <row r="6120" hidden="1"/>
    <row r="6121" hidden="1"/>
    <row r="6122" hidden="1"/>
    <row r="6123" hidden="1"/>
    <row r="6124" hidden="1"/>
    <row r="6125" hidden="1"/>
    <row r="6126" hidden="1"/>
    <row r="6127" hidden="1"/>
    <row r="6128" hidden="1"/>
    <row r="6129" hidden="1"/>
    <row r="6130" hidden="1"/>
    <row r="6131" hidden="1"/>
    <row r="6132" hidden="1"/>
    <row r="6133" hidden="1"/>
    <row r="6134" hidden="1"/>
    <row r="6135" hidden="1"/>
    <row r="6136" hidden="1"/>
    <row r="6137" hidden="1"/>
    <row r="6138" hidden="1"/>
    <row r="6139" hidden="1"/>
    <row r="6140" hidden="1"/>
    <row r="6141" hidden="1"/>
    <row r="6142" hidden="1"/>
    <row r="6143" hidden="1"/>
    <row r="6144" hidden="1"/>
    <row r="6145" hidden="1"/>
    <row r="6146" hidden="1"/>
    <row r="6147" hidden="1"/>
    <row r="6148" hidden="1"/>
    <row r="6149" hidden="1"/>
    <row r="6150" hidden="1"/>
    <row r="6151" hidden="1"/>
    <row r="6152" hidden="1"/>
    <row r="6153" hidden="1"/>
    <row r="6154" hidden="1"/>
    <row r="6155" hidden="1"/>
    <row r="6156" hidden="1"/>
    <row r="6157" hidden="1"/>
    <row r="6158" hidden="1"/>
    <row r="6159" hidden="1"/>
    <row r="6160" hidden="1"/>
    <row r="6161" hidden="1"/>
    <row r="6162" hidden="1"/>
    <row r="6163" hidden="1"/>
    <row r="6164" hidden="1"/>
    <row r="6165" hidden="1"/>
    <row r="6166" hidden="1"/>
    <row r="6167" hidden="1"/>
    <row r="6168" hidden="1"/>
    <row r="6169" hidden="1"/>
    <row r="6170" hidden="1"/>
    <row r="6171" hidden="1"/>
    <row r="6172" hidden="1"/>
    <row r="6173" hidden="1"/>
    <row r="6174" hidden="1"/>
    <row r="6175" hidden="1"/>
    <row r="6176" hidden="1"/>
    <row r="6177" hidden="1"/>
    <row r="6178" hidden="1"/>
    <row r="6179" hidden="1"/>
    <row r="6180" hidden="1"/>
    <row r="6181" hidden="1"/>
    <row r="6182" hidden="1"/>
    <row r="6183" hidden="1"/>
    <row r="6184" hidden="1"/>
    <row r="6185" hidden="1"/>
    <row r="6186" hidden="1"/>
    <row r="6187" hidden="1"/>
    <row r="6188" hidden="1"/>
    <row r="6189" hidden="1"/>
    <row r="6190" hidden="1"/>
    <row r="6191" hidden="1"/>
    <row r="6192" hidden="1"/>
    <row r="6193" hidden="1"/>
    <row r="6194" hidden="1"/>
    <row r="6195" hidden="1"/>
    <row r="6196" hidden="1"/>
    <row r="6197" hidden="1"/>
    <row r="6198" hidden="1"/>
    <row r="6199" hidden="1"/>
    <row r="6200" hidden="1"/>
    <row r="6201" hidden="1"/>
    <row r="6202" hidden="1"/>
    <row r="6203" hidden="1"/>
    <row r="6204" hidden="1"/>
    <row r="6205" hidden="1"/>
    <row r="6206" hidden="1"/>
    <row r="6207" hidden="1"/>
    <row r="6208" hidden="1"/>
    <row r="6209" hidden="1"/>
    <row r="6210" hidden="1"/>
    <row r="6211" hidden="1"/>
    <row r="6212" hidden="1"/>
    <row r="6213" hidden="1"/>
    <row r="6214" hidden="1"/>
    <row r="6215" hidden="1"/>
    <row r="6216" hidden="1"/>
    <row r="6217" hidden="1"/>
    <row r="6218" hidden="1"/>
    <row r="6219" hidden="1"/>
    <row r="6220" hidden="1"/>
    <row r="6221" hidden="1"/>
    <row r="6222" hidden="1"/>
    <row r="6223" hidden="1"/>
    <row r="6224" hidden="1"/>
    <row r="6225" hidden="1"/>
    <row r="6226" hidden="1"/>
    <row r="6227" hidden="1"/>
    <row r="6228" hidden="1"/>
    <row r="6229" hidden="1"/>
    <row r="6230" hidden="1"/>
    <row r="6231" hidden="1"/>
    <row r="6232" hidden="1"/>
    <row r="6233" hidden="1"/>
    <row r="6234" hidden="1"/>
    <row r="6235" hidden="1"/>
    <row r="6236" hidden="1"/>
    <row r="6237" hidden="1"/>
    <row r="6238" hidden="1"/>
    <row r="6239" hidden="1"/>
    <row r="6240" hidden="1"/>
    <row r="6241" hidden="1"/>
    <row r="6242" hidden="1"/>
    <row r="6243" hidden="1"/>
    <row r="6244" hidden="1"/>
    <row r="6245" hidden="1"/>
    <row r="6246" hidden="1"/>
    <row r="6247" hidden="1"/>
    <row r="6248" hidden="1"/>
    <row r="6249" hidden="1"/>
    <row r="6250" hidden="1"/>
    <row r="6251" hidden="1"/>
    <row r="6252" hidden="1"/>
    <row r="6253" hidden="1"/>
    <row r="6254" hidden="1"/>
    <row r="6255" hidden="1"/>
    <row r="6256" hidden="1"/>
    <row r="6257" hidden="1"/>
    <row r="6258" hidden="1"/>
    <row r="6259" hidden="1"/>
    <row r="6260" hidden="1"/>
    <row r="6261" hidden="1"/>
    <row r="6262" hidden="1"/>
    <row r="6263" hidden="1"/>
    <row r="6264" hidden="1"/>
    <row r="6265" hidden="1"/>
    <row r="6266" hidden="1"/>
    <row r="6267" hidden="1"/>
    <row r="6268" hidden="1"/>
    <row r="6269" hidden="1"/>
    <row r="6270" hidden="1"/>
    <row r="6271" hidden="1"/>
    <row r="6272" hidden="1"/>
    <row r="6273" hidden="1"/>
    <row r="6274" hidden="1"/>
    <row r="6275" hidden="1"/>
    <row r="6276" hidden="1"/>
    <row r="6277" hidden="1"/>
    <row r="6278" hidden="1"/>
    <row r="6279" hidden="1"/>
    <row r="6280" hidden="1"/>
    <row r="6281" hidden="1"/>
    <row r="6282" hidden="1"/>
    <row r="6283" hidden="1"/>
    <row r="6284" hidden="1"/>
    <row r="6285" hidden="1"/>
    <row r="6286" hidden="1"/>
    <row r="6287" hidden="1"/>
    <row r="6288" hidden="1"/>
    <row r="6289" hidden="1"/>
    <row r="6290" hidden="1"/>
    <row r="6291" hidden="1"/>
    <row r="6292" hidden="1"/>
    <row r="6293" hidden="1"/>
    <row r="6294" hidden="1"/>
    <row r="6295" hidden="1"/>
    <row r="6296" hidden="1"/>
    <row r="6297" hidden="1"/>
    <row r="6298" hidden="1"/>
    <row r="6299" hidden="1"/>
    <row r="6300" hidden="1"/>
    <row r="6301" hidden="1"/>
    <row r="6302" hidden="1"/>
    <row r="6303" hidden="1"/>
    <row r="6304" hidden="1"/>
    <row r="6305" hidden="1"/>
    <row r="6306" hidden="1"/>
    <row r="6307" hidden="1"/>
    <row r="6308" hidden="1"/>
    <row r="6309" hidden="1"/>
    <row r="6310" hidden="1"/>
    <row r="6311" hidden="1"/>
    <row r="6312" hidden="1"/>
    <row r="6313" hidden="1"/>
    <row r="6314" hidden="1"/>
    <row r="6315" hidden="1"/>
    <row r="6316" hidden="1"/>
    <row r="6317" hidden="1"/>
    <row r="6318" hidden="1"/>
    <row r="6319" hidden="1"/>
    <row r="6320" hidden="1"/>
    <row r="6321" hidden="1"/>
    <row r="6322" hidden="1"/>
    <row r="6323" hidden="1"/>
    <row r="6324" hidden="1"/>
    <row r="6325" hidden="1"/>
    <row r="6326" hidden="1"/>
    <row r="6327" hidden="1"/>
    <row r="6328" hidden="1"/>
    <row r="6329" hidden="1"/>
    <row r="6330" hidden="1"/>
    <row r="6331" hidden="1"/>
    <row r="6332" hidden="1"/>
    <row r="6333" hidden="1"/>
    <row r="6334" hidden="1"/>
    <row r="6335" hidden="1"/>
    <row r="6336" hidden="1"/>
    <row r="6337" hidden="1"/>
    <row r="6338" hidden="1"/>
    <row r="6339" hidden="1"/>
    <row r="6340" hidden="1"/>
    <row r="6341" hidden="1"/>
    <row r="6342" hidden="1"/>
    <row r="6343" hidden="1"/>
    <row r="6344" hidden="1"/>
    <row r="6345" hidden="1"/>
    <row r="6346" hidden="1"/>
    <row r="6347" hidden="1"/>
    <row r="6348" hidden="1"/>
    <row r="6349" hidden="1"/>
    <row r="6350" hidden="1"/>
    <row r="6351" hidden="1"/>
    <row r="6352" hidden="1"/>
    <row r="6353" hidden="1"/>
    <row r="6354" hidden="1"/>
    <row r="6355" hidden="1"/>
    <row r="6356" hidden="1"/>
    <row r="6357" hidden="1"/>
    <row r="6358" hidden="1"/>
    <row r="6359" hidden="1"/>
    <row r="6360" hidden="1"/>
    <row r="6361" hidden="1"/>
    <row r="6362" hidden="1"/>
    <row r="6363" hidden="1"/>
    <row r="6364" hidden="1"/>
    <row r="6365" hidden="1"/>
    <row r="6366" hidden="1"/>
    <row r="6367" hidden="1"/>
    <row r="6368" hidden="1"/>
    <row r="6369" hidden="1"/>
    <row r="6370" hidden="1"/>
    <row r="6371" hidden="1"/>
    <row r="6372" hidden="1"/>
    <row r="6373" hidden="1"/>
    <row r="6374" hidden="1"/>
    <row r="6375" hidden="1"/>
    <row r="6376" hidden="1"/>
    <row r="6377" hidden="1"/>
    <row r="6378" hidden="1"/>
    <row r="6379" hidden="1"/>
    <row r="6380" hidden="1"/>
    <row r="6381" hidden="1"/>
    <row r="6382" hidden="1"/>
    <row r="6383" hidden="1"/>
    <row r="6384" hidden="1"/>
    <row r="6385" hidden="1"/>
    <row r="6386" hidden="1"/>
    <row r="6387" hidden="1"/>
    <row r="6388" hidden="1"/>
    <row r="6389" hidden="1"/>
    <row r="6390" hidden="1"/>
    <row r="6391" hidden="1"/>
    <row r="6392" hidden="1"/>
    <row r="6393" hidden="1"/>
    <row r="6394" hidden="1"/>
    <row r="6395" hidden="1"/>
    <row r="6396" hidden="1"/>
    <row r="6397" hidden="1"/>
    <row r="6398" hidden="1"/>
    <row r="6399" hidden="1"/>
    <row r="6400" hidden="1"/>
    <row r="6401" hidden="1"/>
    <row r="6402" hidden="1"/>
    <row r="6403" hidden="1"/>
    <row r="6404" hidden="1"/>
    <row r="6405" hidden="1"/>
    <row r="6406" hidden="1"/>
    <row r="6407" hidden="1"/>
    <row r="6408" hidden="1"/>
    <row r="6409" hidden="1"/>
    <row r="6410" hidden="1"/>
    <row r="6411" hidden="1"/>
    <row r="6412" hidden="1"/>
    <row r="6413" hidden="1"/>
    <row r="6414" hidden="1"/>
    <row r="6415" hidden="1"/>
    <row r="6416" hidden="1"/>
    <row r="6417" hidden="1"/>
    <row r="6418" hidden="1"/>
    <row r="6419" hidden="1"/>
    <row r="6420" hidden="1"/>
    <row r="6421" hidden="1"/>
    <row r="6422" hidden="1"/>
    <row r="6423" hidden="1"/>
    <row r="6424" hidden="1"/>
    <row r="6425" hidden="1"/>
    <row r="6426" hidden="1"/>
    <row r="6427" hidden="1"/>
    <row r="6428" hidden="1"/>
    <row r="6429" hidden="1"/>
    <row r="6430" hidden="1"/>
    <row r="6431" hidden="1"/>
    <row r="6432" hidden="1"/>
    <row r="6433" hidden="1"/>
    <row r="6434" hidden="1"/>
    <row r="6435" hidden="1"/>
    <row r="6436" hidden="1"/>
    <row r="6437" hidden="1"/>
    <row r="6438" hidden="1"/>
    <row r="6439" hidden="1"/>
    <row r="6440" hidden="1"/>
    <row r="6441" hidden="1"/>
    <row r="6442" hidden="1"/>
    <row r="6443" hidden="1"/>
    <row r="6444" hidden="1"/>
    <row r="6445" hidden="1"/>
    <row r="6446" hidden="1"/>
    <row r="6447" hidden="1"/>
    <row r="6448" hidden="1"/>
    <row r="6449" hidden="1"/>
    <row r="6450" hidden="1"/>
    <row r="6451" hidden="1"/>
    <row r="6452" hidden="1"/>
    <row r="6453" hidden="1"/>
    <row r="6454" hidden="1"/>
    <row r="6455" hidden="1"/>
    <row r="6456" hidden="1"/>
    <row r="6457" hidden="1"/>
    <row r="6458" hidden="1"/>
    <row r="6459" hidden="1"/>
    <row r="6460" hidden="1"/>
    <row r="6461" hidden="1"/>
    <row r="6462" hidden="1"/>
    <row r="6463" hidden="1"/>
    <row r="6464" hidden="1"/>
    <row r="6465" hidden="1"/>
    <row r="6466" hidden="1"/>
    <row r="6467" hidden="1"/>
    <row r="6468" hidden="1"/>
    <row r="6469" hidden="1"/>
    <row r="6470" hidden="1"/>
    <row r="6471" hidden="1"/>
    <row r="6472" hidden="1"/>
    <row r="6473" hidden="1"/>
    <row r="6474" hidden="1"/>
    <row r="6475" hidden="1"/>
    <row r="6476" hidden="1"/>
    <row r="6477" hidden="1"/>
    <row r="6478" hidden="1"/>
    <row r="6479" hidden="1"/>
    <row r="6480" hidden="1"/>
    <row r="6481" hidden="1"/>
    <row r="6482" hidden="1"/>
    <row r="6483" hidden="1"/>
    <row r="6484" hidden="1"/>
    <row r="6485" hidden="1"/>
    <row r="6486" hidden="1"/>
    <row r="6487" hidden="1"/>
    <row r="6488" hidden="1"/>
    <row r="6489" hidden="1"/>
    <row r="6490" hidden="1"/>
    <row r="6491" hidden="1"/>
    <row r="6492" hidden="1"/>
    <row r="6493" hidden="1"/>
    <row r="6494" hidden="1"/>
    <row r="6495" hidden="1"/>
    <row r="6496" hidden="1"/>
    <row r="6497" hidden="1"/>
    <row r="6498" hidden="1"/>
    <row r="6499" hidden="1"/>
    <row r="6500" hidden="1"/>
    <row r="6501" hidden="1"/>
    <row r="6502" hidden="1"/>
    <row r="6503" hidden="1"/>
    <row r="6504" hidden="1"/>
    <row r="6505" hidden="1"/>
    <row r="6506" hidden="1"/>
    <row r="6507" hidden="1"/>
    <row r="6508" hidden="1"/>
    <row r="6509" hidden="1"/>
    <row r="6510" hidden="1"/>
    <row r="6511" hidden="1"/>
    <row r="6512" hidden="1"/>
    <row r="6513" hidden="1"/>
    <row r="6514" hidden="1"/>
    <row r="6515" hidden="1"/>
    <row r="6516" hidden="1"/>
    <row r="6517" hidden="1"/>
    <row r="6518" hidden="1"/>
    <row r="6519" hidden="1"/>
    <row r="6520" hidden="1"/>
    <row r="6521" hidden="1"/>
    <row r="6522" hidden="1"/>
    <row r="6523" hidden="1"/>
    <row r="6524" hidden="1"/>
    <row r="6525" hidden="1"/>
    <row r="6526" hidden="1"/>
    <row r="6527" hidden="1"/>
    <row r="6528" hidden="1"/>
    <row r="6529" hidden="1"/>
    <row r="6530" hidden="1"/>
    <row r="6531" hidden="1"/>
    <row r="6532" hidden="1"/>
    <row r="6533" hidden="1"/>
    <row r="6534" hidden="1"/>
    <row r="6535" hidden="1"/>
    <row r="6536" hidden="1"/>
    <row r="6537" hidden="1"/>
    <row r="6538" hidden="1"/>
    <row r="6539" hidden="1"/>
    <row r="6540" hidden="1"/>
    <row r="6541" hidden="1"/>
    <row r="6542" hidden="1"/>
    <row r="6543" hidden="1"/>
    <row r="6544" hidden="1"/>
    <row r="6545" hidden="1"/>
    <row r="6546" hidden="1"/>
    <row r="6547" hidden="1"/>
    <row r="6548" hidden="1"/>
    <row r="6549" hidden="1"/>
    <row r="6550" hidden="1"/>
    <row r="6551" hidden="1"/>
    <row r="6552" hidden="1"/>
    <row r="6553" hidden="1"/>
    <row r="6554" hidden="1"/>
    <row r="6555" hidden="1"/>
    <row r="6556" hidden="1"/>
    <row r="6557" hidden="1"/>
    <row r="6558" hidden="1"/>
    <row r="6559" hidden="1"/>
    <row r="6560" hidden="1"/>
    <row r="6561" hidden="1"/>
    <row r="6562" hidden="1"/>
    <row r="6563" hidden="1"/>
    <row r="6564" hidden="1"/>
    <row r="6565" hidden="1"/>
    <row r="6566" hidden="1"/>
    <row r="6567" hidden="1"/>
    <row r="6568" hidden="1"/>
    <row r="6569" hidden="1"/>
    <row r="6570" hidden="1"/>
    <row r="6571" hidden="1"/>
    <row r="6572" hidden="1"/>
    <row r="6573" hidden="1"/>
    <row r="6574" hidden="1"/>
    <row r="6575" hidden="1"/>
    <row r="6576" hidden="1"/>
    <row r="6577" hidden="1"/>
    <row r="6578" hidden="1"/>
    <row r="6579" hidden="1"/>
    <row r="6580" hidden="1"/>
    <row r="6581" hidden="1"/>
    <row r="6582" hidden="1"/>
    <row r="6583" hidden="1"/>
    <row r="6584" hidden="1"/>
    <row r="6585" hidden="1"/>
    <row r="6586" hidden="1"/>
    <row r="6587" hidden="1"/>
    <row r="6588" hidden="1"/>
    <row r="6589" hidden="1"/>
    <row r="6590" hidden="1"/>
    <row r="6591" hidden="1"/>
    <row r="6592" hidden="1"/>
    <row r="6593" hidden="1"/>
    <row r="6594" hidden="1"/>
    <row r="6595" hidden="1"/>
    <row r="6596" hidden="1"/>
    <row r="6597" hidden="1"/>
    <row r="6598" hidden="1"/>
    <row r="6599" hidden="1"/>
    <row r="6600" hidden="1"/>
    <row r="6601" hidden="1"/>
    <row r="6602" hidden="1"/>
    <row r="6603" hidden="1"/>
    <row r="6604" hidden="1"/>
    <row r="6605" hidden="1"/>
    <row r="6606" hidden="1"/>
    <row r="6607" hidden="1"/>
    <row r="6608" hidden="1"/>
    <row r="6609" hidden="1"/>
    <row r="6610" hidden="1"/>
    <row r="6611" hidden="1"/>
    <row r="6612" hidden="1"/>
    <row r="6613" hidden="1"/>
    <row r="6614" hidden="1"/>
    <row r="6615" hidden="1"/>
    <row r="6616" hidden="1"/>
    <row r="6617" hidden="1"/>
    <row r="6618" hidden="1"/>
    <row r="6619" hidden="1"/>
    <row r="6620" hidden="1"/>
    <row r="6621" hidden="1"/>
    <row r="6622" hidden="1"/>
    <row r="6623" hidden="1"/>
    <row r="6624" hidden="1"/>
    <row r="6625" hidden="1"/>
    <row r="6626" hidden="1"/>
    <row r="6627" hidden="1"/>
    <row r="6628" hidden="1"/>
    <row r="6629" hidden="1"/>
    <row r="6630" hidden="1"/>
    <row r="6631" hidden="1"/>
    <row r="6632" hidden="1"/>
    <row r="6633" hidden="1"/>
    <row r="6634" hidden="1"/>
    <row r="6635" hidden="1"/>
    <row r="6636" hidden="1"/>
    <row r="6637" hidden="1"/>
    <row r="6638" hidden="1"/>
    <row r="6639" hidden="1"/>
    <row r="6640" hidden="1"/>
    <row r="6641" hidden="1"/>
    <row r="6642" hidden="1"/>
    <row r="6643" hidden="1"/>
    <row r="6644" hidden="1"/>
    <row r="6645" hidden="1"/>
    <row r="6646" hidden="1"/>
    <row r="6647" hidden="1"/>
    <row r="6648" hidden="1"/>
    <row r="6649" hidden="1"/>
    <row r="6650" hidden="1"/>
    <row r="6651" hidden="1"/>
    <row r="6652" hidden="1"/>
    <row r="6653" hidden="1"/>
    <row r="6654" hidden="1"/>
    <row r="6655" hidden="1"/>
    <row r="6656" hidden="1"/>
    <row r="6657" hidden="1"/>
    <row r="6658" hidden="1"/>
    <row r="6659" hidden="1"/>
    <row r="6660" hidden="1"/>
    <row r="6661" hidden="1"/>
    <row r="6662" hidden="1"/>
    <row r="6663" hidden="1"/>
    <row r="6664" hidden="1"/>
    <row r="6665" hidden="1"/>
    <row r="6666" hidden="1"/>
    <row r="6667" hidden="1"/>
    <row r="6668" hidden="1"/>
    <row r="6669" hidden="1"/>
    <row r="6670" hidden="1"/>
    <row r="6671" hidden="1"/>
    <row r="6672" hidden="1"/>
    <row r="6673" hidden="1"/>
    <row r="6674" hidden="1"/>
    <row r="6675" hidden="1"/>
    <row r="6676" hidden="1"/>
    <row r="6677" hidden="1"/>
    <row r="6678" hidden="1"/>
    <row r="6679" hidden="1"/>
    <row r="6680" hidden="1"/>
    <row r="6681" hidden="1"/>
    <row r="6682" hidden="1"/>
    <row r="6683" hidden="1"/>
    <row r="6684" hidden="1"/>
    <row r="6685" hidden="1"/>
    <row r="6686" hidden="1"/>
    <row r="6687" hidden="1"/>
    <row r="6688" hidden="1"/>
    <row r="6689" hidden="1"/>
    <row r="6690" hidden="1"/>
    <row r="6691" hidden="1"/>
    <row r="6692" hidden="1"/>
    <row r="6693" hidden="1"/>
    <row r="6694" hidden="1"/>
    <row r="6695" hidden="1"/>
    <row r="6696" hidden="1"/>
    <row r="6697" hidden="1"/>
    <row r="6698" hidden="1"/>
    <row r="6699" hidden="1"/>
    <row r="6700" hidden="1"/>
    <row r="6701" hidden="1"/>
    <row r="6702" hidden="1"/>
    <row r="6703" hidden="1"/>
    <row r="6704" hidden="1"/>
    <row r="6705" hidden="1"/>
    <row r="6706" hidden="1"/>
    <row r="6707" hidden="1"/>
    <row r="6708" hidden="1"/>
    <row r="6709" hidden="1"/>
    <row r="6710" hidden="1"/>
    <row r="6711" hidden="1"/>
    <row r="6712" hidden="1"/>
    <row r="6713" hidden="1"/>
    <row r="6714" hidden="1"/>
    <row r="6715" hidden="1"/>
    <row r="6716" hidden="1"/>
    <row r="6717" hidden="1"/>
    <row r="6718" hidden="1"/>
    <row r="6719" hidden="1"/>
    <row r="6720" hidden="1"/>
    <row r="6721" hidden="1"/>
    <row r="6722" hidden="1"/>
    <row r="6723" hidden="1"/>
    <row r="6724" hidden="1"/>
    <row r="6725" hidden="1"/>
    <row r="6726" hidden="1"/>
    <row r="6727" hidden="1"/>
    <row r="6728" hidden="1"/>
    <row r="6729" hidden="1"/>
    <row r="6730" hidden="1"/>
    <row r="6731" hidden="1"/>
    <row r="6732" hidden="1"/>
    <row r="6733" hidden="1"/>
    <row r="6734" hidden="1"/>
    <row r="6735" hidden="1"/>
    <row r="6736" hidden="1"/>
    <row r="6737" hidden="1"/>
    <row r="6738" hidden="1"/>
    <row r="6739" hidden="1"/>
    <row r="6740" hidden="1"/>
    <row r="6741" hidden="1"/>
    <row r="6742" hidden="1"/>
    <row r="6743" hidden="1"/>
    <row r="6744" hidden="1"/>
    <row r="6745" hidden="1"/>
    <row r="6746" hidden="1"/>
    <row r="6747" hidden="1"/>
    <row r="6748" hidden="1"/>
    <row r="6749" hidden="1"/>
    <row r="6750" hidden="1"/>
    <row r="6751" hidden="1"/>
    <row r="6752" hidden="1"/>
    <row r="6753" hidden="1"/>
    <row r="6754" hidden="1"/>
    <row r="6755" hidden="1"/>
    <row r="6756" hidden="1"/>
    <row r="6757" hidden="1"/>
    <row r="6758" hidden="1"/>
    <row r="6759" hidden="1"/>
    <row r="6760" hidden="1"/>
    <row r="6761" hidden="1"/>
    <row r="6762" hidden="1"/>
    <row r="6763" hidden="1"/>
    <row r="6764" hidden="1"/>
    <row r="6765" hidden="1"/>
    <row r="6766" hidden="1"/>
    <row r="6767" hidden="1"/>
    <row r="6768" hidden="1"/>
    <row r="6769" hidden="1"/>
    <row r="6770" hidden="1"/>
    <row r="6771" hidden="1"/>
    <row r="6772" hidden="1"/>
    <row r="6773" hidden="1"/>
    <row r="6774" hidden="1"/>
    <row r="6775" hidden="1"/>
    <row r="6776" hidden="1"/>
    <row r="6777" hidden="1"/>
    <row r="6778" hidden="1"/>
    <row r="6779" hidden="1"/>
    <row r="6780" hidden="1"/>
    <row r="6781" hidden="1"/>
    <row r="6782" hidden="1"/>
    <row r="6783" hidden="1"/>
    <row r="6784" hidden="1"/>
    <row r="6785" hidden="1"/>
    <row r="6786" hidden="1"/>
    <row r="6787" hidden="1"/>
    <row r="6788" hidden="1"/>
    <row r="6789" hidden="1"/>
    <row r="6790" hidden="1"/>
    <row r="6791" hidden="1"/>
    <row r="6792" hidden="1"/>
    <row r="6793" hidden="1"/>
    <row r="6794" hidden="1"/>
    <row r="6795" hidden="1"/>
    <row r="6796" hidden="1"/>
    <row r="6797" hidden="1"/>
    <row r="6798" hidden="1"/>
    <row r="6799" hidden="1"/>
    <row r="6800" hidden="1"/>
    <row r="6801" hidden="1"/>
    <row r="6802" hidden="1"/>
    <row r="6803" hidden="1"/>
    <row r="6804" hidden="1"/>
    <row r="6805" hidden="1"/>
    <row r="6806" hidden="1"/>
    <row r="6807" hidden="1"/>
    <row r="6808" hidden="1"/>
    <row r="6809" hidden="1"/>
    <row r="6810" hidden="1"/>
    <row r="6811" hidden="1"/>
    <row r="6812" hidden="1"/>
    <row r="6813" hidden="1"/>
    <row r="6814" hidden="1"/>
    <row r="6815" hidden="1"/>
    <row r="6816" hidden="1"/>
    <row r="6817" hidden="1"/>
    <row r="6818" hidden="1"/>
    <row r="6819" hidden="1"/>
    <row r="6820" hidden="1"/>
    <row r="6821" hidden="1"/>
    <row r="6822" hidden="1"/>
    <row r="6823" hidden="1"/>
    <row r="6824" hidden="1"/>
    <row r="6825" hidden="1"/>
    <row r="6826" hidden="1"/>
    <row r="6827" hidden="1"/>
    <row r="6828" hidden="1"/>
    <row r="6829" hidden="1"/>
    <row r="6830" hidden="1"/>
    <row r="6831" hidden="1"/>
    <row r="6832" hidden="1"/>
    <row r="6833" hidden="1"/>
    <row r="6834" hidden="1"/>
    <row r="6835" hidden="1"/>
    <row r="6836" hidden="1"/>
    <row r="6837" hidden="1"/>
    <row r="6838" hidden="1"/>
    <row r="6839" hidden="1"/>
    <row r="6840" hidden="1"/>
    <row r="6841" hidden="1"/>
    <row r="6842" hidden="1"/>
    <row r="6843" hidden="1"/>
    <row r="6844" hidden="1"/>
    <row r="6845" hidden="1"/>
    <row r="6846" hidden="1"/>
    <row r="6847" hidden="1"/>
    <row r="6848" hidden="1"/>
    <row r="6849" hidden="1"/>
    <row r="6850" hidden="1"/>
    <row r="6851" hidden="1"/>
    <row r="6852" hidden="1"/>
    <row r="6853" hidden="1"/>
    <row r="6854" hidden="1"/>
    <row r="6855" hidden="1"/>
    <row r="6856" hidden="1"/>
    <row r="6857" hidden="1"/>
    <row r="6858" hidden="1"/>
    <row r="6859" hidden="1"/>
    <row r="6860" hidden="1"/>
    <row r="6861" hidden="1"/>
    <row r="6862" hidden="1"/>
    <row r="6863" hidden="1"/>
    <row r="6864" hidden="1"/>
    <row r="6865" hidden="1"/>
    <row r="6866" hidden="1"/>
    <row r="6867" hidden="1"/>
    <row r="6868" hidden="1"/>
    <row r="6869" hidden="1"/>
    <row r="6870" hidden="1"/>
    <row r="6871" hidden="1"/>
    <row r="6872" hidden="1"/>
    <row r="6873" hidden="1"/>
    <row r="6874" hidden="1"/>
    <row r="6875" hidden="1"/>
    <row r="6876" hidden="1"/>
    <row r="6877" hidden="1"/>
    <row r="6878" hidden="1"/>
    <row r="6879" hidden="1"/>
    <row r="6880" hidden="1"/>
    <row r="6881" hidden="1"/>
    <row r="6882" hidden="1"/>
    <row r="6883" hidden="1"/>
    <row r="6884" hidden="1"/>
    <row r="6885" hidden="1"/>
    <row r="6886" hidden="1"/>
    <row r="6887" hidden="1"/>
    <row r="6888" hidden="1"/>
    <row r="6889" hidden="1"/>
    <row r="6890" hidden="1"/>
    <row r="6891" hidden="1"/>
    <row r="6892" hidden="1"/>
    <row r="6893" hidden="1"/>
    <row r="6894" hidden="1"/>
    <row r="6895" hidden="1"/>
    <row r="6896" hidden="1"/>
    <row r="6897" hidden="1"/>
    <row r="6898" hidden="1"/>
    <row r="6899" hidden="1"/>
    <row r="6900" hidden="1"/>
    <row r="6901" hidden="1"/>
    <row r="6902" hidden="1"/>
    <row r="6903" hidden="1"/>
    <row r="6904" hidden="1"/>
    <row r="6905" hidden="1"/>
    <row r="6906" hidden="1"/>
    <row r="6907" hidden="1"/>
    <row r="6908" hidden="1"/>
    <row r="6909" hidden="1"/>
    <row r="6910" hidden="1"/>
    <row r="6911" hidden="1"/>
    <row r="6912" hidden="1"/>
    <row r="6913" hidden="1"/>
    <row r="6914" hidden="1"/>
    <row r="6915" hidden="1"/>
    <row r="6916" hidden="1"/>
    <row r="6917" hidden="1"/>
    <row r="6918" hidden="1"/>
    <row r="6919" hidden="1"/>
    <row r="6920" hidden="1"/>
    <row r="6921" hidden="1"/>
    <row r="6922" hidden="1"/>
    <row r="6923" hidden="1"/>
    <row r="6924" hidden="1"/>
    <row r="6925" hidden="1"/>
    <row r="6926" hidden="1"/>
    <row r="6927" hidden="1"/>
    <row r="6928" hidden="1"/>
    <row r="6929" hidden="1"/>
    <row r="6930" hidden="1"/>
    <row r="6931" hidden="1"/>
    <row r="6932" hidden="1"/>
    <row r="6933" hidden="1"/>
    <row r="6934" hidden="1"/>
    <row r="6935" hidden="1"/>
    <row r="6936" hidden="1"/>
    <row r="6937" hidden="1"/>
    <row r="6938" hidden="1"/>
    <row r="6939" hidden="1"/>
    <row r="6940" hidden="1"/>
    <row r="6941" hidden="1"/>
    <row r="6942" hidden="1"/>
    <row r="6943" hidden="1"/>
    <row r="6944" hidden="1"/>
    <row r="6945" hidden="1"/>
    <row r="6946" hidden="1"/>
    <row r="6947" hidden="1"/>
    <row r="6948" hidden="1"/>
    <row r="6949" hidden="1"/>
    <row r="6950" hidden="1"/>
    <row r="6951" hidden="1"/>
    <row r="6952" hidden="1"/>
    <row r="6953" hidden="1"/>
    <row r="6954" hidden="1"/>
    <row r="6955" hidden="1"/>
    <row r="6956" hidden="1"/>
    <row r="6957" hidden="1"/>
    <row r="6958" hidden="1"/>
    <row r="6959" hidden="1"/>
    <row r="6960" hidden="1"/>
    <row r="6961" hidden="1"/>
    <row r="6962" hidden="1"/>
    <row r="6963" hidden="1"/>
    <row r="6964" hidden="1"/>
    <row r="6965" hidden="1"/>
    <row r="6966" hidden="1"/>
    <row r="6967" hidden="1"/>
    <row r="6968" hidden="1"/>
    <row r="6969" hidden="1"/>
    <row r="6970" hidden="1"/>
    <row r="6971" hidden="1"/>
    <row r="6972" hidden="1"/>
    <row r="6973" hidden="1"/>
    <row r="6974" hidden="1"/>
    <row r="6975" hidden="1"/>
    <row r="6976" hidden="1"/>
    <row r="6977" hidden="1"/>
    <row r="6978" hidden="1"/>
    <row r="6979" hidden="1"/>
    <row r="6980" hidden="1"/>
    <row r="6981" hidden="1"/>
    <row r="6982" hidden="1"/>
    <row r="6983" hidden="1"/>
    <row r="6984" hidden="1"/>
    <row r="6985" hidden="1"/>
    <row r="6986" hidden="1"/>
    <row r="6987" hidden="1"/>
    <row r="6988" hidden="1"/>
    <row r="6989" hidden="1"/>
    <row r="6990" hidden="1"/>
    <row r="6991" hidden="1"/>
    <row r="6992" hidden="1"/>
    <row r="6993" hidden="1"/>
    <row r="6994" hidden="1"/>
    <row r="6995" hidden="1"/>
    <row r="6996" hidden="1"/>
    <row r="6997" hidden="1"/>
    <row r="6998" hidden="1"/>
    <row r="6999" hidden="1"/>
    <row r="7000" hidden="1"/>
    <row r="7001" hidden="1"/>
    <row r="7002" hidden="1"/>
    <row r="7003" hidden="1"/>
    <row r="7004" hidden="1"/>
    <row r="7005" hidden="1"/>
    <row r="7006" hidden="1"/>
    <row r="7007" hidden="1"/>
    <row r="7008" hidden="1"/>
    <row r="7009" hidden="1"/>
    <row r="7010" hidden="1"/>
    <row r="7011" hidden="1"/>
    <row r="7012" hidden="1"/>
    <row r="7013" hidden="1"/>
    <row r="7014" hidden="1"/>
    <row r="7015" hidden="1"/>
    <row r="7016" hidden="1"/>
    <row r="7017" hidden="1"/>
    <row r="7018" hidden="1"/>
    <row r="7019" hidden="1"/>
    <row r="7020" hidden="1"/>
    <row r="7021" hidden="1"/>
    <row r="7022" hidden="1"/>
    <row r="7023" hidden="1"/>
    <row r="7024" hidden="1"/>
    <row r="7025" hidden="1"/>
    <row r="7026" hidden="1"/>
    <row r="7027" hidden="1"/>
    <row r="7028" hidden="1"/>
    <row r="7029" hidden="1"/>
    <row r="7030" hidden="1"/>
    <row r="7031" hidden="1"/>
    <row r="7032" hidden="1"/>
    <row r="7033" hidden="1"/>
    <row r="7034" hidden="1"/>
    <row r="7035" hidden="1"/>
    <row r="7036" hidden="1"/>
    <row r="7037" hidden="1"/>
    <row r="7038" hidden="1"/>
    <row r="7039" hidden="1"/>
    <row r="7040" hidden="1"/>
    <row r="7041" hidden="1"/>
    <row r="7042" hidden="1"/>
    <row r="7043" hidden="1"/>
    <row r="7044" hidden="1"/>
    <row r="7045" hidden="1"/>
    <row r="7046" hidden="1"/>
    <row r="7047" hidden="1"/>
    <row r="7048" hidden="1"/>
    <row r="7049" hidden="1"/>
    <row r="7050" hidden="1"/>
    <row r="7051" hidden="1"/>
    <row r="7052" hidden="1"/>
    <row r="7053" hidden="1"/>
    <row r="7054" hidden="1"/>
    <row r="7055" hidden="1"/>
    <row r="7056" hidden="1"/>
    <row r="7057" hidden="1"/>
    <row r="7058" hidden="1"/>
    <row r="7059" hidden="1"/>
    <row r="7060" hidden="1"/>
    <row r="7061" hidden="1"/>
    <row r="7062" hidden="1"/>
    <row r="7063" hidden="1"/>
    <row r="7064" hidden="1"/>
    <row r="7065" hidden="1"/>
    <row r="7066" hidden="1"/>
    <row r="7067" hidden="1"/>
    <row r="7068" hidden="1"/>
    <row r="7069" hidden="1"/>
    <row r="7070" hidden="1"/>
    <row r="7071" hidden="1"/>
    <row r="7072" hidden="1"/>
    <row r="7073" hidden="1"/>
    <row r="7074" hidden="1"/>
    <row r="7075" hidden="1"/>
    <row r="7076" hidden="1"/>
    <row r="7077" hidden="1"/>
    <row r="7078" hidden="1"/>
    <row r="7079" hidden="1"/>
    <row r="7080" hidden="1"/>
    <row r="7081" hidden="1"/>
    <row r="7082" hidden="1"/>
    <row r="7083" hidden="1"/>
    <row r="7084" hidden="1"/>
    <row r="7085" hidden="1"/>
    <row r="7086" hidden="1"/>
    <row r="7087" hidden="1"/>
    <row r="7088" hidden="1"/>
    <row r="7089" hidden="1"/>
    <row r="7090" hidden="1"/>
    <row r="7091" hidden="1"/>
    <row r="7092" hidden="1"/>
    <row r="7093" hidden="1"/>
    <row r="7094" hidden="1"/>
    <row r="7095" hidden="1"/>
    <row r="7096" hidden="1"/>
    <row r="7097" hidden="1"/>
    <row r="7098" hidden="1"/>
    <row r="7099" hidden="1"/>
    <row r="7100" hidden="1"/>
    <row r="7101" hidden="1"/>
    <row r="7102" hidden="1"/>
    <row r="7103" hidden="1"/>
    <row r="7104" hidden="1"/>
    <row r="7105" hidden="1"/>
    <row r="7106" hidden="1"/>
    <row r="7107" hidden="1"/>
    <row r="7108" hidden="1"/>
    <row r="7109" hidden="1"/>
    <row r="7110" hidden="1"/>
    <row r="7111" hidden="1"/>
    <row r="7112" hidden="1"/>
    <row r="7113" hidden="1"/>
    <row r="7114" hidden="1"/>
    <row r="7115" hidden="1"/>
    <row r="7116" hidden="1"/>
    <row r="7117" hidden="1"/>
    <row r="7118" hidden="1"/>
    <row r="7119" hidden="1"/>
    <row r="7120" hidden="1"/>
    <row r="7121" hidden="1"/>
    <row r="7122" hidden="1"/>
    <row r="7123" hidden="1"/>
    <row r="7124" hidden="1"/>
    <row r="7125" hidden="1"/>
    <row r="7126" hidden="1"/>
    <row r="7127" hidden="1"/>
    <row r="7128" hidden="1"/>
    <row r="7129" hidden="1"/>
    <row r="7130" hidden="1"/>
    <row r="7131" hidden="1"/>
    <row r="7132" hidden="1"/>
    <row r="7133" hidden="1"/>
    <row r="7134" hidden="1"/>
    <row r="7135" hidden="1"/>
    <row r="7136" hidden="1"/>
    <row r="7137" hidden="1"/>
    <row r="7138" hidden="1"/>
    <row r="7139" hidden="1"/>
    <row r="7140" hidden="1"/>
    <row r="7141" hidden="1"/>
    <row r="7142" hidden="1"/>
    <row r="7143" hidden="1"/>
    <row r="7144" hidden="1"/>
    <row r="7145" hidden="1"/>
    <row r="7146" hidden="1"/>
    <row r="7147" hidden="1"/>
    <row r="7148" hidden="1"/>
    <row r="7149" hidden="1"/>
    <row r="7150" hidden="1"/>
    <row r="7151" hidden="1"/>
    <row r="7152" hidden="1"/>
    <row r="7153" hidden="1"/>
    <row r="7154" hidden="1"/>
    <row r="7155" hidden="1"/>
    <row r="7156" hidden="1"/>
    <row r="7157" hidden="1"/>
    <row r="7158" hidden="1"/>
    <row r="7159" hidden="1"/>
    <row r="7160" hidden="1"/>
    <row r="7161" hidden="1"/>
    <row r="7162" hidden="1"/>
    <row r="7163" hidden="1"/>
    <row r="7164" hidden="1"/>
    <row r="7165" hidden="1"/>
    <row r="7166" hidden="1"/>
    <row r="7167" hidden="1"/>
    <row r="7168" hidden="1"/>
    <row r="7169" hidden="1"/>
    <row r="7170" hidden="1"/>
    <row r="7171" hidden="1"/>
    <row r="7172" hidden="1"/>
    <row r="7173" hidden="1"/>
    <row r="7174" hidden="1"/>
    <row r="7175" hidden="1"/>
    <row r="7176" hidden="1"/>
    <row r="7177" hidden="1"/>
    <row r="7178" hidden="1"/>
    <row r="7179" hidden="1"/>
    <row r="7180" hidden="1"/>
    <row r="7181" hidden="1"/>
    <row r="7182" hidden="1"/>
    <row r="7183" hidden="1"/>
    <row r="7184" hidden="1"/>
    <row r="7185" hidden="1"/>
    <row r="7186" hidden="1"/>
    <row r="7187" hidden="1"/>
    <row r="7188" hidden="1"/>
    <row r="7189" hidden="1"/>
    <row r="7190" hidden="1"/>
    <row r="7191" hidden="1"/>
    <row r="7192" hidden="1"/>
    <row r="7193" hidden="1"/>
    <row r="7194" hidden="1"/>
    <row r="7195" hidden="1"/>
    <row r="7196" hidden="1"/>
    <row r="7197" hidden="1"/>
    <row r="7198" hidden="1"/>
    <row r="7199" hidden="1"/>
    <row r="7200" hidden="1"/>
    <row r="7201" hidden="1"/>
    <row r="7202" hidden="1"/>
    <row r="7203" hidden="1"/>
    <row r="7204" hidden="1"/>
    <row r="7205" hidden="1"/>
    <row r="7206" hidden="1"/>
    <row r="7207" hidden="1"/>
    <row r="7208" hidden="1"/>
    <row r="7209" hidden="1"/>
    <row r="7210" hidden="1"/>
    <row r="7211" hidden="1"/>
    <row r="7212" hidden="1"/>
    <row r="7213" hidden="1"/>
    <row r="7214" hidden="1"/>
    <row r="7215" hidden="1"/>
    <row r="7216" hidden="1"/>
    <row r="7217" hidden="1"/>
    <row r="7218" hidden="1"/>
    <row r="7219" hidden="1"/>
    <row r="7220" hidden="1"/>
    <row r="7221" hidden="1"/>
    <row r="7222" hidden="1"/>
    <row r="7223" hidden="1"/>
    <row r="7224" hidden="1"/>
    <row r="7225" hidden="1"/>
    <row r="7226" hidden="1"/>
    <row r="7227" hidden="1"/>
    <row r="7228" hidden="1"/>
    <row r="7229" hidden="1"/>
    <row r="7230" hidden="1"/>
    <row r="7231" hidden="1"/>
    <row r="7232" hidden="1"/>
    <row r="7233" hidden="1"/>
    <row r="7234" hidden="1"/>
    <row r="7235" hidden="1"/>
    <row r="7236" hidden="1"/>
    <row r="7237" hidden="1"/>
    <row r="7238" hidden="1"/>
    <row r="7239" hidden="1"/>
    <row r="7240" hidden="1"/>
    <row r="7241" hidden="1"/>
    <row r="7242" hidden="1"/>
    <row r="7243" hidden="1"/>
    <row r="7244" hidden="1"/>
  </sheetData>
  <sheetProtection password="E8FA" sheet="1" objects="1" scenarios="1" formatColumns="0" formatRows="0"/>
  <mergeCells count="9300">
    <mergeCell ref="D67:E67"/>
    <mergeCell ref="F67:I67"/>
    <mergeCell ref="J67:O69"/>
    <mergeCell ref="D68:E68"/>
    <mergeCell ref="F68:I68"/>
    <mergeCell ref="A73:P73"/>
    <mergeCell ref="D69:E69"/>
    <mergeCell ref="F69:I69"/>
    <mergeCell ref="D70:E70"/>
    <mergeCell ref="F70:I70"/>
    <mergeCell ref="J70:O72"/>
    <mergeCell ref="D71:E71"/>
    <mergeCell ref="F71:I71"/>
    <mergeCell ref="D72:E72"/>
    <mergeCell ref="F72:I72"/>
    <mergeCell ref="C64:E64"/>
    <mergeCell ref="F64:H64"/>
    <mergeCell ref="J64:O64"/>
    <mergeCell ref="N60:O60"/>
    <mergeCell ref="C61:E62"/>
    <mergeCell ref="F61:H62"/>
    <mergeCell ref="J61:L61"/>
    <mergeCell ref="N61:O61"/>
    <mergeCell ref="J62:L62"/>
    <mergeCell ref="M62:O62"/>
    <mergeCell ref="C65:E65"/>
    <mergeCell ref="F65:H65"/>
    <mergeCell ref="J65:L66"/>
    <mergeCell ref="M65:O66"/>
    <mergeCell ref="C66:I66"/>
    <mergeCell ref="C58:E59"/>
    <mergeCell ref="F58:G58"/>
    <mergeCell ref="H58:I58"/>
    <mergeCell ref="J58:K58"/>
    <mergeCell ref="F59:G59"/>
    <mergeCell ref="H59:I59"/>
    <mergeCell ref="J59:K59"/>
    <mergeCell ref="I46:O46"/>
    <mergeCell ref="C47:G47"/>
    <mergeCell ref="I47:O47"/>
    <mergeCell ref="C57:D57"/>
    <mergeCell ref="I57:J57"/>
    <mergeCell ref="L57:M57"/>
    <mergeCell ref="C63:E63"/>
    <mergeCell ref="F63:H63"/>
    <mergeCell ref="J63:L63"/>
    <mergeCell ref="M63:O63"/>
    <mergeCell ref="M41:O41"/>
    <mergeCell ref="M42:O43"/>
    <mergeCell ref="C44:G44"/>
    <mergeCell ref="I44:O44"/>
    <mergeCell ref="C56:D56"/>
    <mergeCell ref="I56:J56"/>
    <mergeCell ref="L56:M56"/>
    <mergeCell ref="C54:D54"/>
    <mergeCell ref="I54:J54"/>
    <mergeCell ref="L54:M54"/>
    <mergeCell ref="C55:D55"/>
    <mergeCell ref="I55:J55"/>
    <mergeCell ref="L55:M55"/>
    <mergeCell ref="L51:M51"/>
    <mergeCell ref="C52:D52"/>
    <mergeCell ref="I52:J52"/>
    <mergeCell ref="L52:M52"/>
    <mergeCell ref="C53:D53"/>
    <mergeCell ref="I53:J53"/>
    <mergeCell ref="L53:M53"/>
    <mergeCell ref="C60:I60"/>
    <mergeCell ref="J60:L60"/>
    <mergeCell ref="D33:E33"/>
    <mergeCell ref="F33:I33"/>
    <mergeCell ref="J33:O35"/>
    <mergeCell ref="D34:E34"/>
    <mergeCell ref="F34:I34"/>
    <mergeCell ref="D35:E35"/>
    <mergeCell ref="F35:I35"/>
    <mergeCell ref="A36:P36"/>
    <mergeCell ref="B38:O38"/>
    <mergeCell ref="P38:P72"/>
    <mergeCell ref="A39:A72"/>
    <mergeCell ref="B39:B40"/>
    <mergeCell ref="C39:C40"/>
    <mergeCell ref="D39:O39"/>
    <mergeCell ref="D40:O40"/>
    <mergeCell ref="B41:B43"/>
    <mergeCell ref="C41:H43"/>
    <mergeCell ref="C48:G48"/>
    <mergeCell ref="I48:O48"/>
    <mergeCell ref="C49:G49"/>
    <mergeCell ref="I49:O49"/>
    <mergeCell ref="C50:D50"/>
    <mergeCell ref="I50:J50"/>
    <mergeCell ref="L50:M50"/>
    <mergeCell ref="O50:O51"/>
    <mergeCell ref="C51:D51"/>
    <mergeCell ref="I51:J51"/>
    <mergeCell ref="C45:G45"/>
    <mergeCell ref="I45:O45"/>
    <mergeCell ref="C46:G46"/>
    <mergeCell ref="I41:K43"/>
    <mergeCell ref="L41:L43"/>
    <mergeCell ref="M28:O29"/>
    <mergeCell ref="C29:I29"/>
    <mergeCell ref="D30:E30"/>
    <mergeCell ref="F30:I30"/>
    <mergeCell ref="J30:O32"/>
    <mergeCell ref="D31:E31"/>
    <mergeCell ref="F31:I31"/>
    <mergeCell ref="C26:E26"/>
    <mergeCell ref="F26:H26"/>
    <mergeCell ref="J26:L26"/>
    <mergeCell ref="M26:O26"/>
    <mergeCell ref="C27:E27"/>
    <mergeCell ref="F27:H27"/>
    <mergeCell ref="J27:O27"/>
    <mergeCell ref="C23:I23"/>
    <mergeCell ref="J23:L23"/>
    <mergeCell ref="N23:O23"/>
    <mergeCell ref="C24:E25"/>
    <mergeCell ref="F24:H25"/>
    <mergeCell ref="D32:E32"/>
    <mergeCell ref="F32:I32"/>
    <mergeCell ref="B1:O1"/>
    <mergeCell ref="P1:P35"/>
    <mergeCell ref="C19:D19"/>
    <mergeCell ref="I19:J19"/>
    <mergeCell ref="L19:M19"/>
    <mergeCell ref="C20:D20"/>
    <mergeCell ref="C9:G9"/>
    <mergeCell ref="I9:O9"/>
    <mergeCell ref="C10:G10"/>
    <mergeCell ref="I10:O10"/>
    <mergeCell ref="C11:G11"/>
    <mergeCell ref="I11:O11"/>
    <mergeCell ref="J24:L24"/>
    <mergeCell ref="N24:O24"/>
    <mergeCell ref="J25:L25"/>
    <mergeCell ref="M25:O25"/>
    <mergeCell ref="C21:E22"/>
    <mergeCell ref="F21:G21"/>
    <mergeCell ref="H21:I21"/>
    <mergeCell ref="J21:K21"/>
    <mergeCell ref="F22:G22"/>
    <mergeCell ref="H22:I22"/>
    <mergeCell ref="J22:K22"/>
    <mergeCell ref="C16:D16"/>
    <mergeCell ref="I16:J16"/>
    <mergeCell ref="L16:M16"/>
    <mergeCell ref="C12:G12"/>
    <mergeCell ref="I12:O12"/>
    <mergeCell ref="C13:D13"/>
    <mergeCell ref="I13:J13"/>
    <mergeCell ref="L13:M13"/>
    <mergeCell ref="O13:O14"/>
    <mergeCell ref="A2:A35"/>
    <mergeCell ref="B2:B3"/>
    <mergeCell ref="C2:C3"/>
    <mergeCell ref="D2:O2"/>
    <mergeCell ref="D3:O3"/>
    <mergeCell ref="B4:B6"/>
    <mergeCell ref="C4:H6"/>
    <mergeCell ref="I4:K6"/>
    <mergeCell ref="C17:D17"/>
    <mergeCell ref="I17:J17"/>
    <mergeCell ref="L17:M17"/>
    <mergeCell ref="C18:D18"/>
    <mergeCell ref="I18:J18"/>
    <mergeCell ref="L18:M18"/>
    <mergeCell ref="C15:D15"/>
    <mergeCell ref="I15:J15"/>
    <mergeCell ref="L15:M15"/>
    <mergeCell ref="L4:L6"/>
    <mergeCell ref="M4:O4"/>
    <mergeCell ref="M5:O6"/>
    <mergeCell ref="C7:G7"/>
    <mergeCell ref="I7:O7"/>
    <mergeCell ref="C8:G8"/>
    <mergeCell ref="I8:O8"/>
    <mergeCell ref="C14:D14"/>
    <mergeCell ref="I14:J14"/>
    <mergeCell ref="L14:M14"/>
    <mergeCell ref="I20:J20"/>
    <mergeCell ref="L20:M20"/>
    <mergeCell ref="C28:E28"/>
    <mergeCell ref="F28:H28"/>
    <mergeCell ref="J28:L29"/>
    <mergeCell ref="B75:O75"/>
    <mergeCell ref="P75:P109"/>
    <mergeCell ref="A76:A109"/>
    <mergeCell ref="B76:B77"/>
    <mergeCell ref="C76:C77"/>
    <mergeCell ref="D76:O76"/>
    <mergeCell ref="D77:O77"/>
    <mergeCell ref="B78:B80"/>
    <mergeCell ref="C78:H80"/>
    <mergeCell ref="I78:K80"/>
    <mergeCell ref="L78:L80"/>
    <mergeCell ref="M78:O78"/>
    <mergeCell ref="M79:O80"/>
    <mergeCell ref="C81:G81"/>
    <mergeCell ref="I81:O81"/>
    <mergeCell ref="C82:G82"/>
    <mergeCell ref="I82:O82"/>
    <mergeCell ref="C83:G83"/>
    <mergeCell ref="I83:O83"/>
    <mergeCell ref="C84:G84"/>
    <mergeCell ref="I84:O84"/>
    <mergeCell ref="C85:G85"/>
    <mergeCell ref="I85:O85"/>
    <mergeCell ref="C86:G86"/>
    <mergeCell ref="C90:D90"/>
    <mergeCell ref="I90:J90"/>
    <mergeCell ref="L90:M90"/>
    <mergeCell ref="C91:D91"/>
    <mergeCell ref="I91:J91"/>
    <mergeCell ref="L91:M91"/>
    <mergeCell ref="C92:D92"/>
    <mergeCell ref="I92:J92"/>
    <mergeCell ref="L92:M92"/>
    <mergeCell ref="I86:O86"/>
    <mergeCell ref="C87:D87"/>
    <mergeCell ref="I87:J87"/>
    <mergeCell ref="L87:M87"/>
    <mergeCell ref="O87:O88"/>
    <mergeCell ref="C88:D88"/>
    <mergeCell ref="I88:J88"/>
    <mergeCell ref="L88:M88"/>
    <mergeCell ref="C89:D89"/>
    <mergeCell ref="I89:J89"/>
    <mergeCell ref="L89:M89"/>
    <mergeCell ref="C97:I97"/>
    <mergeCell ref="J97:L97"/>
    <mergeCell ref="N97:O97"/>
    <mergeCell ref="C98:E99"/>
    <mergeCell ref="F98:H99"/>
    <mergeCell ref="J98:L98"/>
    <mergeCell ref="N98:O98"/>
    <mergeCell ref="J99:L99"/>
    <mergeCell ref="M99:O99"/>
    <mergeCell ref="C93:D93"/>
    <mergeCell ref="I93:J93"/>
    <mergeCell ref="L93:M93"/>
    <mergeCell ref="C94:D94"/>
    <mergeCell ref="I94:J94"/>
    <mergeCell ref="L94:M94"/>
    <mergeCell ref="C95:E96"/>
    <mergeCell ref="F95:G95"/>
    <mergeCell ref="H95:I95"/>
    <mergeCell ref="J95:K95"/>
    <mergeCell ref="F96:G96"/>
    <mergeCell ref="H96:I96"/>
    <mergeCell ref="J96:K96"/>
    <mergeCell ref="I122:O122"/>
    <mergeCell ref="D104:E104"/>
    <mergeCell ref="F104:I104"/>
    <mergeCell ref="J104:O106"/>
    <mergeCell ref="D105:E105"/>
    <mergeCell ref="F105:I105"/>
    <mergeCell ref="D106:E106"/>
    <mergeCell ref="F106:I106"/>
    <mergeCell ref="D107:E107"/>
    <mergeCell ref="F107:I107"/>
    <mergeCell ref="J107:O109"/>
    <mergeCell ref="D108:E108"/>
    <mergeCell ref="F108:I108"/>
    <mergeCell ref="D109:E109"/>
    <mergeCell ref="F109:I109"/>
    <mergeCell ref="C100:E100"/>
    <mergeCell ref="F100:H100"/>
    <mergeCell ref="J100:L100"/>
    <mergeCell ref="M100:O100"/>
    <mergeCell ref="C101:E101"/>
    <mergeCell ref="F101:H101"/>
    <mergeCell ref="J101:O101"/>
    <mergeCell ref="C102:E102"/>
    <mergeCell ref="F102:H102"/>
    <mergeCell ref="J102:L103"/>
    <mergeCell ref="M102:O103"/>
    <mergeCell ref="C103:I103"/>
    <mergeCell ref="A110:P110"/>
    <mergeCell ref="B112:O112"/>
    <mergeCell ref="P112:P146"/>
    <mergeCell ref="A113:A146"/>
    <mergeCell ref="B113:B114"/>
    <mergeCell ref="C113:C114"/>
    <mergeCell ref="D113:O113"/>
    <mergeCell ref="D114:O114"/>
    <mergeCell ref="B115:B117"/>
    <mergeCell ref="C115:H117"/>
    <mergeCell ref="I115:K117"/>
    <mergeCell ref="L115:L117"/>
    <mergeCell ref="M115:O115"/>
    <mergeCell ref="M116:O117"/>
    <mergeCell ref="C118:G118"/>
    <mergeCell ref="I118:O118"/>
    <mergeCell ref="C119:G119"/>
    <mergeCell ref="I119:O119"/>
    <mergeCell ref="C120:G120"/>
    <mergeCell ref="I120:O120"/>
    <mergeCell ref="C121:G121"/>
    <mergeCell ref="I121:O121"/>
    <mergeCell ref="C122:G122"/>
    <mergeCell ref="C126:D126"/>
    <mergeCell ref="I126:J126"/>
    <mergeCell ref="L126:M126"/>
    <mergeCell ref="C127:D127"/>
    <mergeCell ref="I127:J127"/>
    <mergeCell ref="L127:M127"/>
    <mergeCell ref="C128:D128"/>
    <mergeCell ref="I128:J128"/>
    <mergeCell ref="L128:M128"/>
    <mergeCell ref="C123:G123"/>
    <mergeCell ref="I123:O123"/>
    <mergeCell ref="C124:D124"/>
    <mergeCell ref="I124:J124"/>
    <mergeCell ref="L124:M124"/>
    <mergeCell ref="O124:O125"/>
    <mergeCell ref="C125:D125"/>
    <mergeCell ref="I125:J125"/>
    <mergeCell ref="L125:M125"/>
    <mergeCell ref="C132:E133"/>
    <mergeCell ref="F132:G132"/>
    <mergeCell ref="H132:I132"/>
    <mergeCell ref="J132:K132"/>
    <mergeCell ref="F133:G133"/>
    <mergeCell ref="H133:I133"/>
    <mergeCell ref="J133:K133"/>
    <mergeCell ref="C134:I134"/>
    <mergeCell ref="J134:L134"/>
    <mergeCell ref="C129:D129"/>
    <mergeCell ref="I129:J129"/>
    <mergeCell ref="L129:M129"/>
    <mergeCell ref="C130:D130"/>
    <mergeCell ref="I130:J130"/>
    <mergeCell ref="L130:M130"/>
    <mergeCell ref="C131:D131"/>
    <mergeCell ref="I131:J131"/>
    <mergeCell ref="L131:M131"/>
    <mergeCell ref="C138:E138"/>
    <mergeCell ref="F138:H138"/>
    <mergeCell ref="J138:O138"/>
    <mergeCell ref="C139:E139"/>
    <mergeCell ref="F139:H139"/>
    <mergeCell ref="J139:L140"/>
    <mergeCell ref="M139:O140"/>
    <mergeCell ref="C140:I140"/>
    <mergeCell ref="D141:E141"/>
    <mergeCell ref="F141:I141"/>
    <mergeCell ref="J141:O143"/>
    <mergeCell ref="D142:E142"/>
    <mergeCell ref="F142:I142"/>
    <mergeCell ref="D143:E143"/>
    <mergeCell ref="F143:I143"/>
    <mergeCell ref="N134:O134"/>
    <mergeCell ref="C135:E136"/>
    <mergeCell ref="F135:H136"/>
    <mergeCell ref="J135:L135"/>
    <mergeCell ref="N135:O135"/>
    <mergeCell ref="J136:L136"/>
    <mergeCell ref="M136:O136"/>
    <mergeCell ref="C137:E137"/>
    <mergeCell ref="F137:H137"/>
    <mergeCell ref="J137:L137"/>
    <mergeCell ref="M137:O137"/>
    <mergeCell ref="C160:D160"/>
    <mergeCell ref="I160:J160"/>
    <mergeCell ref="L160:M160"/>
    <mergeCell ref="C161:D161"/>
    <mergeCell ref="I161:J161"/>
    <mergeCell ref="L161:M161"/>
    <mergeCell ref="I154:O154"/>
    <mergeCell ref="C155:G155"/>
    <mergeCell ref="I155:O155"/>
    <mergeCell ref="C156:G156"/>
    <mergeCell ref="I156:O156"/>
    <mergeCell ref="C157:G157"/>
    <mergeCell ref="I157:O157"/>
    <mergeCell ref="C158:G158"/>
    <mergeCell ref="I158:O158"/>
    <mergeCell ref="D144:E144"/>
    <mergeCell ref="F144:I144"/>
    <mergeCell ref="J144:O146"/>
    <mergeCell ref="D145:E145"/>
    <mergeCell ref="F145:I145"/>
    <mergeCell ref="D146:E146"/>
    <mergeCell ref="F146:I146"/>
    <mergeCell ref="A147:P147"/>
    <mergeCell ref="J171:L171"/>
    <mergeCell ref="C165:D165"/>
    <mergeCell ref="I165:J165"/>
    <mergeCell ref="L165:M165"/>
    <mergeCell ref="C166:D166"/>
    <mergeCell ref="I166:J166"/>
    <mergeCell ref="L166:M166"/>
    <mergeCell ref="F168:G168"/>
    <mergeCell ref="H168:I168"/>
    <mergeCell ref="J168:K168"/>
    <mergeCell ref="C162:D162"/>
    <mergeCell ref="I162:J162"/>
    <mergeCell ref="L162:M162"/>
    <mergeCell ref="C163:D163"/>
    <mergeCell ref="I163:J163"/>
    <mergeCell ref="L163:M163"/>
    <mergeCell ref="C164:D164"/>
    <mergeCell ref="I164:J164"/>
    <mergeCell ref="L164:M164"/>
    <mergeCell ref="D186:O186"/>
    <mergeCell ref="C191:G191"/>
    <mergeCell ref="I191:O191"/>
    <mergeCell ref="C192:G192"/>
    <mergeCell ref="I192:O192"/>
    <mergeCell ref="C193:G193"/>
    <mergeCell ref="I193:O193"/>
    <mergeCell ref="C194:G194"/>
    <mergeCell ref="I194:O194"/>
    <mergeCell ref="D177:E177"/>
    <mergeCell ref="F177:I177"/>
    <mergeCell ref="D178:E178"/>
    <mergeCell ref="F178:I178"/>
    <mergeCell ref="D179:E179"/>
    <mergeCell ref="F179:I179"/>
    <mergeCell ref="D180:E180"/>
    <mergeCell ref="F180:I180"/>
    <mergeCell ref="D181:E181"/>
    <mergeCell ref="F181:I181"/>
    <mergeCell ref="I202:J202"/>
    <mergeCell ref="L202:M202"/>
    <mergeCell ref="C203:D203"/>
    <mergeCell ref="I203:J203"/>
    <mergeCell ref="L203:M203"/>
    <mergeCell ref="C198:D198"/>
    <mergeCell ref="I198:J198"/>
    <mergeCell ref="L198:M198"/>
    <mergeCell ref="C199:D199"/>
    <mergeCell ref="I199:J199"/>
    <mergeCell ref="L199:M199"/>
    <mergeCell ref="C200:D200"/>
    <mergeCell ref="I200:J200"/>
    <mergeCell ref="L200:M200"/>
    <mergeCell ref="C195:G195"/>
    <mergeCell ref="I195:O195"/>
    <mergeCell ref="C197:D197"/>
    <mergeCell ref="I197:J197"/>
    <mergeCell ref="L197:M197"/>
    <mergeCell ref="C201:D201"/>
    <mergeCell ref="I201:J201"/>
    <mergeCell ref="L201:M201"/>
    <mergeCell ref="C202:D202"/>
    <mergeCell ref="M210:O210"/>
    <mergeCell ref="J211:O211"/>
    <mergeCell ref="C212:E212"/>
    <mergeCell ref="F212:H212"/>
    <mergeCell ref="J212:L213"/>
    <mergeCell ref="M212:O213"/>
    <mergeCell ref="C213:I213"/>
    <mergeCell ref="J214:O216"/>
    <mergeCell ref="J207:L207"/>
    <mergeCell ref="N207:O207"/>
    <mergeCell ref="J208:L208"/>
    <mergeCell ref="J209:L209"/>
    <mergeCell ref="M209:O209"/>
    <mergeCell ref="F208:H209"/>
    <mergeCell ref="N208:O208"/>
    <mergeCell ref="F205:G205"/>
    <mergeCell ref="H205:I205"/>
    <mergeCell ref="J205:K205"/>
    <mergeCell ref="D216:E216"/>
    <mergeCell ref="F216:I216"/>
    <mergeCell ref="C207:I207"/>
    <mergeCell ref="C208:E209"/>
    <mergeCell ref="D217:E217"/>
    <mergeCell ref="F217:I217"/>
    <mergeCell ref="D218:E218"/>
    <mergeCell ref="F218:I218"/>
    <mergeCell ref="B148:O148"/>
    <mergeCell ref="P148:P182"/>
    <mergeCell ref="F171:H172"/>
    <mergeCell ref="N171:O171"/>
    <mergeCell ref="J173:L173"/>
    <mergeCell ref="M173:O173"/>
    <mergeCell ref="J174:O174"/>
    <mergeCell ref="C175:E175"/>
    <mergeCell ref="F175:H175"/>
    <mergeCell ref="J175:L176"/>
    <mergeCell ref="M175:O176"/>
    <mergeCell ref="C176:I176"/>
    <mergeCell ref="J177:O179"/>
    <mergeCell ref="J180:O182"/>
    <mergeCell ref="D182:E182"/>
    <mergeCell ref="F182:I182"/>
    <mergeCell ref="A183:P183"/>
    <mergeCell ref="C210:E210"/>
    <mergeCell ref="F210:H210"/>
    <mergeCell ref="C211:E211"/>
    <mergeCell ref="F211:H211"/>
    <mergeCell ref="D214:E214"/>
    <mergeCell ref="F214:I214"/>
    <mergeCell ref="D215:E215"/>
    <mergeCell ref="F215:I215"/>
    <mergeCell ref="J210:L210"/>
    <mergeCell ref="H206:I206"/>
    <mergeCell ref="J206:K206"/>
    <mergeCell ref="A149:A182"/>
    <mergeCell ref="B149:B150"/>
    <mergeCell ref="C149:C150"/>
    <mergeCell ref="D149:O149"/>
    <mergeCell ref="D150:O150"/>
    <mergeCell ref="B151:B153"/>
    <mergeCell ref="C151:H153"/>
    <mergeCell ref="I151:K153"/>
    <mergeCell ref="L151:L153"/>
    <mergeCell ref="M151:O151"/>
    <mergeCell ref="M152:O153"/>
    <mergeCell ref="C154:G154"/>
    <mergeCell ref="C159:G159"/>
    <mergeCell ref="I159:O159"/>
    <mergeCell ref="O160:O161"/>
    <mergeCell ref="C167:D167"/>
    <mergeCell ref="I167:J167"/>
    <mergeCell ref="L167:M167"/>
    <mergeCell ref="C168:E169"/>
    <mergeCell ref="F169:G169"/>
    <mergeCell ref="H169:I169"/>
    <mergeCell ref="J169:K169"/>
    <mergeCell ref="C170:I170"/>
    <mergeCell ref="C171:E172"/>
    <mergeCell ref="J172:L172"/>
    <mergeCell ref="M172:O172"/>
    <mergeCell ref="C173:E173"/>
    <mergeCell ref="F173:H173"/>
    <mergeCell ref="C174:E174"/>
    <mergeCell ref="F174:H174"/>
    <mergeCell ref="J170:L170"/>
    <mergeCell ref="N170:O170"/>
    <mergeCell ref="I230:O230"/>
    <mergeCell ref="C231:G231"/>
    <mergeCell ref="I231:O231"/>
    <mergeCell ref="C232:G232"/>
    <mergeCell ref="I232:O232"/>
    <mergeCell ref="C234:D234"/>
    <mergeCell ref="I234:J234"/>
    <mergeCell ref="L234:M234"/>
    <mergeCell ref="J217:O219"/>
    <mergeCell ref="D219:E219"/>
    <mergeCell ref="F219:I219"/>
    <mergeCell ref="A220:P220"/>
    <mergeCell ref="B185:O185"/>
    <mergeCell ref="P185:P219"/>
    <mergeCell ref="A186:A219"/>
    <mergeCell ref="B186:B187"/>
    <mergeCell ref="C186:C187"/>
    <mergeCell ref="D187:O187"/>
    <mergeCell ref="B188:B190"/>
    <mergeCell ref="C188:H190"/>
    <mergeCell ref="I188:K190"/>
    <mergeCell ref="L188:L190"/>
    <mergeCell ref="M188:O188"/>
    <mergeCell ref="M189:O190"/>
    <mergeCell ref="C196:G196"/>
    <mergeCell ref="I196:O196"/>
    <mergeCell ref="O197:O198"/>
    <mergeCell ref="C204:D204"/>
    <mergeCell ref="I204:J204"/>
    <mergeCell ref="L204:M204"/>
    <mergeCell ref="C205:E206"/>
    <mergeCell ref="F206:G206"/>
    <mergeCell ref="L241:M241"/>
    <mergeCell ref="C238:D238"/>
    <mergeCell ref="I238:J238"/>
    <mergeCell ref="L238:M238"/>
    <mergeCell ref="C239:D239"/>
    <mergeCell ref="I239:J239"/>
    <mergeCell ref="L239:M239"/>
    <mergeCell ref="C240:D240"/>
    <mergeCell ref="I240:J240"/>
    <mergeCell ref="L240:M240"/>
    <mergeCell ref="C235:D235"/>
    <mergeCell ref="I235:J235"/>
    <mergeCell ref="L235:M235"/>
    <mergeCell ref="C236:D236"/>
    <mergeCell ref="I236:J236"/>
    <mergeCell ref="L236:M236"/>
    <mergeCell ref="C237:D237"/>
    <mergeCell ref="I237:J237"/>
    <mergeCell ref="L237:M237"/>
    <mergeCell ref="M247:O247"/>
    <mergeCell ref="J248:O248"/>
    <mergeCell ref="C249:E249"/>
    <mergeCell ref="F249:H249"/>
    <mergeCell ref="J249:L250"/>
    <mergeCell ref="M249:O250"/>
    <mergeCell ref="C250:I250"/>
    <mergeCell ref="J251:O253"/>
    <mergeCell ref="J244:L244"/>
    <mergeCell ref="N244:O244"/>
    <mergeCell ref="J245:L245"/>
    <mergeCell ref="J246:L246"/>
    <mergeCell ref="M246:O246"/>
    <mergeCell ref="C242:E243"/>
    <mergeCell ref="F243:G243"/>
    <mergeCell ref="H243:I243"/>
    <mergeCell ref="J243:K243"/>
    <mergeCell ref="C244:I244"/>
    <mergeCell ref="C245:E246"/>
    <mergeCell ref="F245:H246"/>
    <mergeCell ref="N245:O245"/>
    <mergeCell ref="F242:G242"/>
    <mergeCell ref="H242:I242"/>
    <mergeCell ref="J242:K242"/>
    <mergeCell ref="D253:E253"/>
    <mergeCell ref="F253:I253"/>
    <mergeCell ref="D254:E254"/>
    <mergeCell ref="F254:I254"/>
    <mergeCell ref="D255:E255"/>
    <mergeCell ref="F255:I255"/>
    <mergeCell ref="D260:O260"/>
    <mergeCell ref="C265:G265"/>
    <mergeCell ref="J254:O256"/>
    <mergeCell ref="D256:E256"/>
    <mergeCell ref="F256:I256"/>
    <mergeCell ref="A257:P257"/>
    <mergeCell ref="B259:O259"/>
    <mergeCell ref="P259:P293"/>
    <mergeCell ref="A260:A293"/>
    <mergeCell ref="B260:B261"/>
    <mergeCell ref="C260:C261"/>
    <mergeCell ref="I273:J273"/>
    <mergeCell ref="L273:M273"/>
    <mergeCell ref="C274:D274"/>
    <mergeCell ref="I274:J274"/>
    <mergeCell ref="L274:M274"/>
    <mergeCell ref="C275:D275"/>
    <mergeCell ref="I275:J275"/>
    <mergeCell ref="L275:M275"/>
    <mergeCell ref="C271:D271"/>
    <mergeCell ref="I271:J271"/>
    <mergeCell ref="L271:M271"/>
    <mergeCell ref="C272:D272"/>
    <mergeCell ref="I272:J272"/>
    <mergeCell ref="L272:M272"/>
    <mergeCell ref="I265:O265"/>
    <mergeCell ref="C266:G266"/>
    <mergeCell ref="I266:O266"/>
    <mergeCell ref="C267:G267"/>
    <mergeCell ref="I267:O267"/>
    <mergeCell ref="C268:G268"/>
    <mergeCell ref="I268:O268"/>
    <mergeCell ref="C269:G269"/>
    <mergeCell ref="I269:O269"/>
    <mergeCell ref="D292:E292"/>
    <mergeCell ref="F292:I292"/>
    <mergeCell ref="J286:L287"/>
    <mergeCell ref="M286:O287"/>
    <mergeCell ref="C287:I287"/>
    <mergeCell ref="J288:O290"/>
    <mergeCell ref="J291:O293"/>
    <mergeCell ref="D293:E293"/>
    <mergeCell ref="F293:I293"/>
    <mergeCell ref="J283:L283"/>
    <mergeCell ref="M283:O283"/>
    <mergeCell ref="C284:E284"/>
    <mergeCell ref="F284:H284"/>
    <mergeCell ref="C285:E285"/>
    <mergeCell ref="F285:H285"/>
    <mergeCell ref="C282:E283"/>
    <mergeCell ref="F282:H283"/>
    <mergeCell ref="N282:O282"/>
    <mergeCell ref="J284:L284"/>
    <mergeCell ref="M284:O284"/>
    <mergeCell ref="J285:O285"/>
    <mergeCell ref="C286:E286"/>
    <mergeCell ref="F286:H286"/>
    <mergeCell ref="D289:E289"/>
    <mergeCell ref="F289:I289"/>
    <mergeCell ref="D290:E290"/>
    <mergeCell ref="F290:I290"/>
    <mergeCell ref="D291:E291"/>
    <mergeCell ref="F291:I291"/>
    <mergeCell ref="J282:L282"/>
    <mergeCell ref="C308:D308"/>
    <mergeCell ref="I308:J308"/>
    <mergeCell ref="L308:M308"/>
    <mergeCell ref="C309:D309"/>
    <mergeCell ref="I309:J309"/>
    <mergeCell ref="L309:M309"/>
    <mergeCell ref="C310:D310"/>
    <mergeCell ref="I310:J310"/>
    <mergeCell ref="L310:M310"/>
    <mergeCell ref="C305:G305"/>
    <mergeCell ref="I305:O305"/>
    <mergeCell ref="C307:D307"/>
    <mergeCell ref="I307:J307"/>
    <mergeCell ref="L307:M307"/>
    <mergeCell ref="D296:O296"/>
    <mergeCell ref="C301:G301"/>
    <mergeCell ref="I301:O301"/>
    <mergeCell ref="C302:G302"/>
    <mergeCell ref="I302:O302"/>
    <mergeCell ref="C303:G303"/>
    <mergeCell ref="I303:O303"/>
    <mergeCell ref="C304:G304"/>
    <mergeCell ref="I304:O304"/>
    <mergeCell ref="J318:L318"/>
    <mergeCell ref="J319:L319"/>
    <mergeCell ref="M319:O319"/>
    <mergeCell ref="C318:E319"/>
    <mergeCell ref="F318:H319"/>
    <mergeCell ref="N318:O318"/>
    <mergeCell ref="F315:G315"/>
    <mergeCell ref="H315:I315"/>
    <mergeCell ref="J315:K315"/>
    <mergeCell ref="C311:D311"/>
    <mergeCell ref="I311:J311"/>
    <mergeCell ref="L311:M311"/>
    <mergeCell ref="C312:D312"/>
    <mergeCell ref="I312:J312"/>
    <mergeCell ref="L312:M312"/>
    <mergeCell ref="C313:D313"/>
    <mergeCell ref="I313:J313"/>
    <mergeCell ref="L313:M313"/>
    <mergeCell ref="D333:O333"/>
    <mergeCell ref="C338:G338"/>
    <mergeCell ref="C320:E320"/>
    <mergeCell ref="F320:H320"/>
    <mergeCell ref="C321:E321"/>
    <mergeCell ref="F321:H321"/>
    <mergeCell ref="D324:E324"/>
    <mergeCell ref="F324:I324"/>
    <mergeCell ref="D325:E325"/>
    <mergeCell ref="F325:I325"/>
    <mergeCell ref="J320:L320"/>
    <mergeCell ref="M320:O320"/>
    <mergeCell ref="J321:O321"/>
    <mergeCell ref="C322:E322"/>
    <mergeCell ref="F322:H322"/>
    <mergeCell ref="J322:L323"/>
    <mergeCell ref="M322:O323"/>
    <mergeCell ref="C323:I323"/>
    <mergeCell ref="J324:O326"/>
    <mergeCell ref="J327:O329"/>
    <mergeCell ref="D329:E329"/>
    <mergeCell ref="F329:I329"/>
    <mergeCell ref="A330:P330"/>
    <mergeCell ref="B332:O332"/>
    <mergeCell ref="P332:P366"/>
    <mergeCell ref="A333:A366"/>
    <mergeCell ref="B333:B334"/>
    <mergeCell ref="C333:C334"/>
    <mergeCell ref="D334:O334"/>
    <mergeCell ref="B335:B337"/>
    <mergeCell ref="C335:H337"/>
    <mergeCell ref="I335:K337"/>
    <mergeCell ref="J352:K352"/>
    <mergeCell ref="C346:D346"/>
    <mergeCell ref="I346:J346"/>
    <mergeCell ref="L346:M346"/>
    <mergeCell ref="C347:D347"/>
    <mergeCell ref="I347:J347"/>
    <mergeCell ref="L347:M347"/>
    <mergeCell ref="C348:D348"/>
    <mergeCell ref="I348:J348"/>
    <mergeCell ref="L348:M348"/>
    <mergeCell ref="C344:D344"/>
    <mergeCell ref="I344:J344"/>
    <mergeCell ref="L344:M344"/>
    <mergeCell ref="C345:D345"/>
    <mergeCell ref="I345:J345"/>
    <mergeCell ref="L345:M345"/>
    <mergeCell ref="I338:O338"/>
    <mergeCell ref="C339:G339"/>
    <mergeCell ref="I339:O339"/>
    <mergeCell ref="C340:G340"/>
    <mergeCell ref="I340:O340"/>
    <mergeCell ref="C341:G341"/>
    <mergeCell ref="I341:O341"/>
    <mergeCell ref="C342:G342"/>
    <mergeCell ref="I342:O342"/>
    <mergeCell ref="J359:L360"/>
    <mergeCell ref="M359:O360"/>
    <mergeCell ref="C360:I360"/>
    <mergeCell ref="J361:O363"/>
    <mergeCell ref="J364:O366"/>
    <mergeCell ref="D366:E366"/>
    <mergeCell ref="F366:I366"/>
    <mergeCell ref="A367:P367"/>
    <mergeCell ref="B368:O368"/>
    <mergeCell ref="P368:P402"/>
    <mergeCell ref="A369:A402"/>
    <mergeCell ref="B369:B370"/>
    <mergeCell ref="C369:C370"/>
    <mergeCell ref="D369:O369"/>
    <mergeCell ref="D370:O370"/>
    <mergeCell ref="B371:B373"/>
    <mergeCell ref="N355:O355"/>
    <mergeCell ref="J357:L357"/>
    <mergeCell ref="M357:O357"/>
    <mergeCell ref="J358:O358"/>
    <mergeCell ref="C359:E359"/>
    <mergeCell ref="F359:H359"/>
    <mergeCell ref="J355:L355"/>
    <mergeCell ref="I381:J381"/>
    <mergeCell ref="L381:M381"/>
    <mergeCell ref="C382:D382"/>
    <mergeCell ref="I382:J382"/>
    <mergeCell ref="L382:M382"/>
    <mergeCell ref="C383:D383"/>
    <mergeCell ref="I383:J383"/>
    <mergeCell ref="L383:M383"/>
    <mergeCell ref="C378:G378"/>
    <mergeCell ref="I378:O378"/>
    <mergeCell ref="C380:D380"/>
    <mergeCell ref="I380:J380"/>
    <mergeCell ref="L380:M380"/>
    <mergeCell ref="O380:O381"/>
    <mergeCell ref="D361:E361"/>
    <mergeCell ref="F361:I361"/>
    <mergeCell ref="D362:E362"/>
    <mergeCell ref="F362:I362"/>
    <mergeCell ref="D363:E363"/>
    <mergeCell ref="F363:I363"/>
    <mergeCell ref="D364:E364"/>
    <mergeCell ref="F364:I364"/>
    <mergeCell ref="D365:E365"/>
    <mergeCell ref="F365:I365"/>
    <mergeCell ref="J394:O394"/>
    <mergeCell ref="C395:E395"/>
    <mergeCell ref="F395:H395"/>
    <mergeCell ref="J395:L396"/>
    <mergeCell ref="M395:O396"/>
    <mergeCell ref="C396:I396"/>
    <mergeCell ref="J397:O399"/>
    <mergeCell ref="J390:L390"/>
    <mergeCell ref="N390:O390"/>
    <mergeCell ref="J391:L391"/>
    <mergeCell ref="J392:L392"/>
    <mergeCell ref="M392:O392"/>
    <mergeCell ref="C388:E389"/>
    <mergeCell ref="F389:G389"/>
    <mergeCell ref="H389:I389"/>
    <mergeCell ref="J389:K389"/>
    <mergeCell ref="C390:I390"/>
    <mergeCell ref="C391:E392"/>
    <mergeCell ref="F391:H392"/>
    <mergeCell ref="N391:O391"/>
    <mergeCell ref="F388:G388"/>
    <mergeCell ref="H388:I388"/>
    <mergeCell ref="J388:K388"/>
    <mergeCell ref="C394:E394"/>
    <mergeCell ref="F394:H394"/>
    <mergeCell ref="D397:E397"/>
    <mergeCell ref="F397:I397"/>
    <mergeCell ref="D398:E398"/>
    <mergeCell ref="F398:I398"/>
    <mergeCell ref="C417:D417"/>
    <mergeCell ref="I417:J417"/>
    <mergeCell ref="L417:M417"/>
    <mergeCell ref="C418:D418"/>
    <mergeCell ref="I418:J418"/>
    <mergeCell ref="L418:M418"/>
    <mergeCell ref="I411:O411"/>
    <mergeCell ref="C412:G412"/>
    <mergeCell ref="I412:O412"/>
    <mergeCell ref="C413:G413"/>
    <mergeCell ref="I413:O413"/>
    <mergeCell ref="C414:G414"/>
    <mergeCell ref="I414:O414"/>
    <mergeCell ref="C415:G415"/>
    <mergeCell ref="I415:O415"/>
    <mergeCell ref="D399:E399"/>
    <mergeCell ref="F399:I399"/>
    <mergeCell ref="D400:E400"/>
    <mergeCell ref="F400:I400"/>
    <mergeCell ref="D401:E401"/>
    <mergeCell ref="F401:I401"/>
    <mergeCell ref="D406:O406"/>
    <mergeCell ref="C411:G411"/>
    <mergeCell ref="J400:O402"/>
    <mergeCell ref="D402:E402"/>
    <mergeCell ref="F402:I402"/>
    <mergeCell ref="A403:P403"/>
    <mergeCell ref="B405:O405"/>
    <mergeCell ref="P405:P439"/>
    <mergeCell ref="A406:A439"/>
    <mergeCell ref="B406:B407"/>
    <mergeCell ref="C406:C407"/>
    <mergeCell ref="J427:L427"/>
    <mergeCell ref="N427:O427"/>
    <mergeCell ref="J428:L428"/>
    <mergeCell ref="H426:I426"/>
    <mergeCell ref="J426:K426"/>
    <mergeCell ref="C427:I427"/>
    <mergeCell ref="C422:D422"/>
    <mergeCell ref="I422:J422"/>
    <mergeCell ref="L422:M422"/>
    <mergeCell ref="C423:D423"/>
    <mergeCell ref="I423:J423"/>
    <mergeCell ref="L423:M423"/>
    <mergeCell ref="F425:G425"/>
    <mergeCell ref="H425:I425"/>
    <mergeCell ref="J425:K425"/>
    <mergeCell ref="C419:D419"/>
    <mergeCell ref="I419:J419"/>
    <mergeCell ref="L419:M419"/>
    <mergeCell ref="C420:D420"/>
    <mergeCell ref="I420:J420"/>
    <mergeCell ref="L420:M420"/>
    <mergeCell ref="C421:D421"/>
    <mergeCell ref="I421:J421"/>
    <mergeCell ref="L421:M421"/>
    <mergeCell ref="J432:L433"/>
    <mergeCell ref="M432:O433"/>
    <mergeCell ref="C433:I433"/>
    <mergeCell ref="J434:O436"/>
    <mergeCell ref="J437:O439"/>
    <mergeCell ref="D439:E439"/>
    <mergeCell ref="F439:I439"/>
    <mergeCell ref="J429:L429"/>
    <mergeCell ref="M429:O429"/>
    <mergeCell ref="C430:E430"/>
    <mergeCell ref="F430:H430"/>
    <mergeCell ref="C431:E431"/>
    <mergeCell ref="F431:H431"/>
    <mergeCell ref="C428:E429"/>
    <mergeCell ref="F428:H429"/>
    <mergeCell ref="N428:O428"/>
    <mergeCell ref="J430:L430"/>
    <mergeCell ref="M430:O430"/>
    <mergeCell ref="J431:O431"/>
    <mergeCell ref="C432:E432"/>
    <mergeCell ref="F432:H432"/>
    <mergeCell ref="I455:J455"/>
    <mergeCell ref="L455:M455"/>
    <mergeCell ref="C456:D456"/>
    <mergeCell ref="I456:J456"/>
    <mergeCell ref="L456:M456"/>
    <mergeCell ref="C451:G451"/>
    <mergeCell ref="I451:O451"/>
    <mergeCell ref="C448:G448"/>
    <mergeCell ref="I448:O448"/>
    <mergeCell ref="C449:G449"/>
    <mergeCell ref="I449:O449"/>
    <mergeCell ref="C450:G450"/>
    <mergeCell ref="I450:O450"/>
    <mergeCell ref="D434:E434"/>
    <mergeCell ref="F434:I434"/>
    <mergeCell ref="D435:E435"/>
    <mergeCell ref="F435:I435"/>
    <mergeCell ref="D436:E436"/>
    <mergeCell ref="F436:I436"/>
    <mergeCell ref="D437:E437"/>
    <mergeCell ref="F437:I437"/>
    <mergeCell ref="D438:E438"/>
    <mergeCell ref="F438:I438"/>
    <mergeCell ref="C455:D455"/>
    <mergeCell ref="C452:G452"/>
    <mergeCell ref="I452:O452"/>
    <mergeCell ref="C453:G453"/>
    <mergeCell ref="I453:O453"/>
    <mergeCell ref="O454:O455"/>
    <mergeCell ref="J464:L464"/>
    <mergeCell ref="J465:L465"/>
    <mergeCell ref="C462:E463"/>
    <mergeCell ref="F462:G462"/>
    <mergeCell ref="H462:I462"/>
    <mergeCell ref="J462:K462"/>
    <mergeCell ref="F463:G463"/>
    <mergeCell ref="H463:I463"/>
    <mergeCell ref="J463:K463"/>
    <mergeCell ref="C464:I464"/>
    <mergeCell ref="N464:O464"/>
    <mergeCell ref="L461:M461"/>
    <mergeCell ref="C457:D457"/>
    <mergeCell ref="I457:J457"/>
    <mergeCell ref="L457:M457"/>
    <mergeCell ref="C458:D458"/>
    <mergeCell ref="I458:J458"/>
    <mergeCell ref="L458:M458"/>
    <mergeCell ref="C459:D459"/>
    <mergeCell ref="I459:J459"/>
    <mergeCell ref="L459:M459"/>
    <mergeCell ref="I460:J460"/>
    <mergeCell ref="L460:M460"/>
    <mergeCell ref="C461:D461"/>
    <mergeCell ref="I461:J461"/>
    <mergeCell ref="C460:D460"/>
    <mergeCell ref="C467:E467"/>
    <mergeCell ref="F467:H467"/>
    <mergeCell ref="D471:E471"/>
    <mergeCell ref="F471:I471"/>
    <mergeCell ref="C465:E466"/>
    <mergeCell ref="F465:H466"/>
    <mergeCell ref="N465:O465"/>
    <mergeCell ref="J466:L466"/>
    <mergeCell ref="M466:O466"/>
    <mergeCell ref="J467:L467"/>
    <mergeCell ref="M467:O467"/>
    <mergeCell ref="C468:E468"/>
    <mergeCell ref="F468:H468"/>
    <mergeCell ref="J468:O468"/>
    <mergeCell ref="C469:E469"/>
    <mergeCell ref="F469:H469"/>
    <mergeCell ref="J469:L470"/>
    <mergeCell ref="M469:O470"/>
    <mergeCell ref="C470:I470"/>
    <mergeCell ref="J471:O473"/>
    <mergeCell ref="C491:D491"/>
    <mergeCell ref="I491:J491"/>
    <mergeCell ref="L491:M491"/>
    <mergeCell ref="C485:G485"/>
    <mergeCell ref="I485:O485"/>
    <mergeCell ref="C486:G486"/>
    <mergeCell ref="I486:O486"/>
    <mergeCell ref="C487:G487"/>
    <mergeCell ref="I487:O487"/>
    <mergeCell ref="C488:G488"/>
    <mergeCell ref="I488:O488"/>
    <mergeCell ref="D472:E472"/>
    <mergeCell ref="F472:I472"/>
    <mergeCell ref="D473:E473"/>
    <mergeCell ref="F473:I473"/>
    <mergeCell ref="D474:E474"/>
    <mergeCell ref="F474:I474"/>
    <mergeCell ref="J474:O476"/>
    <mergeCell ref="D475:E475"/>
    <mergeCell ref="F475:I475"/>
    <mergeCell ref="D476:E476"/>
    <mergeCell ref="F476:I476"/>
    <mergeCell ref="C499:E500"/>
    <mergeCell ref="F499:G499"/>
    <mergeCell ref="H499:I499"/>
    <mergeCell ref="J499:K499"/>
    <mergeCell ref="F500:G500"/>
    <mergeCell ref="H500:I500"/>
    <mergeCell ref="J500:K500"/>
    <mergeCell ref="C501:I501"/>
    <mergeCell ref="N501:O501"/>
    <mergeCell ref="C495:D495"/>
    <mergeCell ref="I495:J495"/>
    <mergeCell ref="L495:M495"/>
    <mergeCell ref="C496:D496"/>
    <mergeCell ref="I496:J496"/>
    <mergeCell ref="L496:M496"/>
    <mergeCell ref="L498:M498"/>
    <mergeCell ref="C492:D492"/>
    <mergeCell ref="I492:J492"/>
    <mergeCell ref="L492:M492"/>
    <mergeCell ref="C493:D493"/>
    <mergeCell ref="I493:J493"/>
    <mergeCell ref="L493:M493"/>
    <mergeCell ref="C494:D494"/>
    <mergeCell ref="I494:J494"/>
    <mergeCell ref="L494:M494"/>
    <mergeCell ref="D512:E512"/>
    <mergeCell ref="F512:I512"/>
    <mergeCell ref="D513:E513"/>
    <mergeCell ref="J502:L502"/>
    <mergeCell ref="C504:E504"/>
    <mergeCell ref="F504:H504"/>
    <mergeCell ref="C502:E503"/>
    <mergeCell ref="F502:H503"/>
    <mergeCell ref="N502:O502"/>
    <mergeCell ref="J503:L503"/>
    <mergeCell ref="M503:O503"/>
    <mergeCell ref="J504:L504"/>
    <mergeCell ref="M504:O504"/>
    <mergeCell ref="C505:E505"/>
    <mergeCell ref="F505:H505"/>
    <mergeCell ref="J505:O505"/>
    <mergeCell ref="J501:L501"/>
    <mergeCell ref="I528:J528"/>
    <mergeCell ref="L528:M528"/>
    <mergeCell ref="C529:D529"/>
    <mergeCell ref="I529:J529"/>
    <mergeCell ref="L529:M529"/>
    <mergeCell ref="C524:G524"/>
    <mergeCell ref="I524:O524"/>
    <mergeCell ref="C521:G521"/>
    <mergeCell ref="I521:O521"/>
    <mergeCell ref="C522:G522"/>
    <mergeCell ref="I522:O522"/>
    <mergeCell ref="C523:G523"/>
    <mergeCell ref="I523:O523"/>
    <mergeCell ref="D508:E508"/>
    <mergeCell ref="F508:I508"/>
    <mergeCell ref="D509:E509"/>
    <mergeCell ref="F509:I509"/>
    <mergeCell ref="D510:E510"/>
    <mergeCell ref="F510:I510"/>
    <mergeCell ref="D511:E511"/>
    <mergeCell ref="F511:I511"/>
    <mergeCell ref="C527:D527"/>
    <mergeCell ref="I527:J527"/>
    <mergeCell ref="L527:M527"/>
    <mergeCell ref="C528:D528"/>
    <mergeCell ref="A514:P514"/>
    <mergeCell ref="B515:O515"/>
    <mergeCell ref="P515:P549"/>
    <mergeCell ref="A516:A549"/>
    <mergeCell ref="B516:B517"/>
    <mergeCell ref="C516:C517"/>
    <mergeCell ref="D516:O516"/>
    <mergeCell ref="J537:L537"/>
    <mergeCell ref="J538:L538"/>
    <mergeCell ref="C535:E536"/>
    <mergeCell ref="F535:G535"/>
    <mergeCell ref="H535:I535"/>
    <mergeCell ref="J535:K535"/>
    <mergeCell ref="F536:G536"/>
    <mergeCell ref="H536:I536"/>
    <mergeCell ref="J536:K536"/>
    <mergeCell ref="C537:I537"/>
    <mergeCell ref="N537:O537"/>
    <mergeCell ref="I534:J534"/>
    <mergeCell ref="L534:M534"/>
    <mergeCell ref="C530:D530"/>
    <mergeCell ref="I530:J530"/>
    <mergeCell ref="L530:M530"/>
    <mergeCell ref="C531:D531"/>
    <mergeCell ref="I531:J531"/>
    <mergeCell ref="L531:M531"/>
    <mergeCell ref="C532:D532"/>
    <mergeCell ref="I532:J532"/>
    <mergeCell ref="L532:M532"/>
    <mergeCell ref="C533:D533"/>
    <mergeCell ref="I533:J533"/>
    <mergeCell ref="L533:M533"/>
    <mergeCell ref="C534:D534"/>
    <mergeCell ref="D545:E545"/>
    <mergeCell ref="F545:I545"/>
    <mergeCell ref="D546:E546"/>
    <mergeCell ref="F546:I546"/>
    <mergeCell ref="D547:E547"/>
    <mergeCell ref="F547:I547"/>
    <mergeCell ref="C540:E540"/>
    <mergeCell ref="F540:H540"/>
    <mergeCell ref="D544:E544"/>
    <mergeCell ref="F544:I544"/>
    <mergeCell ref="C538:E539"/>
    <mergeCell ref="F538:H539"/>
    <mergeCell ref="N538:O538"/>
    <mergeCell ref="J539:L539"/>
    <mergeCell ref="M539:O539"/>
    <mergeCell ref="J540:L540"/>
    <mergeCell ref="M540:O540"/>
    <mergeCell ref="C541:E541"/>
    <mergeCell ref="F541:H541"/>
    <mergeCell ref="J541:O541"/>
    <mergeCell ref="C542:E542"/>
    <mergeCell ref="F542:H542"/>
    <mergeCell ref="J542:L543"/>
    <mergeCell ref="M542:O543"/>
    <mergeCell ref="C543:I543"/>
    <mergeCell ref="J544:O546"/>
    <mergeCell ref="J547:O549"/>
    <mergeCell ref="D548:E548"/>
    <mergeCell ref="F548:I548"/>
    <mergeCell ref="D549:E549"/>
    <mergeCell ref="F549:I549"/>
    <mergeCell ref="C565:D565"/>
    <mergeCell ref="I565:J565"/>
    <mergeCell ref="L565:M565"/>
    <mergeCell ref="C566:D566"/>
    <mergeCell ref="I566:J566"/>
    <mergeCell ref="L566:M566"/>
    <mergeCell ref="C567:D567"/>
    <mergeCell ref="I567:J567"/>
    <mergeCell ref="L567:M567"/>
    <mergeCell ref="C564:D564"/>
    <mergeCell ref="I564:J564"/>
    <mergeCell ref="L564:M564"/>
    <mergeCell ref="C558:G558"/>
    <mergeCell ref="I558:O558"/>
    <mergeCell ref="C559:G559"/>
    <mergeCell ref="I559:O559"/>
    <mergeCell ref="C560:G560"/>
    <mergeCell ref="I560:O560"/>
    <mergeCell ref="C561:G561"/>
    <mergeCell ref="I561:O561"/>
    <mergeCell ref="C563:G563"/>
    <mergeCell ref="I563:O563"/>
    <mergeCell ref="O564:O565"/>
    <mergeCell ref="J574:L574"/>
    <mergeCell ref="C572:E573"/>
    <mergeCell ref="F572:G572"/>
    <mergeCell ref="H572:I572"/>
    <mergeCell ref="J572:K572"/>
    <mergeCell ref="F573:G573"/>
    <mergeCell ref="H573:I573"/>
    <mergeCell ref="J573:K573"/>
    <mergeCell ref="C574:I574"/>
    <mergeCell ref="N574:O574"/>
    <mergeCell ref="C568:D568"/>
    <mergeCell ref="I568:J568"/>
    <mergeCell ref="L568:M568"/>
    <mergeCell ref="C569:D569"/>
    <mergeCell ref="I569:J569"/>
    <mergeCell ref="L569:M569"/>
    <mergeCell ref="L571:M571"/>
    <mergeCell ref="C570:D570"/>
    <mergeCell ref="I570:J570"/>
    <mergeCell ref="L570:M570"/>
    <mergeCell ref="C571:D571"/>
    <mergeCell ref="I571:J571"/>
    <mergeCell ref="C579:E579"/>
    <mergeCell ref="F579:H579"/>
    <mergeCell ref="J579:L580"/>
    <mergeCell ref="M579:O580"/>
    <mergeCell ref="C580:I580"/>
    <mergeCell ref="J581:O583"/>
    <mergeCell ref="J584:O586"/>
    <mergeCell ref="D585:E585"/>
    <mergeCell ref="F585:I585"/>
    <mergeCell ref="D586:E586"/>
    <mergeCell ref="J575:L575"/>
    <mergeCell ref="C577:E577"/>
    <mergeCell ref="F577:H577"/>
    <mergeCell ref="C575:E576"/>
    <mergeCell ref="F575:H576"/>
    <mergeCell ref="N575:O575"/>
    <mergeCell ref="J576:L576"/>
    <mergeCell ref="M576:O576"/>
    <mergeCell ref="J577:L577"/>
    <mergeCell ref="M577:O577"/>
    <mergeCell ref="C578:E578"/>
    <mergeCell ref="F578:H578"/>
    <mergeCell ref="J578:O578"/>
    <mergeCell ref="I601:J601"/>
    <mergeCell ref="L601:M601"/>
    <mergeCell ref="C602:D602"/>
    <mergeCell ref="I602:J602"/>
    <mergeCell ref="L602:M602"/>
    <mergeCell ref="C597:G597"/>
    <mergeCell ref="I597:O597"/>
    <mergeCell ref="C594:G594"/>
    <mergeCell ref="I594:O594"/>
    <mergeCell ref="C595:G595"/>
    <mergeCell ref="I595:O595"/>
    <mergeCell ref="C596:G596"/>
    <mergeCell ref="I596:O596"/>
    <mergeCell ref="D581:E581"/>
    <mergeCell ref="F581:I581"/>
    <mergeCell ref="D582:E582"/>
    <mergeCell ref="F582:I582"/>
    <mergeCell ref="D583:E583"/>
    <mergeCell ref="F583:I583"/>
    <mergeCell ref="D584:E584"/>
    <mergeCell ref="F584:I584"/>
    <mergeCell ref="C600:D600"/>
    <mergeCell ref="I600:J600"/>
    <mergeCell ref="L600:M600"/>
    <mergeCell ref="C601:D601"/>
    <mergeCell ref="F586:I586"/>
    <mergeCell ref="A587:P587"/>
    <mergeCell ref="B588:O588"/>
    <mergeCell ref="P588:P622"/>
    <mergeCell ref="A589:A622"/>
    <mergeCell ref="B589:B590"/>
    <mergeCell ref="C589:C590"/>
    <mergeCell ref="J610:L610"/>
    <mergeCell ref="J611:L611"/>
    <mergeCell ref="C608:E609"/>
    <mergeCell ref="F608:G608"/>
    <mergeCell ref="H608:I608"/>
    <mergeCell ref="J608:K608"/>
    <mergeCell ref="F609:G609"/>
    <mergeCell ref="H609:I609"/>
    <mergeCell ref="J609:K609"/>
    <mergeCell ref="C610:I610"/>
    <mergeCell ref="N610:O610"/>
    <mergeCell ref="I607:J607"/>
    <mergeCell ref="L607:M607"/>
    <mergeCell ref="C603:D603"/>
    <mergeCell ref="I603:J603"/>
    <mergeCell ref="L603:M603"/>
    <mergeCell ref="C604:D604"/>
    <mergeCell ref="I604:J604"/>
    <mergeCell ref="L604:M604"/>
    <mergeCell ref="C605:D605"/>
    <mergeCell ref="I605:J605"/>
    <mergeCell ref="L605:M605"/>
    <mergeCell ref="D618:E618"/>
    <mergeCell ref="F618:I618"/>
    <mergeCell ref="D619:E619"/>
    <mergeCell ref="F619:I619"/>
    <mergeCell ref="D620:E620"/>
    <mergeCell ref="F620:I620"/>
    <mergeCell ref="C613:E613"/>
    <mergeCell ref="F613:H613"/>
    <mergeCell ref="D617:E617"/>
    <mergeCell ref="F617:I617"/>
    <mergeCell ref="C611:E612"/>
    <mergeCell ref="F611:H612"/>
    <mergeCell ref="N611:O611"/>
    <mergeCell ref="J612:L612"/>
    <mergeCell ref="M612:O612"/>
    <mergeCell ref="J613:L613"/>
    <mergeCell ref="M613:O613"/>
    <mergeCell ref="C614:E614"/>
    <mergeCell ref="F614:H614"/>
    <mergeCell ref="J614:O614"/>
    <mergeCell ref="C615:E615"/>
    <mergeCell ref="F615:H615"/>
    <mergeCell ref="J615:L616"/>
    <mergeCell ref="M615:O616"/>
    <mergeCell ref="C616:I616"/>
    <mergeCell ref="J617:O619"/>
    <mergeCell ref="J620:O622"/>
    <mergeCell ref="D621:E621"/>
    <mergeCell ref="F621:I621"/>
    <mergeCell ref="D622:E622"/>
    <mergeCell ref="F622:I622"/>
    <mergeCell ref="C638:D638"/>
    <mergeCell ref="I638:J638"/>
    <mergeCell ref="L638:M638"/>
    <mergeCell ref="C639:D639"/>
    <mergeCell ref="I639:J639"/>
    <mergeCell ref="L639:M639"/>
    <mergeCell ref="C640:D640"/>
    <mergeCell ref="I640:J640"/>
    <mergeCell ref="L640:M640"/>
    <mergeCell ref="C637:D637"/>
    <mergeCell ref="I637:J637"/>
    <mergeCell ref="L637:M637"/>
    <mergeCell ref="C631:G631"/>
    <mergeCell ref="I631:O631"/>
    <mergeCell ref="C632:G632"/>
    <mergeCell ref="I632:O632"/>
    <mergeCell ref="C633:G633"/>
    <mergeCell ref="I633:O633"/>
    <mergeCell ref="C634:G634"/>
    <mergeCell ref="I634:O634"/>
    <mergeCell ref="J647:L647"/>
    <mergeCell ref="C645:E646"/>
    <mergeCell ref="F645:G645"/>
    <mergeCell ref="H645:I645"/>
    <mergeCell ref="J645:K645"/>
    <mergeCell ref="F646:G646"/>
    <mergeCell ref="H646:I646"/>
    <mergeCell ref="J646:K646"/>
    <mergeCell ref="C647:I647"/>
    <mergeCell ref="N647:O647"/>
    <mergeCell ref="C641:D641"/>
    <mergeCell ref="I641:J641"/>
    <mergeCell ref="L641:M641"/>
    <mergeCell ref="C642:D642"/>
    <mergeCell ref="I642:J642"/>
    <mergeCell ref="L642:M642"/>
    <mergeCell ref="L644:M644"/>
    <mergeCell ref="C643:D643"/>
    <mergeCell ref="I643:J643"/>
    <mergeCell ref="L643:M643"/>
    <mergeCell ref="C644:D644"/>
    <mergeCell ref="I644:J644"/>
    <mergeCell ref="C652:E652"/>
    <mergeCell ref="F652:H652"/>
    <mergeCell ref="J652:L653"/>
    <mergeCell ref="M652:O653"/>
    <mergeCell ref="C653:I653"/>
    <mergeCell ref="J654:O656"/>
    <mergeCell ref="J657:O659"/>
    <mergeCell ref="D658:E658"/>
    <mergeCell ref="F658:I658"/>
    <mergeCell ref="D659:E659"/>
    <mergeCell ref="J648:L648"/>
    <mergeCell ref="C650:E650"/>
    <mergeCell ref="F650:H650"/>
    <mergeCell ref="C648:E649"/>
    <mergeCell ref="F648:H649"/>
    <mergeCell ref="N648:O648"/>
    <mergeCell ref="J649:L649"/>
    <mergeCell ref="M649:O649"/>
    <mergeCell ref="J650:L650"/>
    <mergeCell ref="M650:O650"/>
    <mergeCell ref="C651:E651"/>
    <mergeCell ref="F651:H651"/>
    <mergeCell ref="J651:O651"/>
    <mergeCell ref="D654:E654"/>
    <mergeCell ref="F654:I654"/>
    <mergeCell ref="D655:E655"/>
    <mergeCell ref="F655:I655"/>
    <mergeCell ref="D656:E656"/>
    <mergeCell ref="F656:I656"/>
    <mergeCell ref="D657:E657"/>
    <mergeCell ref="F657:I657"/>
    <mergeCell ref="F659:I659"/>
    <mergeCell ref="B222:O222"/>
    <mergeCell ref="P222:P256"/>
    <mergeCell ref="A223:A256"/>
    <mergeCell ref="B223:B224"/>
    <mergeCell ref="C223:C224"/>
    <mergeCell ref="D223:O223"/>
    <mergeCell ref="D224:O224"/>
    <mergeCell ref="B225:B227"/>
    <mergeCell ref="C225:H227"/>
    <mergeCell ref="I225:K227"/>
    <mergeCell ref="L225:L227"/>
    <mergeCell ref="M225:O225"/>
    <mergeCell ref="M226:O227"/>
    <mergeCell ref="C228:G228"/>
    <mergeCell ref="I228:O228"/>
    <mergeCell ref="C229:G229"/>
    <mergeCell ref="I229:O229"/>
    <mergeCell ref="C230:G230"/>
    <mergeCell ref="C233:G233"/>
    <mergeCell ref="I233:O233"/>
    <mergeCell ref="O234:O235"/>
    <mergeCell ref="C241:D241"/>
    <mergeCell ref="I241:J241"/>
    <mergeCell ref="C247:E247"/>
    <mergeCell ref="F247:H247"/>
    <mergeCell ref="C248:E248"/>
    <mergeCell ref="F248:H248"/>
    <mergeCell ref="D251:E251"/>
    <mergeCell ref="F251:I251"/>
    <mergeCell ref="D252:E252"/>
    <mergeCell ref="F252:I252"/>
    <mergeCell ref="J247:L247"/>
    <mergeCell ref="D261:O261"/>
    <mergeCell ref="B262:B264"/>
    <mergeCell ref="C262:H264"/>
    <mergeCell ref="I262:K264"/>
    <mergeCell ref="L262:L264"/>
    <mergeCell ref="M262:O262"/>
    <mergeCell ref="M263:O264"/>
    <mergeCell ref="C270:G270"/>
    <mergeCell ref="I270:O270"/>
    <mergeCell ref="O271:O272"/>
    <mergeCell ref="C278:D278"/>
    <mergeCell ref="I278:J278"/>
    <mergeCell ref="L278:M278"/>
    <mergeCell ref="C279:E280"/>
    <mergeCell ref="F280:G280"/>
    <mergeCell ref="D288:E288"/>
    <mergeCell ref="F288:I288"/>
    <mergeCell ref="J281:L281"/>
    <mergeCell ref="N281:O281"/>
    <mergeCell ref="H280:I280"/>
    <mergeCell ref="J280:K280"/>
    <mergeCell ref="C281:I281"/>
    <mergeCell ref="C276:D276"/>
    <mergeCell ref="I276:J276"/>
    <mergeCell ref="L276:M276"/>
    <mergeCell ref="C277:D277"/>
    <mergeCell ref="I277:J277"/>
    <mergeCell ref="L277:M277"/>
    <mergeCell ref="F279:G279"/>
    <mergeCell ref="H279:I279"/>
    <mergeCell ref="J279:K279"/>
    <mergeCell ref="C273:D273"/>
    <mergeCell ref="A294:P294"/>
    <mergeCell ref="B295:O295"/>
    <mergeCell ref="P295:P329"/>
    <mergeCell ref="A296:A329"/>
    <mergeCell ref="B296:B297"/>
    <mergeCell ref="C296:C297"/>
    <mergeCell ref="D297:O297"/>
    <mergeCell ref="B298:B300"/>
    <mergeCell ref="C298:H300"/>
    <mergeCell ref="I298:K300"/>
    <mergeCell ref="L298:L300"/>
    <mergeCell ref="M298:O298"/>
    <mergeCell ref="M299:O300"/>
    <mergeCell ref="C306:G306"/>
    <mergeCell ref="I306:O306"/>
    <mergeCell ref="O307:O308"/>
    <mergeCell ref="C314:D314"/>
    <mergeCell ref="I314:J314"/>
    <mergeCell ref="L314:M314"/>
    <mergeCell ref="C315:E316"/>
    <mergeCell ref="F316:G316"/>
    <mergeCell ref="H316:I316"/>
    <mergeCell ref="J316:K316"/>
    <mergeCell ref="C317:I317"/>
    <mergeCell ref="D326:E326"/>
    <mergeCell ref="F326:I326"/>
    <mergeCell ref="D327:E327"/>
    <mergeCell ref="F327:I327"/>
    <mergeCell ref="D328:E328"/>
    <mergeCell ref="F328:I328"/>
    <mergeCell ref="J317:L317"/>
    <mergeCell ref="N317:O317"/>
    <mergeCell ref="L335:L337"/>
    <mergeCell ref="M335:O335"/>
    <mergeCell ref="M336:O337"/>
    <mergeCell ref="C343:G343"/>
    <mergeCell ref="I343:O343"/>
    <mergeCell ref="O344:O345"/>
    <mergeCell ref="C351:D351"/>
    <mergeCell ref="I351:J351"/>
    <mergeCell ref="L351:M351"/>
    <mergeCell ref="C352:E353"/>
    <mergeCell ref="F353:G353"/>
    <mergeCell ref="J356:L356"/>
    <mergeCell ref="M356:O356"/>
    <mergeCell ref="C357:E357"/>
    <mergeCell ref="F357:H357"/>
    <mergeCell ref="C358:E358"/>
    <mergeCell ref="F358:H358"/>
    <mergeCell ref="C355:E356"/>
    <mergeCell ref="F355:H356"/>
    <mergeCell ref="J354:L354"/>
    <mergeCell ref="N354:O354"/>
    <mergeCell ref="H353:I353"/>
    <mergeCell ref="J353:K353"/>
    <mergeCell ref="C354:I354"/>
    <mergeCell ref="C349:D349"/>
    <mergeCell ref="I349:J349"/>
    <mergeCell ref="L349:M349"/>
    <mergeCell ref="C350:D350"/>
    <mergeCell ref="I350:J350"/>
    <mergeCell ref="L350:M350"/>
    <mergeCell ref="F352:G352"/>
    <mergeCell ref="H352:I352"/>
    <mergeCell ref="C371:H373"/>
    <mergeCell ref="I371:K373"/>
    <mergeCell ref="L371:L373"/>
    <mergeCell ref="M371:O371"/>
    <mergeCell ref="M372:O373"/>
    <mergeCell ref="C374:G374"/>
    <mergeCell ref="I374:O374"/>
    <mergeCell ref="C375:G375"/>
    <mergeCell ref="I375:O375"/>
    <mergeCell ref="C376:G376"/>
    <mergeCell ref="I376:O376"/>
    <mergeCell ref="C377:G377"/>
    <mergeCell ref="I377:O377"/>
    <mergeCell ref="C379:G379"/>
    <mergeCell ref="I379:O379"/>
    <mergeCell ref="C393:E393"/>
    <mergeCell ref="F393:H393"/>
    <mergeCell ref="J393:L393"/>
    <mergeCell ref="M393:O393"/>
    <mergeCell ref="C387:D387"/>
    <mergeCell ref="I387:J387"/>
    <mergeCell ref="L387:M387"/>
    <mergeCell ref="C384:D384"/>
    <mergeCell ref="I384:J384"/>
    <mergeCell ref="L384:M384"/>
    <mergeCell ref="C385:D385"/>
    <mergeCell ref="I385:J385"/>
    <mergeCell ref="L385:M385"/>
    <mergeCell ref="C386:D386"/>
    <mergeCell ref="I386:J386"/>
    <mergeCell ref="L386:M386"/>
    <mergeCell ref="C381:D381"/>
    <mergeCell ref="D407:O407"/>
    <mergeCell ref="B408:B410"/>
    <mergeCell ref="C408:H410"/>
    <mergeCell ref="I408:K410"/>
    <mergeCell ref="L408:L410"/>
    <mergeCell ref="M408:O408"/>
    <mergeCell ref="M409:O410"/>
    <mergeCell ref="C416:G416"/>
    <mergeCell ref="I416:O416"/>
    <mergeCell ref="O417:O418"/>
    <mergeCell ref="C424:D424"/>
    <mergeCell ref="I424:J424"/>
    <mergeCell ref="L424:M424"/>
    <mergeCell ref="C425:E426"/>
    <mergeCell ref="F426:G426"/>
    <mergeCell ref="C454:D454"/>
    <mergeCell ref="I454:J454"/>
    <mergeCell ref="L454:M454"/>
    <mergeCell ref="A440:P440"/>
    <mergeCell ref="B442:O442"/>
    <mergeCell ref="P442:P476"/>
    <mergeCell ref="A443:A476"/>
    <mergeCell ref="B443:B444"/>
    <mergeCell ref="C443:C444"/>
    <mergeCell ref="D443:O443"/>
    <mergeCell ref="D444:O444"/>
    <mergeCell ref="B445:B447"/>
    <mergeCell ref="C445:H447"/>
    <mergeCell ref="I445:K447"/>
    <mergeCell ref="L445:L447"/>
    <mergeCell ref="M445:O445"/>
    <mergeCell ref="M446:O447"/>
    <mergeCell ref="A477:P477"/>
    <mergeCell ref="B479:O479"/>
    <mergeCell ref="P479:P513"/>
    <mergeCell ref="A480:A513"/>
    <mergeCell ref="B480:B481"/>
    <mergeCell ref="C480:C481"/>
    <mergeCell ref="D480:O480"/>
    <mergeCell ref="D481:O481"/>
    <mergeCell ref="B482:B484"/>
    <mergeCell ref="C482:H484"/>
    <mergeCell ref="I482:K484"/>
    <mergeCell ref="L482:L484"/>
    <mergeCell ref="M482:O482"/>
    <mergeCell ref="M483:O484"/>
    <mergeCell ref="C489:G489"/>
    <mergeCell ref="I489:O489"/>
    <mergeCell ref="C490:G490"/>
    <mergeCell ref="I490:O490"/>
    <mergeCell ref="O491:O492"/>
    <mergeCell ref="C497:D497"/>
    <mergeCell ref="I497:J497"/>
    <mergeCell ref="L497:M497"/>
    <mergeCell ref="C498:D498"/>
    <mergeCell ref="I498:J498"/>
    <mergeCell ref="F513:I513"/>
    <mergeCell ref="C506:E506"/>
    <mergeCell ref="F506:H506"/>
    <mergeCell ref="J506:L507"/>
    <mergeCell ref="M506:O507"/>
    <mergeCell ref="C507:I507"/>
    <mergeCell ref="J508:O510"/>
    <mergeCell ref="J511:O513"/>
    <mergeCell ref="D517:O517"/>
    <mergeCell ref="B518:B520"/>
    <mergeCell ref="C518:H520"/>
    <mergeCell ref="I518:K520"/>
    <mergeCell ref="L518:L520"/>
    <mergeCell ref="M518:O518"/>
    <mergeCell ref="M519:O520"/>
    <mergeCell ref="C525:G525"/>
    <mergeCell ref="I525:O525"/>
    <mergeCell ref="C526:G526"/>
    <mergeCell ref="I526:O526"/>
    <mergeCell ref="O527:O528"/>
    <mergeCell ref="C606:D606"/>
    <mergeCell ref="I606:J606"/>
    <mergeCell ref="L606:M606"/>
    <mergeCell ref="C607:D607"/>
    <mergeCell ref="A550:P550"/>
    <mergeCell ref="B552:O552"/>
    <mergeCell ref="P552:P586"/>
    <mergeCell ref="A553:A586"/>
    <mergeCell ref="B553:B554"/>
    <mergeCell ref="C553:C554"/>
    <mergeCell ref="D553:O553"/>
    <mergeCell ref="D554:O554"/>
    <mergeCell ref="B555:B557"/>
    <mergeCell ref="C555:H557"/>
    <mergeCell ref="I555:K557"/>
    <mergeCell ref="L555:L557"/>
    <mergeCell ref="M555:O555"/>
    <mergeCell ref="M556:O557"/>
    <mergeCell ref="C562:G562"/>
    <mergeCell ref="I562:O562"/>
    <mergeCell ref="D589:O589"/>
    <mergeCell ref="D590:O590"/>
    <mergeCell ref="B591:B593"/>
    <mergeCell ref="C591:H593"/>
    <mergeCell ref="I591:K593"/>
    <mergeCell ref="L591:L593"/>
    <mergeCell ref="M591:O591"/>
    <mergeCell ref="M592:O593"/>
    <mergeCell ref="C598:G598"/>
    <mergeCell ref="I598:O598"/>
    <mergeCell ref="C599:G599"/>
    <mergeCell ref="I599:O599"/>
    <mergeCell ref="O600:O601"/>
    <mergeCell ref="A623:P623"/>
    <mergeCell ref="B625:O625"/>
    <mergeCell ref="P625:P659"/>
    <mergeCell ref="A626:A659"/>
    <mergeCell ref="B626:B627"/>
    <mergeCell ref="C626:C627"/>
    <mergeCell ref="D626:O626"/>
    <mergeCell ref="D627:O627"/>
    <mergeCell ref="B628:B630"/>
    <mergeCell ref="C628:H630"/>
    <mergeCell ref="I628:K630"/>
    <mergeCell ref="L628:L630"/>
    <mergeCell ref="M628:O628"/>
    <mergeCell ref="M629:O630"/>
    <mergeCell ref="C635:G635"/>
    <mergeCell ref="I635:O635"/>
    <mergeCell ref="C636:G636"/>
    <mergeCell ref="I636:O636"/>
    <mergeCell ref="O637:O638"/>
    <mergeCell ref="A660:P660"/>
    <mergeCell ref="B662:O662"/>
    <mergeCell ref="P662:P696"/>
    <mergeCell ref="A663:A696"/>
    <mergeCell ref="B663:B664"/>
    <mergeCell ref="C663:C664"/>
    <mergeCell ref="D663:O663"/>
    <mergeCell ref="D664:O664"/>
    <mergeCell ref="B665:B667"/>
    <mergeCell ref="C665:H667"/>
    <mergeCell ref="I665:K667"/>
    <mergeCell ref="L665:L667"/>
    <mergeCell ref="M665:O665"/>
    <mergeCell ref="M666:O667"/>
    <mergeCell ref="C668:G668"/>
    <mergeCell ref="I668:O668"/>
    <mergeCell ref="C669:G669"/>
    <mergeCell ref="I669:O669"/>
    <mergeCell ref="C670:G670"/>
    <mergeCell ref="I670:O670"/>
    <mergeCell ref="C671:G671"/>
    <mergeCell ref="I671:O671"/>
    <mergeCell ref="C672:G672"/>
    <mergeCell ref="C676:D676"/>
    <mergeCell ref="I676:J676"/>
    <mergeCell ref="L676:M676"/>
    <mergeCell ref="C677:D677"/>
    <mergeCell ref="I677:J677"/>
    <mergeCell ref="L677:M677"/>
    <mergeCell ref="C678:D678"/>
    <mergeCell ref="I678:J678"/>
    <mergeCell ref="L678:M678"/>
    <mergeCell ref="I672:O672"/>
    <mergeCell ref="C673:G673"/>
    <mergeCell ref="I673:O673"/>
    <mergeCell ref="C674:D674"/>
    <mergeCell ref="I674:J674"/>
    <mergeCell ref="L674:M674"/>
    <mergeCell ref="O674:O675"/>
    <mergeCell ref="C675:D675"/>
    <mergeCell ref="I675:J675"/>
    <mergeCell ref="L675:M675"/>
    <mergeCell ref="C682:E683"/>
    <mergeCell ref="F682:G682"/>
    <mergeCell ref="H682:I682"/>
    <mergeCell ref="J682:K682"/>
    <mergeCell ref="F683:G683"/>
    <mergeCell ref="H683:I683"/>
    <mergeCell ref="J683:K683"/>
    <mergeCell ref="C684:I684"/>
    <mergeCell ref="J684:L684"/>
    <mergeCell ref="C679:D679"/>
    <mergeCell ref="I679:J679"/>
    <mergeCell ref="L679:M679"/>
    <mergeCell ref="C680:D680"/>
    <mergeCell ref="I680:J680"/>
    <mergeCell ref="L680:M680"/>
    <mergeCell ref="C681:D681"/>
    <mergeCell ref="I681:J681"/>
    <mergeCell ref="L681:M681"/>
    <mergeCell ref="C706:G706"/>
    <mergeCell ref="C688:E688"/>
    <mergeCell ref="F688:H688"/>
    <mergeCell ref="J688:O688"/>
    <mergeCell ref="C689:E689"/>
    <mergeCell ref="F689:H689"/>
    <mergeCell ref="J689:L690"/>
    <mergeCell ref="M689:O690"/>
    <mergeCell ref="C690:I690"/>
    <mergeCell ref="D691:E691"/>
    <mergeCell ref="F691:I691"/>
    <mergeCell ref="J691:O693"/>
    <mergeCell ref="D692:E692"/>
    <mergeCell ref="F692:I692"/>
    <mergeCell ref="D693:E693"/>
    <mergeCell ref="F693:I693"/>
    <mergeCell ref="N684:O684"/>
    <mergeCell ref="C685:E686"/>
    <mergeCell ref="F685:H686"/>
    <mergeCell ref="J685:L685"/>
    <mergeCell ref="N685:O685"/>
    <mergeCell ref="J686:L686"/>
    <mergeCell ref="M686:O686"/>
    <mergeCell ref="C687:E687"/>
    <mergeCell ref="F687:H687"/>
    <mergeCell ref="J687:L687"/>
    <mergeCell ref="M687:O687"/>
    <mergeCell ref="I706:O706"/>
    <mergeCell ref="C707:G707"/>
    <mergeCell ref="I707:O707"/>
    <mergeCell ref="C708:G708"/>
    <mergeCell ref="I708:O708"/>
    <mergeCell ref="C709:G709"/>
    <mergeCell ref="I709:O709"/>
    <mergeCell ref="C710:G710"/>
    <mergeCell ref="I710:O710"/>
    <mergeCell ref="D694:E694"/>
    <mergeCell ref="F694:I694"/>
    <mergeCell ref="J694:O696"/>
    <mergeCell ref="D695:E695"/>
    <mergeCell ref="F695:I695"/>
    <mergeCell ref="D696:E696"/>
    <mergeCell ref="F696:I696"/>
    <mergeCell ref="A697:P697"/>
    <mergeCell ref="B699:O699"/>
    <mergeCell ref="P699:P733"/>
    <mergeCell ref="A700:A733"/>
    <mergeCell ref="B700:B701"/>
    <mergeCell ref="C700:C701"/>
    <mergeCell ref="D700:O700"/>
    <mergeCell ref="D701:O701"/>
    <mergeCell ref="B702:B704"/>
    <mergeCell ref="C702:H704"/>
    <mergeCell ref="I702:K704"/>
    <mergeCell ref="L702:L704"/>
    <mergeCell ref="M702:O702"/>
    <mergeCell ref="M703:O704"/>
    <mergeCell ref="C705:G705"/>
    <mergeCell ref="I705:O705"/>
    <mergeCell ref="C714:D714"/>
    <mergeCell ref="I714:J714"/>
    <mergeCell ref="L714:M714"/>
    <mergeCell ref="C715:D715"/>
    <mergeCell ref="I715:J715"/>
    <mergeCell ref="L715:M715"/>
    <mergeCell ref="C716:D716"/>
    <mergeCell ref="I716:J716"/>
    <mergeCell ref="L716:M716"/>
    <mergeCell ref="C711:D711"/>
    <mergeCell ref="I711:J711"/>
    <mergeCell ref="L711:M711"/>
    <mergeCell ref="O711:O712"/>
    <mergeCell ref="C712:D712"/>
    <mergeCell ref="I712:J712"/>
    <mergeCell ref="L712:M712"/>
    <mergeCell ref="C713:D713"/>
    <mergeCell ref="I713:J713"/>
    <mergeCell ref="L713:M713"/>
    <mergeCell ref="C721:I721"/>
    <mergeCell ref="J721:L721"/>
    <mergeCell ref="N721:O721"/>
    <mergeCell ref="C722:E723"/>
    <mergeCell ref="F722:H723"/>
    <mergeCell ref="J722:L722"/>
    <mergeCell ref="N722:O722"/>
    <mergeCell ref="J723:L723"/>
    <mergeCell ref="M723:O723"/>
    <mergeCell ref="C717:D717"/>
    <mergeCell ref="I717:J717"/>
    <mergeCell ref="L717:M717"/>
    <mergeCell ref="C718:D718"/>
    <mergeCell ref="I718:J718"/>
    <mergeCell ref="L718:M718"/>
    <mergeCell ref="C719:E720"/>
    <mergeCell ref="F719:G719"/>
    <mergeCell ref="H719:I719"/>
    <mergeCell ref="J719:K719"/>
    <mergeCell ref="F720:G720"/>
    <mergeCell ref="H720:I720"/>
    <mergeCell ref="J720:K720"/>
    <mergeCell ref="D728:E728"/>
    <mergeCell ref="F728:I728"/>
    <mergeCell ref="J728:O730"/>
    <mergeCell ref="D729:E729"/>
    <mergeCell ref="F729:I729"/>
    <mergeCell ref="D730:E730"/>
    <mergeCell ref="F730:I730"/>
    <mergeCell ref="D731:E731"/>
    <mergeCell ref="F731:I731"/>
    <mergeCell ref="J731:O733"/>
    <mergeCell ref="D732:E732"/>
    <mergeCell ref="F732:I732"/>
    <mergeCell ref="D733:E733"/>
    <mergeCell ref="F733:I733"/>
    <mergeCell ref="C724:E724"/>
    <mergeCell ref="F724:H724"/>
    <mergeCell ref="J724:L724"/>
    <mergeCell ref="M724:O724"/>
    <mergeCell ref="C725:E725"/>
    <mergeCell ref="F725:H725"/>
    <mergeCell ref="J725:O725"/>
    <mergeCell ref="C726:E726"/>
    <mergeCell ref="F726:H726"/>
    <mergeCell ref="J726:L727"/>
    <mergeCell ref="M726:O727"/>
    <mergeCell ref="C727:I727"/>
    <mergeCell ref="A734:P734"/>
    <mergeCell ref="B735:O735"/>
    <mergeCell ref="P735:P769"/>
    <mergeCell ref="A736:A769"/>
    <mergeCell ref="B736:B737"/>
    <mergeCell ref="C736:C737"/>
    <mergeCell ref="D736:O736"/>
    <mergeCell ref="D737:O737"/>
    <mergeCell ref="B738:B740"/>
    <mergeCell ref="C738:H740"/>
    <mergeCell ref="I738:K740"/>
    <mergeCell ref="L738:L740"/>
    <mergeCell ref="M738:O738"/>
    <mergeCell ref="M739:O740"/>
    <mergeCell ref="C741:G741"/>
    <mergeCell ref="I741:O741"/>
    <mergeCell ref="C742:G742"/>
    <mergeCell ref="I742:O742"/>
    <mergeCell ref="C743:G743"/>
    <mergeCell ref="I743:O743"/>
    <mergeCell ref="C744:G744"/>
    <mergeCell ref="I744:O744"/>
    <mergeCell ref="C745:G745"/>
    <mergeCell ref="I745:O745"/>
    <mergeCell ref="C749:D749"/>
    <mergeCell ref="I749:J749"/>
    <mergeCell ref="L749:M749"/>
    <mergeCell ref="C750:D750"/>
    <mergeCell ref="I750:J750"/>
    <mergeCell ref="L750:M750"/>
    <mergeCell ref="C751:D751"/>
    <mergeCell ref="I751:J751"/>
    <mergeCell ref="L751:M751"/>
    <mergeCell ref="C746:G746"/>
    <mergeCell ref="I746:O746"/>
    <mergeCell ref="C747:D747"/>
    <mergeCell ref="I747:J747"/>
    <mergeCell ref="L747:M747"/>
    <mergeCell ref="O747:O748"/>
    <mergeCell ref="C748:D748"/>
    <mergeCell ref="I748:J748"/>
    <mergeCell ref="L748:M748"/>
    <mergeCell ref="C755:E756"/>
    <mergeCell ref="F755:G755"/>
    <mergeCell ref="H755:I755"/>
    <mergeCell ref="J755:K755"/>
    <mergeCell ref="F756:G756"/>
    <mergeCell ref="H756:I756"/>
    <mergeCell ref="J756:K756"/>
    <mergeCell ref="C757:I757"/>
    <mergeCell ref="J757:L757"/>
    <mergeCell ref="C752:D752"/>
    <mergeCell ref="I752:J752"/>
    <mergeCell ref="L752:M752"/>
    <mergeCell ref="C753:D753"/>
    <mergeCell ref="I753:J753"/>
    <mergeCell ref="L753:M753"/>
    <mergeCell ref="C754:D754"/>
    <mergeCell ref="I754:J754"/>
    <mergeCell ref="L754:M754"/>
    <mergeCell ref="C779:G779"/>
    <mergeCell ref="C761:E761"/>
    <mergeCell ref="F761:H761"/>
    <mergeCell ref="J761:O761"/>
    <mergeCell ref="C762:E762"/>
    <mergeCell ref="F762:H762"/>
    <mergeCell ref="J762:L763"/>
    <mergeCell ref="M762:O763"/>
    <mergeCell ref="C763:I763"/>
    <mergeCell ref="D764:E764"/>
    <mergeCell ref="F764:I764"/>
    <mergeCell ref="J764:O766"/>
    <mergeCell ref="D765:E765"/>
    <mergeCell ref="F765:I765"/>
    <mergeCell ref="D766:E766"/>
    <mergeCell ref="F766:I766"/>
    <mergeCell ref="N757:O757"/>
    <mergeCell ref="C758:E759"/>
    <mergeCell ref="F758:H759"/>
    <mergeCell ref="J758:L758"/>
    <mergeCell ref="N758:O758"/>
    <mergeCell ref="J759:L759"/>
    <mergeCell ref="M759:O759"/>
    <mergeCell ref="C760:E760"/>
    <mergeCell ref="F760:H760"/>
    <mergeCell ref="J760:L760"/>
    <mergeCell ref="M760:O760"/>
    <mergeCell ref="I779:O779"/>
    <mergeCell ref="C780:G780"/>
    <mergeCell ref="I780:O780"/>
    <mergeCell ref="C781:G781"/>
    <mergeCell ref="I781:O781"/>
    <mergeCell ref="C782:G782"/>
    <mergeCell ref="I782:O782"/>
    <mergeCell ref="C783:G783"/>
    <mergeCell ref="I783:O783"/>
    <mergeCell ref="D767:E767"/>
    <mergeCell ref="F767:I767"/>
    <mergeCell ref="J767:O769"/>
    <mergeCell ref="D768:E768"/>
    <mergeCell ref="F768:I768"/>
    <mergeCell ref="D769:E769"/>
    <mergeCell ref="F769:I769"/>
    <mergeCell ref="A770:P770"/>
    <mergeCell ref="B772:O772"/>
    <mergeCell ref="P772:P806"/>
    <mergeCell ref="A773:A806"/>
    <mergeCell ref="B773:B774"/>
    <mergeCell ref="C773:C774"/>
    <mergeCell ref="D773:O773"/>
    <mergeCell ref="D774:O774"/>
    <mergeCell ref="B775:B777"/>
    <mergeCell ref="C775:H777"/>
    <mergeCell ref="I775:K777"/>
    <mergeCell ref="L775:L777"/>
    <mergeCell ref="M775:O775"/>
    <mergeCell ref="M776:O777"/>
    <mergeCell ref="C778:G778"/>
    <mergeCell ref="I778:O778"/>
    <mergeCell ref="C787:D787"/>
    <mergeCell ref="I787:J787"/>
    <mergeCell ref="L787:M787"/>
    <mergeCell ref="C788:D788"/>
    <mergeCell ref="I788:J788"/>
    <mergeCell ref="L788:M788"/>
    <mergeCell ref="C789:D789"/>
    <mergeCell ref="I789:J789"/>
    <mergeCell ref="L789:M789"/>
    <mergeCell ref="C784:D784"/>
    <mergeCell ref="I784:J784"/>
    <mergeCell ref="L784:M784"/>
    <mergeCell ref="O784:O785"/>
    <mergeCell ref="C785:D785"/>
    <mergeCell ref="I785:J785"/>
    <mergeCell ref="L785:M785"/>
    <mergeCell ref="C786:D786"/>
    <mergeCell ref="I786:J786"/>
    <mergeCell ref="L786:M786"/>
    <mergeCell ref="C794:I794"/>
    <mergeCell ref="J794:L794"/>
    <mergeCell ref="N794:O794"/>
    <mergeCell ref="C795:E796"/>
    <mergeCell ref="F795:H796"/>
    <mergeCell ref="J795:L795"/>
    <mergeCell ref="N795:O795"/>
    <mergeCell ref="J796:L796"/>
    <mergeCell ref="M796:O796"/>
    <mergeCell ref="C790:D790"/>
    <mergeCell ref="I790:J790"/>
    <mergeCell ref="L790:M790"/>
    <mergeCell ref="C791:D791"/>
    <mergeCell ref="I791:J791"/>
    <mergeCell ref="L791:M791"/>
    <mergeCell ref="C792:E793"/>
    <mergeCell ref="F792:G792"/>
    <mergeCell ref="H792:I792"/>
    <mergeCell ref="J792:K792"/>
    <mergeCell ref="F793:G793"/>
    <mergeCell ref="H793:I793"/>
    <mergeCell ref="J793:K793"/>
    <mergeCell ref="D801:E801"/>
    <mergeCell ref="F801:I801"/>
    <mergeCell ref="J801:O803"/>
    <mergeCell ref="D802:E802"/>
    <mergeCell ref="F802:I802"/>
    <mergeCell ref="D803:E803"/>
    <mergeCell ref="F803:I803"/>
    <mergeCell ref="D804:E804"/>
    <mergeCell ref="F804:I804"/>
    <mergeCell ref="J804:O806"/>
    <mergeCell ref="D805:E805"/>
    <mergeCell ref="F805:I805"/>
    <mergeCell ref="D806:E806"/>
    <mergeCell ref="F806:I806"/>
    <mergeCell ref="C797:E797"/>
    <mergeCell ref="F797:H797"/>
    <mergeCell ref="J797:L797"/>
    <mergeCell ref="M797:O797"/>
    <mergeCell ref="C798:E798"/>
    <mergeCell ref="F798:H798"/>
    <mergeCell ref="J798:O798"/>
    <mergeCell ref="C799:E799"/>
    <mergeCell ref="F799:H799"/>
    <mergeCell ref="J799:L800"/>
    <mergeCell ref="M799:O800"/>
    <mergeCell ref="C800:I800"/>
    <mergeCell ref="A807:P807"/>
    <mergeCell ref="B808:O808"/>
    <mergeCell ref="P808:P842"/>
    <mergeCell ref="A809:A842"/>
    <mergeCell ref="B809:B810"/>
    <mergeCell ref="C809:C810"/>
    <mergeCell ref="D809:O809"/>
    <mergeCell ref="D810:O810"/>
    <mergeCell ref="B811:B813"/>
    <mergeCell ref="C811:H813"/>
    <mergeCell ref="I811:K813"/>
    <mergeCell ref="L811:L813"/>
    <mergeCell ref="M811:O811"/>
    <mergeCell ref="M812:O813"/>
    <mergeCell ref="C814:G814"/>
    <mergeCell ref="I814:O814"/>
    <mergeCell ref="C815:G815"/>
    <mergeCell ref="I815:O815"/>
    <mergeCell ref="C816:G816"/>
    <mergeCell ref="I816:O816"/>
    <mergeCell ref="C817:G817"/>
    <mergeCell ref="I817:O817"/>
    <mergeCell ref="C818:G818"/>
    <mergeCell ref="I818:O818"/>
    <mergeCell ref="C822:D822"/>
    <mergeCell ref="I822:J822"/>
    <mergeCell ref="L822:M822"/>
    <mergeCell ref="C823:D823"/>
    <mergeCell ref="I823:J823"/>
    <mergeCell ref="L823:M823"/>
    <mergeCell ref="C824:D824"/>
    <mergeCell ref="I824:J824"/>
    <mergeCell ref="L824:M824"/>
    <mergeCell ref="C819:G819"/>
    <mergeCell ref="I819:O819"/>
    <mergeCell ref="C820:D820"/>
    <mergeCell ref="I820:J820"/>
    <mergeCell ref="L820:M820"/>
    <mergeCell ref="O820:O821"/>
    <mergeCell ref="C821:D821"/>
    <mergeCell ref="I821:J821"/>
    <mergeCell ref="L821:M821"/>
    <mergeCell ref="C828:E829"/>
    <mergeCell ref="F828:G828"/>
    <mergeCell ref="H828:I828"/>
    <mergeCell ref="J828:K828"/>
    <mergeCell ref="F829:G829"/>
    <mergeCell ref="H829:I829"/>
    <mergeCell ref="J829:K829"/>
    <mergeCell ref="C830:I830"/>
    <mergeCell ref="J830:L830"/>
    <mergeCell ref="C825:D825"/>
    <mergeCell ref="I825:J825"/>
    <mergeCell ref="L825:M825"/>
    <mergeCell ref="C826:D826"/>
    <mergeCell ref="I826:J826"/>
    <mergeCell ref="L826:M826"/>
    <mergeCell ref="C827:D827"/>
    <mergeCell ref="I827:J827"/>
    <mergeCell ref="L827:M827"/>
    <mergeCell ref="C852:G852"/>
    <mergeCell ref="C834:E834"/>
    <mergeCell ref="F834:H834"/>
    <mergeCell ref="J834:O834"/>
    <mergeCell ref="C835:E835"/>
    <mergeCell ref="F835:H835"/>
    <mergeCell ref="J835:L836"/>
    <mergeCell ref="M835:O836"/>
    <mergeCell ref="C836:I836"/>
    <mergeCell ref="D837:E837"/>
    <mergeCell ref="F837:I837"/>
    <mergeCell ref="J837:O839"/>
    <mergeCell ref="D838:E838"/>
    <mergeCell ref="F838:I838"/>
    <mergeCell ref="D839:E839"/>
    <mergeCell ref="F839:I839"/>
    <mergeCell ref="N830:O830"/>
    <mergeCell ref="C831:E832"/>
    <mergeCell ref="F831:H832"/>
    <mergeCell ref="J831:L831"/>
    <mergeCell ref="N831:O831"/>
    <mergeCell ref="J832:L832"/>
    <mergeCell ref="M832:O832"/>
    <mergeCell ref="C833:E833"/>
    <mergeCell ref="F833:H833"/>
    <mergeCell ref="J833:L833"/>
    <mergeCell ref="M833:O833"/>
    <mergeCell ref="I852:O852"/>
    <mergeCell ref="C853:G853"/>
    <mergeCell ref="I853:O853"/>
    <mergeCell ref="C854:G854"/>
    <mergeCell ref="I854:O854"/>
    <mergeCell ref="C855:G855"/>
    <mergeCell ref="I855:O855"/>
    <mergeCell ref="C856:G856"/>
    <mergeCell ref="I856:O856"/>
    <mergeCell ref="D840:E840"/>
    <mergeCell ref="F840:I840"/>
    <mergeCell ref="J840:O842"/>
    <mergeCell ref="D841:E841"/>
    <mergeCell ref="F841:I841"/>
    <mergeCell ref="D842:E842"/>
    <mergeCell ref="F842:I842"/>
    <mergeCell ref="A843:P843"/>
    <mergeCell ref="B845:O845"/>
    <mergeCell ref="P845:P879"/>
    <mergeCell ref="A846:A879"/>
    <mergeCell ref="B846:B847"/>
    <mergeCell ref="C846:C847"/>
    <mergeCell ref="D846:O846"/>
    <mergeCell ref="D847:O847"/>
    <mergeCell ref="B848:B850"/>
    <mergeCell ref="C848:H850"/>
    <mergeCell ref="I848:K850"/>
    <mergeCell ref="L848:L850"/>
    <mergeCell ref="M848:O848"/>
    <mergeCell ref="M849:O850"/>
    <mergeCell ref="C851:G851"/>
    <mergeCell ref="I851:O851"/>
    <mergeCell ref="C860:D860"/>
    <mergeCell ref="I860:J860"/>
    <mergeCell ref="L860:M860"/>
    <mergeCell ref="C861:D861"/>
    <mergeCell ref="I861:J861"/>
    <mergeCell ref="L861:M861"/>
    <mergeCell ref="C862:D862"/>
    <mergeCell ref="I862:J862"/>
    <mergeCell ref="L862:M862"/>
    <mergeCell ref="C857:D857"/>
    <mergeCell ref="I857:J857"/>
    <mergeCell ref="L857:M857"/>
    <mergeCell ref="O857:O858"/>
    <mergeCell ref="C858:D858"/>
    <mergeCell ref="I858:J858"/>
    <mergeCell ref="L858:M858"/>
    <mergeCell ref="C859:D859"/>
    <mergeCell ref="I859:J859"/>
    <mergeCell ref="L859:M859"/>
    <mergeCell ref="C867:I867"/>
    <mergeCell ref="J867:L867"/>
    <mergeCell ref="N867:O867"/>
    <mergeCell ref="C868:E869"/>
    <mergeCell ref="F868:H869"/>
    <mergeCell ref="J868:L868"/>
    <mergeCell ref="N868:O868"/>
    <mergeCell ref="J869:L869"/>
    <mergeCell ref="M869:O869"/>
    <mergeCell ref="C863:D863"/>
    <mergeCell ref="I863:J863"/>
    <mergeCell ref="L863:M863"/>
    <mergeCell ref="C864:D864"/>
    <mergeCell ref="I864:J864"/>
    <mergeCell ref="L864:M864"/>
    <mergeCell ref="C865:E866"/>
    <mergeCell ref="F865:G865"/>
    <mergeCell ref="H865:I865"/>
    <mergeCell ref="J865:K865"/>
    <mergeCell ref="F866:G866"/>
    <mergeCell ref="H866:I866"/>
    <mergeCell ref="J866:K866"/>
    <mergeCell ref="D874:E874"/>
    <mergeCell ref="F874:I874"/>
    <mergeCell ref="J874:O876"/>
    <mergeCell ref="D875:E875"/>
    <mergeCell ref="F875:I875"/>
    <mergeCell ref="D876:E876"/>
    <mergeCell ref="F876:I876"/>
    <mergeCell ref="D877:E877"/>
    <mergeCell ref="F877:I877"/>
    <mergeCell ref="J877:O879"/>
    <mergeCell ref="D878:E878"/>
    <mergeCell ref="F878:I878"/>
    <mergeCell ref="D879:E879"/>
    <mergeCell ref="F879:I879"/>
    <mergeCell ref="C870:E870"/>
    <mergeCell ref="F870:H870"/>
    <mergeCell ref="J870:L870"/>
    <mergeCell ref="M870:O870"/>
    <mergeCell ref="C871:E871"/>
    <mergeCell ref="F871:H871"/>
    <mergeCell ref="J871:O871"/>
    <mergeCell ref="C872:E872"/>
    <mergeCell ref="F872:H872"/>
    <mergeCell ref="J872:L873"/>
    <mergeCell ref="M872:O873"/>
    <mergeCell ref="C873:I873"/>
    <mergeCell ref="A880:P880"/>
    <mergeCell ref="B882:O882"/>
    <mergeCell ref="P882:P916"/>
    <mergeCell ref="A883:A916"/>
    <mergeCell ref="B883:B884"/>
    <mergeCell ref="C883:C884"/>
    <mergeCell ref="D883:O883"/>
    <mergeCell ref="D884:O884"/>
    <mergeCell ref="B885:B887"/>
    <mergeCell ref="C885:H887"/>
    <mergeCell ref="I885:K887"/>
    <mergeCell ref="L885:L887"/>
    <mergeCell ref="M885:O885"/>
    <mergeCell ref="M886:O887"/>
    <mergeCell ref="C888:G888"/>
    <mergeCell ref="I888:O888"/>
    <mergeCell ref="C889:G889"/>
    <mergeCell ref="I889:O889"/>
    <mergeCell ref="C890:G890"/>
    <mergeCell ref="I890:O890"/>
    <mergeCell ref="C891:G891"/>
    <mergeCell ref="I891:O891"/>
    <mergeCell ref="C892:G892"/>
    <mergeCell ref="I892:O892"/>
    <mergeCell ref="C896:D896"/>
    <mergeCell ref="I896:J896"/>
    <mergeCell ref="L896:M896"/>
    <mergeCell ref="C897:D897"/>
    <mergeCell ref="I897:J897"/>
    <mergeCell ref="L897:M897"/>
    <mergeCell ref="C898:D898"/>
    <mergeCell ref="I898:J898"/>
    <mergeCell ref="L898:M898"/>
    <mergeCell ref="C893:G893"/>
    <mergeCell ref="I893:O893"/>
    <mergeCell ref="C894:D894"/>
    <mergeCell ref="I894:J894"/>
    <mergeCell ref="L894:M894"/>
    <mergeCell ref="O894:O895"/>
    <mergeCell ref="C895:D895"/>
    <mergeCell ref="I895:J895"/>
    <mergeCell ref="L895:M895"/>
    <mergeCell ref="C902:E903"/>
    <mergeCell ref="F902:G902"/>
    <mergeCell ref="H902:I902"/>
    <mergeCell ref="J902:K902"/>
    <mergeCell ref="F903:G903"/>
    <mergeCell ref="H903:I903"/>
    <mergeCell ref="J903:K903"/>
    <mergeCell ref="C904:I904"/>
    <mergeCell ref="J904:L904"/>
    <mergeCell ref="C899:D899"/>
    <mergeCell ref="I899:J899"/>
    <mergeCell ref="L899:M899"/>
    <mergeCell ref="C900:D900"/>
    <mergeCell ref="I900:J900"/>
    <mergeCell ref="L900:M900"/>
    <mergeCell ref="C901:D901"/>
    <mergeCell ref="I901:J901"/>
    <mergeCell ref="L901:M901"/>
    <mergeCell ref="C926:G926"/>
    <mergeCell ref="C908:E908"/>
    <mergeCell ref="F908:H908"/>
    <mergeCell ref="J908:O908"/>
    <mergeCell ref="C909:E909"/>
    <mergeCell ref="F909:H909"/>
    <mergeCell ref="J909:L910"/>
    <mergeCell ref="M909:O910"/>
    <mergeCell ref="C910:I910"/>
    <mergeCell ref="D911:E911"/>
    <mergeCell ref="F911:I911"/>
    <mergeCell ref="J911:O913"/>
    <mergeCell ref="D912:E912"/>
    <mergeCell ref="F912:I912"/>
    <mergeCell ref="D913:E913"/>
    <mergeCell ref="F913:I913"/>
    <mergeCell ref="N904:O904"/>
    <mergeCell ref="C905:E906"/>
    <mergeCell ref="F905:H906"/>
    <mergeCell ref="J905:L905"/>
    <mergeCell ref="N905:O905"/>
    <mergeCell ref="J906:L906"/>
    <mergeCell ref="M906:O906"/>
    <mergeCell ref="C907:E907"/>
    <mergeCell ref="F907:H907"/>
    <mergeCell ref="J907:L907"/>
    <mergeCell ref="M907:O907"/>
    <mergeCell ref="I926:O926"/>
    <mergeCell ref="C927:G927"/>
    <mergeCell ref="I927:O927"/>
    <mergeCell ref="C928:G928"/>
    <mergeCell ref="I928:O928"/>
    <mergeCell ref="C929:G929"/>
    <mergeCell ref="I929:O929"/>
    <mergeCell ref="C930:G930"/>
    <mergeCell ref="I930:O930"/>
    <mergeCell ref="D914:E914"/>
    <mergeCell ref="F914:I914"/>
    <mergeCell ref="J914:O916"/>
    <mergeCell ref="D915:E915"/>
    <mergeCell ref="F915:I915"/>
    <mergeCell ref="D916:E916"/>
    <mergeCell ref="F916:I916"/>
    <mergeCell ref="A917:P917"/>
    <mergeCell ref="B919:O919"/>
    <mergeCell ref="P919:P953"/>
    <mergeCell ref="A920:A953"/>
    <mergeCell ref="B920:B921"/>
    <mergeCell ref="C920:C921"/>
    <mergeCell ref="D920:O920"/>
    <mergeCell ref="D921:O921"/>
    <mergeCell ref="B922:B924"/>
    <mergeCell ref="C922:H924"/>
    <mergeCell ref="I922:K924"/>
    <mergeCell ref="L922:L924"/>
    <mergeCell ref="M922:O922"/>
    <mergeCell ref="M923:O924"/>
    <mergeCell ref="C925:G925"/>
    <mergeCell ref="I925:O925"/>
    <mergeCell ref="C934:D934"/>
    <mergeCell ref="I934:J934"/>
    <mergeCell ref="L934:M934"/>
    <mergeCell ref="C935:D935"/>
    <mergeCell ref="I935:J935"/>
    <mergeCell ref="L935:M935"/>
    <mergeCell ref="C936:D936"/>
    <mergeCell ref="I936:J936"/>
    <mergeCell ref="L936:M936"/>
    <mergeCell ref="C931:D931"/>
    <mergeCell ref="I931:J931"/>
    <mergeCell ref="L931:M931"/>
    <mergeCell ref="O931:O932"/>
    <mergeCell ref="C932:D932"/>
    <mergeCell ref="I932:J932"/>
    <mergeCell ref="L932:M932"/>
    <mergeCell ref="C933:D933"/>
    <mergeCell ref="I933:J933"/>
    <mergeCell ref="L933:M933"/>
    <mergeCell ref="C941:I941"/>
    <mergeCell ref="J941:L941"/>
    <mergeCell ref="N941:O941"/>
    <mergeCell ref="C942:E943"/>
    <mergeCell ref="F942:H943"/>
    <mergeCell ref="J942:L942"/>
    <mergeCell ref="N942:O942"/>
    <mergeCell ref="J943:L943"/>
    <mergeCell ref="M943:O943"/>
    <mergeCell ref="C937:D937"/>
    <mergeCell ref="I937:J937"/>
    <mergeCell ref="L937:M937"/>
    <mergeCell ref="C938:D938"/>
    <mergeCell ref="I938:J938"/>
    <mergeCell ref="L938:M938"/>
    <mergeCell ref="C939:E940"/>
    <mergeCell ref="F939:G939"/>
    <mergeCell ref="H939:I939"/>
    <mergeCell ref="J939:K939"/>
    <mergeCell ref="F940:G940"/>
    <mergeCell ref="H940:I940"/>
    <mergeCell ref="J940:K940"/>
    <mergeCell ref="D948:E948"/>
    <mergeCell ref="F948:I948"/>
    <mergeCell ref="J948:O950"/>
    <mergeCell ref="D949:E949"/>
    <mergeCell ref="F949:I949"/>
    <mergeCell ref="D950:E950"/>
    <mergeCell ref="F950:I950"/>
    <mergeCell ref="D951:E951"/>
    <mergeCell ref="F951:I951"/>
    <mergeCell ref="J951:O953"/>
    <mergeCell ref="D952:E952"/>
    <mergeCell ref="F952:I952"/>
    <mergeCell ref="D953:E953"/>
    <mergeCell ref="F953:I953"/>
    <mergeCell ref="C944:E944"/>
    <mergeCell ref="F944:H944"/>
    <mergeCell ref="J944:L944"/>
    <mergeCell ref="M944:O944"/>
    <mergeCell ref="C945:E945"/>
    <mergeCell ref="F945:H945"/>
    <mergeCell ref="J945:O945"/>
    <mergeCell ref="C946:E946"/>
    <mergeCell ref="F946:H946"/>
    <mergeCell ref="J946:L947"/>
    <mergeCell ref="M946:O947"/>
    <mergeCell ref="C947:I947"/>
    <mergeCell ref="A954:P954"/>
    <mergeCell ref="B955:O955"/>
    <mergeCell ref="P955:P989"/>
    <mergeCell ref="A956:A989"/>
    <mergeCell ref="B956:B957"/>
    <mergeCell ref="C956:C957"/>
    <mergeCell ref="D956:O956"/>
    <mergeCell ref="D957:O957"/>
    <mergeCell ref="B958:B960"/>
    <mergeCell ref="C958:H960"/>
    <mergeCell ref="I958:K960"/>
    <mergeCell ref="L958:L960"/>
    <mergeCell ref="M958:O958"/>
    <mergeCell ref="M959:O960"/>
    <mergeCell ref="C961:G961"/>
    <mergeCell ref="I961:O961"/>
    <mergeCell ref="C962:G962"/>
    <mergeCell ref="I962:O962"/>
    <mergeCell ref="C963:G963"/>
    <mergeCell ref="I963:O963"/>
    <mergeCell ref="C964:G964"/>
    <mergeCell ref="I964:O964"/>
    <mergeCell ref="C965:G965"/>
    <mergeCell ref="I965:O965"/>
    <mergeCell ref="C969:D969"/>
    <mergeCell ref="I969:J969"/>
    <mergeCell ref="L969:M969"/>
    <mergeCell ref="C970:D970"/>
    <mergeCell ref="I970:J970"/>
    <mergeCell ref="L970:M970"/>
    <mergeCell ref="C971:D971"/>
    <mergeCell ref="I971:J971"/>
    <mergeCell ref="L971:M971"/>
    <mergeCell ref="C966:G966"/>
    <mergeCell ref="I966:O966"/>
    <mergeCell ref="C967:D967"/>
    <mergeCell ref="I967:J967"/>
    <mergeCell ref="L967:M967"/>
    <mergeCell ref="O967:O968"/>
    <mergeCell ref="C968:D968"/>
    <mergeCell ref="I968:J968"/>
    <mergeCell ref="L968:M968"/>
    <mergeCell ref="C975:E976"/>
    <mergeCell ref="F975:G975"/>
    <mergeCell ref="H975:I975"/>
    <mergeCell ref="J975:K975"/>
    <mergeCell ref="F976:G976"/>
    <mergeCell ref="H976:I976"/>
    <mergeCell ref="J976:K976"/>
    <mergeCell ref="C977:I977"/>
    <mergeCell ref="J977:L977"/>
    <mergeCell ref="C972:D972"/>
    <mergeCell ref="I972:J972"/>
    <mergeCell ref="L972:M972"/>
    <mergeCell ref="C973:D973"/>
    <mergeCell ref="I973:J973"/>
    <mergeCell ref="L973:M973"/>
    <mergeCell ref="C974:D974"/>
    <mergeCell ref="I974:J974"/>
    <mergeCell ref="L974:M974"/>
    <mergeCell ref="C999:G999"/>
    <mergeCell ref="C981:E981"/>
    <mergeCell ref="F981:H981"/>
    <mergeCell ref="J981:O981"/>
    <mergeCell ref="C982:E982"/>
    <mergeCell ref="F982:H982"/>
    <mergeCell ref="J982:L983"/>
    <mergeCell ref="M982:O983"/>
    <mergeCell ref="C983:I983"/>
    <mergeCell ref="D984:E984"/>
    <mergeCell ref="F984:I984"/>
    <mergeCell ref="J984:O986"/>
    <mergeCell ref="D985:E985"/>
    <mergeCell ref="F985:I985"/>
    <mergeCell ref="D986:E986"/>
    <mergeCell ref="F986:I986"/>
    <mergeCell ref="N977:O977"/>
    <mergeCell ref="C978:E979"/>
    <mergeCell ref="F978:H979"/>
    <mergeCell ref="J978:L978"/>
    <mergeCell ref="N978:O978"/>
    <mergeCell ref="J979:L979"/>
    <mergeCell ref="M979:O979"/>
    <mergeCell ref="C980:E980"/>
    <mergeCell ref="F980:H980"/>
    <mergeCell ref="J980:L980"/>
    <mergeCell ref="M980:O980"/>
    <mergeCell ref="I999:O999"/>
    <mergeCell ref="C1000:G1000"/>
    <mergeCell ref="I1000:O1000"/>
    <mergeCell ref="C1001:G1001"/>
    <mergeCell ref="I1001:O1001"/>
    <mergeCell ref="C1002:G1002"/>
    <mergeCell ref="I1002:O1002"/>
    <mergeCell ref="C1003:G1003"/>
    <mergeCell ref="I1003:O1003"/>
    <mergeCell ref="D987:E987"/>
    <mergeCell ref="F987:I987"/>
    <mergeCell ref="J987:O989"/>
    <mergeCell ref="D988:E988"/>
    <mergeCell ref="F988:I988"/>
    <mergeCell ref="D989:E989"/>
    <mergeCell ref="F989:I989"/>
    <mergeCell ref="A990:P990"/>
    <mergeCell ref="B992:O992"/>
    <mergeCell ref="P992:P1026"/>
    <mergeCell ref="A993:A1026"/>
    <mergeCell ref="B993:B994"/>
    <mergeCell ref="C993:C994"/>
    <mergeCell ref="D993:O993"/>
    <mergeCell ref="D994:O994"/>
    <mergeCell ref="B995:B997"/>
    <mergeCell ref="C995:H997"/>
    <mergeCell ref="I995:K997"/>
    <mergeCell ref="L995:L997"/>
    <mergeCell ref="M995:O995"/>
    <mergeCell ref="M996:O997"/>
    <mergeCell ref="C998:G998"/>
    <mergeCell ref="I998:O998"/>
    <mergeCell ref="C1007:D1007"/>
    <mergeCell ref="I1007:J1007"/>
    <mergeCell ref="L1007:M1007"/>
    <mergeCell ref="C1008:D1008"/>
    <mergeCell ref="I1008:J1008"/>
    <mergeCell ref="L1008:M1008"/>
    <mergeCell ref="C1009:D1009"/>
    <mergeCell ref="I1009:J1009"/>
    <mergeCell ref="L1009:M1009"/>
    <mergeCell ref="C1004:D1004"/>
    <mergeCell ref="I1004:J1004"/>
    <mergeCell ref="L1004:M1004"/>
    <mergeCell ref="O1004:O1005"/>
    <mergeCell ref="C1005:D1005"/>
    <mergeCell ref="I1005:J1005"/>
    <mergeCell ref="L1005:M1005"/>
    <mergeCell ref="C1006:D1006"/>
    <mergeCell ref="I1006:J1006"/>
    <mergeCell ref="L1006:M1006"/>
    <mergeCell ref="C1014:I1014"/>
    <mergeCell ref="J1014:L1014"/>
    <mergeCell ref="N1014:O1014"/>
    <mergeCell ref="C1015:E1016"/>
    <mergeCell ref="F1015:H1016"/>
    <mergeCell ref="J1015:L1015"/>
    <mergeCell ref="N1015:O1015"/>
    <mergeCell ref="J1016:L1016"/>
    <mergeCell ref="M1016:O1016"/>
    <mergeCell ref="C1010:D1010"/>
    <mergeCell ref="I1010:J1010"/>
    <mergeCell ref="L1010:M1010"/>
    <mergeCell ref="C1011:D1011"/>
    <mergeCell ref="I1011:J1011"/>
    <mergeCell ref="L1011:M1011"/>
    <mergeCell ref="C1012:E1013"/>
    <mergeCell ref="F1012:G1012"/>
    <mergeCell ref="H1012:I1012"/>
    <mergeCell ref="J1012:K1012"/>
    <mergeCell ref="F1013:G1013"/>
    <mergeCell ref="H1013:I1013"/>
    <mergeCell ref="J1013:K1013"/>
    <mergeCell ref="D1021:E1021"/>
    <mergeCell ref="F1021:I1021"/>
    <mergeCell ref="J1021:O1023"/>
    <mergeCell ref="D1022:E1022"/>
    <mergeCell ref="F1022:I1022"/>
    <mergeCell ref="D1023:E1023"/>
    <mergeCell ref="F1023:I1023"/>
    <mergeCell ref="D1024:E1024"/>
    <mergeCell ref="F1024:I1024"/>
    <mergeCell ref="J1024:O1026"/>
    <mergeCell ref="D1025:E1025"/>
    <mergeCell ref="F1025:I1025"/>
    <mergeCell ref="D1026:E1026"/>
    <mergeCell ref="F1026:I1026"/>
    <mergeCell ref="C1017:E1017"/>
    <mergeCell ref="F1017:H1017"/>
    <mergeCell ref="J1017:L1017"/>
    <mergeCell ref="M1017:O1017"/>
    <mergeCell ref="C1018:E1018"/>
    <mergeCell ref="F1018:H1018"/>
    <mergeCell ref="J1018:O1018"/>
    <mergeCell ref="C1019:E1019"/>
    <mergeCell ref="F1019:H1019"/>
    <mergeCell ref="J1019:L1020"/>
    <mergeCell ref="M1019:O1020"/>
    <mergeCell ref="C1020:I1020"/>
    <mergeCell ref="A1027:P1027"/>
    <mergeCell ref="B1028:O1028"/>
    <mergeCell ref="P1028:P1062"/>
    <mergeCell ref="A1029:A1062"/>
    <mergeCell ref="B1029:B1030"/>
    <mergeCell ref="C1029:C1030"/>
    <mergeCell ref="D1029:O1029"/>
    <mergeCell ref="D1030:O1030"/>
    <mergeCell ref="B1031:B1033"/>
    <mergeCell ref="C1031:H1033"/>
    <mergeCell ref="I1031:K1033"/>
    <mergeCell ref="L1031:L1033"/>
    <mergeCell ref="M1031:O1031"/>
    <mergeCell ref="M1032:O1033"/>
    <mergeCell ref="C1034:G1034"/>
    <mergeCell ref="I1034:O1034"/>
    <mergeCell ref="C1035:G1035"/>
    <mergeCell ref="I1035:O1035"/>
    <mergeCell ref="C1036:G1036"/>
    <mergeCell ref="I1036:O1036"/>
    <mergeCell ref="C1037:G1037"/>
    <mergeCell ref="I1037:O1037"/>
    <mergeCell ref="C1038:G1038"/>
    <mergeCell ref="I1038:O1038"/>
    <mergeCell ref="C1042:D1042"/>
    <mergeCell ref="I1042:J1042"/>
    <mergeCell ref="L1042:M1042"/>
    <mergeCell ref="C1043:D1043"/>
    <mergeCell ref="I1043:J1043"/>
    <mergeCell ref="L1043:M1043"/>
    <mergeCell ref="C1044:D1044"/>
    <mergeCell ref="I1044:J1044"/>
    <mergeCell ref="L1044:M1044"/>
    <mergeCell ref="C1039:G1039"/>
    <mergeCell ref="I1039:O1039"/>
    <mergeCell ref="C1040:D1040"/>
    <mergeCell ref="I1040:J1040"/>
    <mergeCell ref="L1040:M1040"/>
    <mergeCell ref="O1040:O1041"/>
    <mergeCell ref="C1041:D1041"/>
    <mergeCell ref="I1041:J1041"/>
    <mergeCell ref="L1041:M1041"/>
    <mergeCell ref="C1048:E1049"/>
    <mergeCell ref="F1048:G1048"/>
    <mergeCell ref="H1048:I1048"/>
    <mergeCell ref="J1048:K1048"/>
    <mergeCell ref="F1049:G1049"/>
    <mergeCell ref="H1049:I1049"/>
    <mergeCell ref="J1049:K1049"/>
    <mergeCell ref="C1050:I1050"/>
    <mergeCell ref="J1050:L1050"/>
    <mergeCell ref="C1045:D1045"/>
    <mergeCell ref="I1045:J1045"/>
    <mergeCell ref="L1045:M1045"/>
    <mergeCell ref="C1046:D1046"/>
    <mergeCell ref="I1046:J1046"/>
    <mergeCell ref="L1046:M1046"/>
    <mergeCell ref="C1047:D1047"/>
    <mergeCell ref="I1047:J1047"/>
    <mergeCell ref="L1047:M1047"/>
    <mergeCell ref="C1072:G1072"/>
    <mergeCell ref="C1054:E1054"/>
    <mergeCell ref="F1054:H1054"/>
    <mergeCell ref="J1054:O1054"/>
    <mergeCell ref="C1055:E1055"/>
    <mergeCell ref="F1055:H1055"/>
    <mergeCell ref="J1055:L1056"/>
    <mergeCell ref="M1055:O1056"/>
    <mergeCell ref="C1056:I1056"/>
    <mergeCell ref="D1057:E1057"/>
    <mergeCell ref="F1057:I1057"/>
    <mergeCell ref="J1057:O1059"/>
    <mergeCell ref="D1058:E1058"/>
    <mergeCell ref="F1058:I1058"/>
    <mergeCell ref="D1059:E1059"/>
    <mergeCell ref="F1059:I1059"/>
    <mergeCell ref="N1050:O1050"/>
    <mergeCell ref="C1051:E1052"/>
    <mergeCell ref="F1051:H1052"/>
    <mergeCell ref="J1051:L1051"/>
    <mergeCell ref="N1051:O1051"/>
    <mergeCell ref="J1052:L1052"/>
    <mergeCell ref="M1052:O1052"/>
    <mergeCell ref="C1053:E1053"/>
    <mergeCell ref="F1053:H1053"/>
    <mergeCell ref="J1053:L1053"/>
    <mergeCell ref="M1053:O1053"/>
    <mergeCell ref="I1072:O1072"/>
    <mergeCell ref="C1073:G1073"/>
    <mergeCell ref="I1073:O1073"/>
    <mergeCell ref="C1074:G1074"/>
    <mergeCell ref="I1074:O1074"/>
    <mergeCell ref="C1075:G1075"/>
    <mergeCell ref="I1075:O1075"/>
    <mergeCell ref="C1076:G1076"/>
    <mergeCell ref="I1076:O1076"/>
    <mergeCell ref="D1060:E1060"/>
    <mergeCell ref="F1060:I1060"/>
    <mergeCell ref="J1060:O1062"/>
    <mergeCell ref="D1061:E1061"/>
    <mergeCell ref="F1061:I1061"/>
    <mergeCell ref="D1062:E1062"/>
    <mergeCell ref="F1062:I1062"/>
    <mergeCell ref="A1063:P1063"/>
    <mergeCell ref="B1065:O1065"/>
    <mergeCell ref="P1065:P1099"/>
    <mergeCell ref="A1066:A1099"/>
    <mergeCell ref="B1066:B1067"/>
    <mergeCell ref="C1066:C1067"/>
    <mergeCell ref="D1066:O1066"/>
    <mergeCell ref="D1067:O1067"/>
    <mergeCell ref="B1068:B1070"/>
    <mergeCell ref="C1068:H1070"/>
    <mergeCell ref="I1068:K1070"/>
    <mergeCell ref="L1068:L1070"/>
    <mergeCell ref="M1068:O1068"/>
    <mergeCell ref="M1069:O1070"/>
    <mergeCell ref="C1071:G1071"/>
    <mergeCell ref="I1071:O1071"/>
    <mergeCell ref="C1080:D1080"/>
    <mergeCell ref="I1080:J1080"/>
    <mergeCell ref="L1080:M1080"/>
    <mergeCell ref="C1081:D1081"/>
    <mergeCell ref="I1081:J1081"/>
    <mergeCell ref="L1081:M1081"/>
    <mergeCell ref="C1082:D1082"/>
    <mergeCell ref="I1082:J1082"/>
    <mergeCell ref="L1082:M1082"/>
    <mergeCell ref="C1077:D1077"/>
    <mergeCell ref="I1077:J1077"/>
    <mergeCell ref="L1077:M1077"/>
    <mergeCell ref="O1077:O1078"/>
    <mergeCell ref="C1078:D1078"/>
    <mergeCell ref="I1078:J1078"/>
    <mergeCell ref="L1078:M1078"/>
    <mergeCell ref="C1079:D1079"/>
    <mergeCell ref="I1079:J1079"/>
    <mergeCell ref="L1079:M1079"/>
    <mergeCell ref="C1087:I1087"/>
    <mergeCell ref="J1087:L1087"/>
    <mergeCell ref="N1087:O1087"/>
    <mergeCell ref="C1088:E1089"/>
    <mergeCell ref="F1088:H1089"/>
    <mergeCell ref="J1088:L1088"/>
    <mergeCell ref="N1088:O1088"/>
    <mergeCell ref="J1089:L1089"/>
    <mergeCell ref="M1089:O1089"/>
    <mergeCell ref="C1083:D1083"/>
    <mergeCell ref="I1083:J1083"/>
    <mergeCell ref="L1083:M1083"/>
    <mergeCell ref="C1084:D1084"/>
    <mergeCell ref="I1084:J1084"/>
    <mergeCell ref="L1084:M1084"/>
    <mergeCell ref="C1085:E1086"/>
    <mergeCell ref="F1085:G1085"/>
    <mergeCell ref="H1085:I1085"/>
    <mergeCell ref="J1085:K1085"/>
    <mergeCell ref="F1086:G1086"/>
    <mergeCell ref="H1086:I1086"/>
    <mergeCell ref="J1086:K1086"/>
    <mergeCell ref="D1094:E1094"/>
    <mergeCell ref="F1094:I1094"/>
    <mergeCell ref="J1094:O1096"/>
    <mergeCell ref="D1095:E1095"/>
    <mergeCell ref="F1095:I1095"/>
    <mergeCell ref="D1096:E1096"/>
    <mergeCell ref="F1096:I1096"/>
    <mergeCell ref="D1097:E1097"/>
    <mergeCell ref="F1097:I1097"/>
    <mergeCell ref="J1097:O1099"/>
    <mergeCell ref="D1098:E1098"/>
    <mergeCell ref="F1098:I1098"/>
    <mergeCell ref="D1099:E1099"/>
    <mergeCell ref="F1099:I1099"/>
    <mergeCell ref="C1090:E1090"/>
    <mergeCell ref="F1090:H1090"/>
    <mergeCell ref="J1090:L1090"/>
    <mergeCell ref="M1090:O1090"/>
    <mergeCell ref="C1091:E1091"/>
    <mergeCell ref="F1091:H1091"/>
    <mergeCell ref="J1091:O1091"/>
    <mergeCell ref="C1092:E1092"/>
    <mergeCell ref="F1092:H1092"/>
    <mergeCell ref="J1092:L1093"/>
    <mergeCell ref="M1092:O1093"/>
    <mergeCell ref="C1093:I1093"/>
    <mergeCell ref="A1100:P1100"/>
    <mergeCell ref="B1102:O1102"/>
    <mergeCell ref="P1102:P1136"/>
    <mergeCell ref="A1103:A1136"/>
    <mergeCell ref="B1103:B1104"/>
    <mergeCell ref="C1103:C1104"/>
    <mergeCell ref="D1103:O1103"/>
    <mergeCell ref="D1104:O1104"/>
    <mergeCell ref="B1105:B1107"/>
    <mergeCell ref="C1105:H1107"/>
    <mergeCell ref="I1105:K1107"/>
    <mergeCell ref="L1105:L1107"/>
    <mergeCell ref="M1105:O1105"/>
    <mergeCell ref="M1106:O1107"/>
    <mergeCell ref="C1108:G1108"/>
    <mergeCell ref="I1108:O1108"/>
    <mergeCell ref="C1109:G1109"/>
    <mergeCell ref="I1109:O1109"/>
    <mergeCell ref="C1110:G1110"/>
    <mergeCell ref="I1110:O1110"/>
    <mergeCell ref="C1111:G1111"/>
    <mergeCell ref="I1111:O1111"/>
    <mergeCell ref="C1112:G1112"/>
    <mergeCell ref="I1112:O1112"/>
    <mergeCell ref="C1116:D1116"/>
    <mergeCell ref="I1116:J1116"/>
    <mergeCell ref="L1116:M1116"/>
    <mergeCell ref="C1117:D1117"/>
    <mergeCell ref="I1117:J1117"/>
    <mergeCell ref="L1117:M1117"/>
    <mergeCell ref="C1118:D1118"/>
    <mergeCell ref="I1118:J1118"/>
    <mergeCell ref="L1118:M1118"/>
    <mergeCell ref="C1113:G1113"/>
    <mergeCell ref="I1113:O1113"/>
    <mergeCell ref="C1114:D1114"/>
    <mergeCell ref="I1114:J1114"/>
    <mergeCell ref="L1114:M1114"/>
    <mergeCell ref="O1114:O1115"/>
    <mergeCell ref="C1115:D1115"/>
    <mergeCell ref="I1115:J1115"/>
    <mergeCell ref="L1115:M1115"/>
    <mergeCell ref="C1122:E1123"/>
    <mergeCell ref="F1122:G1122"/>
    <mergeCell ref="H1122:I1122"/>
    <mergeCell ref="J1122:K1122"/>
    <mergeCell ref="F1123:G1123"/>
    <mergeCell ref="H1123:I1123"/>
    <mergeCell ref="J1123:K1123"/>
    <mergeCell ref="C1124:I1124"/>
    <mergeCell ref="J1124:L1124"/>
    <mergeCell ref="C1119:D1119"/>
    <mergeCell ref="I1119:J1119"/>
    <mergeCell ref="L1119:M1119"/>
    <mergeCell ref="C1120:D1120"/>
    <mergeCell ref="I1120:J1120"/>
    <mergeCell ref="L1120:M1120"/>
    <mergeCell ref="C1121:D1121"/>
    <mergeCell ref="I1121:J1121"/>
    <mergeCell ref="L1121:M1121"/>
    <mergeCell ref="C1146:G1146"/>
    <mergeCell ref="C1128:E1128"/>
    <mergeCell ref="F1128:H1128"/>
    <mergeCell ref="J1128:O1128"/>
    <mergeCell ref="C1129:E1129"/>
    <mergeCell ref="F1129:H1129"/>
    <mergeCell ref="J1129:L1130"/>
    <mergeCell ref="M1129:O1130"/>
    <mergeCell ref="C1130:I1130"/>
    <mergeCell ref="D1131:E1131"/>
    <mergeCell ref="F1131:I1131"/>
    <mergeCell ref="J1131:O1133"/>
    <mergeCell ref="D1132:E1132"/>
    <mergeCell ref="F1132:I1132"/>
    <mergeCell ref="D1133:E1133"/>
    <mergeCell ref="F1133:I1133"/>
    <mergeCell ref="N1124:O1124"/>
    <mergeCell ref="C1125:E1126"/>
    <mergeCell ref="F1125:H1126"/>
    <mergeCell ref="J1125:L1125"/>
    <mergeCell ref="N1125:O1125"/>
    <mergeCell ref="J1126:L1126"/>
    <mergeCell ref="M1126:O1126"/>
    <mergeCell ref="C1127:E1127"/>
    <mergeCell ref="F1127:H1127"/>
    <mergeCell ref="J1127:L1127"/>
    <mergeCell ref="M1127:O1127"/>
    <mergeCell ref="I1146:O1146"/>
    <mergeCell ref="C1147:G1147"/>
    <mergeCell ref="I1147:O1147"/>
    <mergeCell ref="C1148:G1148"/>
    <mergeCell ref="I1148:O1148"/>
    <mergeCell ref="C1149:G1149"/>
    <mergeCell ref="I1149:O1149"/>
    <mergeCell ref="C1150:G1150"/>
    <mergeCell ref="I1150:O1150"/>
    <mergeCell ref="D1134:E1134"/>
    <mergeCell ref="F1134:I1134"/>
    <mergeCell ref="J1134:O1136"/>
    <mergeCell ref="D1135:E1135"/>
    <mergeCell ref="F1135:I1135"/>
    <mergeCell ref="D1136:E1136"/>
    <mergeCell ref="F1136:I1136"/>
    <mergeCell ref="A1137:P1137"/>
    <mergeCell ref="B1139:O1139"/>
    <mergeCell ref="P1139:P1173"/>
    <mergeCell ref="A1140:A1173"/>
    <mergeCell ref="B1140:B1141"/>
    <mergeCell ref="C1140:C1141"/>
    <mergeCell ref="D1140:O1140"/>
    <mergeCell ref="D1141:O1141"/>
    <mergeCell ref="B1142:B1144"/>
    <mergeCell ref="C1142:H1144"/>
    <mergeCell ref="I1142:K1144"/>
    <mergeCell ref="L1142:L1144"/>
    <mergeCell ref="M1142:O1142"/>
    <mergeCell ref="M1143:O1144"/>
    <mergeCell ref="C1145:G1145"/>
    <mergeCell ref="I1145:O1145"/>
    <mergeCell ref="C1154:D1154"/>
    <mergeCell ref="I1154:J1154"/>
    <mergeCell ref="L1154:M1154"/>
    <mergeCell ref="C1155:D1155"/>
    <mergeCell ref="I1155:J1155"/>
    <mergeCell ref="L1155:M1155"/>
    <mergeCell ref="C1156:D1156"/>
    <mergeCell ref="I1156:J1156"/>
    <mergeCell ref="L1156:M1156"/>
    <mergeCell ref="C1151:D1151"/>
    <mergeCell ref="I1151:J1151"/>
    <mergeCell ref="L1151:M1151"/>
    <mergeCell ref="O1151:O1152"/>
    <mergeCell ref="C1152:D1152"/>
    <mergeCell ref="I1152:J1152"/>
    <mergeCell ref="L1152:M1152"/>
    <mergeCell ref="C1153:D1153"/>
    <mergeCell ref="I1153:J1153"/>
    <mergeCell ref="L1153:M1153"/>
    <mergeCell ref="C1161:I1161"/>
    <mergeCell ref="J1161:L1161"/>
    <mergeCell ref="N1161:O1161"/>
    <mergeCell ref="C1162:E1163"/>
    <mergeCell ref="F1162:H1163"/>
    <mergeCell ref="J1162:L1162"/>
    <mergeCell ref="N1162:O1162"/>
    <mergeCell ref="J1163:L1163"/>
    <mergeCell ref="M1163:O1163"/>
    <mergeCell ref="C1157:D1157"/>
    <mergeCell ref="I1157:J1157"/>
    <mergeCell ref="L1157:M1157"/>
    <mergeCell ref="C1158:D1158"/>
    <mergeCell ref="I1158:J1158"/>
    <mergeCell ref="L1158:M1158"/>
    <mergeCell ref="C1159:E1160"/>
    <mergeCell ref="F1159:G1159"/>
    <mergeCell ref="H1159:I1159"/>
    <mergeCell ref="J1159:K1159"/>
    <mergeCell ref="F1160:G1160"/>
    <mergeCell ref="H1160:I1160"/>
    <mergeCell ref="J1160:K1160"/>
    <mergeCell ref="D1168:E1168"/>
    <mergeCell ref="F1168:I1168"/>
    <mergeCell ref="J1168:O1170"/>
    <mergeCell ref="D1169:E1169"/>
    <mergeCell ref="F1169:I1169"/>
    <mergeCell ref="D1170:E1170"/>
    <mergeCell ref="F1170:I1170"/>
    <mergeCell ref="D1171:E1171"/>
    <mergeCell ref="F1171:I1171"/>
    <mergeCell ref="J1171:O1173"/>
    <mergeCell ref="D1172:E1172"/>
    <mergeCell ref="F1172:I1172"/>
    <mergeCell ref="D1173:E1173"/>
    <mergeCell ref="F1173:I1173"/>
    <mergeCell ref="C1164:E1164"/>
    <mergeCell ref="F1164:H1164"/>
    <mergeCell ref="J1164:L1164"/>
    <mergeCell ref="M1164:O1164"/>
    <mergeCell ref="C1165:E1165"/>
    <mergeCell ref="F1165:H1165"/>
    <mergeCell ref="J1165:O1165"/>
    <mergeCell ref="C1166:E1166"/>
    <mergeCell ref="F1166:H1166"/>
    <mergeCell ref="J1166:L1167"/>
    <mergeCell ref="M1166:O1167"/>
    <mergeCell ref="C1167:I1167"/>
    <mergeCell ref="A1174:P1174"/>
    <mergeCell ref="B1175:O1175"/>
    <mergeCell ref="P1175:P1209"/>
    <mergeCell ref="A1176:A1209"/>
    <mergeCell ref="B1176:B1177"/>
    <mergeCell ref="C1176:C1177"/>
    <mergeCell ref="D1176:O1176"/>
    <mergeCell ref="D1177:O1177"/>
    <mergeCell ref="B1178:B1180"/>
    <mergeCell ref="C1178:H1180"/>
    <mergeCell ref="I1178:K1180"/>
    <mergeCell ref="L1178:L1180"/>
    <mergeCell ref="M1178:O1178"/>
    <mergeCell ref="M1179:O1180"/>
    <mergeCell ref="C1181:G1181"/>
    <mergeCell ref="I1181:O1181"/>
    <mergeCell ref="C1182:G1182"/>
    <mergeCell ref="I1182:O1182"/>
    <mergeCell ref="C1183:G1183"/>
    <mergeCell ref="I1183:O1183"/>
    <mergeCell ref="C1184:G1184"/>
    <mergeCell ref="I1184:O1184"/>
    <mergeCell ref="C1185:G1185"/>
    <mergeCell ref="I1185:O1185"/>
    <mergeCell ref="C1189:D1189"/>
    <mergeCell ref="I1189:J1189"/>
    <mergeCell ref="L1189:M1189"/>
    <mergeCell ref="C1190:D1190"/>
    <mergeCell ref="I1190:J1190"/>
    <mergeCell ref="L1190:M1190"/>
    <mergeCell ref="C1191:D1191"/>
    <mergeCell ref="I1191:J1191"/>
    <mergeCell ref="L1191:M1191"/>
    <mergeCell ref="C1186:G1186"/>
    <mergeCell ref="I1186:O1186"/>
    <mergeCell ref="C1187:D1187"/>
    <mergeCell ref="I1187:J1187"/>
    <mergeCell ref="L1187:M1187"/>
    <mergeCell ref="O1187:O1188"/>
    <mergeCell ref="C1188:D1188"/>
    <mergeCell ref="I1188:J1188"/>
    <mergeCell ref="L1188:M1188"/>
    <mergeCell ref="C1195:E1196"/>
    <mergeCell ref="F1195:G1195"/>
    <mergeCell ref="H1195:I1195"/>
    <mergeCell ref="J1195:K1195"/>
    <mergeCell ref="F1196:G1196"/>
    <mergeCell ref="H1196:I1196"/>
    <mergeCell ref="J1196:K1196"/>
    <mergeCell ref="C1197:I1197"/>
    <mergeCell ref="J1197:L1197"/>
    <mergeCell ref="C1192:D1192"/>
    <mergeCell ref="I1192:J1192"/>
    <mergeCell ref="L1192:M1192"/>
    <mergeCell ref="C1193:D1193"/>
    <mergeCell ref="I1193:J1193"/>
    <mergeCell ref="L1193:M1193"/>
    <mergeCell ref="C1194:D1194"/>
    <mergeCell ref="I1194:J1194"/>
    <mergeCell ref="L1194:M1194"/>
    <mergeCell ref="C1219:G1219"/>
    <mergeCell ref="C1201:E1201"/>
    <mergeCell ref="F1201:H1201"/>
    <mergeCell ref="J1201:O1201"/>
    <mergeCell ref="C1202:E1202"/>
    <mergeCell ref="F1202:H1202"/>
    <mergeCell ref="J1202:L1203"/>
    <mergeCell ref="M1202:O1203"/>
    <mergeCell ref="C1203:I1203"/>
    <mergeCell ref="D1204:E1204"/>
    <mergeCell ref="F1204:I1204"/>
    <mergeCell ref="J1204:O1206"/>
    <mergeCell ref="D1205:E1205"/>
    <mergeCell ref="F1205:I1205"/>
    <mergeCell ref="D1206:E1206"/>
    <mergeCell ref="F1206:I1206"/>
    <mergeCell ref="N1197:O1197"/>
    <mergeCell ref="C1198:E1199"/>
    <mergeCell ref="F1198:H1199"/>
    <mergeCell ref="J1198:L1198"/>
    <mergeCell ref="N1198:O1198"/>
    <mergeCell ref="J1199:L1199"/>
    <mergeCell ref="M1199:O1199"/>
    <mergeCell ref="C1200:E1200"/>
    <mergeCell ref="F1200:H1200"/>
    <mergeCell ref="J1200:L1200"/>
    <mergeCell ref="M1200:O1200"/>
    <mergeCell ref="I1219:O1219"/>
    <mergeCell ref="C1220:G1220"/>
    <mergeCell ref="I1220:O1220"/>
    <mergeCell ref="C1221:G1221"/>
    <mergeCell ref="I1221:O1221"/>
    <mergeCell ref="C1222:G1222"/>
    <mergeCell ref="I1222:O1222"/>
    <mergeCell ref="C1223:G1223"/>
    <mergeCell ref="I1223:O1223"/>
    <mergeCell ref="D1207:E1207"/>
    <mergeCell ref="F1207:I1207"/>
    <mergeCell ref="J1207:O1209"/>
    <mergeCell ref="D1208:E1208"/>
    <mergeCell ref="F1208:I1208"/>
    <mergeCell ref="D1209:E1209"/>
    <mergeCell ref="F1209:I1209"/>
    <mergeCell ref="A1210:P1210"/>
    <mergeCell ref="B1212:O1212"/>
    <mergeCell ref="P1212:P1246"/>
    <mergeCell ref="A1213:A1246"/>
    <mergeCell ref="B1213:B1214"/>
    <mergeCell ref="C1213:C1214"/>
    <mergeCell ref="D1213:O1213"/>
    <mergeCell ref="D1214:O1214"/>
    <mergeCell ref="B1215:B1217"/>
    <mergeCell ref="C1215:H1217"/>
    <mergeCell ref="I1215:K1217"/>
    <mergeCell ref="L1215:L1217"/>
    <mergeCell ref="M1215:O1215"/>
    <mergeCell ref="M1216:O1217"/>
    <mergeCell ref="C1218:G1218"/>
    <mergeCell ref="I1218:O1218"/>
    <mergeCell ref="C1227:D1227"/>
    <mergeCell ref="I1227:J1227"/>
    <mergeCell ref="L1227:M1227"/>
    <mergeCell ref="C1228:D1228"/>
    <mergeCell ref="I1228:J1228"/>
    <mergeCell ref="L1228:M1228"/>
    <mergeCell ref="C1229:D1229"/>
    <mergeCell ref="I1229:J1229"/>
    <mergeCell ref="L1229:M1229"/>
    <mergeCell ref="C1224:D1224"/>
    <mergeCell ref="I1224:J1224"/>
    <mergeCell ref="L1224:M1224"/>
    <mergeCell ref="O1224:O1225"/>
    <mergeCell ref="C1225:D1225"/>
    <mergeCell ref="I1225:J1225"/>
    <mergeCell ref="L1225:M1225"/>
    <mergeCell ref="C1226:D1226"/>
    <mergeCell ref="I1226:J1226"/>
    <mergeCell ref="L1226:M1226"/>
    <mergeCell ref="C1234:I1234"/>
    <mergeCell ref="J1234:L1234"/>
    <mergeCell ref="N1234:O1234"/>
    <mergeCell ref="C1235:E1236"/>
    <mergeCell ref="F1235:H1236"/>
    <mergeCell ref="J1235:L1235"/>
    <mergeCell ref="N1235:O1235"/>
    <mergeCell ref="J1236:L1236"/>
    <mergeCell ref="M1236:O1236"/>
    <mergeCell ref="C1230:D1230"/>
    <mergeCell ref="I1230:J1230"/>
    <mergeCell ref="L1230:M1230"/>
    <mergeCell ref="C1231:D1231"/>
    <mergeCell ref="I1231:J1231"/>
    <mergeCell ref="L1231:M1231"/>
    <mergeCell ref="C1232:E1233"/>
    <mergeCell ref="F1232:G1232"/>
    <mergeCell ref="H1232:I1232"/>
    <mergeCell ref="J1232:K1232"/>
    <mergeCell ref="F1233:G1233"/>
    <mergeCell ref="H1233:I1233"/>
    <mergeCell ref="J1233:K1233"/>
    <mergeCell ref="D1241:E1241"/>
    <mergeCell ref="F1241:I1241"/>
    <mergeCell ref="J1241:O1243"/>
    <mergeCell ref="D1242:E1242"/>
    <mergeCell ref="F1242:I1242"/>
    <mergeCell ref="D1243:E1243"/>
    <mergeCell ref="F1243:I1243"/>
    <mergeCell ref="D1244:E1244"/>
    <mergeCell ref="F1244:I1244"/>
    <mergeCell ref="J1244:O1246"/>
    <mergeCell ref="D1245:E1245"/>
    <mergeCell ref="F1245:I1245"/>
    <mergeCell ref="D1246:E1246"/>
    <mergeCell ref="F1246:I1246"/>
    <mergeCell ref="C1237:E1237"/>
    <mergeCell ref="F1237:H1237"/>
    <mergeCell ref="J1237:L1237"/>
    <mergeCell ref="M1237:O1237"/>
    <mergeCell ref="C1238:E1238"/>
    <mergeCell ref="F1238:H1238"/>
    <mergeCell ref="J1238:O1238"/>
    <mergeCell ref="C1239:E1239"/>
    <mergeCell ref="F1239:H1239"/>
    <mergeCell ref="J1239:L1240"/>
    <mergeCell ref="M1239:O1240"/>
    <mergeCell ref="C1240:I1240"/>
    <mergeCell ref="A1247:P1247"/>
    <mergeCell ref="B1248:O1248"/>
    <mergeCell ref="P1248:P1282"/>
    <mergeCell ref="A1249:A1282"/>
    <mergeCell ref="B1249:B1250"/>
    <mergeCell ref="C1249:C1250"/>
    <mergeCell ref="D1249:O1249"/>
    <mergeCell ref="D1250:O1250"/>
    <mergeCell ref="B1251:B1253"/>
    <mergeCell ref="C1251:H1253"/>
    <mergeCell ref="I1251:K1253"/>
    <mergeCell ref="L1251:L1253"/>
    <mergeCell ref="M1251:O1251"/>
    <mergeCell ref="M1252:O1253"/>
    <mergeCell ref="C1254:G1254"/>
    <mergeCell ref="I1254:O1254"/>
    <mergeCell ref="C1255:G1255"/>
    <mergeCell ref="I1255:O1255"/>
    <mergeCell ref="C1256:G1256"/>
    <mergeCell ref="I1256:O1256"/>
    <mergeCell ref="C1257:G1257"/>
    <mergeCell ref="I1257:O1257"/>
    <mergeCell ref="C1258:G1258"/>
    <mergeCell ref="I1258:O1258"/>
    <mergeCell ref="C1262:D1262"/>
    <mergeCell ref="I1262:J1262"/>
    <mergeCell ref="L1262:M1262"/>
    <mergeCell ref="C1263:D1263"/>
    <mergeCell ref="I1263:J1263"/>
    <mergeCell ref="L1263:M1263"/>
    <mergeCell ref="C1264:D1264"/>
    <mergeCell ref="I1264:J1264"/>
    <mergeCell ref="L1264:M1264"/>
    <mergeCell ref="C1259:G1259"/>
    <mergeCell ref="I1259:O1259"/>
    <mergeCell ref="C1260:D1260"/>
    <mergeCell ref="I1260:J1260"/>
    <mergeCell ref="L1260:M1260"/>
    <mergeCell ref="O1260:O1261"/>
    <mergeCell ref="C1261:D1261"/>
    <mergeCell ref="I1261:J1261"/>
    <mergeCell ref="L1261:M1261"/>
    <mergeCell ref="C1268:E1269"/>
    <mergeCell ref="F1268:G1268"/>
    <mergeCell ref="H1268:I1268"/>
    <mergeCell ref="J1268:K1268"/>
    <mergeCell ref="F1269:G1269"/>
    <mergeCell ref="H1269:I1269"/>
    <mergeCell ref="J1269:K1269"/>
    <mergeCell ref="C1270:I1270"/>
    <mergeCell ref="J1270:L1270"/>
    <mergeCell ref="C1265:D1265"/>
    <mergeCell ref="I1265:J1265"/>
    <mergeCell ref="L1265:M1265"/>
    <mergeCell ref="C1266:D1266"/>
    <mergeCell ref="I1266:J1266"/>
    <mergeCell ref="L1266:M1266"/>
    <mergeCell ref="C1267:D1267"/>
    <mergeCell ref="I1267:J1267"/>
    <mergeCell ref="L1267:M1267"/>
    <mergeCell ref="C1292:G1292"/>
    <mergeCell ref="C1274:E1274"/>
    <mergeCell ref="F1274:H1274"/>
    <mergeCell ref="J1274:O1274"/>
    <mergeCell ref="C1275:E1275"/>
    <mergeCell ref="F1275:H1275"/>
    <mergeCell ref="J1275:L1276"/>
    <mergeCell ref="M1275:O1276"/>
    <mergeCell ref="C1276:I1276"/>
    <mergeCell ref="D1277:E1277"/>
    <mergeCell ref="F1277:I1277"/>
    <mergeCell ref="J1277:O1279"/>
    <mergeCell ref="D1278:E1278"/>
    <mergeCell ref="F1278:I1278"/>
    <mergeCell ref="D1279:E1279"/>
    <mergeCell ref="F1279:I1279"/>
    <mergeCell ref="N1270:O1270"/>
    <mergeCell ref="C1271:E1272"/>
    <mergeCell ref="F1271:H1272"/>
    <mergeCell ref="J1271:L1271"/>
    <mergeCell ref="N1271:O1271"/>
    <mergeCell ref="J1272:L1272"/>
    <mergeCell ref="M1272:O1272"/>
    <mergeCell ref="C1273:E1273"/>
    <mergeCell ref="F1273:H1273"/>
    <mergeCell ref="J1273:L1273"/>
    <mergeCell ref="M1273:O1273"/>
    <mergeCell ref="I1292:O1292"/>
    <mergeCell ref="C1293:G1293"/>
    <mergeCell ref="I1293:O1293"/>
    <mergeCell ref="C1294:G1294"/>
    <mergeCell ref="I1294:O1294"/>
    <mergeCell ref="C1295:G1295"/>
    <mergeCell ref="I1295:O1295"/>
    <mergeCell ref="C1296:G1296"/>
    <mergeCell ref="I1296:O1296"/>
    <mergeCell ref="D1280:E1280"/>
    <mergeCell ref="F1280:I1280"/>
    <mergeCell ref="J1280:O1282"/>
    <mergeCell ref="D1281:E1281"/>
    <mergeCell ref="F1281:I1281"/>
    <mergeCell ref="D1282:E1282"/>
    <mergeCell ref="F1282:I1282"/>
    <mergeCell ref="A1283:P1283"/>
    <mergeCell ref="B1285:O1285"/>
    <mergeCell ref="P1285:P1319"/>
    <mergeCell ref="A1286:A1319"/>
    <mergeCell ref="B1286:B1287"/>
    <mergeCell ref="C1286:C1287"/>
    <mergeCell ref="D1286:O1286"/>
    <mergeCell ref="D1287:O1287"/>
    <mergeCell ref="B1288:B1290"/>
    <mergeCell ref="C1288:H1290"/>
    <mergeCell ref="I1288:K1290"/>
    <mergeCell ref="L1288:L1290"/>
    <mergeCell ref="M1288:O1288"/>
    <mergeCell ref="M1289:O1290"/>
    <mergeCell ref="C1291:G1291"/>
    <mergeCell ref="I1291:O1291"/>
    <mergeCell ref="C1300:D1300"/>
    <mergeCell ref="I1300:J1300"/>
    <mergeCell ref="L1300:M1300"/>
    <mergeCell ref="C1301:D1301"/>
    <mergeCell ref="I1301:J1301"/>
    <mergeCell ref="L1301:M1301"/>
    <mergeCell ref="C1302:D1302"/>
    <mergeCell ref="I1302:J1302"/>
    <mergeCell ref="L1302:M1302"/>
    <mergeCell ref="C1297:D1297"/>
    <mergeCell ref="I1297:J1297"/>
    <mergeCell ref="L1297:M1297"/>
    <mergeCell ref="O1297:O1298"/>
    <mergeCell ref="C1298:D1298"/>
    <mergeCell ref="I1298:J1298"/>
    <mergeCell ref="L1298:M1298"/>
    <mergeCell ref="C1299:D1299"/>
    <mergeCell ref="I1299:J1299"/>
    <mergeCell ref="L1299:M1299"/>
    <mergeCell ref="C1307:I1307"/>
    <mergeCell ref="J1307:L1307"/>
    <mergeCell ref="N1307:O1307"/>
    <mergeCell ref="C1308:E1309"/>
    <mergeCell ref="F1308:H1309"/>
    <mergeCell ref="J1308:L1308"/>
    <mergeCell ref="N1308:O1308"/>
    <mergeCell ref="J1309:L1309"/>
    <mergeCell ref="M1309:O1309"/>
    <mergeCell ref="C1303:D1303"/>
    <mergeCell ref="I1303:J1303"/>
    <mergeCell ref="L1303:M1303"/>
    <mergeCell ref="C1304:D1304"/>
    <mergeCell ref="I1304:J1304"/>
    <mergeCell ref="L1304:M1304"/>
    <mergeCell ref="C1305:E1306"/>
    <mergeCell ref="F1305:G1305"/>
    <mergeCell ref="H1305:I1305"/>
    <mergeCell ref="J1305:K1305"/>
    <mergeCell ref="F1306:G1306"/>
    <mergeCell ref="H1306:I1306"/>
    <mergeCell ref="J1306:K1306"/>
    <mergeCell ref="D1314:E1314"/>
    <mergeCell ref="F1314:I1314"/>
    <mergeCell ref="J1314:O1316"/>
    <mergeCell ref="D1315:E1315"/>
    <mergeCell ref="F1315:I1315"/>
    <mergeCell ref="D1316:E1316"/>
    <mergeCell ref="F1316:I1316"/>
    <mergeCell ref="D1317:E1317"/>
    <mergeCell ref="F1317:I1317"/>
    <mergeCell ref="J1317:O1319"/>
    <mergeCell ref="D1318:E1318"/>
    <mergeCell ref="F1318:I1318"/>
    <mergeCell ref="D1319:E1319"/>
    <mergeCell ref="F1319:I1319"/>
    <mergeCell ref="C1310:E1310"/>
    <mergeCell ref="F1310:H1310"/>
    <mergeCell ref="J1310:L1310"/>
    <mergeCell ref="M1310:O1310"/>
    <mergeCell ref="C1311:E1311"/>
    <mergeCell ref="F1311:H1311"/>
    <mergeCell ref="J1311:O1311"/>
    <mergeCell ref="C1312:E1312"/>
    <mergeCell ref="F1312:H1312"/>
    <mergeCell ref="J1312:L1313"/>
    <mergeCell ref="M1312:O1313"/>
    <mergeCell ref="C1313:I1313"/>
    <mergeCell ref="A1320:P1320"/>
    <mergeCell ref="B1322:O1322"/>
    <mergeCell ref="P1322:P1356"/>
    <mergeCell ref="A1323:A1356"/>
    <mergeCell ref="B1323:B1324"/>
    <mergeCell ref="C1323:C1324"/>
    <mergeCell ref="D1323:O1323"/>
    <mergeCell ref="D1324:O1324"/>
    <mergeCell ref="B1325:B1327"/>
    <mergeCell ref="C1325:H1327"/>
    <mergeCell ref="I1325:K1327"/>
    <mergeCell ref="L1325:L1327"/>
    <mergeCell ref="M1325:O1325"/>
    <mergeCell ref="M1326:O1327"/>
    <mergeCell ref="C1328:G1328"/>
    <mergeCell ref="I1328:O1328"/>
    <mergeCell ref="C1329:G1329"/>
    <mergeCell ref="I1329:O1329"/>
    <mergeCell ref="C1330:G1330"/>
    <mergeCell ref="I1330:O1330"/>
    <mergeCell ref="C1331:G1331"/>
    <mergeCell ref="I1331:O1331"/>
    <mergeCell ref="C1332:G1332"/>
    <mergeCell ref="I1332:O1332"/>
    <mergeCell ref="C1336:D1336"/>
    <mergeCell ref="I1336:J1336"/>
    <mergeCell ref="L1336:M1336"/>
    <mergeCell ref="C1337:D1337"/>
    <mergeCell ref="I1337:J1337"/>
    <mergeCell ref="L1337:M1337"/>
    <mergeCell ref="C1338:D1338"/>
    <mergeCell ref="I1338:J1338"/>
    <mergeCell ref="L1338:M1338"/>
    <mergeCell ref="C1333:G1333"/>
    <mergeCell ref="I1333:O1333"/>
    <mergeCell ref="C1334:D1334"/>
    <mergeCell ref="I1334:J1334"/>
    <mergeCell ref="L1334:M1334"/>
    <mergeCell ref="O1334:O1335"/>
    <mergeCell ref="C1335:D1335"/>
    <mergeCell ref="I1335:J1335"/>
    <mergeCell ref="L1335:M1335"/>
    <mergeCell ref="C1342:E1343"/>
    <mergeCell ref="F1342:G1342"/>
    <mergeCell ref="H1342:I1342"/>
    <mergeCell ref="J1342:K1342"/>
    <mergeCell ref="F1343:G1343"/>
    <mergeCell ref="H1343:I1343"/>
    <mergeCell ref="J1343:K1343"/>
    <mergeCell ref="C1344:I1344"/>
    <mergeCell ref="J1344:L1344"/>
    <mergeCell ref="C1339:D1339"/>
    <mergeCell ref="I1339:J1339"/>
    <mergeCell ref="L1339:M1339"/>
    <mergeCell ref="C1340:D1340"/>
    <mergeCell ref="I1340:J1340"/>
    <mergeCell ref="L1340:M1340"/>
    <mergeCell ref="C1341:D1341"/>
    <mergeCell ref="I1341:J1341"/>
    <mergeCell ref="L1341:M1341"/>
    <mergeCell ref="C1366:G1366"/>
    <mergeCell ref="C1348:E1348"/>
    <mergeCell ref="F1348:H1348"/>
    <mergeCell ref="J1348:O1348"/>
    <mergeCell ref="C1349:E1349"/>
    <mergeCell ref="F1349:H1349"/>
    <mergeCell ref="J1349:L1350"/>
    <mergeCell ref="M1349:O1350"/>
    <mergeCell ref="C1350:I1350"/>
    <mergeCell ref="D1351:E1351"/>
    <mergeCell ref="F1351:I1351"/>
    <mergeCell ref="J1351:O1353"/>
    <mergeCell ref="D1352:E1352"/>
    <mergeCell ref="F1352:I1352"/>
    <mergeCell ref="D1353:E1353"/>
    <mergeCell ref="F1353:I1353"/>
    <mergeCell ref="N1344:O1344"/>
    <mergeCell ref="C1345:E1346"/>
    <mergeCell ref="F1345:H1346"/>
    <mergeCell ref="J1345:L1345"/>
    <mergeCell ref="N1345:O1345"/>
    <mergeCell ref="J1346:L1346"/>
    <mergeCell ref="M1346:O1346"/>
    <mergeCell ref="C1347:E1347"/>
    <mergeCell ref="F1347:H1347"/>
    <mergeCell ref="J1347:L1347"/>
    <mergeCell ref="M1347:O1347"/>
    <mergeCell ref="I1366:O1366"/>
    <mergeCell ref="C1367:G1367"/>
    <mergeCell ref="I1367:O1367"/>
    <mergeCell ref="C1368:G1368"/>
    <mergeCell ref="I1368:O1368"/>
    <mergeCell ref="C1369:G1369"/>
    <mergeCell ref="I1369:O1369"/>
    <mergeCell ref="C1370:G1370"/>
    <mergeCell ref="I1370:O1370"/>
    <mergeCell ref="D1354:E1354"/>
    <mergeCell ref="F1354:I1354"/>
    <mergeCell ref="J1354:O1356"/>
    <mergeCell ref="D1355:E1355"/>
    <mergeCell ref="F1355:I1355"/>
    <mergeCell ref="D1356:E1356"/>
    <mergeCell ref="F1356:I1356"/>
    <mergeCell ref="A1357:P1357"/>
    <mergeCell ref="B1359:O1359"/>
    <mergeCell ref="P1359:P1393"/>
    <mergeCell ref="A1360:A1393"/>
    <mergeCell ref="B1360:B1361"/>
    <mergeCell ref="C1360:C1361"/>
    <mergeCell ref="D1360:O1360"/>
    <mergeCell ref="D1361:O1361"/>
    <mergeCell ref="B1362:B1364"/>
    <mergeCell ref="C1362:H1364"/>
    <mergeCell ref="I1362:K1364"/>
    <mergeCell ref="L1362:L1364"/>
    <mergeCell ref="M1362:O1362"/>
    <mergeCell ref="M1363:O1364"/>
    <mergeCell ref="C1365:G1365"/>
    <mergeCell ref="I1365:O1365"/>
    <mergeCell ref="C1374:D1374"/>
    <mergeCell ref="I1374:J1374"/>
    <mergeCell ref="L1374:M1374"/>
    <mergeCell ref="C1375:D1375"/>
    <mergeCell ref="I1375:J1375"/>
    <mergeCell ref="L1375:M1375"/>
    <mergeCell ref="C1376:D1376"/>
    <mergeCell ref="I1376:J1376"/>
    <mergeCell ref="L1376:M1376"/>
    <mergeCell ref="C1371:D1371"/>
    <mergeCell ref="I1371:J1371"/>
    <mergeCell ref="L1371:M1371"/>
    <mergeCell ref="O1371:O1372"/>
    <mergeCell ref="C1372:D1372"/>
    <mergeCell ref="I1372:J1372"/>
    <mergeCell ref="L1372:M1372"/>
    <mergeCell ref="C1373:D1373"/>
    <mergeCell ref="I1373:J1373"/>
    <mergeCell ref="L1373:M1373"/>
    <mergeCell ref="C1381:I1381"/>
    <mergeCell ref="J1381:L1381"/>
    <mergeCell ref="N1381:O1381"/>
    <mergeCell ref="C1382:E1383"/>
    <mergeCell ref="F1382:H1383"/>
    <mergeCell ref="J1382:L1382"/>
    <mergeCell ref="N1382:O1382"/>
    <mergeCell ref="J1383:L1383"/>
    <mergeCell ref="M1383:O1383"/>
    <mergeCell ref="C1377:D1377"/>
    <mergeCell ref="I1377:J1377"/>
    <mergeCell ref="L1377:M1377"/>
    <mergeCell ref="C1378:D1378"/>
    <mergeCell ref="I1378:J1378"/>
    <mergeCell ref="L1378:M1378"/>
    <mergeCell ref="C1379:E1380"/>
    <mergeCell ref="F1379:G1379"/>
    <mergeCell ref="H1379:I1379"/>
    <mergeCell ref="J1379:K1379"/>
    <mergeCell ref="F1380:G1380"/>
    <mergeCell ref="H1380:I1380"/>
    <mergeCell ref="J1380:K1380"/>
    <mergeCell ref="D1388:E1388"/>
    <mergeCell ref="F1388:I1388"/>
    <mergeCell ref="J1388:O1390"/>
    <mergeCell ref="D1389:E1389"/>
    <mergeCell ref="F1389:I1389"/>
    <mergeCell ref="D1390:E1390"/>
    <mergeCell ref="F1390:I1390"/>
    <mergeCell ref="D1391:E1391"/>
    <mergeCell ref="F1391:I1391"/>
    <mergeCell ref="J1391:O1393"/>
    <mergeCell ref="D1392:E1392"/>
    <mergeCell ref="F1392:I1392"/>
    <mergeCell ref="D1393:E1393"/>
    <mergeCell ref="F1393:I1393"/>
    <mergeCell ref="C1384:E1384"/>
    <mergeCell ref="F1384:H1384"/>
    <mergeCell ref="J1384:L1384"/>
    <mergeCell ref="M1384:O1384"/>
    <mergeCell ref="C1385:E1385"/>
    <mergeCell ref="F1385:H1385"/>
    <mergeCell ref="J1385:O1385"/>
    <mergeCell ref="C1386:E1386"/>
    <mergeCell ref="F1386:H1386"/>
    <mergeCell ref="J1386:L1387"/>
    <mergeCell ref="M1386:O1387"/>
    <mergeCell ref="C1387:I1387"/>
    <mergeCell ref="A1394:P1394"/>
    <mergeCell ref="B1395:O1395"/>
    <mergeCell ref="P1395:P1429"/>
    <mergeCell ref="A1396:A1429"/>
    <mergeCell ref="B1396:B1397"/>
    <mergeCell ref="C1396:C1397"/>
    <mergeCell ref="D1396:O1396"/>
    <mergeCell ref="D1397:O1397"/>
    <mergeCell ref="B1398:B1400"/>
    <mergeCell ref="C1398:H1400"/>
    <mergeCell ref="I1398:K1400"/>
    <mergeCell ref="L1398:L1400"/>
    <mergeCell ref="M1398:O1398"/>
    <mergeCell ref="M1399:O1400"/>
    <mergeCell ref="C1401:G1401"/>
    <mergeCell ref="I1401:O1401"/>
    <mergeCell ref="C1402:G1402"/>
    <mergeCell ref="I1402:O1402"/>
    <mergeCell ref="C1403:G1403"/>
    <mergeCell ref="I1403:O1403"/>
    <mergeCell ref="C1404:G1404"/>
    <mergeCell ref="I1404:O1404"/>
    <mergeCell ref="C1405:G1405"/>
    <mergeCell ref="I1405:O1405"/>
    <mergeCell ref="C1409:D1409"/>
    <mergeCell ref="I1409:J1409"/>
    <mergeCell ref="L1409:M1409"/>
    <mergeCell ref="C1410:D1410"/>
    <mergeCell ref="I1410:J1410"/>
    <mergeCell ref="L1410:M1410"/>
    <mergeCell ref="C1411:D1411"/>
    <mergeCell ref="I1411:J1411"/>
    <mergeCell ref="L1411:M1411"/>
    <mergeCell ref="C1406:G1406"/>
    <mergeCell ref="I1406:O1406"/>
    <mergeCell ref="C1407:D1407"/>
    <mergeCell ref="I1407:J1407"/>
    <mergeCell ref="L1407:M1407"/>
    <mergeCell ref="O1407:O1408"/>
    <mergeCell ref="C1408:D1408"/>
    <mergeCell ref="I1408:J1408"/>
    <mergeCell ref="L1408:M1408"/>
    <mergeCell ref="C1415:E1416"/>
    <mergeCell ref="F1415:G1415"/>
    <mergeCell ref="H1415:I1415"/>
    <mergeCell ref="J1415:K1415"/>
    <mergeCell ref="F1416:G1416"/>
    <mergeCell ref="H1416:I1416"/>
    <mergeCell ref="J1416:K1416"/>
    <mergeCell ref="C1417:I1417"/>
    <mergeCell ref="J1417:L1417"/>
    <mergeCell ref="C1412:D1412"/>
    <mergeCell ref="I1412:J1412"/>
    <mergeCell ref="L1412:M1412"/>
    <mergeCell ref="C1413:D1413"/>
    <mergeCell ref="I1413:J1413"/>
    <mergeCell ref="L1413:M1413"/>
    <mergeCell ref="C1414:D1414"/>
    <mergeCell ref="I1414:J1414"/>
    <mergeCell ref="L1414:M1414"/>
    <mergeCell ref="C1439:G1439"/>
    <mergeCell ref="C1421:E1421"/>
    <mergeCell ref="F1421:H1421"/>
    <mergeCell ref="J1421:O1421"/>
    <mergeCell ref="C1422:E1422"/>
    <mergeCell ref="F1422:H1422"/>
    <mergeCell ref="J1422:L1423"/>
    <mergeCell ref="M1422:O1423"/>
    <mergeCell ref="C1423:I1423"/>
    <mergeCell ref="D1424:E1424"/>
    <mergeCell ref="F1424:I1424"/>
    <mergeCell ref="J1424:O1426"/>
    <mergeCell ref="D1425:E1425"/>
    <mergeCell ref="F1425:I1425"/>
    <mergeCell ref="D1426:E1426"/>
    <mergeCell ref="F1426:I1426"/>
    <mergeCell ref="N1417:O1417"/>
    <mergeCell ref="C1418:E1419"/>
    <mergeCell ref="F1418:H1419"/>
    <mergeCell ref="J1418:L1418"/>
    <mergeCell ref="N1418:O1418"/>
    <mergeCell ref="J1419:L1419"/>
    <mergeCell ref="M1419:O1419"/>
    <mergeCell ref="C1420:E1420"/>
    <mergeCell ref="F1420:H1420"/>
    <mergeCell ref="J1420:L1420"/>
    <mergeCell ref="M1420:O1420"/>
    <mergeCell ref="I1439:O1439"/>
    <mergeCell ref="C1440:G1440"/>
    <mergeCell ref="I1440:O1440"/>
    <mergeCell ref="C1441:G1441"/>
    <mergeCell ref="I1441:O1441"/>
    <mergeCell ref="C1442:G1442"/>
    <mergeCell ref="I1442:O1442"/>
    <mergeCell ref="C1443:G1443"/>
    <mergeCell ref="I1443:O1443"/>
    <mergeCell ref="D1427:E1427"/>
    <mergeCell ref="F1427:I1427"/>
    <mergeCell ref="J1427:O1429"/>
    <mergeCell ref="D1428:E1428"/>
    <mergeCell ref="F1428:I1428"/>
    <mergeCell ref="D1429:E1429"/>
    <mergeCell ref="F1429:I1429"/>
    <mergeCell ref="A1430:P1430"/>
    <mergeCell ref="B1432:O1432"/>
    <mergeCell ref="P1432:P1466"/>
    <mergeCell ref="A1433:A1466"/>
    <mergeCell ref="B1433:B1434"/>
    <mergeCell ref="C1433:C1434"/>
    <mergeCell ref="D1433:O1433"/>
    <mergeCell ref="D1434:O1434"/>
    <mergeCell ref="B1435:B1437"/>
    <mergeCell ref="C1435:H1437"/>
    <mergeCell ref="I1435:K1437"/>
    <mergeCell ref="L1435:L1437"/>
    <mergeCell ref="M1435:O1435"/>
    <mergeCell ref="M1436:O1437"/>
    <mergeCell ref="C1438:G1438"/>
    <mergeCell ref="I1438:O1438"/>
    <mergeCell ref="C1447:D1447"/>
    <mergeCell ref="I1447:J1447"/>
    <mergeCell ref="L1447:M1447"/>
    <mergeCell ref="C1448:D1448"/>
    <mergeCell ref="I1448:J1448"/>
    <mergeCell ref="L1448:M1448"/>
    <mergeCell ref="C1449:D1449"/>
    <mergeCell ref="I1449:J1449"/>
    <mergeCell ref="L1449:M1449"/>
    <mergeCell ref="C1444:D1444"/>
    <mergeCell ref="I1444:J1444"/>
    <mergeCell ref="L1444:M1444"/>
    <mergeCell ref="O1444:O1445"/>
    <mergeCell ref="C1445:D1445"/>
    <mergeCell ref="I1445:J1445"/>
    <mergeCell ref="L1445:M1445"/>
    <mergeCell ref="C1446:D1446"/>
    <mergeCell ref="I1446:J1446"/>
    <mergeCell ref="L1446:M1446"/>
    <mergeCell ref="C1454:I1454"/>
    <mergeCell ref="J1454:L1454"/>
    <mergeCell ref="N1454:O1454"/>
    <mergeCell ref="C1455:E1456"/>
    <mergeCell ref="F1455:H1456"/>
    <mergeCell ref="J1455:L1455"/>
    <mergeCell ref="N1455:O1455"/>
    <mergeCell ref="J1456:L1456"/>
    <mergeCell ref="M1456:O1456"/>
    <mergeCell ref="C1450:D1450"/>
    <mergeCell ref="I1450:J1450"/>
    <mergeCell ref="L1450:M1450"/>
    <mergeCell ref="C1451:D1451"/>
    <mergeCell ref="I1451:J1451"/>
    <mergeCell ref="L1451:M1451"/>
    <mergeCell ref="C1452:E1453"/>
    <mergeCell ref="F1452:G1452"/>
    <mergeCell ref="H1452:I1452"/>
    <mergeCell ref="J1452:K1452"/>
    <mergeCell ref="F1453:G1453"/>
    <mergeCell ref="H1453:I1453"/>
    <mergeCell ref="J1453:K1453"/>
    <mergeCell ref="D1461:E1461"/>
    <mergeCell ref="F1461:I1461"/>
    <mergeCell ref="J1461:O1463"/>
    <mergeCell ref="D1462:E1462"/>
    <mergeCell ref="F1462:I1462"/>
    <mergeCell ref="D1463:E1463"/>
    <mergeCell ref="F1463:I1463"/>
    <mergeCell ref="D1464:E1464"/>
    <mergeCell ref="F1464:I1464"/>
    <mergeCell ref="J1464:O1466"/>
    <mergeCell ref="D1465:E1465"/>
    <mergeCell ref="F1465:I1465"/>
    <mergeCell ref="D1466:E1466"/>
    <mergeCell ref="F1466:I1466"/>
    <mergeCell ref="C1457:E1457"/>
    <mergeCell ref="F1457:H1457"/>
    <mergeCell ref="J1457:L1457"/>
    <mergeCell ref="M1457:O1457"/>
    <mergeCell ref="C1458:E1458"/>
    <mergeCell ref="F1458:H1458"/>
    <mergeCell ref="J1458:O1458"/>
    <mergeCell ref="C1459:E1459"/>
    <mergeCell ref="F1459:H1459"/>
    <mergeCell ref="J1459:L1460"/>
    <mergeCell ref="M1459:O1460"/>
    <mergeCell ref="C1460:I1460"/>
    <mergeCell ref="A1467:P1467"/>
    <mergeCell ref="B1468:O1468"/>
    <mergeCell ref="P1468:P1502"/>
    <mergeCell ref="A1469:A1502"/>
    <mergeCell ref="B1469:B1470"/>
    <mergeCell ref="C1469:C1470"/>
    <mergeCell ref="D1469:O1469"/>
    <mergeCell ref="D1470:O1470"/>
    <mergeCell ref="B1471:B1473"/>
    <mergeCell ref="C1471:H1473"/>
    <mergeCell ref="I1471:K1473"/>
    <mergeCell ref="L1471:L1473"/>
    <mergeCell ref="M1471:O1471"/>
    <mergeCell ref="M1472:O1473"/>
    <mergeCell ref="C1474:G1474"/>
    <mergeCell ref="I1474:O1474"/>
    <mergeCell ref="C1475:G1475"/>
    <mergeCell ref="I1475:O1475"/>
    <mergeCell ref="C1476:G1476"/>
    <mergeCell ref="I1476:O1476"/>
    <mergeCell ref="C1477:G1477"/>
    <mergeCell ref="I1477:O1477"/>
    <mergeCell ref="C1478:G1478"/>
    <mergeCell ref="I1478:O1478"/>
    <mergeCell ref="C1482:D1482"/>
    <mergeCell ref="I1482:J1482"/>
    <mergeCell ref="L1482:M1482"/>
    <mergeCell ref="C1483:D1483"/>
    <mergeCell ref="I1483:J1483"/>
    <mergeCell ref="L1483:M1483"/>
    <mergeCell ref="C1484:D1484"/>
    <mergeCell ref="I1484:J1484"/>
    <mergeCell ref="L1484:M1484"/>
    <mergeCell ref="C1479:G1479"/>
    <mergeCell ref="I1479:O1479"/>
    <mergeCell ref="C1480:D1480"/>
    <mergeCell ref="I1480:J1480"/>
    <mergeCell ref="L1480:M1480"/>
    <mergeCell ref="O1480:O1481"/>
    <mergeCell ref="C1481:D1481"/>
    <mergeCell ref="I1481:J1481"/>
    <mergeCell ref="L1481:M1481"/>
    <mergeCell ref="C1488:E1489"/>
    <mergeCell ref="F1488:G1488"/>
    <mergeCell ref="H1488:I1488"/>
    <mergeCell ref="J1488:K1488"/>
    <mergeCell ref="F1489:G1489"/>
    <mergeCell ref="H1489:I1489"/>
    <mergeCell ref="J1489:K1489"/>
    <mergeCell ref="C1490:I1490"/>
    <mergeCell ref="J1490:L1490"/>
    <mergeCell ref="C1485:D1485"/>
    <mergeCell ref="I1485:J1485"/>
    <mergeCell ref="L1485:M1485"/>
    <mergeCell ref="C1486:D1486"/>
    <mergeCell ref="I1486:J1486"/>
    <mergeCell ref="L1486:M1486"/>
    <mergeCell ref="C1487:D1487"/>
    <mergeCell ref="I1487:J1487"/>
    <mergeCell ref="L1487:M1487"/>
    <mergeCell ref="C1512:G1512"/>
    <mergeCell ref="C1494:E1494"/>
    <mergeCell ref="F1494:H1494"/>
    <mergeCell ref="J1494:O1494"/>
    <mergeCell ref="C1495:E1495"/>
    <mergeCell ref="F1495:H1495"/>
    <mergeCell ref="J1495:L1496"/>
    <mergeCell ref="M1495:O1496"/>
    <mergeCell ref="C1496:I1496"/>
    <mergeCell ref="D1497:E1497"/>
    <mergeCell ref="F1497:I1497"/>
    <mergeCell ref="J1497:O1499"/>
    <mergeCell ref="D1498:E1498"/>
    <mergeCell ref="F1498:I1498"/>
    <mergeCell ref="D1499:E1499"/>
    <mergeCell ref="F1499:I1499"/>
    <mergeCell ref="N1490:O1490"/>
    <mergeCell ref="C1491:E1492"/>
    <mergeCell ref="F1491:H1492"/>
    <mergeCell ref="J1491:L1491"/>
    <mergeCell ref="N1491:O1491"/>
    <mergeCell ref="J1492:L1492"/>
    <mergeCell ref="M1492:O1492"/>
    <mergeCell ref="C1493:E1493"/>
    <mergeCell ref="F1493:H1493"/>
    <mergeCell ref="J1493:L1493"/>
    <mergeCell ref="M1493:O1493"/>
    <mergeCell ref="I1512:O1512"/>
    <mergeCell ref="C1513:G1513"/>
    <mergeCell ref="I1513:O1513"/>
    <mergeCell ref="C1514:G1514"/>
    <mergeCell ref="I1514:O1514"/>
    <mergeCell ref="C1515:G1515"/>
    <mergeCell ref="I1515:O1515"/>
    <mergeCell ref="C1516:G1516"/>
    <mergeCell ref="I1516:O1516"/>
    <mergeCell ref="D1500:E1500"/>
    <mergeCell ref="F1500:I1500"/>
    <mergeCell ref="J1500:O1502"/>
    <mergeCell ref="D1501:E1501"/>
    <mergeCell ref="F1501:I1501"/>
    <mergeCell ref="D1502:E1502"/>
    <mergeCell ref="F1502:I1502"/>
    <mergeCell ref="A1503:P1503"/>
    <mergeCell ref="B1505:O1505"/>
    <mergeCell ref="P1505:P1539"/>
    <mergeCell ref="A1506:A1539"/>
    <mergeCell ref="B1506:B1507"/>
    <mergeCell ref="C1506:C1507"/>
    <mergeCell ref="D1506:O1506"/>
    <mergeCell ref="D1507:O1507"/>
    <mergeCell ref="B1508:B1510"/>
    <mergeCell ref="C1508:H1510"/>
    <mergeCell ref="I1508:K1510"/>
    <mergeCell ref="L1508:L1510"/>
    <mergeCell ref="M1508:O1508"/>
    <mergeCell ref="M1509:O1510"/>
    <mergeCell ref="C1511:G1511"/>
    <mergeCell ref="I1511:O1511"/>
    <mergeCell ref="C1520:D1520"/>
    <mergeCell ref="I1520:J1520"/>
    <mergeCell ref="L1520:M1520"/>
    <mergeCell ref="C1521:D1521"/>
    <mergeCell ref="I1521:J1521"/>
    <mergeCell ref="L1521:M1521"/>
    <mergeCell ref="C1522:D1522"/>
    <mergeCell ref="I1522:J1522"/>
    <mergeCell ref="L1522:M1522"/>
    <mergeCell ref="C1517:D1517"/>
    <mergeCell ref="I1517:J1517"/>
    <mergeCell ref="L1517:M1517"/>
    <mergeCell ref="O1517:O1518"/>
    <mergeCell ref="C1518:D1518"/>
    <mergeCell ref="I1518:J1518"/>
    <mergeCell ref="L1518:M1518"/>
    <mergeCell ref="C1519:D1519"/>
    <mergeCell ref="I1519:J1519"/>
    <mergeCell ref="L1519:M1519"/>
    <mergeCell ref="C1527:I1527"/>
    <mergeCell ref="J1527:L1527"/>
    <mergeCell ref="N1527:O1527"/>
    <mergeCell ref="C1528:E1529"/>
    <mergeCell ref="F1528:H1529"/>
    <mergeCell ref="J1528:L1528"/>
    <mergeCell ref="N1528:O1528"/>
    <mergeCell ref="J1529:L1529"/>
    <mergeCell ref="M1529:O1529"/>
    <mergeCell ref="C1523:D1523"/>
    <mergeCell ref="I1523:J1523"/>
    <mergeCell ref="L1523:M1523"/>
    <mergeCell ref="C1524:D1524"/>
    <mergeCell ref="I1524:J1524"/>
    <mergeCell ref="L1524:M1524"/>
    <mergeCell ref="C1525:E1526"/>
    <mergeCell ref="F1525:G1525"/>
    <mergeCell ref="H1525:I1525"/>
    <mergeCell ref="J1525:K1525"/>
    <mergeCell ref="F1526:G1526"/>
    <mergeCell ref="H1526:I1526"/>
    <mergeCell ref="J1526:K1526"/>
    <mergeCell ref="D1534:E1534"/>
    <mergeCell ref="F1534:I1534"/>
    <mergeCell ref="J1534:O1536"/>
    <mergeCell ref="D1535:E1535"/>
    <mergeCell ref="F1535:I1535"/>
    <mergeCell ref="D1536:E1536"/>
    <mergeCell ref="F1536:I1536"/>
    <mergeCell ref="D1537:E1537"/>
    <mergeCell ref="F1537:I1537"/>
    <mergeCell ref="J1537:O1539"/>
    <mergeCell ref="D1538:E1538"/>
    <mergeCell ref="F1538:I1538"/>
    <mergeCell ref="D1539:E1539"/>
    <mergeCell ref="F1539:I1539"/>
    <mergeCell ref="C1530:E1530"/>
    <mergeCell ref="F1530:H1530"/>
    <mergeCell ref="J1530:L1530"/>
    <mergeCell ref="M1530:O1530"/>
    <mergeCell ref="C1531:E1531"/>
    <mergeCell ref="F1531:H1531"/>
    <mergeCell ref="J1531:O1531"/>
    <mergeCell ref="C1532:E1532"/>
    <mergeCell ref="F1532:H1532"/>
    <mergeCell ref="J1532:L1533"/>
    <mergeCell ref="M1532:O1533"/>
    <mergeCell ref="C1533:I1533"/>
    <mergeCell ref="A1540:P1540"/>
    <mergeCell ref="B1542:O1542"/>
    <mergeCell ref="P1542:P1576"/>
    <mergeCell ref="A1543:A1576"/>
    <mergeCell ref="B1543:B1544"/>
    <mergeCell ref="C1543:C1544"/>
    <mergeCell ref="D1543:O1543"/>
    <mergeCell ref="D1544:O1544"/>
    <mergeCell ref="B1545:B1547"/>
    <mergeCell ref="C1545:H1547"/>
    <mergeCell ref="I1545:K1547"/>
    <mergeCell ref="L1545:L1547"/>
    <mergeCell ref="M1545:O1545"/>
    <mergeCell ref="M1546:O1547"/>
    <mergeCell ref="C1548:G1548"/>
    <mergeCell ref="I1548:O1548"/>
    <mergeCell ref="C1549:G1549"/>
    <mergeCell ref="I1549:O1549"/>
    <mergeCell ref="C1550:G1550"/>
    <mergeCell ref="I1550:O1550"/>
    <mergeCell ref="C1551:G1551"/>
    <mergeCell ref="I1551:O1551"/>
    <mergeCell ref="C1552:G1552"/>
    <mergeCell ref="I1552:O1552"/>
    <mergeCell ref="C1556:D1556"/>
    <mergeCell ref="I1556:J1556"/>
    <mergeCell ref="L1556:M1556"/>
    <mergeCell ref="C1557:D1557"/>
    <mergeCell ref="I1557:J1557"/>
    <mergeCell ref="L1557:M1557"/>
    <mergeCell ref="C1558:D1558"/>
    <mergeCell ref="I1558:J1558"/>
    <mergeCell ref="L1558:M1558"/>
    <mergeCell ref="C1553:G1553"/>
    <mergeCell ref="I1553:O1553"/>
    <mergeCell ref="C1554:D1554"/>
    <mergeCell ref="I1554:J1554"/>
    <mergeCell ref="L1554:M1554"/>
    <mergeCell ref="O1554:O1555"/>
    <mergeCell ref="C1555:D1555"/>
    <mergeCell ref="I1555:J1555"/>
    <mergeCell ref="L1555:M1555"/>
    <mergeCell ref="C1562:E1563"/>
    <mergeCell ref="F1562:G1562"/>
    <mergeCell ref="H1562:I1562"/>
    <mergeCell ref="J1562:K1562"/>
    <mergeCell ref="F1563:G1563"/>
    <mergeCell ref="H1563:I1563"/>
    <mergeCell ref="J1563:K1563"/>
    <mergeCell ref="C1564:I1564"/>
    <mergeCell ref="J1564:L1564"/>
    <mergeCell ref="C1559:D1559"/>
    <mergeCell ref="I1559:J1559"/>
    <mergeCell ref="L1559:M1559"/>
    <mergeCell ref="C1560:D1560"/>
    <mergeCell ref="I1560:J1560"/>
    <mergeCell ref="L1560:M1560"/>
    <mergeCell ref="C1561:D1561"/>
    <mergeCell ref="I1561:J1561"/>
    <mergeCell ref="L1561:M1561"/>
    <mergeCell ref="C1586:G1586"/>
    <mergeCell ref="C1568:E1568"/>
    <mergeCell ref="F1568:H1568"/>
    <mergeCell ref="J1568:O1568"/>
    <mergeCell ref="C1569:E1569"/>
    <mergeCell ref="F1569:H1569"/>
    <mergeCell ref="J1569:L1570"/>
    <mergeCell ref="M1569:O1570"/>
    <mergeCell ref="C1570:I1570"/>
    <mergeCell ref="D1571:E1571"/>
    <mergeCell ref="F1571:I1571"/>
    <mergeCell ref="J1571:O1573"/>
    <mergeCell ref="D1572:E1572"/>
    <mergeCell ref="F1572:I1572"/>
    <mergeCell ref="D1573:E1573"/>
    <mergeCell ref="F1573:I1573"/>
    <mergeCell ref="N1564:O1564"/>
    <mergeCell ref="C1565:E1566"/>
    <mergeCell ref="F1565:H1566"/>
    <mergeCell ref="J1565:L1565"/>
    <mergeCell ref="N1565:O1565"/>
    <mergeCell ref="J1566:L1566"/>
    <mergeCell ref="M1566:O1566"/>
    <mergeCell ref="C1567:E1567"/>
    <mergeCell ref="F1567:H1567"/>
    <mergeCell ref="J1567:L1567"/>
    <mergeCell ref="M1567:O1567"/>
    <mergeCell ref="I1586:O1586"/>
    <mergeCell ref="C1587:G1587"/>
    <mergeCell ref="I1587:O1587"/>
    <mergeCell ref="C1588:G1588"/>
    <mergeCell ref="I1588:O1588"/>
    <mergeCell ref="C1589:G1589"/>
    <mergeCell ref="I1589:O1589"/>
    <mergeCell ref="C1590:G1590"/>
    <mergeCell ref="I1590:O1590"/>
    <mergeCell ref="D1574:E1574"/>
    <mergeCell ref="F1574:I1574"/>
    <mergeCell ref="J1574:O1576"/>
    <mergeCell ref="D1575:E1575"/>
    <mergeCell ref="F1575:I1575"/>
    <mergeCell ref="D1576:E1576"/>
    <mergeCell ref="F1576:I1576"/>
    <mergeCell ref="A1577:P1577"/>
    <mergeCell ref="B1579:O1579"/>
    <mergeCell ref="P1579:P1613"/>
    <mergeCell ref="A1580:A1613"/>
    <mergeCell ref="B1580:B1581"/>
    <mergeCell ref="C1580:C1581"/>
    <mergeCell ref="D1580:O1580"/>
    <mergeCell ref="D1581:O1581"/>
    <mergeCell ref="B1582:B1584"/>
    <mergeCell ref="C1582:H1584"/>
    <mergeCell ref="I1582:K1584"/>
    <mergeCell ref="L1582:L1584"/>
    <mergeCell ref="M1582:O1582"/>
    <mergeCell ref="M1583:O1584"/>
    <mergeCell ref="C1585:G1585"/>
    <mergeCell ref="I1585:O1585"/>
    <mergeCell ref="C1594:D1594"/>
    <mergeCell ref="I1594:J1594"/>
    <mergeCell ref="L1594:M1594"/>
    <mergeCell ref="C1595:D1595"/>
    <mergeCell ref="I1595:J1595"/>
    <mergeCell ref="L1595:M1595"/>
    <mergeCell ref="C1596:D1596"/>
    <mergeCell ref="I1596:J1596"/>
    <mergeCell ref="L1596:M1596"/>
    <mergeCell ref="C1591:D1591"/>
    <mergeCell ref="I1591:J1591"/>
    <mergeCell ref="L1591:M1591"/>
    <mergeCell ref="O1591:O1592"/>
    <mergeCell ref="C1592:D1592"/>
    <mergeCell ref="I1592:J1592"/>
    <mergeCell ref="L1592:M1592"/>
    <mergeCell ref="C1593:D1593"/>
    <mergeCell ref="I1593:J1593"/>
    <mergeCell ref="L1593:M1593"/>
    <mergeCell ref="C1601:I1601"/>
    <mergeCell ref="J1601:L1601"/>
    <mergeCell ref="N1601:O1601"/>
    <mergeCell ref="C1602:E1603"/>
    <mergeCell ref="F1602:H1603"/>
    <mergeCell ref="J1602:L1602"/>
    <mergeCell ref="N1602:O1602"/>
    <mergeCell ref="J1603:L1603"/>
    <mergeCell ref="M1603:O1603"/>
    <mergeCell ref="C1597:D1597"/>
    <mergeCell ref="I1597:J1597"/>
    <mergeCell ref="L1597:M1597"/>
    <mergeCell ref="C1598:D1598"/>
    <mergeCell ref="I1598:J1598"/>
    <mergeCell ref="L1598:M1598"/>
    <mergeCell ref="C1599:E1600"/>
    <mergeCell ref="F1599:G1599"/>
    <mergeCell ref="H1599:I1599"/>
    <mergeCell ref="J1599:K1599"/>
    <mergeCell ref="F1600:G1600"/>
    <mergeCell ref="H1600:I1600"/>
    <mergeCell ref="J1600:K1600"/>
    <mergeCell ref="D1608:E1608"/>
    <mergeCell ref="F1608:I1608"/>
    <mergeCell ref="J1608:O1610"/>
    <mergeCell ref="D1609:E1609"/>
    <mergeCell ref="F1609:I1609"/>
    <mergeCell ref="D1610:E1610"/>
    <mergeCell ref="F1610:I1610"/>
    <mergeCell ref="D1611:E1611"/>
    <mergeCell ref="F1611:I1611"/>
    <mergeCell ref="J1611:O1613"/>
    <mergeCell ref="D1612:E1612"/>
    <mergeCell ref="F1612:I1612"/>
    <mergeCell ref="D1613:E1613"/>
    <mergeCell ref="F1613:I1613"/>
    <mergeCell ref="C1604:E1604"/>
    <mergeCell ref="F1604:H1604"/>
    <mergeCell ref="J1604:L1604"/>
    <mergeCell ref="M1604:O1604"/>
    <mergeCell ref="C1605:E1605"/>
    <mergeCell ref="F1605:H1605"/>
    <mergeCell ref="J1605:O1605"/>
    <mergeCell ref="C1606:E1606"/>
    <mergeCell ref="F1606:H1606"/>
    <mergeCell ref="J1606:L1607"/>
    <mergeCell ref="M1606:O1607"/>
    <mergeCell ref="C1607:I1607"/>
    <mergeCell ref="A1614:P1614"/>
    <mergeCell ref="B1615:O1615"/>
    <mergeCell ref="P1615:P1649"/>
    <mergeCell ref="A1616:A1649"/>
    <mergeCell ref="B1616:B1617"/>
    <mergeCell ref="C1616:C1617"/>
    <mergeCell ref="D1616:O1616"/>
    <mergeCell ref="D1617:O1617"/>
    <mergeCell ref="B1618:B1620"/>
    <mergeCell ref="C1618:H1620"/>
    <mergeCell ref="I1618:K1620"/>
    <mergeCell ref="L1618:L1620"/>
    <mergeCell ref="M1618:O1618"/>
    <mergeCell ref="M1619:O1620"/>
    <mergeCell ref="C1621:G1621"/>
    <mergeCell ref="I1621:O1621"/>
    <mergeCell ref="C1622:G1622"/>
    <mergeCell ref="I1622:O1622"/>
    <mergeCell ref="C1623:G1623"/>
    <mergeCell ref="I1623:O1623"/>
    <mergeCell ref="C1624:G1624"/>
    <mergeCell ref="I1624:O1624"/>
    <mergeCell ref="C1625:G1625"/>
    <mergeCell ref="I1625:O1625"/>
    <mergeCell ref="C1629:D1629"/>
    <mergeCell ref="I1629:J1629"/>
    <mergeCell ref="L1629:M1629"/>
    <mergeCell ref="C1630:D1630"/>
    <mergeCell ref="I1630:J1630"/>
    <mergeCell ref="L1630:M1630"/>
    <mergeCell ref="C1631:D1631"/>
    <mergeCell ref="I1631:J1631"/>
    <mergeCell ref="L1631:M1631"/>
    <mergeCell ref="C1626:G1626"/>
    <mergeCell ref="I1626:O1626"/>
    <mergeCell ref="C1627:D1627"/>
    <mergeCell ref="I1627:J1627"/>
    <mergeCell ref="L1627:M1627"/>
    <mergeCell ref="O1627:O1628"/>
    <mergeCell ref="C1628:D1628"/>
    <mergeCell ref="I1628:J1628"/>
    <mergeCell ref="L1628:M1628"/>
    <mergeCell ref="C1635:E1636"/>
    <mergeCell ref="F1635:G1635"/>
    <mergeCell ref="H1635:I1635"/>
    <mergeCell ref="J1635:K1635"/>
    <mergeCell ref="F1636:G1636"/>
    <mergeCell ref="H1636:I1636"/>
    <mergeCell ref="J1636:K1636"/>
    <mergeCell ref="C1637:I1637"/>
    <mergeCell ref="J1637:L1637"/>
    <mergeCell ref="C1632:D1632"/>
    <mergeCell ref="I1632:J1632"/>
    <mergeCell ref="L1632:M1632"/>
    <mergeCell ref="C1633:D1633"/>
    <mergeCell ref="I1633:J1633"/>
    <mergeCell ref="L1633:M1633"/>
    <mergeCell ref="C1634:D1634"/>
    <mergeCell ref="I1634:J1634"/>
    <mergeCell ref="L1634:M1634"/>
    <mergeCell ref="C1659:G1659"/>
    <mergeCell ref="C1641:E1641"/>
    <mergeCell ref="F1641:H1641"/>
    <mergeCell ref="J1641:O1641"/>
    <mergeCell ref="C1642:E1642"/>
    <mergeCell ref="F1642:H1642"/>
    <mergeCell ref="J1642:L1643"/>
    <mergeCell ref="M1642:O1643"/>
    <mergeCell ref="C1643:I1643"/>
    <mergeCell ref="D1644:E1644"/>
    <mergeCell ref="F1644:I1644"/>
    <mergeCell ref="J1644:O1646"/>
    <mergeCell ref="D1645:E1645"/>
    <mergeCell ref="F1645:I1645"/>
    <mergeCell ref="D1646:E1646"/>
    <mergeCell ref="F1646:I1646"/>
    <mergeCell ref="N1637:O1637"/>
    <mergeCell ref="C1638:E1639"/>
    <mergeCell ref="F1638:H1639"/>
    <mergeCell ref="J1638:L1638"/>
    <mergeCell ref="N1638:O1638"/>
    <mergeCell ref="J1639:L1639"/>
    <mergeCell ref="M1639:O1639"/>
    <mergeCell ref="C1640:E1640"/>
    <mergeCell ref="F1640:H1640"/>
    <mergeCell ref="J1640:L1640"/>
    <mergeCell ref="M1640:O1640"/>
    <mergeCell ref="I1659:O1659"/>
    <mergeCell ref="C1660:G1660"/>
    <mergeCell ref="I1660:O1660"/>
    <mergeCell ref="C1661:G1661"/>
    <mergeCell ref="I1661:O1661"/>
    <mergeCell ref="C1662:G1662"/>
    <mergeCell ref="I1662:O1662"/>
    <mergeCell ref="C1663:G1663"/>
    <mergeCell ref="I1663:O1663"/>
    <mergeCell ref="D1647:E1647"/>
    <mergeCell ref="F1647:I1647"/>
    <mergeCell ref="J1647:O1649"/>
    <mergeCell ref="D1648:E1648"/>
    <mergeCell ref="F1648:I1648"/>
    <mergeCell ref="D1649:E1649"/>
    <mergeCell ref="F1649:I1649"/>
    <mergeCell ref="A1650:P1650"/>
    <mergeCell ref="B1652:O1652"/>
    <mergeCell ref="P1652:P1686"/>
    <mergeCell ref="A1653:A1686"/>
    <mergeCell ref="B1653:B1654"/>
    <mergeCell ref="C1653:C1654"/>
    <mergeCell ref="D1653:O1653"/>
    <mergeCell ref="D1654:O1654"/>
    <mergeCell ref="B1655:B1657"/>
    <mergeCell ref="C1655:H1657"/>
    <mergeCell ref="I1655:K1657"/>
    <mergeCell ref="L1655:L1657"/>
    <mergeCell ref="M1655:O1655"/>
    <mergeCell ref="M1656:O1657"/>
    <mergeCell ref="C1658:G1658"/>
    <mergeCell ref="I1658:O1658"/>
    <mergeCell ref="C1667:D1667"/>
    <mergeCell ref="I1667:J1667"/>
    <mergeCell ref="L1667:M1667"/>
    <mergeCell ref="C1668:D1668"/>
    <mergeCell ref="I1668:J1668"/>
    <mergeCell ref="L1668:M1668"/>
    <mergeCell ref="C1669:D1669"/>
    <mergeCell ref="I1669:J1669"/>
    <mergeCell ref="L1669:M1669"/>
    <mergeCell ref="C1664:D1664"/>
    <mergeCell ref="I1664:J1664"/>
    <mergeCell ref="L1664:M1664"/>
    <mergeCell ref="O1664:O1665"/>
    <mergeCell ref="C1665:D1665"/>
    <mergeCell ref="I1665:J1665"/>
    <mergeCell ref="L1665:M1665"/>
    <mergeCell ref="C1666:D1666"/>
    <mergeCell ref="I1666:J1666"/>
    <mergeCell ref="L1666:M1666"/>
    <mergeCell ref="C1674:I1674"/>
    <mergeCell ref="J1674:L1674"/>
    <mergeCell ref="N1674:O1674"/>
    <mergeCell ref="C1675:E1676"/>
    <mergeCell ref="F1675:H1676"/>
    <mergeCell ref="J1675:L1675"/>
    <mergeCell ref="N1675:O1675"/>
    <mergeCell ref="J1676:L1676"/>
    <mergeCell ref="M1676:O1676"/>
    <mergeCell ref="C1670:D1670"/>
    <mergeCell ref="I1670:J1670"/>
    <mergeCell ref="L1670:M1670"/>
    <mergeCell ref="C1671:D1671"/>
    <mergeCell ref="I1671:J1671"/>
    <mergeCell ref="L1671:M1671"/>
    <mergeCell ref="C1672:E1673"/>
    <mergeCell ref="F1672:G1672"/>
    <mergeCell ref="H1672:I1672"/>
    <mergeCell ref="J1672:K1672"/>
    <mergeCell ref="F1673:G1673"/>
    <mergeCell ref="H1673:I1673"/>
    <mergeCell ref="J1673:K1673"/>
    <mergeCell ref="D1681:E1681"/>
    <mergeCell ref="F1681:I1681"/>
    <mergeCell ref="J1681:O1683"/>
    <mergeCell ref="D1682:E1682"/>
    <mergeCell ref="F1682:I1682"/>
    <mergeCell ref="D1683:E1683"/>
    <mergeCell ref="F1683:I1683"/>
    <mergeCell ref="D1684:E1684"/>
    <mergeCell ref="F1684:I1684"/>
    <mergeCell ref="J1684:O1686"/>
    <mergeCell ref="D1685:E1685"/>
    <mergeCell ref="F1685:I1685"/>
    <mergeCell ref="D1686:E1686"/>
    <mergeCell ref="F1686:I1686"/>
    <mergeCell ref="C1677:E1677"/>
    <mergeCell ref="F1677:H1677"/>
    <mergeCell ref="J1677:L1677"/>
    <mergeCell ref="M1677:O1677"/>
    <mergeCell ref="C1678:E1678"/>
    <mergeCell ref="F1678:H1678"/>
    <mergeCell ref="J1678:O1678"/>
    <mergeCell ref="C1679:E1679"/>
    <mergeCell ref="F1679:H1679"/>
    <mergeCell ref="J1679:L1680"/>
    <mergeCell ref="M1679:O1680"/>
    <mergeCell ref="C1680:I1680"/>
    <mergeCell ref="A1687:P1687"/>
    <mergeCell ref="B1688:O1688"/>
    <mergeCell ref="P1688:P1722"/>
    <mergeCell ref="A1689:A1722"/>
    <mergeCell ref="B1689:B1690"/>
    <mergeCell ref="C1689:C1690"/>
    <mergeCell ref="D1689:O1689"/>
    <mergeCell ref="D1690:O1690"/>
    <mergeCell ref="B1691:B1693"/>
    <mergeCell ref="C1691:H1693"/>
    <mergeCell ref="I1691:K1693"/>
    <mergeCell ref="L1691:L1693"/>
    <mergeCell ref="M1691:O1691"/>
    <mergeCell ref="M1692:O1693"/>
    <mergeCell ref="C1694:G1694"/>
    <mergeCell ref="I1694:O1694"/>
    <mergeCell ref="C1695:G1695"/>
    <mergeCell ref="I1695:O1695"/>
    <mergeCell ref="C1696:G1696"/>
    <mergeCell ref="I1696:O1696"/>
    <mergeCell ref="C1697:G1697"/>
    <mergeCell ref="I1697:O1697"/>
    <mergeCell ref="C1698:G1698"/>
    <mergeCell ref="I1698:O1698"/>
    <mergeCell ref="C1702:D1702"/>
    <mergeCell ref="I1702:J1702"/>
    <mergeCell ref="L1702:M1702"/>
    <mergeCell ref="C1703:D1703"/>
    <mergeCell ref="I1703:J1703"/>
    <mergeCell ref="L1703:M1703"/>
    <mergeCell ref="C1704:D1704"/>
    <mergeCell ref="I1704:J1704"/>
    <mergeCell ref="L1704:M1704"/>
    <mergeCell ref="C1699:G1699"/>
    <mergeCell ref="I1699:O1699"/>
    <mergeCell ref="C1700:D1700"/>
    <mergeCell ref="I1700:J1700"/>
    <mergeCell ref="L1700:M1700"/>
    <mergeCell ref="O1700:O1701"/>
    <mergeCell ref="C1701:D1701"/>
    <mergeCell ref="I1701:J1701"/>
    <mergeCell ref="L1701:M1701"/>
    <mergeCell ref="C1708:E1709"/>
    <mergeCell ref="F1708:G1708"/>
    <mergeCell ref="H1708:I1708"/>
    <mergeCell ref="J1708:K1708"/>
    <mergeCell ref="F1709:G1709"/>
    <mergeCell ref="H1709:I1709"/>
    <mergeCell ref="J1709:K1709"/>
    <mergeCell ref="C1710:I1710"/>
    <mergeCell ref="J1710:L1710"/>
    <mergeCell ref="C1705:D1705"/>
    <mergeCell ref="I1705:J1705"/>
    <mergeCell ref="L1705:M1705"/>
    <mergeCell ref="C1706:D1706"/>
    <mergeCell ref="I1706:J1706"/>
    <mergeCell ref="L1706:M1706"/>
    <mergeCell ref="C1707:D1707"/>
    <mergeCell ref="I1707:J1707"/>
    <mergeCell ref="L1707:M1707"/>
    <mergeCell ref="C1732:G1732"/>
    <mergeCell ref="C1714:E1714"/>
    <mergeCell ref="F1714:H1714"/>
    <mergeCell ref="J1714:O1714"/>
    <mergeCell ref="C1715:E1715"/>
    <mergeCell ref="F1715:H1715"/>
    <mergeCell ref="J1715:L1716"/>
    <mergeCell ref="M1715:O1716"/>
    <mergeCell ref="C1716:I1716"/>
    <mergeCell ref="D1717:E1717"/>
    <mergeCell ref="F1717:I1717"/>
    <mergeCell ref="J1717:O1719"/>
    <mergeCell ref="D1718:E1718"/>
    <mergeCell ref="F1718:I1718"/>
    <mergeCell ref="D1719:E1719"/>
    <mergeCell ref="F1719:I1719"/>
    <mergeCell ref="N1710:O1710"/>
    <mergeCell ref="C1711:E1712"/>
    <mergeCell ref="F1711:H1712"/>
    <mergeCell ref="J1711:L1711"/>
    <mergeCell ref="N1711:O1711"/>
    <mergeCell ref="J1712:L1712"/>
    <mergeCell ref="M1712:O1712"/>
    <mergeCell ref="C1713:E1713"/>
    <mergeCell ref="F1713:H1713"/>
    <mergeCell ref="J1713:L1713"/>
    <mergeCell ref="M1713:O1713"/>
    <mergeCell ref="I1732:O1732"/>
    <mergeCell ref="C1733:G1733"/>
    <mergeCell ref="I1733:O1733"/>
    <mergeCell ref="C1734:G1734"/>
    <mergeCell ref="I1734:O1734"/>
    <mergeCell ref="C1735:G1735"/>
    <mergeCell ref="I1735:O1735"/>
    <mergeCell ref="C1736:G1736"/>
    <mergeCell ref="I1736:O1736"/>
    <mergeCell ref="D1720:E1720"/>
    <mergeCell ref="F1720:I1720"/>
    <mergeCell ref="J1720:O1722"/>
    <mergeCell ref="D1721:E1721"/>
    <mergeCell ref="F1721:I1721"/>
    <mergeCell ref="D1722:E1722"/>
    <mergeCell ref="F1722:I1722"/>
    <mergeCell ref="A1723:P1723"/>
    <mergeCell ref="B1725:O1725"/>
    <mergeCell ref="P1725:P1759"/>
    <mergeCell ref="A1726:A1759"/>
    <mergeCell ref="B1726:B1727"/>
    <mergeCell ref="C1726:C1727"/>
    <mergeCell ref="D1726:O1726"/>
    <mergeCell ref="D1727:O1727"/>
    <mergeCell ref="B1728:B1730"/>
    <mergeCell ref="C1728:H1730"/>
    <mergeCell ref="I1728:K1730"/>
    <mergeCell ref="L1728:L1730"/>
    <mergeCell ref="M1728:O1728"/>
    <mergeCell ref="M1729:O1730"/>
    <mergeCell ref="C1731:G1731"/>
    <mergeCell ref="I1731:O1731"/>
    <mergeCell ref="C1740:D1740"/>
    <mergeCell ref="I1740:J1740"/>
    <mergeCell ref="L1740:M1740"/>
    <mergeCell ref="C1741:D1741"/>
    <mergeCell ref="I1741:J1741"/>
    <mergeCell ref="L1741:M1741"/>
    <mergeCell ref="C1742:D1742"/>
    <mergeCell ref="I1742:J1742"/>
    <mergeCell ref="L1742:M1742"/>
    <mergeCell ref="C1737:D1737"/>
    <mergeCell ref="I1737:J1737"/>
    <mergeCell ref="L1737:M1737"/>
    <mergeCell ref="O1737:O1738"/>
    <mergeCell ref="C1738:D1738"/>
    <mergeCell ref="I1738:J1738"/>
    <mergeCell ref="L1738:M1738"/>
    <mergeCell ref="C1739:D1739"/>
    <mergeCell ref="I1739:J1739"/>
    <mergeCell ref="L1739:M1739"/>
    <mergeCell ref="C1747:I1747"/>
    <mergeCell ref="J1747:L1747"/>
    <mergeCell ref="N1747:O1747"/>
    <mergeCell ref="C1748:E1749"/>
    <mergeCell ref="F1748:H1749"/>
    <mergeCell ref="J1748:L1748"/>
    <mergeCell ref="N1748:O1748"/>
    <mergeCell ref="J1749:L1749"/>
    <mergeCell ref="M1749:O1749"/>
    <mergeCell ref="C1743:D1743"/>
    <mergeCell ref="I1743:J1743"/>
    <mergeCell ref="L1743:M1743"/>
    <mergeCell ref="C1744:D1744"/>
    <mergeCell ref="I1744:J1744"/>
    <mergeCell ref="L1744:M1744"/>
    <mergeCell ref="C1745:E1746"/>
    <mergeCell ref="F1745:G1745"/>
    <mergeCell ref="H1745:I1745"/>
    <mergeCell ref="J1745:K1745"/>
    <mergeCell ref="F1746:G1746"/>
    <mergeCell ref="H1746:I1746"/>
    <mergeCell ref="J1746:K1746"/>
    <mergeCell ref="D1754:E1754"/>
    <mergeCell ref="F1754:I1754"/>
    <mergeCell ref="J1754:O1756"/>
    <mergeCell ref="D1755:E1755"/>
    <mergeCell ref="F1755:I1755"/>
    <mergeCell ref="D1756:E1756"/>
    <mergeCell ref="F1756:I1756"/>
    <mergeCell ref="D1757:E1757"/>
    <mergeCell ref="F1757:I1757"/>
    <mergeCell ref="J1757:O1759"/>
    <mergeCell ref="D1758:E1758"/>
    <mergeCell ref="F1758:I1758"/>
    <mergeCell ref="D1759:E1759"/>
    <mergeCell ref="F1759:I1759"/>
    <mergeCell ref="C1750:E1750"/>
    <mergeCell ref="F1750:H1750"/>
    <mergeCell ref="J1750:L1750"/>
    <mergeCell ref="M1750:O1750"/>
    <mergeCell ref="C1751:E1751"/>
    <mergeCell ref="F1751:H1751"/>
    <mergeCell ref="J1751:O1751"/>
    <mergeCell ref="C1752:E1752"/>
    <mergeCell ref="F1752:H1752"/>
    <mergeCell ref="J1752:L1753"/>
    <mergeCell ref="M1752:O1753"/>
    <mergeCell ref="C1753:I1753"/>
    <mergeCell ref="A1760:P1760"/>
    <mergeCell ref="B1762:O1762"/>
    <mergeCell ref="P1762:P1796"/>
    <mergeCell ref="A1763:A1796"/>
    <mergeCell ref="B1763:B1764"/>
    <mergeCell ref="C1763:C1764"/>
    <mergeCell ref="D1763:O1763"/>
    <mergeCell ref="D1764:O1764"/>
    <mergeCell ref="B1765:B1767"/>
    <mergeCell ref="C1765:H1767"/>
    <mergeCell ref="I1765:K1767"/>
    <mergeCell ref="L1765:L1767"/>
    <mergeCell ref="M1765:O1765"/>
    <mergeCell ref="M1766:O1767"/>
    <mergeCell ref="C1768:G1768"/>
    <mergeCell ref="I1768:O1768"/>
    <mergeCell ref="C1769:G1769"/>
    <mergeCell ref="I1769:O1769"/>
    <mergeCell ref="C1770:G1770"/>
    <mergeCell ref="I1770:O1770"/>
    <mergeCell ref="C1771:G1771"/>
    <mergeCell ref="I1771:O1771"/>
    <mergeCell ref="C1772:G1772"/>
    <mergeCell ref="I1772:O1772"/>
    <mergeCell ref="C1776:D1776"/>
    <mergeCell ref="I1776:J1776"/>
    <mergeCell ref="L1776:M1776"/>
    <mergeCell ref="C1777:D1777"/>
    <mergeCell ref="I1777:J1777"/>
    <mergeCell ref="L1777:M1777"/>
    <mergeCell ref="C1778:D1778"/>
    <mergeCell ref="I1778:J1778"/>
    <mergeCell ref="L1778:M1778"/>
    <mergeCell ref="C1773:G1773"/>
    <mergeCell ref="I1773:O1773"/>
    <mergeCell ref="C1774:D1774"/>
    <mergeCell ref="I1774:J1774"/>
    <mergeCell ref="L1774:M1774"/>
    <mergeCell ref="O1774:O1775"/>
    <mergeCell ref="C1775:D1775"/>
    <mergeCell ref="I1775:J1775"/>
    <mergeCell ref="L1775:M1775"/>
    <mergeCell ref="C1782:E1783"/>
    <mergeCell ref="F1782:G1782"/>
    <mergeCell ref="H1782:I1782"/>
    <mergeCell ref="J1782:K1782"/>
    <mergeCell ref="F1783:G1783"/>
    <mergeCell ref="H1783:I1783"/>
    <mergeCell ref="J1783:K1783"/>
    <mergeCell ref="C1784:I1784"/>
    <mergeCell ref="J1784:L1784"/>
    <mergeCell ref="C1779:D1779"/>
    <mergeCell ref="I1779:J1779"/>
    <mergeCell ref="L1779:M1779"/>
    <mergeCell ref="C1780:D1780"/>
    <mergeCell ref="I1780:J1780"/>
    <mergeCell ref="L1780:M1780"/>
    <mergeCell ref="C1781:D1781"/>
    <mergeCell ref="I1781:J1781"/>
    <mergeCell ref="L1781:M1781"/>
    <mergeCell ref="C1806:G1806"/>
    <mergeCell ref="C1788:E1788"/>
    <mergeCell ref="F1788:H1788"/>
    <mergeCell ref="J1788:O1788"/>
    <mergeCell ref="C1789:E1789"/>
    <mergeCell ref="F1789:H1789"/>
    <mergeCell ref="J1789:L1790"/>
    <mergeCell ref="M1789:O1790"/>
    <mergeCell ref="C1790:I1790"/>
    <mergeCell ref="D1791:E1791"/>
    <mergeCell ref="F1791:I1791"/>
    <mergeCell ref="J1791:O1793"/>
    <mergeCell ref="D1792:E1792"/>
    <mergeCell ref="F1792:I1792"/>
    <mergeCell ref="D1793:E1793"/>
    <mergeCell ref="F1793:I1793"/>
    <mergeCell ref="N1784:O1784"/>
    <mergeCell ref="C1785:E1786"/>
    <mergeCell ref="F1785:H1786"/>
    <mergeCell ref="J1785:L1785"/>
    <mergeCell ref="N1785:O1785"/>
    <mergeCell ref="J1786:L1786"/>
    <mergeCell ref="M1786:O1786"/>
    <mergeCell ref="C1787:E1787"/>
    <mergeCell ref="F1787:H1787"/>
    <mergeCell ref="J1787:L1787"/>
    <mergeCell ref="M1787:O1787"/>
    <mergeCell ref="I1806:O1806"/>
    <mergeCell ref="C1807:G1807"/>
    <mergeCell ref="I1807:O1807"/>
    <mergeCell ref="C1808:G1808"/>
    <mergeCell ref="I1808:O1808"/>
    <mergeCell ref="C1809:G1809"/>
    <mergeCell ref="I1809:O1809"/>
    <mergeCell ref="C1810:G1810"/>
    <mergeCell ref="I1810:O1810"/>
    <mergeCell ref="D1794:E1794"/>
    <mergeCell ref="F1794:I1794"/>
    <mergeCell ref="J1794:O1796"/>
    <mergeCell ref="D1795:E1795"/>
    <mergeCell ref="F1795:I1795"/>
    <mergeCell ref="D1796:E1796"/>
    <mergeCell ref="F1796:I1796"/>
    <mergeCell ref="A1797:P1797"/>
    <mergeCell ref="B1799:O1799"/>
    <mergeCell ref="P1799:P1833"/>
    <mergeCell ref="A1800:A1833"/>
    <mergeCell ref="B1800:B1801"/>
    <mergeCell ref="C1800:C1801"/>
    <mergeCell ref="D1800:O1800"/>
    <mergeCell ref="D1801:O1801"/>
    <mergeCell ref="B1802:B1804"/>
    <mergeCell ref="C1802:H1804"/>
    <mergeCell ref="I1802:K1804"/>
    <mergeCell ref="L1802:L1804"/>
    <mergeCell ref="M1802:O1802"/>
    <mergeCell ref="M1803:O1804"/>
    <mergeCell ref="C1805:G1805"/>
    <mergeCell ref="I1805:O1805"/>
    <mergeCell ref="C1814:D1814"/>
    <mergeCell ref="I1814:J1814"/>
    <mergeCell ref="L1814:M1814"/>
    <mergeCell ref="C1815:D1815"/>
    <mergeCell ref="I1815:J1815"/>
    <mergeCell ref="L1815:M1815"/>
    <mergeCell ref="C1816:D1816"/>
    <mergeCell ref="I1816:J1816"/>
    <mergeCell ref="L1816:M1816"/>
    <mergeCell ref="C1811:D1811"/>
    <mergeCell ref="I1811:J1811"/>
    <mergeCell ref="L1811:M1811"/>
    <mergeCell ref="O1811:O1812"/>
    <mergeCell ref="C1812:D1812"/>
    <mergeCell ref="I1812:J1812"/>
    <mergeCell ref="L1812:M1812"/>
    <mergeCell ref="C1813:D1813"/>
    <mergeCell ref="I1813:J1813"/>
    <mergeCell ref="L1813:M1813"/>
    <mergeCell ref="C1821:I1821"/>
    <mergeCell ref="J1821:L1821"/>
    <mergeCell ref="N1821:O1821"/>
    <mergeCell ref="C1822:E1823"/>
    <mergeCell ref="F1822:H1823"/>
    <mergeCell ref="J1822:L1822"/>
    <mergeCell ref="N1822:O1822"/>
    <mergeCell ref="J1823:L1823"/>
    <mergeCell ref="M1823:O1823"/>
    <mergeCell ref="C1817:D1817"/>
    <mergeCell ref="I1817:J1817"/>
    <mergeCell ref="L1817:M1817"/>
    <mergeCell ref="C1818:D1818"/>
    <mergeCell ref="I1818:J1818"/>
    <mergeCell ref="L1818:M1818"/>
    <mergeCell ref="C1819:E1820"/>
    <mergeCell ref="F1819:G1819"/>
    <mergeCell ref="H1819:I1819"/>
    <mergeCell ref="J1819:K1819"/>
    <mergeCell ref="F1820:G1820"/>
    <mergeCell ref="H1820:I1820"/>
    <mergeCell ref="J1820:K1820"/>
    <mergeCell ref="D1828:E1828"/>
    <mergeCell ref="F1828:I1828"/>
    <mergeCell ref="J1828:O1830"/>
    <mergeCell ref="D1829:E1829"/>
    <mergeCell ref="F1829:I1829"/>
    <mergeCell ref="D1830:E1830"/>
    <mergeCell ref="F1830:I1830"/>
    <mergeCell ref="D1831:E1831"/>
    <mergeCell ref="F1831:I1831"/>
    <mergeCell ref="J1831:O1833"/>
    <mergeCell ref="D1832:E1832"/>
    <mergeCell ref="F1832:I1832"/>
    <mergeCell ref="D1833:E1833"/>
    <mergeCell ref="F1833:I1833"/>
    <mergeCell ref="C1824:E1824"/>
    <mergeCell ref="F1824:H1824"/>
    <mergeCell ref="J1824:L1824"/>
    <mergeCell ref="M1824:O1824"/>
    <mergeCell ref="C1825:E1825"/>
    <mergeCell ref="F1825:H1825"/>
    <mergeCell ref="J1825:O1825"/>
    <mergeCell ref="C1826:E1826"/>
    <mergeCell ref="F1826:H1826"/>
    <mergeCell ref="J1826:L1827"/>
    <mergeCell ref="M1826:O1827"/>
    <mergeCell ref="C1827:I1827"/>
    <mergeCell ref="A1834:P1834"/>
    <mergeCell ref="B1835:O1835"/>
    <mergeCell ref="P1835:P1869"/>
    <mergeCell ref="A1836:A1869"/>
    <mergeCell ref="B1836:B1837"/>
    <mergeCell ref="C1836:C1837"/>
    <mergeCell ref="D1836:O1836"/>
    <mergeCell ref="D1837:O1837"/>
    <mergeCell ref="B1838:B1840"/>
    <mergeCell ref="C1838:H1840"/>
    <mergeCell ref="I1838:K1840"/>
    <mergeCell ref="L1838:L1840"/>
    <mergeCell ref="M1838:O1838"/>
    <mergeCell ref="M1839:O1840"/>
    <mergeCell ref="C1841:G1841"/>
    <mergeCell ref="I1841:O1841"/>
    <mergeCell ref="C1842:G1842"/>
    <mergeCell ref="I1842:O1842"/>
    <mergeCell ref="C1843:G1843"/>
    <mergeCell ref="I1843:O1843"/>
    <mergeCell ref="C1844:G1844"/>
    <mergeCell ref="I1844:O1844"/>
    <mergeCell ref="C1845:G1845"/>
    <mergeCell ref="I1845:O1845"/>
    <mergeCell ref="C1849:D1849"/>
    <mergeCell ref="I1849:J1849"/>
    <mergeCell ref="L1849:M1849"/>
    <mergeCell ref="C1850:D1850"/>
    <mergeCell ref="I1850:J1850"/>
    <mergeCell ref="L1850:M1850"/>
    <mergeCell ref="C1851:D1851"/>
    <mergeCell ref="I1851:J1851"/>
    <mergeCell ref="L1851:M1851"/>
    <mergeCell ref="C1846:G1846"/>
    <mergeCell ref="I1846:O1846"/>
    <mergeCell ref="C1847:D1847"/>
    <mergeCell ref="I1847:J1847"/>
    <mergeCell ref="L1847:M1847"/>
    <mergeCell ref="O1847:O1848"/>
    <mergeCell ref="C1848:D1848"/>
    <mergeCell ref="I1848:J1848"/>
    <mergeCell ref="L1848:M1848"/>
    <mergeCell ref="C1855:E1856"/>
    <mergeCell ref="F1855:G1855"/>
    <mergeCell ref="H1855:I1855"/>
    <mergeCell ref="J1855:K1855"/>
    <mergeCell ref="F1856:G1856"/>
    <mergeCell ref="H1856:I1856"/>
    <mergeCell ref="J1856:K1856"/>
    <mergeCell ref="C1857:I1857"/>
    <mergeCell ref="J1857:L1857"/>
    <mergeCell ref="C1852:D1852"/>
    <mergeCell ref="I1852:J1852"/>
    <mergeCell ref="L1852:M1852"/>
    <mergeCell ref="C1853:D1853"/>
    <mergeCell ref="I1853:J1853"/>
    <mergeCell ref="L1853:M1853"/>
    <mergeCell ref="C1854:D1854"/>
    <mergeCell ref="I1854:J1854"/>
    <mergeCell ref="L1854:M1854"/>
    <mergeCell ref="C1879:G1879"/>
    <mergeCell ref="C1861:E1861"/>
    <mergeCell ref="F1861:H1861"/>
    <mergeCell ref="J1861:O1861"/>
    <mergeCell ref="C1862:E1862"/>
    <mergeCell ref="F1862:H1862"/>
    <mergeCell ref="J1862:L1863"/>
    <mergeCell ref="M1862:O1863"/>
    <mergeCell ref="C1863:I1863"/>
    <mergeCell ref="D1864:E1864"/>
    <mergeCell ref="F1864:I1864"/>
    <mergeCell ref="J1864:O1866"/>
    <mergeCell ref="D1865:E1865"/>
    <mergeCell ref="F1865:I1865"/>
    <mergeCell ref="D1866:E1866"/>
    <mergeCell ref="F1866:I1866"/>
    <mergeCell ref="N1857:O1857"/>
    <mergeCell ref="C1858:E1859"/>
    <mergeCell ref="F1858:H1859"/>
    <mergeCell ref="J1858:L1858"/>
    <mergeCell ref="N1858:O1858"/>
    <mergeCell ref="J1859:L1859"/>
    <mergeCell ref="M1859:O1859"/>
    <mergeCell ref="C1860:E1860"/>
    <mergeCell ref="F1860:H1860"/>
    <mergeCell ref="J1860:L1860"/>
    <mergeCell ref="M1860:O1860"/>
    <mergeCell ref="I1879:O1879"/>
    <mergeCell ref="C1880:G1880"/>
    <mergeCell ref="I1880:O1880"/>
    <mergeCell ref="C1881:G1881"/>
    <mergeCell ref="I1881:O1881"/>
    <mergeCell ref="C1882:G1882"/>
    <mergeCell ref="I1882:O1882"/>
    <mergeCell ref="C1883:G1883"/>
    <mergeCell ref="I1883:O1883"/>
    <mergeCell ref="D1867:E1867"/>
    <mergeCell ref="F1867:I1867"/>
    <mergeCell ref="J1867:O1869"/>
    <mergeCell ref="D1868:E1868"/>
    <mergeCell ref="F1868:I1868"/>
    <mergeCell ref="D1869:E1869"/>
    <mergeCell ref="F1869:I1869"/>
    <mergeCell ref="A1870:P1870"/>
    <mergeCell ref="B1872:O1872"/>
    <mergeCell ref="P1872:P1906"/>
    <mergeCell ref="A1873:A1906"/>
    <mergeCell ref="B1873:B1874"/>
    <mergeCell ref="C1873:C1874"/>
    <mergeCell ref="D1873:O1873"/>
    <mergeCell ref="D1874:O1874"/>
    <mergeCell ref="B1875:B1877"/>
    <mergeCell ref="C1875:H1877"/>
    <mergeCell ref="I1875:K1877"/>
    <mergeCell ref="L1875:L1877"/>
    <mergeCell ref="M1875:O1875"/>
    <mergeCell ref="M1876:O1877"/>
    <mergeCell ref="C1878:G1878"/>
    <mergeCell ref="I1878:O1878"/>
    <mergeCell ref="C1887:D1887"/>
    <mergeCell ref="I1887:J1887"/>
    <mergeCell ref="L1887:M1887"/>
    <mergeCell ref="C1888:D1888"/>
    <mergeCell ref="I1888:J1888"/>
    <mergeCell ref="L1888:M1888"/>
    <mergeCell ref="C1889:D1889"/>
    <mergeCell ref="I1889:J1889"/>
    <mergeCell ref="L1889:M1889"/>
    <mergeCell ref="C1884:D1884"/>
    <mergeCell ref="I1884:J1884"/>
    <mergeCell ref="L1884:M1884"/>
    <mergeCell ref="O1884:O1885"/>
    <mergeCell ref="C1885:D1885"/>
    <mergeCell ref="I1885:J1885"/>
    <mergeCell ref="L1885:M1885"/>
    <mergeCell ref="C1886:D1886"/>
    <mergeCell ref="I1886:J1886"/>
    <mergeCell ref="L1886:M1886"/>
    <mergeCell ref="C1894:I1894"/>
    <mergeCell ref="J1894:L1894"/>
    <mergeCell ref="N1894:O1894"/>
    <mergeCell ref="C1895:E1896"/>
    <mergeCell ref="F1895:H1896"/>
    <mergeCell ref="J1895:L1895"/>
    <mergeCell ref="N1895:O1895"/>
    <mergeCell ref="J1896:L1896"/>
    <mergeCell ref="M1896:O1896"/>
    <mergeCell ref="C1890:D1890"/>
    <mergeCell ref="I1890:J1890"/>
    <mergeCell ref="L1890:M1890"/>
    <mergeCell ref="C1891:D1891"/>
    <mergeCell ref="I1891:J1891"/>
    <mergeCell ref="L1891:M1891"/>
    <mergeCell ref="C1892:E1893"/>
    <mergeCell ref="F1892:G1892"/>
    <mergeCell ref="H1892:I1892"/>
    <mergeCell ref="J1892:K1892"/>
    <mergeCell ref="F1893:G1893"/>
    <mergeCell ref="H1893:I1893"/>
    <mergeCell ref="J1893:K1893"/>
    <mergeCell ref="D1901:E1901"/>
    <mergeCell ref="F1901:I1901"/>
    <mergeCell ref="J1901:O1903"/>
    <mergeCell ref="D1902:E1902"/>
    <mergeCell ref="F1902:I1902"/>
    <mergeCell ref="D1903:E1903"/>
    <mergeCell ref="F1903:I1903"/>
    <mergeCell ref="D1904:E1904"/>
    <mergeCell ref="F1904:I1904"/>
    <mergeCell ref="J1904:O1906"/>
    <mergeCell ref="D1905:E1905"/>
    <mergeCell ref="F1905:I1905"/>
    <mergeCell ref="D1906:E1906"/>
    <mergeCell ref="F1906:I1906"/>
    <mergeCell ref="C1897:E1897"/>
    <mergeCell ref="F1897:H1897"/>
    <mergeCell ref="J1897:L1897"/>
    <mergeCell ref="M1897:O1897"/>
    <mergeCell ref="C1898:E1898"/>
    <mergeCell ref="F1898:H1898"/>
    <mergeCell ref="J1898:O1898"/>
    <mergeCell ref="C1899:E1899"/>
    <mergeCell ref="F1899:H1899"/>
    <mergeCell ref="J1899:L1900"/>
    <mergeCell ref="M1899:O1900"/>
    <mergeCell ref="C1900:I1900"/>
    <mergeCell ref="A1907:P1907"/>
    <mergeCell ref="B1908:O1908"/>
    <mergeCell ref="P1908:P1942"/>
    <mergeCell ref="A1909:A1942"/>
    <mergeCell ref="B1909:B1910"/>
    <mergeCell ref="C1909:C1910"/>
    <mergeCell ref="D1909:O1909"/>
    <mergeCell ref="D1910:O1910"/>
    <mergeCell ref="B1911:B1913"/>
    <mergeCell ref="C1911:H1913"/>
    <mergeCell ref="I1911:K1913"/>
    <mergeCell ref="L1911:L1913"/>
    <mergeCell ref="M1911:O1911"/>
    <mergeCell ref="M1912:O1913"/>
    <mergeCell ref="C1914:G1914"/>
    <mergeCell ref="I1914:O1914"/>
    <mergeCell ref="C1915:G1915"/>
    <mergeCell ref="I1915:O1915"/>
    <mergeCell ref="C1916:G1916"/>
    <mergeCell ref="I1916:O1916"/>
    <mergeCell ref="C1917:G1917"/>
    <mergeCell ref="I1917:O1917"/>
    <mergeCell ref="C1918:G1918"/>
    <mergeCell ref="I1918:O1918"/>
    <mergeCell ref="C1922:D1922"/>
    <mergeCell ref="I1922:J1922"/>
    <mergeCell ref="L1922:M1922"/>
    <mergeCell ref="C1923:D1923"/>
    <mergeCell ref="I1923:J1923"/>
    <mergeCell ref="L1923:M1923"/>
    <mergeCell ref="C1924:D1924"/>
    <mergeCell ref="I1924:J1924"/>
    <mergeCell ref="L1924:M1924"/>
    <mergeCell ref="C1919:G1919"/>
    <mergeCell ref="I1919:O1919"/>
    <mergeCell ref="C1920:D1920"/>
    <mergeCell ref="I1920:J1920"/>
    <mergeCell ref="L1920:M1920"/>
    <mergeCell ref="O1920:O1921"/>
    <mergeCell ref="C1921:D1921"/>
    <mergeCell ref="I1921:J1921"/>
    <mergeCell ref="L1921:M1921"/>
    <mergeCell ref="C1928:E1929"/>
    <mergeCell ref="F1928:G1928"/>
    <mergeCell ref="H1928:I1928"/>
    <mergeCell ref="J1928:K1928"/>
    <mergeCell ref="F1929:G1929"/>
    <mergeCell ref="H1929:I1929"/>
    <mergeCell ref="J1929:K1929"/>
    <mergeCell ref="C1930:I1930"/>
    <mergeCell ref="J1930:L1930"/>
    <mergeCell ref="C1925:D1925"/>
    <mergeCell ref="I1925:J1925"/>
    <mergeCell ref="L1925:M1925"/>
    <mergeCell ref="C1926:D1926"/>
    <mergeCell ref="I1926:J1926"/>
    <mergeCell ref="L1926:M1926"/>
    <mergeCell ref="C1927:D1927"/>
    <mergeCell ref="I1927:J1927"/>
    <mergeCell ref="L1927:M1927"/>
    <mergeCell ref="C1952:G1952"/>
    <mergeCell ref="C1934:E1934"/>
    <mergeCell ref="F1934:H1934"/>
    <mergeCell ref="J1934:O1934"/>
    <mergeCell ref="C1935:E1935"/>
    <mergeCell ref="F1935:H1935"/>
    <mergeCell ref="J1935:L1936"/>
    <mergeCell ref="M1935:O1936"/>
    <mergeCell ref="C1936:I1936"/>
    <mergeCell ref="D1937:E1937"/>
    <mergeCell ref="F1937:I1937"/>
    <mergeCell ref="J1937:O1939"/>
    <mergeCell ref="D1938:E1938"/>
    <mergeCell ref="F1938:I1938"/>
    <mergeCell ref="D1939:E1939"/>
    <mergeCell ref="F1939:I1939"/>
    <mergeCell ref="N1930:O1930"/>
    <mergeCell ref="C1931:E1932"/>
    <mergeCell ref="F1931:H1932"/>
    <mergeCell ref="J1931:L1931"/>
    <mergeCell ref="N1931:O1931"/>
    <mergeCell ref="J1932:L1932"/>
    <mergeCell ref="M1932:O1932"/>
    <mergeCell ref="C1933:E1933"/>
    <mergeCell ref="F1933:H1933"/>
    <mergeCell ref="J1933:L1933"/>
    <mergeCell ref="M1933:O1933"/>
    <mergeCell ref="I1952:O1952"/>
    <mergeCell ref="C1953:G1953"/>
    <mergeCell ref="I1953:O1953"/>
    <mergeCell ref="C1954:G1954"/>
    <mergeCell ref="I1954:O1954"/>
    <mergeCell ref="C1955:G1955"/>
    <mergeCell ref="I1955:O1955"/>
    <mergeCell ref="C1956:G1956"/>
    <mergeCell ref="I1956:O1956"/>
    <mergeCell ref="D1940:E1940"/>
    <mergeCell ref="F1940:I1940"/>
    <mergeCell ref="J1940:O1942"/>
    <mergeCell ref="D1941:E1941"/>
    <mergeCell ref="F1941:I1941"/>
    <mergeCell ref="D1942:E1942"/>
    <mergeCell ref="F1942:I1942"/>
    <mergeCell ref="A1943:P1943"/>
    <mergeCell ref="B1945:O1945"/>
    <mergeCell ref="P1945:P1979"/>
    <mergeCell ref="A1946:A1979"/>
    <mergeCell ref="B1946:B1947"/>
    <mergeCell ref="C1946:C1947"/>
    <mergeCell ref="D1946:O1946"/>
    <mergeCell ref="D1947:O1947"/>
    <mergeCell ref="B1948:B1950"/>
    <mergeCell ref="C1948:H1950"/>
    <mergeCell ref="I1948:K1950"/>
    <mergeCell ref="L1948:L1950"/>
    <mergeCell ref="M1948:O1948"/>
    <mergeCell ref="M1949:O1950"/>
    <mergeCell ref="C1951:G1951"/>
    <mergeCell ref="I1951:O1951"/>
    <mergeCell ref="C1960:D1960"/>
    <mergeCell ref="I1960:J1960"/>
    <mergeCell ref="L1960:M1960"/>
    <mergeCell ref="C1961:D1961"/>
    <mergeCell ref="I1961:J1961"/>
    <mergeCell ref="L1961:M1961"/>
    <mergeCell ref="C1962:D1962"/>
    <mergeCell ref="I1962:J1962"/>
    <mergeCell ref="L1962:M1962"/>
    <mergeCell ref="C1957:D1957"/>
    <mergeCell ref="I1957:J1957"/>
    <mergeCell ref="L1957:M1957"/>
    <mergeCell ref="O1957:O1958"/>
    <mergeCell ref="C1958:D1958"/>
    <mergeCell ref="I1958:J1958"/>
    <mergeCell ref="L1958:M1958"/>
    <mergeCell ref="C1959:D1959"/>
    <mergeCell ref="I1959:J1959"/>
    <mergeCell ref="L1959:M1959"/>
    <mergeCell ref="C1967:I1967"/>
    <mergeCell ref="J1967:L1967"/>
    <mergeCell ref="N1967:O1967"/>
    <mergeCell ref="C1968:E1969"/>
    <mergeCell ref="F1968:H1969"/>
    <mergeCell ref="J1968:L1968"/>
    <mergeCell ref="N1968:O1968"/>
    <mergeCell ref="J1969:L1969"/>
    <mergeCell ref="M1969:O1969"/>
    <mergeCell ref="C1963:D1963"/>
    <mergeCell ref="I1963:J1963"/>
    <mergeCell ref="L1963:M1963"/>
    <mergeCell ref="C1964:D1964"/>
    <mergeCell ref="I1964:J1964"/>
    <mergeCell ref="L1964:M1964"/>
    <mergeCell ref="C1965:E1966"/>
    <mergeCell ref="F1965:G1965"/>
    <mergeCell ref="H1965:I1965"/>
    <mergeCell ref="J1965:K1965"/>
    <mergeCell ref="F1966:G1966"/>
    <mergeCell ref="H1966:I1966"/>
    <mergeCell ref="J1966:K1966"/>
    <mergeCell ref="D1974:E1974"/>
    <mergeCell ref="F1974:I1974"/>
    <mergeCell ref="J1974:O1976"/>
    <mergeCell ref="D1975:E1975"/>
    <mergeCell ref="F1975:I1975"/>
    <mergeCell ref="D1976:E1976"/>
    <mergeCell ref="F1976:I1976"/>
    <mergeCell ref="D1977:E1977"/>
    <mergeCell ref="F1977:I1977"/>
    <mergeCell ref="J1977:O1979"/>
    <mergeCell ref="D1978:E1978"/>
    <mergeCell ref="F1978:I1978"/>
    <mergeCell ref="D1979:E1979"/>
    <mergeCell ref="F1979:I1979"/>
    <mergeCell ref="C1970:E1970"/>
    <mergeCell ref="F1970:H1970"/>
    <mergeCell ref="J1970:L1970"/>
    <mergeCell ref="M1970:O1970"/>
    <mergeCell ref="C1971:E1971"/>
    <mergeCell ref="F1971:H1971"/>
    <mergeCell ref="J1971:O1971"/>
    <mergeCell ref="C1972:E1972"/>
    <mergeCell ref="F1972:H1972"/>
    <mergeCell ref="J1972:L1973"/>
    <mergeCell ref="M1972:O1973"/>
    <mergeCell ref="C1973:I1973"/>
    <mergeCell ref="A1980:P1980"/>
    <mergeCell ref="B1982:O1982"/>
    <mergeCell ref="P1982:P2016"/>
    <mergeCell ref="A1983:A2016"/>
    <mergeCell ref="B1983:B1984"/>
    <mergeCell ref="C1983:C1984"/>
    <mergeCell ref="D1983:O1983"/>
    <mergeCell ref="D1984:O1984"/>
    <mergeCell ref="B1985:B1987"/>
    <mergeCell ref="C1985:H1987"/>
    <mergeCell ref="I1985:K1987"/>
    <mergeCell ref="L1985:L1987"/>
    <mergeCell ref="M1985:O1985"/>
    <mergeCell ref="M1986:O1987"/>
    <mergeCell ref="C1988:G1988"/>
    <mergeCell ref="I1988:O1988"/>
    <mergeCell ref="C1989:G1989"/>
    <mergeCell ref="I1989:O1989"/>
    <mergeCell ref="C1990:G1990"/>
    <mergeCell ref="I1990:O1990"/>
    <mergeCell ref="C1991:G1991"/>
    <mergeCell ref="I1991:O1991"/>
    <mergeCell ref="C1992:G1992"/>
    <mergeCell ref="I1992:O1992"/>
    <mergeCell ref="C1996:D1996"/>
    <mergeCell ref="I1996:J1996"/>
    <mergeCell ref="L1996:M1996"/>
    <mergeCell ref="C1997:D1997"/>
    <mergeCell ref="I1997:J1997"/>
    <mergeCell ref="L1997:M1997"/>
    <mergeCell ref="C1998:D1998"/>
    <mergeCell ref="I1998:J1998"/>
    <mergeCell ref="L1998:M1998"/>
    <mergeCell ref="C1993:G1993"/>
    <mergeCell ref="I1993:O1993"/>
    <mergeCell ref="C1994:D1994"/>
    <mergeCell ref="I1994:J1994"/>
    <mergeCell ref="L1994:M1994"/>
    <mergeCell ref="O1994:O1995"/>
    <mergeCell ref="C1995:D1995"/>
    <mergeCell ref="I1995:J1995"/>
    <mergeCell ref="L1995:M1995"/>
    <mergeCell ref="C2002:E2003"/>
    <mergeCell ref="F2002:G2002"/>
    <mergeCell ref="H2002:I2002"/>
    <mergeCell ref="J2002:K2002"/>
    <mergeCell ref="F2003:G2003"/>
    <mergeCell ref="H2003:I2003"/>
    <mergeCell ref="J2003:K2003"/>
    <mergeCell ref="C2004:I2004"/>
    <mergeCell ref="J2004:L2004"/>
    <mergeCell ref="C1999:D1999"/>
    <mergeCell ref="I1999:J1999"/>
    <mergeCell ref="L1999:M1999"/>
    <mergeCell ref="C2000:D2000"/>
    <mergeCell ref="I2000:J2000"/>
    <mergeCell ref="L2000:M2000"/>
    <mergeCell ref="C2001:D2001"/>
    <mergeCell ref="I2001:J2001"/>
    <mergeCell ref="L2001:M2001"/>
    <mergeCell ref="C2026:G2026"/>
    <mergeCell ref="C2008:E2008"/>
    <mergeCell ref="F2008:H2008"/>
    <mergeCell ref="J2008:O2008"/>
    <mergeCell ref="C2009:E2009"/>
    <mergeCell ref="F2009:H2009"/>
    <mergeCell ref="J2009:L2010"/>
    <mergeCell ref="M2009:O2010"/>
    <mergeCell ref="C2010:I2010"/>
    <mergeCell ref="D2011:E2011"/>
    <mergeCell ref="F2011:I2011"/>
    <mergeCell ref="J2011:O2013"/>
    <mergeCell ref="D2012:E2012"/>
    <mergeCell ref="F2012:I2012"/>
    <mergeCell ref="D2013:E2013"/>
    <mergeCell ref="F2013:I2013"/>
    <mergeCell ref="N2004:O2004"/>
    <mergeCell ref="C2005:E2006"/>
    <mergeCell ref="F2005:H2006"/>
    <mergeCell ref="J2005:L2005"/>
    <mergeCell ref="N2005:O2005"/>
    <mergeCell ref="J2006:L2006"/>
    <mergeCell ref="M2006:O2006"/>
    <mergeCell ref="C2007:E2007"/>
    <mergeCell ref="F2007:H2007"/>
    <mergeCell ref="J2007:L2007"/>
    <mergeCell ref="M2007:O2007"/>
    <mergeCell ref="I2026:O2026"/>
    <mergeCell ref="C2027:G2027"/>
    <mergeCell ref="I2027:O2027"/>
    <mergeCell ref="C2028:G2028"/>
    <mergeCell ref="I2028:O2028"/>
    <mergeCell ref="C2029:G2029"/>
    <mergeCell ref="I2029:O2029"/>
    <mergeCell ref="C2030:G2030"/>
    <mergeCell ref="I2030:O2030"/>
    <mergeCell ref="D2014:E2014"/>
    <mergeCell ref="F2014:I2014"/>
    <mergeCell ref="J2014:O2016"/>
    <mergeCell ref="D2015:E2015"/>
    <mergeCell ref="F2015:I2015"/>
    <mergeCell ref="D2016:E2016"/>
    <mergeCell ref="F2016:I2016"/>
    <mergeCell ref="A2017:P2017"/>
    <mergeCell ref="B2019:O2019"/>
    <mergeCell ref="P2019:P2053"/>
    <mergeCell ref="A2020:A2053"/>
    <mergeCell ref="B2020:B2021"/>
    <mergeCell ref="C2020:C2021"/>
    <mergeCell ref="D2020:O2020"/>
    <mergeCell ref="D2021:O2021"/>
    <mergeCell ref="B2022:B2024"/>
    <mergeCell ref="C2022:H2024"/>
    <mergeCell ref="I2022:K2024"/>
    <mergeCell ref="L2022:L2024"/>
    <mergeCell ref="M2022:O2022"/>
    <mergeCell ref="M2023:O2024"/>
    <mergeCell ref="C2025:G2025"/>
    <mergeCell ref="I2025:O2025"/>
    <mergeCell ref="C2034:D2034"/>
    <mergeCell ref="I2034:J2034"/>
    <mergeCell ref="L2034:M2034"/>
    <mergeCell ref="C2035:D2035"/>
    <mergeCell ref="I2035:J2035"/>
    <mergeCell ref="L2035:M2035"/>
    <mergeCell ref="C2036:D2036"/>
    <mergeCell ref="I2036:J2036"/>
    <mergeCell ref="L2036:M2036"/>
    <mergeCell ref="C2031:D2031"/>
    <mergeCell ref="I2031:J2031"/>
    <mergeCell ref="L2031:M2031"/>
    <mergeCell ref="O2031:O2032"/>
    <mergeCell ref="C2032:D2032"/>
    <mergeCell ref="I2032:J2032"/>
    <mergeCell ref="L2032:M2032"/>
    <mergeCell ref="C2033:D2033"/>
    <mergeCell ref="I2033:J2033"/>
    <mergeCell ref="L2033:M2033"/>
    <mergeCell ref="C2041:I2041"/>
    <mergeCell ref="J2041:L2041"/>
    <mergeCell ref="N2041:O2041"/>
    <mergeCell ref="C2042:E2043"/>
    <mergeCell ref="F2042:H2043"/>
    <mergeCell ref="J2042:L2042"/>
    <mergeCell ref="N2042:O2042"/>
    <mergeCell ref="J2043:L2043"/>
    <mergeCell ref="M2043:O2043"/>
    <mergeCell ref="C2037:D2037"/>
    <mergeCell ref="I2037:J2037"/>
    <mergeCell ref="L2037:M2037"/>
    <mergeCell ref="C2038:D2038"/>
    <mergeCell ref="I2038:J2038"/>
    <mergeCell ref="L2038:M2038"/>
    <mergeCell ref="C2039:E2040"/>
    <mergeCell ref="F2039:G2039"/>
    <mergeCell ref="H2039:I2039"/>
    <mergeCell ref="J2039:K2039"/>
    <mergeCell ref="F2040:G2040"/>
    <mergeCell ref="H2040:I2040"/>
    <mergeCell ref="J2040:K2040"/>
    <mergeCell ref="D2048:E2048"/>
    <mergeCell ref="F2048:I2048"/>
    <mergeCell ref="J2048:O2050"/>
    <mergeCell ref="D2049:E2049"/>
    <mergeCell ref="F2049:I2049"/>
    <mergeCell ref="D2050:E2050"/>
    <mergeCell ref="F2050:I2050"/>
    <mergeCell ref="D2051:E2051"/>
    <mergeCell ref="F2051:I2051"/>
    <mergeCell ref="J2051:O2053"/>
    <mergeCell ref="D2052:E2052"/>
    <mergeCell ref="F2052:I2052"/>
    <mergeCell ref="D2053:E2053"/>
    <mergeCell ref="F2053:I2053"/>
    <mergeCell ref="C2044:E2044"/>
    <mergeCell ref="F2044:H2044"/>
    <mergeCell ref="J2044:L2044"/>
    <mergeCell ref="M2044:O2044"/>
    <mergeCell ref="C2045:E2045"/>
    <mergeCell ref="F2045:H2045"/>
    <mergeCell ref="J2045:O2045"/>
    <mergeCell ref="C2046:E2046"/>
    <mergeCell ref="F2046:H2046"/>
    <mergeCell ref="J2046:L2047"/>
    <mergeCell ref="M2046:O2047"/>
    <mergeCell ref="C2047:I2047"/>
    <mergeCell ref="A2054:P2054"/>
    <mergeCell ref="B2055:O2055"/>
    <mergeCell ref="P2055:P2089"/>
    <mergeCell ref="A2056:A2089"/>
    <mergeCell ref="B2056:B2057"/>
    <mergeCell ref="C2056:C2057"/>
    <mergeCell ref="D2056:O2056"/>
    <mergeCell ref="D2057:O2057"/>
    <mergeCell ref="B2058:B2060"/>
    <mergeCell ref="C2058:H2060"/>
    <mergeCell ref="I2058:K2060"/>
    <mergeCell ref="L2058:L2060"/>
    <mergeCell ref="M2058:O2058"/>
    <mergeCell ref="M2059:O2060"/>
    <mergeCell ref="C2061:G2061"/>
    <mergeCell ref="I2061:O2061"/>
    <mergeCell ref="C2062:G2062"/>
    <mergeCell ref="I2062:O2062"/>
    <mergeCell ref="C2063:G2063"/>
    <mergeCell ref="I2063:O2063"/>
    <mergeCell ref="C2064:G2064"/>
    <mergeCell ref="I2064:O2064"/>
    <mergeCell ref="C2065:G2065"/>
    <mergeCell ref="I2065:O2065"/>
    <mergeCell ref="C2069:D2069"/>
    <mergeCell ref="I2069:J2069"/>
    <mergeCell ref="L2069:M2069"/>
    <mergeCell ref="C2070:D2070"/>
    <mergeCell ref="I2070:J2070"/>
    <mergeCell ref="L2070:M2070"/>
    <mergeCell ref="C2071:D2071"/>
    <mergeCell ref="I2071:J2071"/>
    <mergeCell ref="L2071:M2071"/>
    <mergeCell ref="C2066:G2066"/>
    <mergeCell ref="I2066:O2066"/>
    <mergeCell ref="C2067:D2067"/>
    <mergeCell ref="I2067:J2067"/>
    <mergeCell ref="L2067:M2067"/>
    <mergeCell ref="O2067:O2068"/>
    <mergeCell ref="C2068:D2068"/>
    <mergeCell ref="I2068:J2068"/>
    <mergeCell ref="L2068:M2068"/>
    <mergeCell ref="C2075:E2076"/>
    <mergeCell ref="F2075:G2075"/>
    <mergeCell ref="H2075:I2075"/>
    <mergeCell ref="J2075:K2075"/>
    <mergeCell ref="F2076:G2076"/>
    <mergeCell ref="H2076:I2076"/>
    <mergeCell ref="J2076:K2076"/>
    <mergeCell ref="C2077:I2077"/>
    <mergeCell ref="J2077:L2077"/>
    <mergeCell ref="C2072:D2072"/>
    <mergeCell ref="I2072:J2072"/>
    <mergeCell ref="L2072:M2072"/>
    <mergeCell ref="C2073:D2073"/>
    <mergeCell ref="I2073:J2073"/>
    <mergeCell ref="L2073:M2073"/>
    <mergeCell ref="C2074:D2074"/>
    <mergeCell ref="I2074:J2074"/>
    <mergeCell ref="L2074:M2074"/>
    <mergeCell ref="C2099:G2099"/>
    <mergeCell ref="C2081:E2081"/>
    <mergeCell ref="F2081:H2081"/>
    <mergeCell ref="J2081:O2081"/>
    <mergeCell ref="C2082:E2082"/>
    <mergeCell ref="F2082:H2082"/>
    <mergeCell ref="J2082:L2083"/>
    <mergeCell ref="M2082:O2083"/>
    <mergeCell ref="C2083:I2083"/>
    <mergeCell ref="D2084:E2084"/>
    <mergeCell ref="F2084:I2084"/>
    <mergeCell ref="J2084:O2086"/>
    <mergeCell ref="D2085:E2085"/>
    <mergeCell ref="F2085:I2085"/>
    <mergeCell ref="D2086:E2086"/>
    <mergeCell ref="F2086:I2086"/>
    <mergeCell ref="N2077:O2077"/>
    <mergeCell ref="C2078:E2079"/>
    <mergeCell ref="F2078:H2079"/>
    <mergeCell ref="J2078:L2078"/>
    <mergeCell ref="N2078:O2078"/>
    <mergeCell ref="J2079:L2079"/>
    <mergeCell ref="M2079:O2079"/>
    <mergeCell ref="C2080:E2080"/>
    <mergeCell ref="F2080:H2080"/>
    <mergeCell ref="J2080:L2080"/>
    <mergeCell ref="M2080:O2080"/>
    <mergeCell ref="I2099:O2099"/>
    <mergeCell ref="C2100:G2100"/>
    <mergeCell ref="I2100:O2100"/>
    <mergeCell ref="C2101:G2101"/>
    <mergeCell ref="I2101:O2101"/>
    <mergeCell ref="C2102:G2102"/>
    <mergeCell ref="I2102:O2102"/>
    <mergeCell ref="C2103:G2103"/>
    <mergeCell ref="I2103:O2103"/>
    <mergeCell ref="D2087:E2087"/>
    <mergeCell ref="F2087:I2087"/>
    <mergeCell ref="J2087:O2089"/>
    <mergeCell ref="D2088:E2088"/>
    <mergeCell ref="F2088:I2088"/>
    <mergeCell ref="D2089:E2089"/>
    <mergeCell ref="F2089:I2089"/>
    <mergeCell ref="A2090:P2090"/>
    <mergeCell ref="B2092:O2092"/>
    <mergeCell ref="P2092:P2126"/>
    <mergeCell ref="A2093:A2126"/>
    <mergeCell ref="B2093:B2094"/>
    <mergeCell ref="C2093:C2094"/>
    <mergeCell ref="D2093:O2093"/>
    <mergeCell ref="D2094:O2094"/>
    <mergeCell ref="B2095:B2097"/>
    <mergeCell ref="C2095:H2097"/>
    <mergeCell ref="I2095:K2097"/>
    <mergeCell ref="L2095:L2097"/>
    <mergeCell ref="M2095:O2095"/>
    <mergeCell ref="M2096:O2097"/>
    <mergeCell ref="C2098:G2098"/>
    <mergeCell ref="I2098:O2098"/>
    <mergeCell ref="C2107:D2107"/>
    <mergeCell ref="I2107:J2107"/>
    <mergeCell ref="L2107:M2107"/>
    <mergeCell ref="C2108:D2108"/>
    <mergeCell ref="I2108:J2108"/>
    <mergeCell ref="L2108:M2108"/>
    <mergeCell ref="C2109:D2109"/>
    <mergeCell ref="I2109:J2109"/>
    <mergeCell ref="L2109:M2109"/>
    <mergeCell ref="C2104:D2104"/>
    <mergeCell ref="I2104:J2104"/>
    <mergeCell ref="L2104:M2104"/>
    <mergeCell ref="O2104:O2105"/>
    <mergeCell ref="C2105:D2105"/>
    <mergeCell ref="I2105:J2105"/>
    <mergeCell ref="L2105:M2105"/>
    <mergeCell ref="C2106:D2106"/>
    <mergeCell ref="I2106:J2106"/>
    <mergeCell ref="L2106:M2106"/>
    <mergeCell ref="C2114:I2114"/>
    <mergeCell ref="J2114:L2114"/>
    <mergeCell ref="N2114:O2114"/>
    <mergeCell ref="C2115:E2116"/>
    <mergeCell ref="F2115:H2116"/>
    <mergeCell ref="J2115:L2115"/>
    <mergeCell ref="N2115:O2115"/>
    <mergeCell ref="J2116:L2116"/>
    <mergeCell ref="M2116:O2116"/>
    <mergeCell ref="C2110:D2110"/>
    <mergeCell ref="I2110:J2110"/>
    <mergeCell ref="L2110:M2110"/>
    <mergeCell ref="C2111:D2111"/>
    <mergeCell ref="I2111:J2111"/>
    <mergeCell ref="L2111:M2111"/>
    <mergeCell ref="C2112:E2113"/>
    <mergeCell ref="F2112:G2112"/>
    <mergeCell ref="H2112:I2112"/>
    <mergeCell ref="J2112:K2112"/>
    <mergeCell ref="F2113:G2113"/>
    <mergeCell ref="H2113:I2113"/>
    <mergeCell ref="J2113:K2113"/>
    <mergeCell ref="D2121:E2121"/>
    <mergeCell ref="F2121:I2121"/>
    <mergeCell ref="J2121:O2123"/>
    <mergeCell ref="D2122:E2122"/>
    <mergeCell ref="F2122:I2122"/>
    <mergeCell ref="D2123:E2123"/>
    <mergeCell ref="F2123:I2123"/>
    <mergeCell ref="D2124:E2124"/>
    <mergeCell ref="F2124:I2124"/>
    <mergeCell ref="J2124:O2126"/>
    <mergeCell ref="D2125:E2125"/>
    <mergeCell ref="F2125:I2125"/>
    <mergeCell ref="D2126:E2126"/>
    <mergeCell ref="F2126:I2126"/>
    <mergeCell ref="C2117:E2117"/>
    <mergeCell ref="F2117:H2117"/>
    <mergeCell ref="J2117:L2117"/>
    <mergeCell ref="M2117:O2117"/>
    <mergeCell ref="C2118:E2118"/>
    <mergeCell ref="F2118:H2118"/>
    <mergeCell ref="J2118:O2118"/>
    <mergeCell ref="C2119:E2119"/>
    <mergeCell ref="F2119:H2119"/>
    <mergeCell ref="J2119:L2120"/>
    <mergeCell ref="M2119:O2120"/>
    <mergeCell ref="C2120:I2120"/>
    <mergeCell ref="A2127:P2127"/>
    <mergeCell ref="B2128:O2128"/>
    <mergeCell ref="P2128:P2162"/>
    <mergeCell ref="A2129:A2162"/>
    <mergeCell ref="B2129:B2130"/>
    <mergeCell ref="C2129:C2130"/>
    <mergeCell ref="D2129:O2129"/>
    <mergeCell ref="D2130:O2130"/>
    <mergeCell ref="B2131:B2133"/>
    <mergeCell ref="C2131:H2133"/>
    <mergeCell ref="I2131:K2133"/>
    <mergeCell ref="L2131:L2133"/>
    <mergeCell ref="M2131:O2131"/>
    <mergeCell ref="M2132:O2133"/>
    <mergeCell ref="C2134:G2134"/>
    <mergeCell ref="I2134:O2134"/>
    <mergeCell ref="C2135:G2135"/>
    <mergeCell ref="I2135:O2135"/>
    <mergeCell ref="C2136:G2136"/>
    <mergeCell ref="I2136:O2136"/>
    <mergeCell ref="C2137:G2137"/>
    <mergeCell ref="I2137:O2137"/>
    <mergeCell ref="C2138:G2138"/>
    <mergeCell ref="I2138:O2138"/>
    <mergeCell ref="C2142:D2142"/>
    <mergeCell ref="I2142:J2142"/>
    <mergeCell ref="L2142:M2142"/>
    <mergeCell ref="C2143:D2143"/>
    <mergeCell ref="I2143:J2143"/>
    <mergeCell ref="L2143:M2143"/>
    <mergeCell ref="C2144:D2144"/>
    <mergeCell ref="I2144:J2144"/>
    <mergeCell ref="L2144:M2144"/>
    <mergeCell ref="C2139:G2139"/>
    <mergeCell ref="I2139:O2139"/>
    <mergeCell ref="C2140:D2140"/>
    <mergeCell ref="I2140:J2140"/>
    <mergeCell ref="L2140:M2140"/>
    <mergeCell ref="O2140:O2141"/>
    <mergeCell ref="C2141:D2141"/>
    <mergeCell ref="I2141:J2141"/>
    <mergeCell ref="L2141:M2141"/>
    <mergeCell ref="C2148:E2149"/>
    <mergeCell ref="F2148:G2148"/>
    <mergeCell ref="H2148:I2148"/>
    <mergeCell ref="J2148:K2148"/>
    <mergeCell ref="F2149:G2149"/>
    <mergeCell ref="H2149:I2149"/>
    <mergeCell ref="J2149:K2149"/>
    <mergeCell ref="C2150:I2150"/>
    <mergeCell ref="J2150:L2150"/>
    <mergeCell ref="C2145:D2145"/>
    <mergeCell ref="I2145:J2145"/>
    <mergeCell ref="L2145:M2145"/>
    <mergeCell ref="C2146:D2146"/>
    <mergeCell ref="I2146:J2146"/>
    <mergeCell ref="L2146:M2146"/>
    <mergeCell ref="C2147:D2147"/>
    <mergeCell ref="I2147:J2147"/>
    <mergeCell ref="L2147:M2147"/>
    <mergeCell ref="C2172:G2172"/>
    <mergeCell ref="C2154:E2154"/>
    <mergeCell ref="F2154:H2154"/>
    <mergeCell ref="J2154:O2154"/>
    <mergeCell ref="C2155:E2155"/>
    <mergeCell ref="F2155:H2155"/>
    <mergeCell ref="J2155:L2156"/>
    <mergeCell ref="M2155:O2156"/>
    <mergeCell ref="C2156:I2156"/>
    <mergeCell ref="D2157:E2157"/>
    <mergeCell ref="F2157:I2157"/>
    <mergeCell ref="J2157:O2159"/>
    <mergeCell ref="D2158:E2158"/>
    <mergeCell ref="F2158:I2158"/>
    <mergeCell ref="D2159:E2159"/>
    <mergeCell ref="F2159:I2159"/>
    <mergeCell ref="N2150:O2150"/>
    <mergeCell ref="C2151:E2152"/>
    <mergeCell ref="F2151:H2152"/>
    <mergeCell ref="J2151:L2151"/>
    <mergeCell ref="N2151:O2151"/>
    <mergeCell ref="J2152:L2152"/>
    <mergeCell ref="M2152:O2152"/>
    <mergeCell ref="C2153:E2153"/>
    <mergeCell ref="F2153:H2153"/>
    <mergeCell ref="J2153:L2153"/>
    <mergeCell ref="M2153:O2153"/>
    <mergeCell ref="I2172:O2172"/>
    <mergeCell ref="C2173:G2173"/>
    <mergeCell ref="I2173:O2173"/>
    <mergeCell ref="C2174:G2174"/>
    <mergeCell ref="I2174:O2174"/>
    <mergeCell ref="C2175:G2175"/>
    <mergeCell ref="I2175:O2175"/>
    <mergeCell ref="C2176:G2176"/>
    <mergeCell ref="I2176:O2176"/>
    <mergeCell ref="D2160:E2160"/>
    <mergeCell ref="F2160:I2160"/>
    <mergeCell ref="J2160:O2162"/>
    <mergeCell ref="D2161:E2161"/>
    <mergeCell ref="F2161:I2161"/>
    <mergeCell ref="D2162:E2162"/>
    <mergeCell ref="F2162:I2162"/>
    <mergeCell ref="A2163:P2163"/>
    <mergeCell ref="B2165:O2165"/>
    <mergeCell ref="P2165:P2199"/>
    <mergeCell ref="A2166:A2199"/>
    <mergeCell ref="B2166:B2167"/>
    <mergeCell ref="C2166:C2167"/>
    <mergeCell ref="D2166:O2166"/>
    <mergeCell ref="D2167:O2167"/>
    <mergeCell ref="B2168:B2170"/>
    <mergeCell ref="C2168:H2170"/>
    <mergeCell ref="I2168:K2170"/>
    <mergeCell ref="L2168:L2170"/>
    <mergeCell ref="M2168:O2168"/>
    <mergeCell ref="M2169:O2170"/>
    <mergeCell ref="C2171:G2171"/>
    <mergeCell ref="I2171:O2171"/>
    <mergeCell ref="C2180:D2180"/>
    <mergeCell ref="I2180:J2180"/>
    <mergeCell ref="L2180:M2180"/>
    <mergeCell ref="C2181:D2181"/>
    <mergeCell ref="I2181:J2181"/>
    <mergeCell ref="L2181:M2181"/>
    <mergeCell ref="C2182:D2182"/>
    <mergeCell ref="I2182:J2182"/>
    <mergeCell ref="L2182:M2182"/>
    <mergeCell ref="C2177:D2177"/>
    <mergeCell ref="I2177:J2177"/>
    <mergeCell ref="L2177:M2177"/>
    <mergeCell ref="O2177:O2178"/>
    <mergeCell ref="C2178:D2178"/>
    <mergeCell ref="I2178:J2178"/>
    <mergeCell ref="L2178:M2178"/>
    <mergeCell ref="C2179:D2179"/>
    <mergeCell ref="I2179:J2179"/>
    <mergeCell ref="L2179:M2179"/>
    <mergeCell ref="C2187:I2187"/>
    <mergeCell ref="J2187:L2187"/>
    <mergeCell ref="N2187:O2187"/>
    <mergeCell ref="C2188:E2189"/>
    <mergeCell ref="F2188:H2189"/>
    <mergeCell ref="J2188:L2188"/>
    <mergeCell ref="N2188:O2188"/>
    <mergeCell ref="J2189:L2189"/>
    <mergeCell ref="M2189:O2189"/>
    <mergeCell ref="C2183:D2183"/>
    <mergeCell ref="I2183:J2183"/>
    <mergeCell ref="L2183:M2183"/>
    <mergeCell ref="C2184:D2184"/>
    <mergeCell ref="I2184:J2184"/>
    <mergeCell ref="L2184:M2184"/>
    <mergeCell ref="C2185:E2186"/>
    <mergeCell ref="F2185:G2185"/>
    <mergeCell ref="H2185:I2185"/>
    <mergeCell ref="J2185:K2185"/>
    <mergeCell ref="F2186:G2186"/>
    <mergeCell ref="H2186:I2186"/>
    <mergeCell ref="J2186:K2186"/>
    <mergeCell ref="D2194:E2194"/>
    <mergeCell ref="F2194:I2194"/>
    <mergeCell ref="J2194:O2196"/>
    <mergeCell ref="D2195:E2195"/>
    <mergeCell ref="F2195:I2195"/>
    <mergeCell ref="D2196:E2196"/>
    <mergeCell ref="F2196:I2196"/>
    <mergeCell ref="D2197:E2197"/>
    <mergeCell ref="F2197:I2197"/>
    <mergeCell ref="J2197:O2199"/>
    <mergeCell ref="D2198:E2198"/>
    <mergeCell ref="F2198:I2198"/>
    <mergeCell ref="D2199:E2199"/>
    <mergeCell ref="F2199:I2199"/>
    <mergeCell ref="C2190:E2190"/>
    <mergeCell ref="F2190:H2190"/>
    <mergeCell ref="J2190:L2190"/>
    <mergeCell ref="M2190:O2190"/>
    <mergeCell ref="C2191:E2191"/>
    <mergeCell ref="F2191:H2191"/>
    <mergeCell ref="J2191:O2191"/>
    <mergeCell ref="C2192:E2192"/>
    <mergeCell ref="F2192:H2192"/>
    <mergeCell ref="J2192:L2193"/>
    <mergeCell ref="M2192:O2193"/>
    <mergeCell ref="C2193:I2193"/>
    <mergeCell ref="A2200:P2200"/>
    <mergeCell ref="B2202:O2202"/>
    <mergeCell ref="P2202:P2236"/>
    <mergeCell ref="A2203:A2236"/>
    <mergeCell ref="B2203:B2204"/>
    <mergeCell ref="C2203:C2204"/>
    <mergeCell ref="D2203:O2203"/>
    <mergeCell ref="D2204:O2204"/>
    <mergeCell ref="B2205:B2207"/>
    <mergeCell ref="C2205:H2207"/>
    <mergeCell ref="I2205:K2207"/>
    <mergeCell ref="L2205:L2207"/>
    <mergeCell ref="M2205:O2205"/>
    <mergeCell ref="M2206:O2207"/>
    <mergeCell ref="C2208:G2208"/>
    <mergeCell ref="I2208:O2208"/>
    <mergeCell ref="C2209:G2209"/>
    <mergeCell ref="I2209:O2209"/>
    <mergeCell ref="C2210:G2210"/>
    <mergeCell ref="I2210:O2210"/>
    <mergeCell ref="C2211:G2211"/>
    <mergeCell ref="I2211:O2211"/>
    <mergeCell ref="C2212:G2212"/>
    <mergeCell ref="I2212:O2212"/>
    <mergeCell ref="C2216:D2216"/>
    <mergeCell ref="I2216:J2216"/>
    <mergeCell ref="L2216:M2216"/>
    <mergeCell ref="C2217:D2217"/>
    <mergeCell ref="I2217:J2217"/>
    <mergeCell ref="L2217:M2217"/>
    <mergeCell ref="C2218:D2218"/>
    <mergeCell ref="I2218:J2218"/>
    <mergeCell ref="L2218:M2218"/>
    <mergeCell ref="C2213:G2213"/>
    <mergeCell ref="I2213:O2213"/>
    <mergeCell ref="C2214:D2214"/>
    <mergeCell ref="I2214:J2214"/>
    <mergeCell ref="L2214:M2214"/>
    <mergeCell ref="O2214:O2215"/>
    <mergeCell ref="C2215:D2215"/>
    <mergeCell ref="I2215:J2215"/>
    <mergeCell ref="L2215:M2215"/>
    <mergeCell ref="C2222:E2223"/>
    <mergeCell ref="F2222:G2222"/>
    <mergeCell ref="H2222:I2222"/>
    <mergeCell ref="J2222:K2222"/>
    <mergeCell ref="F2223:G2223"/>
    <mergeCell ref="H2223:I2223"/>
    <mergeCell ref="J2223:K2223"/>
    <mergeCell ref="C2224:I2224"/>
    <mergeCell ref="J2224:L2224"/>
    <mergeCell ref="C2219:D2219"/>
    <mergeCell ref="I2219:J2219"/>
    <mergeCell ref="L2219:M2219"/>
    <mergeCell ref="C2220:D2220"/>
    <mergeCell ref="I2220:J2220"/>
    <mergeCell ref="L2220:M2220"/>
    <mergeCell ref="C2221:D2221"/>
    <mergeCell ref="I2221:J2221"/>
    <mergeCell ref="L2221:M2221"/>
    <mergeCell ref="C2246:G2246"/>
    <mergeCell ref="C2228:E2228"/>
    <mergeCell ref="F2228:H2228"/>
    <mergeCell ref="J2228:O2228"/>
    <mergeCell ref="C2229:E2229"/>
    <mergeCell ref="F2229:H2229"/>
    <mergeCell ref="J2229:L2230"/>
    <mergeCell ref="M2229:O2230"/>
    <mergeCell ref="C2230:I2230"/>
    <mergeCell ref="D2231:E2231"/>
    <mergeCell ref="F2231:I2231"/>
    <mergeCell ref="J2231:O2233"/>
    <mergeCell ref="D2232:E2232"/>
    <mergeCell ref="F2232:I2232"/>
    <mergeCell ref="D2233:E2233"/>
    <mergeCell ref="F2233:I2233"/>
    <mergeCell ref="N2224:O2224"/>
    <mergeCell ref="C2225:E2226"/>
    <mergeCell ref="F2225:H2226"/>
    <mergeCell ref="J2225:L2225"/>
    <mergeCell ref="N2225:O2225"/>
    <mergeCell ref="J2226:L2226"/>
    <mergeCell ref="M2226:O2226"/>
    <mergeCell ref="C2227:E2227"/>
    <mergeCell ref="F2227:H2227"/>
    <mergeCell ref="J2227:L2227"/>
    <mergeCell ref="M2227:O2227"/>
    <mergeCell ref="I2246:O2246"/>
    <mergeCell ref="C2247:G2247"/>
    <mergeCell ref="I2247:O2247"/>
    <mergeCell ref="C2248:G2248"/>
    <mergeCell ref="I2248:O2248"/>
    <mergeCell ref="C2249:G2249"/>
    <mergeCell ref="I2249:O2249"/>
    <mergeCell ref="C2250:G2250"/>
    <mergeCell ref="I2250:O2250"/>
    <mergeCell ref="D2234:E2234"/>
    <mergeCell ref="F2234:I2234"/>
    <mergeCell ref="J2234:O2236"/>
    <mergeCell ref="D2235:E2235"/>
    <mergeCell ref="F2235:I2235"/>
    <mergeCell ref="D2236:E2236"/>
    <mergeCell ref="F2236:I2236"/>
    <mergeCell ref="A2237:P2237"/>
    <mergeCell ref="B2239:O2239"/>
    <mergeCell ref="P2239:P2273"/>
    <mergeCell ref="A2240:A2273"/>
    <mergeCell ref="B2240:B2241"/>
    <mergeCell ref="C2240:C2241"/>
    <mergeCell ref="D2240:O2240"/>
    <mergeCell ref="D2241:O2241"/>
    <mergeCell ref="B2242:B2244"/>
    <mergeCell ref="C2242:H2244"/>
    <mergeCell ref="I2242:K2244"/>
    <mergeCell ref="L2242:L2244"/>
    <mergeCell ref="M2242:O2242"/>
    <mergeCell ref="M2243:O2244"/>
    <mergeCell ref="C2245:G2245"/>
    <mergeCell ref="I2245:O2245"/>
    <mergeCell ref="C2254:D2254"/>
    <mergeCell ref="I2254:J2254"/>
    <mergeCell ref="L2254:M2254"/>
    <mergeCell ref="C2255:D2255"/>
    <mergeCell ref="I2255:J2255"/>
    <mergeCell ref="L2255:M2255"/>
    <mergeCell ref="C2256:D2256"/>
    <mergeCell ref="I2256:J2256"/>
    <mergeCell ref="L2256:M2256"/>
    <mergeCell ref="C2251:D2251"/>
    <mergeCell ref="I2251:J2251"/>
    <mergeCell ref="L2251:M2251"/>
    <mergeCell ref="O2251:O2252"/>
    <mergeCell ref="C2252:D2252"/>
    <mergeCell ref="I2252:J2252"/>
    <mergeCell ref="L2252:M2252"/>
    <mergeCell ref="C2253:D2253"/>
    <mergeCell ref="I2253:J2253"/>
    <mergeCell ref="L2253:M2253"/>
    <mergeCell ref="C2261:I2261"/>
    <mergeCell ref="J2261:L2261"/>
    <mergeCell ref="N2261:O2261"/>
    <mergeCell ref="C2262:E2263"/>
    <mergeCell ref="F2262:H2263"/>
    <mergeCell ref="J2262:L2262"/>
    <mergeCell ref="N2262:O2262"/>
    <mergeCell ref="J2263:L2263"/>
    <mergeCell ref="M2263:O2263"/>
    <mergeCell ref="C2257:D2257"/>
    <mergeCell ref="I2257:J2257"/>
    <mergeCell ref="L2257:M2257"/>
    <mergeCell ref="C2258:D2258"/>
    <mergeCell ref="I2258:J2258"/>
    <mergeCell ref="L2258:M2258"/>
    <mergeCell ref="C2259:E2260"/>
    <mergeCell ref="F2259:G2259"/>
    <mergeCell ref="H2259:I2259"/>
    <mergeCell ref="J2259:K2259"/>
    <mergeCell ref="F2260:G2260"/>
    <mergeCell ref="H2260:I2260"/>
    <mergeCell ref="J2260:K2260"/>
    <mergeCell ref="D2268:E2268"/>
    <mergeCell ref="F2268:I2268"/>
    <mergeCell ref="J2268:O2270"/>
    <mergeCell ref="D2269:E2269"/>
    <mergeCell ref="F2269:I2269"/>
    <mergeCell ref="D2270:E2270"/>
    <mergeCell ref="F2270:I2270"/>
    <mergeCell ref="D2271:E2271"/>
    <mergeCell ref="F2271:I2271"/>
    <mergeCell ref="J2271:O2273"/>
    <mergeCell ref="D2272:E2272"/>
    <mergeCell ref="F2272:I2272"/>
    <mergeCell ref="D2273:E2273"/>
    <mergeCell ref="F2273:I2273"/>
    <mergeCell ref="C2264:E2264"/>
    <mergeCell ref="F2264:H2264"/>
    <mergeCell ref="J2264:L2264"/>
    <mergeCell ref="M2264:O2264"/>
    <mergeCell ref="C2265:E2265"/>
    <mergeCell ref="F2265:H2265"/>
    <mergeCell ref="J2265:O2265"/>
    <mergeCell ref="C2266:E2266"/>
    <mergeCell ref="F2266:H2266"/>
    <mergeCell ref="J2266:L2267"/>
    <mergeCell ref="M2266:O2267"/>
    <mergeCell ref="C2267:I2267"/>
    <mergeCell ref="A2274:P2274"/>
    <mergeCell ref="B2275:O2275"/>
    <mergeCell ref="P2275:P2309"/>
    <mergeCell ref="A2276:A2309"/>
    <mergeCell ref="B2276:B2277"/>
    <mergeCell ref="C2276:C2277"/>
    <mergeCell ref="D2276:O2276"/>
    <mergeCell ref="D2277:O2277"/>
    <mergeCell ref="B2278:B2280"/>
    <mergeCell ref="C2278:H2280"/>
    <mergeCell ref="I2278:K2280"/>
    <mergeCell ref="L2278:L2280"/>
    <mergeCell ref="M2278:O2278"/>
    <mergeCell ref="M2279:O2280"/>
    <mergeCell ref="C2281:G2281"/>
    <mergeCell ref="I2281:O2281"/>
    <mergeCell ref="C2282:G2282"/>
    <mergeCell ref="I2282:O2282"/>
    <mergeCell ref="C2283:G2283"/>
    <mergeCell ref="I2283:O2283"/>
    <mergeCell ref="C2284:G2284"/>
    <mergeCell ref="I2284:O2284"/>
    <mergeCell ref="C2285:G2285"/>
    <mergeCell ref="I2285:O2285"/>
    <mergeCell ref="C2289:D2289"/>
    <mergeCell ref="I2289:J2289"/>
    <mergeCell ref="L2289:M2289"/>
    <mergeCell ref="C2290:D2290"/>
    <mergeCell ref="I2290:J2290"/>
    <mergeCell ref="L2290:M2290"/>
    <mergeCell ref="C2291:D2291"/>
    <mergeCell ref="I2291:J2291"/>
    <mergeCell ref="L2291:M2291"/>
    <mergeCell ref="C2286:G2286"/>
    <mergeCell ref="I2286:O2286"/>
    <mergeCell ref="C2287:D2287"/>
    <mergeCell ref="I2287:J2287"/>
    <mergeCell ref="L2287:M2287"/>
    <mergeCell ref="O2287:O2288"/>
    <mergeCell ref="C2288:D2288"/>
    <mergeCell ref="I2288:J2288"/>
    <mergeCell ref="L2288:M2288"/>
    <mergeCell ref="C2295:E2296"/>
    <mergeCell ref="F2295:G2295"/>
    <mergeCell ref="H2295:I2295"/>
    <mergeCell ref="J2295:K2295"/>
    <mergeCell ref="F2296:G2296"/>
    <mergeCell ref="H2296:I2296"/>
    <mergeCell ref="J2296:K2296"/>
    <mergeCell ref="C2297:I2297"/>
    <mergeCell ref="J2297:L2297"/>
    <mergeCell ref="C2292:D2292"/>
    <mergeCell ref="I2292:J2292"/>
    <mergeCell ref="L2292:M2292"/>
    <mergeCell ref="C2293:D2293"/>
    <mergeCell ref="I2293:J2293"/>
    <mergeCell ref="L2293:M2293"/>
    <mergeCell ref="C2294:D2294"/>
    <mergeCell ref="I2294:J2294"/>
    <mergeCell ref="L2294:M2294"/>
    <mergeCell ref="C2319:G2319"/>
    <mergeCell ref="C2301:E2301"/>
    <mergeCell ref="F2301:H2301"/>
    <mergeCell ref="J2301:O2301"/>
    <mergeCell ref="C2302:E2302"/>
    <mergeCell ref="F2302:H2302"/>
    <mergeCell ref="J2302:L2303"/>
    <mergeCell ref="M2302:O2303"/>
    <mergeCell ref="C2303:I2303"/>
    <mergeCell ref="D2304:E2304"/>
    <mergeCell ref="F2304:I2304"/>
    <mergeCell ref="J2304:O2306"/>
    <mergeCell ref="D2305:E2305"/>
    <mergeCell ref="F2305:I2305"/>
    <mergeCell ref="D2306:E2306"/>
    <mergeCell ref="F2306:I2306"/>
    <mergeCell ref="N2297:O2297"/>
    <mergeCell ref="C2298:E2299"/>
    <mergeCell ref="F2298:H2299"/>
    <mergeCell ref="J2298:L2298"/>
    <mergeCell ref="N2298:O2298"/>
    <mergeCell ref="J2299:L2299"/>
    <mergeCell ref="M2299:O2299"/>
    <mergeCell ref="C2300:E2300"/>
    <mergeCell ref="F2300:H2300"/>
    <mergeCell ref="J2300:L2300"/>
    <mergeCell ref="M2300:O2300"/>
    <mergeCell ref="I2319:O2319"/>
    <mergeCell ref="C2320:G2320"/>
    <mergeCell ref="I2320:O2320"/>
    <mergeCell ref="C2321:G2321"/>
    <mergeCell ref="I2321:O2321"/>
    <mergeCell ref="C2322:G2322"/>
    <mergeCell ref="I2322:O2322"/>
    <mergeCell ref="C2323:G2323"/>
    <mergeCell ref="I2323:O2323"/>
    <mergeCell ref="D2307:E2307"/>
    <mergeCell ref="F2307:I2307"/>
    <mergeCell ref="J2307:O2309"/>
    <mergeCell ref="D2308:E2308"/>
    <mergeCell ref="F2308:I2308"/>
    <mergeCell ref="D2309:E2309"/>
    <mergeCell ref="F2309:I2309"/>
    <mergeCell ref="A2310:P2310"/>
    <mergeCell ref="B2312:O2312"/>
    <mergeCell ref="P2312:P2346"/>
    <mergeCell ref="A2313:A2346"/>
    <mergeCell ref="B2313:B2314"/>
    <mergeCell ref="C2313:C2314"/>
    <mergeCell ref="D2313:O2313"/>
    <mergeCell ref="D2314:O2314"/>
    <mergeCell ref="B2315:B2317"/>
    <mergeCell ref="C2315:H2317"/>
    <mergeCell ref="I2315:K2317"/>
    <mergeCell ref="L2315:L2317"/>
    <mergeCell ref="M2315:O2315"/>
    <mergeCell ref="M2316:O2317"/>
    <mergeCell ref="C2318:G2318"/>
    <mergeCell ref="I2318:O2318"/>
    <mergeCell ref="C2327:D2327"/>
    <mergeCell ref="I2327:J2327"/>
    <mergeCell ref="L2327:M2327"/>
    <mergeCell ref="C2328:D2328"/>
    <mergeCell ref="I2328:J2328"/>
    <mergeCell ref="L2328:M2328"/>
    <mergeCell ref="C2329:D2329"/>
    <mergeCell ref="I2329:J2329"/>
    <mergeCell ref="L2329:M2329"/>
    <mergeCell ref="C2324:D2324"/>
    <mergeCell ref="I2324:J2324"/>
    <mergeCell ref="L2324:M2324"/>
    <mergeCell ref="O2324:O2325"/>
    <mergeCell ref="C2325:D2325"/>
    <mergeCell ref="I2325:J2325"/>
    <mergeCell ref="L2325:M2325"/>
    <mergeCell ref="C2326:D2326"/>
    <mergeCell ref="I2326:J2326"/>
    <mergeCell ref="L2326:M2326"/>
    <mergeCell ref="C2334:I2334"/>
    <mergeCell ref="J2334:L2334"/>
    <mergeCell ref="N2334:O2334"/>
    <mergeCell ref="C2335:E2336"/>
    <mergeCell ref="F2335:H2336"/>
    <mergeCell ref="J2335:L2335"/>
    <mergeCell ref="N2335:O2335"/>
    <mergeCell ref="J2336:L2336"/>
    <mergeCell ref="M2336:O2336"/>
    <mergeCell ref="C2330:D2330"/>
    <mergeCell ref="I2330:J2330"/>
    <mergeCell ref="L2330:M2330"/>
    <mergeCell ref="C2331:D2331"/>
    <mergeCell ref="I2331:J2331"/>
    <mergeCell ref="L2331:M2331"/>
    <mergeCell ref="C2332:E2333"/>
    <mergeCell ref="F2332:G2332"/>
    <mergeCell ref="H2332:I2332"/>
    <mergeCell ref="J2332:K2332"/>
    <mergeCell ref="F2333:G2333"/>
    <mergeCell ref="H2333:I2333"/>
    <mergeCell ref="J2333:K2333"/>
    <mergeCell ref="D2341:E2341"/>
    <mergeCell ref="F2341:I2341"/>
    <mergeCell ref="J2341:O2343"/>
    <mergeCell ref="D2342:E2342"/>
    <mergeCell ref="F2342:I2342"/>
    <mergeCell ref="D2343:E2343"/>
    <mergeCell ref="F2343:I2343"/>
    <mergeCell ref="D2344:E2344"/>
    <mergeCell ref="F2344:I2344"/>
    <mergeCell ref="J2344:O2346"/>
    <mergeCell ref="D2345:E2345"/>
    <mergeCell ref="F2345:I2345"/>
    <mergeCell ref="D2346:E2346"/>
    <mergeCell ref="F2346:I2346"/>
    <mergeCell ref="C2337:E2337"/>
    <mergeCell ref="F2337:H2337"/>
    <mergeCell ref="J2337:L2337"/>
    <mergeCell ref="M2337:O2337"/>
    <mergeCell ref="C2338:E2338"/>
    <mergeCell ref="F2338:H2338"/>
    <mergeCell ref="J2338:O2338"/>
    <mergeCell ref="C2339:E2339"/>
    <mergeCell ref="F2339:H2339"/>
    <mergeCell ref="J2339:L2340"/>
    <mergeCell ref="M2339:O2340"/>
    <mergeCell ref="C2340:I2340"/>
    <mergeCell ref="A2347:P2347"/>
    <mergeCell ref="B2348:O2348"/>
    <mergeCell ref="P2348:P2382"/>
    <mergeCell ref="A2349:A2382"/>
    <mergeCell ref="B2349:B2350"/>
    <mergeCell ref="C2349:C2350"/>
    <mergeCell ref="D2349:O2349"/>
    <mergeCell ref="D2350:O2350"/>
    <mergeCell ref="B2351:B2353"/>
    <mergeCell ref="C2351:H2353"/>
    <mergeCell ref="I2351:K2353"/>
    <mergeCell ref="L2351:L2353"/>
    <mergeCell ref="M2351:O2351"/>
    <mergeCell ref="M2352:O2353"/>
    <mergeCell ref="C2354:G2354"/>
    <mergeCell ref="I2354:O2354"/>
    <mergeCell ref="C2355:G2355"/>
    <mergeCell ref="I2355:O2355"/>
    <mergeCell ref="C2356:G2356"/>
    <mergeCell ref="I2356:O2356"/>
    <mergeCell ref="C2357:G2357"/>
    <mergeCell ref="I2357:O2357"/>
    <mergeCell ref="C2358:G2358"/>
    <mergeCell ref="I2358:O2358"/>
    <mergeCell ref="C2362:D2362"/>
    <mergeCell ref="I2362:J2362"/>
    <mergeCell ref="L2362:M2362"/>
    <mergeCell ref="C2363:D2363"/>
    <mergeCell ref="I2363:J2363"/>
    <mergeCell ref="L2363:M2363"/>
    <mergeCell ref="C2364:D2364"/>
    <mergeCell ref="I2364:J2364"/>
    <mergeCell ref="L2364:M2364"/>
    <mergeCell ref="C2359:G2359"/>
    <mergeCell ref="I2359:O2359"/>
    <mergeCell ref="C2360:D2360"/>
    <mergeCell ref="I2360:J2360"/>
    <mergeCell ref="L2360:M2360"/>
    <mergeCell ref="O2360:O2361"/>
    <mergeCell ref="C2361:D2361"/>
    <mergeCell ref="I2361:J2361"/>
    <mergeCell ref="L2361:M2361"/>
    <mergeCell ref="C2368:E2369"/>
    <mergeCell ref="F2368:G2368"/>
    <mergeCell ref="H2368:I2368"/>
    <mergeCell ref="J2368:K2368"/>
    <mergeCell ref="F2369:G2369"/>
    <mergeCell ref="H2369:I2369"/>
    <mergeCell ref="J2369:K2369"/>
    <mergeCell ref="C2370:I2370"/>
    <mergeCell ref="J2370:L2370"/>
    <mergeCell ref="C2365:D2365"/>
    <mergeCell ref="I2365:J2365"/>
    <mergeCell ref="L2365:M2365"/>
    <mergeCell ref="C2366:D2366"/>
    <mergeCell ref="I2366:J2366"/>
    <mergeCell ref="L2366:M2366"/>
    <mergeCell ref="C2367:D2367"/>
    <mergeCell ref="I2367:J2367"/>
    <mergeCell ref="L2367:M2367"/>
    <mergeCell ref="C2392:G2392"/>
    <mergeCell ref="C2374:E2374"/>
    <mergeCell ref="F2374:H2374"/>
    <mergeCell ref="J2374:O2374"/>
    <mergeCell ref="C2375:E2375"/>
    <mergeCell ref="F2375:H2375"/>
    <mergeCell ref="J2375:L2376"/>
    <mergeCell ref="M2375:O2376"/>
    <mergeCell ref="C2376:I2376"/>
    <mergeCell ref="D2377:E2377"/>
    <mergeCell ref="F2377:I2377"/>
    <mergeCell ref="J2377:O2379"/>
    <mergeCell ref="D2378:E2378"/>
    <mergeCell ref="F2378:I2378"/>
    <mergeCell ref="D2379:E2379"/>
    <mergeCell ref="F2379:I2379"/>
    <mergeCell ref="N2370:O2370"/>
    <mergeCell ref="C2371:E2372"/>
    <mergeCell ref="F2371:H2372"/>
    <mergeCell ref="J2371:L2371"/>
    <mergeCell ref="N2371:O2371"/>
    <mergeCell ref="J2372:L2372"/>
    <mergeCell ref="M2372:O2372"/>
    <mergeCell ref="C2373:E2373"/>
    <mergeCell ref="F2373:H2373"/>
    <mergeCell ref="J2373:L2373"/>
    <mergeCell ref="M2373:O2373"/>
    <mergeCell ref="I2392:O2392"/>
    <mergeCell ref="C2393:G2393"/>
    <mergeCell ref="I2393:O2393"/>
    <mergeCell ref="C2394:G2394"/>
    <mergeCell ref="I2394:O2394"/>
    <mergeCell ref="C2395:G2395"/>
    <mergeCell ref="I2395:O2395"/>
    <mergeCell ref="C2396:G2396"/>
    <mergeCell ref="I2396:O2396"/>
    <mergeCell ref="D2380:E2380"/>
    <mergeCell ref="F2380:I2380"/>
    <mergeCell ref="J2380:O2382"/>
    <mergeCell ref="D2381:E2381"/>
    <mergeCell ref="F2381:I2381"/>
    <mergeCell ref="D2382:E2382"/>
    <mergeCell ref="F2382:I2382"/>
    <mergeCell ref="A2383:P2383"/>
    <mergeCell ref="B2385:O2385"/>
    <mergeCell ref="P2385:P2419"/>
    <mergeCell ref="A2386:A2419"/>
    <mergeCell ref="B2386:B2387"/>
    <mergeCell ref="C2386:C2387"/>
    <mergeCell ref="D2386:O2386"/>
    <mergeCell ref="D2387:O2387"/>
    <mergeCell ref="B2388:B2390"/>
    <mergeCell ref="C2388:H2390"/>
    <mergeCell ref="I2388:K2390"/>
    <mergeCell ref="L2388:L2390"/>
    <mergeCell ref="M2388:O2388"/>
    <mergeCell ref="M2389:O2390"/>
    <mergeCell ref="C2391:G2391"/>
    <mergeCell ref="I2391:O2391"/>
    <mergeCell ref="C2400:D2400"/>
    <mergeCell ref="I2400:J2400"/>
    <mergeCell ref="L2400:M2400"/>
    <mergeCell ref="C2401:D2401"/>
    <mergeCell ref="I2401:J2401"/>
    <mergeCell ref="L2401:M2401"/>
    <mergeCell ref="C2402:D2402"/>
    <mergeCell ref="I2402:J2402"/>
    <mergeCell ref="L2402:M2402"/>
    <mergeCell ref="C2397:D2397"/>
    <mergeCell ref="I2397:J2397"/>
    <mergeCell ref="L2397:M2397"/>
    <mergeCell ref="O2397:O2398"/>
    <mergeCell ref="C2398:D2398"/>
    <mergeCell ref="I2398:J2398"/>
    <mergeCell ref="L2398:M2398"/>
    <mergeCell ref="C2399:D2399"/>
    <mergeCell ref="I2399:J2399"/>
    <mergeCell ref="L2399:M2399"/>
    <mergeCell ref="C2407:I2407"/>
    <mergeCell ref="J2407:L2407"/>
    <mergeCell ref="N2407:O2407"/>
    <mergeCell ref="C2408:E2409"/>
    <mergeCell ref="F2408:H2409"/>
    <mergeCell ref="J2408:L2408"/>
    <mergeCell ref="N2408:O2408"/>
    <mergeCell ref="J2409:L2409"/>
    <mergeCell ref="M2409:O2409"/>
    <mergeCell ref="C2403:D2403"/>
    <mergeCell ref="I2403:J2403"/>
    <mergeCell ref="L2403:M2403"/>
    <mergeCell ref="C2404:D2404"/>
    <mergeCell ref="I2404:J2404"/>
    <mergeCell ref="L2404:M2404"/>
    <mergeCell ref="C2405:E2406"/>
    <mergeCell ref="F2405:G2405"/>
    <mergeCell ref="H2405:I2405"/>
    <mergeCell ref="J2405:K2405"/>
    <mergeCell ref="F2406:G2406"/>
    <mergeCell ref="H2406:I2406"/>
    <mergeCell ref="J2406:K2406"/>
    <mergeCell ref="D2414:E2414"/>
    <mergeCell ref="F2414:I2414"/>
    <mergeCell ref="J2414:O2416"/>
    <mergeCell ref="D2415:E2415"/>
    <mergeCell ref="F2415:I2415"/>
    <mergeCell ref="D2416:E2416"/>
    <mergeCell ref="F2416:I2416"/>
    <mergeCell ref="D2417:E2417"/>
    <mergeCell ref="F2417:I2417"/>
    <mergeCell ref="J2417:O2419"/>
    <mergeCell ref="D2418:E2418"/>
    <mergeCell ref="F2418:I2418"/>
    <mergeCell ref="D2419:E2419"/>
    <mergeCell ref="F2419:I2419"/>
    <mergeCell ref="C2410:E2410"/>
    <mergeCell ref="F2410:H2410"/>
    <mergeCell ref="J2410:L2410"/>
    <mergeCell ref="M2410:O2410"/>
    <mergeCell ref="C2411:E2411"/>
    <mergeCell ref="F2411:H2411"/>
    <mergeCell ref="J2411:O2411"/>
    <mergeCell ref="C2412:E2412"/>
    <mergeCell ref="F2412:H2412"/>
    <mergeCell ref="J2412:L2413"/>
    <mergeCell ref="M2412:O2413"/>
    <mergeCell ref="C2413:I2413"/>
    <mergeCell ref="A2420:P2420"/>
    <mergeCell ref="B2422:O2422"/>
    <mergeCell ref="P2422:P2456"/>
    <mergeCell ref="A2423:A2456"/>
    <mergeCell ref="B2423:B2424"/>
    <mergeCell ref="C2423:C2424"/>
    <mergeCell ref="D2423:O2423"/>
    <mergeCell ref="D2424:O2424"/>
    <mergeCell ref="B2425:B2427"/>
    <mergeCell ref="C2425:H2427"/>
    <mergeCell ref="I2425:K2427"/>
    <mergeCell ref="L2425:L2427"/>
    <mergeCell ref="M2425:O2425"/>
    <mergeCell ref="M2426:O2427"/>
    <mergeCell ref="C2428:G2428"/>
    <mergeCell ref="I2428:O2428"/>
    <mergeCell ref="C2429:G2429"/>
    <mergeCell ref="I2429:O2429"/>
    <mergeCell ref="C2430:G2430"/>
    <mergeCell ref="I2430:O2430"/>
    <mergeCell ref="C2431:G2431"/>
    <mergeCell ref="I2431:O2431"/>
    <mergeCell ref="C2432:G2432"/>
    <mergeCell ref="I2432:O2432"/>
    <mergeCell ref="C2436:D2436"/>
    <mergeCell ref="I2436:J2436"/>
    <mergeCell ref="L2436:M2436"/>
    <mergeCell ref="C2437:D2437"/>
    <mergeCell ref="I2437:J2437"/>
    <mergeCell ref="L2437:M2437"/>
    <mergeCell ref="C2438:D2438"/>
    <mergeCell ref="I2438:J2438"/>
    <mergeCell ref="L2438:M2438"/>
    <mergeCell ref="C2433:G2433"/>
    <mergeCell ref="I2433:O2433"/>
    <mergeCell ref="C2434:D2434"/>
    <mergeCell ref="I2434:J2434"/>
    <mergeCell ref="L2434:M2434"/>
    <mergeCell ref="O2434:O2435"/>
    <mergeCell ref="C2435:D2435"/>
    <mergeCell ref="I2435:J2435"/>
    <mergeCell ref="L2435:M2435"/>
    <mergeCell ref="C2442:E2443"/>
    <mergeCell ref="F2442:G2442"/>
    <mergeCell ref="H2442:I2442"/>
    <mergeCell ref="J2442:K2442"/>
    <mergeCell ref="F2443:G2443"/>
    <mergeCell ref="H2443:I2443"/>
    <mergeCell ref="J2443:K2443"/>
    <mergeCell ref="C2444:I2444"/>
    <mergeCell ref="J2444:L2444"/>
    <mergeCell ref="C2439:D2439"/>
    <mergeCell ref="I2439:J2439"/>
    <mergeCell ref="L2439:M2439"/>
    <mergeCell ref="C2440:D2440"/>
    <mergeCell ref="I2440:J2440"/>
    <mergeCell ref="L2440:M2440"/>
    <mergeCell ref="C2441:D2441"/>
    <mergeCell ref="I2441:J2441"/>
    <mergeCell ref="L2441:M2441"/>
    <mergeCell ref="C2466:G2466"/>
    <mergeCell ref="C2448:E2448"/>
    <mergeCell ref="F2448:H2448"/>
    <mergeCell ref="J2448:O2448"/>
    <mergeCell ref="C2449:E2449"/>
    <mergeCell ref="F2449:H2449"/>
    <mergeCell ref="J2449:L2450"/>
    <mergeCell ref="M2449:O2450"/>
    <mergeCell ref="C2450:I2450"/>
    <mergeCell ref="D2451:E2451"/>
    <mergeCell ref="F2451:I2451"/>
    <mergeCell ref="J2451:O2453"/>
    <mergeCell ref="D2452:E2452"/>
    <mergeCell ref="F2452:I2452"/>
    <mergeCell ref="D2453:E2453"/>
    <mergeCell ref="F2453:I2453"/>
    <mergeCell ref="N2444:O2444"/>
    <mergeCell ref="C2445:E2446"/>
    <mergeCell ref="F2445:H2446"/>
    <mergeCell ref="J2445:L2445"/>
    <mergeCell ref="N2445:O2445"/>
    <mergeCell ref="J2446:L2446"/>
    <mergeCell ref="M2446:O2446"/>
    <mergeCell ref="C2447:E2447"/>
    <mergeCell ref="F2447:H2447"/>
    <mergeCell ref="J2447:L2447"/>
    <mergeCell ref="M2447:O2447"/>
    <mergeCell ref="I2466:O2466"/>
    <mergeCell ref="C2467:G2467"/>
    <mergeCell ref="I2467:O2467"/>
    <mergeCell ref="C2468:G2468"/>
    <mergeCell ref="I2468:O2468"/>
    <mergeCell ref="C2469:G2469"/>
    <mergeCell ref="I2469:O2469"/>
    <mergeCell ref="C2470:G2470"/>
    <mergeCell ref="I2470:O2470"/>
    <mergeCell ref="D2454:E2454"/>
    <mergeCell ref="F2454:I2454"/>
    <mergeCell ref="J2454:O2456"/>
    <mergeCell ref="D2455:E2455"/>
    <mergeCell ref="F2455:I2455"/>
    <mergeCell ref="D2456:E2456"/>
    <mergeCell ref="F2456:I2456"/>
    <mergeCell ref="A2457:P2457"/>
    <mergeCell ref="B2459:O2459"/>
    <mergeCell ref="P2459:P2493"/>
    <mergeCell ref="A2460:A2493"/>
    <mergeCell ref="B2460:B2461"/>
    <mergeCell ref="C2460:C2461"/>
    <mergeCell ref="D2460:O2460"/>
    <mergeCell ref="D2461:O2461"/>
    <mergeCell ref="B2462:B2464"/>
    <mergeCell ref="C2462:H2464"/>
    <mergeCell ref="I2462:K2464"/>
    <mergeCell ref="L2462:L2464"/>
    <mergeCell ref="M2462:O2462"/>
    <mergeCell ref="M2463:O2464"/>
    <mergeCell ref="C2465:G2465"/>
    <mergeCell ref="I2465:O2465"/>
    <mergeCell ref="C2474:D2474"/>
    <mergeCell ref="I2474:J2474"/>
    <mergeCell ref="L2474:M2474"/>
    <mergeCell ref="C2475:D2475"/>
    <mergeCell ref="I2475:J2475"/>
    <mergeCell ref="L2475:M2475"/>
    <mergeCell ref="C2476:D2476"/>
    <mergeCell ref="I2476:J2476"/>
    <mergeCell ref="L2476:M2476"/>
    <mergeCell ref="C2471:D2471"/>
    <mergeCell ref="I2471:J2471"/>
    <mergeCell ref="L2471:M2471"/>
    <mergeCell ref="O2471:O2472"/>
    <mergeCell ref="C2472:D2472"/>
    <mergeCell ref="I2472:J2472"/>
    <mergeCell ref="L2472:M2472"/>
    <mergeCell ref="C2473:D2473"/>
    <mergeCell ref="I2473:J2473"/>
    <mergeCell ref="L2473:M2473"/>
    <mergeCell ref="C2481:I2481"/>
    <mergeCell ref="J2481:L2481"/>
    <mergeCell ref="N2481:O2481"/>
    <mergeCell ref="C2482:E2483"/>
    <mergeCell ref="F2482:H2483"/>
    <mergeCell ref="J2482:L2482"/>
    <mergeCell ref="N2482:O2482"/>
    <mergeCell ref="J2483:L2483"/>
    <mergeCell ref="M2483:O2483"/>
    <mergeCell ref="C2477:D2477"/>
    <mergeCell ref="I2477:J2477"/>
    <mergeCell ref="L2477:M2477"/>
    <mergeCell ref="C2478:D2478"/>
    <mergeCell ref="I2478:J2478"/>
    <mergeCell ref="L2478:M2478"/>
    <mergeCell ref="C2479:E2480"/>
    <mergeCell ref="F2479:G2479"/>
    <mergeCell ref="H2479:I2479"/>
    <mergeCell ref="J2479:K2479"/>
    <mergeCell ref="F2480:G2480"/>
    <mergeCell ref="H2480:I2480"/>
    <mergeCell ref="J2480:K2480"/>
    <mergeCell ref="D2488:E2488"/>
    <mergeCell ref="F2488:I2488"/>
    <mergeCell ref="J2488:O2490"/>
    <mergeCell ref="D2489:E2489"/>
    <mergeCell ref="F2489:I2489"/>
    <mergeCell ref="D2490:E2490"/>
    <mergeCell ref="F2490:I2490"/>
    <mergeCell ref="D2491:E2491"/>
    <mergeCell ref="F2491:I2491"/>
    <mergeCell ref="J2491:O2493"/>
    <mergeCell ref="D2492:E2492"/>
    <mergeCell ref="F2492:I2492"/>
    <mergeCell ref="D2493:E2493"/>
    <mergeCell ref="F2493:I2493"/>
    <mergeCell ref="C2484:E2484"/>
    <mergeCell ref="F2484:H2484"/>
    <mergeCell ref="J2484:L2484"/>
    <mergeCell ref="M2484:O2484"/>
    <mergeCell ref="C2485:E2485"/>
    <mergeCell ref="F2485:H2485"/>
    <mergeCell ref="J2485:O2485"/>
    <mergeCell ref="C2486:E2486"/>
    <mergeCell ref="F2486:H2486"/>
    <mergeCell ref="J2486:L2487"/>
    <mergeCell ref="M2486:O2487"/>
    <mergeCell ref="C2487:I2487"/>
    <mergeCell ref="A2494:P2494"/>
    <mergeCell ref="B2495:O2495"/>
    <mergeCell ref="P2495:P2529"/>
    <mergeCell ref="A2496:A2529"/>
    <mergeCell ref="B2496:B2497"/>
    <mergeCell ref="C2496:C2497"/>
    <mergeCell ref="D2496:O2496"/>
    <mergeCell ref="D2497:O2497"/>
    <mergeCell ref="B2498:B2500"/>
    <mergeCell ref="C2498:H2500"/>
    <mergeCell ref="I2498:K2500"/>
    <mergeCell ref="L2498:L2500"/>
    <mergeCell ref="M2498:O2498"/>
    <mergeCell ref="M2499:O2500"/>
    <mergeCell ref="C2501:G2501"/>
    <mergeCell ref="I2501:O2501"/>
    <mergeCell ref="C2502:G2502"/>
    <mergeCell ref="I2502:O2502"/>
    <mergeCell ref="C2503:G2503"/>
    <mergeCell ref="I2503:O2503"/>
    <mergeCell ref="C2504:G2504"/>
    <mergeCell ref="I2504:O2504"/>
    <mergeCell ref="C2505:G2505"/>
    <mergeCell ref="I2505:O2505"/>
    <mergeCell ref="C2509:D2509"/>
    <mergeCell ref="I2509:J2509"/>
    <mergeCell ref="L2509:M2509"/>
    <mergeCell ref="C2510:D2510"/>
    <mergeCell ref="I2510:J2510"/>
    <mergeCell ref="L2510:M2510"/>
    <mergeCell ref="C2511:D2511"/>
    <mergeCell ref="I2511:J2511"/>
    <mergeCell ref="L2511:M2511"/>
    <mergeCell ref="C2506:G2506"/>
    <mergeCell ref="I2506:O2506"/>
    <mergeCell ref="C2507:D2507"/>
    <mergeCell ref="I2507:J2507"/>
    <mergeCell ref="L2507:M2507"/>
    <mergeCell ref="O2507:O2508"/>
    <mergeCell ref="C2508:D2508"/>
    <mergeCell ref="I2508:J2508"/>
    <mergeCell ref="L2508:M2508"/>
    <mergeCell ref="C2515:E2516"/>
    <mergeCell ref="F2515:G2515"/>
    <mergeCell ref="H2515:I2515"/>
    <mergeCell ref="J2515:K2515"/>
    <mergeCell ref="F2516:G2516"/>
    <mergeCell ref="H2516:I2516"/>
    <mergeCell ref="J2516:K2516"/>
    <mergeCell ref="C2517:I2517"/>
    <mergeCell ref="J2517:L2517"/>
    <mergeCell ref="C2512:D2512"/>
    <mergeCell ref="I2512:J2512"/>
    <mergeCell ref="L2512:M2512"/>
    <mergeCell ref="C2513:D2513"/>
    <mergeCell ref="I2513:J2513"/>
    <mergeCell ref="L2513:M2513"/>
    <mergeCell ref="C2514:D2514"/>
    <mergeCell ref="I2514:J2514"/>
    <mergeCell ref="L2514:M2514"/>
    <mergeCell ref="C2539:G2539"/>
    <mergeCell ref="C2521:E2521"/>
    <mergeCell ref="F2521:H2521"/>
    <mergeCell ref="J2521:O2521"/>
    <mergeCell ref="C2522:E2522"/>
    <mergeCell ref="F2522:H2522"/>
    <mergeCell ref="J2522:L2523"/>
    <mergeCell ref="M2522:O2523"/>
    <mergeCell ref="C2523:I2523"/>
    <mergeCell ref="D2524:E2524"/>
    <mergeCell ref="F2524:I2524"/>
    <mergeCell ref="J2524:O2526"/>
    <mergeCell ref="D2525:E2525"/>
    <mergeCell ref="F2525:I2525"/>
    <mergeCell ref="D2526:E2526"/>
    <mergeCell ref="F2526:I2526"/>
    <mergeCell ref="N2517:O2517"/>
    <mergeCell ref="C2518:E2519"/>
    <mergeCell ref="F2518:H2519"/>
    <mergeCell ref="J2518:L2518"/>
    <mergeCell ref="N2518:O2518"/>
    <mergeCell ref="J2519:L2519"/>
    <mergeCell ref="M2519:O2519"/>
    <mergeCell ref="C2520:E2520"/>
    <mergeCell ref="F2520:H2520"/>
    <mergeCell ref="J2520:L2520"/>
    <mergeCell ref="M2520:O2520"/>
    <mergeCell ref="I2539:O2539"/>
    <mergeCell ref="C2540:G2540"/>
    <mergeCell ref="I2540:O2540"/>
    <mergeCell ref="C2541:G2541"/>
    <mergeCell ref="I2541:O2541"/>
    <mergeCell ref="C2542:G2542"/>
    <mergeCell ref="I2542:O2542"/>
    <mergeCell ref="C2543:G2543"/>
    <mergeCell ref="I2543:O2543"/>
    <mergeCell ref="D2527:E2527"/>
    <mergeCell ref="F2527:I2527"/>
    <mergeCell ref="J2527:O2529"/>
    <mergeCell ref="D2528:E2528"/>
    <mergeCell ref="F2528:I2528"/>
    <mergeCell ref="D2529:E2529"/>
    <mergeCell ref="F2529:I2529"/>
    <mergeCell ref="A2530:P2530"/>
    <mergeCell ref="B2532:O2532"/>
    <mergeCell ref="P2532:P2566"/>
    <mergeCell ref="A2533:A2566"/>
    <mergeCell ref="B2533:B2534"/>
    <mergeCell ref="C2533:C2534"/>
    <mergeCell ref="D2533:O2533"/>
    <mergeCell ref="D2534:O2534"/>
    <mergeCell ref="B2535:B2537"/>
    <mergeCell ref="C2535:H2537"/>
    <mergeCell ref="I2535:K2537"/>
    <mergeCell ref="L2535:L2537"/>
    <mergeCell ref="M2535:O2535"/>
    <mergeCell ref="M2536:O2537"/>
    <mergeCell ref="C2538:G2538"/>
    <mergeCell ref="I2538:O2538"/>
    <mergeCell ref="C2547:D2547"/>
    <mergeCell ref="I2547:J2547"/>
    <mergeCell ref="L2547:M2547"/>
    <mergeCell ref="C2548:D2548"/>
    <mergeCell ref="I2548:J2548"/>
    <mergeCell ref="L2548:M2548"/>
    <mergeCell ref="C2549:D2549"/>
    <mergeCell ref="I2549:J2549"/>
    <mergeCell ref="L2549:M2549"/>
    <mergeCell ref="C2544:D2544"/>
    <mergeCell ref="I2544:J2544"/>
    <mergeCell ref="L2544:M2544"/>
    <mergeCell ref="O2544:O2545"/>
    <mergeCell ref="C2545:D2545"/>
    <mergeCell ref="I2545:J2545"/>
    <mergeCell ref="L2545:M2545"/>
    <mergeCell ref="C2546:D2546"/>
    <mergeCell ref="I2546:J2546"/>
    <mergeCell ref="L2546:M2546"/>
    <mergeCell ref="C2554:I2554"/>
    <mergeCell ref="J2554:L2554"/>
    <mergeCell ref="N2554:O2554"/>
    <mergeCell ref="C2555:E2556"/>
    <mergeCell ref="F2555:H2556"/>
    <mergeCell ref="J2555:L2555"/>
    <mergeCell ref="N2555:O2555"/>
    <mergeCell ref="J2556:L2556"/>
    <mergeCell ref="M2556:O2556"/>
    <mergeCell ref="C2550:D2550"/>
    <mergeCell ref="I2550:J2550"/>
    <mergeCell ref="L2550:M2550"/>
    <mergeCell ref="C2551:D2551"/>
    <mergeCell ref="I2551:J2551"/>
    <mergeCell ref="L2551:M2551"/>
    <mergeCell ref="C2552:E2553"/>
    <mergeCell ref="F2552:G2552"/>
    <mergeCell ref="H2552:I2552"/>
    <mergeCell ref="J2552:K2552"/>
    <mergeCell ref="F2553:G2553"/>
    <mergeCell ref="H2553:I2553"/>
    <mergeCell ref="J2553:K2553"/>
    <mergeCell ref="D2561:E2561"/>
    <mergeCell ref="F2561:I2561"/>
    <mergeCell ref="J2561:O2563"/>
    <mergeCell ref="D2562:E2562"/>
    <mergeCell ref="F2562:I2562"/>
    <mergeCell ref="D2563:E2563"/>
    <mergeCell ref="F2563:I2563"/>
    <mergeCell ref="D2564:E2564"/>
    <mergeCell ref="F2564:I2564"/>
    <mergeCell ref="J2564:O2566"/>
    <mergeCell ref="D2565:E2565"/>
    <mergeCell ref="F2565:I2565"/>
    <mergeCell ref="D2566:E2566"/>
    <mergeCell ref="F2566:I2566"/>
    <mergeCell ref="C2557:E2557"/>
    <mergeCell ref="F2557:H2557"/>
    <mergeCell ref="J2557:L2557"/>
    <mergeCell ref="M2557:O2557"/>
    <mergeCell ref="C2558:E2558"/>
    <mergeCell ref="F2558:H2558"/>
    <mergeCell ref="J2558:O2558"/>
    <mergeCell ref="C2559:E2559"/>
    <mergeCell ref="F2559:H2559"/>
    <mergeCell ref="J2559:L2560"/>
    <mergeCell ref="M2559:O2560"/>
    <mergeCell ref="C2560:I2560"/>
    <mergeCell ref="A2567:P2567"/>
    <mergeCell ref="B2568:O2568"/>
    <mergeCell ref="P2568:P2602"/>
    <mergeCell ref="A2569:A2602"/>
    <mergeCell ref="B2569:B2570"/>
    <mergeCell ref="C2569:C2570"/>
    <mergeCell ref="D2569:O2569"/>
    <mergeCell ref="D2570:O2570"/>
    <mergeCell ref="B2571:B2573"/>
    <mergeCell ref="C2571:H2573"/>
    <mergeCell ref="I2571:K2573"/>
    <mergeCell ref="L2571:L2573"/>
    <mergeCell ref="M2571:O2571"/>
    <mergeCell ref="M2572:O2573"/>
    <mergeCell ref="C2574:G2574"/>
    <mergeCell ref="I2574:O2574"/>
    <mergeCell ref="C2575:G2575"/>
    <mergeCell ref="I2575:O2575"/>
    <mergeCell ref="C2576:G2576"/>
    <mergeCell ref="I2576:O2576"/>
    <mergeCell ref="C2577:G2577"/>
    <mergeCell ref="I2577:O2577"/>
    <mergeCell ref="C2578:G2578"/>
    <mergeCell ref="I2578:O2578"/>
    <mergeCell ref="C2582:D2582"/>
    <mergeCell ref="I2582:J2582"/>
    <mergeCell ref="L2582:M2582"/>
    <mergeCell ref="C2583:D2583"/>
    <mergeCell ref="I2583:J2583"/>
    <mergeCell ref="L2583:M2583"/>
    <mergeCell ref="C2584:D2584"/>
    <mergeCell ref="I2584:J2584"/>
    <mergeCell ref="L2584:M2584"/>
    <mergeCell ref="C2579:G2579"/>
    <mergeCell ref="I2579:O2579"/>
    <mergeCell ref="C2580:D2580"/>
    <mergeCell ref="I2580:J2580"/>
    <mergeCell ref="L2580:M2580"/>
    <mergeCell ref="O2580:O2581"/>
    <mergeCell ref="C2581:D2581"/>
    <mergeCell ref="I2581:J2581"/>
    <mergeCell ref="L2581:M2581"/>
    <mergeCell ref="C2588:E2589"/>
    <mergeCell ref="F2588:G2588"/>
    <mergeCell ref="H2588:I2588"/>
    <mergeCell ref="J2588:K2588"/>
    <mergeCell ref="F2589:G2589"/>
    <mergeCell ref="H2589:I2589"/>
    <mergeCell ref="J2589:K2589"/>
    <mergeCell ref="C2590:I2590"/>
    <mergeCell ref="J2590:L2590"/>
    <mergeCell ref="C2585:D2585"/>
    <mergeCell ref="I2585:J2585"/>
    <mergeCell ref="L2585:M2585"/>
    <mergeCell ref="C2586:D2586"/>
    <mergeCell ref="I2586:J2586"/>
    <mergeCell ref="L2586:M2586"/>
    <mergeCell ref="C2587:D2587"/>
    <mergeCell ref="I2587:J2587"/>
    <mergeCell ref="L2587:M2587"/>
    <mergeCell ref="C2612:G2612"/>
    <mergeCell ref="C2594:E2594"/>
    <mergeCell ref="F2594:H2594"/>
    <mergeCell ref="J2594:O2594"/>
    <mergeCell ref="C2595:E2595"/>
    <mergeCell ref="F2595:H2595"/>
    <mergeCell ref="J2595:L2596"/>
    <mergeCell ref="M2595:O2596"/>
    <mergeCell ref="C2596:I2596"/>
    <mergeCell ref="D2597:E2597"/>
    <mergeCell ref="F2597:I2597"/>
    <mergeCell ref="J2597:O2599"/>
    <mergeCell ref="D2598:E2598"/>
    <mergeCell ref="F2598:I2598"/>
    <mergeCell ref="D2599:E2599"/>
    <mergeCell ref="F2599:I2599"/>
    <mergeCell ref="N2590:O2590"/>
    <mergeCell ref="C2591:E2592"/>
    <mergeCell ref="F2591:H2592"/>
    <mergeCell ref="J2591:L2591"/>
    <mergeCell ref="N2591:O2591"/>
    <mergeCell ref="J2592:L2592"/>
    <mergeCell ref="M2592:O2592"/>
    <mergeCell ref="C2593:E2593"/>
    <mergeCell ref="F2593:H2593"/>
    <mergeCell ref="J2593:L2593"/>
    <mergeCell ref="M2593:O2593"/>
    <mergeCell ref="I2612:O2612"/>
    <mergeCell ref="C2613:G2613"/>
    <mergeCell ref="I2613:O2613"/>
    <mergeCell ref="C2614:G2614"/>
    <mergeCell ref="I2614:O2614"/>
    <mergeCell ref="C2615:G2615"/>
    <mergeCell ref="I2615:O2615"/>
    <mergeCell ref="C2616:G2616"/>
    <mergeCell ref="I2616:O2616"/>
    <mergeCell ref="D2600:E2600"/>
    <mergeCell ref="F2600:I2600"/>
    <mergeCell ref="J2600:O2602"/>
    <mergeCell ref="D2601:E2601"/>
    <mergeCell ref="F2601:I2601"/>
    <mergeCell ref="D2602:E2602"/>
    <mergeCell ref="F2602:I2602"/>
    <mergeCell ref="A2603:P2603"/>
    <mergeCell ref="B2605:O2605"/>
    <mergeCell ref="P2605:P2639"/>
    <mergeCell ref="A2606:A2639"/>
    <mergeCell ref="B2606:B2607"/>
    <mergeCell ref="C2606:C2607"/>
    <mergeCell ref="D2606:O2606"/>
    <mergeCell ref="D2607:O2607"/>
    <mergeCell ref="B2608:B2610"/>
    <mergeCell ref="C2608:H2610"/>
    <mergeCell ref="I2608:K2610"/>
    <mergeCell ref="L2608:L2610"/>
    <mergeCell ref="M2608:O2608"/>
    <mergeCell ref="M2609:O2610"/>
    <mergeCell ref="C2611:G2611"/>
    <mergeCell ref="I2611:O2611"/>
    <mergeCell ref="C2620:D2620"/>
    <mergeCell ref="I2620:J2620"/>
    <mergeCell ref="L2620:M2620"/>
    <mergeCell ref="C2621:D2621"/>
    <mergeCell ref="I2621:J2621"/>
    <mergeCell ref="L2621:M2621"/>
    <mergeCell ref="C2622:D2622"/>
    <mergeCell ref="I2622:J2622"/>
    <mergeCell ref="L2622:M2622"/>
    <mergeCell ref="C2617:D2617"/>
    <mergeCell ref="I2617:J2617"/>
    <mergeCell ref="L2617:M2617"/>
    <mergeCell ref="O2617:O2618"/>
    <mergeCell ref="C2618:D2618"/>
    <mergeCell ref="I2618:J2618"/>
    <mergeCell ref="L2618:M2618"/>
    <mergeCell ref="C2619:D2619"/>
    <mergeCell ref="I2619:J2619"/>
    <mergeCell ref="L2619:M2619"/>
    <mergeCell ref="C2627:I2627"/>
    <mergeCell ref="J2627:L2627"/>
    <mergeCell ref="N2627:O2627"/>
    <mergeCell ref="C2628:E2629"/>
    <mergeCell ref="F2628:H2629"/>
    <mergeCell ref="J2628:L2628"/>
    <mergeCell ref="N2628:O2628"/>
    <mergeCell ref="J2629:L2629"/>
    <mergeCell ref="M2629:O2629"/>
    <mergeCell ref="C2623:D2623"/>
    <mergeCell ref="I2623:J2623"/>
    <mergeCell ref="L2623:M2623"/>
    <mergeCell ref="C2624:D2624"/>
    <mergeCell ref="I2624:J2624"/>
    <mergeCell ref="L2624:M2624"/>
    <mergeCell ref="C2625:E2626"/>
    <mergeCell ref="F2625:G2625"/>
    <mergeCell ref="H2625:I2625"/>
    <mergeCell ref="J2625:K2625"/>
    <mergeCell ref="F2626:G2626"/>
    <mergeCell ref="H2626:I2626"/>
    <mergeCell ref="J2626:K2626"/>
    <mergeCell ref="D2634:E2634"/>
    <mergeCell ref="F2634:I2634"/>
    <mergeCell ref="J2634:O2636"/>
    <mergeCell ref="D2635:E2635"/>
    <mergeCell ref="F2635:I2635"/>
    <mergeCell ref="D2636:E2636"/>
    <mergeCell ref="F2636:I2636"/>
    <mergeCell ref="D2637:E2637"/>
    <mergeCell ref="F2637:I2637"/>
    <mergeCell ref="J2637:O2639"/>
    <mergeCell ref="D2638:E2638"/>
    <mergeCell ref="F2638:I2638"/>
    <mergeCell ref="D2639:E2639"/>
    <mergeCell ref="F2639:I2639"/>
    <mergeCell ref="C2630:E2630"/>
    <mergeCell ref="F2630:H2630"/>
    <mergeCell ref="J2630:L2630"/>
    <mergeCell ref="M2630:O2630"/>
    <mergeCell ref="C2631:E2631"/>
    <mergeCell ref="F2631:H2631"/>
    <mergeCell ref="J2631:O2631"/>
    <mergeCell ref="C2632:E2632"/>
    <mergeCell ref="F2632:H2632"/>
    <mergeCell ref="J2632:L2633"/>
    <mergeCell ref="M2632:O2633"/>
    <mergeCell ref="C2633:I2633"/>
    <mergeCell ref="A2640:P2640"/>
    <mergeCell ref="B2642:O2642"/>
    <mergeCell ref="P2642:P2676"/>
    <mergeCell ref="A2643:A2676"/>
    <mergeCell ref="B2643:B2644"/>
    <mergeCell ref="C2643:C2644"/>
    <mergeCell ref="D2643:O2643"/>
    <mergeCell ref="D2644:O2644"/>
    <mergeCell ref="B2645:B2647"/>
    <mergeCell ref="C2645:H2647"/>
    <mergeCell ref="I2645:K2647"/>
    <mergeCell ref="L2645:L2647"/>
    <mergeCell ref="M2645:O2645"/>
    <mergeCell ref="M2646:O2647"/>
    <mergeCell ref="C2648:G2648"/>
    <mergeCell ref="I2648:O2648"/>
    <mergeCell ref="C2649:G2649"/>
    <mergeCell ref="I2649:O2649"/>
    <mergeCell ref="C2650:G2650"/>
    <mergeCell ref="I2650:O2650"/>
    <mergeCell ref="C2651:G2651"/>
    <mergeCell ref="I2651:O2651"/>
    <mergeCell ref="C2652:G2652"/>
    <mergeCell ref="I2652:O2652"/>
    <mergeCell ref="C2656:D2656"/>
    <mergeCell ref="I2656:J2656"/>
    <mergeCell ref="L2656:M2656"/>
    <mergeCell ref="C2657:D2657"/>
    <mergeCell ref="I2657:J2657"/>
    <mergeCell ref="L2657:M2657"/>
    <mergeCell ref="C2658:D2658"/>
    <mergeCell ref="I2658:J2658"/>
    <mergeCell ref="L2658:M2658"/>
    <mergeCell ref="C2653:G2653"/>
    <mergeCell ref="I2653:O2653"/>
    <mergeCell ref="C2654:D2654"/>
    <mergeCell ref="I2654:J2654"/>
    <mergeCell ref="L2654:M2654"/>
    <mergeCell ref="O2654:O2655"/>
    <mergeCell ref="C2655:D2655"/>
    <mergeCell ref="I2655:J2655"/>
    <mergeCell ref="L2655:M2655"/>
    <mergeCell ref="C2662:E2663"/>
    <mergeCell ref="F2662:G2662"/>
    <mergeCell ref="H2662:I2662"/>
    <mergeCell ref="J2662:K2662"/>
    <mergeCell ref="F2663:G2663"/>
    <mergeCell ref="H2663:I2663"/>
    <mergeCell ref="J2663:K2663"/>
    <mergeCell ref="C2664:I2664"/>
    <mergeCell ref="J2664:L2664"/>
    <mergeCell ref="C2659:D2659"/>
    <mergeCell ref="I2659:J2659"/>
    <mergeCell ref="L2659:M2659"/>
    <mergeCell ref="C2660:D2660"/>
    <mergeCell ref="I2660:J2660"/>
    <mergeCell ref="L2660:M2660"/>
    <mergeCell ref="C2661:D2661"/>
    <mergeCell ref="I2661:J2661"/>
    <mergeCell ref="L2661:M2661"/>
    <mergeCell ref="C2686:G2686"/>
    <mergeCell ref="C2668:E2668"/>
    <mergeCell ref="F2668:H2668"/>
    <mergeCell ref="J2668:O2668"/>
    <mergeCell ref="C2669:E2669"/>
    <mergeCell ref="F2669:H2669"/>
    <mergeCell ref="J2669:L2670"/>
    <mergeCell ref="M2669:O2670"/>
    <mergeCell ref="C2670:I2670"/>
    <mergeCell ref="D2671:E2671"/>
    <mergeCell ref="F2671:I2671"/>
    <mergeCell ref="J2671:O2673"/>
    <mergeCell ref="D2672:E2672"/>
    <mergeCell ref="F2672:I2672"/>
    <mergeCell ref="D2673:E2673"/>
    <mergeCell ref="F2673:I2673"/>
    <mergeCell ref="N2664:O2664"/>
    <mergeCell ref="C2665:E2666"/>
    <mergeCell ref="F2665:H2666"/>
    <mergeCell ref="J2665:L2665"/>
    <mergeCell ref="N2665:O2665"/>
    <mergeCell ref="J2666:L2666"/>
    <mergeCell ref="M2666:O2666"/>
    <mergeCell ref="C2667:E2667"/>
    <mergeCell ref="F2667:H2667"/>
    <mergeCell ref="J2667:L2667"/>
    <mergeCell ref="M2667:O2667"/>
    <mergeCell ref="I2686:O2686"/>
    <mergeCell ref="C2687:G2687"/>
    <mergeCell ref="I2687:O2687"/>
    <mergeCell ref="C2688:G2688"/>
    <mergeCell ref="I2688:O2688"/>
    <mergeCell ref="C2689:G2689"/>
    <mergeCell ref="I2689:O2689"/>
    <mergeCell ref="C2690:G2690"/>
    <mergeCell ref="I2690:O2690"/>
    <mergeCell ref="D2674:E2674"/>
    <mergeCell ref="F2674:I2674"/>
    <mergeCell ref="J2674:O2676"/>
    <mergeCell ref="D2675:E2675"/>
    <mergeCell ref="F2675:I2675"/>
    <mergeCell ref="D2676:E2676"/>
    <mergeCell ref="F2676:I2676"/>
    <mergeCell ref="A2677:P2677"/>
    <mergeCell ref="B2679:O2679"/>
    <mergeCell ref="P2679:P2713"/>
    <mergeCell ref="A2680:A2713"/>
    <mergeCell ref="B2680:B2681"/>
    <mergeCell ref="C2680:C2681"/>
    <mergeCell ref="D2680:O2680"/>
    <mergeCell ref="D2681:O2681"/>
    <mergeCell ref="B2682:B2684"/>
    <mergeCell ref="C2682:H2684"/>
    <mergeCell ref="I2682:K2684"/>
    <mergeCell ref="L2682:L2684"/>
    <mergeCell ref="M2682:O2682"/>
    <mergeCell ref="M2683:O2684"/>
    <mergeCell ref="C2685:G2685"/>
    <mergeCell ref="I2685:O2685"/>
    <mergeCell ref="C2694:D2694"/>
    <mergeCell ref="I2694:J2694"/>
    <mergeCell ref="L2694:M2694"/>
    <mergeCell ref="C2695:D2695"/>
    <mergeCell ref="I2695:J2695"/>
    <mergeCell ref="L2695:M2695"/>
    <mergeCell ref="C2696:D2696"/>
    <mergeCell ref="I2696:J2696"/>
    <mergeCell ref="L2696:M2696"/>
    <mergeCell ref="C2691:D2691"/>
    <mergeCell ref="I2691:J2691"/>
    <mergeCell ref="L2691:M2691"/>
    <mergeCell ref="O2691:O2692"/>
    <mergeCell ref="C2692:D2692"/>
    <mergeCell ref="I2692:J2692"/>
    <mergeCell ref="L2692:M2692"/>
    <mergeCell ref="C2693:D2693"/>
    <mergeCell ref="I2693:J2693"/>
    <mergeCell ref="L2693:M2693"/>
    <mergeCell ref="C2701:I2701"/>
    <mergeCell ref="J2701:L2701"/>
    <mergeCell ref="N2701:O2701"/>
    <mergeCell ref="C2702:E2703"/>
    <mergeCell ref="F2702:H2703"/>
    <mergeCell ref="J2702:L2702"/>
    <mergeCell ref="N2702:O2702"/>
    <mergeCell ref="J2703:L2703"/>
    <mergeCell ref="M2703:O2703"/>
    <mergeCell ref="C2697:D2697"/>
    <mergeCell ref="I2697:J2697"/>
    <mergeCell ref="L2697:M2697"/>
    <mergeCell ref="C2698:D2698"/>
    <mergeCell ref="I2698:J2698"/>
    <mergeCell ref="L2698:M2698"/>
    <mergeCell ref="C2699:E2700"/>
    <mergeCell ref="F2699:G2699"/>
    <mergeCell ref="H2699:I2699"/>
    <mergeCell ref="J2699:K2699"/>
    <mergeCell ref="F2700:G2700"/>
    <mergeCell ref="H2700:I2700"/>
    <mergeCell ref="J2700:K2700"/>
    <mergeCell ref="D2708:E2708"/>
    <mergeCell ref="F2708:I2708"/>
    <mergeCell ref="J2708:O2710"/>
    <mergeCell ref="D2709:E2709"/>
    <mergeCell ref="F2709:I2709"/>
    <mergeCell ref="D2710:E2710"/>
    <mergeCell ref="F2710:I2710"/>
    <mergeCell ref="D2711:E2711"/>
    <mergeCell ref="F2711:I2711"/>
    <mergeCell ref="J2711:O2713"/>
    <mergeCell ref="D2712:E2712"/>
    <mergeCell ref="F2712:I2712"/>
    <mergeCell ref="D2713:E2713"/>
    <mergeCell ref="F2713:I2713"/>
    <mergeCell ref="C2704:E2704"/>
    <mergeCell ref="F2704:H2704"/>
    <mergeCell ref="J2704:L2704"/>
    <mergeCell ref="M2704:O2704"/>
    <mergeCell ref="C2705:E2705"/>
    <mergeCell ref="F2705:H2705"/>
    <mergeCell ref="J2705:O2705"/>
    <mergeCell ref="C2706:E2706"/>
    <mergeCell ref="F2706:H2706"/>
    <mergeCell ref="J2706:L2707"/>
    <mergeCell ref="M2706:O2707"/>
    <mergeCell ref="C2707:I2707"/>
    <mergeCell ref="A2714:P2714"/>
    <mergeCell ref="B2715:O2715"/>
    <mergeCell ref="P2715:P2749"/>
    <mergeCell ref="A2716:A2749"/>
    <mergeCell ref="B2716:B2717"/>
    <mergeCell ref="C2716:C2717"/>
    <mergeCell ref="D2716:O2716"/>
    <mergeCell ref="D2717:O2717"/>
    <mergeCell ref="B2718:B2720"/>
    <mergeCell ref="C2718:H2720"/>
    <mergeCell ref="I2718:K2720"/>
    <mergeCell ref="L2718:L2720"/>
    <mergeCell ref="M2718:O2718"/>
    <mergeCell ref="M2719:O2720"/>
    <mergeCell ref="C2721:G2721"/>
    <mergeCell ref="I2721:O2721"/>
    <mergeCell ref="C2722:G2722"/>
    <mergeCell ref="I2722:O2722"/>
    <mergeCell ref="C2723:G2723"/>
    <mergeCell ref="I2723:O2723"/>
    <mergeCell ref="C2724:G2724"/>
    <mergeCell ref="I2724:O2724"/>
    <mergeCell ref="C2725:G2725"/>
    <mergeCell ref="I2725:O2725"/>
    <mergeCell ref="C2729:D2729"/>
    <mergeCell ref="I2729:J2729"/>
    <mergeCell ref="L2729:M2729"/>
    <mergeCell ref="C2730:D2730"/>
    <mergeCell ref="I2730:J2730"/>
    <mergeCell ref="L2730:M2730"/>
    <mergeCell ref="C2731:D2731"/>
    <mergeCell ref="I2731:J2731"/>
    <mergeCell ref="L2731:M2731"/>
    <mergeCell ref="C2726:G2726"/>
    <mergeCell ref="I2726:O2726"/>
    <mergeCell ref="C2727:D2727"/>
    <mergeCell ref="I2727:J2727"/>
    <mergeCell ref="L2727:M2727"/>
    <mergeCell ref="O2727:O2728"/>
    <mergeCell ref="C2728:D2728"/>
    <mergeCell ref="I2728:J2728"/>
    <mergeCell ref="L2728:M2728"/>
    <mergeCell ref="C2735:E2736"/>
    <mergeCell ref="F2735:G2735"/>
    <mergeCell ref="H2735:I2735"/>
    <mergeCell ref="J2735:K2735"/>
    <mergeCell ref="F2736:G2736"/>
    <mergeCell ref="H2736:I2736"/>
    <mergeCell ref="J2736:K2736"/>
    <mergeCell ref="C2737:I2737"/>
    <mergeCell ref="J2737:L2737"/>
    <mergeCell ref="C2732:D2732"/>
    <mergeCell ref="I2732:J2732"/>
    <mergeCell ref="L2732:M2732"/>
    <mergeCell ref="C2733:D2733"/>
    <mergeCell ref="I2733:J2733"/>
    <mergeCell ref="L2733:M2733"/>
    <mergeCell ref="C2734:D2734"/>
    <mergeCell ref="I2734:J2734"/>
    <mergeCell ref="L2734:M2734"/>
    <mergeCell ref="C2759:G2759"/>
    <mergeCell ref="C2741:E2741"/>
    <mergeCell ref="F2741:H2741"/>
    <mergeCell ref="J2741:O2741"/>
    <mergeCell ref="C2742:E2742"/>
    <mergeCell ref="F2742:H2742"/>
    <mergeCell ref="J2742:L2743"/>
    <mergeCell ref="M2742:O2743"/>
    <mergeCell ref="C2743:I2743"/>
    <mergeCell ref="D2744:E2744"/>
    <mergeCell ref="F2744:I2744"/>
    <mergeCell ref="J2744:O2746"/>
    <mergeCell ref="D2745:E2745"/>
    <mergeCell ref="F2745:I2745"/>
    <mergeCell ref="D2746:E2746"/>
    <mergeCell ref="F2746:I2746"/>
    <mergeCell ref="N2737:O2737"/>
    <mergeCell ref="C2738:E2739"/>
    <mergeCell ref="F2738:H2739"/>
    <mergeCell ref="J2738:L2738"/>
    <mergeCell ref="N2738:O2738"/>
    <mergeCell ref="J2739:L2739"/>
    <mergeCell ref="M2739:O2739"/>
    <mergeCell ref="C2740:E2740"/>
    <mergeCell ref="F2740:H2740"/>
    <mergeCell ref="J2740:L2740"/>
    <mergeCell ref="M2740:O2740"/>
    <mergeCell ref="I2759:O2759"/>
    <mergeCell ref="C2760:G2760"/>
    <mergeCell ref="I2760:O2760"/>
    <mergeCell ref="C2761:G2761"/>
    <mergeCell ref="I2761:O2761"/>
    <mergeCell ref="C2762:G2762"/>
    <mergeCell ref="I2762:O2762"/>
    <mergeCell ref="C2763:G2763"/>
    <mergeCell ref="I2763:O2763"/>
    <mergeCell ref="D2747:E2747"/>
    <mergeCell ref="F2747:I2747"/>
    <mergeCell ref="J2747:O2749"/>
    <mergeCell ref="D2748:E2748"/>
    <mergeCell ref="F2748:I2748"/>
    <mergeCell ref="D2749:E2749"/>
    <mergeCell ref="F2749:I2749"/>
    <mergeCell ref="A2750:P2750"/>
    <mergeCell ref="B2752:O2752"/>
    <mergeCell ref="P2752:P2786"/>
    <mergeCell ref="A2753:A2786"/>
    <mergeCell ref="B2753:B2754"/>
    <mergeCell ref="C2753:C2754"/>
    <mergeCell ref="D2753:O2753"/>
    <mergeCell ref="D2754:O2754"/>
    <mergeCell ref="B2755:B2757"/>
    <mergeCell ref="C2755:H2757"/>
    <mergeCell ref="I2755:K2757"/>
    <mergeCell ref="L2755:L2757"/>
    <mergeCell ref="M2755:O2755"/>
    <mergeCell ref="M2756:O2757"/>
    <mergeCell ref="C2758:G2758"/>
    <mergeCell ref="I2758:O2758"/>
    <mergeCell ref="C2767:D2767"/>
    <mergeCell ref="I2767:J2767"/>
    <mergeCell ref="L2767:M2767"/>
    <mergeCell ref="C2768:D2768"/>
    <mergeCell ref="I2768:J2768"/>
    <mergeCell ref="L2768:M2768"/>
    <mergeCell ref="C2769:D2769"/>
    <mergeCell ref="I2769:J2769"/>
    <mergeCell ref="L2769:M2769"/>
    <mergeCell ref="C2764:D2764"/>
    <mergeCell ref="I2764:J2764"/>
    <mergeCell ref="L2764:M2764"/>
    <mergeCell ref="O2764:O2765"/>
    <mergeCell ref="C2765:D2765"/>
    <mergeCell ref="I2765:J2765"/>
    <mergeCell ref="L2765:M2765"/>
    <mergeCell ref="C2766:D2766"/>
    <mergeCell ref="I2766:J2766"/>
    <mergeCell ref="L2766:M2766"/>
    <mergeCell ref="C2774:I2774"/>
    <mergeCell ref="J2774:L2774"/>
    <mergeCell ref="N2774:O2774"/>
    <mergeCell ref="C2775:E2776"/>
    <mergeCell ref="F2775:H2776"/>
    <mergeCell ref="J2775:L2775"/>
    <mergeCell ref="N2775:O2775"/>
    <mergeCell ref="J2776:L2776"/>
    <mergeCell ref="M2776:O2776"/>
    <mergeCell ref="C2770:D2770"/>
    <mergeCell ref="I2770:J2770"/>
    <mergeCell ref="L2770:M2770"/>
    <mergeCell ref="C2771:D2771"/>
    <mergeCell ref="I2771:J2771"/>
    <mergeCell ref="L2771:M2771"/>
    <mergeCell ref="C2772:E2773"/>
    <mergeCell ref="F2772:G2772"/>
    <mergeCell ref="H2772:I2772"/>
    <mergeCell ref="J2772:K2772"/>
    <mergeCell ref="F2773:G2773"/>
    <mergeCell ref="H2773:I2773"/>
    <mergeCell ref="J2773:K2773"/>
    <mergeCell ref="D2781:E2781"/>
    <mergeCell ref="F2781:I2781"/>
    <mergeCell ref="J2781:O2783"/>
    <mergeCell ref="D2782:E2782"/>
    <mergeCell ref="F2782:I2782"/>
    <mergeCell ref="D2783:E2783"/>
    <mergeCell ref="F2783:I2783"/>
    <mergeCell ref="D2784:E2784"/>
    <mergeCell ref="F2784:I2784"/>
    <mergeCell ref="J2784:O2786"/>
    <mergeCell ref="D2785:E2785"/>
    <mergeCell ref="F2785:I2785"/>
    <mergeCell ref="D2786:E2786"/>
    <mergeCell ref="F2786:I2786"/>
    <mergeCell ref="C2777:E2777"/>
    <mergeCell ref="F2777:H2777"/>
    <mergeCell ref="J2777:L2777"/>
    <mergeCell ref="M2777:O2777"/>
    <mergeCell ref="C2778:E2778"/>
    <mergeCell ref="F2778:H2778"/>
    <mergeCell ref="J2778:O2778"/>
    <mergeCell ref="C2779:E2779"/>
    <mergeCell ref="F2779:H2779"/>
    <mergeCell ref="J2779:L2780"/>
    <mergeCell ref="M2779:O2780"/>
    <mergeCell ref="C2780:I2780"/>
    <mergeCell ref="A2787:P2787"/>
    <mergeCell ref="B2788:O2788"/>
    <mergeCell ref="P2788:P2822"/>
    <mergeCell ref="A2789:A2822"/>
    <mergeCell ref="B2789:B2790"/>
    <mergeCell ref="C2789:C2790"/>
    <mergeCell ref="D2789:O2789"/>
    <mergeCell ref="D2790:O2790"/>
    <mergeCell ref="B2791:B2793"/>
    <mergeCell ref="C2791:H2793"/>
    <mergeCell ref="I2791:K2793"/>
    <mergeCell ref="L2791:L2793"/>
    <mergeCell ref="M2791:O2791"/>
    <mergeCell ref="M2792:O2793"/>
    <mergeCell ref="C2794:G2794"/>
    <mergeCell ref="I2794:O2794"/>
    <mergeCell ref="C2795:G2795"/>
    <mergeCell ref="I2795:O2795"/>
    <mergeCell ref="C2796:G2796"/>
    <mergeCell ref="I2796:O2796"/>
    <mergeCell ref="C2797:G2797"/>
    <mergeCell ref="I2797:O2797"/>
    <mergeCell ref="C2798:G2798"/>
    <mergeCell ref="I2798:O2798"/>
    <mergeCell ref="C2802:D2802"/>
    <mergeCell ref="I2802:J2802"/>
    <mergeCell ref="L2802:M2802"/>
    <mergeCell ref="C2803:D2803"/>
    <mergeCell ref="I2803:J2803"/>
    <mergeCell ref="L2803:M2803"/>
    <mergeCell ref="C2804:D2804"/>
    <mergeCell ref="I2804:J2804"/>
    <mergeCell ref="L2804:M2804"/>
    <mergeCell ref="C2799:G2799"/>
    <mergeCell ref="I2799:O2799"/>
    <mergeCell ref="C2800:D2800"/>
    <mergeCell ref="I2800:J2800"/>
    <mergeCell ref="L2800:M2800"/>
    <mergeCell ref="O2800:O2801"/>
    <mergeCell ref="C2801:D2801"/>
    <mergeCell ref="I2801:J2801"/>
    <mergeCell ref="L2801:M2801"/>
    <mergeCell ref="C2808:E2809"/>
    <mergeCell ref="F2808:G2808"/>
    <mergeCell ref="H2808:I2808"/>
    <mergeCell ref="J2808:K2808"/>
    <mergeCell ref="F2809:G2809"/>
    <mergeCell ref="H2809:I2809"/>
    <mergeCell ref="J2809:K2809"/>
    <mergeCell ref="C2810:I2810"/>
    <mergeCell ref="J2810:L2810"/>
    <mergeCell ref="C2805:D2805"/>
    <mergeCell ref="I2805:J2805"/>
    <mergeCell ref="L2805:M2805"/>
    <mergeCell ref="C2806:D2806"/>
    <mergeCell ref="I2806:J2806"/>
    <mergeCell ref="L2806:M2806"/>
    <mergeCell ref="C2807:D2807"/>
    <mergeCell ref="I2807:J2807"/>
    <mergeCell ref="L2807:M2807"/>
    <mergeCell ref="C2832:G2832"/>
    <mergeCell ref="C2814:E2814"/>
    <mergeCell ref="F2814:H2814"/>
    <mergeCell ref="J2814:O2814"/>
    <mergeCell ref="C2815:E2815"/>
    <mergeCell ref="F2815:H2815"/>
    <mergeCell ref="J2815:L2816"/>
    <mergeCell ref="M2815:O2816"/>
    <mergeCell ref="C2816:I2816"/>
    <mergeCell ref="D2817:E2817"/>
    <mergeCell ref="F2817:I2817"/>
    <mergeCell ref="J2817:O2819"/>
    <mergeCell ref="D2818:E2818"/>
    <mergeCell ref="F2818:I2818"/>
    <mergeCell ref="D2819:E2819"/>
    <mergeCell ref="F2819:I2819"/>
    <mergeCell ref="N2810:O2810"/>
    <mergeCell ref="C2811:E2812"/>
    <mergeCell ref="F2811:H2812"/>
    <mergeCell ref="J2811:L2811"/>
    <mergeCell ref="N2811:O2811"/>
    <mergeCell ref="J2812:L2812"/>
    <mergeCell ref="M2812:O2812"/>
    <mergeCell ref="C2813:E2813"/>
    <mergeCell ref="F2813:H2813"/>
    <mergeCell ref="J2813:L2813"/>
    <mergeCell ref="M2813:O2813"/>
    <mergeCell ref="I2832:O2832"/>
    <mergeCell ref="C2833:G2833"/>
    <mergeCell ref="I2833:O2833"/>
    <mergeCell ref="C2834:G2834"/>
    <mergeCell ref="I2834:O2834"/>
    <mergeCell ref="C2835:G2835"/>
    <mergeCell ref="I2835:O2835"/>
    <mergeCell ref="C2836:G2836"/>
    <mergeCell ref="I2836:O2836"/>
    <mergeCell ref="D2820:E2820"/>
    <mergeCell ref="F2820:I2820"/>
    <mergeCell ref="J2820:O2822"/>
    <mergeCell ref="D2821:E2821"/>
    <mergeCell ref="F2821:I2821"/>
    <mergeCell ref="D2822:E2822"/>
    <mergeCell ref="F2822:I2822"/>
    <mergeCell ref="A2823:P2823"/>
    <mergeCell ref="B2825:O2825"/>
    <mergeCell ref="P2825:P2859"/>
    <mergeCell ref="A2826:A2859"/>
    <mergeCell ref="B2826:B2827"/>
    <mergeCell ref="C2826:C2827"/>
    <mergeCell ref="D2826:O2826"/>
    <mergeCell ref="D2827:O2827"/>
    <mergeCell ref="B2828:B2830"/>
    <mergeCell ref="C2828:H2830"/>
    <mergeCell ref="I2828:K2830"/>
    <mergeCell ref="L2828:L2830"/>
    <mergeCell ref="M2828:O2828"/>
    <mergeCell ref="M2829:O2830"/>
    <mergeCell ref="C2831:G2831"/>
    <mergeCell ref="I2831:O2831"/>
    <mergeCell ref="C2840:D2840"/>
    <mergeCell ref="I2840:J2840"/>
    <mergeCell ref="L2840:M2840"/>
    <mergeCell ref="C2841:D2841"/>
    <mergeCell ref="I2841:J2841"/>
    <mergeCell ref="L2841:M2841"/>
    <mergeCell ref="C2842:D2842"/>
    <mergeCell ref="I2842:J2842"/>
    <mergeCell ref="L2842:M2842"/>
    <mergeCell ref="C2837:D2837"/>
    <mergeCell ref="I2837:J2837"/>
    <mergeCell ref="L2837:M2837"/>
    <mergeCell ref="O2837:O2838"/>
    <mergeCell ref="C2838:D2838"/>
    <mergeCell ref="I2838:J2838"/>
    <mergeCell ref="L2838:M2838"/>
    <mergeCell ref="C2839:D2839"/>
    <mergeCell ref="I2839:J2839"/>
    <mergeCell ref="L2839:M2839"/>
    <mergeCell ref="C2847:I2847"/>
    <mergeCell ref="J2847:L2847"/>
    <mergeCell ref="N2847:O2847"/>
    <mergeCell ref="C2848:E2849"/>
    <mergeCell ref="F2848:H2849"/>
    <mergeCell ref="J2848:L2848"/>
    <mergeCell ref="N2848:O2848"/>
    <mergeCell ref="J2849:L2849"/>
    <mergeCell ref="M2849:O2849"/>
    <mergeCell ref="C2843:D2843"/>
    <mergeCell ref="I2843:J2843"/>
    <mergeCell ref="L2843:M2843"/>
    <mergeCell ref="C2844:D2844"/>
    <mergeCell ref="I2844:J2844"/>
    <mergeCell ref="L2844:M2844"/>
    <mergeCell ref="C2845:E2846"/>
    <mergeCell ref="F2845:G2845"/>
    <mergeCell ref="H2845:I2845"/>
    <mergeCell ref="J2845:K2845"/>
    <mergeCell ref="F2846:G2846"/>
    <mergeCell ref="H2846:I2846"/>
    <mergeCell ref="J2846:K2846"/>
    <mergeCell ref="D2854:E2854"/>
    <mergeCell ref="F2854:I2854"/>
    <mergeCell ref="J2854:O2856"/>
    <mergeCell ref="D2855:E2855"/>
    <mergeCell ref="F2855:I2855"/>
    <mergeCell ref="D2856:E2856"/>
    <mergeCell ref="F2856:I2856"/>
    <mergeCell ref="D2857:E2857"/>
    <mergeCell ref="F2857:I2857"/>
    <mergeCell ref="J2857:O2859"/>
    <mergeCell ref="D2858:E2858"/>
    <mergeCell ref="F2858:I2858"/>
    <mergeCell ref="D2859:E2859"/>
    <mergeCell ref="F2859:I2859"/>
    <mergeCell ref="C2850:E2850"/>
    <mergeCell ref="F2850:H2850"/>
    <mergeCell ref="J2850:L2850"/>
    <mergeCell ref="M2850:O2850"/>
    <mergeCell ref="C2851:E2851"/>
    <mergeCell ref="F2851:H2851"/>
    <mergeCell ref="J2851:O2851"/>
    <mergeCell ref="C2852:E2852"/>
    <mergeCell ref="F2852:H2852"/>
    <mergeCell ref="J2852:L2853"/>
    <mergeCell ref="M2852:O2853"/>
    <mergeCell ref="C2853:I2853"/>
    <mergeCell ref="A2860:P2860"/>
    <mergeCell ref="B2862:O2862"/>
    <mergeCell ref="P2862:P2896"/>
    <mergeCell ref="A2863:A2896"/>
    <mergeCell ref="B2863:B2864"/>
    <mergeCell ref="C2863:C2864"/>
    <mergeCell ref="D2863:O2863"/>
    <mergeCell ref="D2864:O2864"/>
    <mergeCell ref="B2865:B2867"/>
    <mergeCell ref="C2865:H2867"/>
    <mergeCell ref="I2865:K2867"/>
    <mergeCell ref="L2865:L2867"/>
    <mergeCell ref="M2865:O2865"/>
    <mergeCell ref="M2866:O2867"/>
    <mergeCell ref="C2868:G2868"/>
    <mergeCell ref="I2868:O2868"/>
    <mergeCell ref="C2869:G2869"/>
    <mergeCell ref="I2869:O2869"/>
    <mergeCell ref="C2870:G2870"/>
    <mergeCell ref="I2870:O2870"/>
    <mergeCell ref="C2871:G2871"/>
    <mergeCell ref="I2871:O2871"/>
    <mergeCell ref="C2872:G2872"/>
    <mergeCell ref="I2872:O2872"/>
    <mergeCell ref="C2876:D2876"/>
    <mergeCell ref="I2876:J2876"/>
    <mergeCell ref="L2876:M2876"/>
    <mergeCell ref="C2877:D2877"/>
    <mergeCell ref="I2877:J2877"/>
    <mergeCell ref="L2877:M2877"/>
    <mergeCell ref="C2878:D2878"/>
    <mergeCell ref="I2878:J2878"/>
    <mergeCell ref="L2878:M2878"/>
    <mergeCell ref="C2873:G2873"/>
    <mergeCell ref="I2873:O2873"/>
    <mergeCell ref="C2874:D2874"/>
    <mergeCell ref="I2874:J2874"/>
    <mergeCell ref="L2874:M2874"/>
    <mergeCell ref="O2874:O2875"/>
    <mergeCell ref="C2875:D2875"/>
    <mergeCell ref="I2875:J2875"/>
    <mergeCell ref="L2875:M2875"/>
    <mergeCell ref="C2882:E2883"/>
    <mergeCell ref="F2882:G2882"/>
    <mergeCell ref="H2882:I2882"/>
    <mergeCell ref="J2882:K2882"/>
    <mergeCell ref="F2883:G2883"/>
    <mergeCell ref="H2883:I2883"/>
    <mergeCell ref="J2883:K2883"/>
    <mergeCell ref="C2884:I2884"/>
    <mergeCell ref="J2884:L2884"/>
    <mergeCell ref="C2879:D2879"/>
    <mergeCell ref="I2879:J2879"/>
    <mergeCell ref="L2879:M2879"/>
    <mergeCell ref="C2880:D2880"/>
    <mergeCell ref="I2880:J2880"/>
    <mergeCell ref="L2880:M2880"/>
    <mergeCell ref="C2881:D2881"/>
    <mergeCell ref="I2881:J2881"/>
    <mergeCell ref="L2881:M2881"/>
    <mergeCell ref="C2906:G2906"/>
    <mergeCell ref="C2888:E2888"/>
    <mergeCell ref="F2888:H2888"/>
    <mergeCell ref="J2888:O2888"/>
    <mergeCell ref="C2889:E2889"/>
    <mergeCell ref="F2889:H2889"/>
    <mergeCell ref="J2889:L2890"/>
    <mergeCell ref="M2889:O2890"/>
    <mergeCell ref="C2890:I2890"/>
    <mergeCell ref="D2891:E2891"/>
    <mergeCell ref="F2891:I2891"/>
    <mergeCell ref="J2891:O2893"/>
    <mergeCell ref="D2892:E2892"/>
    <mergeCell ref="F2892:I2892"/>
    <mergeCell ref="D2893:E2893"/>
    <mergeCell ref="F2893:I2893"/>
    <mergeCell ref="N2884:O2884"/>
    <mergeCell ref="C2885:E2886"/>
    <mergeCell ref="F2885:H2886"/>
    <mergeCell ref="J2885:L2885"/>
    <mergeCell ref="N2885:O2885"/>
    <mergeCell ref="J2886:L2886"/>
    <mergeCell ref="M2886:O2886"/>
    <mergeCell ref="C2887:E2887"/>
    <mergeCell ref="F2887:H2887"/>
    <mergeCell ref="J2887:L2887"/>
    <mergeCell ref="M2887:O2887"/>
    <mergeCell ref="I2906:O2906"/>
    <mergeCell ref="C2907:G2907"/>
    <mergeCell ref="I2907:O2907"/>
    <mergeCell ref="C2908:G2908"/>
    <mergeCell ref="I2908:O2908"/>
    <mergeCell ref="C2909:G2909"/>
    <mergeCell ref="I2909:O2909"/>
    <mergeCell ref="C2910:G2910"/>
    <mergeCell ref="I2910:O2910"/>
    <mergeCell ref="D2894:E2894"/>
    <mergeCell ref="F2894:I2894"/>
    <mergeCell ref="J2894:O2896"/>
    <mergeCell ref="D2895:E2895"/>
    <mergeCell ref="F2895:I2895"/>
    <mergeCell ref="D2896:E2896"/>
    <mergeCell ref="F2896:I2896"/>
    <mergeCell ref="A2897:P2897"/>
    <mergeCell ref="B2899:O2899"/>
    <mergeCell ref="P2899:P2933"/>
    <mergeCell ref="A2900:A2933"/>
    <mergeCell ref="B2900:B2901"/>
    <mergeCell ref="C2900:C2901"/>
    <mergeCell ref="D2900:O2900"/>
    <mergeCell ref="D2901:O2901"/>
    <mergeCell ref="B2902:B2904"/>
    <mergeCell ref="C2902:H2904"/>
    <mergeCell ref="I2902:K2904"/>
    <mergeCell ref="L2902:L2904"/>
    <mergeCell ref="M2902:O2902"/>
    <mergeCell ref="M2903:O2904"/>
    <mergeCell ref="C2905:G2905"/>
    <mergeCell ref="I2905:O2905"/>
    <mergeCell ref="C2914:D2914"/>
    <mergeCell ref="I2914:J2914"/>
    <mergeCell ref="L2914:M2914"/>
    <mergeCell ref="C2915:D2915"/>
    <mergeCell ref="I2915:J2915"/>
    <mergeCell ref="L2915:M2915"/>
    <mergeCell ref="C2916:D2916"/>
    <mergeCell ref="I2916:J2916"/>
    <mergeCell ref="L2916:M2916"/>
    <mergeCell ref="C2911:D2911"/>
    <mergeCell ref="I2911:J2911"/>
    <mergeCell ref="L2911:M2911"/>
    <mergeCell ref="O2911:O2912"/>
    <mergeCell ref="C2912:D2912"/>
    <mergeCell ref="I2912:J2912"/>
    <mergeCell ref="L2912:M2912"/>
    <mergeCell ref="C2913:D2913"/>
    <mergeCell ref="I2913:J2913"/>
    <mergeCell ref="L2913:M2913"/>
    <mergeCell ref="C2921:I2921"/>
    <mergeCell ref="J2921:L2921"/>
    <mergeCell ref="N2921:O2921"/>
    <mergeCell ref="C2922:E2923"/>
    <mergeCell ref="F2922:H2923"/>
    <mergeCell ref="J2922:L2922"/>
    <mergeCell ref="N2922:O2922"/>
    <mergeCell ref="J2923:L2923"/>
    <mergeCell ref="M2923:O2923"/>
    <mergeCell ref="C2917:D2917"/>
    <mergeCell ref="I2917:J2917"/>
    <mergeCell ref="L2917:M2917"/>
    <mergeCell ref="C2918:D2918"/>
    <mergeCell ref="I2918:J2918"/>
    <mergeCell ref="L2918:M2918"/>
    <mergeCell ref="C2919:E2920"/>
    <mergeCell ref="F2919:G2919"/>
    <mergeCell ref="H2919:I2919"/>
    <mergeCell ref="J2919:K2919"/>
    <mergeCell ref="F2920:G2920"/>
    <mergeCell ref="H2920:I2920"/>
    <mergeCell ref="J2920:K2920"/>
    <mergeCell ref="D2928:E2928"/>
    <mergeCell ref="F2928:I2928"/>
    <mergeCell ref="J2928:O2930"/>
    <mergeCell ref="D2929:E2929"/>
    <mergeCell ref="F2929:I2929"/>
    <mergeCell ref="D2930:E2930"/>
    <mergeCell ref="F2930:I2930"/>
    <mergeCell ref="D2931:E2931"/>
    <mergeCell ref="F2931:I2931"/>
    <mergeCell ref="J2931:O2933"/>
    <mergeCell ref="D2932:E2932"/>
    <mergeCell ref="F2932:I2932"/>
    <mergeCell ref="D2933:E2933"/>
    <mergeCell ref="F2933:I2933"/>
    <mergeCell ref="C2924:E2924"/>
    <mergeCell ref="F2924:H2924"/>
    <mergeCell ref="J2924:L2924"/>
    <mergeCell ref="M2924:O2924"/>
    <mergeCell ref="C2925:E2925"/>
    <mergeCell ref="F2925:H2925"/>
    <mergeCell ref="J2925:O2925"/>
    <mergeCell ref="C2926:E2926"/>
    <mergeCell ref="F2926:H2926"/>
    <mergeCell ref="J2926:L2927"/>
    <mergeCell ref="M2926:O2927"/>
    <mergeCell ref="C2927:I2927"/>
    <mergeCell ref="A2934:P2934"/>
    <mergeCell ref="B2935:O2935"/>
    <mergeCell ref="P2935:P2969"/>
    <mergeCell ref="A2936:A2969"/>
    <mergeCell ref="B2936:B2937"/>
    <mergeCell ref="C2936:C2937"/>
    <mergeCell ref="D2936:O2936"/>
    <mergeCell ref="D2937:O2937"/>
    <mergeCell ref="B2938:B2940"/>
    <mergeCell ref="C2938:H2940"/>
    <mergeCell ref="I2938:K2940"/>
    <mergeCell ref="L2938:L2940"/>
    <mergeCell ref="M2938:O2938"/>
    <mergeCell ref="M2939:O2940"/>
    <mergeCell ref="C2941:G2941"/>
    <mergeCell ref="I2941:O2941"/>
    <mergeCell ref="C2942:G2942"/>
    <mergeCell ref="I2942:O2942"/>
    <mergeCell ref="C2943:G2943"/>
    <mergeCell ref="I2943:O2943"/>
    <mergeCell ref="C2944:G2944"/>
    <mergeCell ref="I2944:O2944"/>
    <mergeCell ref="C2945:G2945"/>
    <mergeCell ref="I2945:O2945"/>
    <mergeCell ref="C2949:D2949"/>
    <mergeCell ref="I2949:J2949"/>
    <mergeCell ref="L2949:M2949"/>
    <mergeCell ref="C2950:D2950"/>
    <mergeCell ref="I2950:J2950"/>
    <mergeCell ref="L2950:M2950"/>
    <mergeCell ref="C2951:D2951"/>
    <mergeCell ref="I2951:J2951"/>
    <mergeCell ref="L2951:M2951"/>
    <mergeCell ref="C2946:G2946"/>
    <mergeCell ref="I2946:O2946"/>
    <mergeCell ref="C2947:D2947"/>
    <mergeCell ref="I2947:J2947"/>
    <mergeCell ref="L2947:M2947"/>
    <mergeCell ref="O2947:O2948"/>
    <mergeCell ref="C2948:D2948"/>
    <mergeCell ref="I2948:J2948"/>
    <mergeCell ref="L2948:M2948"/>
    <mergeCell ref="C2955:E2956"/>
    <mergeCell ref="F2955:G2955"/>
    <mergeCell ref="H2955:I2955"/>
    <mergeCell ref="J2955:K2955"/>
    <mergeCell ref="F2956:G2956"/>
    <mergeCell ref="H2956:I2956"/>
    <mergeCell ref="J2956:K2956"/>
    <mergeCell ref="C2957:I2957"/>
    <mergeCell ref="J2957:L2957"/>
    <mergeCell ref="C2952:D2952"/>
    <mergeCell ref="I2952:J2952"/>
    <mergeCell ref="L2952:M2952"/>
    <mergeCell ref="C2953:D2953"/>
    <mergeCell ref="I2953:J2953"/>
    <mergeCell ref="L2953:M2953"/>
    <mergeCell ref="C2954:D2954"/>
    <mergeCell ref="I2954:J2954"/>
    <mergeCell ref="L2954:M2954"/>
    <mergeCell ref="C2979:G2979"/>
    <mergeCell ref="C2961:E2961"/>
    <mergeCell ref="F2961:H2961"/>
    <mergeCell ref="J2961:O2961"/>
    <mergeCell ref="C2962:E2962"/>
    <mergeCell ref="F2962:H2962"/>
    <mergeCell ref="J2962:L2963"/>
    <mergeCell ref="M2962:O2963"/>
    <mergeCell ref="C2963:I2963"/>
    <mergeCell ref="D2964:E2964"/>
    <mergeCell ref="F2964:I2964"/>
    <mergeCell ref="J2964:O2966"/>
    <mergeCell ref="D2965:E2965"/>
    <mergeCell ref="F2965:I2965"/>
    <mergeCell ref="D2966:E2966"/>
    <mergeCell ref="F2966:I2966"/>
    <mergeCell ref="N2957:O2957"/>
    <mergeCell ref="C2958:E2959"/>
    <mergeCell ref="F2958:H2959"/>
    <mergeCell ref="J2958:L2958"/>
    <mergeCell ref="N2958:O2958"/>
    <mergeCell ref="J2959:L2959"/>
    <mergeCell ref="M2959:O2959"/>
    <mergeCell ref="C2960:E2960"/>
    <mergeCell ref="F2960:H2960"/>
    <mergeCell ref="J2960:L2960"/>
    <mergeCell ref="M2960:O2960"/>
    <mergeCell ref="I2979:O2979"/>
    <mergeCell ref="C2980:G2980"/>
    <mergeCell ref="I2980:O2980"/>
    <mergeCell ref="C2981:G2981"/>
    <mergeCell ref="I2981:O2981"/>
    <mergeCell ref="C2982:G2982"/>
    <mergeCell ref="I2982:O2982"/>
    <mergeCell ref="C2983:G2983"/>
    <mergeCell ref="I2983:O2983"/>
    <mergeCell ref="D2967:E2967"/>
    <mergeCell ref="F2967:I2967"/>
    <mergeCell ref="J2967:O2969"/>
    <mergeCell ref="D2968:E2968"/>
    <mergeCell ref="F2968:I2968"/>
    <mergeCell ref="D2969:E2969"/>
    <mergeCell ref="F2969:I2969"/>
    <mergeCell ref="A2970:P2970"/>
    <mergeCell ref="B2972:O2972"/>
    <mergeCell ref="P2972:P3006"/>
    <mergeCell ref="A2973:A3006"/>
    <mergeCell ref="B2973:B2974"/>
    <mergeCell ref="C2973:C2974"/>
    <mergeCell ref="D2973:O2973"/>
    <mergeCell ref="D2974:O2974"/>
    <mergeCell ref="B2975:B2977"/>
    <mergeCell ref="C2975:H2977"/>
    <mergeCell ref="I2975:K2977"/>
    <mergeCell ref="L2975:L2977"/>
    <mergeCell ref="M2975:O2975"/>
    <mergeCell ref="M2976:O2977"/>
    <mergeCell ref="C2978:G2978"/>
    <mergeCell ref="I2978:O2978"/>
    <mergeCell ref="C2987:D2987"/>
    <mergeCell ref="I2987:J2987"/>
    <mergeCell ref="L2987:M2987"/>
    <mergeCell ref="C2988:D2988"/>
    <mergeCell ref="I2988:J2988"/>
    <mergeCell ref="L2988:M2988"/>
    <mergeCell ref="C2989:D2989"/>
    <mergeCell ref="I2989:J2989"/>
    <mergeCell ref="L2989:M2989"/>
    <mergeCell ref="C2984:D2984"/>
    <mergeCell ref="I2984:J2984"/>
    <mergeCell ref="L2984:M2984"/>
    <mergeCell ref="O2984:O2985"/>
    <mergeCell ref="C2985:D2985"/>
    <mergeCell ref="I2985:J2985"/>
    <mergeCell ref="L2985:M2985"/>
    <mergeCell ref="C2986:D2986"/>
    <mergeCell ref="I2986:J2986"/>
    <mergeCell ref="L2986:M2986"/>
    <mergeCell ref="C2994:I2994"/>
    <mergeCell ref="J2994:L2994"/>
    <mergeCell ref="N2994:O2994"/>
    <mergeCell ref="C2995:E2996"/>
    <mergeCell ref="F2995:H2996"/>
    <mergeCell ref="J2995:L2995"/>
    <mergeCell ref="N2995:O2995"/>
    <mergeCell ref="J2996:L2996"/>
    <mergeCell ref="M2996:O2996"/>
    <mergeCell ref="C2990:D2990"/>
    <mergeCell ref="I2990:J2990"/>
    <mergeCell ref="L2990:M2990"/>
    <mergeCell ref="C2991:D2991"/>
    <mergeCell ref="I2991:J2991"/>
    <mergeCell ref="L2991:M2991"/>
    <mergeCell ref="C2992:E2993"/>
    <mergeCell ref="F2992:G2992"/>
    <mergeCell ref="H2992:I2992"/>
    <mergeCell ref="J2992:K2992"/>
    <mergeCell ref="F2993:G2993"/>
    <mergeCell ref="H2993:I2993"/>
    <mergeCell ref="J2993:K2993"/>
    <mergeCell ref="D3001:E3001"/>
    <mergeCell ref="F3001:I3001"/>
    <mergeCell ref="J3001:O3003"/>
    <mergeCell ref="D3002:E3002"/>
    <mergeCell ref="F3002:I3002"/>
    <mergeCell ref="D3003:E3003"/>
    <mergeCell ref="F3003:I3003"/>
    <mergeCell ref="D3004:E3004"/>
    <mergeCell ref="F3004:I3004"/>
    <mergeCell ref="J3004:O3006"/>
    <mergeCell ref="D3005:E3005"/>
    <mergeCell ref="F3005:I3005"/>
    <mergeCell ref="D3006:E3006"/>
    <mergeCell ref="F3006:I3006"/>
    <mergeCell ref="C2997:E2997"/>
    <mergeCell ref="F2997:H2997"/>
    <mergeCell ref="J2997:L2997"/>
    <mergeCell ref="M2997:O2997"/>
    <mergeCell ref="C2998:E2998"/>
    <mergeCell ref="F2998:H2998"/>
    <mergeCell ref="J2998:O2998"/>
    <mergeCell ref="C2999:E2999"/>
    <mergeCell ref="F2999:H2999"/>
    <mergeCell ref="J2999:L3000"/>
    <mergeCell ref="M2999:O3000"/>
    <mergeCell ref="C3000:I3000"/>
    <mergeCell ref="A3007:P3007"/>
    <mergeCell ref="B3008:O3008"/>
    <mergeCell ref="P3008:P3042"/>
    <mergeCell ref="A3009:A3042"/>
    <mergeCell ref="B3009:B3010"/>
    <mergeCell ref="C3009:C3010"/>
    <mergeCell ref="D3009:O3009"/>
    <mergeCell ref="D3010:O3010"/>
    <mergeCell ref="B3011:B3013"/>
    <mergeCell ref="C3011:H3013"/>
    <mergeCell ref="I3011:K3013"/>
    <mergeCell ref="L3011:L3013"/>
    <mergeCell ref="M3011:O3011"/>
    <mergeCell ref="M3012:O3013"/>
    <mergeCell ref="C3014:G3014"/>
    <mergeCell ref="I3014:O3014"/>
    <mergeCell ref="C3015:G3015"/>
    <mergeCell ref="I3015:O3015"/>
    <mergeCell ref="C3016:G3016"/>
    <mergeCell ref="I3016:O3016"/>
    <mergeCell ref="C3017:G3017"/>
    <mergeCell ref="I3017:O3017"/>
    <mergeCell ref="C3018:G3018"/>
    <mergeCell ref="I3018:O3018"/>
    <mergeCell ref="C3022:D3022"/>
    <mergeCell ref="I3022:J3022"/>
    <mergeCell ref="L3022:M3022"/>
    <mergeCell ref="C3023:D3023"/>
    <mergeCell ref="I3023:J3023"/>
    <mergeCell ref="L3023:M3023"/>
    <mergeCell ref="C3024:D3024"/>
    <mergeCell ref="I3024:J3024"/>
    <mergeCell ref="L3024:M3024"/>
    <mergeCell ref="C3019:G3019"/>
    <mergeCell ref="I3019:O3019"/>
    <mergeCell ref="C3020:D3020"/>
    <mergeCell ref="I3020:J3020"/>
    <mergeCell ref="L3020:M3020"/>
    <mergeCell ref="O3020:O3021"/>
    <mergeCell ref="C3021:D3021"/>
    <mergeCell ref="I3021:J3021"/>
    <mergeCell ref="L3021:M3021"/>
    <mergeCell ref="C3028:E3029"/>
    <mergeCell ref="F3028:G3028"/>
    <mergeCell ref="H3028:I3028"/>
    <mergeCell ref="J3028:K3028"/>
    <mergeCell ref="F3029:G3029"/>
    <mergeCell ref="H3029:I3029"/>
    <mergeCell ref="J3029:K3029"/>
    <mergeCell ref="C3030:I3030"/>
    <mergeCell ref="J3030:L3030"/>
    <mergeCell ref="C3025:D3025"/>
    <mergeCell ref="I3025:J3025"/>
    <mergeCell ref="L3025:M3025"/>
    <mergeCell ref="C3026:D3026"/>
    <mergeCell ref="I3026:J3026"/>
    <mergeCell ref="L3026:M3026"/>
    <mergeCell ref="C3027:D3027"/>
    <mergeCell ref="I3027:J3027"/>
    <mergeCell ref="L3027:M3027"/>
    <mergeCell ref="C3052:G3052"/>
    <mergeCell ref="C3034:E3034"/>
    <mergeCell ref="F3034:H3034"/>
    <mergeCell ref="J3034:O3034"/>
    <mergeCell ref="C3035:E3035"/>
    <mergeCell ref="F3035:H3035"/>
    <mergeCell ref="J3035:L3036"/>
    <mergeCell ref="M3035:O3036"/>
    <mergeCell ref="C3036:I3036"/>
    <mergeCell ref="D3037:E3037"/>
    <mergeCell ref="F3037:I3037"/>
    <mergeCell ref="J3037:O3039"/>
    <mergeCell ref="D3038:E3038"/>
    <mergeCell ref="F3038:I3038"/>
    <mergeCell ref="D3039:E3039"/>
    <mergeCell ref="F3039:I3039"/>
    <mergeCell ref="N3030:O3030"/>
    <mergeCell ref="C3031:E3032"/>
    <mergeCell ref="F3031:H3032"/>
    <mergeCell ref="J3031:L3031"/>
    <mergeCell ref="N3031:O3031"/>
    <mergeCell ref="J3032:L3032"/>
    <mergeCell ref="M3032:O3032"/>
    <mergeCell ref="C3033:E3033"/>
    <mergeCell ref="F3033:H3033"/>
    <mergeCell ref="J3033:L3033"/>
    <mergeCell ref="M3033:O3033"/>
    <mergeCell ref="I3052:O3052"/>
    <mergeCell ref="C3053:G3053"/>
    <mergeCell ref="I3053:O3053"/>
    <mergeCell ref="C3054:G3054"/>
    <mergeCell ref="I3054:O3054"/>
    <mergeCell ref="C3055:G3055"/>
    <mergeCell ref="I3055:O3055"/>
    <mergeCell ref="C3056:G3056"/>
    <mergeCell ref="I3056:O3056"/>
    <mergeCell ref="D3040:E3040"/>
    <mergeCell ref="F3040:I3040"/>
    <mergeCell ref="J3040:O3042"/>
    <mergeCell ref="D3041:E3041"/>
    <mergeCell ref="F3041:I3041"/>
    <mergeCell ref="D3042:E3042"/>
    <mergeCell ref="F3042:I3042"/>
    <mergeCell ref="A3043:P3043"/>
    <mergeCell ref="B3045:O3045"/>
    <mergeCell ref="P3045:P3079"/>
    <mergeCell ref="A3046:A3079"/>
    <mergeCell ref="B3046:B3047"/>
    <mergeCell ref="C3046:C3047"/>
    <mergeCell ref="D3046:O3046"/>
    <mergeCell ref="D3047:O3047"/>
    <mergeCell ref="B3048:B3050"/>
    <mergeCell ref="C3048:H3050"/>
    <mergeCell ref="I3048:K3050"/>
    <mergeCell ref="L3048:L3050"/>
    <mergeCell ref="M3048:O3048"/>
    <mergeCell ref="M3049:O3050"/>
    <mergeCell ref="C3051:G3051"/>
    <mergeCell ref="I3051:O3051"/>
    <mergeCell ref="C3060:D3060"/>
    <mergeCell ref="I3060:J3060"/>
    <mergeCell ref="L3060:M3060"/>
    <mergeCell ref="C3061:D3061"/>
    <mergeCell ref="I3061:J3061"/>
    <mergeCell ref="L3061:M3061"/>
    <mergeCell ref="C3062:D3062"/>
    <mergeCell ref="I3062:J3062"/>
    <mergeCell ref="L3062:M3062"/>
    <mergeCell ref="C3057:D3057"/>
    <mergeCell ref="I3057:J3057"/>
    <mergeCell ref="L3057:M3057"/>
    <mergeCell ref="O3057:O3058"/>
    <mergeCell ref="C3058:D3058"/>
    <mergeCell ref="I3058:J3058"/>
    <mergeCell ref="L3058:M3058"/>
    <mergeCell ref="C3059:D3059"/>
    <mergeCell ref="I3059:J3059"/>
    <mergeCell ref="L3059:M3059"/>
    <mergeCell ref="C3067:I3067"/>
    <mergeCell ref="J3067:L3067"/>
    <mergeCell ref="N3067:O3067"/>
    <mergeCell ref="C3068:E3069"/>
    <mergeCell ref="F3068:H3069"/>
    <mergeCell ref="J3068:L3068"/>
    <mergeCell ref="N3068:O3068"/>
    <mergeCell ref="J3069:L3069"/>
    <mergeCell ref="M3069:O3069"/>
    <mergeCell ref="C3063:D3063"/>
    <mergeCell ref="I3063:J3063"/>
    <mergeCell ref="L3063:M3063"/>
    <mergeCell ref="C3064:D3064"/>
    <mergeCell ref="I3064:J3064"/>
    <mergeCell ref="L3064:M3064"/>
    <mergeCell ref="C3065:E3066"/>
    <mergeCell ref="F3065:G3065"/>
    <mergeCell ref="H3065:I3065"/>
    <mergeCell ref="J3065:K3065"/>
    <mergeCell ref="F3066:G3066"/>
    <mergeCell ref="H3066:I3066"/>
    <mergeCell ref="J3066:K3066"/>
    <mergeCell ref="D3074:E3074"/>
    <mergeCell ref="F3074:I3074"/>
    <mergeCell ref="J3074:O3076"/>
    <mergeCell ref="D3075:E3075"/>
    <mergeCell ref="F3075:I3075"/>
    <mergeCell ref="D3076:E3076"/>
    <mergeCell ref="F3076:I3076"/>
    <mergeCell ref="D3077:E3077"/>
    <mergeCell ref="F3077:I3077"/>
    <mergeCell ref="J3077:O3079"/>
    <mergeCell ref="D3078:E3078"/>
    <mergeCell ref="F3078:I3078"/>
    <mergeCell ref="D3079:E3079"/>
    <mergeCell ref="F3079:I3079"/>
    <mergeCell ref="C3070:E3070"/>
    <mergeCell ref="F3070:H3070"/>
    <mergeCell ref="J3070:L3070"/>
    <mergeCell ref="M3070:O3070"/>
    <mergeCell ref="C3071:E3071"/>
    <mergeCell ref="F3071:H3071"/>
    <mergeCell ref="J3071:O3071"/>
    <mergeCell ref="C3072:E3072"/>
    <mergeCell ref="F3072:H3072"/>
    <mergeCell ref="J3072:L3073"/>
    <mergeCell ref="M3072:O3073"/>
    <mergeCell ref="C3073:I3073"/>
    <mergeCell ref="A3080:P3080"/>
    <mergeCell ref="B3082:O3082"/>
    <mergeCell ref="P3082:P3116"/>
    <mergeCell ref="A3083:A3116"/>
    <mergeCell ref="B3083:B3084"/>
    <mergeCell ref="C3083:C3084"/>
    <mergeCell ref="D3083:O3083"/>
    <mergeCell ref="D3084:O3084"/>
    <mergeCell ref="B3085:B3087"/>
    <mergeCell ref="C3085:H3087"/>
    <mergeCell ref="I3085:K3087"/>
    <mergeCell ref="L3085:L3087"/>
    <mergeCell ref="M3085:O3085"/>
    <mergeCell ref="M3086:O3087"/>
    <mergeCell ref="C3088:G3088"/>
    <mergeCell ref="I3088:O3088"/>
    <mergeCell ref="C3089:G3089"/>
    <mergeCell ref="I3089:O3089"/>
    <mergeCell ref="C3090:G3090"/>
    <mergeCell ref="I3090:O3090"/>
    <mergeCell ref="C3091:G3091"/>
    <mergeCell ref="I3091:O3091"/>
    <mergeCell ref="C3092:G3092"/>
    <mergeCell ref="I3092:O3092"/>
    <mergeCell ref="C3096:D3096"/>
    <mergeCell ref="I3096:J3096"/>
    <mergeCell ref="L3096:M3096"/>
    <mergeCell ref="C3097:D3097"/>
    <mergeCell ref="I3097:J3097"/>
    <mergeCell ref="L3097:M3097"/>
    <mergeCell ref="C3098:D3098"/>
    <mergeCell ref="I3098:J3098"/>
    <mergeCell ref="L3098:M3098"/>
    <mergeCell ref="C3093:G3093"/>
    <mergeCell ref="I3093:O3093"/>
    <mergeCell ref="C3094:D3094"/>
    <mergeCell ref="I3094:J3094"/>
    <mergeCell ref="L3094:M3094"/>
    <mergeCell ref="O3094:O3095"/>
    <mergeCell ref="C3095:D3095"/>
    <mergeCell ref="I3095:J3095"/>
    <mergeCell ref="L3095:M3095"/>
    <mergeCell ref="C3102:E3103"/>
    <mergeCell ref="F3102:G3102"/>
    <mergeCell ref="H3102:I3102"/>
    <mergeCell ref="J3102:K3102"/>
    <mergeCell ref="F3103:G3103"/>
    <mergeCell ref="H3103:I3103"/>
    <mergeCell ref="J3103:K3103"/>
    <mergeCell ref="C3104:I3104"/>
    <mergeCell ref="J3104:L3104"/>
    <mergeCell ref="C3099:D3099"/>
    <mergeCell ref="I3099:J3099"/>
    <mergeCell ref="L3099:M3099"/>
    <mergeCell ref="C3100:D3100"/>
    <mergeCell ref="I3100:J3100"/>
    <mergeCell ref="L3100:M3100"/>
    <mergeCell ref="C3101:D3101"/>
    <mergeCell ref="I3101:J3101"/>
    <mergeCell ref="L3101:M3101"/>
    <mergeCell ref="C3126:G3126"/>
    <mergeCell ref="C3108:E3108"/>
    <mergeCell ref="F3108:H3108"/>
    <mergeCell ref="J3108:O3108"/>
    <mergeCell ref="C3109:E3109"/>
    <mergeCell ref="F3109:H3109"/>
    <mergeCell ref="J3109:L3110"/>
    <mergeCell ref="M3109:O3110"/>
    <mergeCell ref="C3110:I3110"/>
    <mergeCell ref="D3111:E3111"/>
    <mergeCell ref="F3111:I3111"/>
    <mergeCell ref="J3111:O3113"/>
    <mergeCell ref="D3112:E3112"/>
    <mergeCell ref="F3112:I3112"/>
    <mergeCell ref="D3113:E3113"/>
    <mergeCell ref="F3113:I3113"/>
    <mergeCell ref="N3104:O3104"/>
    <mergeCell ref="C3105:E3106"/>
    <mergeCell ref="F3105:H3106"/>
    <mergeCell ref="J3105:L3105"/>
    <mergeCell ref="N3105:O3105"/>
    <mergeCell ref="J3106:L3106"/>
    <mergeCell ref="M3106:O3106"/>
    <mergeCell ref="C3107:E3107"/>
    <mergeCell ref="F3107:H3107"/>
    <mergeCell ref="J3107:L3107"/>
    <mergeCell ref="M3107:O3107"/>
    <mergeCell ref="I3126:O3126"/>
    <mergeCell ref="C3127:G3127"/>
    <mergeCell ref="I3127:O3127"/>
    <mergeCell ref="C3128:G3128"/>
    <mergeCell ref="I3128:O3128"/>
    <mergeCell ref="C3129:G3129"/>
    <mergeCell ref="I3129:O3129"/>
    <mergeCell ref="C3130:G3130"/>
    <mergeCell ref="I3130:O3130"/>
    <mergeCell ref="D3114:E3114"/>
    <mergeCell ref="F3114:I3114"/>
    <mergeCell ref="J3114:O3116"/>
    <mergeCell ref="D3115:E3115"/>
    <mergeCell ref="F3115:I3115"/>
    <mergeCell ref="D3116:E3116"/>
    <mergeCell ref="F3116:I3116"/>
    <mergeCell ref="A3117:P3117"/>
    <mergeCell ref="B3119:O3119"/>
    <mergeCell ref="P3119:P3153"/>
    <mergeCell ref="A3120:A3153"/>
    <mergeCell ref="B3120:B3121"/>
    <mergeCell ref="C3120:C3121"/>
    <mergeCell ref="D3120:O3120"/>
    <mergeCell ref="D3121:O3121"/>
    <mergeCell ref="B3122:B3124"/>
    <mergeCell ref="C3122:H3124"/>
    <mergeCell ref="I3122:K3124"/>
    <mergeCell ref="L3122:L3124"/>
    <mergeCell ref="M3122:O3122"/>
    <mergeCell ref="M3123:O3124"/>
    <mergeCell ref="C3125:G3125"/>
    <mergeCell ref="I3125:O3125"/>
    <mergeCell ref="C3134:D3134"/>
    <mergeCell ref="I3134:J3134"/>
    <mergeCell ref="L3134:M3134"/>
    <mergeCell ref="C3135:D3135"/>
    <mergeCell ref="I3135:J3135"/>
    <mergeCell ref="L3135:M3135"/>
    <mergeCell ref="C3136:D3136"/>
    <mergeCell ref="I3136:J3136"/>
    <mergeCell ref="L3136:M3136"/>
    <mergeCell ref="C3131:D3131"/>
    <mergeCell ref="I3131:J3131"/>
    <mergeCell ref="L3131:M3131"/>
    <mergeCell ref="O3131:O3132"/>
    <mergeCell ref="C3132:D3132"/>
    <mergeCell ref="I3132:J3132"/>
    <mergeCell ref="L3132:M3132"/>
    <mergeCell ref="C3133:D3133"/>
    <mergeCell ref="I3133:J3133"/>
    <mergeCell ref="L3133:M3133"/>
    <mergeCell ref="C3141:I3141"/>
    <mergeCell ref="J3141:L3141"/>
    <mergeCell ref="N3141:O3141"/>
    <mergeCell ref="C3142:E3143"/>
    <mergeCell ref="F3142:H3143"/>
    <mergeCell ref="J3142:L3142"/>
    <mergeCell ref="N3142:O3142"/>
    <mergeCell ref="J3143:L3143"/>
    <mergeCell ref="M3143:O3143"/>
    <mergeCell ref="C3137:D3137"/>
    <mergeCell ref="I3137:J3137"/>
    <mergeCell ref="L3137:M3137"/>
    <mergeCell ref="C3138:D3138"/>
    <mergeCell ref="I3138:J3138"/>
    <mergeCell ref="L3138:M3138"/>
    <mergeCell ref="C3139:E3140"/>
    <mergeCell ref="F3139:G3139"/>
    <mergeCell ref="H3139:I3139"/>
    <mergeCell ref="J3139:K3139"/>
    <mergeCell ref="F3140:G3140"/>
    <mergeCell ref="H3140:I3140"/>
    <mergeCell ref="J3140:K3140"/>
    <mergeCell ref="D3148:E3148"/>
    <mergeCell ref="F3148:I3148"/>
    <mergeCell ref="J3148:O3150"/>
    <mergeCell ref="D3149:E3149"/>
    <mergeCell ref="F3149:I3149"/>
    <mergeCell ref="D3150:E3150"/>
    <mergeCell ref="F3150:I3150"/>
    <mergeCell ref="D3151:E3151"/>
    <mergeCell ref="F3151:I3151"/>
    <mergeCell ref="J3151:O3153"/>
    <mergeCell ref="D3152:E3152"/>
    <mergeCell ref="F3152:I3152"/>
    <mergeCell ref="D3153:E3153"/>
    <mergeCell ref="F3153:I3153"/>
    <mergeCell ref="C3144:E3144"/>
    <mergeCell ref="F3144:H3144"/>
    <mergeCell ref="J3144:L3144"/>
    <mergeCell ref="M3144:O3144"/>
    <mergeCell ref="C3145:E3145"/>
    <mergeCell ref="F3145:H3145"/>
    <mergeCell ref="J3145:O3145"/>
    <mergeCell ref="C3146:E3146"/>
    <mergeCell ref="F3146:H3146"/>
    <mergeCell ref="J3146:L3147"/>
    <mergeCell ref="M3146:O3147"/>
    <mergeCell ref="C3147:I3147"/>
    <mergeCell ref="A3154:P3154"/>
    <mergeCell ref="B3155:O3155"/>
    <mergeCell ref="P3155:P3189"/>
    <mergeCell ref="A3156:A3189"/>
    <mergeCell ref="B3156:B3157"/>
    <mergeCell ref="C3156:C3157"/>
    <mergeCell ref="D3156:O3156"/>
    <mergeCell ref="D3157:O3157"/>
    <mergeCell ref="B3158:B3160"/>
    <mergeCell ref="C3158:H3160"/>
    <mergeCell ref="I3158:K3160"/>
    <mergeCell ref="L3158:L3160"/>
    <mergeCell ref="M3158:O3158"/>
    <mergeCell ref="M3159:O3160"/>
    <mergeCell ref="C3161:G3161"/>
    <mergeCell ref="I3161:O3161"/>
    <mergeCell ref="C3162:G3162"/>
    <mergeCell ref="I3162:O3162"/>
    <mergeCell ref="C3163:G3163"/>
    <mergeCell ref="I3163:O3163"/>
    <mergeCell ref="C3164:G3164"/>
    <mergeCell ref="I3164:O3164"/>
    <mergeCell ref="C3165:G3165"/>
    <mergeCell ref="I3165:O3165"/>
    <mergeCell ref="C3169:D3169"/>
    <mergeCell ref="I3169:J3169"/>
    <mergeCell ref="L3169:M3169"/>
    <mergeCell ref="C3170:D3170"/>
    <mergeCell ref="I3170:J3170"/>
    <mergeCell ref="L3170:M3170"/>
    <mergeCell ref="C3171:D3171"/>
    <mergeCell ref="I3171:J3171"/>
    <mergeCell ref="L3171:M3171"/>
    <mergeCell ref="C3166:G3166"/>
    <mergeCell ref="I3166:O3166"/>
    <mergeCell ref="C3167:D3167"/>
    <mergeCell ref="I3167:J3167"/>
    <mergeCell ref="L3167:M3167"/>
    <mergeCell ref="O3167:O3168"/>
    <mergeCell ref="C3168:D3168"/>
    <mergeCell ref="I3168:J3168"/>
    <mergeCell ref="L3168:M3168"/>
    <mergeCell ref="C3175:E3176"/>
    <mergeCell ref="F3175:G3175"/>
    <mergeCell ref="H3175:I3175"/>
    <mergeCell ref="J3175:K3175"/>
    <mergeCell ref="F3176:G3176"/>
    <mergeCell ref="H3176:I3176"/>
    <mergeCell ref="J3176:K3176"/>
    <mergeCell ref="C3177:I3177"/>
    <mergeCell ref="J3177:L3177"/>
    <mergeCell ref="C3172:D3172"/>
    <mergeCell ref="I3172:J3172"/>
    <mergeCell ref="L3172:M3172"/>
    <mergeCell ref="C3173:D3173"/>
    <mergeCell ref="I3173:J3173"/>
    <mergeCell ref="L3173:M3173"/>
    <mergeCell ref="C3174:D3174"/>
    <mergeCell ref="I3174:J3174"/>
    <mergeCell ref="L3174:M3174"/>
    <mergeCell ref="C3199:G3199"/>
    <mergeCell ref="C3181:E3181"/>
    <mergeCell ref="F3181:H3181"/>
    <mergeCell ref="J3181:O3181"/>
    <mergeCell ref="C3182:E3182"/>
    <mergeCell ref="F3182:H3182"/>
    <mergeCell ref="J3182:L3183"/>
    <mergeCell ref="M3182:O3183"/>
    <mergeCell ref="C3183:I3183"/>
    <mergeCell ref="D3184:E3184"/>
    <mergeCell ref="F3184:I3184"/>
    <mergeCell ref="J3184:O3186"/>
    <mergeCell ref="D3185:E3185"/>
    <mergeCell ref="F3185:I3185"/>
    <mergeCell ref="D3186:E3186"/>
    <mergeCell ref="F3186:I3186"/>
    <mergeCell ref="N3177:O3177"/>
    <mergeCell ref="C3178:E3179"/>
    <mergeCell ref="F3178:H3179"/>
    <mergeCell ref="J3178:L3178"/>
    <mergeCell ref="N3178:O3178"/>
    <mergeCell ref="J3179:L3179"/>
    <mergeCell ref="M3179:O3179"/>
    <mergeCell ref="C3180:E3180"/>
    <mergeCell ref="F3180:H3180"/>
    <mergeCell ref="J3180:L3180"/>
    <mergeCell ref="M3180:O3180"/>
    <mergeCell ref="I3199:O3199"/>
    <mergeCell ref="C3200:G3200"/>
    <mergeCell ref="I3200:O3200"/>
    <mergeCell ref="C3201:G3201"/>
    <mergeCell ref="I3201:O3201"/>
    <mergeCell ref="C3202:G3202"/>
    <mergeCell ref="I3202:O3202"/>
    <mergeCell ref="C3203:G3203"/>
    <mergeCell ref="I3203:O3203"/>
    <mergeCell ref="D3187:E3187"/>
    <mergeCell ref="F3187:I3187"/>
    <mergeCell ref="J3187:O3189"/>
    <mergeCell ref="D3188:E3188"/>
    <mergeCell ref="F3188:I3188"/>
    <mergeCell ref="D3189:E3189"/>
    <mergeCell ref="F3189:I3189"/>
    <mergeCell ref="A3190:P3190"/>
    <mergeCell ref="B3192:O3192"/>
    <mergeCell ref="P3192:P3226"/>
    <mergeCell ref="A3193:A3226"/>
    <mergeCell ref="B3193:B3194"/>
    <mergeCell ref="C3193:C3194"/>
    <mergeCell ref="D3193:O3193"/>
    <mergeCell ref="D3194:O3194"/>
    <mergeCell ref="B3195:B3197"/>
    <mergeCell ref="C3195:H3197"/>
    <mergeCell ref="I3195:K3197"/>
    <mergeCell ref="L3195:L3197"/>
    <mergeCell ref="M3195:O3195"/>
    <mergeCell ref="M3196:O3197"/>
    <mergeCell ref="C3198:G3198"/>
    <mergeCell ref="I3198:O3198"/>
    <mergeCell ref="C3207:D3207"/>
    <mergeCell ref="I3207:J3207"/>
    <mergeCell ref="L3207:M3207"/>
    <mergeCell ref="C3208:D3208"/>
    <mergeCell ref="I3208:J3208"/>
    <mergeCell ref="L3208:M3208"/>
    <mergeCell ref="C3209:D3209"/>
    <mergeCell ref="I3209:J3209"/>
    <mergeCell ref="L3209:M3209"/>
    <mergeCell ref="C3204:D3204"/>
    <mergeCell ref="I3204:J3204"/>
    <mergeCell ref="L3204:M3204"/>
    <mergeCell ref="O3204:O3205"/>
    <mergeCell ref="C3205:D3205"/>
    <mergeCell ref="I3205:J3205"/>
    <mergeCell ref="L3205:M3205"/>
    <mergeCell ref="C3206:D3206"/>
    <mergeCell ref="I3206:J3206"/>
    <mergeCell ref="L3206:M3206"/>
    <mergeCell ref="C3214:I3214"/>
    <mergeCell ref="J3214:L3214"/>
    <mergeCell ref="N3214:O3214"/>
    <mergeCell ref="C3215:E3216"/>
    <mergeCell ref="F3215:H3216"/>
    <mergeCell ref="J3215:L3215"/>
    <mergeCell ref="N3215:O3215"/>
    <mergeCell ref="J3216:L3216"/>
    <mergeCell ref="M3216:O3216"/>
    <mergeCell ref="C3210:D3210"/>
    <mergeCell ref="I3210:J3210"/>
    <mergeCell ref="L3210:M3210"/>
    <mergeCell ref="C3211:D3211"/>
    <mergeCell ref="I3211:J3211"/>
    <mergeCell ref="L3211:M3211"/>
    <mergeCell ref="C3212:E3213"/>
    <mergeCell ref="F3212:G3212"/>
    <mergeCell ref="H3212:I3212"/>
    <mergeCell ref="J3212:K3212"/>
    <mergeCell ref="F3213:G3213"/>
    <mergeCell ref="H3213:I3213"/>
    <mergeCell ref="J3213:K3213"/>
    <mergeCell ref="D3221:E3221"/>
    <mergeCell ref="F3221:I3221"/>
    <mergeCell ref="J3221:O3223"/>
    <mergeCell ref="D3222:E3222"/>
    <mergeCell ref="F3222:I3222"/>
    <mergeCell ref="D3223:E3223"/>
    <mergeCell ref="F3223:I3223"/>
    <mergeCell ref="D3224:E3224"/>
    <mergeCell ref="F3224:I3224"/>
    <mergeCell ref="J3224:O3226"/>
    <mergeCell ref="D3225:E3225"/>
    <mergeCell ref="F3225:I3225"/>
    <mergeCell ref="D3226:E3226"/>
    <mergeCell ref="F3226:I3226"/>
    <mergeCell ref="C3217:E3217"/>
    <mergeCell ref="F3217:H3217"/>
    <mergeCell ref="J3217:L3217"/>
    <mergeCell ref="M3217:O3217"/>
    <mergeCell ref="C3218:E3218"/>
    <mergeCell ref="F3218:H3218"/>
    <mergeCell ref="J3218:O3218"/>
    <mergeCell ref="C3219:E3219"/>
    <mergeCell ref="F3219:H3219"/>
    <mergeCell ref="J3219:L3220"/>
    <mergeCell ref="M3219:O3220"/>
    <mergeCell ref="C3220:I3220"/>
    <mergeCell ref="A3227:P3227"/>
    <mergeCell ref="B3228:O3228"/>
    <mergeCell ref="P3228:P3262"/>
    <mergeCell ref="A3229:A3262"/>
    <mergeCell ref="B3229:B3230"/>
    <mergeCell ref="C3229:C3230"/>
    <mergeCell ref="D3229:O3229"/>
    <mergeCell ref="D3230:O3230"/>
    <mergeCell ref="B3231:B3233"/>
    <mergeCell ref="C3231:H3233"/>
    <mergeCell ref="I3231:K3233"/>
    <mergeCell ref="L3231:L3233"/>
    <mergeCell ref="M3231:O3231"/>
    <mergeCell ref="M3232:O3233"/>
    <mergeCell ref="C3234:G3234"/>
    <mergeCell ref="I3234:O3234"/>
    <mergeCell ref="C3235:G3235"/>
    <mergeCell ref="I3235:O3235"/>
    <mergeCell ref="C3236:G3236"/>
    <mergeCell ref="I3236:O3236"/>
    <mergeCell ref="C3237:G3237"/>
    <mergeCell ref="I3237:O3237"/>
    <mergeCell ref="C3238:G3238"/>
    <mergeCell ref="I3238:O3238"/>
    <mergeCell ref="C3242:D3242"/>
    <mergeCell ref="I3242:J3242"/>
    <mergeCell ref="L3242:M3242"/>
    <mergeCell ref="C3243:D3243"/>
    <mergeCell ref="I3243:J3243"/>
    <mergeCell ref="L3243:M3243"/>
    <mergeCell ref="C3244:D3244"/>
    <mergeCell ref="I3244:J3244"/>
    <mergeCell ref="L3244:M3244"/>
    <mergeCell ref="C3239:G3239"/>
    <mergeCell ref="I3239:O3239"/>
    <mergeCell ref="C3240:D3240"/>
    <mergeCell ref="I3240:J3240"/>
    <mergeCell ref="L3240:M3240"/>
    <mergeCell ref="O3240:O3241"/>
    <mergeCell ref="C3241:D3241"/>
    <mergeCell ref="I3241:J3241"/>
    <mergeCell ref="L3241:M3241"/>
    <mergeCell ref="C3248:E3249"/>
    <mergeCell ref="F3248:G3248"/>
    <mergeCell ref="H3248:I3248"/>
    <mergeCell ref="J3248:K3248"/>
    <mergeCell ref="F3249:G3249"/>
    <mergeCell ref="H3249:I3249"/>
    <mergeCell ref="J3249:K3249"/>
    <mergeCell ref="C3250:I3250"/>
    <mergeCell ref="J3250:L3250"/>
    <mergeCell ref="C3245:D3245"/>
    <mergeCell ref="I3245:J3245"/>
    <mergeCell ref="L3245:M3245"/>
    <mergeCell ref="C3246:D3246"/>
    <mergeCell ref="I3246:J3246"/>
    <mergeCell ref="L3246:M3246"/>
    <mergeCell ref="C3247:D3247"/>
    <mergeCell ref="I3247:J3247"/>
    <mergeCell ref="L3247:M3247"/>
    <mergeCell ref="C3272:G3272"/>
    <mergeCell ref="C3254:E3254"/>
    <mergeCell ref="F3254:H3254"/>
    <mergeCell ref="J3254:O3254"/>
    <mergeCell ref="C3255:E3255"/>
    <mergeCell ref="F3255:H3255"/>
    <mergeCell ref="J3255:L3256"/>
    <mergeCell ref="M3255:O3256"/>
    <mergeCell ref="C3256:I3256"/>
    <mergeCell ref="D3257:E3257"/>
    <mergeCell ref="F3257:I3257"/>
    <mergeCell ref="J3257:O3259"/>
    <mergeCell ref="D3258:E3258"/>
    <mergeCell ref="F3258:I3258"/>
    <mergeCell ref="D3259:E3259"/>
    <mergeCell ref="F3259:I3259"/>
    <mergeCell ref="N3250:O3250"/>
    <mergeCell ref="C3251:E3252"/>
    <mergeCell ref="F3251:H3252"/>
    <mergeCell ref="J3251:L3251"/>
    <mergeCell ref="N3251:O3251"/>
    <mergeCell ref="J3252:L3252"/>
    <mergeCell ref="M3252:O3252"/>
    <mergeCell ref="C3253:E3253"/>
    <mergeCell ref="F3253:H3253"/>
    <mergeCell ref="J3253:L3253"/>
    <mergeCell ref="M3253:O3253"/>
    <mergeCell ref="I3272:O3272"/>
    <mergeCell ref="C3273:G3273"/>
    <mergeCell ref="I3273:O3273"/>
    <mergeCell ref="C3274:G3274"/>
    <mergeCell ref="I3274:O3274"/>
    <mergeCell ref="C3275:G3275"/>
    <mergeCell ref="I3275:O3275"/>
    <mergeCell ref="C3276:G3276"/>
    <mergeCell ref="I3276:O3276"/>
    <mergeCell ref="D3260:E3260"/>
    <mergeCell ref="F3260:I3260"/>
    <mergeCell ref="J3260:O3262"/>
    <mergeCell ref="D3261:E3261"/>
    <mergeCell ref="F3261:I3261"/>
    <mergeCell ref="D3262:E3262"/>
    <mergeCell ref="F3262:I3262"/>
    <mergeCell ref="A3263:P3263"/>
    <mergeCell ref="B3265:O3265"/>
    <mergeCell ref="P3265:P3299"/>
    <mergeCell ref="A3266:A3299"/>
    <mergeCell ref="B3266:B3267"/>
    <mergeCell ref="C3266:C3267"/>
    <mergeCell ref="D3266:O3266"/>
    <mergeCell ref="D3267:O3267"/>
    <mergeCell ref="B3268:B3270"/>
    <mergeCell ref="C3268:H3270"/>
    <mergeCell ref="I3268:K3270"/>
    <mergeCell ref="L3268:L3270"/>
    <mergeCell ref="M3268:O3268"/>
    <mergeCell ref="M3269:O3270"/>
    <mergeCell ref="C3271:G3271"/>
    <mergeCell ref="I3271:O3271"/>
    <mergeCell ref="C3280:D3280"/>
    <mergeCell ref="I3280:J3280"/>
    <mergeCell ref="L3280:M3280"/>
    <mergeCell ref="C3281:D3281"/>
    <mergeCell ref="I3281:J3281"/>
    <mergeCell ref="L3281:M3281"/>
    <mergeCell ref="C3282:D3282"/>
    <mergeCell ref="I3282:J3282"/>
    <mergeCell ref="L3282:M3282"/>
    <mergeCell ref="C3277:D3277"/>
    <mergeCell ref="I3277:J3277"/>
    <mergeCell ref="L3277:M3277"/>
    <mergeCell ref="O3277:O3278"/>
    <mergeCell ref="C3278:D3278"/>
    <mergeCell ref="I3278:J3278"/>
    <mergeCell ref="L3278:M3278"/>
    <mergeCell ref="C3279:D3279"/>
    <mergeCell ref="I3279:J3279"/>
    <mergeCell ref="L3279:M3279"/>
    <mergeCell ref="C3287:I3287"/>
    <mergeCell ref="J3287:L3287"/>
    <mergeCell ref="N3287:O3287"/>
    <mergeCell ref="C3288:E3289"/>
    <mergeCell ref="F3288:H3289"/>
    <mergeCell ref="J3288:L3288"/>
    <mergeCell ref="N3288:O3288"/>
    <mergeCell ref="J3289:L3289"/>
    <mergeCell ref="M3289:O3289"/>
    <mergeCell ref="C3283:D3283"/>
    <mergeCell ref="I3283:J3283"/>
    <mergeCell ref="L3283:M3283"/>
    <mergeCell ref="C3284:D3284"/>
    <mergeCell ref="I3284:J3284"/>
    <mergeCell ref="L3284:M3284"/>
    <mergeCell ref="C3285:E3286"/>
    <mergeCell ref="F3285:G3285"/>
    <mergeCell ref="H3285:I3285"/>
    <mergeCell ref="J3285:K3285"/>
    <mergeCell ref="F3286:G3286"/>
    <mergeCell ref="H3286:I3286"/>
    <mergeCell ref="J3286:K3286"/>
    <mergeCell ref="D3294:E3294"/>
    <mergeCell ref="F3294:I3294"/>
    <mergeCell ref="J3294:O3296"/>
    <mergeCell ref="D3295:E3295"/>
    <mergeCell ref="F3295:I3295"/>
    <mergeCell ref="D3296:E3296"/>
    <mergeCell ref="F3296:I3296"/>
    <mergeCell ref="D3297:E3297"/>
    <mergeCell ref="F3297:I3297"/>
    <mergeCell ref="J3297:O3299"/>
    <mergeCell ref="D3298:E3298"/>
    <mergeCell ref="F3298:I3298"/>
    <mergeCell ref="D3299:E3299"/>
    <mergeCell ref="F3299:I3299"/>
    <mergeCell ref="C3290:E3290"/>
    <mergeCell ref="F3290:H3290"/>
    <mergeCell ref="J3290:L3290"/>
    <mergeCell ref="M3290:O3290"/>
    <mergeCell ref="C3291:E3291"/>
    <mergeCell ref="F3291:H3291"/>
    <mergeCell ref="J3291:O3291"/>
    <mergeCell ref="C3292:E3292"/>
    <mergeCell ref="F3292:H3292"/>
    <mergeCell ref="J3292:L3293"/>
    <mergeCell ref="M3292:O3293"/>
    <mergeCell ref="C3293:I3293"/>
    <mergeCell ref="A3300:P3300"/>
    <mergeCell ref="B3302:O3302"/>
    <mergeCell ref="P3302:P3336"/>
    <mergeCell ref="A3303:A3336"/>
    <mergeCell ref="B3303:B3304"/>
    <mergeCell ref="C3303:C3304"/>
    <mergeCell ref="D3303:O3303"/>
    <mergeCell ref="D3304:O3304"/>
    <mergeCell ref="B3305:B3307"/>
    <mergeCell ref="C3305:H3307"/>
    <mergeCell ref="I3305:K3307"/>
    <mergeCell ref="L3305:L3307"/>
    <mergeCell ref="M3305:O3305"/>
    <mergeCell ref="M3306:O3307"/>
    <mergeCell ref="C3308:G3308"/>
    <mergeCell ref="I3308:O3308"/>
    <mergeCell ref="C3309:G3309"/>
    <mergeCell ref="I3309:O3309"/>
    <mergeCell ref="C3310:G3310"/>
    <mergeCell ref="I3310:O3310"/>
    <mergeCell ref="C3311:G3311"/>
    <mergeCell ref="I3311:O3311"/>
    <mergeCell ref="C3312:G3312"/>
    <mergeCell ref="I3312:O3312"/>
    <mergeCell ref="C3316:D3316"/>
    <mergeCell ref="I3316:J3316"/>
    <mergeCell ref="L3316:M3316"/>
    <mergeCell ref="C3317:D3317"/>
    <mergeCell ref="I3317:J3317"/>
    <mergeCell ref="L3317:M3317"/>
    <mergeCell ref="C3318:D3318"/>
    <mergeCell ref="I3318:J3318"/>
    <mergeCell ref="L3318:M3318"/>
    <mergeCell ref="C3313:G3313"/>
    <mergeCell ref="I3313:O3313"/>
    <mergeCell ref="C3314:D3314"/>
    <mergeCell ref="I3314:J3314"/>
    <mergeCell ref="L3314:M3314"/>
    <mergeCell ref="O3314:O3315"/>
    <mergeCell ref="C3315:D3315"/>
    <mergeCell ref="I3315:J3315"/>
    <mergeCell ref="L3315:M3315"/>
    <mergeCell ref="C3322:E3323"/>
    <mergeCell ref="F3322:G3322"/>
    <mergeCell ref="H3322:I3322"/>
    <mergeCell ref="J3322:K3322"/>
    <mergeCell ref="F3323:G3323"/>
    <mergeCell ref="H3323:I3323"/>
    <mergeCell ref="J3323:K3323"/>
    <mergeCell ref="C3324:I3324"/>
    <mergeCell ref="J3324:L3324"/>
    <mergeCell ref="C3319:D3319"/>
    <mergeCell ref="I3319:J3319"/>
    <mergeCell ref="L3319:M3319"/>
    <mergeCell ref="C3320:D3320"/>
    <mergeCell ref="I3320:J3320"/>
    <mergeCell ref="L3320:M3320"/>
    <mergeCell ref="C3321:D3321"/>
    <mergeCell ref="I3321:J3321"/>
    <mergeCell ref="L3321:M3321"/>
    <mergeCell ref="C3346:G3346"/>
    <mergeCell ref="C3328:E3328"/>
    <mergeCell ref="F3328:H3328"/>
    <mergeCell ref="J3328:O3328"/>
    <mergeCell ref="C3329:E3329"/>
    <mergeCell ref="F3329:H3329"/>
    <mergeCell ref="J3329:L3330"/>
    <mergeCell ref="M3329:O3330"/>
    <mergeCell ref="C3330:I3330"/>
    <mergeCell ref="D3331:E3331"/>
    <mergeCell ref="F3331:I3331"/>
    <mergeCell ref="J3331:O3333"/>
    <mergeCell ref="D3332:E3332"/>
    <mergeCell ref="F3332:I3332"/>
    <mergeCell ref="D3333:E3333"/>
    <mergeCell ref="F3333:I3333"/>
    <mergeCell ref="N3324:O3324"/>
    <mergeCell ref="C3325:E3326"/>
    <mergeCell ref="F3325:H3326"/>
    <mergeCell ref="J3325:L3325"/>
    <mergeCell ref="N3325:O3325"/>
    <mergeCell ref="J3326:L3326"/>
    <mergeCell ref="M3326:O3326"/>
    <mergeCell ref="C3327:E3327"/>
    <mergeCell ref="F3327:H3327"/>
    <mergeCell ref="J3327:L3327"/>
    <mergeCell ref="M3327:O3327"/>
    <mergeCell ref="I3346:O3346"/>
    <mergeCell ref="C3347:G3347"/>
    <mergeCell ref="I3347:O3347"/>
    <mergeCell ref="C3348:G3348"/>
    <mergeCell ref="I3348:O3348"/>
    <mergeCell ref="C3349:G3349"/>
    <mergeCell ref="I3349:O3349"/>
    <mergeCell ref="C3350:G3350"/>
    <mergeCell ref="I3350:O3350"/>
    <mergeCell ref="D3334:E3334"/>
    <mergeCell ref="F3334:I3334"/>
    <mergeCell ref="J3334:O3336"/>
    <mergeCell ref="D3335:E3335"/>
    <mergeCell ref="F3335:I3335"/>
    <mergeCell ref="D3336:E3336"/>
    <mergeCell ref="F3336:I3336"/>
    <mergeCell ref="A3337:P3337"/>
    <mergeCell ref="B3339:O3339"/>
    <mergeCell ref="P3339:P3373"/>
    <mergeCell ref="A3340:A3373"/>
    <mergeCell ref="B3340:B3341"/>
    <mergeCell ref="C3340:C3341"/>
    <mergeCell ref="D3340:O3340"/>
    <mergeCell ref="D3341:O3341"/>
    <mergeCell ref="B3342:B3344"/>
    <mergeCell ref="C3342:H3344"/>
    <mergeCell ref="I3342:K3344"/>
    <mergeCell ref="L3342:L3344"/>
    <mergeCell ref="M3342:O3342"/>
    <mergeCell ref="M3343:O3344"/>
    <mergeCell ref="C3345:G3345"/>
    <mergeCell ref="I3345:O3345"/>
    <mergeCell ref="C3354:D3354"/>
    <mergeCell ref="I3354:J3354"/>
    <mergeCell ref="L3354:M3354"/>
    <mergeCell ref="C3355:D3355"/>
    <mergeCell ref="I3355:J3355"/>
    <mergeCell ref="L3355:M3355"/>
    <mergeCell ref="C3356:D3356"/>
    <mergeCell ref="I3356:J3356"/>
    <mergeCell ref="L3356:M3356"/>
    <mergeCell ref="C3351:D3351"/>
    <mergeCell ref="I3351:J3351"/>
    <mergeCell ref="L3351:M3351"/>
    <mergeCell ref="O3351:O3352"/>
    <mergeCell ref="C3352:D3352"/>
    <mergeCell ref="I3352:J3352"/>
    <mergeCell ref="L3352:M3352"/>
    <mergeCell ref="C3353:D3353"/>
    <mergeCell ref="I3353:J3353"/>
    <mergeCell ref="L3353:M3353"/>
    <mergeCell ref="C3361:I3361"/>
    <mergeCell ref="J3361:L3361"/>
    <mergeCell ref="N3361:O3361"/>
    <mergeCell ref="C3362:E3363"/>
    <mergeCell ref="F3362:H3363"/>
    <mergeCell ref="J3362:L3362"/>
    <mergeCell ref="N3362:O3362"/>
    <mergeCell ref="J3363:L3363"/>
    <mergeCell ref="M3363:O3363"/>
    <mergeCell ref="C3357:D3357"/>
    <mergeCell ref="I3357:J3357"/>
    <mergeCell ref="L3357:M3357"/>
    <mergeCell ref="C3358:D3358"/>
    <mergeCell ref="I3358:J3358"/>
    <mergeCell ref="L3358:M3358"/>
    <mergeCell ref="C3359:E3360"/>
    <mergeCell ref="F3359:G3359"/>
    <mergeCell ref="H3359:I3359"/>
    <mergeCell ref="J3359:K3359"/>
    <mergeCell ref="F3360:G3360"/>
    <mergeCell ref="H3360:I3360"/>
    <mergeCell ref="J3360:K3360"/>
    <mergeCell ref="D3368:E3368"/>
    <mergeCell ref="F3368:I3368"/>
    <mergeCell ref="J3368:O3370"/>
    <mergeCell ref="D3369:E3369"/>
    <mergeCell ref="F3369:I3369"/>
    <mergeCell ref="D3370:E3370"/>
    <mergeCell ref="F3370:I3370"/>
    <mergeCell ref="D3371:E3371"/>
    <mergeCell ref="F3371:I3371"/>
    <mergeCell ref="J3371:O3373"/>
    <mergeCell ref="D3372:E3372"/>
    <mergeCell ref="F3372:I3372"/>
    <mergeCell ref="D3373:E3373"/>
    <mergeCell ref="F3373:I3373"/>
    <mergeCell ref="C3364:E3364"/>
    <mergeCell ref="F3364:H3364"/>
    <mergeCell ref="J3364:L3364"/>
    <mergeCell ref="M3364:O3364"/>
    <mergeCell ref="C3365:E3365"/>
    <mergeCell ref="F3365:H3365"/>
    <mergeCell ref="J3365:O3365"/>
    <mergeCell ref="C3366:E3366"/>
    <mergeCell ref="F3366:H3366"/>
    <mergeCell ref="J3366:L3367"/>
    <mergeCell ref="M3366:O3367"/>
    <mergeCell ref="C3367:I3367"/>
    <mergeCell ref="A3374:P3374"/>
    <mergeCell ref="B3375:O3375"/>
    <mergeCell ref="P3375:P3409"/>
    <mergeCell ref="A3376:A3409"/>
    <mergeCell ref="B3376:B3377"/>
    <mergeCell ref="C3376:C3377"/>
    <mergeCell ref="D3376:O3376"/>
    <mergeCell ref="D3377:O3377"/>
    <mergeCell ref="B3378:B3380"/>
    <mergeCell ref="C3378:H3380"/>
    <mergeCell ref="I3378:K3380"/>
    <mergeCell ref="L3378:L3380"/>
    <mergeCell ref="M3378:O3378"/>
    <mergeCell ref="M3379:O3380"/>
    <mergeCell ref="C3381:G3381"/>
    <mergeCell ref="I3381:O3381"/>
    <mergeCell ref="C3382:G3382"/>
    <mergeCell ref="I3382:O3382"/>
    <mergeCell ref="C3383:G3383"/>
    <mergeCell ref="I3383:O3383"/>
    <mergeCell ref="C3384:G3384"/>
    <mergeCell ref="I3384:O3384"/>
    <mergeCell ref="C3385:G3385"/>
    <mergeCell ref="I3385:O3385"/>
    <mergeCell ref="C3389:D3389"/>
    <mergeCell ref="I3389:J3389"/>
    <mergeCell ref="L3389:M3389"/>
    <mergeCell ref="C3390:D3390"/>
    <mergeCell ref="I3390:J3390"/>
    <mergeCell ref="L3390:M3390"/>
    <mergeCell ref="C3391:D3391"/>
    <mergeCell ref="I3391:J3391"/>
    <mergeCell ref="L3391:M3391"/>
    <mergeCell ref="C3386:G3386"/>
    <mergeCell ref="I3386:O3386"/>
    <mergeCell ref="C3387:D3387"/>
    <mergeCell ref="I3387:J3387"/>
    <mergeCell ref="L3387:M3387"/>
    <mergeCell ref="O3387:O3388"/>
    <mergeCell ref="C3388:D3388"/>
    <mergeCell ref="I3388:J3388"/>
    <mergeCell ref="L3388:M3388"/>
    <mergeCell ref="C3395:E3396"/>
    <mergeCell ref="F3395:G3395"/>
    <mergeCell ref="H3395:I3395"/>
    <mergeCell ref="J3395:K3395"/>
    <mergeCell ref="F3396:G3396"/>
    <mergeCell ref="H3396:I3396"/>
    <mergeCell ref="J3396:K3396"/>
    <mergeCell ref="C3397:I3397"/>
    <mergeCell ref="J3397:L3397"/>
    <mergeCell ref="C3392:D3392"/>
    <mergeCell ref="I3392:J3392"/>
    <mergeCell ref="L3392:M3392"/>
    <mergeCell ref="C3393:D3393"/>
    <mergeCell ref="I3393:J3393"/>
    <mergeCell ref="L3393:M3393"/>
    <mergeCell ref="C3394:D3394"/>
    <mergeCell ref="I3394:J3394"/>
    <mergeCell ref="L3394:M3394"/>
    <mergeCell ref="C3419:G3419"/>
    <mergeCell ref="C3401:E3401"/>
    <mergeCell ref="F3401:H3401"/>
    <mergeCell ref="J3401:O3401"/>
    <mergeCell ref="C3402:E3402"/>
    <mergeCell ref="F3402:H3402"/>
    <mergeCell ref="J3402:L3403"/>
    <mergeCell ref="M3402:O3403"/>
    <mergeCell ref="C3403:I3403"/>
    <mergeCell ref="D3404:E3404"/>
    <mergeCell ref="F3404:I3404"/>
    <mergeCell ref="J3404:O3406"/>
    <mergeCell ref="D3405:E3405"/>
    <mergeCell ref="F3405:I3405"/>
    <mergeCell ref="D3406:E3406"/>
    <mergeCell ref="F3406:I3406"/>
    <mergeCell ref="N3397:O3397"/>
    <mergeCell ref="C3398:E3399"/>
    <mergeCell ref="F3398:H3399"/>
    <mergeCell ref="J3398:L3398"/>
    <mergeCell ref="N3398:O3398"/>
    <mergeCell ref="J3399:L3399"/>
    <mergeCell ref="M3399:O3399"/>
    <mergeCell ref="C3400:E3400"/>
    <mergeCell ref="F3400:H3400"/>
    <mergeCell ref="J3400:L3400"/>
    <mergeCell ref="M3400:O3400"/>
    <mergeCell ref="I3419:O3419"/>
    <mergeCell ref="C3420:G3420"/>
    <mergeCell ref="I3420:O3420"/>
    <mergeCell ref="C3421:G3421"/>
    <mergeCell ref="I3421:O3421"/>
    <mergeCell ref="C3422:G3422"/>
    <mergeCell ref="I3422:O3422"/>
    <mergeCell ref="C3423:G3423"/>
    <mergeCell ref="I3423:O3423"/>
    <mergeCell ref="D3407:E3407"/>
    <mergeCell ref="F3407:I3407"/>
    <mergeCell ref="J3407:O3409"/>
    <mergeCell ref="D3408:E3408"/>
    <mergeCell ref="F3408:I3408"/>
    <mergeCell ref="D3409:E3409"/>
    <mergeCell ref="F3409:I3409"/>
    <mergeCell ref="A3410:P3410"/>
    <mergeCell ref="B3412:O3412"/>
    <mergeCell ref="P3412:P3446"/>
    <mergeCell ref="A3413:A3446"/>
    <mergeCell ref="B3413:B3414"/>
    <mergeCell ref="C3413:C3414"/>
    <mergeCell ref="D3413:O3413"/>
    <mergeCell ref="D3414:O3414"/>
    <mergeCell ref="B3415:B3417"/>
    <mergeCell ref="C3415:H3417"/>
    <mergeCell ref="I3415:K3417"/>
    <mergeCell ref="L3415:L3417"/>
    <mergeCell ref="M3415:O3415"/>
    <mergeCell ref="M3416:O3417"/>
    <mergeCell ref="C3418:G3418"/>
    <mergeCell ref="I3418:O3418"/>
    <mergeCell ref="C3427:D3427"/>
    <mergeCell ref="I3427:J3427"/>
    <mergeCell ref="L3427:M3427"/>
    <mergeCell ref="C3428:D3428"/>
    <mergeCell ref="I3428:J3428"/>
    <mergeCell ref="L3428:M3428"/>
    <mergeCell ref="C3429:D3429"/>
    <mergeCell ref="I3429:J3429"/>
    <mergeCell ref="L3429:M3429"/>
    <mergeCell ref="C3424:D3424"/>
    <mergeCell ref="I3424:J3424"/>
    <mergeCell ref="L3424:M3424"/>
    <mergeCell ref="O3424:O3425"/>
    <mergeCell ref="C3425:D3425"/>
    <mergeCell ref="I3425:J3425"/>
    <mergeCell ref="L3425:M3425"/>
    <mergeCell ref="C3426:D3426"/>
    <mergeCell ref="I3426:J3426"/>
    <mergeCell ref="L3426:M3426"/>
    <mergeCell ref="C3434:I3434"/>
    <mergeCell ref="J3434:L3434"/>
    <mergeCell ref="N3434:O3434"/>
    <mergeCell ref="C3435:E3436"/>
    <mergeCell ref="F3435:H3436"/>
    <mergeCell ref="J3435:L3435"/>
    <mergeCell ref="N3435:O3435"/>
    <mergeCell ref="J3436:L3436"/>
    <mergeCell ref="M3436:O3436"/>
    <mergeCell ref="C3430:D3430"/>
    <mergeCell ref="I3430:J3430"/>
    <mergeCell ref="L3430:M3430"/>
    <mergeCell ref="C3431:D3431"/>
    <mergeCell ref="I3431:J3431"/>
    <mergeCell ref="L3431:M3431"/>
    <mergeCell ref="C3432:E3433"/>
    <mergeCell ref="F3432:G3432"/>
    <mergeCell ref="H3432:I3432"/>
    <mergeCell ref="J3432:K3432"/>
    <mergeCell ref="F3433:G3433"/>
    <mergeCell ref="H3433:I3433"/>
    <mergeCell ref="J3433:K3433"/>
    <mergeCell ref="D3441:E3441"/>
    <mergeCell ref="F3441:I3441"/>
    <mergeCell ref="J3441:O3443"/>
    <mergeCell ref="D3442:E3442"/>
    <mergeCell ref="F3442:I3442"/>
    <mergeCell ref="D3443:E3443"/>
    <mergeCell ref="F3443:I3443"/>
    <mergeCell ref="D3444:E3444"/>
    <mergeCell ref="F3444:I3444"/>
    <mergeCell ref="J3444:O3446"/>
    <mergeCell ref="D3445:E3445"/>
    <mergeCell ref="F3445:I3445"/>
    <mergeCell ref="D3446:E3446"/>
    <mergeCell ref="F3446:I3446"/>
    <mergeCell ref="C3437:E3437"/>
    <mergeCell ref="F3437:H3437"/>
    <mergeCell ref="J3437:L3437"/>
    <mergeCell ref="M3437:O3437"/>
    <mergeCell ref="C3438:E3438"/>
    <mergeCell ref="F3438:H3438"/>
    <mergeCell ref="J3438:O3438"/>
    <mergeCell ref="C3439:E3439"/>
    <mergeCell ref="F3439:H3439"/>
    <mergeCell ref="J3439:L3440"/>
    <mergeCell ref="M3439:O3440"/>
    <mergeCell ref="C3440:I3440"/>
    <mergeCell ref="A3447:P3447"/>
    <mergeCell ref="B3448:O3448"/>
    <mergeCell ref="P3448:P3482"/>
    <mergeCell ref="A3449:A3482"/>
    <mergeCell ref="B3449:B3450"/>
    <mergeCell ref="C3449:C3450"/>
    <mergeCell ref="D3449:O3449"/>
    <mergeCell ref="D3450:O3450"/>
    <mergeCell ref="B3451:B3453"/>
    <mergeCell ref="C3451:H3453"/>
    <mergeCell ref="I3451:K3453"/>
    <mergeCell ref="L3451:L3453"/>
    <mergeCell ref="M3451:O3451"/>
    <mergeCell ref="M3452:O3453"/>
    <mergeCell ref="C3454:G3454"/>
    <mergeCell ref="I3454:O3454"/>
    <mergeCell ref="C3455:G3455"/>
    <mergeCell ref="I3455:O3455"/>
    <mergeCell ref="C3456:G3456"/>
    <mergeCell ref="I3456:O3456"/>
    <mergeCell ref="C3457:G3457"/>
    <mergeCell ref="I3457:O3457"/>
    <mergeCell ref="C3458:G3458"/>
    <mergeCell ref="I3458:O3458"/>
    <mergeCell ref="C3462:D3462"/>
    <mergeCell ref="I3462:J3462"/>
    <mergeCell ref="L3462:M3462"/>
    <mergeCell ref="C3463:D3463"/>
    <mergeCell ref="I3463:J3463"/>
    <mergeCell ref="L3463:M3463"/>
    <mergeCell ref="C3464:D3464"/>
    <mergeCell ref="I3464:J3464"/>
    <mergeCell ref="L3464:M3464"/>
    <mergeCell ref="C3459:G3459"/>
    <mergeCell ref="I3459:O3459"/>
    <mergeCell ref="C3460:D3460"/>
    <mergeCell ref="I3460:J3460"/>
    <mergeCell ref="L3460:M3460"/>
    <mergeCell ref="O3460:O3461"/>
    <mergeCell ref="C3461:D3461"/>
    <mergeCell ref="I3461:J3461"/>
    <mergeCell ref="L3461:M3461"/>
    <mergeCell ref="C3468:E3469"/>
    <mergeCell ref="F3468:G3468"/>
    <mergeCell ref="H3468:I3468"/>
    <mergeCell ref="J3468:K3468"/>
    <mergeCell ref="F3469:G3469"/>
    <mergeCell ref="H3469:I3469"/>
    <mergeCell ref="J3469:K3469"/>
    <mergeCell ref="C3470:I3470"/>
    <mergeCell ref="J3470:L3470"/>
    <mergeCell ref="C3465:D3465"/>
    <mergeCell ref="I3465:J3465"/>
    <mergeCell ref="L3465:M3465"/>
    <mergeCell ref="C3466:D3466"/>
    <mergeCell ref="I3466:J3466"/>
    <mergeCell ref="L3466:M3466"/>
    <mergeCell ref="C3467:D3467"/>
    <mergeCell ref="I3467:J3467"/>
    <mergeCell ref="L3467:M3467"/>
    <mergeCell ref="C3492:G3492"/>
    <mergeCell ref="C3474:E3474"/>
    <mergeCell ref="F3474:H3474"/>
    <mergeCell ref="J3474:O3474"/>
    <mergeCell ref="C3475:E3475"/>
    <mergeCell ref="F3475:H3475"/>
    <mergeCell ref="J3475:L3476"/>
    <mergeCell ref="M3475:O3476"/>
    <mergeCell ref="C3476:I3476"/>
    <mergeCell ref="D3477:E3477"/>
    <mergeCell ref="F3477:I3477"/>
    <mergeCell ref="J3477:O3479"/>
    <mergeCell ref="D3478:E3478"/>
    <mergeCell ref="F3478:I3478"/>
    <mergeCell ref="D3479:E3479"/>
    <mergeCell ref="F3479:I3479"/>
    <mergeCell ref="N3470:O3470"/>
    <mergeCell ref="C3471:E3472"/>
    <mergeCell ref="F3471:H3472"/>
    <mergeCell ref="J3471:L3471"/>
    <mergeCell ref="N3471:O3471"/>
    <mergeCell ref="J3472:L3472"/>
    <mergeCell ref="M3472:O3472"/>
    <mergeCell ref="C3473:E3473"/>
    <mergeCell ref="F3473:H3473"/>
    <mergeCell ref="J3473:L3473"/>
    <mergeCell ref="M3473:O3473"/>
    <mergeCell ref="I3492:O3492"/>
    <mergeCell ref="C3493:G3493"/>
    <mergeCell ref="I3493:O3493"/>
    <mergeCell ref="C3494:G3494"/>
    <mergeCell ref="I3494:O3494"/>
    <mergeCell ref="C3495:G3495"/>
    <mergeCell ref="I3495:O3495"/>
    <mergeCell ref="C3496:G3496"/>
    <mergeCell ref="I3496:O3496"/>
    <mergeCell ref="D3480:E3480"/>
    <mergeCell ref="F3480:I3480"/>
    <mergeCell ref="J3480:O3482"/>
    <mergeCell ref="D3481:E3481"/>
    <mergeCell ref="F3481:I3481"/>
    <mergeCell ref="D3482:E3482"/>
    <mergeCell ref="F3482:I3482"/>
    <mergeCell ref="A3483:P3483"/>
    <mergeCell ref="B3485:O3485"/>
    <mergeCell ref="P3485:P3519"/>
    <mergeCell ref="A3486:A3519"/>
    <mergeCell ref="B3486:B3487"/>
    <mergeCell ref="C3486:C3487"/>
    <mergeCell ref="D3486:O3486"/>
    <mergeCell ref="D3487:O3487"/>
    <mergeCell ref="B3488:B3490"/>
    <mergeCell ref="C3488:H3490"/>
    <mergeCell ref="I3488:K3490"/>
    <mergeCell ref="L3488:L3490"/>
    <mergeCell ref="M3488:O3488"/>
    <mergeCell ref="M3489:O3490"/>
    <mergeCell ref="C3491:G3491"/>
    <mergeCell ref="I3491:O3491"/>
    <mergeCell ref="C3500:D3500"/>
    <mergeCell ref="I3500:J3500"/>
    <mergeCell ref="L3500:M3500"/>
    <mergeCell ref="C3501:D3501"/>
    <mergeCell ref="I3501:J3501"/>
    <mergeCell ref="L3501:M3501"/>
    <mergeCell ref="C3502:D3502"/>
    <mergeCell ref="I3502:J3502"/>
    <mergeCell ref="L3502:M3502"/>
    <mergeCell ref="C3497:D3497"/>
    <mergeCell ref="I3497:J3497"/>
    <mergeCell ref="L3497:M3497"/>
    <mergeCell ref="O3497:O3498"/>
    <mergeCell ref="C3498:D3498"/>
    <mergeCell ref="I3498:J3498"/>
    <mergeCell ref="L3498:M3498"/>
    <mergeCell ref="C3499:D3499"/>
    <mergeCell ref="I3499:J3499"/>
    <mergeCell ref="L3499:M3499"/>
    <mergeCell ref="C3507:I3507"/>
    <mergeCell ref="J3507:L3507"/>
    <mergeCell ref="N3507:O3507"/>
    <mergeCell ref="C3508:E3509"/>
    <mergeCell ref="F3508:H3509"/>
    <mergeCell ref="J3508:L3508"/>
    <mergeCell ref="N3508:O3508"/>
    <mergeCell ref="J3509:L3509"/>
    <mergeCell ref="M3509:O3509"/>
    <mergeCell ref="C3503:D3503"/>
    <mergeCell ref="I3503:J3503"/>
    <mergeCell ref="L3503:M3503"/>
    <mergeCell ref="C3504:D3504"/>
    <mergeCell ref="I3504:J3504"/>
    <mergeCell ref="L3504:M3504"/>
    <mergeCell ref="C3505:E3506"/>
    <mergeCell ref="F3505:G3505"/>
    <mergeCell ref="H3505:I3505"/>
    <mergeCell ref="J3505:K3505"/>
    <mergeCell ref="F3506:G3506"/>
    <mergeCell ref="H3506:I3506"/>
    <mergeCell ref="J3506:K3506"/>
    <mergeCell ref="D3514:E3514"/>
    <mergeCell ref="F3514:I3514"/>
    <mergeCell ref="J3514:O3516"/>
    <mergeCell ref="D3515:E3515"/>
    <mergeCell ref="F3515:I3515"/>
    <mergeCell ref="D3516:E3516"/>
    <mergeCell ref="F3516:I3516"/>
    <mergeCell ref="D3517:E3517"/>
    <mergeCell ref="F3517:I3517"/>
    <mergeCell ref="J3517:O3519"/>
    <mergeCell ref="D3518:E3518"/>
    <mergeCell ref="F3518:I3518"/>
    <mergeCell ref="D3519:E3519"/>
    <mergeCell ref="F3519:I3519"/>
    <mergeCell ref="C3510:E3510"/>
    <mergeCell ref="F3510:H3510"/>
    <mergeCell ref="J3510:L3510"/>
    <mergeCell ref="M3510:O3510"/>
    <mergeCell ref="C3511:E3511"/>
    <mergeCell ref="F3511:H3511"/>
    <mergeCell ref="J3511:O3511"/>
    <mergeCell ref="C3512:E3512"/>
    <mergeCell ref="F3512:H3512"/>
    <mergeCell ref="J3512:L3513"/>
    <mergeCell ref="M3512:O3513"/>
    <mergeCell ref="C3513:I3513"/>
    <mergeCell ref="A3520:P3520"/>
    <mergeCell ref="B3522:O3522"/>
    <mergeCell ref="P3522:P3556"/>
    <mergeCell ref="A3523:A3556"/>
    <mergeCell ref="B3523:B3524"/>
    <mergeCell ref="C3523:C3524"/>
    <mergeCell ref="D3523:O3523"/>
    <mergeCell ref="D3524:O3524"/>
    <mergeCell ref="B3525:B3527"/>
    <mergeCell ref="C3525:H3527"/>
    <mergeCell ref="I3525:K3527"/>
    <mergeCell ref="L3525:L3527"/>
    <mergeCell ref="M3525:O3525"/>
    <mergeCell ref="M3526:O3527"/>
    <mergeCell ref="C3528:G3528"/>
    <mergeCell ref="I3528:O3528"/>
    <mergeCell ref="C3529:G3529"/>
    <mergeCell ref="I3529:O3529"/>
    <mergeCell ref="C3530:G3530"/>
    <mergeCell ref="I3530:O3530"/>
    <mergeCell ref="C3531:G3531"/>
    <mergeCell ref="I3531:O3531"/>
    <mergeCell ref="C3532:G3532"/>
    <mergeCell ref="I3532:O3532"/>
    <mergeCell ref="C3536:D3536"/>
    <mergeCell ref="I3536:J3536"/>
    <mergeCell ref="L3536:M3536"/>
    <mergeCell ref="C3537:D3537"/>
    <mergeCell ref="I3537:J3537"/>
    <mergeCell ref="L3537:M3537"/>
    <mergeCell ref="C3538:D3538"/>
    <mergeCell ref="I3538:J3538"/>
    <mergeCell ref="L3538:M3538"/>
    <mergeCell ref="C3533:G3533"/>
    <mergeCell ref="I3533:O3533"/>
    <mergeCell ref="C3534:D3534"/>
    <mergeCell ref="I3534:J3534"/>
    <mergeCell ref="L3534:M3534"/>
    <mergeCell ref="O3534:O3535"/>
    <mergeCell ref="C3535:D3535"/>
    <mergeCell ref="I3535:J3535"/>
    <mergeCell ref="L3535:M3535"/>
    <mergeCell ref="C3542:E3543"/>
    <mergeCell ref="F3542:G3542"/>
    <mergeCell ref="H3542:I3542"/>
    <mergeCell ref="J3542:K3542"/>
    <mergeCell ref="F3543:G3543"/>
    <mergeCell ref="H3543:I3543"/>
    <mergeCell ref="J3543:K3543"/>
    <mergeCell ref="C3544:I3544"/>
    <mergeCell ref="J3544:L3544"/>
    <mergeCell ref="C3539:D3539"/>
    <mergeCell ref="I3539:J3539"/>
    <mergeCell ref="L3539:M3539"/>
    <mergeCell ref="C3540:D3540"/>
    <mergeCell ref="I3540:J3540"/>
    <mergeCell ref="L3540:M3540"/>
    <mergeCell ref="C3541:D3541"/>
    <mergeCell ref="I3541:J3541"/>
    <mergeCell ref="L3541:M3541"/>
    <mergeCell ref="C3566:G3566"/>
    <mergeCell ref="C3548:E3548"/>
    <mergeCell ref="F3548:H3548"/>
    <mergeCell ref="J3548:O3548"/>
    <mergeCell ref="C3549:E3549"/>
    <mergeCell ref="F3549:H3549"/>
    <mergeCell ref="J3549:L3550"/>
    <mergeCell ref="M3549:O3550"/>
    <mergeCell ref="C3550:I3550"/>
    <mergeCell ref="D3551:E3551"/>
    <mergeCell ref="F3551:I3551"/>
    <mergeCell ref="J3551:O3553"/>
    <mergeCell ref="D3552:E3552"/>
    <mergeCell ref="F3552:I3552"/>
    <mergeCell ref="D3553:E3553"/>
    <mergeCell ref="F3553:I3553"/>
    <mergeCell ref="N3544:O3544"/>
    <mergeCell ref="C3545:E3546"/>
    <mergeCell ref="F3545:H3546"/>
    <mergeCell ref="J3545:L3545"/>
    <mergeCell ref="N3545:O3545"/>
    <mergeCell ref="J3546:L3546"/>
    <mergeCell ref="M3546:O3546"/>
    <mergeCell ref="C3547:E3547"/>
    <mergeCell ref="F3547:H3547"/>
    <mergeCell ref="J3547:L3547"/>
    <mergeCell ref="M3547:O3547"/>
    <mergeCell ref="I3566:O3566"/>
    <mergeCell ref="C3567:G3567"/>
    <mergeCell ref="I3567:O3567"/>
    <mergeCell ref="C3568:G3568"/>
    <mergeCell ref="I3568:O3568"/>
    <mergeCell ref="C3569:G3569"/>
    <mergeCell ref="I3569:O3569"/>
    <mergeCell ref="C3570:G3570"/>
    <mergeCell ref="I3570:O3570"/>
    <mergeCell ref="D3554:E3554"/>
    <mergeCell ref="F3554:I3554"/>
    <mergeCell ref="J3554:O3556"/>
    <mergeCell ref="D3555:E3555"/>
    <mergeCell ref="F3555:I3555"/>
    <mergeCell ref="D3556:E3556"/>
    <mergeCell ref="F3556:I3556"/>
    <mergeCell ref="A3557:P3557"/>
    <mergeCell ref="B3559:O3559"/>
    <mergeCell ref="P3559:P3593"/>
    <mergeCell ref="A3560:A3593"/>
    <mergeCell ref="B3560:B3561"/>
    <mergeCell ref="C3560:C3561"/>
    <mergeCell ref="D3560:O3560"/>
    <mergeCell ref="D3561:O3561"/>
    <mergeCell ref="B3562:B3564"/>
    <mergeCell ref="C3562:H3564"/>
    <mergeCell ref="I3562:K3564"/>
    <mergeCell ref="L3562:L3564"/>
    <mergeCell ref="M3562:O3562"/>
    <mergeCell ref="M3563:O3564"/>
    <mergeCell ref="C3565:G3565"/>
    <mergeCell ref="I3565:O3565"/>
    <mergeCell ref="C3574:D3574"/>
    <mergeCell ref="I3574:J3574"/>
    <mergeCell ref="L3574:M3574"/>
    <mergeCell ref="C3575:D3575"/>
    <mergeCell ref="I3575:J3575"/>
    <mergeCell ref="L3575:M3575"/>
    <mergeCell ref="C3576:D3576"/>
    <mergeCell ref="I3576:J3576"/>
    <mergeCell ref="L3576:M3576"/>
    <mergeCell ref="C3571:D3571"/>
    <mergeCell ref="I3571:J3571"/>
    <mergeCell ref="L3571:M3571"/>
    <mergeCell ref="O3571:O3572"/>
    <mergeCell ref="C3572:D3572"/>
    <mergeCell ref="I3572:J3572"/>
    <mergeCell ref="L3572:M3572"/>
    <mergeCell ref="C3573:D3573"/>
    <mergeCell ref="I3573:J3573"/>
    <mergeCell ref="L3573:M3573"/>
    <mergeCell ref="C3581:I3581"/>
    <mergeCell ref="J3581:L3581"/>
    <mergeCell ref="N3581:O3581"/>
    <mergeCell ref="C3582:E3583"/>
    <mergeCell ref="F3582:H3583"/>
    <mergeCell ref="J3582:L3582"/>
    <mergeCell ref="N3582:O3582"/>
    <mergeCell ref="J3583:L3583"/>
    <mergeCell ref="M3583:O3583"/>
    <mergeCell ref="C3577:D3577"/>
    <mergeCell ref="I3577:J3577"/>
    <mergeCell ref="L3577:M3577"/>
    <mergeCell ref="C3578:D3578"/>
    <mergeCell ref="I3578:J3578"/>
    <mergeCell ref="L3578:M3578"/>
    <mergeCell ref="C3579:E3580"/>
    <mergeCell ref="F3579:G3579"/>
    <mergeCell ref="H3579:I3579"/>
    <mergeCell ref="J3579:K3579"/>
    <mergeCell ref="F3580:G3580"/>
    <mergeCell ref="H3580:I3580"/>
    <mergeCell ref="J3580:K3580"/>
    <mergeCell ref="D3588:E3588"/>
    <mergeCell ref="F3588:I3588"/>
    <mergeCell ref="J3588:O3590"/>
    <mergeCell ref="D3589:E3589"/>
    <mergeCell ref="F3589:I3589"/>
    <mergeCell ref="D3590:E3590"/>
    <mergeCell ref="F3590:I3590"/>
    <mergeCell ref="D3591:E3591"/>
    <mergeCell ref="F3591:I3591"/>
    <mergeCell ref="J3591:O3593"/>
    <mergeCell ref="D3592:E3592"/>
    <mergeCell ref="F3592:I3592"/>
    <mergeCell ref="D3593:E3593"/>
    <mergeCell ref="F3593:I3593"/>
    <mergeCell ref="C3584:E3584"/>
    <mergeCell ref="F3584:H3584"/>
    <mergeCell ref="J3584:L3584"/>
    <mergeCell ref="M3584:O3584"/>
    <mergeCell ref="C3585:E3585"/>
    <mergeCell ref="F3585:H3585"/>
    <mergeCell ref="J3585:O3585"/>
    <mergeCell ref="C3586:E3586"/>
    <mergeCell ref="F3586:H3586"/>
    <mergeCell ref="J3586:L3587"/>
    <mergeCell ref="M3586:O3587"/>
    <mergeCell ref="C3587:I3587"/>
    <mergeCell ref="A3594:P3594"/>
    <mergeCell ref="B3595:O3595"/>
    <mergeCell ref="P3595:P3629"/>
    <mergeCell ref="A3596:A3629"/>
    <mergeCell ref="B3596:B3597"/>
    <mergeCell ref="C3596:C3597"/>
    <mergeCell ref="D3596:O3596"/>
    <mergeCell ref="D3597:O3597"/>
    <mergeCell ref="B3598:B3600"/>
    <mergeCell ref="C3598:H3600"/>
    <mergeCell ref="I3598:K3600"/>
    <mergeCell ref="L3598:L3600"/>
    <mergeCell ref="M3598:O3598"/>
    <mergeCell ref="M3599:O3600"/>
    <mergeCell ref="C3601:G3601"/>
    <mergeCell ref="I3601:O3601"/>
    <mergeCell ref="C3602:G3602"/>
    <mergeCell ref="I3602:O3602"/>
    <mergeCell ref="C3603:G3603"/>
    <mergeCell ref="I3603:O3603"/>
    <mergeCell ref="C3604:G3604"/>
    <mergeCell ref="I3604:O3604"/>
    <mergeCell ref="C3605:G3605"/>
    <mergeCell ref="I3605:O3605"/>
    <mergeCell ref="C3609:D3609"/>
    <mergeCell ref="I3609:J3609"/>
    <mergeCell ref="L3609:M3609"/>
    <mergeCell ref="C3610:D3610"/>
    <mergeCell ref="I3610:J3610"/>
    <mergeCell ref="L3610:M3610"/>
    <mergeCell ref="C3611:D3611"/>
    <mergeCell ref="I3611:J3611"/>
    <mergeCell ref="L3611:M3611"/>
    <mergeCell ref="C3606:G3606"/>
    <mergeCell ref="I3606:O3606"/>
    <mergeCell ref="C3607:D3607"/>
    <mergeCell ref="I3607:J3607"/>
    <mergeCell ref="L3607:M3607"/>
    <mergeCell ref="O3607:O3608"/>
    <mergeCell ref="C3608:D3608"/>
    <mergeCell ref="I3608:J3608"/>
    <mergeCell ref="L3608:M3608"/>
    <mergeCell ref="C3615:E3616"/>
    <mergeCell ref="F3615:G3615"/>
    <mergeCell ref="H3615:I3615"/>
    <mergeCell ref="J3615:K3615"/>
    <mergeCell ref="F3616:G3616"/>
    <mergeCell ref="H3616:I3616"/>
    <mergeCell ref="J3616:K3616"/>
    <mergeCell ref="C3617:I3617"/>
    <mergeCell ref="J3617:L3617"/>
    <mergeCell ref="C3612:D3612"/>
    <mergeCell ref="I3612:J3612"/>
    <mergeCell ref="L3612:M3612"/>
    <mergeCell ref="C3613:D3613"/>
    <mergeCell ref="I3613:J3613"/>
    <mergeCell ref="L3613:M3613"/>
    <mergeCell ref="C3614:D3614"/>
    <mergeCell ref="I3614:J3614"/>
    <mergeCell ref="L3614:M3614"/>
    <mergeCell ref="C3639:G3639"/>
    <mergeCell ref="C3621:E3621"/>
    <mergeCell ref="F3621:H3621"/>
    <mergeCell ref="J3621:O3621"/>
    <mergeCell ref="C3622:E3622"/>
    <mergeCell ref="F3622:H3622"/>
    <mergeCell ref="J3622:L3623"/>
    <mergeCell ref="M3622:O3623"/>
    <mergeCell ref="C3623:I3623"/>
    <mergeCell ref="D3624:E3624"/>
    <mergeCell ref="F3624:I3624"/>
    <mergeCell ref="J3624:O3626"/>
    <mergeCell ref="D3625:E3625"/>
    <mergeCell ref="F3625:I3625"/>
    <mergeCell ref="D3626:E3626"/>
    <mergeCell ref="F3626:I3626"/>
    <mergeCell ref="N3617:O3617"/>
    <mergeCell ref="C3618:E3619"/>
    <mergeCell ref="F3618:H3619"/>
    <mergeCell ref="J3618:L3618"/>
    <mergeCell ref="N3618:O3618"/>
    <mergeCell ref="J3619:L3619"/>
    <mergeCell ref="M3619:O3619"/>
    <mergeCell ref="C3620:E3620"/>
    <mergeCell ref="F3620:H3620"/>
    <mergeCell ref="J3620:L3620"/>
    <mergeCell ref="M3620:O3620"/>
    <mergeCell ref="I3639:O3639"/>
    <mergeCell ref="C3640:G3640"/>
    <mergeCell ref="I3640:O3640"/>
    <mergeCell ref="C3641:G3641"/>
    <mergeCell ref="I3641:O3641"/>
    <mergeCell ref="C3642:G3642"/>
    <mergeCell ref="I3642:O3642"/>
    <mergeCell ref="C3643:G3643"/>
    <mergeCell ref="I3643:O3643"/>
    <mergeCell ref="D3627:E3627"/>
    <mergeCell ref="F3627:I3627"/>
    <mergeCell ref="J3627:O3629"/>
    <mergeCell ref="D3628:E3628"/>
    <mergeCell ref="F3628:I3628"/>
    <mergeCell ref="D3629:E3629"/>
    <mergeCell ref="F3629:I3629"/>
    <mergeCell ref="A3630:P3630"/>
    <mergeCell ref="B3632:O3632"/>
    <mergeCell ref="P3632:P3666"/>
    <mergeCell ref="A3633:A3666"/>
    <mergeCell ref="B3633:B3634"/>
    <mergeCell ref="C3633:C3634"/>
    <mergeCell ref="D3633:O3633"/>
    <mergeCell ref="D3634:O3634"/>
    <mergeCell ref="B3635:B3637"/>
    <mergeCell ref="C3635:H3637"/>
    <mergeCell ref="I3635:K3637"/>
    <mergeCell ref="L3635:L3637"/>
    <mergeCell ref="M3635:O3635"/>
    <mergeCell ref="M3636:O3637"/>
    <mergeCell ref="C3638:G3638"/>
    <mergeCell ref="I3638:O3638"/>
    <mergeCell ref="C3647:D3647"/>
    <mergeCell ref="I3647:J3647"/>
    <mergeCell ref="L3647:M3647"/>
    <mergeCell ref="C3648:D3648"/>
    <mergeCell ref="I3648:J3648"/>
    <mergeCell ref="L3648:M3648"/>
    <mergeCell ref="C3649:D3649"/>
    <mergeCell ref="I3649:J3649"/>
    <mergeCell ref="L3649:M3649"/>
    <mergeCell ref="C3644:D3644"/>
    <mergeCell ref="I3644:J3644"/>
    <mergeCell ref="L3644:M3644"/>
    <mergeCell ref="O3644:O3645"/>
    <mergeCell ref="C3645:D3645"/>
    <mergeCell ref="I3645:J3645"/>
    <mergeCell ref="L3645:M3645"/>
    <mergeCell ref="C3646:D3646"/>
    <mergeCell ref="I3646:J3646"/>
    <mergeCell ref="L3646:M3646"/>
    <mergeCell ref="C3654:I3654"/>
    <mergeCell ref="J3654:L3654"/>
    <mergeCell ref="N3654:O3654"/>
    <mergeCell ref="C3655:E3656"/>
    <mergeCell ref="F3655:H3656"/>
    <mergeCell ref="J3655:L3655"/>
    <mergeCell ref="N3655:O3655"/>
    <mergeCell ref="J3656:L3656"/>
    <mergeCell ref="M3656:O3656"/>
    <mergeCell ref="C3650:D3650"/>
    <mergeCell ref="I3650:J3650"/>
    <mergeCell ref="L3650:M3650"/>
    <mergeCell ref="C3651:D3651"/>
    <mergeCell ref="I3651:J3651"/>
    <mergeCell ref="L3651:M3651"/>
    <mergeCell ref="C3652:E3653"/>
    <mergeCell ref="F3652:G3652"/>
    <mergeCell ref="H3652:I3652"/>
    <mergeCell ref="J3652:K3652"/>
    <mergeCell ref="F3653:G3653"/>
    <mergeCell ref="H3653:I3653"/>
    <mergeCell ref="J3653:K3653"/>
    <mergeCell ref="A3667:P3667"/>
    <mergeCell ref="D3661:E3661"/>
    <mergeCell ref="F3661:I3661"/>
    <mergeCell ref="J3661:O3663"/>
    <mergeCell ref="D3662:E3662"/>
    <mergeCell ref="F3662:I3662"/>
    <mergeCell ref="D3663:E3663"/>
    <mergeCell ref="F3663:I3663"/>
    <mergeCell ref="D3664:E3664"/>
    <mergeCell ref="F3664:I3664"/>
    <mergeCell ref="J3664:O3666"/>
    <mergeCell ref="D3665:E3665"/>
    <mergeCell ref="F3665:I3665"/>
    <mergeCell ref="D3666:E3666"/>
    <mergeCell ref="F3666:I3666"/>
    <mergeCell ref="C3657:E3657"/>
    <mergeCell ref="F3657:H3657"/>
    <mergeCell ref="J3657:L3657"/>
    <mergeCell ref="M3657:O3657"/>
    <mergeCell ref="C3658:E3658"/>
    <mergeCell ref="F3658:H3658"/>
    <mergeCell ref="J3658:O3658"/>
    <mergeCell ref="C3659:E3659"/>
    <mergeCell ref="F3659:H3659"/>
    <mergeCell ref="J3659:L3660"/>
    <mergeCell ref="M3659:O3660"/>
    <mergeCell ref="C3660:I3660"/>
  </mergeCells>
  <conditionalFormatting sqref="A1:XFD1048576">
    <cfRule type="cellIs" dxfId="545" priority="1050" operator="equal">
      <formula>0</formula>
    </cfRule>
  </conditionalFormatting>
  <conditionalFormatting sqref="N15:O20 F18:I20 F23:H23 J27:K27 C26:C28 I23:I28 L14:L20 C23:C24 J14:K15 M23:N23 N13:O13 D2:D3 B2 C7:C21 N14 F13:H13 G14:I14 G15:G17 F14:F17 C29:D35 F29:G35 N52:O57 F60:H60 J64:K64 C63:C65 I60:I65 L51:L57 C60:C61 J51:K52 M60:N60 N50:O50 D39:D40 B39 C44:C58 N51 F51:F54 G51:I51 G52:G54 F66:G72 C66:D72 F55:I57 F50:H50">
    <cfRule type="containsText" dxfId="544" priority="1048" stopIfTrue="1" operator="containsText" text="f'k{kk foHkkx jktLFkku">
      <formula>NOT(ISERROR(SEARCH("f'k{kk foHkkx jktLFkku",B2)))</formula>
    </cfRule>
    <cfRule type="containsText" dxfId="543" priority="1049" stopIfTrue="1" operator="containsText" text="iw.kkZad">
      <formula>NOT(ISERROR(SEARCH("iw.kkZad",B2)))</formula>
    </cfRule>
  </conditionalFormatting>
  <conditionalFormatting sqref="D29:D35 F30:G32 F67:G69 D66:D72">
    <cfRule type="cellIs" dxfId="542" priority="1046" stopIfTrue="1" operator="equal">
      <formula>1800</formula>
    </cfRule>
    <cfRule type="cellIs" dxfId="541" priority="1047" stopIfTrue="1" operator="equal">
      <formula>200</formula>
    </cfRule>
  </conditionalFormatting>
  <conditionalFormatting sqref="N15:O20 F18:I20 F23:H23 J27:K27 C26:C28 I23:I28 L14:L20 C23:C24 J14:K15 M23:N23 N13:O13 D2:D3 B2 C7:C21 N14 F13:H13 G14:I14 G15:G17 F14:F17 C29:D35 F29:G35 N52:O57 F60:H60 J64:K64 C63:C65 I60:I65 L51:L57 C60:C61 J51:K52 M60:N60 N50:O50 D39:D40 B39 C44:C58 N51 F51:F54 G51:I51 G52:G54 F66:G72 C66:D72 F55:I57 F50:H50">
    <cfRule type="containsText" dxfId="540" priority="1045" stopIfTrue="1" operator="containsText" text="dsoy jktdh; fo|ky;ksa esa iz;ksx gsrq fu%'kqYd">
      <formula>NOT(ISERROR(SEARCH("dsoy jktdh; fo|ky;ksa esa iz;ksx gsrq fu%'kqYd",B2)))</formula>
    </cfRule>
  </conditionalFormatting>
  <conditionalFormatting sqref="F26:H28 F63:H65">
    <cfRule type="cellIs" dxfId="539" priority="1044" operator="equal">
      <formula>"0/100"</formula>
    </cfRule>
  </conditionalFormatting>
  <conditionalFormatting sqref="I26:I28 I63:I65">
    <cfRule type="cellIs" dxfId="538" priority="1043" operator="equal">
      <formula>"E"</formula>
    </cfRule>
  </conditionalFormatting>
  <conditionalFormatting sqref="N22 N59">
    <cfRule type="cellIs" dxfId="537" priority="1041" operator="equal">
      <formula>"Promoted"</formula>
    </cfRule>
    <cfRule type="cellIs" dxfId="536" priority="1042" operator="equal">
      <formula>"Passed"</formula>
    </cfRule>
  </conditionalFormatting>
  <conditionalFormatting sqref="B2:B3 B39:B40">
    <cfRule type="cellIs" dxfId="535" priority="1040" operator="equal">
      <formula>0</formula>
    </cfRule>
  </conditionalFormatting>
  <conditionalFormatting sqref="N89:O94 F92:I94 F97:H97 J101:K101 C100:C102 I97:I102 L88:L94 C97:C98 J88:K89 M97:N97 N87:O87 D76:D77 B76 C81:C95 N88 F87:H87 G88:I88 G89:G91 F88:F91 C103:D109 F103:G109 N126:O131 F134:H134 J138:K138 C137:C139 I134:I139 L125:L131 C134:C135 J125:K126 M134:N134 N124:O124 D113:D114 B113 C118:C132 N125 F125:F128 F124:H124 G125:I125 G126:G128 F140:G146 C140:D146 F129:I131">
    <cfRule type="containsText" dxfId="534" priority="507" stopIfTrue="1" operator="containsText" text="f'k{kk foHkkx jktLFkku">
      <formula>NOT(ISERROR(SEARCH("f'k{kk foHkkx jktLFkku",B76)))</formula>
    </cfRule>
    <cfRule type="containsText" dxfId="533" priority="508" stopIfTrue="1" operator="containsText" text="iw.kkZad">
      <formula>NOT(ISERROR(SEARCH("iw.kkZad",B76)))</formula>
    </cfRule>
  </conditionalFormatting>
  <conditionalFormatting sqref="D103:D109 F104:G106 F141:G143 D140:D146">
    <cfRule type="cellIs" dxfId="532" priority="505" stopIfTrue="1" operator="equal">
      <formula>1800</formula>
    </cfRule>
    <cfRule type="cellIs" dxfId="531" priority="506" stopIfTrue="1" operator="equal">
      <formula>200</formula>
    </cfRule>
  </conditionalFormatting>
  <conditionalFormatting sqref="N89:O94 F92:I94 F97:H97 J101:K101 C100:C102 I97:I102 L88:L94 C97:C98 J88:K89 M97:N97 N87:O87 D76:D77 B76 C81:C95 N88 F87:H87 G88:I88 G89:G91 F88:F91 C103:D109 F103:G109 N126:O131 F134:H134 J138:K138 C137:C139 I134:I139 L125:L131 C134:C135 J125:K126 M134:N134 N124:O124 D113:D114 B113 C118:C132 N125 F125:F128 F124:H124 G125:I125 G126:G128 F140:G146 C140:D146 F129:I131">
    <cfRule type="containsText" dxfId="530" priority="504" stopIfTrue="1" operator="containsText" text="dsoy jktdh; fo|ky;ksa esa iz;ksx gsrq fu%'kqYd">
      <formula>NOT(ISERROR(SEARCH("dsoy jktdh; fo|ky;ksa esa iz;ksx gsrq fu%'kqYd",B76)))</formula>
    </cfRule>
  </conditionalFormatting>
  <conditionalFormatting sqref="F100:H102 F137:H139">
    <cfRule type="cellIs" dxfId="529" priority="503" operator="equal">
      <formula>"0/100"</formula>
    </cfRule>
  </conditionalFormatting>
  <conditionalFormatting sqref="I100:I102 I137:I139">
    <cfRule type="cellIs" dxfId="528" priority="502" operator="equal">
      <formula>"E"</formula>
    </cfRule>
  </conditionalFormatting>
  <conditionalFormatting sqref="N96 N133">
    <cfRule type="cellIs" dxfId="527" priority="500" operator="equal">
      <formula>"Promoted"</formula>
    </cfRule>
    <cfRule type="cellIs" dxfId="526" priority="501" operator="equal">
      <formula>"Passed"</formula>
    </cfRule>
  </conditionalFormatting>
  <conditionalFormatting sqref="B76:B77 B113:B114">
    <cfRule type="cellIs" dxfId="525" priority="499" operator="equal">
      <formula>0</formula>
    </cfRule>
  </conditionalFormatting>
  <conditionalFormatting sqref="N162:O167 F165:I167 F170:H170 J174:K174 C173:C175 I170:I175 L161:L167 C170:C171 J161:K162 M170:N170 N160:O160 D149:D150 B149 C154:C168 N161 F160:H160 G161:I161 G162:G164 F161:F164 C176:D182 F176:G182 N199:O204 F207:H207 J211:K211 C210:C212 I207:I212 L198:L204 C207:C208 J198:K199 M207:N207 N197:O197 D186:D187 B186 C191:C205 N198 F198:F201 F197:H197 G198:I198 G199:G201 F213:G219 C213:D219 F202:I204">
    <cfRule type="containsText" dxfId="524" priority="497" stopIfTrue="1" operator="containsText" text="f'k{kk foHkkx jktLFkku">
      <formula>NOT(ISERROR(SEARCH("f'k{kk foHkkx jktLFkku",B149)))</formula>
    </cfRule>
    <cfRule type="containsText" dxfId="523" priority="498" stopIfTrue="1" operator="containsText" text="iw.kkZad">
      <formula>NOT(ISERROR(SEARCH("iw.kkZad",B149)))</formula>
    </cfRule>
  </conditionalFormatting>
  <conditionalFormatting sqref="D176:D182 F177:G179 F214:G216 D213:D219">
    <cfRule type="cellIs" dxfId="522" priority="495" stopIfTrue="1" operator="equal">
      <formula>1800</formula>
    </cfRule>
    <cfRule type="cellIs" dxfId="521" priority="496" stopIfTrue="1" operator="equal">
      <formula>200</formula>
    </cfRule>
  </conditionalFormatting>
  <conditionalFormatting sqref="N162:O167 F165:I167 F170:H170 J174:K174 C173:C175 I170:I175 L161:L167 C170:C171 J161:K162 M170:N170 N160:O160 D149:D150 B149 C154:C168 N161 F160:H160 G161:I161 G162:G164 F161:F164 C176:D182 F176:G182 N199:O204 F207:H207 J211:K211 C210:C212 I207:I212 L198:L204 C207:C208 J198:K199 M207:N207 N197:O197 D186:D187 B186 C191:C205 N198 F198:F201 F197:H197 G198:I198 G199:G201 F213:G219 C213:D219 F202:I204">
    <cfRule type="containsText" dxfId="520" priority="494" stopIfTrue="1" operator="containsText" text="dsoy jktdh; fo|ky;ksa esa iz;ksx gsrq fu%'kqYd">
      <formula>NOT(ISERROR(SEARCH("dsoy jktdh; fo|ky;ksa esa iz;ksx gsrq fu%'kqYd",B149)))</formula>
    </cfRule>
  </conditionalFormatting>
  <conditionalFormatting sqref="F173:H175 F210:H212">
    <cfRule type="cellIs" dxfId="519" priority="493" operator="equal">
      <formula>"0/100"</formula>
    </cfRule>
  </conditionalFormatting>
  <conditionalFormatting sqref="I173:I175 I210:I212">
    <cfRule type="cellIs" dxfId="518" priority="492" operator="equal">
      <formula>"E"</formula>
    </cfRule>
  </conditionalFormatting>
  <conditionalFormatting sqref="N169 N206">
    <cfRule type="cellIs" dxfId="517" priority="490" operator="equal">
      <formula>"Promoted"</formula>
    </cfRule>
    <cfRule type="cellIs" dxfId="516" priority="491" operator="equal">
      <formula>"Passed"</formula>
    </cfRule>
  </conditionalFormatting>
  <conditionalFormatting sqref="B149:B150 B186:B187">
    <cfRule type="cellIs" dxfId="515" priority="489" operator="equal">
      <formula>0</formula>
    </cfRule>
  </conditionalFormatting>
  <conditionalFormatting sqref="N236:O241 F239:I241 F244:H244 J248:K248 C247:C249 I244:I249 L235:L241 C244:C245 J235:K236 M244:N244 N234:O234 D223:D224 B223 C228:C242 N235 F234:H234 G235:I235 G236:G238 F235:F238 C250:D256 F250:G256 N273:O278 F281:H281 J285:K285 C284:C286 I281:I286 L272:L278 C281:C282 J272:K273 M281:N281 N271:O271 D260:D261 B260 C265:C279 N272 F272:F275 F271:H271 G272:I272 G273:G275 F287:G293 C287:D293 F276:I278">
    <cfRule type="containsText" dxfId="514" priority="487" stopIfTrue="1" operator="containsText" text="f'k{kk foHkkx jktLFkku">
      <formula>NOT(ISERROR(SEARCH("f'k{kk foHkkx jktLFkku",B223)))</formula>
    </cfRule>
    <cfRule type="containsText" dxfId="513" priority="488" stopIfTrue="1" operator="containsText" text="iw.kkZad">
      <formula>NOT(ISERROR(SEARCH("iw.kkZad",B223)))</formula>
    </cfRule>
  </conditionalFormatting>
  <conditionalFormatting sqref="D250:D256 F251:G253 F288:G290 D287:D293">
    <cfRule type="cellIs" dxfId="512" priority="485" stopIfTrue="1" operator="equal">
      <formula>1800</formula>
    </cfRule>
    <cfRule type="cellIs" dxfId="511" priority="486" stopIfTrue="1" operator="equal">
      <formula>200</formula>
    </cfRule>
  </conditionalFormatting>
  <conditionalFormatting sqref="N236:O241 F239:I241 F244:H244 J248:K248 C247:C249 I244:I249 L235:L241 C244:C245 J235:K236 M244:N244 N234:O234 D223:D224 B223 C228:C242 N235 F234:H234 G235:I235 G236:G238 F235:F238 C250:D256 F250:G256 N273:O278 F281:H281 J285:K285 C284:C286 I281:I286 L272:L278 C281:C282 J272:K273 M281:N281 N271:O271 D260:D261 B260 C265:C279 N272 F272:F275 F271:H271 G272:I272 G273:G275 F287:G293 C287:D293 F276:I278">
    <cfRule type="containsText" dxfId="510" priority="484" stopIfTrue="1" operator="containsText" text="dsoy jktdh; fo|ky;ksa esa iz;ksx gsrq fu%'kqYd">
      <formula>NOT(ISERROR(SEARCH("dsoy jktdh; fo|ky;ksa esa iz;ksx gsrq fu%'kqYd",B223)))</formula>
    </cfRule>
  </conditionalFormatting>
  <conditionalFormatting sqref="F247:H249 F284:H286">
    <cfRule type="cellIs" dxfId="509" priority="483" operator="equal">
      <formula>"0/100"</formula>
    </cfRule>
  </conditionalFormatting>
  <conditionalFormatting sqref="I247:I249 I284:I286">
    <cfRule type="cellIs" dxfId="508" priority="482" operator="equal">
      <formula>"E"</formula>
    </cfRule>
  </conditionalFormatting>
  <conditionalFormatting sqref="N243 N280">
    <cfRule type="cellIs" dxfId="507" priority="480" operator="equal">
      <formula>"Promoted"</formula>
    </cfRule>
    <cfRule type="cellIs" dxfId="506" priority="481" operator="equal">
      <formula>"Passed"</formula>
    </cfRule>
  </conditionalFormatting>
  <conditionalFormatting sqref="B223:B224 B260:B261">
    <cfRule type="cellIs" dxfId="505" priority="479" operator="equal">
      <formula>0</formula>
    </cfRule>
  </conditionalFormatting>
  <conditionalFormatting sqref="N309:O314 F312:I314 F317:H317 J321:K321 C320:C322 I317:I322 L308:L314 C317:C318 J308:K309 M317:N317 N307:O307 D296:D297 B296 C301:C315 N308 F307:H307 G308:I308 G309:G311 F308:F311 C323:D329 F323:G329 N346:O351 F354:H354 J358:K358 C357:C359 I354:I359 L345:L351 C354:C355 J345:K346 M354:N354 N344:O344 D333:D334 B333 C338:C352 N345 F345:F348 F344:H344 G345:I345 G346:G348 F360:G366 C360:D366 F349:I351">
    <cfRule type="containsText" dxfId="504" priority="477" stopIfTrue="1" operator="containsText" text="f'k{kk foHkkx jktLFkku">
      <formula>NOT(ISERROR(SEARCH("f'k{kk foHkkx jktLFkku",B296)))</formula>
    </cfRule>
    <cfRule type="containsText" dxfId="503" priority="478" stopIfTrue="1" operator="containsText" text="iw.kkZad">
      <formula>NOT(ISERROR(SEARCH("iw.kkZad",B296)))</formula>
    </cfRule>
  </conditionalFormatting>
  <conditionalFormatting sqref="D323:D329 F324:G326 F361:G363 D360:D366">
    <cfRule type="cellIs" dxfId="502" priority="475" stopIfTrue="1" operator="equal">
      <formula>1800</formula>
    </cfRule>
    <cfRule type="cellIs" dxfId="501" priority="476" stopIfTrue="1" operator="equal">
      <formula>200</formula>
    </cfRule>
  </conditionalFormatting>
  <conditionalFormatting sqref="N309:O314 F312:I314 F317:H317 J321:K321 C320:C322 I317:I322 L308:L314 C317:C318 J308:K309 M317:N317 N307:O307 D296:D297 B296 C301:C315 N308 F307:H307 G308:I308 G309:G311 F308:F311 C323:D329 F323:G329 N346:O351 F354:H354 J358:K358 C357:C359 I354:I359 L345:L351 C354:C355 J345:K346 M354:N354 N344:O344 D333:D334 B333 C338:C352 N345 F345:F348 F344:H344 G345:I345 G346:G348 F360:G366 C360:D366 F349:I351">
    <cfRule type="containsText" dxfId="500" priority="474" stopIfTrue="1" operator="containsText" text="dsoy jktdh; fo|ky;ksa esa iz;ksx gsrq fu%'kqYd">
      <formula>NOT(ISERROR(SEARCH("dsoy jktdh; fo|ky;ksa esa iz;ksx gsrq fu%'kqYd",B296)))</formula>
    </cfRule>
  </conditionalFormatting>
  <conditionalFormatting sqref="F320:H322 F357:H359">
    <cfRule type="cellIs" dxfId="499" priority="473" operator="equal">
      <formula>"0/100"</formula>
    </cfRule>
  </conditionalFormatting>
  <conditionalFormatting sqref="I320:I322 I357:I359">
    <cfRule type="cellIs" dxfId="498" priority="472" operator="equal">
      <formula>"E"</formula>
    </cfRule>
  </conditionalFormatting>
  <conditionalFormatting sqref="N316 N353">
    <cfRule type="cellIs" dxfId="497" priority="470" operator="equal">
      <formula>"Promoted"</formula>
    </cfRule>
    <cfRule type="cellIs" dxfId="496" priority="471" operator="equal">
      <formula>"Passed"</formula>
    </cfRule>
  </conditionalFormatting>
  <conditionalFormatting sqref="B296:B297 B333:B334">
    <cfRule type="cellIs" dxfId="495" priority="469" operator="equal">
      <formula>0</formula>
    </cfRule>
  </conditionalFormatting>
  <conditionalFormatting sqref="N382:O387 F385:I387 F390:H390 J394:K394 C393:C395 I390:I395 L381:L387 C390:C391 J381:K382 M390:N390 N380:O380 D369:D370 B369 C374:C388 N381 F380:H380 G381:I381 G382:G384 F381:F384 C396:D402 F396:G402 N419:O424 F427:H427 J431:K431 C430:C432 I427:I432 L418:L424 C427:C428 J418:K419 M427:N427 N417:O417 D406:D407 B406 C411:C425 N418 F418:F421 F417:H417 G418:I418 G419:G421 F433:G439 C433:D439 F422:I424">
    <cfRule type="containsText" dxfId="494" priority="467" stopIfTrue="1" operator="containsText" text="f'k{kk foHkkx jktLFkku">
      <formula>NOT(ISERROR(SEARCH("f'k{kk foHkkx jktLFkku",B369)))</formula>
    </cfRule>
    <cfRule type="containsText" dxfId="493" priority="468" stopIfTrue="1" operator="containsText" text="iw.kkZad">
      <formula>NOT(ISERROR(SEARCH("iw.kkZad",B369)))</formula>
    </cfRule>
  </conditionalFormatting>
  <conditionalFormatting sqref="D396:D402 F397:G399 F434:G436 D433:D439">
    <cfRule type="cellIs" dxfId="492" priority="465" stopIfTrue="1" operator="equal">
      <formula>1800</formula>
    </cfRule>
    <cfRule type="cellIs" dxfId="491" priority="466" stopIfTrue="1" operator="equal">
      <formula>200</formula>
    </cfRule>
  </conditionalFormatting>
  <conditionalFormatting sqref="N382:O387 F385:I387 F390:H390 J394:K394 C393:C395 I390:I395 L381:L387 C390:C391 J381:K382 M390:N390 N380:O380 D369:D370 B369 C374:C388 N381 F380:H380 G381:I381 G382:G384 F381:F384 C396:D402 F396:G402 N419:O424 F427:H427 J431:K431 C430:C432 I427:I432 L418:L424 C427:C428 J418:K419 M427:N427 N417:O417 D406:D407 B406 C411:C425 N418 F418:F421 F417:H417 G418:I418 G419:G421 F433:G439 C433:D439 F422:I424">
    <cfRule type="containsText" dxfId="490" priority="464" stopIfTrue="1" operator="containsText" text="dsoy jktdh; fo|ky;ksa esa iz;ksx gsrq fu%'kqYd">
      <formula>NOT(ISERROR(SEARCH("dsoy jktdh; fo|ky;ksa esa iz;ksx gsrq fu%'kqYd",B369)))</formula>
    </cfRule>
  </conditionalFormatting>
  <conditionalFormatting sqref="F393:H395 F430:H432">
    <cfRule type="cellIs" dxfId="489" priority="463" operator="equal">
      <formula>"0/100"</formula>
    </cfRule>
  </conditionalFormatting>
  <conditionalFormatting sqref="I393:I395 I430:I432">
    <cfRule type="cellIs" dxfId="488" priority="462" operator="equal">
      <formula>"E"</formula>
    </cfRule>
  </conditionalFormatting>
  <conditionalFormatting sqref="N389 N426">
    <cfRule type="cellIs" dxfId="487" priority="460" operator="equal">
      <formula>"Promoted"</formula>
    </cfRule>
    <cfRule type="cellIs" dxfId="486" priority="461" operator="equal">
      <formula>"Passed"</formula>
    </cfRule>
  </conditionalFormatting>
  <conditionalFormatting sqref="B369:B370 B406:B407">
    <cfRule type="cellIs" dxfId="485" priority="459" operator="equal">
      <formula>0</formula>
    </cfRule>
  </conditionalFormatting>
  <conditionalFormatting sqref="N456:O461 F459:I461 F464:H464 J468:K468 C467:C469 I464:I469 L455:L461 C464:C465 J455:K456 M464:N464 N454:O454 D443:D444 B443 C448:C462 N455 F454:H454 G455:I455 G456:G458 F455:F458 C470:D476 F470:G476 N493:O498 F501:H501 J505:K505 C504:C506 I501:I506 L492:L498 C501:C502 J492:K493 M501:N501 N491:O491 D480:D481 B480 C485:C499 N492 F492:F495 F491:H491 G492:I492 G493:G495 F507:G513 C507:D513 F496:I498">
    <cfRule type="containsText" dxfId="484" priority="457" stopIfTrue="1" operator="containsText" text="f'k{kk foHkkx jktLFkku">
      <formula>NOT(ISERROR(SEARCH("f'k{kk foHkkx jktLFkku",B443)))</formula>
    </cfRule>
    <cfRule type="containsText" dxfId="483" priority="458" stopIfTrue="1" operator="containsText" text="iw.kkZad">
      <formula>NOT(ISERROR(SEARCH("iw.kkZad",B443)))</formula>
    </cfRule>
  </conditionalFormatting>
  <conditionalFormatting sqref="D470:D476 F471:G473 F508:G510 D507:D513">
    <cfRule type="cellIs" dxfId="482" priority="455" stopIfTrue="1" operator="equal">
      <formula>1800</formula>
    </cfRule>
    <cfRule type="cellIs" dxfId="481" priority="456" stopIfTrue="1" operator="equal">
      <formula>200</formula>
    </cfRule>
  </conditionalFormatting>
  <conditionalFormatting sqref="N456:O461 F459:I461 F464:H464 J468:K468 C467:C469 I464:I469 L455:L461 C464:C465 J455:K456 M464:N464 N454:O454 D443:D444 B443 C448:C462 N455 F454:H454 G455:I455 G456:G458 F455:F458 C470:D476 F470:G476 N493:O498 F501:H501 J505:K505 C504:C506 I501:I506 L492:L498 C501:C502 J492:K493 M501:N501 N491:O491 D480:D481 B480 C485:C499 N492 F492:F495 F491:H491 G492:I492 G493:G495 F507:G513 C507:D513 F496:I498">
    <cfRule type="containsText" dxfId="480" priority="454" stopIfTrue="1" operator="containsText" text="dsoy jktdh; fo|ky;ksa esa iz;ksx gsrq fu%'kqYd">
      <formula>NOT(ISERROR(SEARCH("dsoy jktdh; fo|ky;ksa esa iz;ksx gsrq fu%'kqYd",B443)))</formula>
    </cfRule>
  </conditionalFormatting>
  <conditionalFormatting sqref="F467:H469 F504:H506">
    <cfRule type="cellIs" dxfId="479" priority="453" operator="equal">
      <formula>"0/100"</formula>
    </cfRule>
  </conditionalFormatting>
  <conditionalFormatting sqref="I467:I469 I504:I506">
    <cfRule type="cellIs" dxfId="478" priority="452" operator="equal">
      <formula>"E"</formula>
    </cfRule>
  </conditionalFormatting>
  <conditionalFormatting sqref="N463 N500">
    <cfRule type="cellIs" dxfId="477" priority="450" operator="equal">
      <formula>"Promoted"</formula>
    </cfRule>
    <cfRule type="cellIs" dxfId="476" priority="451" operator="equal">
      <formula>"Passed"</formula>
    </cfRule>
  </conditionalFormatting>
  <conditionalFormatting sqref="B443:B444 B480:B481">
    <cfRule type="cellIs" dxfId="475" priority="449" operator="equal">
      <formula>0</formula>
    </cfRule>
  </conditionalFormatting>
  <conditionalFormatting sqref="N529:O534 F532:I534 F537:H537 J541:K541 C540:C542 I537:I542 L528:L534 C537:C538 J528:K529 M537:N537 N527:O527 D516:D517 B516 C521:C535 N528 F527:H527 G528:I528 G529:G531 F528:F531 C543:D549 F543:G549 N566:O571 F574:H574 J578:K578 C577:C579 I574:I579 L565:L571 C574:C575 J565:K566 M574:N574 N564:O564 D553:D554 B553 C558:C572 N565 F565:F568 F564:H564 G565:I565 G566:G568 F580:G586 C580:D586 F569:I571">
    <cfRule type="containsText" dxfId="474" priority="447" stopIfTrue="1" operator="containsText" text="f'k{kk foHkkx jktLFkku">
      <formula>NOT(ISERROR(SEARCH("f'k{kk foHkkx jktLFkku",B516)))</formula>
    </cfRule>
    <cfRule type="containsText" dxfId="473" priority="448" stopIfTrue="1" operator="containsText" text="iw.kkZad">
      <formula>NOT(ISERROR(SEARCH("iw.kkZad",B516)))</formula>
    </cfRule>
  </conditionalFormatting>
  <conditionalFormatting sqref="D543:D549 F544:G546 F581:G583 D580:D586">
    <cfRule type="cellIs" dxfId="472" priority="445" stopIfTrue="1" operator="equal">
      <formula>1800</formula>
    </cfRule>
    <cfRule type="cellIs" dxfId="471" priority="446" stopIfTrue="1" operator="equal">
      <formula>200</formula>
    </cfRule>
  </conditionalFormatting>
  <conditionalFormatting sqref="N529:O534 F532:I534 F537:H537 J541:K541 C540:C542 I537:I542 L528:L534 C537:C538 J528:K529 M537:N537 N527:O527 D516:D517 B516 C521:C535 N528 F527:H527 G528:I528 G529:G531 F528:F531 C543:D549 F543:G549 N566:O571 F574:H574 J578:K578 C577:C579 I574:I579 L565:L571 C574:C575 J565:K566 M574:N574 N564:O564 D553:D554 B553 C558:C572 N565 F565:F568 F564:H564 G565:I565 G566:G568 F580:G586 C580:D586 F569:I571">
    <cfRule type="containsText" dxfId="470" priority="444" stopIfTrue="1" operator="containsText" text="dsoy jktdh; fo|ky;ksa esa iz;ksx gsrq fu%'kqYd">
      <formula>NOT(ISERROR(SEARCH("dsoy jktdh; fo|ky;ksa esa iz;ksx gsrq fu%'kqYd",B516)))</formula>
    </cfRule>
  </conditionalFormatting>
  <conditionalFormatting sqref="F540:H542 F577:H579">
    <cfRule type="cellIs" dxfId="469" priority="443" operator="equal">
      <formula>"0/100"</formula>
    </cfRule>
  </conditionalFormatting>
  <conditionalFormatting sqref="I540:I542 I577:I579">
    <cfRule type="cellIs" dxfId="468" priority="442" operator="equal">
      <formula>"E"</formula>
    </cfRule>
  </conditionalFormatting>
  <conditionalFormatting sqref="N536 N573">
    <cfRule type="cellIs" dxfId="467" priority="440" operator="equal">
      <formula>"Promoted"</formula>
    </cfRule>
    <cfRule type="cellIs" dxfId="466" priority="441" operator="equal">
      <formula>"Passed"</formula>
    </cfRule>
  </conditionalFormatting>
  <conditionalFormatting sqref="B516:B517 B553:B554">
    <cfRule type="cellIs" dxfId="465" priority="439" operator="equal">
      <formula>0</formula>
    </cfRule>
  </conditionalFormatting>
  <conditionalFormatting sqref="N602:O607 F605:I607 F610:H610 J614:K614 C613:C615 I610:I615 L601:L607 C610:C611 J601:K602 M610:N610 N600:O600 D589:D590 B589 C594:C608 N601 F600:H600 G601:I601 G602:G604 F601:F604 C616:D622 F616:G622 N639:O644 F647:H647 J651:K651 C650:C652 I647:I652 L638:L644 C647:C648 J638:K639 M647:N647 N637:O637 D626:D627 B626 C631:C645 N638 F638:F641 F637:H637 G638:I638 G639:G641 F653:G659 C653:D659 F642:I644">
    <cfRule type="containsText" dxfId="464" priority="437" stopIfTrue="1" operator="containsText" text="f'k{kk foHkkx jktLFkku">
      <formula>NOT(ISERROR(SEARCH("f'k{kk foHkkx jktLFkku",B589)))</formula>
    </cfRule>
    <cfRule type="containsText" dxfId="463" priority="438" stopIfTrue="1" operator="containsText" text="iw.kkZad">
      <formula>NOT(ISERROR(SEARCH("iw.kkZad",B589)))</formula>
    </cfRule>
  </conditionalFormatting>
  <conditionalFormatting sqref="D616:D622 F617:G619 F654:G656 D653:D659">
    <cfRule type="cellIs" dxfId="462" priority="435" stopIfTrue="1" operator="equal">
      <formula>1800</formula>
    </cfRule>
    <cfRule type="cellIs" dxfId="461" priority="436" stopIfTrue="1" operator="equal">
      <formula>200</formula>
    </cfRule>
  </conditionalFormatting>
  <conditionalFormatting sqref="N602:O607 F605:I607 F610:H610 J614:K614 C613:C615 I610:I615 L601:L607 C610:C611 J601:K602 M610:N610 N600:O600 D589:D590 B589 C594:C608 N601 F600:H600 G601:I601 G602:G604 F601:F604 C616:D622 F616:G622 N639:O644 F647:H647 J651:K651 C650:C652 I647:I652 L638:L644 C647:C648 J638:K639 M647:N647 N637:O637 D626:D627 B626 C631:C645 N638 F638:F641 F637:H637 G638:I638 G639:G641 F653:G659 C653:D659 F642:I644">
    <cfRule type="containsText" dxfId="460" priority="434" stopIfTrue="1" operator="containsText" text="dsoy jktdh; fo|ky;ksa esa iz;ksx gsrq fu%'kqYd">
      <formula>NOT(ISERROR(SEARCH("dsoy jktdh; fo|ky;ksa esa iz;ksx gsrq fu%'kqYd",B589)))</formula>
    </cfRule>
  </conditionalFormatting>
  <conditionalFormatting sqref="F613:H615 F650:H652">
    <cfRule type="cellIs" dxfId="459" priority="433" operator="equal">
      <formula>"0/100"</formula>
    </cfRule>
  </conditionalFormatting>
  <conditionalFormatting sqref="I613:I615 I650:I652">
    <cfRule type="cellIs" dxfId="458" priority="432" operator="equal">
      <formula>"E"</formula>
    </cfRule>
  </conditionalFormatting>
  <conditionalFormatting sqref="N609 N646">
    <cfRule type="cellIs" dxfId="457" priority="430" operator="equal">
      <formula>"Promoted"</formula>
    </cfRule>
    <cfRule type="cellIs" dxfId="456" priority="431" operator="equal">
      <formula>"Passed"</formula>
    </cfRule>
  </conditionalFormatting>
  <conditionalFormatting sqref="B589:B590 B626:B627">
    <cfRule type="cellIs" dxfId="455" priority="429" operator="equal">
      <formula>0</formula>
    </cfRule>
  </conditionalFormatting>
  <conditionalFormatting sqref="N676:O681 F679:I681 F684:H684 J688:K688 C687:C689 I684:I689 L675:L681 C684:C685 J675:K676 M684:N684 N674:O674 D663:D664 B663 C668:C682 N675 F674:H674 G675:I675 G676:G678 F675:F678 C690:D696 F690:G696 N713:O718 F721:H721 J725:K725 C724:C726 I721:I726 L712:L718 C721:C722 J712:K713 M721:N721 N711:O711 D700:D701 B700 C705:C719 N712 F712:F715 F711:H711 G712:I712 G713:G715 F727:G733 C727:D733 F716:I718">
    <cfRule type="containsText" dxfId="454" priority="427" stopIfTrue="1" operator="containsText" text="f'k{kk foHkkx jktLFkku">
      <formula>NOT(ISERROR(SEARCH("f'k{kk foHkkx jktLFkku",B663)))</formula>
    </cfRule>
    <cfRule type="containsText" dxfId="453" priority="428" stopIfTrue="1" operator="containsText" text="iw.kkZad">
      <formula>NOT(ISERROR(SEARCH("iw.kkZad",B663)))</formula>
    </cfRule>
  </conditionalFormatting>
  <conditionalFormatting sqref="D690:D696 F691:G693 F728:G730 D727:D733">
    <cfRule type="cellIs" dxfId="452" priority="425" stopIfTrue="1" operator="equal">
      <formula>1800</formula>
    </cfRule>
    <cfRule type="cellIs" dxfId="451" priority="426" stopIfTrue="1" operator="equal">
      <formula>200</formula>
    </cfRule>
  </conditionalFormatting>
  <conditionalFormatting sqref="N676:O681 F679:I681 F684:H684 J688:K688 C687:C689 I684:I689 L675:L681 C684:C685 J675:K676 M684:N684 N674:O674 D663:D664 B663 C668:C682 N675 F674:H674 G675:I675 G676:G678 F675:F678 C690:D696 F690:G696 N713:O718 F721:H721 J725:K725 C724:C726 I721:I726 L712:L718 C721:C722 J712:K713 M721:N721 N711:O711 D700:D701 B700 C705:C719 N712 F712:F715 F711:H711 G712:I712 G713:G715 F727:G733 C727:D733 F716:I718">
    <cfRule type="containsText" dxfId="450" priority="424" stopIfTrue="1" operator="containsText" text="dsoy jktdh; fo|ky;ksa esa iz;ksx gsrq fu%'kqYd">
      <formula>NOT(ISERROR(SEARCH("dsoy jktdh; fo|ky;ksa esa iz;ksx gsrq fu%'kqYd",B663)))</formula>
    </cfRule>
  </conditionalFormatting>
  <conditionalFormatting sqref="F687:H689 F724:H726">
    <cfRule type="cellIs" dxfId="449" priority="423" operator="equal">
      <formula>"0/100"</formula>
    </cfRule>
  </conditionalFormatting>
  <conditionalFormatting sqref="I687:I689 I724:I726">
    <cfRule type="cellIs" dxfId="448" priority="422" operator="equal">
      <formula>"E"</formula>
    </cfRule>
  </conditionalFormatting>
  <conditionalFormatting sqref="N683 N720">
    <cfRule type="cellIs" dxfId="447" priority="420" operator="equal">
      <formula>"Promoted"</formula>
    </cfRule>
    <cfRule type="cellIs" dxfId="446" priority="421" operator="equal">
      <formula>"Passed"</formula>
    </cfRule>
  </conditionalFormatting>
  <conditionalFormatting sqref="B663:B664 B700:B701">
    <cfRule type="cellIs" dxfId="445" priority="419" operator="equal">
      <formula>0</formula>
    </cfRule>
  </conditionalFormatting>
  <conditionalFormatting sqref="N749:O754 F752:I754 F757:H757 J761:K761 C760:C762 I757:I762 L748:L754 C757:C758 J748:K749 M757:N757 N747:O747 D736:D737 B736 C741:C755 N748 F747:H747 G748:I748 G749:G751 F748:F751 C763:D769 F763:G769 N786:O791 F794:H794 J798:K798 C797:C799 I794:I799 L785:L791 C794:C795 J785:K786 M794:N794 N784:O784 D773:D774 B773 C778:C792 N785 F785:F788 F784:H784 G785:I785 G786:G788 F800:G806 C800:D806 F789:I791">
    <cfRule type="containsText" dxfId="444" priority="417" stopIfTrue="1" operator="containsText" text="f'k{kk foHkkx jktLFkku">
      <formula>NOT(ISERROR(SEARCH("f'k{kk foHkkx jktLFkku",B736)))</formula>
    </cfRule>
    <cfRule type="containsText" dxfId="443" priority="418" stopIfTrue="1" operator="containsText" text="iw.kkZad">
      <formula>NOT(ISERROR(SEARCH("iw.kkZad",B736)))</formula>
    </cfRule>
  </conditionalFormatting>
  <conditionalFormatting sqref="D763:D769 F764:G766 F801:G803 D800:D806">
    <cfRule type="cellIs" dxfId="442" priority="415" stopIfTrue="1" operator="equal">
      <formula>1800</formula>
    </cfRule>
    <cfRule type="cellIs" dxfId="441" priority="416" stopIfTrue="1" operator="equal">
      <formula>200</formula>
    </cfRule>
  </conditionalFormatting>
  <conditionalFormatting sqref="N749:O754 F752:I754 F757:H757 J761:K761 C760:C762 I757:I762 L748:L754 C757:C758 J748:K749 M757:N757 N747:O747 D736:D737 B736 C741:C755 N748 F747:H747 G748:I748 G749:G751 F748:F751 C763:D769 F763:G769 N786:O791 F794:H794 J798:K798 C797:C799 I794:I799 L785:L791 C794:C795 J785:K786 M794:N794 N784:O784 D773:D774 B773 C778:C792 N785 F785:F788 F784:H784 G785:I785 G786:G788 F800:G806 C800:D806 F789:I791">
    <cfRule type="containsText" dxfId="440" priority="414" stopIfTrue="1" operator="containsText" text="dsoy jktdh; fo|ky;ksa esa iz;ksx gsrq fu%'kqYd">
      <formula>NOT(ISERROR(SEARCH("dsoy jktdh; fo|ky;ksa esa iz;ksx gsrq fu%'kqYd",B736)))</formula>
    </cfRule>
  </conditionalFormatting>
  <conditionalFormatting sqref="F760:H762 F797:H799">
    <cfRule type="cellIs" dxfId="439" priority="413" operator="equal">
      <formula>"0/100"</formula>
    </cfRule>
  </conditionalFormatting>
  <conditionalFormatting sqref="I760:I762 I797:I799">
    <cfRule type="cellIs" dxfId="438" priority="412" operator="equal">
      <formula>"E"</formula>
    </cfRule>
  </conditionalFormatting>
  <conditionalFormatting sqref="N756 N793">
    <cfRule type="cellIs" dxfId="437" priority="410" operator="equal">
      <formula>"Promoted"</formula>
    </cfRule>
    <cfRule type="cellIs" dxfId="436" priority="411" operator="equal">
      <formula>"Passed"</formula>
    </cfRule>
  </conditionalFormatting>
  <conditionalFormatting sqref="B736:B737 B773:B774">
    <cfRule type="cellIs" dxfId="435" priority="409" operator="equal">
      <formula>0</formula>
    </cfRule>
  </conditionalFormatting>
  <conditionalFormatting sqref="N822:O827 F825:I827 F830:H830 J834:K834 C833:C835 I830:I835 L821:L827 C830:C831 J821:K822 M830:N830 N820:O820 D809:D810 B809 C814:C828 N821 F820:H820 G821:I821 G822:G824 F821:F824 C836:D842 F836:G842 N859:O864 F867:H867 J871:K871 C870:C872 I867:I872 L858:L864 C867:C868 J858:K859 M867:N867 N857:O857 D846:D847 B846 C851:C865 N858 F858:F861 F857:H857 G858:I858 G859:G861 F873:G879 C873:D879 F862:I864">
    <cfRule type="containsText" dxfId="434" priority="407" stopIfTrue="1" operator="containsText" text="f'k{kk foHkkx jktLFkku">
      <formula>NOT(ISERROR(SEARCH("f'k{kk foHkkx jktLFkku",B809)))</formula>
    </cfRule>
    <cfRule type="containsText" dxfId="433" priority="408" stopIfTrue="1" operator="containsText" text="iw.kkZad">
      <formula>NOT(ISERROR(SEARCH("iw.kkZad",B809)))</formula>
    </cfRule>
  </conditionalFormatting>
  <conditionalFormatting sqref="D836:D842 F837:G839 F874:G876 D873:D879">
    <cfRule type="cellIs" dxfId="432" priority="405" stopIfTrue="1" operator="equal">
      <formula>1800</formula>
    </cfRule>
    <cfRule type="cellIs" dxfId="431" priority="406" stopIfTrue="1" operator="equal">
      <formula>200</formula>
    </cfRule>
  </conditionalFormatting>
  <conditionalFormatting sqref="N822:O827 F825:I827 F830:H830 J834:K834 C833:C835 I830:I835 L821:L827 C830:C831 J821:K822 M830:N830 N820:O820 D809:D810 B809 C814:C828 N821 F820:H820 G821:I821 G822:G824 F821:F824 C836:D842 F836:G842 N859:O864 F867:H867 J871:K871 C870:C872 I867:I872 L858:L864 C867:C868 J858:K859 M867:N867 N857:O857 D846:D847 B846 C851:C865 N858 F858:F861 F857:H857 G858:I858 G859:G861 F873:G879 C873:D879 F862:I864">
    <cfRule type="containsText" dxfId="430" priority="404" stopIfTrue="1" operator="containsText" text="dsoy jktdh; fo|ky;ksa esa iz;ksx gsrq fu%'kqYd">
      <formula>NOT(ISERROR(SEARCH("dsoy jktdh; fo|ky;ksa esa iz;ksx gsrq fu%'kqYd",B809)))</formula>
    </cfRule>
  </conditionalFormatting>
  <conditionalFormatting sqref="F833:H835 F870:H872">
    <cfRule type="cellIs" dxfId="429" priority="403" operator="equal">
      <formula>"0/100"</formula>
    </cfRule>
  </conditionalFormatting>
  <conditionalFormatting sqref="I833:I835 I870:I872">
    <cfRule type="cellIs" dxfId="428" priority="402" operator="equal">
      <formula>"E"</formula>
    </cfRule>
  </conditionalFormatting>
  <conditionalFormatting sqref="N829 N866">
    <cfRule type="cellIs" dxfId="427" priority="400" operator="equal">
      <formula>"Promoted"</formula>
    </cfRule>
    <cfRule type="cellIs" dxfId="426" priority="401" operator="equal">
      <formula>"Passed"</formula>
    </cfRule>
  </conditionalFormatting>
  <conditionalFormatting sqref="B809:B810 B846:B847">
    <cfRule type="cellIs" dxfId="425" priority="399" operator="equal">
      <formula>0</formula>
    </cfRule>
  </conditionalFormatting>
  <conditionalFormatting sqref="N896:O901 F899:I901 F904:H904 J908:K908 C907:C909 I904:I909 L895:L901 C904:C905 J895:K896 M904:N904 N894:O894 D883:D884 B883 C888:C902 N895 F894:H894 G895:I895 G896:G898 F895:F898 C910:D916 F910:G916 N933:O938 F941:H941 J945:K945 C944:C946 I941:I946 L932:L938 C941:C942 J932:K933 M941:N941 N931:O931 D920:D921 B920 C925:C939 N932 F932:F935 F931:H931 G932:I932 G933:G935 F947:G953 C947:D953 F936:I938">
    <cfRule type="containsText" dxfId="424" priority="397" stopIfTrue="1" operator="containsText" text="f'k{kk foHkkx jktLFkku">
      <formula>NOT(ISERROR(SEARCH("f'k{kk foHkkx jktLFkku",B883)))</formula>
    </cfRule>
    <cfRule type="containsText" dxfId="423" priority="398" stopIfTrue="1" operator="containsText" text="iw.kkZad">
      <formula>NOT(ISERROR(SEARCH("iw.kkZad",B883)))</formula>
    </cfRule>
  </conditionalFormatting>
  <conditionalFormatting sqref="D910:D916 F911:G913 F948:G950 D947:D953">
    <cfRule type="cellIs" dxfId="422" priority="395" stopIfTrue="1" operator="equal">
      <formula>1800</formula>
    </cfRule>
    <cfRule type="cellIs" dxfId="421" priority="396" stopIfTrue="1" operator="equal">
      <formula>200</formula>
    </cfRule>
  </conditionalFormatting>
  <conditionalFormatting sqref="N896:O901 F899:I901 F904:H904 J908:K908 C907:C909 I904:I909 L895:L901 C904:C905 J895:K896 M904:N904 N894:O894 D883:D884 B883 C888:C902 N895 F894:H894 G895:I895 G896:G898 F895:F898 C910:D916 F910:G916 N933:O938 F941:H941 J945:K945 C944:C946 I941:I946 L932:L938 C941:C942 J932:K933 M941:N941 N931:O931 D920:D921 B920 C925:C939 N932 F932:F935 F931:H931 G932:I932 G933:G935 F947:G953 C947:D953 F936:I938">
    <cfRule type="containsText" dxfId="420" priority="394" stopIfTrue="1" operator="containsText" text="dsoy jktdh; fo|ky;ksa esa iz;ksx gsrq fu%'kqYd">
      <formula>NOT(ISERROR(SEARCH("dsoy jktdh; fo|ky;ksa esa iz;ksx gsrq fu%'kqYd",B883)))</formula>
    </cfRule>
  </conditionalFormatting>
  <conditionalFormatting sqref="F907:H909 F944:H946">
    <cfRule type="cellIs" dxfId="419" priority="393" operator="equal">
      <formula>"0/100"</formula>
    </cfRule>
  </conditionalFormatting>
  <conditionalFormatting sqref="I907:I909 I944:I946">
    <cfRule type="cellIs" dxfId="418" priority="392" operator="equal">
      <formula>"E"</formula>
    </cfRule>
  </conditionalFormatting>
  <conditionalFormatting sqref="N903 N940">
    <cfRule type="cellIs" dxfId="417" priority="390" operator="equal">
      <formula>"Promoted"</formula>
    </cfRule>
    <cfRule type="cellIs" dxfId="416" priority="391" operator="equal">
      <formula>"Passed"</formula>
    </cfRule>
  </conditionalFormatting>
  <conditionalFormatting sqref="B883:B884 B920:B921">
    <cfRule type="cellIs" dxfId="415" priority="389" operator="equal">
      <formula>0</formula>
    </cfRule>
  </conditionalFormatting>
  <conditionalFormatting sqref="N969:O974 F972:I974 F977:H977 J981:K981 C980:C982 I977:I982 L968:L974 C977:C978 J968:K969 M977:N977 N967:O967 D956:D957 B956 C961:C975 N968 F967:H967 G968:I968 G969:G971 F968:F971 C983:D989 F983:G989 N1006:O1011 F1014:H1014 J1018:K1018 C1017:C1019 I1014:I1019 L1005:L1011 C1014:C1015 J1005:K1006 M1014:N1014 N1004:O1004 D993:D994 B993 C998:C1012 N1005 F1005:F1008 F1004:H1004 G1005:I1005 G1006:G1008 F1020:G1026 C1020:D1026 F1009:I1011">
    <cfRule type="containsText" dxfId="414" priority="387" stopIfTrue="1" operator="containsText" text="f'k{kk foHkkx jktLFkku">
      <formula>NOT(ISERROR(SEARCH("f'k{kk foHkkx jktLFkku",B956)))</formula>
    </cfRule>
    <cfRule type="containsText" dxfId="413" priority="388" stopIfTrue="1" operator="containsText" text="iw.kkZad">
      <formula>NOT(ISERROR(SEARCH("iw.kkZad",B956)))</formula>
    </cfRule>
  </conditionalFormatting>
  <conditionalFormatting sqref="D983:D989 F984:G986 F1021:G1023 D1020:D1026">
    <cfRule type="cellIs" dxfId="412" priority="385" stopIfTrue="1" operator="equal">
      <formula>1800</formula>
    </cfRule>
    <cfRule type="cellIs" dxfId="411" priority="386" stopIfTrue="1" operator="equal">
      <formula>200</formula>
    </cfRule>
  </conditionalFormatting>
  <conditionalFormatting sqref="N969:O974 F972:I974 F977:H977 J981:K981 C980:C982 I977:I982 L968:L974 C977:C978 J968:K969 M977:N977 N967:O967 D956:D957 B956 C961:C975 N968 F967:H967 G968:I968 G969:G971 F968:F971 C983:D989 F983:G989 N1006:O1011 F1014:H1014 J1018:K1018 C1017:C1019 I1014:I1019 L1005:L1011 C1014:C1015 J1005:K1006 M1014:N1014 N1004:O1004 D993:D994 B993 C998:C1012 N1005 F1005:F1008 F1004:H1004 G1005:I1005 G1006:G1008 F1020:G1026 C1020:D1026 F1009:I1011">
    <cfRule type="containsText" dxfId="410" priority="384" stopIfTrue="1" operator="containsText" text="dsoy jktdh; fo|ky;ksa esa iz;ksx gsrq fu%'kqYd">
      <formula>NOT(ISERROR(SEARCH("dsoy jktdh; fo|ky;ksa esa iz;ksx gsrq fu%'kqYd",B956)))</formula>
    </cfRule>
  </conditionalFormatting>
  <conditionalFormatting sqref="F980:H982 F1017:H1019">
    <cfRule type="cellIs" dxfId="409" priority="383" operator="equal">
      <formula>"0/100"</formula>
    </cfRule>
  </conditionalFormatting>
  <conditionalFormatting sqref="I980:I982 I1017:I1019">
    <cfRule type="cellIs" dxfId="408" priority="382" operator="equal">
      <formula>"E"</formula>
    </cfRule>
  </conditionalFormatting>
  <conditionalFormatting sqref="N976 N1013">
    <cfRule type="cellIs" dxfId="407" priority="380" operator="equal">
      <formula>"Promoted"</formula>
    </cfRule>
    <cfRule type="cellIs" dxfId="406" priority="381" operator="equal">
      <formula>"Passed"</formula>
    </cfRule>
  </conditionalFormatting>
  <conditionalFormatting sqref="B956:B957 B993:B994">
    <cfRule type="cellIs" dxfId="405" priority="379" operator="equal">
      <formula>0</formula>
    </cfRule>
  </conditionalFormatting>
  <conditionalFormatting sqref="N1042:O1047 F1045:I1047 F1050:H1050 J1054:K1054 C1053:C1055 I1050:I1055 L1041:L1047 C1050:C1051 J1041:K1042 M1050:N1050 N1040:O1040 D1029:D1030 B1029 C1034:C1048 N1041 F1040:H1040 G1041:I1041 G1042:G1044 F1041:F1044 C1056:D1062 F1056:G1062 N1079:O1084 F1087:H1087 J1091:K1091 C1090:C1092 I1087:I1092 L1078:L1084 C1087:C1088 J1078:K1079 M1087:N1087 N1077:O1077 D1066:D1067 B1066 C1071:C1085 N1078 F1078:F1081 F1077:H1077 G1078:I1078 G1079:G1081 F1093:G1099 C1093:D1099 F1082:I1084">
    <cfRule type="containsText" dxfId="404" priority="377" stopIfTrue="1" operator="containsText" text="f'k{kk foHkkx jktLFkku">
      <formula>NOT(ISERROR(SEARCH("f'k{kk foHkkx jktLFkku",B1029)))</formula>
    </cfRule>
    <cfRule type="containsText" dxfId="403" priority="378" stopIfTrue="1" operator="containsText" text="iw.kkZad">
      <formula>NOT(ISERROR(SEARCH("iw.kkZad",B1029)))</formula>
    </cfRule>
  </conditionalFormatting>
  <conditionalFormatting sqref="D1056:D1062 F1057:G1059 F1094:G1096 D1093:D1099">
    <cfRule type="cellIs" dxfId="402" priority="375" stopIfTrue="1" operator="equal">
      <formula>1800</formula>
    </cfRule>
    <cfRule type="cellIs" dxfId="401" priority="376" stopIfTrue="1" operator="equal">
      <formula>200</formula>
    </cfRule>
  </conditionalFormatting>
  <conditionalFormatting sqref="N1042:O1047 F1045:I1047 F1050:H1050 J1054:K1054 C1053:C1055 I1050:I1055 L1041:L1047 C1050:C1051 J1041:K1042 M1050:N1050 N1040:O1040 D1029:D1030 B1029 C1034:C1048 N1041 F1040:H1040 G1041:I1041 G1042:G1044 F1041:F1044 C1056:D1062 F1056:G1062 N1079:O1084 F1087:H1087 J1091:K1091 C1090:C1092 I1087:I1092 L1078:L1084 C1087:C1088 J1078:K1079 M1087:N1087 N1077:O1077 D1066:D1067 B1066 C1071:C1085 N1078 F1078:F1081 F1077:H1077 G1078:I1078 G1079:G1081 F1093:G1099 C1093:D1099 F1082:I1084">
    <cfRule type="containsText" dxfId="400" priority="374" stopIfTrue="1" operator="containsText" text="dsoy jktdh; fo|ky;ksa esa iz;ksx gsrq fu%'kqYd">
      <formula>NOT(ISERROR(SEARCH("dsoy jktdh; fo|ky;ksa esa iz;ksx gsrq fu%'kqYd",B1029)))</formula>
    </cfRule>
  </conditionalFormatting>
  <conditionalFormatting sqref="F1053:H1055 F1090:H1092">
    <cfRule type="cellIs" dxfId="399" priority="373" operator="equal">
      <formula>"0/100"</formula>
    </cfRule>
  </conditionalFormatting>
  <conditionalFormatting sqref="I1053:I1055 I1090:I1092">
    <cfRule type="cellIs" dxfId="398" priority="372" operator="equal">
      <formula>"E"</formula>
    </cfRule>
  </conditionalFormatting>
  <conditionalFormatting sqref="N1049 N1086">
    <cfRule type="cellIs" dxfId="397" priority="370" operator="equal">
      <formula>"Promoted"</formula>
    </cfRule>
    <cfRule type="cellIs" dxfId="396" priority="371" operator="equal">
      <formula>"Passed"</formula>
    </cfRule>
  </conditionalFormatting>
  <conditionalFormatting sqref="B1029:B1030 B1066:B1067">
    <cfRule type="cellIs" dxfId="395" priority="369" operator="equal">
      <formula>0</formula>
    </cfRule>
  </conditionalFormatting>
  <conditionalFormatting sqref="N1116:O1121 F1119:I1121 F1124:H1124 J1128:K1128 C1127:C1129 I1124:I1129 L1115:L1121 C1124:C1125 J1115:K1116 M1124:N1124 N1114:O1114 D1103:D1104 B1103 C1108:C1122 N1115 F1114:H1114 G1115:I1115 G1116:G1118 F1115:F1118 C1130:D1136 F1130:G1136 N1153:O1158 F1161:H1161 J1165:K1165 C1164:C1166 I1161:I1166 L1152:L1158 C1161:C1162 J1152:K1153 M1161:N1161 N1151:O1151 D1140:D1141 B1140 C1145:C1159 N1152 F1152:F1155 F1151:H1151 G1152:I1152 G1153:G1155 F1167:G1173 C1167:D1173 F1156:I1158">
    <cfRule type="containsText" dxfId="394" priority="367" stopIfTrue="1" operator="containsText" text="f'k{kk foHkkx jktLFkku">
      <formula>NOT(ISERROR(SEARCH("f'k{kk foHkkx jktLFkku",B1103)))</formula>
    </cfRule>
    <cfRule type="containsText" dxfId="393" priority="368" stopIfTrue="1" operator="containsText" text="iw.kkZad">
      <formula>NOT(ISERROR(SEARCH("iw.kkZad",B1103)))</formula>
    </cfRule>
  </conditionalFormatting>
  <conditionalFormatting sqref="D1130:D1136 F1131:G1133 F1168:G1170 D1167:D1173">
    <cfRule type="cellIs" dxfId="392" priority="365" stopIfTrue="1" operator="equal">
      <formula>1800</formula>
    </cfRule>
    <cfRule type="cellIs" dxfId="391" priority="366" stopIfTrue="1" operator="equal">
      <formula>200</formula>
    </cfRule>
  </conditionalFormatting>
  <conditionalFormatting sqref="N1116:O1121 F1119:I1121 F1124:H1124 J1128:K1128 C1127:C1129 I1124:I1129 L1115:L1121 C1124:C1125 J1115:K1116 M1124:N1124 N1114:O1114 D1103:D1104 B1103 C1108:C1122 N1115 F1114:H1114 G1115:I1115 G1116:G1118 F1115:F1118 C1130:D1136 F1130:G1136 N1153:O1158 F1161:H1161 J1165:K1165 C1164:C1166 I1161:I1166 L1152:L1158 C1161:C1162 J1152:K1153 M1161:N1161 N1151:O1151 D1140:D1141 B1140 C1145:C1159 N1152 F1152:F1155 F1151:H1151 G1152:I1152 G1153:G1155 F1167:G1173 C1167:D1173 F1156:I1158">
    <cfRule type="containsText" dxfId="390" priority="364" stopIfTrue="1" operator="containsText" text="dsoy jktdh; fo|ky;ksa esa iz;ksx gsrq fu%'kqYd">
      <formula>NOT(ISERROR(SEARCH("dsoy jktdh; fo|ky;ksa esa iz;ksx gsrq fu%'kqYd",B1103)))</formula>
    </cfRule>
  </conditionalFormatting>
  <conditionalFormatting sqref="F1127:H1129 F1164:H1166">
    <cfRule type="cellIs" dxfId="389" priority="363" operator="equal">
      <formula>"0/100"</formula>
    </cfRule>
  </conditionalFormatting>
  <conditionalFormatting sqref="I1127:I1129 I1164:I1166">
    <cfRule type="cellIs" dxfId="388" priority="362" operator="equal">
      <formula>"E"</formula>
    </cfRule>
  </conditionalFormatting>
  <conditionalFormatting sqref="N1123 N1160">
    <cfRule type="cellIs" dxfId="387" priority="360" operator="equal">
      <formula>"Promoted"</formula>
    </cfRule>
    <cfRule type="cellIs" dxfId="386" priority="361" operator="equal">
      <formula>"Passed"</formula>
    </cfRule>
  </conditionalFormatting>
  <conditionalFormatting sqref="B1103:B1104 B1140:B1141">
    <cfRule type="cellIs" dxfId="385" priority="359" operator="equal">
      <formula>0</formula>
    </cfRule>
  </conditionalFormatting>
  <conditionalFormatting sqref="N1189:O1194 F1192:I1194 F1197:H1197 J1201:K1201 C1200:C1202 I1197:I1202 L1188:L1194 C1197:C1198 J1188:K1189 M1197:N1197 N1187:O1187 D1176:D1177 B1176 C1181:C1195 N1188 F1187:H1187 G1188:I1188 G1189:G1191 F1188:F1191 C1203:D1209 F1203:G1209 N1226:O1231 F1234:H1234 J1238:K1238 C1237:C1239 I1234:I1239 L1225:L1231 C1234:C1235 J1225:K1226 M1234:N1234 N1224:O1224 D1213:D1214 B1213 C1218:C1232 N1225 F1225:F1228 F1224:H1224 G1225:I1225 G1226:G1228 F1240:G1246 C1240:D1246 F1229:I1231">
    <cfRule type="containsText" dxfId="384" priority="357" stopIfTrue="1" operator="containsText" text="f'k{kk foHkkx jktLFkku">
      <formula>NOT(ISERROR(SEARCH("f'k{kk foHkkx jktLFkku",B1176)))</formula>
    </cfRule>
    <cfRule type="containsText" dxfId="383" priority="358" stopIfTrue="1" operator="containsText" text="iw.kkZad">
      <formula>NOT(ISERROR(SEARCH("iw.kkZad",B1176)))</formula>
    </cfRule>
  </conditionalFormatting>
  <conditionalFormatting sqref="D1203:D1209 F1204:G1206 F1241:G1243 D1240:D1246">
    <cfRule type="cellIs" dxfId="382" priority="355" stopIfTrue="1" operator="equal">
      <formula>1800</formula>
    </cfRule>
    <cfRule type="cellIs" dxfId="381" priority="356" stopIfTrue="1" operator="equal">
      <formula>200</formula>
    </cfRule>
  </conditionalFormatting>
  <conditionalFormatting sqref="N1189:O1194 F1192:I1194 F1197:H1197 J1201:K1201 C1200:C1202 I1197:I1202 L1188:L1194 C1197:C1198 J1188:K1189 M1197:N1197 N1187:O1187 D1176:D1177 B1176 C1181:C1195 N1188 F1187:H1187 G1188:I1188 G1189:G1191 F1188:F1191 C1203:D1209 F1203:G1209 N1226:O1231 F1234:H1234 J1238:K1238 C1237:C1239 I1234:I1239 L1225:L1231 C1234:C1235 J1225:K1226 M1234:N1234 N1224:O1224 D1213:D1214 B1213 C1218:C1232 N1225 F1225:F1228 F1224:H1224 G1225:I1225 G1226:G1228 F1240:G1246 C1240:D1246 F1229:I1231">
    <cfRule type="containsText" dxfId="380" priority="354" stopIfTrue="1" operator="containsText" text="dsoy jktdh; fo|ky;ksa esa iz;ksx gsrq fu%'kqYd">
      <formula>NOT(ISERROR(SEARCH("dsoy jktdh; fo|ky;ksa esa iz;ksx gsrq fu%'kqYd",B1176)))</formula>
    </cfRule>
  </conditionalFormatting>
  <conditionalFormatting sqref="F1200:H1202 F1237:H1239">
    <cfRule type="cellIs" dxfId="379" priority="353" operator="equal">
      <formula>"0/100"</formula>
    </cfRule>
  </conditionalFormatting>
  <conditionalFormatting sqref="I1200:I1202 I1237:I1239">
    <cfRule type="cellIs" dxfId="378" priority="352" operator="equal">
      <formula>"E"</formula>
    </cfRule>
  </conditionalFormatting>
  <conditionalFormatting sqref="N1196 N1233">
    <cfRule type="cellIs" dxfId="377" priority="350" operator="equal">
      <formula>"Promoted"</formula>
    </cfRule>
    <cfRule type="cellIs" dxfId="376" priority="351" operator="equal">
      <formula>"Passed"</formula>
    </cfRule>
  </conditionalFormatting>
  <conditionalFormatting sqref="B1176:B1177 B1213:B1214">
    <cfRule type="cellIs" dxfId="375" priority="349" operator="equal">
      <formula>0</formula>
    </cfRule>
  </conditionalFormatting>
  <conditionalFormatting sqref="N1262:O1267 F1265:I1267 F1270:H1270 J1274:K1274 C1273:C1275 I1270:I1275 L1261:L1267 C1270:C1271 J1261:K1262 M1270:N1270 N1260:O1260 D1249:D1250 B1249 C1254:C1268 N1261 F1260:H1260 G1261:I1261 G1262:G1264 F1261:F1264 C1276:D1282 F1276:G1282 N1299:O1304 F1307:H1307 J1311:K1311 C1310:C1312 I1307:I1312 L1298:L1304 C1307:C1308 J1298:K1299 M1307:N1307 N1297:O1297 D1286:D1287 B1286 C1291:C1305 N1298 F1298:F1301 F1297:H1297 G1298:I1298 G1299:G1301 F1313:G1319 C1313:D1319 F1302:I1304">
    <cfRule type="containsText" dxfId="374" priority="347" stopIfTrue="1" operator="containsText" text="f'k{kk foHkkx jktLFkku">
      <formula>NOT(ISERROR(SEARCH("f'k{kk foHkkx jktLFkku",B1249)))</formula>
    </cfRule>
    <cfRule type="containsText" dxfId="373" priority="348" stopIfTrue="1" operator="containsText" text="iw.kkZad">
      <formula>NOT(ISERROR(SEARCH("iw.kkZad",B1249)))</formula>
    </cfRule>
  </conditionalFormatting>
  <conditionalFormatting sqref="D1276:D1282 F1277:G1279 F1314:G1316 D1313:D1319">
    <cfRule type="cellIs" dxfId="372" priority="345" stopIfTrue="1" operator="equal">
      <formula>1800</formula>
    </cfRule>
    <cfRule type="cellIs" dxfId="371" priority="346" stopIfTrue="1" operator="equal">
      <formula>200</formula>
    </cfRule>
  </conditionalFormatting>
  <conditionalFormatting sqref="N1262:O1267 F1265:I1267 F1270:H1270 J1274:K1274 C1273:C1275 I1270:I1275 L1261:L1267 C1270:C1271 J1261:K1262 M1270:N1270 N1260:O1260 D1249:D1250 B1249 C1254:C1268 N1261 F1260:H1260 G1261:I1261 G1262:G1264 F1261:F1264 C1276:D1282 F1276:G1282 N1299:O1304 F1307:H1307 J1311:K1311 C1310:C1312 I1307:I1312 L1298:L1304 C1307:C1308 J1298:K1299 M1307:N1307 N1297:O1297 D1286:D1287 B1286 C1291:C1305 N1298 F1298:F1301 F1297:H1297 G1298:I1298 G1299:G1301 F1313:G1319 C1313:D1319 F1302:I1304">
    <cfRule type="containsText" dxfId="370" priority="344" stopIfTrue="1" operator="containsText" text="dsoy jktdh; fo|ky;ksa esa iz;ksx gsrq fu%'kqYd">
      <formula>NOT(ISERROR(SEARCH("dsoy jktdh; fo|ky;ksa esa iz;ksx gsrq fu%'kqYd",B1249)))</formula>
    </cfRule>
  </conditionalFormatting>
  <conditionalFormatting sqref="F1273:H1275 F1310:H1312">
    <cfRule type="cellIs" dxfId="369" priority="343" operator="equal">
      <formula>"0/100"</formula>
    </cfRule>
  </conditionalFormatting>
  <conditionalFormatting sqref="I1273:I1275 I1310:I1312">
    <cfRule type="cellIs" dxfId="368" priority="342" operator="equal">
      <formula>"E"</formula>
    </cfRule>
  </conditionalFormatting>
  <conditionalFormatting sqref="N1269 N1306">
    <cfRule type="cellIs" dxfId="367" priority="340" operator="equal">
      <formula>"Promoted"</formula>
    </cfRule>
    <cfRule type="cellIs" dxfId="366" priority="341" operator="equal">
      <formula>"Passed"</formula>
    </cfRule>
  </conditionalFormatting>
  <conditionalFormatting sqref="B1249:B1250 B1286:B1287">
    <cfRule type="cellIs" dxfId="365" priority="339" operator="equal">
      <formula>0</formula>
    </cfRule>
  </conditionalFormatting>
  <conditionalFormatting sqref="N1336:O1341 F1339:I1341 F1344:H1344 J1348:K1348 C1347:C1349 I1344:I1349 L1335:L1341 C1344:C1345 J1335:K1336 M1344:N1344 N1334:O1334 D1323:D1324 B1323 C1328:C1342 N1335 F1334:H1334 G1335:I1335 G1336:G1338 F1335:F1338 C1350:D1356 F1350:G1356 N1373:O1378 F1381:H1381 J1385:K1385 C1384:C1386 I1381:I1386 L1372:L1378 C1381:C1382 J1372:K1373 M1381:N1381 N1371:O1371 D1360:D1361 B1360 C1365:C1379 N1372 F1372:F1375 F1371:H1371 G1372:I1372 G1373:G1375 F1387:G1393 C1387:D1393 F1376:I1378">
    <cfRule type="containsText" dxfId="364" priority="337" stopIfTrue="1" operator="containsText" text="f'k{kk foHkkx jktLFkku">
      <formula>NOT(ISERROR(SEARCH("f'k{kk foHkkx jktLFkku",B1323)))</formula>
    </cfRule>
    <cfRule type="containsText" dxfId="363" priority="338" stopIfTrue="1" operator="containsText" text="iw.kkZad">
      <formula>NOT(ISERROR(SEARCH("iw.kkZad",B1323)))</formula>
    </cfRule>
  </conditionalFormatting>
  <conditionalFormatting sqref="D1350:D1356 F1351:G1353 F1388:G1390 D1387:D1393">
    <cfRule type="cellIs" dxfId="362" priority="335" stopIfTrue="1" operator="equal">
      <formula>1800</formula>
    </cfRule>
    <cfRule type="cellIs" dxfId="361" priority="336" stopIfTrue="1" operator="equal">
      <formula>200</formula>
    </cfRule>
  </conditionalFormatting>
  <conditionalFormatting sqref="N1336:O1341 F1339:I1341 F1344:H1344 J1348:K1348 C1347:C1349 I1344:I1349 L1335:L1341 C1344:C1345 J1335:K1336 M1344:N1344 N1334:O1334 D1323:D1324 B1323 C1328:C1342 N1335 F1334:H1334 G1335:I1335 G1336:G1338 F1335:F1338 C1350:D1356 F1350:G1356 N1373:O1378 F1381:H1381 J1385:K1385 C1384:C1386 I1381:I1386 L1372:L1378 C1381:C1382 J1372:K1373 M1381:N1381 N1371:O1371 D1360:D1361 B1360 C1365:C1379 N1372 F1372:F1375 F1371:H1371 G1372:I1372 G1373:G1375 F1387:G1393 C1387:D1393 F1376:I1378">
    <cfRule type="containsText" dxfId="360" priority="334" stopIfTrue="1" operator="containsText" text="dsoy jktdh; fo|ky;ksa esa iz;ksx gsrq fu%'kqYd">
      <formula>NOT(ISERROR(SEARCH("dsoy jktdh; fo|ky;ksa esa iz;ksx gsrq fu%'kqYd",B1323)))</formula>
    </cfRule>
  </conditionalFormatting>
  <conditionalFormatting sqref="F1347:H1349 F1384:H1386">
    <cfRule type="cellIs" dxfId="359" priority="333" operator="equal">
      <formula>"0/100"</formula>
    </cfRule>
  </conditionalFormatting>
  <conditionalFormatting sqref="I1347:I1349 I1384:I1386">
    <cfRule type="cellIs" dxfId="358" priority="332" operator="equal">
      <formula>"E"</formula>
    </cfRule>
  </conditionalFormatting>
  <conditionalFormatting sqref="N1343 N1380">
    <cfRule type="cellIs" dxfId="357" priority="330" operator="equal">
      <formula>"Promoted"</formula>
    </cfRule>
    <cfRule type="cellIs" dxfId="356" priority="331" operator="equal">
      <formula>"Passed"</formula>
    </cfRule>
  </conditionalFormatting>
  <conditionalFormatting sqref="B1323:B1324 B1360:B1361">
    <cfRule type="cellIs" dxfId="355" priority="329" operator="equal">
      <formula>0</formula>
    </cfRule>
  </conditionalFormatting>
  <conditionalFormatting sqref="N1409:O1414 F1412:I1414 F1417:H1417 J1421:K1421 C1420:C1422 I1417:I1422 L1408:L1414 C1417:C1418 J1408:K1409 M1417:N1417 N1407:O1407 D1396:D1397 B1396 C1401:C1415 N1408 F1407:H1407 G1408:I1408 G1409:G1411 F1408:F1411 C1423:D1429 F1423:G1429 N1446:O1451 F1454:H1454 J1458:K1458 C1457:C1459 I1454:I1459 L1445:L1451 C1454:C1455 J1445:K1446 M1454:N1454 N1444:O1444 D1433:D1434 B1433 C1438:C1452 N1445 F1445:F1448 F1444:H1444 G1445:I1445 G1446:G1448 F1460:G1466 C1460:D1466 F1449:I1451">
    <cfRule type="containsText" dxfId="354" priority="327" stopIfTrue="1" operator="containsText" text="f'k{kk foHkkx jktLFkku">
      <formula>NOT(ISERROR(SEARCH("f'k{kk foHkkx jktLFkku",B1396)))</formula>
    </cfRule>
    <cfRule type="containsText" dxfId="353" priority="328" stopIfTrue="1" operator="containsText" text="iw.kkZad">
      <formula>NOT(ISERROR(SEARCH("iw.kkZad",B1396)))</formula>
    </cfRule>
  </conditionalFormatting>
  <conditionalFormatting sqref="D1423:D1429 F1424:G1426 F1461:G1463 D1460:D1466">
    <cfRule type="cellIs" dxfId="352" priority="325" stopIfTrue="1" operator="equal">
      <formula>1800</formula>
    </cfRule>
    <cfRule type="cellIs" dxfId="351" priority="326" stopIfTrue="1" operator="equal">
      <formula>200</formula>
    </cfRule>
  </conditionalFormatting>
  <conditionalFormatting sqref="N1409:O1414 F1412:I1414 F1417:H1417 J1421:K1421 C1420:C1422 I1417:I1422 L1408:L1414 C1417:C1418 J1408:K1409 M1417:N1417 N1407:O1407 D1396:D1397 B1396 C1401:C1415 N1408 F1407:H1407 G1408:I1408 G1409:G1411 F1408:F1411 C1423:D1429 F1423:G1429 N1446:O1451 F1454:H1454 J1458:K1458 C1457:C1459 I1454:I1459 L1445:L1451 C1454:C1455 J1445:K1446 M1454:N1454 N1444:O1444 D1433:D1434 B1433 C1438:C1452 N1445 F1445:F1448 F1444:H1444 G1445:I1445 G1446:G1448 F1460:G1466 C1460:D1466 F1449:I1451">
    <cfRule type="containsText" dxfId="350" priority="324" stopIfTrue="1" operator="containsText" text="dsoy jktdh; fo|ky;ksa esa iz;ksx gsrq fu%'kqYd">
      <formula>NOT(ISERROR(SEARCH("dsoy jktdh; fo|ky;ksa esa iz;ksx gsrq fu%'kqYd",B1396)))</formula>
    </cfRule>
  </conditionalFormatting>
  <conditionalFormatting sqref="F1420:H1422 F1457:H1459">
    <cfRule type="cellIs" dxfId="349" priority="323" operator="equal">
      <formula>"0/100"</formula>
    </cfRule>
  </conditionalFormatting>
  <conditionalFormatting sqref="I1420:I1422 I1457:I1459">
    <cfRule type="cellIs" dxfId="348" priority="322" operator="equal">
      <formula>"E"</formula>
    </cfRule>
  </conditionalFormatting>
  <conditionalFormatting sqref="N1416 N1453">
    <cfRule type="cellIs" dxfId="347" priority="320" operator="equal">
      <formula>"Promoted"</formula>
    </cfRule>
    <cfRule type="cellIs" dxfId="346" priority="321" operator="equal">
      <formula>"Passed"</formula>
    </cfRule>
  </conditionalFormatting>
  <conditionalFormatting sqref="B1396:B1397 B1433:B1434">
    <cfRule type="cellIs" dxfId="345" priority="319" operator="equal">
      <formula>0</formula>
    </cfRule>
  </conditionalFormatting>
  <conditionalFormatting sqref="N1482:O1487 F1485:I1487 F1490:H1490 J1494:K1494 C1493:C1495 I1490:I1495 L1481:L1487 C1490:C1491 J1481:K1482 M1490:N1490 N1480:O1480 D1469:D1470 B1469 C1474:C1488 N1481 F1480:H1480 G1481:I1481 G1482:G1484 F1481:F1484 C1496:D1502 F1496:G1502 N1519:O1524 F1527:H1527 J1531:K1531 C1530:C1532 I1527:I1532 L1518:L1524 C1527:C1528 J1518:K1519 M1527:N1527 N1517:O1517 D1506:D1507 B1506 C1511:C1525 N1518 F1518:F1521 F1517:H1517 G1518:I1518 G1519:G1521 F1533:G1539 C1533:D1539 F1522:I1524">
    <cfRule type="containsText" dxfId="344" priority="317" stopIfTrue="1" operator="containsText" text="f'k{kk foHkkx jktLFkku">
      <formula>NOT(ISERROR(SEARCH("f'k{kk foHkkx jktLFkku",B1469)))</formula>
    </cfRule>
    <cfRule type="containsText" dxfId="343" priority="318" stopIfTrue="1" operator="containsText" text="iw.kkZad">
      <formula>NOT(ISERROR(SEARCH("iw.kkZad",B1469)))</formula>
    </cfRule>
  </conditionalFormatting>
  <conditionalFormatting sqref="D1496:D1502 F1497:G1499 F1534:G1536 D1533:D1539">
    <cfRule type="cellIs" dxfId="342" priority="315" stopIfTrue="1" operator="equal">
      <formula>1800</formula>
    </cfRule>
    <cfRule type="cellIs" dxfId="341" priority="316" stopIfTrue="1" operator="equal">
      <formula>200</formula>
    </cfRule>
  </conditionalFormatting>
  <conditionalFormatting sqref="N1482:O1487 F1485:I1487 F1490:H1490 J1494:K1494 C1493:C1495 I1490:I1495 L1481:L1487 C1490:C1491 J1481:K1482 M1490:N1490 N1480:O1480 D1469:D1470 B1469 C1474:C1488 N1481 F1480:H1480 G1481:I1481 G1482:G1484 F1481:F1484 C1496:D1502 F1496:G1502 N1519:O1524 F1527:H1527 J1531:K1531 C1530:C1532 I1527:I1532 L1518:L1524 C1527:C1528 J1518:K1519 M1527:N1527 N1517:O1517 D1506:D1507 B1506 C1511:C1525 N1518 F1518:F1521 F1517:H1517 G1518:I1518 G1519:G1521 F1533:G1539 C1533:D1539 F1522:I1524">
    <cfRule type="containsText" dxfId="340" priority="314" stopIfTrue="1" operator="containsText" text="dsoy jktdh; fo|ky;ksa esa iz;ksx gsrq fu%'kqYd">
      <formula>NOT(ISERROR(SEARCH("dsoy jktdh; fo|ky;ksa esa iz;ksx gsrq fu%'kqYd",B1469)))</formula>
    </cfRule>
  </conditionalFormatting>
  <conditionalFormatting sqref="F1493:H1495 F1530:H1532">
    <cfRule type="cellIs" dxfId="339" priority="313" operator="equal">
      <formula>"0/100"</formula>
    </cfRule>
  </conditionalFormatting>
  <conditionalFormatting sqref="I1493:I1495 I1530:I1532">
    <cfRule type="cellIs" dxfId="338" priority="312" operator="equal">
      <formula>"E"</formula>
    </cfRule>
  </conditionalFormatting>
  <conditionalFormatting sqref="N1489 N1526">
    <cfRule type="cellIs" dxfId="337" priority="310" operator="equal">
      <formula>"Promoted"</formula>
    </cfRule>
    <cfRule type="cellIs" dxfId="336" priority="311" operator="equal">
      <formula>"Passed"</formula>
    </cfRule>
  </conditionalFormatting>
  <conditionalFormatting sqref="B1469:B1470 B1506:B1507">
    <cfRule type="cellIs" dxfId="335" priority="309" operator="equal">
      <formula>0</formula>
    </cfRule>
  </conditionalFormatting>
  <conditionalFormatting sqref="N1556:O1561 F1559:I1561 F1564:H1564 J1568:K1568 C1567:C1569 I1564:I1569 L1555:L1561 C1564:C1565 J1555:K1556 M1564:N1564 N1554:O1554 D1543:D1544 B1543 C1548:C1562 N1555 F1554:H1554 G1555:I1555 G1556:G1558 F1555:F1558 C1570:D1576 F1570:G1576 N1593:O1598 F1601:H1601 J1605:K1605 C1604:C1606 I1601:I1606 L1592:L1598 C1601:C1602 J1592:K1593 M1601:N1601 N1591:O1591 D1580:D1581 B1580 C1585:C1599 N1592 F1592:F1595 F1591:H1591 G1592:I1592 G1593:G1595 F1607:G1613 C1607:D1613 F1596:I1598">
    <cfRule type="containsText" dxfId="334" priority="307" stopIfTrue="1" operator="containsText" text="f'k{kk foHkkx jktLFkku">
      <formula>NOT(ISERROR(SEARCH("f'k{kk foHkkx jktLFkku",B1543)))</formula>
    </cfRule>
    <cfRule type="containsText" dxfId="333" priority="308" stopIfTrue="1" operator="containsText" text="iw.kkZad">
      <formula>NOT(ISERROR(SEARCH("iw.kkZad",B1543)))</formula>
    </cfRule>
  </conditionalFormatting>
  <conditionalFormatting sqref="D1570:D1576 F1571:G1573 F1608:G1610 D1607:D1613">
    <cfRule type="cellIs" dxfId="332" priority="305" stopIfTrue="1" operator="equal">
      <formula>1800</formula>
    </cfRule>
    <cfRule type="cellIs" dxfId="331" priority="306" stopIfTrue="1" operator="equal">
      <formula>200</formula>
    </cfRule>
  </conditionalFormatting>
  <conditionalFormatting sqref="N1556:O1561 F1559:I1561 F1564:H1564 J1568:K1568 C1567:C1569 I1564:I1569 L1555:L1561 C1564:C1565 J1555:K1556 M1564:N1564 N1554:O1554 D1543:D1544 B1543 C1548:C1562 N1555 F1554:H1554 G1555:I1555 G1556:G1558 F1555:F1558 C1570:D1576 F1570:G1576 N1593:O1598 F1601:H1601 J1605:K1605 C1604:C1606 I1601:I1606 L1592:L1598 C1601:C1602 J1592:K1593 M1601:N1601 N1591:O1591 D1580:D1581 B1580 C1585:C1599 N1592 F1592:F1595 F1591:H1591 G1592:I1592 G1593:G1595 F1607:G1613 C1607:D1613 F1596:I1598">
    <cfRule type="containsText" dxfId="330" priority="304" stopIfTrue="1" operator="containsText" text="dsoy jktdh; fo|ky;ksa esa iz;ksx gsrq fu%'kqYd">
      <formula>NOT(ISERROR(SEARCH("dsoy jktdh; fo|ky;ksa esa iz;ksx gsrq fu%'kqYd",B1543)))</formula>
    </cfRule>
  </conditionalFormatting>
  <conditionalFormatting sqref="F1567:H1569 F1604:H1606">
    <cfRule type="cellIs" dxfId="329" priority="303" operator="equal">
      <formula>"0/100"</formula>
    </cfRule>
  </conditionalFormatting>
  <conditionalFormatting sqref="I1567:I1569 I1604:I1606">
    <cfRule type="cellIs" dxfId="328" priority="302" operator="equal">
      <formula>"E"</formula>
    </cfRule>
  </conditionalFormatting>
  <conditionalFormatting sqref="N1563 N1600">
    <cfRule type="cellIs" dxfId="327" priority="300" operator="equal">
      <formula>"Promoted"</formula>
    </cfRule>
    <cfRule type="cellIs" dxfId="326" priority="301" operator="equal">
      <formula>"Passed"</formula>
    </cfRule>
  </conditionalFormatting>
  <conditionalFormatting sqref="B1543:B1544 B1580:B1581">
    <cfRule type="cellIs" dxfId="325" priority="299" operator="equal">
      <formula>0</formula>
    </cfRule>
  </conditionalFormatting>
  <conditionalFormatting sqref="N1629:O1634 F1632:I1634 F1637:H1637 J1641:K1641 C1640:C1642 I1637:I1642 L1628:L1634 C1637:C1638 J1628:K1629 M1637:N1637 N1627:O1627 D1616:D1617 B1616 C1621:C1635 N1628 F1627:H1627 G1628:I1628 G1629:G1631 F1628:F1631 C1643:D1649 F1643:G1649 N1666:O1671 F1674:H1674 J1678:K1678 C1677:C1679 I1674:I1679 L1665:L1671 C1674:C1675 J1665:K1666 M1674:N1674 N1664:O1664 D1653:D1654 B1653 C1658:C1672 N1665 F1665:F1668 F1664:H1664 G1665:I1665 G1666:G1668 F1680:G1686 C1680:D1686 F1669:I1671">
    <cfRule type="containsText" dxfId="324" priority="297" stopIfTrue="1" operator="containsText" text="f'k{kk foHkkx jktLFkku">
      <formula>NOT(ISERROR(SEARCH("f'k{kk foHkkx jktLFkku",B1616)))</formula>
    </cfRule>
    <cfRule type="containsText" dxfId="323" priority="298" stopIfTrue="1" operator="containsText" text="iw.kkZad">
      <formula>NOT(ISERROR(SEARCH("iw.kkZad",B1616)))</formula>
    </cfRule>
  </conditionalFormatting>
  <conditionalFormatting sqref="D1643:D1649 F1644:G1646 F1681:G1683 D1680:D1686">
    <cfRule type="cellIs" dxfId="322" priority="295" stopIfTrue="1" operator="equal">
      <formula>1800</formula>
    </cfRule>
    <cfRule type="cellIs" dxfId="321" priority="296" stopIfTrue="1" operator="equal">
      <formula>200</formula>
    </cfRule>
  </conditionalFormatting>
  <conditionalFormatting sqref="N1629:O1634 F1632:I1634 F1637:H1637 J1641:K1641 C1640:C1642 I1637:I1642 L1628:L1634 C1637:C1638 J1628:K1629 M1637:N1637 N1627:O1627 D1616:D1617 B1616 C1621:C1635 N1628 F1627:H1627 G1628:I1628 G1629:G1631 F1628:F1631 C1643:D1649 F1643:G1649 N1666:O1671 F1674:H1674 J1678:K1678 C1677:C1679 I1674:I1679 L1665:L1671 C1674:C1675 J1665:K1666 M1674:N1674 N1664:O1664 D1653:D1654 B1653 C1658:C1672 N1665 F1665:F1668 F1664:H1664 G1665:I1665 G1666:G1668 F1680:G1686 C1680:D1686 F1669:I1671">
    <cfRule type="containsText" dxfId="320" priority="294" stopIfTrue="1" operator="containsText" text="dsoy jktdh; fo|ky;ksa esa iz;ksx gsrq fu%'kqYd">
      <formula>NOT(ISERROR(SEARCH("dsoy jktdh; fo|ky;ksa esa iz;ksx gsrq fu%'kqYd",B1616)))</formula>
    </cfRule>
  </conditionalFormatting>
  <conditionalFormatting sqref="F1640:H1642 F1677:H1679">
    <cfRule type="cellIs" dxfId="319" priority="293" operator="equal">
      <formula>"0/100"</formula>
    </cfRule>
  </conditionalFormatting>
  <conditionalFormatting sqref="I1640:I1642 I1677:I1679">
    <cfRule type="cellIs" dxfId="318" priority="292" operator="equal">
      <formula>"E"</formula>
    </cfRule>
  </conditionalFormatting>
  <conditionalFormatting sqref="N1636 N1673">
    <cfRule type="cellIs" dxfId="317" priority="290" operator="equal">
      <formula>"Promoted"</formula>
    </cfRule>
    <cfRule type="cellIs" dxfId="316" priority="291" operator="equal">
      <formula>"Passed"</formula>
    </cfRule>
  </conditionalFormatting>
  <conditionalFormatting sqref="B1616:B1617 B1653:B1654">
    <cfRule type="cellIs" dxfId="315" priority="289" operator="equal">
      <formula>0</formula>
    </cfRule>
  </conditionalFormatting>
  <conditionalFormatting sqref="N1702:O1707 F1705:I1707 F1710:H1710 J1714:K1714 C1713:C1715 I1710:I1715 L1701:L1707 C1710:C1711 J1701:K1702 M1710:N1710 N1700:O1700 D1689:D1690 B1689 C1694:C1708 N1701 F1700:H1700 G1701:I1701 G1702:G1704 F1701:F1704 C1716:D1722 F1716:G1722 N1739:O1744 F1747:H1747 J1751:K1751 C1750:C1752 I1747:I1752 L1738:L1744 C1747:C1748 J1738:K1739 M1747:N1747 N1737:O1737 D1726:D1727 B1726 C1731:C1745 N1738 F1738:F1741 F1737:H1737 G1738:I1738 G1739:G1741 F1753:G1759 C1753:D1759 F1742:I1744">
    <cfRule type="containsText" dxfId="314" priority="287" stopIfTrue="1" operator="containsText" text="f'k{kk foHkkx jktLFkku">
      <formula>NOT(ISERROR(SEARCH("f'k{kk foHkkx jktLFkku",B1689)))</formula>
    </cfRule>
    <cfRule type="containsText" dxfId="313" priority="288" stopIfTrue="1" operator="containsText" text="iw.kkZad">
      <formula>NOT(ISERROR(SEARCH("iw.kkZad",B1689)))</formula>
    </cfRule>
  </conditionalFormatting>
  <conditionalFormatting sqref="D1716:D1722 F1717:G1719 F1754:G1756 D1753:D1759">
    <cfRule type="cellIs" dxfId="312" priority="285" stopIfTrue="1" operator="equal">
      <formula>1800</formula>
    </cfRule>
    <cfRule type="cellIs" dxfId="311" priority="286" stopIfTrue="1" operator="equal">
      <formula>200</formula>
    </cfRule>
  </conditionalFormatting>
  <conditionalFormatting sqref="N1702:O1707 F1705:I1707 F1710:H1710 J1714:K1714 C1713:C1715 I1710:I1715 L1701:L1707 C1710:C1711 J1701:K1702 M1710:N1710 N1700:O1700 D1689:D1690 B1689 C1694:C1708 N1701 F1700:H1700 G1701:I1701 G1702:G1704 F1701:F1704 C1716:D1722 F1716:G1722 N1739:O1744 F1747:H1747 J1751:K1751 C1750:C1752 I1747:I1752 L1738:L1744 C1747:C1748 J1738:K1739 M1747:N1747 N1737:O1737 D1726:D1727 B1726 C1731:C1745 N1738 F1738:F1741 F1737:H1737 G1738:I1738 G1739:G1741 F1753:G1759 C1753:D1759 F1742:I1744">
    <cfRule type="containsText" dxfId="310" priority="284" stopIfTrue="1" operator="containsText" text="dsoy jktdh; fo|ky;ksa esa iz;ksx gsrq fu%'kqYd">
      <formula>NOT(ISERROR(SEARCH("dsoy jktdh; fo|ky;ksa esa iz;ksx gsrq fu%'kqYd",B1689)))</formula>
    </cfRule>
  </conditionalFormatting>
  <conditionalFormatting sqref="F1713:H1715 F1750:H1752">
    <cfRule type="cellIs" dxfId="309" priority="283" operator="equal">
      <formula>"0/100"</formula>
    </cfRule>
  </conditionalFormatting>
  <conditionalFormatting sqref="I1713:I1715 I1750:I1752">
    <cfRule type="cellIs" dxfId="308" priority="282" operator="equal">
      <formula>"E"</formula>
    </cfRule>
  </conditionalFormatting>
  <conditionalFormatting sqref="N1709 N1746">
    <cfRule type="cellIs" dxfId="307" priority="280" operator="equal">
      <formula>"Promoted"</formula>
    </cfRule>
    <cfRule type="cellIs" dxfId="306" priority="281" operator="equal">
      <formula>"Passed"</formula>
    </cfRule>
  </conditionalFormatting>
  <conditionalFormatting sqref="B1689:B1690 B1726:B1727">
    <cfRule type="cellIs" dxfId="305" priority="279" operator="equal">
      <formula>0</formula>
    </cfRule>
  </conditionalFormatting>
  <conditionalFormatting sqref="N1776:O1781 F1779:I1781 F1784:H1784 J1788:K1788 C1787:C1789 I1784:I1789 L1775:L1781 C1784:C1785 J1775:K1776 M1784:N1784 N1774:O1774 D1763:D1764 B1763 C1768:C1782 N1775 F1774:H1774 G1775:I1775 G1776:G1778 F1775:F1778 C1790:D1796 F1790:G1796 N1813:O1818 F1821:H1821 J1825:K1825 C1824:C1826 I1821:I1826 L1812:L1818 C1821:C1822 J1812:K1813 M1821:N1821 N1811:O1811 D1800:D1801 B1800 C1805:C1819 N1812 F1812:F1815 F1811:H1811 G1812:I1812 G1813:G1815 F1827:G1833 C1827:D1833 F1816:I1818">
    <cfRule type="containsText" dxfId="304" priority="277" stopIfTrue="1" operator="containsText" text="f'k{kk foHkkx jktLFkku">
      <formula>NOT(ISERROR(SEARCH("f'k{kk foHkkx jktLFkku",B1763)))</formula>
    </cfRule>
    <cfRule type="containsText" dxfId="303" priority="278" stopIfTrue="1" operator="containsText" text="iw.kkZad">
      <formula>NOT(ISERROR(SEARCH("iw.kkZad",B1763)))</formula>
    </cfRule>
  </conditionalFormatting>
  <conditionalFormatting sqref="D1790:D1796 F1791:G1793 F1828:G1830 D1827:D1833">
    <cfRule type="cellIs" dxfId="302" priority="275" stopIfTrue="1" operator="equal">
      <formula>1800</formula>
    </cfRule>
    <cfRule type="cellIs" dxfId="301" priority="276" stopIfTrue="1" operator="equal">
      <formula>200</formula>
    </cfRule>
  </conditionalFormatting>
  <conditionalFormatting sqref="N1776:O1781 F1779:I1781 F1784:H1784 J1788:K1788 C1787:C1789 I1784:I1789 L1775:L1781 C1784:C1785 J1775:K1776 M1784:N1784 N1774:O1774 D1763:D1764 B1763 C1768:C1782 N1775 F1774:H1774 G1775:I1775 G1776:G1778 F1775:F1778 C1790:D1796 F1790:G1796 N1813:O1818 F1821:H1821 J1825:K1825 C1824:C1826 I1821:I1826 L1812:L1818 C1821:C1822 J1812:K1813 M1821:N1821 N1811:O1811 D1800:D1801 B1800 C1805:C1819 N1812 F1812:F1815 F1811:H1811 G1812:I1812 G1813:G1815 F1827:G1833 C1827:D1833 F1816:I1818">
    <cfRule type="containsText" dxfId="300" priority="274" stopIfTrue="1" operator="containsText" text="dsoy jktdh; fo|ky;ksa esa iz;ksx gsrq fu%'kqYd">
      <formula>NOT(ISERROR(SEARCH("dsoy jktdh; fo|ky;ksa esa iz;ksx gsrq fu%'kqYd",B1763)))</formula>
    </cfRule>
  </conditionalFormatting>
  <conditionalFormatting sqref="F1787:H1789 F1824:H1826">
    <cfRule type="cellIs" dxfId="299" priority="273" operator="equal">
      <formula>"0/100"</formula>
    </cfRule>
  </conditionalFormatting>
  <conditionalFormatting sqref="I1787:I1789 I1824:I1826">
    <cfRule type="cellIs" dxfId="298" priority="272" operator="equal">
      <formula>"E"</formula>
    </cfRule>
  </conditionalFormatting>
  <conditionalFormatting sqref="N1783 N1820">
    <cfRule type="cellIs" dxfId="297" priority="270" operator="equal">
      <formula>"Promoted"</formula>
    </cfRule>
    <cfRule type="cellIs" dxfId="296" priority="271" operator="equal">
      <formula>"Passed"</formula>
    </cfRule>
  </conditionalFormatting>
  <conditionalFormatting sqref="B1763:B1764 B1800:B1801">
    <cfRule type="cellIs" dxfId="295" priority="269" operator="equal">
      <formula>0</formula>
    </cfRule>
  </conditionalFormatting>
  <conditionalFormatting sqref="N1849:O1854 F1852:I1854 F1857:H1857 J1861:K1861 C1860:C1862 I1857:I1862 L1848:L1854 C1857:C1858 J1848:K1849 M1857:N1857 N1847:O1847 D1836:D1837 B1836 C1841:C1855 N1848 F1847:H1847 G1848:I1848 G1849:G1851 F1848:F1851 C1863:D1869 F1863:G1869 N1886:O1891 F1894:H1894 J1898:K1898 C1897:C1899 I1894:I1899 L1885:L1891 C1894:C1895 J1885:K1886 M1894:N1894 N1884:O1884 D1873:D1874 B1873 C1878:C1892 N1885 F1885:F1888 F1884:H1884 G1885:I1885 G1886:G1888 F1900:G1906 C1900:D1906 F1889:I1891">
    <cfRule type="containsText" dxfId="294" priority="267" stopIfTrue="1" operator="containsText" text="f'k{kk foHkkx jktLFkku">
      <formula>NOT(ISERROR(SEARCH("f'k{kk foHkkx jktLFkku",B1836)))</formula>
    </cfRule>
    <cfRule type="containsText" dxfId="293" priority="268" stopIfTrue="1" operator="containsText" text="iw.kkZad">
      <formula>NOT(ISERROR(SEARCH("iw.kkZad",B1836)))</formula>
    </cfRule>
  </conditionalFormatting>
  <conditionalFormatting sqref="D1863:D1869 F1864:G1866 F1901:G1903 D1900:D1906">
    <cfRule type="cellIs" dxfId="292" priority="265" stopIfTrue="1" operator="equal">
      <formula>1800</formula>
    </cfRule>
    <cfRule type="cellIs" dxfId="291" priority="266" stopIfTrue="1" operator="equal">
      <formula>200</formula>
    </cfRule>
  </conditionalFormatting>
  <conditionalFormatting sqref="N1849:O1854 F1852:I1854 F1857:H1857 J1861:K1861 C1860:C1862 I1857:I1862 L1848:L1854 C1857:C1858 J1848:K1849 M1857:N1857 N1847:O1847 D1836:D1837 B1836 C1841:C1855 N1848 F1847:H1847 G1848:I1848 G1849:G1851 F1848:F1851 C1863:D1869 F1863:G1869 N1886:O1891 F1894:H1894 J1898:K1898 C1897:C1899 I1894:I1899 L1885:L1891 C1894:C1895 J1885:K1886 M1894:N1894 N1884:O1884 D1873:D1874 B1873 C1878:C1892 N1885 F1885:F1888 F1884:H1884 G1885:I1885 G1886:G1888 F1900:G1906 C1900:D1906 F1889:I1891">
    <cfRule type="containsText" dxfId="290" priority="264" stopIfTrue="1" operator="containsText" text="dsoy jktdh; fo|ky;ksa esa iz;ksx gsrq fu%'kqYd">
      <formula>NOT(ISERROR(SEARCH("dsoy jktdh; fo|ky;ksa esa iz;ksx gsrq fu%'kqYd",B1836)))</formula>
    </cfRule>
  </conditionalFormatting>
  <conditionalFormatting sqref="F1860:H1862 F1897:H1899">
    <cfRule type="cellIs" dxfId="289" priority="263" operator="equal">
      <formula>"0/100"</formula>
    </cfRule>
  </conditionalFormatting>
  <conditionalFormatting sqref="I1860:I1862 I1897:I1899">
    <cfRule type="cellIs" dxfId="288" priority="262" operator="equal">
      <formula>"E"</formula>
    </cfRule>
  </conditionalFormatting>
  <conditionalFormatting sqref="N1856 N1893">
    <cfRule type="cellIs" dxfId="287" priority="260" operator="equal">
      <formula>"Promoted"</formula>
    </cfRule>
    <cfRule type="cellIs" dxfId="286" priority="261" operator="equal">
      <formula>"Passed"</formula>
    </cfRule>
  </conditionalFormatting>
  <conditionalFormatting sqref="B1836:B1837 B1873:B1874">
    <cfRule type="cellIs" dxfId="285" priority="259" operator="equal">
      <formula>0</formula>
    </cfRule>
  </conditionalFormatting>
  <conditionalFormatting sqref="N1922:O1927 F1925:I1927 F1930:H1930 J1934:K1934 C1933:C1935 I1930:I1935 L1921:L1927 C1930:C1931 J1921:K1922 M1930:N1930 N1920:O1920 D1909:D1910 B1909 C1914:C1928 N1921 F1920:H1920 G1921:I1921 G1922:G1924 F1921:F1924 C1936:D1942 F1936:G1942 N1959:O1964 F1967:H1967 J1971:K1971 C1970:C1972 I1967:I1972 L1958:L1964 C1967:C1968 J1958:K1959 M1967:N1967 N1957:O1957 D1946:D1947 B1946 C1951:C1965 N1958 F1958:F1961 F1957:H1957 G1958:I1958 G1959:G1961 F1973:G1979 C1973:D1979 F1962:I1964">
    <cfRule type="containsText" dxfId="284" priority="257" stopIfTrue="1" operator="containsText" text="f'k{kk foHkkx jktLFkku">
      <formula>NOT(ISERROR(SEARCH("f'k{kk foHkkx jktLFkku",B1909)))</formula>
    </cfRule>
    <cfRule type="containsText" dxfId="283" priority="258" stopIfTrue="1" operator="containsText" text="iw.kkZad">
      <formula>NOT(ISERROR(SEARCH("iw.kkZad",B1909)))</formula>
    </cfRule>
  </conditionalFormatting>
  <conditionalFormatting sqref="D1936:D1942 F1937:G1939 F1974:G1976 D1973:D1979">
    <cfRule type="cellIs" dxfId="282" priority="255" stopIfTrue="1" operator="equal">
      <formula>1800</formula>
    </cfRule>
    <cfRule type="cellIs" dxfId="281" priority="256" stopIfTrue="1" operator="equal">
      <formula>200</formula>
    </cfRule>
  </conditionalFormatting>
  <conditionalFormatting sqref="N1922:O1927 F1925:I1927 F1930:H1930 J1934:K1934 C1933:C1935 I1930:I1935 L1921:L1927 C1930:C1931 J1921:K1922 M1930:N1930 N1920:O1920 D1909:D1910 B1909 C1914:C1928 N1921 F1920:H1920 G1921:I1921 G1922:G1924 F1921:F1924 C1936:D1942 F1936:G1942 N1959:O1964 F1967:H1967 J1971:K1971 C1970:C1972 I1967:I1972 L1958:L1964 C1967:C1968 J1958:K1959 M1967:N1967 N1957:O1957 D1946:D1947 B1946 C1951:C1965 N1958 F1958:F1961 F1957:H1957 G1958:I1958 G1959:G1961 F1973:G1979 C1973:D1979 F1962:I1964">
    <cfRule type="containsText" dxfId="280" priority="254" stopIfTrue="1" operator="containsText" text="dsoy jktdh; fo|ky;ksa esa iz;ksx gsrq fu%'kqYd">
      <formula>NOT(ISERROR(SEARCH("dsoy jktdh; fo|ky;ksa esa iz;ksx gsrq fu%'kqYd",B1909)))</formula>
    </cfRule>
  </conditionalFormatting>
  <conditionalFormatting sqref="F1933:H1935 F1970:H1972">
    <cfRule type="cellIs" dxfId="279" priority="253" operator="equal">
      <formula>"0/100"</formula>
    </cfRule>
  </conditionalFormatting>
  <conditionalFormatting sqref="I1933:I1935 I1970:I1972">
    <cfRule type="cellIs" dxfId="278" priority="252" operator="equal">
      <formula>"E"</formula>
    </cfRule>
  </conditionalFormatting>
  <conditionalFormatting sqref="N1929 N1966">
    <cfRule type="cellIs" dxfId="277" priority="250" operator="equal">
      <formula>"Promoted"</formula>
    </cfRule>
    <cfRule type="cellIs" dxfId="276" priority="251" operator="equal">
      <formula>"Passed"</formula>
    </cfRule>
  </conditionalFormatting>
  <conditionalFormatting sqref="B1909:B1910 B1946:B1947">
    <cfRule type="cellIs" dxfId="275" priority="249" operator="equal">
      <formula>0</formula>
    </cfRule>
  </conditionalFormatting>
  <conditionalFormatting sqref="N1996:O2001 F1999:I2001 F2004:H2004 J2008:K2008 C2007:C2009 I2004:I2009 L1995:L2001 C2004:C2005 J1995:K1996 M2004:N2004 N1994:O1994 D1983:D1984 B1983 C1988:C2002 N1995 F1994:H1994 G1995:I1995 G1996:G1998 F1995:F1998 C2010:D2016 F2010:G2016 N2033:O2038 F2041:H2041 J2045:K2045 C2044:C2046 I2041:I2046 L2032:L2038 C2041:C2042 J2032:K2033 M2041:N2041 N2031:O2031 D2020:D2021 B2020 C2025:C2039 N2032 F2032:F2035 F2031:H2031 G2032:I2032 G2033:G2035 F2047:G2053 C2047:D2053 F2036:I2038">
    <cfRule type="containsText" dxfId="274" priority="247" stopIfTrue="1" operator="containsText" text="f'k{kk foHkkx jktLFkku">
      <formula>NOT(ISERROR(SEARCH("f'k{kk foHkkx jktLFkku",B1983)))</formula>
    </cfRule>
    <cfRule type="containsText" dxfId="273" priority="248" stopIfTrue="1" operator="containsText" text="iw.kkZad">
      <formula>NOT(ISERROR(SEARCH("iw.kkZad",B1983)))</formula>
    </cfRule>
  </conditionalFormatting>
  <conditionalFormatting sqref="D2010:D2016 F2011:G2013 F2048:G2050 D2047:D2053">
    <cfRule type="cellIs" dxfId="272" priority="245" stopIfTrue="1" operator="equal">
      <formula>1800</formula>
    </cfRule>
    <cfRule type="cellIs" dxfId="271" priority="246" stopIfTrue="1" operator="equal">
      <formula>200</formula>
    </cfRule>
  </conditionalFormatting>
  <conditionalFormatting sqref="N1996:O2001 F1999:I2001 F2004:H2004 J2008:K2008 C2007:C2009 I2004:I2009 L1995:L2001 C2004:C2005 J1995:K1996 M2004:N2004 N1994:O1994 D1983:D1984 B1983 C1988:C2002 N1995 F1994:H1994 G1995:I1995 G1996:G1998 F1995:F1998 C2010:D2016 F2010:G2016 N2033:O2038 F2041:H2041 J2045:K2045 C2044:C2046 I2041:I2046 L2032:L2038 C2041:C2042 J2032:K2033 M2041:N2041 N2031:O2031 D2020:D2021 B2020 C2025:C2039 N2032 F2032:F2035 F2031:H2031 G2032:I2032 G2033:G2035 F2047:G2053 C2047:D2053 F2036:I2038">
    <cfRule type="containsText" dxfId="270" priority="244" stopIfTrue="1" operator="containsText" text="dsoy jktdh; fo|ky;ksa esa iz;ksx gsrq fu%'kqYd">
      <formula>NOT(ISERROR(SEARCH("dsoy jktdh; fo|ky;ksa esa iz;ksx gsrq fu%'kqYd",B1983)))</formula>
    </cfRule>
  </conditionalFormatting>
  <conditionalFormatting sqref="F2007:H2009 F2044:H2046">
    <cfRule type="cellIs" dxfId="269" priority="243" operator="equal">
      <formula>"0/100"</formula>
    </cfRule>
  </conditionalFormatting>
  <conditionalFormatting sqref="I2007:I2009 I2044:I2046">
    <cfRule type="cellIs" dxfId="268" priority="242" operator="equal">
      <formula>"E"</formula>
    </cfRule>
  </conditionalFormatting>
  <conditionalFormatting sqref="N2003 N2040">
    <cfRule type="cellIs" dxfId="267" priority="240" operator="equal">
      <formula>"Promoted"</formula>
    </cfRule>
    <cfRule type="cellIs" dxfId="266" priority="241" operator="equal">
      <formula>"Passed"</formula>
    </cfRule>
  </conditionalFormatting>
  <conditionalFormatting sqref="B1983:B1984 B2020:B2021">
    <cfRule type="cellIs" dxfId="265" priority="239" operator="equal">
      <formula>0</formula>
    </cfRule>
  </conditionalFormatting>
  <conditionalFormatting sqref="N2069:O2074 F2072:I2074 F2077:H2077 J2081:K2081 C2080:C2082 I2077:I2082 L2068:L2074 C2077:C2078 J2068:K2069 M2077:N2077 N2067:O2067 D2056:D2057 B2056 C2061:C2075 N2068 F2067:H2067 G2068:I2068 G2069:G2071 F2068:F2071 C2083:D2089 F2083:G2089 N2106:O2111 F2114:H2114 J2118:K2118 C2117:C2119 I2114:I2119 L2105:L2111 C2114:C2115 J2105:K2106 M2114:N2114 N2104:O2104 D2093:D2094 B2093 C2098:C2112 N2105 F2105:F2108 F2104:H2104 G2105:I2105 G2106:G2108 F2120:G2126 C2120:D2126 F2109:I2111">
    <cfRule type="containsText" dxfId="264" priority="237" stopIfTrue="1" operator="containsText" text="f'k{kk foHkkx jktLFkku">
      <formula>NOT(ISERROR(SEARCH("f'k{kk foHkkx jktLFkku",B2056)))</formula>
    </cfRule>
    <cfRule type="containsText" dxfId="263" priority="238" stopIfTrue="1" operator="containsText" text="iw.kkZad">
      <formula>NOT(ISERROR(SEARCH("iw.kkZad",B2056)))</formula>
    </cfRule>
  </conditionalFormatting>
  <conditionalFormatting sqref="D2083:D2089 F2084:G2086 F2121:G2123 D2120:D2126">
    <cfRule type="cellIs" dxfId="262" priority="235" stopIfTrue="1" operator="equal">
      <formula>1800</formula>
    </cfRule>
    <cfRule type="cellIs" dxfId="261" priority="236" stopIfTrue="1" operator="equal">
      <formula>200</formula>
    </cfRule>
  </conditionalFormatting>
  <conditionalFormatting sqref="N2069:O2074 F2072:I2074 F2077:H2077 J2081:K2081 C2080:C2082 I2077:I2082 L2068:L2074 C2077:C2078 J2068:K2069 M2077:N2077 N2067:O2067 D2056:D2057 B2056 C2061:C2075 N2068 F2067:H2067 G2068:I2068 G2069:G2071 F2068:F2071 C2083:D2089 F2083:G2089 N2106:O2111 F2114:H2114 J2118:K2118 C2117:C2119 I2114:I2119 L2105:L2111 C2114:C2115 J2105:K2106 M2114:N2114 N2104:O2104 D2093:D2094 B2093 C2098:C2112 N2105 F2105:F2108 F2104:H2104 G2105:I2105 G2106:G2108 F2120:G2126 C2120:D2126 F2109:I2111">
    <cfRule type="containsText" dxfId="260" priority="234" stopIfTrue="1" operator="containsText" text="dsoy jktdh; fo|ky;ksa esa iz;ksx gsrq fu%'kqYd">
      <formula>NOT(ISERROR(SEARCH("dsoy jktdh; fo|ky;ksa esa iz;ksx gsrq fu%'kqYd",B2056)))</formula>
    </cfRule>
  </conditionalFormatting>
  <conditionalFormatting sqref="F2080:H2082 F2117:H2119">
    <cfRule type="cellIs" dxfId="259" priority="233" operator="equal">
      <formula>"0/100"</formula>
    </cfRule>
  </conditionalFormatting>
  <conditionalFormatting sqref="I2080:I2082 I2117:I2119">
    <cfRule type="cellIs" dxfId="258" priority="232" operator="equal">
      <formula>"E"</formula>
    </cfRule>
  </conditionalFormatting>
  <conditionalFormatting sqref="N2076 N2113">
    <cfRule type="cellIs" dxfId="257" priority="230" operator="equal">
      <formula>"Promoted"</formula>
    </cfRule>
    <cfRule type="cellIs" dxfId="256" priority="231" operator="equal">
      <formula>"Passed"</formula>
    </cfRule>
  </conditionalFormatting>
  <conditionalFormatting sqref="B2056:B2057 B2093:B2094">
    <cfRule type="cellIs" dxfId="255" priority="229" operator="equal">
      <formula>0</formula>
    </cfRule>
  </conditionalFormatting>
  <conditionalFormatting sqref="N2142:O2147 F2145:I2147 F2150:H2150 J2154:K2154 C2153:C2155 I2150:I2155 L2141:L2147 C2150:C2151 J2141:K2142 M2150:N2150 N2140:O2140 D2129:D2130 B2129 C2134:C2148 N2141 F2140:H2140 G2141:I2141 G2142:G2144 F2141:F2144 C2156:D2162 F2156:G2162 N2179:O2184 F2187:H2187 J2191:K2191 C2190:C2192 I2187:I2192 L2178:L2184 C2187:C2188 J2178:K2179 M2187:N2187 N2177:O2177 D2166:D2167 B2166 C2171:C2185 N2178 F2178:F2181 F2177:H2177 G2178:I2178 G2179:G2181 F2193:G2199 C2193:D2199 F2182:I2184">
    <cfRule type="containsText" dxfId="254" priority="227" stopIfTrue="1" operator="containsText" text="f'k{kk foHkkx jktLFkku">
      <formula>NOT(ISERROR(SEARCH("f'k{kk foHkkx jktLFkku",B2129)))</formula>
    </cfRule>
    <cfRule type="containsText" dxfId="253" priority="228" stopIfTrue="1" operator="containsText" text="iw.kkZad">
      <formula>NOT(ISERROR(SEARCH("iw.kkZad",B2129)))</formula>
    </cfRule>
  </conditionalFormatting>
  <conditionalFormatting sqref="D2156:D2162 F2157:G2159 F2194:G2196 D2193:D2199">
    <cfRule type="cellIs" dxfId="252" priority="225" stopIfTrue="1" operator="equal">
      <formula>1800</formula>
    </cfRule>
    <cfRule type="cellIs" dxfId="251" priority="226" stopIfTrue="1" operator="equal">
      <formula>200</formula>
    </cfRule>
  </conditionalFormatting>
  <conditionalFormatting sqref="N2142:O2147 F2145:I2147 F2150:H2150 J2154:K2154 C2153:C2155 I2150:I2155 L2141:L2147 C2150:C2151 J2141:K2142 M2150:N2150 N2140:O2140 D2129:D2130 B2129 C2134:C2148 N2141 F2140:H2140 G2141:I2141 G2142:G2144 F2141:F2144 C2156:D2162 F2156:G2162 N2179:O2184 F2187:H2187 J2191:K2191 C2190:C2192 I2187:I2192 L2178:L2184 C2187:C2188 J2178:K2179 M2187:N2187 N2177:O2177 D2166:D2167 B2166 C2171:C2185 N2178 F2178:F2181 F2177:H2177 G2178:I2178 G2179:G2181 F2193:G2199 C2193:D2199 F2182:I2184">
    <cfRule type="containsText" dxfId="250" priority="224" stopIfTrue="1" operator="containsText" text="dsoy jktdh; fo|ky;ksa esa iz;ksx gsrq fu%'kqYd">
      <formula>NOT(ISERROR(SEARCH("dsoy jktdh; fo|ky;ksa esa iz;ksx gsrq fu%'kqYd",B2129)))</formula>
    </cfRule>
  </conditionalFormatting>
  <conditionalFormatting sqref="F2153:H2155 F2190:H2192">
    <cfRule type="cellIs" dxfId="249" priority="223" operator="equal">
      <formula>"0/100"</formula>
    </cfRule>
  </conditionalFormatting>
  <conditionalFormatting sqref="I2153:I2155 I2190:I2192">
    <cfRule type="cellIs" dxfId="248" priority="222" operator="equal">
      <formula>"E"</formula>
    </cfRule>
  </conditionalFormatting>
  <conditionalFormatting sqref="N2149 N2186">
    <cfRule type="cellIs" dxfId="247" priority="220" operator="equal">
      <formula>"Promoted"</formula>
    </cfRule>
    <cfRule type="cellIs" dxfId="246" priority="221" operator="equal">
      <formula>"Passed"</formula>
    </cfRule>
  </conditionalFormatting>
  <conditionalFormatting sqref="B2129:B2130 B2166:B2167">
    <cfRule type="cellIs" dxfId="245" priority="219" operator="equal">
      <formula>0</formula>
    </cfRule>
  </conditionalFormatting>
  <conditionalFormatting sqref="N2216:O2221 F2219:I2221 F2224:H2224 J2228:K2228 C2227:C2229 I2224:I2229 L2215:L2221 C2224:C2225 J2215:K2216 M2224:N2224 N2214:O2214 D2203:D2204 B2203 C2208:C2222 N2215 F2214:H2214 G2215:I2215 G2216:G2218 F2215:F2218 C2230:D2236 F2230:G2236 N2253:O2258 F2261:H2261 J2265:K2265 C2264:C2266 I2261:I2266 L2252:L2258 C2261:C2262 J2252:K2253 M2261:N2261 N2251:O2251 D2240:D2241 B2240 C2245:C2259 N2252 F2252:F2255 F2251:H2251 G2252:I2252 G2253:G2255 F2267:G2273 C2267:D2273 F2256:I2258">
    <cfRule type="containsText" dxfId="244" priority="217" stopIfTrue="1" operator="containsText" text="f'k{kk foHkkx jktLFkku">
      <formula>NOT(ISERROR(SEARCH("f'k{kk foHkkx jktLFkku",B2203)))</formula>
    </cfRule>
    <cfRule type="containsText" dxfId="243" priority="218" stopIfTrue="1" operator="containsText" text="iw.kkZad">
      <formula>NOT(ISERROR(SEARCH("iw.kkZad",B2203)))</formula>
    </cfRule>
  </conditionalFormatting>
  <conditionalFormatting sqref="D2230:D2236 F2231:G2233 F2268:G2270 D2267:D2273">
    <cfRule type="cellIs" dxfId="242" priority="215" stopIfTrue="1" operator="equal">
      <formula>1800</formula>
    </cfRule>
    <cfRule type="cellIs" dxfId="241" priority="216" stopIfTrue="1" operator="equal">
      <formula>200</formula>
    </cfRule>
  </conditionalFormatting>
  <conditionalFormatting sqref="N2216:O2221 F2219:I2221 F2224:H2224 J2228:K2228 C2227:C2229 I2224:I2229 L2215:L2221 C2224:C2225 J2215:K2216 M2224:N2224 N2214:O2214 D2203:D2204 B2203 C2208:C2222 N2215 F2214:H2214 G2215:I2215 G2216:G2218 F2215:F2218 C2230:D2236 F2230:G2236 N2253:O2258 F2261:H2261 J2265:K2265 C2264:C2266 I2261:I2266 L2252:L2258 C2261:C2262 J2252:K2253 M2261:N2261 N2251:O2251 D2240:D2241 B2240 C2245:C2259 N2252 F2252:F2255 F2251:H2251 G2252:I2252 G2253:G2255 F2267:G2273 C2267:D2273 F2256:I2258">
    <cfRule type="containsText" dxfId="240" priority="214" stopIfTrue="1" operator="containsText" text="dsoy jktdh; fo|ky;ksa esa iz;ksx gsrq fu%'kqYd">
      <formula>NOT(ISERROR(SEARCH("dsoy jktdh; fo|ky;ksa esa iz;ksx gsrq fu%'kqYd",B2203)))</formula>
    </cfRule>
  </conditionalFormatting>
  <conditionalFormatting sqref="F2227:H2229 F2264:H2266">
    <cfRule type="cellIs" dxfId="239" priority="213" operator="equal">
      <formula>"0/100"</formula>
    </cfRule>
  </conditionalFormatting>
  <conditionalFormatting sqref="I2227:I2229 I2264:I2266">
    <cfRule type="cellIs" dxfId="238" priority="212" operator="equal">
      <formula>"E"</formula>
    </cfRule>
  </conditionalFormatting>
  <conditionalFormatting sqref="N2223 N2260">
    <cfRule type="cellIs" dxfId="237" priority="210" operator="equal">
      <formula>"Promoted"</formula>
    </cfRule>
    <cfRule type="cellIs" dxfId="236" priority="211" operator="equal">
      <formula>"Passed"</formula>
    </cfRule>
  </conditionalFormatting>
  <conditionalFormatting sqref="B2203:B2204 B2240:B2241">
    <cfRule type="cellIs" dxfId="235" priority="209" operator="equal">
      <formula>0</formula>
    </cfRule>
  </conditionalFormatting>
  <conditionalFormatting sqref="N2289:O2294 F2292:I2294 F2297:H2297 J2301:K2301 C2300:C2302 I2297:I2302 L2288:L2294 C2297:C2298 J2288:K2289 M2297:N2297 N2287:O2287 D2276:D2277 B2276 C2281:C2295 N2288 F2287:H2287 G2288:I2288 G2289:G2291 F2288:F2291 C2303:D2309 F2303:G2309 N2326:O2331 F2334:H2334 J2338:K2338 C2337:C2339 I2334:I2339 L2325:L2331 C2334:C2335 J2325:K2326 M2334:N2334 N2324:O2324 D2313:D2314 B2313 C2318:C2332 N2325 F2325:F2328 F2324:H2324 G2325:I2325 G2326:G2328 F2340:G2346 C2340:D2346 F2329:I2331">
    <cfRule type="containsText" dxfId="234" priority="207" stopIfTrue="1" operator="containsText" text="f'k{kk foHkkx jktLFkku">
      <formula>NOT(ISERROR(SEARCH("f'k{kk foHkkx jktLFkku",B2276)))</formula>
    </cfRule>
    <cfRule type="containsText" dxfId="233" priority="208" stopIfTrue="1" operator="containsText" text="iw.kkZad">
      <formula>NOT(ISERROR(SEARCH("iw.kkZad",B2276)))</formula>
    </cfRule>
  </conditionalFormatting>
  <conditionalFormatting sqref="D2303:D2309 F2304:G2306 F2341:G2343 D2340:D2346">
    <cfRule type="cellIs" dxfId="232" priority="205" stopIfTrue="1" operator="equal">
      <formula>1800</formula>
    </cfRule>
    <cfRule type="cellIs" dxfId="231" priority="206" stopIfTrue="1" operator="equal">
      <formula>200</formula>
    </cfRule>
  </conditionalFormatting>
  <conditionalFormatting sqref="N2289:O2294 F2292:I2294 F2297:H2297 J2301:K2301 C2300:C2302 I2297:I2302 L2288:L2294 C2297:C2298 J2288:K2289 M2297:N2297 N2287:O2287 D2276:D2277 B2276 C2281:C2295 N2288 F2287:H2287 G2288:I2288 G2289:G2291 F2288:F2291 C2303:D2309 F2303:G2309 N2326:O2331 F2334:H2334 J2338:K2338 C2337:C2339 I2334:I2339 L2325:L2331 C2334:C2335 J2325:K2326 M2334:N2334 N2324:O2324 D2313:D2314 B2313 C2318:C2332 N2325 F2325:F2328 F2324:H2324 G2325:I2325 G2326:G2328 F2340:G2346 C2340:D2346 F2329:I2331">
    <cfRule type="containsText" dxfId="230" priority="204" stopIfTrue="1" operator="containsText" text="dsoy jktdh; fo|ky;ksa esa iz;ksx gsrq fu%'kqYd">
      <formula>NOT(ISERROR(SEARCH("dsoy jktdh; fo|ky;ksa esa iz;ksx gsrq fu%'kqYd",B2276)))</formula>
    </cfRule>
  </conditionalFormatting>
  <conditionalFormatting sqref="F2300:H2302 F2337:H2339">
    <cfRule type="cellIs" dxfId="229" priority="203" operator="equal">
      <formula>"0/100"</formula>
    </cfRule>
  </conditionalFormatting>
  <conditionalFormatting sqref="I2300:I2302 I2337:I2339">
    <cfRule type="cellIs" dxfId="228" priority="202" operator="equal">
      <formula>"E"</formula>
    </cfRule>
  </conditionalFormatting>
  <conditionalFormatting sqref="N2296 N2333">
    <cfRule type="cellIs" dxfId="227" priority="200" operator="equal">
      <formula>"Promoted"</formula>
    </cfRule>
    <cfRule type="cellIs" dxfId="226" priority="201" operator="equal">
      <formula>"Passed"</formula>
    </cfRule>
  </conditionalFormatting>
  <conditionalFormatting sqref="B2276:B2277 B2313:B2314">
    <cfRule type="cellIs" dxfId="225" priority="199" operator="equal">
      <formula>0</formula>
    </cfRule>
  </conditionalFormatting>
  <conditionalFormatting sqref="N2362:O2367 F2365:I2367 F2370:H2370 J2374:K2374 C2373:C2375 I2370:I2375 L2361:L2367 C2370:C2371 J2361:K2362 M2370:N2370 N2360:O2360 D2349:D2350 B2349 C2354:C2368 N2361 F2360:H2360 G2361:I2361 G2362:G2364 F2361:F2364 C2376:D2382 F2376:G2382 N2399:O2404 F2407:H2407 J2411:K2411 C2410:C2412 I2407:I2412 L2398:L2404 C2407:C2408 J2398:K2399 M2407:N2407 N2397:O2397 D2386:D2387 B2386 C2391:C2405 N2398 F2398:F2401 F2397:H2397 G2398:I2398 G2399:G2401 F2413:G2419 C2413:D2419 F2402:I2404">
    <cfRule type="containsText" dxfId="224" priority="197" stopIfTrue="1" operator="containsText" text="f'k{kk foHkkx jktLFkku">
      <formula>NOT(ISERROR(SEARCH("f'k{kk foHkkx jktLFkku",B2349)))</formula>
    </cfRule>
    <cfRule type="containsText" dxfId="223" priority="198" stopIfTrue="1" operator="containsText" text="iw.kkZad">
      <formula>NOT(ISERROR(SEARCH("iw.kkZad",B2349)))</formula>
    </cfRule>
  </conditionalFormatting>
  <conditionalFormatting sqref="D2376:D2382 F2377:G2379 F2414:G2416 D2413:D2419">
    <cfRule type="cellIs" dxfId="222" priority="195" stopIfTrue="1" operator="equal">
      <formula>1800</formula>
    </cfRule>
    <cfRule type="cellIs" dxfId="221" priority="196" stopIfTrue="1" operator="equal">
      <formula>200</formula>
    </cfRule>
  </conditionalFormatting>
  <conditionalFormatting sqref="N2362:O2367 F2365:I2367 F2370:H2370 J2374:K2374 C2373:C2375 I2370:I2375 L2361:L2367 C2370:C2371 J2361:K2362 M2370:N2370 N2360:O2360 D2349:D2350 B2349 C2354:C2368 N2361 F2360:H2360 G2361:I2361 G2362:G2364 F2361:F2364 C2376:D2382 F2376:G2382 N2399:O2404 F2407:H2407 J2411:K2411 C2410:C2412 I2407:I2412 L2398:L2404 C2407:C2408 J2398:K2399 M2407:N2407 N2397:O2397 D2386:D2387 B2386 C2391:C2405 N2398 F2398:F2401 F2397:H2397 G2398:I2398 G2399:G2401 F2413:G2419 C2413:D2419 F2402:I2404">
    <cfRule type="containsText" dxfId="220" priority="194" stopIfTrue="1" operator="containsText" text="dsoy jktdh; fo|ky;ksa esa iz;ksx gsrq fu%'kqYd">
      <formula>NOT(ISERROR(SEARCH("dsoy jktdh; fo|ky;ksa esa iz;ksx gsrq fu%'kqYd",B2349)))</formula>
    </cfRule>
  </conditionalFormatting>
  <conditionalFormatting sqref="F2373:H2375 F2410:H2412">
    <cfRule type="cellIs" dxfId="219" priority="193" operator="equal">
      <formula>"0/100"</formula>
    </cfRule>
  </conditionalFormatting>
  <conditionalFormatting sqref="I2373:I2375 I2410:I2412">
    <cfRule type="cellIs" dxfId="218" priority="192" operator="equal">
      <formula>"E"</formula>
    </cfRule>
  </conditionalFormatting>
  <conditionalFormatting sqref="N2369 N2406">
    <cfRule type="cellIs" dxfId="217" priority="190" operator="equal">
      <formula>"Promoted"</formula>
    </cfRule>
    <cfRule type="cellIs" dxfId="216" priority="191" operator="equal">
      <formula>"Passed"</formula>
    </cfRule>
  </conditionalFormatting>
  <conditionalFormatting sqref="B2349:B2350 B2386:B2387">
    <cfRule type="cellIs" dxfId="215" priority="189" operator="equal">
      <formula>0</formula>
    </cfRule>
  </conditionalFormatting>
  <conditionalFormatting sqref="N2436:O2441 F2439:I2441 F2444:H2444 J2448:K2448 C2447:C2449 I2444:I2449 L2435:L2441 C2444:C2445 J2435:K2436 M2444:N2444 N2434:O2434 D2423:D2424 B2423 C2428:C2442 N2435 F2434:H2434 G2435:I2435 G2436:G2438 F2435:F2438 C2450:D2456 F2450:G2456 N2473:O2478 F2481:H2481 J2485:K2485 C2484:C2486 I2481:I2486 L2472:L2478 C2481:C2482 J2472:K2473 M2481:N2481 N2471:O2471 D2460:D2461 B2460 C2465:C2479 N2472 F2472:F2475 F2471:H2471 G2472:I2472 G2473:G2475 F2487:G2493 C2487:D2493 F2476:I2478">
    <cfRule type="containsText" dxfId="214" priority="187" stopIfTrue="1" operator="containsText" text="f'k{kk foHkkx jktLFkku">
      <formula>NOT(ISERROR(SEARCH("f'k{kk foHkkx jktLFkku",B2423)))</formula>
    </cfRule>
    <cfRule type="containsText" dxfId="213" priority="188" stopIfTrue="1" operator="containsText" text="iw.kkZad">
      <formula>NOT(ISERROR(SEARCH("iw.kkZad",B2423)))</formula>
    </cfRule>
  </conditionalFormatting>
  <conditionalFormatting sqref="D2450:D2456 F2451:G2453 F2488:G2490 D2487:D2493">
    <cfRule type="cellIs" dxfId="212" priority="185" stopIfTrue="1" operator="equal">
      <formula>1800</formula>
    </cfRule>
    <cfRule type="cellIs" dxfId="211" priority="186" stopIfTrue="1" operator="equal">
      <formula>200</formula>
    </cfRule>
  </conditionalFormatting>
  <conditionalFormatting sqref="N2436:O2441 F2439:I2441 F2444:H2444 J2448:K2448 C2447:C2449 I2444:I2449 L2435:L2441 C2444:C2445 J2435:K2436 M2444:N2444 N2434:O2434 D2423:D2424 B2423 C2428:C2442 N2435 F2434:H2434 G2435:I2435 G2436:G2438 F2435:F2438 C2450:D2456 F2450:G2456 N2473:O2478 F2481:H2481 J2485:K2485 C2484:C2486 I2481:I2486 L2472:L2478 C2481:C2482 J2472:K2473 M2481:N2481 N2471:O2471 D2460:D2461 B2460 C2465:C2479 N2472 F2472:F2475 F2471:H2471 G2472:I2472 G2473:G2475 F2487:G2493 C2487:D2493 F2476:I2478">
    <cfRule type="containsText" dxfId="210" priority="184" stopIfTrue="1" operator="containsText" text="dsoy jktdh; fo|ky;ksa esa iz;ksx gsrq fu%'kqYd">
      <formula>NOT(ISERROR(SEARCH("dsoy jktdh; fo|ky;ksa esa iz;ksx gsrq fu%'kqYd",B2423)))</formula>
    </cfRule>
  </conditionalFormatting>
  <conditionalFormatting sqref="F2447:H2449 F2484:H2486">
    <cfRule type="cellIs" dxfId="209" priority="183" operator="equal">
      <formula>"0/100"</formula>
    </cfRule>
  </conditionalFormatting>
  <conditionalFormatting sqref="I2447:I2449 I2484:I2486">
    <cfRule type="cellIs" dxfId="208" priority="182" operator="equal">
      <formula>"E"</formula>
    </cfRule>
  </conditionalFormatting>
  <conditionalFormatting sqref="N2443 N2480">
    <cfRule type="cellIs" dxfId="207" priority="180" operator="equal">
      <formula>"Promoted"</formula>
    </cfRule>
    <cfRule type="cellIs" dxfId="206" priority="181" operator="equal">
      <formula>"Passed"</formula>
    </cfRule>
  </conditionalFormatting>
  <conditionalFormatting sqref="B2423:B2424 B2460:B2461">
    <cfRule type="cellIs" dxfId="205" priority="179" operator="equal">
      <formula>0</formula>
    </cfRule>
  </conditionalFormatting>
  <conditionalFormatting sqref="N2509:O2514 F2512:I2514 F2517:H2517 J2521:K2521 C2520:C2522 I2517:I2522 L2508:L2514 C2517:C2518 J2508:K2509 M2517:N2517 N2507:O2507 D2496:D2497 B2496 C2501:C2515 N2508 F2507:H2507 G2508:I2508 G2509:G2511 F2508:F2511 C2523:D2529 F2523:G2529 N2546:O2551 F2554:H2554 J2558:K2558 C2557:C2559 I2554:I2559 L2545:L2551 C2554:C2555 J2545:K2546 M2554:N2554 N2544:O2544 D2533:D2534 B2533 C2538:C2552 N2545 F2545:F2548 F2544:H2544 G2545:I2545 G2546:G2548 F2560:G2566 C2560:D2566 F2549:I2551">
    <cfRule type="containsText" dxfId="204" priority="177" stopIfTrue="1" operator="containsText" text="f'k{kk foHkkx jktLFkku">
      <formula>NOT(ISERROR(SEARCH("f'k{kk foHkkx jktLFkku",B2496)))</formula>
    </cfRule>
    <cfRule type="containsText" dxfId="203" priority="178" stopIfTrue="1" operator="containsText" text="iw.kkZad">
      <formula>NOT(ISERROR(SEARCH("iw.kkZad",B2496)))</formula>
    </cfRule>
  </conditionalFormatting>
  <conditionalFormatting sqref="D2523:D2529 F2524:G2526 F2561:G2563 D2560:D2566">
    <cfRule type="cellIs" dxfId="202" priority="175" stopIfTrue="1" operator="equal">
      <formula>1800</formula>
    </cfRule>
    <cfRule type="cellIs" dxfId="201" priority="176" stopIfTrue="1" operator="equal">
      <formula>200</formula>
    </cfRule>
  </conditionalFormatting>
  <conditionalFormatting sqref="N2509:O2514 F2512:I2514 F2517:H2517 J2521:K2521 C2520:C2522 I2517:I2522 L2508:L2514 C2517:C2518 J2508:K2509 M2517:N2517 N2507:O2507 D2496:D2497 B2496 C2501:C2515 N2508 F2507:H2507 G2508:I2508 G2509:G2511 F2508:F2511 C2523:D2529 F2523:G2529 N2546:O2551 F2554:H2554 J2558:K2558 C2557:C2559 I2554:I2559 L2545:L2551 C2554:C2555 J2545:K2546 M2554:N2554 N2544:O2544 D2533:D2534 B2533 C2538:C2552 N2545 F2545:F2548 F2544:H2544 G2545:I2545 G2546:G2548 F2560:G2566 C2560:D2566 F2549:I2551">
    <cfRule type="containsText" dxfId="200" priority="174" stopIfTrue="1" operator="containsText" text="dsoy jktdh; fo|ky;ksa esa iz;ksx gsrq fu%'kqYd">
      <formula>NOT(ISERROR(SEARCH("dsoy jktdh; fo|ky;ksa esa iz;ksx gsrq fu%'kqYd",B2496)))</formula>
    </cfRule>
  </conditionalFormatting>
  <conditionalFormatting sqref="F2520:H2522 F2557:H2559">
    <cfRule type="cellIs" dxfId="199" priority="173" operator="equal">
      <formula>"0/100"</formula>
    </cfRule>
  </conditionalFormatting>
  <conditionalFormatting sqref="I2520:I2522 I2557:I2559">
    <cfRule type="cellIs" dxfId="198" priority="172" operator="equal">
      <formula>"E"</formula>
    </cfRule>
  </conditionalFormatting>
  <conditionalFormatting sqref="N2516 N2553">
    <cfRule type="cellIs" dxfId="197" priority="170" operator="equal">
      <formula>"Promoted"</formula>
    </cfRule>
    <cfRule type="cellIs" dxfId="196" priority="171" operator="equal">
      <formula>"Passed"</formula>
    </cfRule>
  </conditionalFormatting>
  <conditionalFormatting sqref="B2496:B2497 B2533:B2534">
    <cfRule type="cellIs" dxfId="195" priority="169" operator="equal">
      <formula>0</formula>
    </cfRule>
  </conditionalFormatting>
  <conditionalFormatting sqref="N2582:O2587 F2585:I2587 F2590:H2590 J2594:K2594 C2593:C2595 I2590:I2595 L2581:L2587 C2590:C2591 J2581:K2582 M2590:N2590 N2580:O2580 D2569:D2570 B2569 C2574:C2588 N2581 F2580:H2580 G2581:I2581 G2582:G2584 F2581:F2584 C2596:D2602 F2596:G2602 N2619:O2624 F2627:H2627 J2631:K2631 C2630:C2632 I2627:I2632 L2618:L2624 C2627:C2628 J2618:K2619 M2627:N2627 N2617:O2617 D2606:D2607 B2606 C2611:C2625 N2618 F2618:F2621 F2617:H2617 G2618:I2618 G2619:G2621 F2633:G2639 C2633:D2639 F2622:I2624">
    <cfRule type="containsText" dxfId="194" priority="167" stopIfTrue="1" operator="containsText" text="f'k{kk foHkkx jktLFkku">
      <formula>NOT(ISERROR(SEARCH("f'k{kk foHkkx jktLFkku",B2569)))</formula>
    </cfRule>
    <cfRule type="containsText" dxfId="193" priority="168" stopIfTrue="1" operator="containsText" text="iw.kkZad">
      <formula>NOT(ISERROR(SEARCH("iw.kkZad",B2569)))</formula>
    </cfRule>
  </conditionalFormatting>
  <conditionalFormatting sqref="D2596:D2602 F2597:G2599 F2634:G2636 D2633:D2639">
    <cfRule type="cellIs" dxfId="192" priority="165" stopIfTrue="1" operator="equal">
      <formula>1800</formula>
    </cfRule>
    <cfRule type="cellIs" dxfId="191" priority="166" stopIfTrue="1" operator="equal">
      <formula>200</formula>
    </cfRule>
  </conditionalFormatting>
  <conditionalFormatting sqref="N2582:O2587 F2585:I2587 F2590:H2590 J2594:K2594 C2593:C2595 I2590:I2595 L2581:L2587 C2590:C2591 J2581:K2582 M2590:N2590 N2580:O2580 D2569:D2570 B2569 C2574:C2588 N2581 F2580:H2580 G2581:I2581 G2582:G2584 F2581:F2584 C2596:D2602 F2596:G2602 N2619:O2624 F2627:H2627 J2631:K2631 C2630:C2632 I2627:I2632 L2618:L2624 C2627:C2628 J2618:K2619 M2627:N2627 N2617:O2617 D2606:D2607 B2606 C2611:C2625 N2618 F2618:F2621 F2617:H2617 G2618:I2618 G2619:G2621 F2633:G2639 C2633:D2639 F2622:I2624">
    <cfRule type="containsText" dxfId="190" priority="164" stopIfTrue="1" operator="containsText" text="dsoy jktdh; fo|ky;ksa esa iz;ksx gsrq fu%'kqYd">
      <formula>NOT(ISERROR(SEARCH("dsoy jktdh; fo|ky;ksa esa iz;ksx gsrq fu%'kqYd",B2569)))</formula>
    </cfRule>
  </conditionalFormatting>
  <conditionalFormatting sqref="F2593:H2595 F2630:H2632">
    <cfRule type="cellIs" dxfId="189" priority="163" operator="equal">
      <formula>"0/100"</formula>
    </cfRule>
  </conditionalFormatting>
  <conditionalFormatting sqref="I2593:I2595 I2630:I2632">
    <cfRule type="cellIs" dxfId="188" priority="162" operator="equal">
      <formula>"E"</formula>
    </cfRule>
  </conditionalFormatting>
  <conditionalFormatting sqref="N2589 N2626">
    <cfRule type="cellIs" dxfId="187" priority="160" operator="equal">
      <formula>"Promoted"</formula>
    </cfRule>
    <cfRule type="cellIs" dxfId="186" priority="161" operator="equal">
      <formula>"Passed"</formula>
    </cfRule>
  </conditionalFormatting>
  <conditionalFormatting sqref="B2569:B2570 B2606:B2607">
    <cfRule type="cellIs" dxfId="185" priority="159" operator="equal">
      <formula>0</formula>
    </cfRule>
  </conditionalFormatting>
  <conditionalFormatting sqref="N2656:O2661 F2659:I2661 F2664:H2664 J2668:K2668 C2667:C2669 I2664:I2669 L2655:L2661 C2664:C2665 J2655:K2656 M2664:N2664 N2654:O2654 D2643:D2644 B2643 C2648:C2662 N2655 F2654:H2654 G2655:I2655 G2656:G2658 F2655:F2658 C2670:D2676 F2670:G2676 N2693:O2698 F2701:H2701 J2705:K2705 C2704:C2706 I2701:I2706 L2692:L2698 C2701:C2702 J2692:K2693 M2701:N2701 N2691:O2691 D2680:D2681 B2680 C2685:C2699 N2692 F2692:F2695 F2691:H2691 G2692:I2692 G2693:G2695 F2707:G2713 C2707:D2713 F2696:I2698">
    <cfRule type="containsText" dxfId="184" priority="157" stopIfTrue="1" operator="containsText" text="f'k{kk foHkkx jktLFkku">
      <formula>NOT(ISERROR(SEARCH("f'k{kk foHkkx jktLFkku",B2643)))</formula>
    </cfRule>
    <cfRule type="containsText" dxfId="183" priority="158" stopIfTrue="1" operator="containsText" text="iw.kkZad">
      <formula>NOT(ISERROR(SEARCH("iw.kkZad",B2643)))</formula>
    </cfRule>
  </conditionalFormatting>
  <conditionalFormatting sqref="D2670:D2676 F2671:G2673 F2708:G2710 D2707:D2713">
    <cfRule type="cellIs" dxfId="182" priority="155" stopIfTrue="1" operator="equal">
      <formula>1800</formula>
    </cfRule>
    <cfRule type="cellIs" dxfId="181" priority="156" stopIfTrue="1" operator="equal">
      <formula>200</formula>
    </cfRule>
  </conditionalFormatting>
  <conditionalFormatting sqref="N2656:O2661 F2659:I2661 F2664:H2664 J2668:K2668 C2667:C2669 I2664:I2669 L2655:L2661 C2664:C2665 J2655:K2656 M2664:N2664 N2654:O2654 D2643:D2644 B2643 C2648:C2662 N2655 F2654:H2654 G2655:I2655 G2656:G2658 F2655:F2658 C2670:D2676 F2670:G2676 N2693:O2698 F2701:H2701 J2705:K2705 C2704:C2706 I2701:I2706 L2692:L2698 C2701:C2702 J2692:K2693 M2701:N2701 N2691:O2691 D2680:D2681 B2680 C2685:C2699 N2692 F2692:F2695 F2691:H2691 G2692:I2692 G2693:G2695 F2707:G2713 C2707:D2713 F2696:I2698">
    <cfRule type="containsText" dxfId="180" priority="154" stopIfTrue="1" operator="containsText" text="dsoy jktdh; fo|ky;ksa esa iz;ksx gsrq fu%'kqYd">
      <formula>NOT(ISERROR(SEARCH("dsoy jktdh; fo|ky;ksa esa iz;ksx gsrq fu%'kqYd",B2643)))</formula>
    </cfRule>
  </conditionalFormatting>
  <conditionalFormatting sqref="F2667:H2669 F2704:H2706">
    <cfRule type="cellIs" dxfId="179" priority="153" operator="equal">
      <formula>"0/100"</formula>
    </cfRule>
  </conditionalFormatting>
  <conditionalFormatting sqref="I2667:I2669 I2704:I2706">
    <cfRule type="cellIs" dxfId="178" priority="152" operator="equal">
      <formula>"E"</formula>
    </cfRule>
  </conditionalFormatting>
  <conditionalFormatting sqref="N2663 N2700">
    <cfRule type="cellIs" dxfId="177" priority="150" operator="equal">
      <formula>"Promoted"</formula>
    </cfRule>
    <cfRule type="cellIs" dxfId="176" priority="151" operator="equal">
      <formula>"Passed"</formula>
    </cfRule>
  </conditionalFormatting>
  <conditionalFormatting sqref="B2643:B2644 B2680:B2681">
    <cfRule type="cellIs" dxfId="175" priority="149" operator="equal">
      <formula>0</formula>
    </cfRule>
  </conditionalFormatting>
  <conditionalFormatting sqref="N2729:O2734 F2732:I2734 F2737:H2737 J2741:K2741 C2740:C2742 I2737:I2742 L2728:L2734 C2737:C2738 J2728:K2729 M2737:N2737 N2727:O2727 D2716:D2717 B2716 C2721:C2735 N2728 F2727:H2727 G2728:I2728 G2729:G2731 F2728:F2731 C2743:D2749 F2743:G2749 N2766:O2771 F2774:H2774 J2778:K2778 C2777:C2779 I2774:I2779 L2765:L2771 C2774:C2775 J2765:K2766 M2774:N2774 N2764:O2764 D2753:D2754 B2753 C2758:C2772 N2765 F2765:F2768 F2764:H2764 G2765:I2765 G2766:G2768 F2780:G2786 C2780:D2786 F2769:I2771">
    <cfRule type="containsText" dxfId="174" priority="147" stopIfTrue="1" operator="containsText" text="f'k{kk foHkkx jktLFkku">
      <formula>NOT(ISERROR(SEARCH("f'k{kk foHkkx jktLFkku",B2716)))</formula>
    </cfRule>
    <cfRule type="containsText" dxfId="173" priority="148" stopIfTrue="1" operator="containsText" text="iw.kkZad">
      <formula>NOT(ISERROR(SEARCH("iw.kkZad",B2716)))</formula>
    </cfRule>
  </conditionalFormatting>
  <conditionalFormatting sqref="D2743:D2749 F2744:G2746 F2781:G2783 D2780:D2786">
    <cfRule type="cellIs" dxfId="172" priority="145" stopIfTrue="1" operator="equal">
      <formula>1800</formula>
    </cfRule>
    <cfRule type="cellIs" dxfId="171" priority="146" stopIfTrue="1" operator="equal">
      <formula>200</formula>
    </cfRule>
  </conditionalFormatting>
  <conditionalFormatting sqref="N2729:O2734 F2732:I2734 F2737:H2737 J2741:K2741 C2740:C2742 I2737:I2742 L2728:L2734 C2737:C2738 J2728:K2729 M2737:N2737 N2727:O2727 D2716:D2717 B2716 C2721:C2735 N2728 F2727:H2727 G2728:I2728 G2729:G2731 F2728:F2731 C2743:D2749 F2743:G2749 N2766:O2771 F2774:H2774 J2778:K2778 C2777:C2779 I2774:I2779 L2765:L2771 C2774:C2775 J2765:K2766 M2774:N2774 N2764:O2764 D2753:D2754 B2753 C2758:C2772 N2765 F2765:F2768 F2764:H2764 G2765:I2765 G2766:G2768 F2780:G2786 C2780:D2786 F2769:I2771">
    <cfRule type="containsText" dxfId="170" priority="144" stopIfTrue="1" operator="containsText" text="dsoy jktdh; fo|ky;ksa esa iz;ksx gsrq fu%'kqYd">
      <formula>NOT(ISERROR(SEARCH("dsoy jktdh; fo|ky;ksa esa iz;ksx gsrq fu%'kqYd",B2716)))</formula>
    </cfRule>
  </conditionalFormatting>
  <conditionalFormatting sqref="F2740:H2742 F2777:H2779">
    <cfRule type="cellIs" dxfId="169" priority="143" operator="equal">
      <formula>"0/100"</formula>
    </cfRule>
  </conditionalFormatting>
  <conditionalFormatting sqref="I2740:I2742 I2777:I2779">
    <cfRule type="cellIs" dxfId="168" priority="142" operator="equal">
      <formula>"E"</formula>
    </cfRule>
  </conditionalFormatting>
  <conditionalFormatting sqref="N2736 N2773">
    <cfRule type="cellIs" dxfId="167" priority="140" operator="equal">
      <formula>"Promoted"</formula>
    </cfRule>
    <cfRule type="cellIs" dxfId="166" priority="141" operator="equal">
      <formula>"Passed"</formula>
    </cfRule>
  </conditionalFormatting>
  <conditionalFormatting sqref="B2716:B2717 B2753:B2754">
    <cfRule type="cellIs" dxfId="165" priority="139" operator="equal">
      <formula>0</formula>
    </cfRule>
  </conditionalFormatting>
  <conditionalFormatting sqref="N2802:O2807 F2805:I2807 F2810:H2810 J2814:K2814 C2813:C2815 I2810:I2815 L2801:L2807 C2810:C2811 J2801:K2802 M2810:N2810 N2800:O2800 D2789:D2790 B2789 C2794:C2808 N2801 F2800:H2800 G2801:I2801 G2802:G2804 F2801:F2804 C2816:D2822 F2816:G2822 N2839:O2844 F2847:H2847 J2851:K2851 C2850:C2852 I2847:I2852 L2838:L2844 C2847:C2848 J2838:K2839 M2847:N2847 N2837:O2837 D2826:D2827 B2826 C2831:C2845 N2838 F2838:F2841 F2837:H2837 G2838:I2838 G2839:G2841 F2853:G2859 C2853:D2859 F2842:I2844">
    <cfRule type="containsText" dxfId="164" priority="137" stopIfTrue="1" operator="containsText" text="f'k{kk foHkkx jktLFkku">
      <formula>NOT(ISERROR(SEARCH("f'k{kk foHkkx jktLFkku",B2789)))</formula>
    </cfRule>
    <cfRule type="containsText" dxfId="163" priority="138" stopIfTrue="1" operator="containsText" text="iw.kkZad">
      <formula>NOT(ISERROR(SEARCH("iw.kkZad",B2789)))</formula>
    </cfRule>
  </conditionalFormatting>
  <conditionalFormatting sqref="D2816:D2822 F2817:G2819 F2854:G2856 D2853:D2859">
    <cfRule type="cellIs" dxfId="162" priority="135" stopIfTrue="1" operator="equal">
      <formula>1800</formula>
    </cfRule>
    <cfRule type="cellIs" dxfId="161" priority="136" stopIfTrue="1" operator="equal">
      <formula>200</formula>
    </cfRule>
  </conditionalFormatting>
  <conditionalFormatting sqref="N2802:O2807 F2805:I2807 F2810:H2810 J2814:K2814 C2813:C2815 I2810:I2815 L2801:L2807 C2810:C2811 J2801:K2802 M2810:N2810 N2800:O2800 D2789:D2790 B2789 C2794:C2808 N2801 F2800:H2800 G2801:I2801 G2802:G2804 F2801:F2804 C2816:D2822 F2816:G2822 N2839:O2844 F2847:H2847 J2851:K2851 C2850:C2852 I2847:I2852 L2838:L2844 C2847:C2848 J2838:K2839 M2847:N2847 N2837:O2837 D2826:D2827 B2826 C2831:C2845 N2838 F2838:F2841 F2837:H2837 G2838:I2838 G2839:G2841 F2853:G2859 C2853:D2859 F2842:I2844">
    <cfRule type="containsText" dxfId="160" priority="134" stopIfTrue="1" operator="containsText" text="dsoy jktdh; fo|ky;ksa esa iz;ksx gsrq fu%'kqYd">
      <formula>NOT(ISERROR(SEARCH("dsoy jktdh; fo|ky;ksa esa iz;ksx gsrq fu%'kqYd",B2789)))</formula>
    </cfRule>
  </conditionalFormatting>
  <conditionalFormatting sqref="F2813:H2815 F2850:H2852">
    <cfRule type="cellIs" dxfId="159" priority="133" operator="equal">
      <formula>"0/100"</formula>
    </cfRule>
  </conditionalFormatting>
  <conditionalFormatting sqref="I2813:I2815 I2850:I2852">
    <cfRule type="cellIs" dxfId="158" priority="132" operator="equal">
      <formula>"E"</formula>
    </cfRule>
  </conditionalFormatting>
  <conditionalFormatting sqref="N2809 N2846">
    <cfRule type="cellIs" dxfId="157" priority="130" operator="equal">
      <formula>"Promoted"</formula>
    </cfRule>
    <cfRule type="cellIs" dxfId="156" priority="131" operator="equal">
      <formula>"Passed"</formula>
    </cfRule>
  </conditionalFormatting>
  <conditionalFormatting sqref="B2789:B2790 B2826:B2827">
    <cfRule type="cellIs" dxfId="155" priority="129" operator="equal">
      <formula>0</formula>
    </cfRule>
  </conditionalFormatting>
  <conditionalFormatting sqref="N2876:O2881 F2879:I2881 F2884:H2884 J2888:K2888 C2887:C2889 I2884:I2889 L2875:L2881 C2884:C2885 J2875:K2876 M2884:N2884 N2874:O2874 D2863:D2864 B2863 C2868:C2882 N2875 F2874:H2874 G2875:I2875 G2876:G2878 F2875:F2878 C2890:D2896 F2890:G2896 N2913:O2918 F2921:H2921 J2925:K2925 C2924:C2926 I2921:I2926 L2912:L2918 C2921:C2922 J2912:K2913 M2921:N2921 N2911:O2911 D2900:D2901 B2900 C2905:C2919 N2912 F2912:F2915 F2911:H2911 G2912:I2912 G2913:G2915 F2927:G2933 C2927:D2933 F2916:I2918">
    <cfRule type="containsText" dxfId="154" priority="127" stopIfTrue="1" operator="containsText" text="f'k{kk foHkkx jktLFkku">
      <formula>NOT(ISERROR(SEARCH("f'k{kk foHkkx jktLFkku",B2863)))</formula>
    </cfRule>
    <cfRule type="containsText" dxfId="153" priority="128" stopIfTrue="1" operator="containsText" text="iw.kkZad">
      <formula>NOT(ISERROR(SEARCH("iw.kkZad",B2863)))</formula>
    </cfRule>
  </conditionalFormatting>
  <conditionalFormatting sqref="D2890:D2896 F2891:G2893 F2928:G2930 D2927:D2933">
    <cfRule type="cellIs" dxfId="152" priority="125" stopIfTrue="1" operator="equal">
      <formula>1800</formula>
    </cfRule>
    <cfRule type="cellIs" dxfId="151" priority="126" stopIfTrue="1" operator="equal">
      <formula>200</formula>
    </cfRule>
  </conditionalFormatting>
  <conditionalFormatting sqref="N2876:O2881 F2879:I2881 F2884:H2884 J2888:K2888 C2887:C2889 I2884:I2889 L2875:L2881 C2884:C2885 J2875:K2876 M2884:N2884 N2874:O2874 D2863:D2864 B2863 C2868:C2882 N2875 F2874:H2874 G2875:I2875 G2876:G2878 F2875:F2878 C2890:D2896 F2890:G2896 N2913:O2918 F2921:H2921 J2925:K2925 C2924:C2926 I2921:I2926 L2912:L2918 C2921:C2922 J2912:K2913 M2921:N2921 N2911:O2911 D2900:D2901 B2900 C2905:C2919 N2912 F2912:F2915 F2911:H2911 G2912:I2912 G2913:G2915 F2927:G2933 C2927:D2933 F2916:I2918">
    <cfRule type="containsText" dxfId="150" priority="124" stopIfTrue="1" operator="containsText" text="dsoy jktdh; fo|ky;ksa esa iz;ksx gsrq fu%'kqYd">
      <formula>NOT(ISERROR(SEARCH("dsoy jktdh; fo|ky;ksa esa iz;ksx gsrq fu%'kqYd",B2863)))</formula>
    </cfRule>
  </conditionalFormatting>
  <conditionalFormatting sqref="F2887:H2889 F2924:H2926">
    <cfRule type="cellIs" dxfId="149" priority="123" operator="equal">
      <formula>"0/100"</formula>
    </cfRule>
  </conditionalFormatting>
  <conditionalFormatting sqref="I2887:I2889 I2924:I2926">
    <cfRule type="cellIs" dxfId="148" priority="122" operator="equal">
      <formula>"E"</formula>
    </cfRule>
  </conditionalFormatting>
  <conditionalFormatting sqref="N2883 N2920">
    <cfRule type="cellIs" dxfId="147" priority="120" operator="equal">
      <formula>"Promoted"</formula>
    </cfRule>
    <cfRule type="cellIs" dxfId="146" priority="121" operator="equal">
      <formula>"Passed"</formula>
    </cfRule>
  </conditionalFormatting>
  <conditionalFormatting sqref="B2863:B2864 B2900:B2901">
    <cfRule type="cellIs" dxfId="145" priority="119" operator="equal">
      <formula>0</formula>
    </cfRule>
  </conditionalFormatting>
  <conditionalFormatting sqref="N2949:O2954 F2952:I2954 F2957:H2957 J2961:K2961 C2960:C2962 I2957:I2962 L2948:L2954 C2957:C2958 J2948:K2949 M2957:N2957 N2947:O2947 D2936:D2937 B2936 C2941:C2955 N2948 F2947:H2947 G2948:I2948 G2949:G2951 F2948:F2951 C2963:D2969 F2963:G2969 N2986:O2991 F2994:H2994 J2998:K2998 C2997:C2999 I2994:I2999 L2985:L2991 C2994:C2995 J2985:K2986 M2994:N2994 N2984:O2984 D2973:D2974 B2973 C2978:C2992 N2985 F2985:F2988 F2984:H2984 G2985:I2985 G2986:G2988 F3000:G3006 C3000:D3006 F2989:I2991">
    <cfRule type="containsText" dxfId="144" priority="117" stopIfTrue="1" operator="containsText" text="f'k{kk foHkkx jktLFkku">
      <formula>NOT(ISERROR(SEARCH("f'k{kk foHkkx jktLFkku",B2936)))</formula>
    </cfRule>
    <cfRule type="containsText" dxfId="143" priority="118" stopIfTrue="1" operator="containsText" text="iw.kkZad">
      <formula>NOT(ISERROR(SEARCH("iw.kkZad",B2936)))</formula>
    </cfRule>
  </conditionalFormatting>
  <conditionalFormatting sqref="D2963:D2969 F2964:G2966 F3001:G3003 D3000:D3006">
    <cfRule type="cellIs" dxfId="142" priority="115" stopIfTrue="1" operator="equal">
      <formula>1800</formula>
    </cfRule>
    <cfRule type="cellIs" dxfId="141" priority="116" stopIfTrue="1" operator="equal">
      <formula>200</formula>
    </cfRule>
  </conditionalFormatting>
  <conditionalFormatting sqref="N2949:O2954 F2952:I2954 F2957:H2957 J2961:K2961 C2960:C2962 I2957:I2962 L2948:L2954 C2957:C2958 J2948:K2949 M2957:N2957 N2947:O2947 D2936:D2937 B2936 C2941:C2955 N2948 F2947:H2947 G2948:I2948 G2949:G2951 F2948:F2951 C2963:D2969 F2963:G2969 N2986:O2991 F2994:H2994 J2998:K2998 C2997:C2999 I2994:I2999 L2985:L2991 C2994:C2995 J2985:K2986 M2994:N2994 N2984:O2984 D2973:D2974 B2973 C2978:C2992 N2985 F2985:F2988 F2984:H2984 G2985:I2985 G2986:G2988 F3000:G3006 C3000:D3006 F2989:I2991">
    <cfRule type="containsText" dxfId="140" priority="114" stopIfTrue="1" operator="containsText" text="dsoy jktdh; fo|ky;ksa esa iz;ksx gsrq fu%'kqYd">
      <formula>NOT(ISERROR(SEARCH("dsoy jktdh; fo|ky;ksa esa iz;ksx gsrq fu%'kqYd",B2936)))</formula>
    </cfRule>
  </conditionalFormatting>
  <conditionalFormatting sqref="F2960:H2962 F2997:H2999">
    <cfRule type="cellIs" dxfId="139" priority="113" operator="equal">
      <formula>"0/100"</formula>
    </cfRule>
  </conditionalFormatting>
  <conditionalFormatting sqref="I2960:I2962 I2997:I2999">
    <cfRule type="cellIs" dxfId="138" priority="112" operator="equal">
      <formula>"E"</formula>
    </cfRule>
  </conditionalFormatting>
  <conditionalFormatting sqref="N2956 N2993">
    <cfRule type="cellIs" dxfId="137" priority="110" operator="equal">
      <formula>"Promoted"</formula>
    </cfRule>
    <cfRule type="cellIs" dxfId="136" priority="111" operator="equal">
      <formula>"Passed"</formula>
    </cfRule>
  </conditionalFormatting>
  <conditionalFormatting sqref="B2936:B2937 B2973:B2974">
    <cfRule type="cellIs" dxfId="135" priority="109" operator="equal">
      <formula>0</formula>
    </cfRule>
  </conditionalFormatting>
  <conditionalFormatting sqref="N3022:O3027 F3025:I3027 F3030:H3030 J3034:K3034 C3033:C3035 I3030:I3035 L3021:L3027 C3030:C3031 J3021:K3022 M3030:N3030 N3020:O3020 D3009:D3010 B3009 C3014:C3028 N3021 F3020:H3020 G3021:I3021 G3022:G3024 F3021:F3024 C3036:D3042 F3036:G3042 N3059:O3064 F3067:H3067 J3071:K3071 C3070:C3072 I3067:I3072 L3058:L3064 C3067:C3068 J3058:K3059 M3067:N3067 N3057:O3057 D3046:D3047 B3046 C3051:C3065 N3058 F3058:F3061 F3057:H3057 G3058:I3058 G3059:G3061 F3073:G3079 C3073:D3079 F3062:I3064">
    <cfRule type="containsText" dxfId="134" priority="107" stopIfTrue="1" operator="containsText" text="f'k{kk foHkkx jktLFkku">
      <formula>NOT(ISERROR(SEARCH("f'k{kk foHkkx jktLFkku",B3009)))</formula>
    </cfRule>
    <cfRule type="containsText" dxfId="133" priority="108" stopIfTrue="1" operator="containsText" text="iw.kkZad">
      <formula>NOT(ISERROR(SEARCH("iw.kkZad",B3009)))</formula>
    </cfRule>
  </conditionalFormatting>
  <conditionalFormatting sqref="D3036:D3042 F3037:G3039 F3074:G3076 D3073:D3079">
    <cfRule type="cellIs" dxfId="132" priority="105" stopIfTrue="1" operator="equal">
      <formula>1800</formula>
    </cfRule>
    <cfRule type="cellIs" dxfId="131" priority="106" stopIfTrue="1" operator="equal">
      <formula>200</formula>
    </cfRule>
  </conditionalFormatting>
  <conditionalFormatting sqref="N3022:O3027 F3025:I3027 F3030:H3030 J3034:K3034 C3033:C3035 I3030:I3035 L3021:L3027 C3030:C3031 J3021:K3022 M3030:N3030 N3020:O3020 D3009:D3010 B3009 C3014:C3028 N3021 F3020:H3020 G3021:I3021 G3022:G3024 F3021:F3024 C3036:D3042 F3036:G3042 N3059:O3064 F3067:H3067 J3071:K3071 C3070:C3072 I3067:I3072 L3058:L3064 C3067:C3068 J3058:K3059 M3067:N3067 N3057:O3057 D3046:D3047 B3046 C3051:C3065 N3058 F3058:F3061 F3057:H3057 G3058:I3058 G3059:G3061 F3073:G3079 C3073:D3079 F3062:I3064">
    <cfRule type="containsText" dxfId="130" priority="104" stopIfTrue="1" operator="containsText" text="dsoy jktdh; fo|ky;ksa esa iz;ksx gsrq fu%'kqYd">
      <formula>NOT(ISERROR(SEARCH("dsoy jktdh; fo|ky;ksa esa iz;ksx gsrq fu%'kqYd",B3009)))</formula>
    </cfRule>
  </conditionalFormatting>
  <conditionalFormatting sqref="F3033:H3035 F3070:H3072">
    <cfRule type="cellIs" dxfId="129" priority="103" operator="equal">
      <formula>"0/100"</formula>
    </cfRule>
  </conditionalFormatting>
  <conditionalFormatting sqref="I3033:I3035 I3070:I3072">
    <cfRule type="cellIs" dxfId="128" priority="102" operator="equal">
      <formula>"E"</formula>
    </cfRule>
  </conditionalFormatting>
  <conditionalFormatting sqref="N3029 N3066">
    <cfRule type="cellIs" dxfId="127" priority="100" operator="equal">
      <formula>"Promoted"</formula>
    </cfRule>
    <cfRule type="cellIs" dxfId="126" priority="101" operator="equal">
      <formula>"Passed"</formula>
    </cfRule>
  </conditionalFormatting>
  <conditionalFormatting sqref="B3009:B3010 B3046:B3047">
    <cfRule type="cellIs" dxfId="125" priority="99" operator="equal">
      <formula>0</formula>
    </cfRule>
  </conditionalFormatting>
  <conditionalFormatting sqref="N3096:O3101 F3099:I3101 F3104:H3104 J3108:K3108 C3107:C3109 I3104:I3109 L3095:L3101 C3104:C3105 J3095:K3096 M3104:N3104 N3094:O3094 D3083:D3084 B3083 C3088:C3102 N3095 F3094:H3094 G3095:I3095 G3096:G3098 F3095:F3098 C3110:D3116 F3110:G3116 N3133:O3138 F3141:H3141 J3145:K3145 C3144:C3146 I3141:I3146 L3132:L3138 C3141:C3142 J3132:K3133 M3141:N3141 N3131:O3131 D3120:D3121 B3120 C3125:C3139 N3132 F3132:F3135 F3131:H3131 G3132:I3132 G3133:G3135 F3147:G3153 C3147:D3153 F3136:I3138">
    <cfRule type="containsText" dxfId="124" priority="97" stopIfTrue="1" operator="containsText" text="f'k{kk foHkkx jktLFkku">
      <formula>NOT(ISERROR(SEARCH("f'k{kk foHkkx jktLFkku",B3083)))</formula>
    </cfRule>
    <cfRule type="containsText" dxfId="123" priority="98" stopIfTrue="1" operator="containsText" text="iw.kkZad">
      <formula>NOT(ISERROR(SEARCH("iw.kkZad",B3083)))</formula>
    </cfRule>
  </conditionalFormatting>
  <conditionalFormatting sqref="D3110:D3116 F3111:G3113 F3148:G3150 D3147:D3153">
    <cfRule type="cellIs" dxfId="122" priority="95" stopIfTrue="1" operator="equal">
      <formula>1800</formula>
    </cfRule>
    <cfRule type="cellIs" dxfId="121" priority="96" stopIfTrue="1" operator="equal">
      <formula>200</formula>
    </cfRule>
  </conditionalFormatting>
  <conditionalFormatting sqref="N3096:O3101 F3099:I3101 F3104:H3104 J3108:K3108 C3107:C3109 I3104:I3109 L3095:L3101 C3104:C3105 J3095:K3096 M3104:N3104 N3094:O3094 D3083:D3084 B3083 C3088:C3102 N3095 F3094:H3094 G3095:I3095 G3096:G3098 F3095:F3098 C3110:D3116 F3110:G3116 N3133:O3138 F3141:H3141 J3145:K3145 C3144:C3146 I3141:I3146 L3132:L3138 C3141:C3142 J3132:K3133 M3141:N3141 N3131:O3131 D3120:D3121 B3120 C3125:C3139 N3132 F3132:F3135 F3131:H3131 G3132:I3132 G3133:G3135 F3147:G3153 C3147:D3153 F3136:I3138">
    <cfRule type="containsText" dxfId="120" priority="94" stopIfTrue="1" operator="containsText" text="dsoy jktdh; fo|ky;ksa esa iz;ksx gsrq fu%'kqYd">
      <formula>NOT(ISERROR(SEARCH("dsoy jktdh; fo|ky;ksa esa iz;ksx gsrq fu%'kqYd",B3083)))</formula>
    </cfRule>
  </conditionalFormatting>
  <conditionalFormatting sqref="F3107:H3109 F3144:H3146">
    <cfRule type="cellIs" dxfId="119" priority="93" operator="equal">
      <formula>"0/100"</formula>
    </cfRule>
  </conditionalFormatting>
  <conditionalFormatting sqref="I3107:I3109 I3144:I3146">
    <cfRule type="cellIs" dxfId="118" priority="92" operator="equal">
      <formula>"E"</formula>
    </cfRule>
  </conditionalFormatting>
  <conditionalFormatting sqref="N3103 N3140">
    <cfRule type="cellIs" dxfId="117" priority="90" operator="equal">
      <formula>"Promoted"</formula>
    </cfRule>
    <cfRule type="cellIs" dxfId="116" priority="91" operator="equal">
      <formula>"Passed"</formula>
    </cfRule>
  </conditionalFormatting>
  <conditionalFormatting sqref="B3083:B3084 B3120:B3121">
    <cfRule type="cellIs" dxfId="115" priority="89" operator="equal">
      <formula>0</formula>
    </cfRule>
  </conditionalFormatting>
  <conditionalFormatting sqref="N3169:O3174 F3172:I3174 F3177:H3177 J3181:K3181 C3180:C3182 I3177:I3182 L3168:L3174 C3177:C3178 J3168:K3169 M3177:N3177 N3167:O3167 D3156:D3157 B3156 C3161:C3175 N3168 F3167:H3167 G3168:I3168 G3169:G3171 F3168:F3171 C3183:D3189 F3183:G3189 N3206:O3211 F3214:H3214 J3218:K3218 C3217:C3219 I3214:I3219 L3205:L3211 C3214:C3215 J3205:K3206 M3214:N3214 N3204:O3204 D3193:D3194 B3193 C3198:C3212 N3205 F3205:F3208 F3204:H3204 G3205:I3205 G3206:G3208 F3220:G3226 C3220:D3226 F3209:I3211">
    <cfRule type="containsText" dxfId="114" priority="87" stopIfTrue="1" operator="containsText" text="f'k{kk foHkkx jktLFkku">
      <formula>NOT(ISERROR(SEARCH("f'k{kk foHkkx jktLFkku",B3156)))</formula>
    </cfRule>
    <cfRule type="containsText" dxfId="113" priority="88" stopIfTrue="1" operator="containsText" text="iw.kkZad">
      <formula>NOT(ISERROR(SEARCH("iw.kkZad",B3156)))</formula>
    </cfRule>
  </conditionalFormatting>
  <conditionalFormatting sqref="D3183:D3189 F3184:G3186 F3221:G3223 D3220:D3226">
    <cfRule type="cellIs" dxfId="112" priority="85" stopIfTrue="1" operator="equal">
      <formula>1800</formula>
    </cfRule>
    <cfRule type="cellIs" dxfId="111" priority="86" stopIfTrue="1" operator="equal">
      <formula>200</formula>
    </cfRule>
  </conditionalFormatting>
  <conditionalFormatting sqref="N3169:O3174 F3172:I3174 F3177:H3177 J3181:K3181 C3180:C3182 I3177:I3182 L3168:L3174 C3177:C3178 J3168:K3169 M3177:N3177 N3167:O3167 D3156:D3157 B3156 C3161:C3175 N3168 F3167:H3167 G3168:I3168 G3169:G3171 F3168:F3171 C3183:D3189 F3183:G3189 N3206:O3211 F3214:H3214 J3218:K3218 C3217:C3219 I3214:I3219 L3205:L3211 C3214:C3215 J3205:K3206 M3214:N3214 N3204:O3204 D3193:D3194 B3193 C3198:C3212 N3205 F3205:F3208 F3204:H3204 G3205:I3205 G3206:G3208 F3220:G3226 C3220:D3226 F3209:I3211">
    <cfRule type="containsText" dxfId="110" priority="84" stopIfTrue="1" operator="containsText" text="dsoy jktdh; fo|ky;ksa esa iz;ksx gsrq fu%'kqYd">
      <formula>NOT(ISERROR(SEARCH("dsoy jktdh; fo|ky;ksa esa iz;ksx gsrq fu%'kqYd",B3156)))</formula>
    </cfRule>
  </conditionalFormatting>
  <conditionalFormatting sqref="F3180:H3182 F3217:H3219">
    <cfRule type="cellIs" dxfId="109" priority="83" operator="equal">
      <formula>"0/100"</formula>
    </cfRule>
  </conditionalFormatting>
  <conditionalFormatting sqref="I3180:I3182 I3217:I3219">
    <cfRule type="cellIs" dxfId="108" priority="82" operator="equal">
      <formula>"E"</formula>
    </cfRule>
  </conditionalFormatting>
  <conditionalFormatting sqref="N3176 N3213">
    <cfRule type="cellIs" dxfId="107" priority="80" operator="equal">
      <formula>"Promoted"</formula>
    </cfRule>
    <cfRule type="cellIs" dxfId="106" priority="81" operator="equal">
      <formula>"Passed"</formula>
    </cfRule>
  </conditionalFormatting>
  <conditionalFormatting sqref="B3156:B3157 B3193:B3194">
    <cfRule type="cellIs" dxfId="105" priority="79" operator="equal">
      <formula>0</formula>
    </cfRule>
  </conditionalFormatting>
  <conditionalFormatting sqref="N3242:O3247 F3245:I3247 F3250:H3250 J3254:K3254 C3253:C3255 I3250:I3255 L3241:L3247 C3250:C3251 J3241:K3242 M3250:N3250 N3240:O3240 D3229:D3230 B3229 C3234:C3248 N3241 F3240:H3240 G3241:I3241 G3242:G3244 F3241:F3244 C3256:D3262 F3256:G3262 N3279:O3284 F3287:H3287 J3291:K3291 C3290:C3292 I3287:I3292 L3278:L3284 C3287:C3288 J3278:K3279 M3287:N3287 N3277:O3277 D3266:D3267 B3266 C3271:C3285 N3278 F3278:F3281 F3277:H3277 G3278:I3278 G3279:G3281 F3293:G3299 C3293:D3299 F3282:I3284">
    <cfRule type="containsText" dxfId="104" priority="77" stopIfTrue="1" operator="containsText" text="f'k{kk foHkkx jktLFkku">
      <formula>NOT(ISERROR(SEARCH("f'k{kk foHkkx jktLFkku",B3229)))</formula>
    </cfRule>
    <cfRule type="containsText" dxfId="103" priority="78" stopIfTrue="1" operator="containsText" text="iw.kkZad">
      <formula>NOT(ISERROR(SEARCH("iw.kkZad",B3229)))</formula>
    </cfRule>
  </conditionalFormatting>
  <conditionalFormatting sqref="D3256:D3262 F3257:G3259 F3294:G3296 D3293:D3299">
    <cfRule type="cellIs" dxfId="102" priority="75" stopIfTrue="1" operator="equal">
      <formula>1800</formula>
    </cfRule>
    <cfRule type="cellIs" dxfId="101" priority="76" stopIfTrue="1" operator="equal">
      <formula>200</formula>
    </cfRule>
  </conditionalFormatting>
  <conditionalFormatting sqref="N3242:O3247 F3245:I3247 F3250:H3250 J3254:K3254 C3253:C3255 I3250:I3255 L3241:L3247 C3250:C3251 J3241:K3242 M3250:N3250 N3240:O3240 D3229:D3230 B3229 C3234:C3248 N3241 F3240:H3240 G3241:I3241 G3242:G3244 F3241:F3244 C3256:D3262 F3256:G3262 N3279:O3284 F3287:H3287 J3291:K3291 C3290:C3292 I3287:I3292 L3278:L3284 C3287:C3288 J3278:K3279 M3287:N3287 N3277:O3277 D3266:D3267 B3266 C3271:C3285 N3278 F3278:F3281 F3277:H3277 G3278:I3278 G3279:G3281 F3293:G3299 C3293:D3299 F3282:I3284">
    <cfRule type="containsText" dxfId="100" priority="74" stopIfTrue="1" operator="containsText" text="dsoy jktdh; fo|ky;ksa esa iz;ksx gsrq fu%'kqYd">
      <formula>NOT(ISERROR(SEARCH("dsoy jktdh; fo|ky;ksa esa iz;ksx gsrq fu%'kqYd",B3229)))</formula>
    </cfRule>
  </conditionalFormatting>
  <conditionalFormatting sqref="F3253:H3255 F3290:H3292">
    <cfRule type="cellIs" dxfId="99" priority="73" operator="equal">
      <formula>"0/100"</formula>
    </cfRule>
  </conditionalFormatting>
  <conditionalFormatting sqref="I3253:I3255 I3290:I3292">
    <cfRule type="cellIs" dxfId="98" priority="72" operator="equal">
      <formula>"E"</formula>
    </cfRule>
  </conditionalFormatting>
  <conditionalFormatting sqref="N3249 N3286">
    <cfRule type="cellIs" dxfId="97" priority="70" operator="equal">
      <formula>"Promoted"</formula>
    </cfRule>
    <cfRule type="cellIs" dxfId="96" priority="71" operator="equal">
      <formula>"Passed"</formula>
    </cfRule>
  </conditionalFormatting>
  <conditionalFormatting sqref="B3229:B3230 B3266:B3267">
    <cfRule type="cellIs" dxfId="95" priority="69" operator="equal">
      <formula>0</formula>
    </cfRule>
  </conditionalFormatting>
  <conditionalFormatting sqref="N3316:O3321 F3319:I3321 F3324:H3324 J3328:K3328 C3327:C3329 I3324:I3329 L3315:L3321 C3324:C3325 J3315:K3316 M3324:N3324 N3314:O3314 D3303:D3304 B3303 C3308:C3322 N3315 F3314:H3314 G3315:I3315 G3316:G3318 F3315:F3318 C3330:D3336 F3330:G3336 N3353:O3358 F3361:H3361 J3365:K3365 C3364:C3366 I3361:I3366 L3352:L3358 C3361:C3362 J3352:K3353 M3361:N3361 N3351:O3351 D3340:D3341 B3340 C3345:C3359 N3352 F3352:F3355 F3351:H3351 G3352:I3352 G3353:G3355 F3367:G3373 C3367:D3373 F3356:I3358">
    <cfRule type="containsText" dxfId="94" priority="67" stopIfTrue="1" operator="containsText" text="f'k{kk foHkkx jktLFkku">
      <formula>NOT(ISERROR(SEARCH("f'k{kk foHkkx jktLFkku",B3303)))</formula>
    </cfRule>
    <cfRule type="containsText" dxfId="93" priority="68" stopIfTrue="1" operator="containsText" text="iw.kkZad">
      <formula>NOT(ISERROR(SEARCH("iw.kkZad",B3303)))</formula>
    </cfRule>
  </conditionalFormatting>
  <conditionalFormatting sqref="D3330:D3336 F3331:G3333 F3368:G3370 D3367:D3373">
    <cfRule type="cellIs" dxfId="92" priority="65" stopIfTrue="1" operator="equal">
      <formula>1800</formula>
    </cfRule>
    <cfRule type="cellIs" dxfId="91" priority="66" stopIfTrue="1" operator="equal">
      <formula>200</formula>
    </cfRule>
  </conditionalFormatting>
  <conditionalFormatting sqref="N3316:O3321 F3319:I3321 F3324:H3324 J3328:K3328 C3327:C3329 I3324:I3329 L3315:L3321 C3324:C3325 J3315:K3316 M3324:N3324 N3314:O3314 D3303:D3304 B3303 C3308:C3322 N3315 F3314:H3314 G3315:I3315 G3316:G3318 F3315:F3318 C3330:D3336 F3330:G3336 N3353:O3358 F3361:H3361 J3365:K3365 C3364:C3366 I3361:I3366 L3352:L3358 C3361:C3362 J3352:K3353 M3361:N3361 N3351:O3351 D3340:D3341 B3340 C3345:C3359 N3352 F3352:F3355 F3351:H3351 G3352:I3352 G3353:G3355 F3367:G3373 C3367:D3373 F3356:I3358">
    <cfRule type="containsText" dxfId="90" priority="64" stopIfTrue="1" operator="containsText" text="dsoy jktdh; fo|ky;ksa esa iz;ksx gsrq fu%'kqYd">
      <formula>NOT(ISERROR(SEARCH("dsoy jktdh; fo|ky;ksa esa iz;ksx gsrq fu%'kqYd",B3303)))</formula>
    </cfRule>
  </conditionalFormatting>
  <conditionalFormatting sqref="F3327:H3329 F3364:H3366">
    <cfRule type="cellIs" dxfId="89" priority="63" operator="equal">
      <formula>"0/100"</formula>
    </cfRule>
  </conditionalFormatting>
  <conditionalFormatting sqref="I3327:I3329 I3364:I3366">
    <cfRule type="cellIs" dxfId="88" priority="62" operator="equal">
      <formula>"E"</formula>
    </cfRule>
  </conditionalFormatting>
  <conditionalFormatting sqref="N3323 N3360">
    <cfRule type="cellIs" dxfId="87" priority="60" operator="equal">
      <formula>"Promoted"</formula>
    </cfRule>
    <cfRule type="cellIs" dxfId="86" priority="61" operator="equal">
      <formula>"Passed"</formula>
    </cfRule>
  </conditionalFormatting>
  <conditionalFormatting sqref="B3303:B3304 B3340:B3341">
    <cfRule type="cellIs" dxfId="85" priority="59" operator="equal">
      <formula>0</formula>
    </cfRule>
  </conditionalFormatting>
  <conditionalFormatting sqref="N3389:O3394 F3392:I3394 F3397:H3397 J3401:K3401 C3400:C3402 I3397:I3402 L3388:L3394 C3397:C3398 J3388:K3389 M3397:N3397 N3387:O3387 D3376:D3377 B3376 C3381:C3395 N3388 F3387:H3387 G3388:I3388 G3389:G3391 F3388:F3391 C3403:D3409 F3403:G3409 N3426:O3431 F3434:H3434 J3438:K3438 C3437:C3439 I3434:I3439 L3425:L3431 C3434:C3435 J3425:K3426 M3434:N3434 N3424:O3424 D3413:D3414 B3413 C3418:C3432 N3425 F3425:F3428 G3425:I3425 G3426:G3428 F3440:G3446 C3440:D3446 F3429:I3431 F3424:H3424">
    <cfRule type="containsText" dxfId="84" priority="57" stopIfTrue="1" operator="containsText" text="f'k{kk foHkkx jktLFkku">
      <formula>NOT(ISERROR(SEARCH("f'k{kk foHkkx jktLFkku",B3376)))</formula>
    </cfRule>
    <cfRule type="containsText" dxfId="83" priority="58" stopIfTrue="1" operator="containsText" text="iw.kkZad">
      <formula>NOT(ISERROR(SEARCH("iw.kkZad",B3376)))</formula>
    </cfRule>
  </conditionalFormatting>
  <conditionalFormatting sqref="D3403:D3409 F3404:G3406 F3441:G3443 D3440:D3446">
    <cfRule type="cellIs" dxfId="82" priority="55" stopIfTrue="1" operator="equal">
      <formula>1800</formula>
    </cfRule>
    <cfRule type="cellIs" dxfId="81" priority="56" stopIfTrue="1" operator="equal">
      <formula>200</formula>
    </cfRule>
  </conditionalFormatting>
  <conditionalFormatting sqref="N3389:O3394 F3392:I3394 F3397:H3397 J3401:K3401 C3400:C3402 I3397:I3402 L3388:L3394 C3397:C3398 J3388:K3389 M3397:N3397 N3387:O3387 D3376:D3377 B3376 C3381:C3395 N3388 F3387:H3387 G3388:I3388 G3389:G3391 F3388:F3391 C3403:D3409 F3403:G3409 N3426:O3431 F3434:H3434 J3438:K3438 C3437:C3439 I3434:I3439 L3425:L3431 C3434:C3435 J3425:K3426 M3434:N3434 N3424:O3424 D3413:D3414 B3413 C3418:C3432 N3425 F3425:F3428 G3425:I3425 G3426:G3428 F3440:G3446 C3440:D3446 F3429:I3431 F3424:H3424">
    <cfRule type="containsText" dxfId="80" priority="54" stopIfTrue="1" operator="containsText" text="dsoy jktdh; fo|ky;ksa esa iz;ksx gsrq fu%'kqYd">
      <formula>NOT(ISERROR(SEARCH("dsoy jktdh; fo|ky;ksa esa iz;ksx gsrq fu%'kqYd",B3376)))</formula>
    </cfRule>
  </conditionalFormatting>
  <conditionalFormatting sqref="F3400:H3402 F3437:H3439">
    <cfRule type="cellIs" dxfId="79" priority="53" operator="equal">
      <formula>"0/100"</formula>
    </cfRule>
  </conditionalFormatting>
  <conditionalFormatting sqref="I3400:I3402 I3437:I3439">
    <cfRule type="cellIs" dxfId="78" priority="52" operator="equal">
      <formula>"E"</formula>
    </cfRule>
  </conditionalFormatting>
  <conditionalFormatting sqref="N3396 N3433">
    <cfRule type="cellIs" dxfId="77" priority="50" operator="equal">
      <formula>"Promoted"</formula>
    </cfRule>
    <cfRule type="cellIs" dxfId="76" priority="51" operator="equal">
      <formula>"Passed"</formula>
    </cfRule>
  </conditionalFormatting>
  <conditionalFormatting sqref="B3376:B3377 B3413:B3414">
    <cfRule type="cellIs" dxfId="75" priority="49" operator="equal">
      <formula>0</formula>
    </cfRule>
  </conditionalFormatting>
  <conditionalFormatting sqref="N3462:O3467 F3465:I3467 F3470:H3470 J3474:K3474 C3473:C3475 I3470:I3475 L3461:L3467 C3470:C3471 J3461:K3462 M3470:N3470 N3460:O3460 D3449:D3450 B3449 C3454:C3468 N3461 F3460:H3460 G3461:I3461 G3462:G3464 F3461:F3464 C3476:D3482 F3476:G3482 N3499:O3504 F3507:H3507 J3511:K3511 C3510:C3512 I3507:I3512 L3498:L3504 C3507:C3508 J3498:K3499 M3507:N3507 N3497:O3497 D3486:D3487 B3486 C3491:C3505 N3498 F3498:F3501 F3497:H3497 G3498:I3498 G3499:G3501 F3513:G3519 C3513:D3519 F3502:I3504">
    <cfRule type="containsText" dxfId="74" priority="47" stopIfTrue="1" operator="containsText" text="f'k{kk foHkkx jktLFkku">
      <formula>NOT(ISERROR(SEARCH("f'k{kk foHkkx jktLFkku",B3449)))</formula>
    </cfRule>
    <cfRule type="containsText" dxfId="73" priority="48" stopIfTrue="1" operator="containsText" text="iw.kkZad">
      <formula>NOT(ISERROR(SEARCH("iw.kkZad",B3449)))</formula>
    </cfRule>
  </conditionalFormatting>
  <conditionalFormatting sqref="D3476:D3482 F3477:G3479 F3514:G3516 D3513:D3519">
    <cfRule type="cellIs" dxfId="72" priority="45" stopIfTrue="1" operator="equal">
      <formula>1800</formula>
    </cfRule>
    <cfRule type="cellIs" dxfId="71" priority="46" stopIfTrue="1" operator="equal">
      <formula>200</formula>
    </cfRule>
  </conditionalFormatting>
  <conditionalFormatting sqref="N3462:O3467 F3465:I3467 F3470:H3470 J3474:K3474 C3473:C3475 I3470:I3475 L3461:L3467 C3470:C3471 J3461:K3462 M3470:N3470 N3460:O3460 D3449:D3450 B3449 C3454:C3468 N3461 F3460:H3460 G3461:I3461 G3462:G3464 F3461:F3464 C3476:D3482 F3476:G3482 N3499:O3504 F3507:H3507 J3511:K3511 C3510:C3512 I3507:I3512 L3498:L3504 C3507:C3508 J3498:K3499 M3507:N3507 N3497:O3497 D3486:D3487 B3486 C3491:C3505 N3498 F3498:F3501 F3497:H3497 G3498:I3498 G3499:G3501 F3513:G3519 C3513:D3519 F3502:I3504">
    <cfRule type="containsText" dxfId="70" priority="44" stopIfTrue="1" operator="containsText" text="dsoy jktdh; fo|ky;ksa esa iz;ksx gsrq fu%'kqYd">
      <formula>NOT(ISERROR(SEARCH("dsoy jktdh; fo|ky;ksa esa iz;ksx gsrq fu%'kqYd",B3449)))</formula>
    </cfRule>
  </conditionalFormatting>
  <conditionalFormatting sqref="F3473:H3475 F3510:H3512">
    <cfRule type="cellIs" dxfId="69" priority="43" operator="equal">
      <formula>"0/100"</formula>
    </cfRule>
  </conditionalFormatting>
  <conditionalFormatting sqref="I3473:I3475 I3510:I3512">
    <cfRule type="cellIs" dxfId="68" priority="42" operator="equal">
      <formula>"E"</formula>
    </cfRule>
  </conditionalFormatting>
  <conditionalFormatting sqref="N3469 N3506">
    <cfRule type="cellIs" dxfId="67" priority="40" operator="equal">
      <formula>"Promoted"</formula>
    </cfRule>
    <cfRule type="cellIs" dxfId="66" priority="41" operator="equal">
      <formula>"Passed"</formula>
    </cfRule>
  </conditionalFormatting>
  <conditionalFormatting sqref="B3449:B3450 B3486:B3487">
    <cfRule type="cellIs" dxfId="65" priority="39" operator="equal">
      <formula>0</formula>
    </cfRule>
  </conditionalFormatting>
  <conditionalFormatting sqref="N3536:O3541 F3539:I3541 F3544:H3544 J3548:K3548 C3547:C3549 I3544:I3549 L3535:L3541 C3544:C3545 J3535:K3536 M3544:N3544 N3534:O3534 D3523:D3524 B3523 C3528:C3542 N3535 F3534:H3534 G3535:I3535 G3536:G3538 F3535:F3538 C3550:D3556 F3550:G3556 N3573:O3578 F3581:H3581 J3585:K3585 C3584:C3586 I3581:I3586 L3572:L3578 C3581:C3582 J3572:K3573 M3581:N3581 N3571:O3571 D3560:D3561 B3560 C3565:C3579 N3572 F3572:F3575 F3571:H3571 G3572:I3572 G3573:G3575 F3587:G3593 C3587:D3593 F3576:I3578">
    <cfRule type="containsText" dxfId="64" priority="37" stopIfTrue="1" operator="containsText" text="f'k{kk foHkkx jktLFkku">
      <formula>NOT(ISERROR(SEARCH("f'k{kk foHkkx jktLFkku",B3523)))</formula>
    </cfRule>
    <cfRule type="containsText" dxfId="63" priority="38" stopIfTrue="1" operator="containsText" text="iw.kkZad">
      <formula>NOT(ISERROR(SEARCH("iw.kkZad",B3523)))</formula>
    </cfRule>
  </conditionalFormatting>
  <conditionalFormatting sqref="D3550:D3556 F3551:G3553 F3588:G3590 D3587:D3593">
    <cfRule type="cellIs" dxfId="62" priority="35" stopIfTrue="1" operator="equal">
      <formula>1800</formula>
    </cfRule>
    <cfRule type="cellIs" dxfId="61" priority="36" stopIfTrue="1" operator="equal">
      <formula>200</formula>
    </cfRule>
  </conditionalFormatting>
  <conditionalFormatting sqref="N3536:O3541 F3539:I3541 F3544:H3544 J3548:K3548 C3547:C3549 I3544:I3549 L3535:L3541 C3544:C3545 J3535:K3536 M3544:N3544 N3534:O3534 D3523:D3524 B3523 C3528:C3542 N3535 F3534:H3534 G3535:I3535 G3536:G3538 F3535:F3538 C3550:D3556 F3550:G3556 N3573:O3578 F3581:H3581 J3585:K3585 C3584:C3586 I3581:I3586 L3572:L3578 C3581:C3582 J3572:K3573 M3581:N3581 N3571:O3571 D3560:D3561 B3560 C3565:C3579 N3572 F3572:F3575 F3571:H3571 G3572:I3572 G3573:G3575 F3587:G3593 C3587:D3593 F3576:I3578">
    <cfRule type="containsText" dxfId="60" priority="34" stopIfTrue="1" operator="containsText" text="dsoy jktdh; fo|ky;ksa esa iz;ksx gsrq fu%'kqYd">
      <formula>NOT(ISERROR(SEARCH("dsoy jktdh; fo|ky;ksa esa iz;ksx gsrq fu%'kqYd",B3523)))</formula>
    </cfRule>
  </conditionalFormatting>
  <conditionalFormatting sqref="F3547:H3549 F3584:H3586">
    <cfRule type="cellIs" dxfId="59" priority="33" operator="equal">
      <formula>"0/100"</formula>
    </cfRule>
  </conditionalFormatting>
  <conditionalFormatting sqref="I3547:I3549 I3584:I3586">
    <cfRule type="cellIs" dxfId="58" priority="32" operator="equal">
      <formula>"E"</formula>
    </cfRule>
  </conditionalFormatting>
  <conditionalFormatting sqref="N3543 N3580">
    <cfRule type="cellIs" dxfId="57" priority="30" operator="equal">
      <formula>"Promoted"</formula>
    </cfRule>
    <cfRule type="cellIs" dxfId="56" priority="31" operator="equal">
      <formula>"Passed"</formula>
    </cfRule>
  </conditionalFormatting>
  <conditionalFormatting sqref="B3523:B3524 B3560:B3561">
    <cfRule type="cellIs" dxfId="55" priority="29" operator="equal">
      <formula>0</formula>
    </cfRule>
  </conditionalFormatting>
  <conditionalFormatting sqref="N3609:O3614 F3612:I3614 F3617:H3617 J3621:K3621 C3620:C3622 I3617:I3622 L3608:L3614 C3617:C3618 J3608:K3609 M3617:N3617 N3607:O3607 D3596:D3597 B3596 C3601:C3615 N3608 F3607:H3607 G3608:I3608 G3609:G3611 F3608:F3611 C3623:D3629 F3623:G3629 N3646:O3651 F3654:H3654 J3658:K3658 C3657:C3659 I3654:I3659 L3645:L3651 C3654:C3655 J3645:K3646 M3654:N3654 N3644:O3644 D3633:D3634 B3633 C3638:C3652 N3645 F3645:F3648 F3644:H3644 G3645:I3645 G3646:G3648 F3660:G3666 C3660:D3666 F3649:I3651">
    <cfRule type="containsText" dxfId="54" priority="27" stopIfTrue="1" operator="containsText" text="f'k{kk foHkkx jktLFkku">
      <formula>NOT(ISERROR(SEARCH("f'k{kk foHkkx jktLFkku",B3596)))</formula>
    </cfRule>
    <cfRule type="containsText" dxfId="53" priority="28" stopIfTrue="1" operator="containsText" text="iw.kkZad">
      <formula>NOT(ISERROR(SEARCH("iw.kkZad",B3596)))</formula>
    </cfRule>
  </conditionalFormatting>
  <conditionalFormatting sqref="D3623:D3629 F3624:G3626 F3661:G3663 D3660:D3666">
    <cfRule type="cellIs" dxfId="52" priority="25" stopIfTrue="1" operator="equal">
      <formula>1800</formula>
    </cfRule>
    <cfRule type="cellIs" dxfId="51" priority="26" stopIfTrue="1" operator="equal">
      <formula>200</formula>
    </cfRule>
  </conditionalFormatting>
  <conditionalFormatting sqref="N3609:O3614 F3612:I3614 F3617:H3617 J3621:K3621 C3620:C3622 I3617:I3622 L3608:L3614 C3617:C3618 J3608:K3609 M3617:N3617 N3607:O3607 D3596:D3597 B3596 C3601:C3615 N3608 F3607:H3607 G3608:I3608 G3609:G3611 F3608:F3611 C3623:D3629 F3623:G3629 N3646:O3651 F3654:H3654 J3658:K3658 C3657:C3659 I3654:I3659 L3645:L3651 C3654:C3655 J3645:K3646 M3654:N3654 N3644:O3644 D3633:D3634 B3633 C3638:C3652 N3645 F3645:F3648 F3644:H3644 G3645:I3645 G3646:G3648 F3660:G3666 C3660:D3666 F3649:I3651">
    <cfRule type="containsText" dxfId="50" priority="24" stopIfTrue="1" operator="containsText" text="dsoy jktdh; fo|ky;ksa esa iz;ksx gsrq fu%'kqYd">
      <formula>NOT(ISERROR(SEARCH("dsoy jktdh; fo|ky;ksa esa iz;ksx gsrq fu%'kqYd",B3596)))</formula>
    </cfRule>
  </conditionalFormatting>
  <conditionalFormatting sqref="F3620:H3622 F3657:H3659">
    <cfRule type="cellIs" dxfId="49" priority="23" operator="equal">
      <formula>"0/100"</formula>
    </cfRule>
  </conditionalFormatting>
  <conditionalFormatting sqref="I3620:I3622 I3657:I3659">
    <cfRule type="cellIs" dxfId="48" priority="22" operator="equal">
      <formula>"E"</formula>
    </cfRule>
  </conditionalFormatting>
  <conditionalFormatting sqref="N3616 N3653">
    <cfRule type="cellIs" dxfId="47" priority="20" operator="equal">
      <formula>"Promoted"</formula>
    </cfRule>
    <cfRule type="cellIs" dxfId="46" priority="21" operator="equal">
      <formula>"Passed"</formula>
    </cfRule>
  </conditionalFormatting>
  <conditionalFormatting sqref="B3596:B3597 B3633:B3634">
    <cfRule type="cellIs" dxfId="45" priority="19" operator="equal">
      <formula>0</formula>
    </cfRule>
  </conditionalFormatting>
  <conditionalFormatting sqref="G87 G124 G160 G197 G234 G271 G307 G344 G380 G417 G454 G491 G527 G564 G600 G637 G674 G711 G747 G784 G820 G857 G894 G931 G967 G1004 G1040 G1077 G1114 G1151 G1187 G1224 G1260 G1297 G1334 G1371 G1407 G1444 G1480 G1517 G1554 G1591 G1627 G1664 G1700">
    <cfRule type="containsText" dxfId="44" priority="17" stopIfTrue="1" operator="containsText" text="f'k{kk foHkkx jktLFkku">
      <formula>NOT(ISERROR(SEARCH("f'k{kk foHkkx jktLFkku",G87)))</formula>
    </cfRule>
    <cfRule type="containsText" dxfId="43" priority="18" stopIfTrue="1" operator="containsText" text="iw.kkZad">
      <formula>NOT(ISERROR(SEARCH("iw.kkZad",G87)))</formula>
    </cfRule>
  </conditionalFormatting>
  <conditionalFormatting sqref="G87 G124 G160 G197 G234 G271 G307 G344 G380 G417 G454 G491 G527 G564 G600 G637 G674 G711 G747 G784 G820 G857 G894 G931 G967 G1004 G1040 G1077 G1114 G1151 G1187 G1224 G1260 G1297 G1334 G1371 G1407 G1444 G1480 G1517 G1554 G1591 G1627 G1664 G1700">
    <cfRule type="containsText" dxfId="42" priority="16" stopIfTrue="1" operator="containsText" text="dsoy jktdh; fo|ky;ksa esa iz;ksx gsrq fu%'kqYd">
      <formula>NOT(ISERROR(SEARCH("dsoy jktdh; fo|ky;ksa esa iz;ksx gsrq fu%'kqYd",G87)))</formula>
    </cfRule>
  </conditionalFormatting>
  <conditionalFormatting sqref="G1737 G1774 G1811 G1847 G1884 G1920 G1957 G1994 G2031 G2067 G2104 G2140 G2177 G2214 G2251 G2287 G2324 G2360 G2397 G2434 G2471 G2507 G2544 G2580 G2617 G2654 G2691 G2727 G2764 G2800 G2837 G2874 G2911 G2947 G2984 G3020">
    <cfRule type="containsText" dxfId="41" priority="14" stopIfTrue="1" operator="containsText" text="f'k{kk foHkkx jktLFkku">
      <formula>NOT(ISERROR(SEARCH("f'k{kk foHkkx jktLFkku",G1737)))</formula>
    </cfRule>
    <cfRule type="containsText" dxfId="40" priority="15" stopIfTrue="1" operator="containsText" text="iw.kkZad">
      <formula>NOT(ISERROR(SEARCH("iw.kkZad",G1737)))</formula>
    </cfRule>
  </conditionalFormatting>
  <conditionalFormatting sqref="G1737 G1774 G1811 G1847 G1884 G1920 G1957 G1994 G2031 G2067 G2104 G2140 G2177 G2214 G2251 G2287 G2324 G2360 G2397 G2434 G2471 G2507 G2544 G2580 G2617 G2654 G2691 G2727 G2764 G2800 G2837 G2874 G2911 G2947 G2984 G3020">
    <cfRule type="containsText" dxfId="39" priority="13" stopIfTrue="1" operator="containsText" text="dsoy jktdh; fo|ky;ksa esa iz;ksx gsrq fu%'kqYd">
      <formula>NOT(ISERROR(SEARCH("dsoy jktdh; fo|ky;ksa esa iz;ksx gsrq fu%'kqYd",G1737)))</formula>
    </cfRule>
  </conditionalFormatting>
  <conditionalFormatting sqref="G3057 G3094 G3131 G3167 G3204 G3240 G3277 G3314 G3351 G3387:H3387">
    <cfRule type="containsText" dxfId="38" priority="11" stopIfTrue="1" operator="containsText" text="f'k{kk foHkkx jktLFkku">
      <formula>NOT(ISERROR(SEARCH("f'k{kk foHkkx jktLFkku",G3057)))</formula>
    </cfRule>
    <cfRule type="containsText" dxfId="37" priority="12" stopIfTrue="1" operator="containsText" text="iw.kkZad">
      <formula>NOT(ISERROR(SEARCH("iw.kkZad",G3057)))</formula>
    </cfRule>
  </conditionalFormatting>
  <conditionalFormatting sqref="G3057 G3094 G3131 G3167 G3204 G3240 G3277 G3314 G3351 G3387:H3387">
    <cfRule type="containsText" dxfId="36" priority="10" stopIfTrue="1" operator="containsText" text="dsoy jktdh; fo|ky;ksa esa iz;ksx gsrq fu%'kqYd">
      <formula>NOT(ISERROR(SEARCH("dsoy jktdh; fo|ky;ksa esa iz;ksx gsrq fu%'kqYd",G3057)))</formula>
    </cfRule>
  </conditionalFormatting>
  <conditionalFormatting sqref="H3387">
    <cfRule type="containsText" dxfId="35" priority="8" stopIfTrue="1" operator="containsText" text="f'k{kk foHkkx jktLFkku">
      <formula>NOT(ISERROR(SEARCH("f'k{kk foHkkx jktLFkku",H3387)))</formula>
    </cfRule>
    <cfRule type="containsText" dxfId="34" priority="9" stopIfTrue="1" operator="containsText" text="iw.kkZad">
      <formula>NOT(ISERROR(SEARCH("iw.kkZad",H3387)))</formula>
    </cfRule>
  </conditionalFormatting>
  <conditionalFormatting sqref="H3387">
    <cfRule type="containsText" dxfId="33" priority="7" stopIfTrue="1" operator="containsText" text="dsoy jktdh; fo|ky;ksa esa iz;ksx gsrq fu%'kqYd">
      <formula>NOT(ISERROR(SEARCH("dsoy jktdh; fo|ky;ksa esa iz;ksx gsrq fu%'kqYd",H3387)))</formula>
    </cfRule>
  </conditionalFormatting>
  <conditionalFormatting sqref="G3424 G3460 G3497 G3534 G3571 G3607 G3644">
    <cfRule type="containsText" dxfId="32" priority="5" stopIfTrue="1" operator="containsText" text="f'k{kk foHkkx jktLFkku">
      <formula>NOT(ISERROR(SEARCH("f'k{kk foHkkx jktLFkku",G3424)))</formula>
    </cfRule>
    <cfRule type="containsText" dxfId="31" priority="6" stopIfTrue="1" operator="containsText" text="iw.kkZad">
      <formula>NOT(ISERROR(SEARCH("iw.kkZad",G3424)))</formula>
    </cfRule>
  </conditionalFormatting>
  <conditionalFormatting sqref="G3424 G3460 G3497 G3534 G3571 G3607 G3644">
    <cfRule type="containsText" dxfId="30" priority="4" stopIfTrue="1" operator="containsText" text="dsoy jktdh; fo|ky;ksa esa iz;ksx gsrq fu%'kqYd">
      <formula>NOT(ISERROR(SEARCH("dsoy jktdh; fo|ky;ksa esa iz;ksx gsrq fu%'kqYd",G3424)))</formula>
    </cfRule>
  </conditionalFormatting>
  <conditionalFormatting sqref="G3460 G3497 G3534 G3571 G3607 G3644">
    <cfRule type="containsText" dxfId="29" priority="2" stopIfTrue="1" operator="containsText" text="f'k{kk foHkkx jktLFkku">
      <formula>NOT(ISERROR(SEARCH("f'k{kk foHkkx jktLFkku",G3460)))</formula>
    </cfRule>
    <cfRule type="containsText" dxfId="28" priority="3" stopIfTrue="1" operator="containsText" text="iw.kkZad">
      <formula>NOT(ISERROR(SEARCH("iw.kkZad",G3460)))</formula>
    </cfRule>
  </conditionalFormatting>
  <conditionalFormatting sqref="G3460 G3497 G3534 G3571 G3607 G3644">
    <cfRule type="containsText" dxfId="27" priority="1" stopIfTrue="1" operator="containsText" text="dsoy jktdh; fo|ky;ksa esa iz;ksx gsrq fu%'kqYd">
      <formula>NOT(ISERROR(SEARCH("dsoy jktdh; fo|ky;ksa esa iz;ksx gsrq fu%'kqYd",G3460)))</formula>
    </cfRule>
  </conditionalFormatting>
  <pageMargins left="0.25" right="0.19" top="0.28000000000000003" bottom="0.33" header="0.26" footer="0.3"/>
  <pageSetup paperSize="9" scale="52" orientation="portrait" r:id="rId1"/>
  <drawing r:id="rId2"/>
</worksheet>
</file>

<file path=xl/worksheets/sheet8.xml><?xml version="1.0" encoding="utf-8"?>
<worksheet xmlns="http://schemas.openxmlformats.org/spreadsheetml/2006/main" xmlns:r="http://schemas.openxmlformats.org/officeDocument/2006/relationships">
  <sheetPr>
    <tabColor rgb="FFFFFF00"/>
  </sheetPr>
  <dimension ref="A1:GX107"/>
  <sheetViews>
    <sheetView workbookViewId="0">
      <pane xSplit="7" ySplit="6" topLeftCell="H7" activePane="bottomRight" state="frozen"/>
      <selection pane="topRight" activeCell="H1" sqref="H1"/>
      <selection pane="bottomLeft" activeCell="A7" sqref="A7"/>
      <selection pane="bottomRight" activeCell="FS5" activeCellId="8" sqref="FW5 GA5 GE5 GI5 GM5 GO5 GQ5 FO5 FS5"/>
    </sheetView>
  </sheetViews>
  <sheetFormatPr defaultColWidth="0" defaultRowHeight="15" zeroHeight="1"/>
  <cols>
    <col min="1" max="1" width="2.5703125" customWidth="1"/>
    <col min="2" max="2" width="5.7109375" customWidth="1"/>
    <col min="3" max="3" width="6.7109375" customWidth="1"/>
    <col min="4" max="6" width="9.140625" customWidth="1"/>
    <col min="7" max="9" width="16.42578125" customWidth="1"/>
    <col min="10" max="10" width="15.42578125" customWidth="1"/>
    <col min="11" max="20" width="5.140625" style="595" customWidth="1"/>
    <col min="21" max="24" width="7.140625" style="595" customWidth="1"/>
    <col min="25" max="31" width="7.140625" style="595" hidden="1" customWidth="1"/>
    <col min="32" max="41" width="5.140625" style="595" customWidth="1"/>
    <col min="42" max="45" width="7.140625" style="595" customWidth="1"/>
    <col min="46" max="52" width="7.140625" style="595" hidden="1" customWidth="1"/>
    <col min="53" max="62" width="5.140625" style="595" customWidth="1"/>
    <col min="63" max="66" width="7.140625" style="595" customWidth="1"/>
    <col min="67" max="73" width="7.140625" style="595" hidden="1" customWidth="1"/>
    <col min="74" max="83" width="5.140625" style="595" customWidth="1"/>
    <col min="84" max="87" width="7.140625" style="595" customWidth="1"/>
    <col min="88" max="94" width="7.140625" style="595" hidden="1" customWidth="1"/>
    <col min="95" max="104" width="5.140625" style="595" customWidth="1"/>
    <col min="105" max="108" width="7.140625" style="595" customWidth="1"/>
    <col min="109" max="115" width="7.140625" style="595" hidden="1" customWidth="1"/>
    <col min="116" max="125" width="5.140625" style="595" customWidth="1"/>
    <col min="126" max="129" width="7.140625" style="595" customWidth="1"/>
    <col min="130" max="136" width="7.140625" style="595" hidden="1" customWidth="1"/>
    <col min="137" max="157" width="7.140625" style="595" customWidth="1"/>
    <col min="158" max="160" width="9.140625" customWidth="1"/>
    <col min="161" max="165" width="9.140625" hidden="1" customWidth="1"/>
    <col min="166" max="166" width="10.140625" hidden="1" customWidth="1"/>
    <col min="167" max="169" width="9.140625" hidden="1" customWidth="1"/>
    <col min="170" max="170" width="3.140625" customWidth="1"/>
    <col min="171" max="171" width="5.7109375" customWidth="1"/>
    <col min="172" max="172" width="4.7109375" customWidth="1"/>
    <col min="173" max="173" width="5.7109375" customWidth="1"/>
    <col min="174" max="174" width="4.7109375" customWidth="1"/>
    <col min="175" max="175" width="5.7109375" customWidth="1"/>
    <col min="176" max="176" width="4.7109375" customWidth="1"/>
    <col min="177" max="177" width="5.7109375" customWidth="1"/>
    <col min="178" max="178" width="4.7109375" customWidth="1"/>
    <col min="179" max="179" width="5.7109375" customWidth="1"/>
    <col min="180" max="180" width="4.7109375" customWidth="1"/>
    <col min="181" max="181" width="5.7109375" customWidth="1"/>
    <col min="182" max="182" width="4.7109375" customWidth="1"/>
    <col min="183" max="183" width="5.7109375" customWidth="1"/>
    <col min="184" max="184" width="4.7109375" customWidth="1"/>
    <col min="185" max="185" width="5.7109375" customWidth="1"/>
    <col min="186" max="186" width="4.7109375" customWidth="1"/>
    <col min="187" max="187" width="5.7109375" customWidth="1"/>
    <col min="188" max="188" width="4.7109375" customWidth="1"/>
    <col min="189" max="189" width="5.7109375" customWidth="1"/>
    <col min="190" max="190" width="4.7109375" customWidth="1"/>
    <col min="191" max="191" width="5.7109375" customWidth="1"/>
    <col min="192" max="192" width="4.7109375" customWidth="1"/>
    <col min="193" max="193" width="5.7109375" customWidth="1"/>
    <col min="194" max="194" width="4.7109375" customWidth="1"/>
    <col min="195" max="200" width="5.7109375" customWidth="1"/>
    <col min="201" max="201" width="5.140625" customWidth="1"/>
    <col min="202" max="206" width="0" hidden="1" customWidth="1"/>
    <col min="207" max="16384" width="9.140625" hidden="1"/>
  </cols>
  <sheetData>
    <row r="1" spans="1:201" s="73" customFormat="1" ht="15.75" thickBot="1">
      <c r="A1" s="93"/>
      <c r="B1" s="93"/>
      <c r="C1" s="93"/>
      <c r="D1" s="93"/>
      <c r="E1" s="93"/>
      <c r="F1" s="93"/>
      <c r="G1" s="93"/>
      <c r="H1" s="93"/>
      <c r="I1" s="93"/>
      <c r="J1" s="93"/>
      <c r="K1" s="576"/>
      <c r="L1" s="576"/>
      <c r="M1" s="576"/>
      <c r="N1" s="576"/>
      <c r="O1" s="576"/>
      <c r="P1" s="576"/>
      <c r="Q1" s="576"/>
      <c r="R1" s="576"/>
      <c r="S1" s="576"/>
      <c r="T1" s="576"/>
      <c r="U1" s="576"/>
      <c r="V1" s="576"/>
      <c r="W1" s="576"/>
      <c r="X1" s="576"/>
      <c r="Y1" s="576"/>
      <c r="Z1" s="576"/>
      <c r="AA1" s="576"/>
      <c r="AB1" s="576"/>
      <c r="AC1" s="580"/>
      <c r="AD1" s="580"/>
      <c r="AE1" s="576"/>
      <c r="AF1" s="576"/>
      <c r="AG1" s="576"/>
      <c r="AH1" s="576"/>
      <c r="AI1" s="576"/>
      <c r="AJ1" s="576"/>
      <c r="AK1" s="576"/>
      <c r="AL1" s="576"/>
      <c r="AM1" s="576"/>
      <c r="AN1" s="576"/>
      <c r="AO1" s="576"/>
      <c r="AP1" s="576"/>
      <c r="AQ1" s="576"/>
      <c r="AR1" s="576"/>
      <c r="AS1" s="576"/>
      <c r="AT1" s="576"/>
      <c r="AU1" s="576"/>
      <c r="AV1" s="576"/>
      <c r="AW1" s="576"/>
      <c r="AX1" s="580"/>
      <c r="AY1" s="580"/>
      <c r="AZ1" s="576"/>
      <c r="BA1" s="576"/>
      <c r="BB1" s="576"/>
      <c r="BC1" s="576"/>
      <c r="BD1" s="576"/>
      <c r="BE1" s="576"/>
      <c r="BF1" s="576"/>
      <c r="BG1" s="576"/>
      <c r="BH1" s="576"/>
      <c r="BI1" s="576"/>
      <c r="BJ1" s="576"/>
      <c r="BK1" s="576"/>
      <c r="BL1" s="576"/>
      <c r="BM1" s="576"/>
      <c r="BN1" s="576"/>
      <c r="BO1" s="576"/>
      <c r="BP1" s="576"/>
      <c r="BQ1" s="576"/>
      <c r="BR1" s="576"/>
      <c r="BS1" s="580"/>
      <c r="BT1" s="580"/>
      <c r="BU1" s="576"/>
      <c r="BV1" s="576"/>
      <c r="BW1" s="576"/>
      <c r="BX1" s="576"/>
      <c r="BY1" s="576"/>
      <c r="BZ1" s="576"/>
      <c r="CA1" s="576"/>
      <c r="CB1" s="576"/>
      <c r="CC1" s="576"/>
      <c r="CD1" s="576"/>
      <c r="CE1" s="576"/>
      <c r="CF1" s="576"/>
      <c r="CG1" s="576"/>
      <c r="CH1" s="576"/>
      <c r="CI1" s="576"/>
      <c r="CJ1" s="576"/>
      <c r="CK1" s="576"/>
      <c r="CL1" s="576"/>
      <c r="CM1" s="576"/>
      <c r="CN1" s="580"/>
      <c r="CO1" s="580"/>
      <c r="CP1" s="576"/>
      <c r="CQ1" s="576"/>
      <c r="CR1" s="576"/>
      <c r="CS1" s="576"/>
      <c r="CT1" s="576"/>
      <c r="CU1" s="576"/>
      <c r="CV1" s="576"/>
      <c r="CW1" s="576"/>
      <c r="CX1" s="576"/>
      <c r="CY1" s="576"/>
      <c r="CZ1" s="576"/>
      <c r="DA1" s="576"/>
      <c r="DB1" s="576"/>
      <c r="DC1" s="576"/>
      <c r="DD1" s="576"/>
      <c r="DE1" s="576"/>
      <c r="DF1" s="576"/>
      <c r="DG1" s="576"/>
      <c r="DH1" s="576"/>
      <c r="DI1" s="580"/>
      <c r="DJ1" s="580"/>
      <c r="DK1" s="576"/>
      <c r="DL1" s="576"/>
      <c r="DM1" s="576"/>
      <c r="DN1" s="576"/>
      <c r="DO1" s="576"/>
      <c r="DP1" s="576"/>
      <c r="DQ1" s="576"/>
      <c r="DR1" s="576"/>
      <c r="DS1" s="576"/>
      <c r="DT1" s="576"/>
      <c r="DU1" s="576"/>
      <c r="DV1" s="576"/>
      <c r="DW1" s="576"/>
      <c r="DX1" s="576"/>
      <c r="DY1" s="576"/>
      <c r="DZ1" s="576"/>
      <c r="EA1" s="576"/>
      <c r="EB1" s="576"/>
      <c r="EC1" s="576"/>
      <c r="ED1" s="580"/>
      <c r="EE1" s="580"/>
      <c r="EF1" s="576"/>
      <c r="EG1" s="93"/>
      <c r="EH1" s="93"/>
      <c r="EI1" s="93"/>
      <c r="EJ1" s="93"/>
      <c r="EK1" s="93"/>
      <c r="EL1" s="93"/>
      <c r="EM1" s="93"/>
      <c r="EN1" s="93"/>
      <c r="EO1" s="93"/>
      <c r="EP1" s="93"/>
      <c r="EQ1" s="93"/>
      <c r="ER1" s="93"/>
      <c r="ES1" s="93"/>
      <c r="ET1" s="93"/>
      <c r="EU1" s="93"/>
      <c r="EV1" s="93"/>
      <c r="EW1" s="93"/>
      <c r="EX1" s="93"/>
      <c r="EY1" s="93"/>
      <c r="EZ1" s="93"/>
      <c r="FA1" s="93"/>
      <c r="FB1" s="93"/>
      <c r="FC1" s="93"/>
      <c r="FD1" s="93"/>
      <c r="FE1" s="93"/>
      <c r="FF1" s="93"/>
      <c r="FG1" s="93"/>
      <c r="FH1" s="93"/>
      <c r="FI1" s="93"/>
      <c r="FJ1" s="93"/>
      <c r="FK1" s="93"/>
      <c r="FL1" s="93"/>
      <c r="FN1" s="1426"/>
      <c r="FO1" s="1507"/>
      <c r="FP1" s="1507"/>
      <c r="FQ1" s="1507"/>
      <c r="FR1" s="1507"/>
      <c r="FS1" s="1507"/>
      <c r="FT1" s="1507"/>
      <c r="FU1" s="1507"/>
      <c r="FV1" s="1507"/>
      <c r="FW1" s="1507"/>
      <c r="FX1" s="1507"/>
      <c r="FY1" s="1507"/>
      <c r="FZ1" s="1507"/>
      <c r="GA1" s="1507"/>
      <c r="GB1" s="1507"/>
      <c r="GC1" s="1507"/>
      <c r="GD1" s="1507"/>
      <c r="GE1" s="1507"/>
      <c r="GF1" s="1507"/>
      <c r="GG1" s="1507"/>
      <c r="GH1" s="1507"/>
      <c r="GI1" s="1507"/>
      <c r="GJ1" s="1507"/>
      <c r="GK1" s="1507"/>
      <c r="GL1" s="1507"/>
      <c r="GM1" s="1507"/>
      <c r="GN1" s="1507"/>
      <c r="GO1" s="1507"/>
      <c r="GP1" s="1507"/>
      <c r="GQ1" s="1507"/>
      <c r="GR1" s="1507"/>
      <c r="GS1" s="1426"/>
    </row>
    <row r="2" spans="1:201" s="73" customFormat="1" ht="22.5" customHeight="1" thickBot="1">
      <c r="A2" s="1427"/>
      <c r="B2" s="1093" t="s">
        <v>107</v>
      </c>
      <c r="C2" s="1094"/>
      <c r="D2" s="1094"/>
      <c r="E2" s="1094"/>
      <c r="F2" s="1094"/>
      <c r="G2" s="1094"/>
      <c r="H2" s="1094"/>
      <c r="I2" s="1094"/>
      <c r="J2" s="1095"/>
      <c r="K2" s="1508" t="str">
        <f>'Marks Entry'!L3</f>
        <v>HINDI</v>
      </c>
      <c r="L2" s="1509"/>
      <c r="M2" s="1509"/>
      <c r="N2" s="1509"/>
      <c r="O2" s="1509"/>
      <c r="P2" s="1509"/>
      <c r="Q2" s="1509"/>
      <c r="R2" s="1509"/>
      <c r="S2" s="1509"/>
      <c r="T2" s="1509"/>
      <c r="U2" s="1509"/>
      <c r="V2" s="1509"/>
      <c r="W2" s="1509"/>
      <c r="X2" s="1509"/>
      <c r="Y2" s="1509"/>
      <c r="Z2" s="1509"/>
      <c r="AA2" s="1509"/>
      <c r="AB2" s="1509"/>
      <c r="AC2" s="1510"/>
      <c r="AD2" s="1510"/>
      <c r="AE2" s="1511"/>
      <c r="AF2" s="1508" t="str">
        <f>'Marks Entry'!AF3</f>
        <v>ENGLISH</v>
      </c>
      <c r="AG2" s="1509"/>
      <c r="AH2" s="1509"/>
      <c r="AI2" s="1509"/>
      <c r="AJ2" s="1509"/>
      <c r="AK2" s="1509"/>
      <c r="AL2" s="1509"/>
      <c r="AM2" s="1509"/>
      <c r="AN2" s="1509"/>
      <c r="AO2" s="1509"/>
      <c r="AP2" s="1509"/>
      <c r="AQ2" s="1509"/>
      <c r="AR2" s="1509"/>
      <c r="AS2" s="1509"/>
      <c r="AT2" s="1509"/>
      <c r="AU2" s="1509"/>
      <c r="AV2" s="1509"/>
      <c r="AW2" s="1509"/>
      <c r="AX2" s="1510"/>
      <c r="AY2" s="1510"/>
      <c r="AZ2" s="1511"/>
      <c r="BA2" s="1508" t="str">
        <f>'Marks Entry'!AZ3</f>
        <v>SANSKRIT</v>
      </c>
      <c r="BB2" s="1509"/>
      <c r="BC2" s="1509"/>
      <c r="BD2" s="1509"/>
      <c r="BE2" s="1509"/>
      <c r="BF2" s="1509"/>
      <c r="BG2" s="1509"/>
      <c r="BH2" s="1509"/>
      <c r="BI2" s="1509"/>
      <c r="BJ2" s="1509"/>
      <c r="BK2" s="1509"/>
      <c r="BL2" s="1509"/>
      <c r="BM2" s="1509"/>
      <c r="BN2" s="1509"/>
      <c r="BO2" s="1509"/>
      <c r="BP2" s="1509"/>
      <c r="BQ2" s="1509"/>
      <c r="BR2" s="1509"/>
      <c r="BS2" s="1510"/>
      <c r="BT2" s="1510"/>
      <c r="BU2" s="1511"/>
      <c r="BV2" s="1508" t="str">
        <f>'Marks Entry'!BT3</f>
        <v>SCIENCE</v>
      </c>
      <c r="BW2" s="1509"/>
      <c r="BX2" s="1509"/>
      <c r="BY2" s="1509"/>
      <c r="BZ2" s="1509"/>
      <c r="CA2" s="1509"/>
      <c r="CB2" s="1509"/>
      <c r="CC2" s="1509"/>
      <c r="CD2" s="1509"/>
      <c r="CE2" s="1509"/>
      <c r="CF2" s="1509"/>
      <c r="CG2" s="1509"/>
      <c r="CH2" s="1509"/>
      <c r="CI2" s="1509"/>
      <c r="CJ2" s="1509"/>
      <c r="CK2" s="1509"/>
      <c r="CL2" s="1509"/>
      <c r="CM2" s="1509"/>
      <c r="CN2" s="1510"/>
      <c r="CO2" s="1510"/>
      <c r="CP2" s="1511"/>
      <c r="CQ2" s="1508" t="str">
        <f>'Marks Entry'!CN3</f>
        <v>MATHEMATICS</v>
      </c>
      <c r="CR2" s="1509"/>
      <c r="CS2" s="1509"/>
      <c r="CT2" s="1509"/>
      <c r="CU2" s="1509"/>
      <c r="CV2" s="1509"/>
      <c r="CW2" s="1509"/>
      <c r="CX2" s="1509"/>
      <c r="CY2" s="1509"/>
      <c r="CZ2" s="1509"/>
      <c r="DA2" s="1509"/>
      <c r="DB2" s="1509"/>
      <c r="DC2" s="1509"/>
      <c r="DD2" s="1509"/>
      <c r="DE2" s="1509"/>
      <c r="DF2" s="1509"/>
      <c r="DG2" s="1509"/>
      <c r="DH2" s="1509"/>
      <c r="DI2" s="1510"/>
      <c r="DJ2" s="1510"/>
      <c r="DK2" s="1511"/>
      <c r="DL2" s="1508" t="str">
        <f>'Marks Entry'!DH3</f>
        <v>SOCIAL SCIENCE</v>
      </c>
      <c r="DM2" s="1509"/>
      <c r="DN2" s="1509"/>
      <c r="DO2" s="1509"/>
      <c r="DP2" s="1509"/>
      <c r="DQ2" s="1509"/>
      <c r="DR2" s="1509"/>
      <c r="DS2" s="1509"/>
      <c r="DT2" s="1509"/>
      <c r="DU2" s="1509"/>
      <c r="DV2" s="1509"/>
      <c r="DW2" s="1509"/>
      <c r="DX2" s="1509"/>
      <c r="DY2" s="1509"/>
      <c r="DZ2" s="1509"/>
      <c r="EA2" s="1509"/>
      <c r="EB2" s="1509"/>
      <c r="EC2" s="1509"/>
      <c r="ED2" s="1510"/>
      <c r="EE2" s="1510"/>
      <c r="EF2" s="1511"/>
      <c r="EG2" s="1103" t="str">
        <f>'Marks Entry'!EB3</f>
        <v>Work Exp.</v>
      </c>
      <c r="EH2" s="1104"/>
      <c r="EI2" s="1104"/>
      <c r="EJ2" s="1104"/>
      <c r="EK2" s="1104"/>
      <c r="EL2" s="1105"/>
      <c r="EM2" s="1492"/>
      <c r="EN2" s="1103" t="str">
        <f>'Marks Entry'!EK3</f>
        <v>Art Edu.</v>
      </c>
      <c r="EO2" s="1104"/>
      <c r="EP2" s="1104"/>
      <c r="EQ2" s="1104"/>
      <c r="ER2" s="1104"/>
      <c r="ES2" s="1104"/>
      <c r="ET2" s="1492"/>
      <c r="EU2" s="1103" t="str">
        <f>'Marks Entry'!ET3</f>
        <v>HEALTH &amp; PHY. EDU.</v>
      </c>
      <c r="EV2" s="1104"/>
      <c r="EW2" s="1104"/>
      <c r="EX2" s="1104"/>
      <c r="EY2" s="1104"/>
      <c r="EZ2" s="1104"/>
      <c r="FA2" s="1492"/>
      <c r="FB2" s="1493" t="s">
        <v>39</v>
      </c>
      <c r="FC2" s="1494"/>
      <c r="FD2" s="1495"/>
      <c r="FE2" s="1496" t="s">
        <v>45</v>
      </c>
      <c r="FF2" s="1497"/>
      <c r="FG2" s="1497"/>
      <c r="FH2" s="1497"/>
      <c r="FI2" s="1497"/>
      <c r="FJ2" s="1497"/>
      <c r="FK2" s="1497"/>
      <c r="FL2" s="1498"/>
      <c r="FM2" s="1109" t="s">
        <v>51</v>
      </c>
      <c r="FN2" s="1426"/>
      <c r="FO2" s="1499" t="str">
        <f>F3</f>
        <v>Govt. Sr. Secondary School RaimalwadaP.S.-Bapini (Jodhpur)</v>
      </c>
      <c r="FP2" s="1500"/>
      <c r="FQ2" s="1500"/>
      <c r="FR2" s="1500"/>
      <c r="FS2" s="1500"/>
      <c r="FT2" s="1500"/>
      <c r="FU2" s="1500"/>
      <c r="FV2" s="1500"/>
      <c r="FW2" s="1500"/>
      <c r="FX2" s="1500"/>
      <c r="FY2" s="1500"/>
      <c r="FZ2" s="1500"/>
      <c r="GA2" s="1500"/>
      <c r="GB2" s="1500"/>
      <c r="GC2" s="1500"/>
      <c r="GD2" s="1500"/>
      <c r="GE2" s="1500"/>
      <c r="GF2" s="1500"/>
      <c r="GG2" s="1500"/>
      <c r="GH2" s="1500"/>
      <c r="GI2" s="1500"/>
      <c r="GJ2" s="1500"/>
      <c r="GK2" s="1500"/>
      <c r="GL2" s="1500"/>
      <c r="GM2" s="1500"/>
      <c r="GN2" s="1500"/>
      <c r="GO2" s="1500"/>
      <c r="GP2" s="1500"/>
      <c r="GQ2" s="1500"/>
      <c r="GR2" s="1501"/>
      <c r="GS2" s="1426"/>
    </row>
    <row r="3" spans="1:201" s="73" customFormat="1" ht="26.25" customHeight="1" thickBot="1">
      <c r="A3" s="1427"/>
      <c r="B3" s="1077" t="s">
        <v>109</v>
      </c>
      <c r="C3" s="1078"/>
      <c r="D3" s="1078"/>
      <c r="E3" s="1078"/>
      <c r="F3" s="1489" t="str">
        <f>CONCATENATE(Master!E8,Master!E11)</f>
        <v>Govt. Sr. Secondary School RaimalwadaP.S.-Bapini (Jodhpur)</v>
      </c>
      <c r="G3" s="1490"/>
      <c r="H3" s="1490"/>
      <c r="I3" s="1490"/>
      <c r="J3" s="1491"/>
      <c r="K3" s="1481">
        <f>'Marks Entry'!L4</f>
        <v>0</v>
      </c>
      <c r="L3" s="1482"/>
      <c r="M3" s="1482"/>
      <c r="N3" s="1482"/>
      <c r="O3" s="1482"/>
      <c r="P3" s="1482"/>
      <c r="Q3" s="1482"/>
      <c r="R3" s="1482"/>
      <c r="S3" s="1482"/>
      <c r="T3" s="1482"/>
      <c r="U3" s="1482"/>
      <c r="V3" s="1482"/>
      <c r="W3" s="1482"/>
      <c r="X3" s="1482"/>
      <c r="Y3" s="1482"/>
      <c r="Z3" s="1482"/>
      <c r="AA3" s="1482"/>
      <c r="AB3" s="1482"/>
      <c r="AC3" s="1482"/>
      <c r="AD3" s="1482"/>
      <c r="AE3" s="1483"/>
      <c r="AF3" s="1481">
        <f>'Marks Entry'!AF4</f>
        <v>0</v>
      </c>
      <c r="AG3" s="1482"/>
      <c r="AH3" s="1482"/>
      <c r="AI3" s="1482"/>
      <c r="AJ3" s="1482"/>
      <c r="AK3" s="1482"/>
      <c r="AL3" s="1482"/>
      <c r="AM3" s="1482"/>
      <c r="AN3" s="1482"/>
      <c r="AO3" s="1482"/>
      <c r="AP3" s="1482"/>
      <c r="AQ3" s="1482"/>
      <c r="AR3" s="1482"/>
      <c r="AS3" s="1482"/>
      <c r="AT3" s="1482"/>
      <c r="AU3" s="1482"/>
      <c r="AV3" s="1482"/>
      <c r="AW3" s="1482"/>
      <c r="AX3" s="1482"/>
      <c r="AY3" s="1482"/>
      <c r="AZ3" s="1483"/>
      <c r="BA3" s="1481">
        <f>'Marks Entry'!AZ4</f>
        <v>0</v>
      </c>
      <c r="BB3" s="1482"/>
      <c r="BC3" s="1482"/>
      <c r="BD3" s="1482"/>
      <c r="BE3" s="1482"/>
      <c r="BF3" s="1482"/>
      <c r="BG3" s="1482"/>
      <c r="BH3" s="1482"/>
      <c r="BI3" s="1482"/>
      <c r="BJ3" s="1482"/>
      <c r="BK3" s="1482"/>
      <c r="BL3" s="1482"/>
      <c r="BM3" s="1482"/>
      <c r="BN3" s="1482"/>
      <c r="BO3" s="1482"/>
      <c r="BP3" s="1482"/>
      <c r="BQ3" s="1482"/>
      <c r="BR3" s="1482"/>
      <c r="BS3" s="1482"/>
      <c r="BT3" s="1482"/>
      <c r="BU3" s="1483"/>
      <c r="BV3" s="1481">
        <f>'Marks Entry'!BT4</f>
        <v>0</v>
      </c>
      <c r="BW3" s="1482"/>
      <c r="BX3" s="1482"/>
      <c r="BY3" s="1482"/>
      <c r="BZ3" s="1482"/>
      <c r="CA3" s="1482"/>
      <c r="CB3" s="1482"/>
      <c r="CC3" s="1482"/>
      <c r="CD3" s="1482"/>
      <c r="CE3" s="1482"/>
      <c r="CF3" s="1482"/>
      <c r="CG3" s="1482"/>
      <c r="CH3" s="1482"/>
      <c r="CI3" s="1482"/>
      <c r="CJ3" s="1482"/>
      <c r="CK3" s="1482"/>
      <c r="CL3" s="1482"/>
      <c r="CM3" s="1482"/>
      <c r="CN3" s="1482"/>
      <c r="CO3" s="1482"/>
      <c r="CP3" s="1483"/>
      <c r="CQ3" s="1481">
        <f>'Marks Entry'!CN4</f>
        <v>0</v>
      </c>
      <c r="CR3" s="1482"/>
      <c r="CS3" s="1482"/>
      <c r="CT3" s="1482"/>
      <c r="CU3" s="1482"/>
      <c r="CV3" s="1482"/>
      <c r="CW3" s="1482"/>
      <c r="CX3" s="1482"/>
      <c r="CY3" s="1482"/>
      <c r="CZ3" s="1482"/>
      <c r="DA3" s="1482"/>
      <c r="DB3" s="1482"/>
      <c r="DC3" s="1482"/>
      <c r="DD3" s="1482"/>
      <c r="DE3" s="1482"/>
      <c r="DF3" s="1482"/>
      <c r="DG3" s="1482"/>
      <c r="DH3" s="1482"/>
      <c r="DI3" s="1482"/>
      <c r="DJ3" s="1482"/>
      <c r="DK3" s="1483"/>
      <c r="DL3" s="1481">
        <f>'Marks Entry'!DH4</f>
        <v>0</v>
      </c>
      <c r="DM3" s="1482"/>
      <c r="DN3" s="1482"/>
      <c r="DO3" s="1482"/>
      <c r="DP3" s="1482"/>
      <c r="DQ3" s="1482"/>
      <c r="DR3" s="1482"/>
      <c r="DS3" s="1482"/>
      <c r="DT3" s="1482"/>
      <c r="DU3" s="1482"/>
      <c r="DV3" s="1482"/>
      <c r="DW3" s="1482"/>
      <c r="DX3" s="1482"/>
      <c r="DY3" s="1482"/>
      <c r="DZ3" s="1482"/>
      <c r="EA3" s="1482"/>
      <c r="EB3" s="1482"/>
      <c r="EC3" s="1482"/>
      <c r="ED3" s="1482"/>
      <c r="EE3" s="1482"/>
      <c r="EF3" s="1483"/>
      <c r="EG3" s="1484">
        <f>'Marks Entry'!EB4</f>
        <v>0</v>
      </c>
      <c r="EH3" s="1485"/>
      <c r="EI3" s="1485"/>
      <c r="EJ3" s="1485"/>
      <c r="EK3" s="1485"/>
      <c r="EL3" s="1486"/>
      <c r="EM3" s="1487"/>
      <c r="EN3" s="1484">
        <f>'Marks Entry'!EK4</f>
        <v>0</v>
      </c>
      <c r="EO3" s="1485"/>
      <c r="EP3" s="1485"/>
      <c r="EQ3" s="1485"/>
      <c r="ER3" s="1485"/>
      <c r="ES3" s="1485"/>
      <c r="ET3" s="1487"/>
      <c r="EU3" s="1484">
        <f>'Marks Entry'!ET4</f>
        <v>0</v>
      </c>
      <c r="EV3" s="1485"/>
      <c r="EW3" s="1485"/>
      <c r="EX3" s="1485"/>
      <c r="EY3" s="1485"/>
      <c r="EZ3" s="1485"/>
      <c r="FA3" s="1487"/>
      <c r="FB3" s="1112" t="s">
        <v>37</v>
      </c>
      <c r="FC3" s="1123" t="s">
        <v>38</v>
      </c>
      <c r="FD3" s="1125" t="s">
        <v>40</v>
      </c>
      <c r="FE3" s="1504" t="s">
        <v>85</v>
      </c>
      <c r="FF3" s="1448" t="s">
        <v>43</v>
      </c>
      <c r="FG3" s="1448" t="s">
        <v>44</v>
      </c>
      <c r="FH3" s="1448" t="s">
        <v>95</v>
      </c>
      <c r="FI3" s="1448" t="s">
        <v>208</v>
      </c>
      <c r="FJ3" s="1450" t="s">
        <v>42</v>
      </c>
      <c r="FK3" s="554"/>
      <c r="FL3" s="1451" t="s">
        <v>46</v>
      </c>
      <c r="FM3" s="1110"/>
      <c r="FN3" s="1426"/>
      <c r="FO3" s="1452" t="s">
        <v>219</v>
      </c>
      <c r="FP3" s="1453"/>
      <c r="FQ3" s="1453"/>
      <c r="FR3" s="1453"/>
      <c r="FS3" s="1453"/>
      <c r="FT3" s="1453"/>
      <c r="FU3" s="1453"/>
      <c r="FV3" s="1453"/>
      <c r="FW3" s="1453"/>
      <c r="FX3" s="1453"/>
      <c r="FY3" s="1453"/>
      <c r="FZ3" s="1453"/>
      <c r="GA3" s="1453"/>
      <c r="GB3" s="1453"/>
      <c r="GC3" s="1453"/>
      <c r="GD3" s="1453"/>
      <c r="GE3" s="1453"/>
      <c r="GF3" s="1453"/>
      <c r="GG3" s="1453"/>
      <c r="GH3" s="1453"/>
      <c r="GI3" s="1453"/>
      <c r="GJ3" s="1453"/>
      <c r="GK3" s="1453"/>
      <c r="GL3" s="1453"/>
      <c r="GM3" s="1453"/>
      <c r="GN3" s="1453"/>
      <c r="GO3" s="1453"/>
      <c r="GP3" s="1453"/>
      <c r="GQ3" s="1453"/>
      <c r="GR3" s="1454"/>
      <c r="GS3" s="1426"/>
    </row>
    <row r="4" spans="1:201" s="92" customFormat="1" ht="29.25" customHeight="1" thickBot="1">
      <c r="A4" s="1427"/>
      <c r="B4" s="1477"/>
      <c r="C4" s="1478"/>
      <c r="D4" s="1478"/>
      <c r="E4" s="553"/>
      <c r="F4" s="685" t="str">
        <f>CONCATENATE("Class:-",'Marks Entry'!G4,'Marks Entry'!J4)</f>
        <v>Class:-6(A)</v>
      </c>
      <c r="G4" s="1429" t="str">
        <f>CONCATENATE("Session:-",Master!E6)</f>
        <v>Session:-2022-23</v>
      </c>
      <c r="H4" s="1429"/>
      <c r="I4" s="1429"/>
      <c r="J4" s="1430"/>
      <c r="K4" s="1469" t="str">
        <f>'Marks Entry'!L5</f>
        <v>First Test</v>
      </c>
      <c r="L4" s="1470"/>
      <c r="M4" s="1471"/>
      <c r="N4" s="1472" t="str">
        <f>'Marks Entry'!O5</f>
        <v>Second Test</v>
      </c>
      <c r="O4" s="1472"/>
      <c r="P4" s="1472"/>
      <c r="Q4" s="1472" t="str">
        <f>'Marks Entry'!R5</f>
        <v>No Bag Day Activity</v>
      </c>
      <c r="R4" s="1472"/>
      <c r="S4" s="1472"/>
      <c r="T4" s="1473" t="str">
        <f>'Marks Entry'!U5</f>
        <v>Total Tests</v>
      </c>
      <c r="U4" s="1462" t="str">
        <f>'Marks Entry'!V5</f>
        <v>Half Yearly</v>
      </c>
      <c r="V4" s="1463"/>
      <c r="W4" s="1464"/>
      <c r="X4" s="1475" t="s">
        <v>203</v>
      </c>
      <c r="Y4" s="1462" t="str">
        <f>'Marks Entry'!Y5</f>
        <v>Yearly Exam</v>
      </c>
      <c r="Z4" s="1463"/>
      <c r="AA4" s="1464"/>
      <c r="AB4" s="1465" t="str">
        <f>'Marks Entry'!AB5</f>
        <v>Total Marks</v>
      </c>
      <c r="AC4" s="1467" t="e">
        <f>'Marks Entry'!AC5:AC7</f>
        <v>#VALUE!</v>
      </c>
      <c r="AD4" s="1467">
        <f>'Marks Entry'!AD5</f>
        <v>0</v>
      </c>
      <c r="AE4" s="581" t="str">
        <f>'Marks Entry'!AE5</f>
        <v>Grd</v>
      </c>
      <c r="AF4" s="1469" t="str">
        <f>'Marks Entry'!AF5</f>
        <v>First Test</v>
      </c>
      <c r="AG4" s="1470"/>
      <c r="AH4" s="1471"/>
      <c r="AI4" s="1472" t="str">
        <f>'Marks Entry'!AI5</f>
        <v>Second Test</v>
      </c>
      <c r="AJ4" s="1472"/>
      <c r="AK4" s="1472"/>
      <c r="AL4" s="1472" t="str">
        <f>'Marks Entry'!AL5</f>
        <v>No Bag Day Activity</v>
      </c>
      <c r="AM4" s="1472"/>
      <c r="AN4" s="1472"/>
      <c r="AO4" s="1473" t="str">
        <f>'Marks Entry'!AO5</f>
        <v>Total Tests</v>
      </c>
      <c r="AP4" s="1462" t="str">
        <f>'Marks Entry'!AP5</f>
        <v>Half Yearly</v>
      </c>
      <c r="AQ4" s="1463"/>
      <c r="AR4" s="1464"/>
      <c r="AS4" s="1475" t="s">
        <v>203</v>
      </c>
      <c r="AT4" s="1462" t="str">
        <f>'Marks Entry'!AS5</f>
        <v>Yearly Exam</v>
      </c>
      <c r="AU4" s="1463"/>
      <c r="AV4" s="1464"/>
      <c r="AW4" s="1465" t="str">
        <f>'Marks Entry'!AV5</f>
        <v>Total Marks</v>
      </c>
      <c r="AX4" s="1467" t="e">
        <f>'Marks Entry'!AW5:AW7</f>
        <v>#VALUE!</v>
      </c>
      <c r="AY4" s="1467">
        <f>'Marks Entry'!AX5</f>
        <v>0</v>
      </c>
      <c r="AZ4" s="581" t="str">
        <f>'Marks Entry'!AY5</f>
        <v>Grd</v>
      </c>
      <c r="BA4" s="1469" t="str">
        <f>'Marks Entry'!AZ5</f>
        <v>First Test</v>
      </c>
      <c r="BB4" s="1470"/>
      <c r="BC4" s="1471"/>
      <c r="BD4" s="1472" t="str">
        <f>'Marks Entry'!BC5</f>
        <v>Second Test</v>
      </c>
      <c r="BE4" s="1472"/>
      <c r="BF4" s="1472"/>
      <c r="BG4" s="1472" t="str">
        <f>'Marks Entry'!BF5</f>
        <v>No Bag Day Activity</v>
      </c>
      <c r="BH4" s="1472"/>
      <c r="BI4" s="1472"/>
      <c r="BJ4" s="1473" t="str">
        <f>'Marks Entry'!BI5</f>
        <v>Total Tests</v>
      </c>
      <c r="BK4" s="1462" t="str">
        <f>'Marks Entry'!BJ5</f>
        <v>Half Yearly</v>
      </c>
      <c r="BL4" s="1463"/>
      <c r="BM4" s="1464"/>
      <c r="BN4" s="1475" t="s">
        <v>203</v>
      </c>
      <c r="BO4" s="1462" t="str">
        <f>'Marks Entry'!BM5</f>
        <v>Yearly Exam</v>
      </c>
      <c r="BP4" s="1463"/>
      <c r="BQ4" s="1464"/>
      <c r="BR4" s="1465" t="str">
        <f>'Marks Entry'!BP5</f>
        <v>Total Marks</v>
      </c>
      <c r="BS4" s="1467" t="e">
        <f>'Marks Entry'!BQ5:BQ7</f>
        <v>#VALUE!</v>
      </c>
      <c r="BT4" s="1467">
        <f>'Marks Entry'!BR5</f>
        <v>0</v>
      </c>
      <c r="BU4" s="581" t="str">
        <f>'Marks Entry'!BS5</f>
        <v>Grd</v>
      </c>
      <c r="BV4" s="1469" t="str">
        <f>'Marks Entry'!BT5</f>
        <v>First Test</v>
      </c>
      <c r="BW4" s="1470"/>
      <c r="BX4" s="1471"/>
      <c r="BY4" s="1472" t="str">
        <f>'Marks Entry'!BW5</f>
        <v>Second Test</v>
      </c>
      <c r="BZ4" s="1472"/>
      <c r="CA4" s="1472"/>
      <c r="CB4" s="1472" t="str">
        <f>'Marks Entry'!BZ5</f>
        <v>No Bag Day Activity</v>
      </c>
      <c r="CC4" s="1472"/>
      <c r="CD4" s="1472"/>
      <c r="CE4" s="1473" t="str">
        <f>'Marks Entry'!CC5</f>
        <v>Total Tests</v>
      </c>
      <c r="CF4" s="1462" t="str">
        <f>'Marks Entry'!CD5</f>
        <v>Half Yearly</v>
      </c>
      <c r="CG4" s="1463"/>
      <c r="CH4" s="1464"/>
      <c r="CI4" s="1475" t="s">
        <v>203</v>
      </c>
      <c r="CJ4" s="1462" t="str">
        <f>'Marks Entry'!CG5</f>
        <v>Yearly Exam</v>
      </c>
      <c r="CK4" s="1463"/>
      <c r="CL4" s="1464"/>
      <c r="CM4" s="1465" t="str">
        <f>'Marks Entry'!CJ5</f>
        <v>Total Marks</v>
      </c>
      <c r="CN4" s="1467" t="e">
        <f>'Marks Entry'!CK5:CK7</f>
        <v>#VALUE!</v>
      </c>
      <c r="CO4" s="1467">
        <f>'Marks Entry'!CL5</f>
        <v>0</v>
      </c>
      <c r="CP4" s="581" t="str">
        <f>'Marks Entry'!CM5</f>
        <v>Grd</v>
      </c>
      <c r="CQ4" s="1469" t="str">
        <f>'Marks Entry'!CN5</f>
        <v>First Test</v>
      </c>
      <c r="CR4" s="1470"/>
      <c r="CS4" s="1471"/>
      <c r="CT4" s="1472" t="str">
        <f>'Marks Entry'!CQ5</f>
        <v>Second Test</v>
      </c>
      <c r="CU4" s="1472"/>
      <c r="CV4" s="1472"/>
      <c r="CW4" s="1472" t="str">
        <f>'Marks Entry'!CT5</f>
        <v>No Bag Day Activity</v>
      </c>
      <c r="CX4" s="1472"/>
      <c r="CY4" s="1472"/>
      <c r="CZ4" s="1473" t="str">
        <f>'Marks Entry'!CW5</f>
        <v>Total Tests</v>
      </c>
      <c r="DA4" s="1462" t="str">
        <f>'Marks Entry'!CX5</f>
        <v>Half Yearly</v>
      </c>
      <c r="DB4" s="1463"/>
      <c r="DC4" s="1464"/>
      <c r="DD4" s="1475" t="s">
        <v>203</v>
      </c>
      <c r="DE4" s="1462" t="str">
        <f>'Marks Entry'!DA5</f>
        <v>Yearly Exam</v>
      </c>
      <c r="DF4" s="1463"/>
      <c r="DG4" s="1464"/>
      <c r="DH4" s="1465" t="str">
        <f>'Marks Entry'!DD5</f>
        <v>Total Marks</v>
      </c>
      <c r="DI4" s="1467" t="e">
        <f>'Marks Entry'!DE5:DE7</f>
        <v>#VALUE!</v>
      </c>
      <c r="DJ4" s="1467">
        <f>'Marks Entry'!DF5</f>
        <v>0</v>
      </c>
      <c r="DK4" s="581" t="str">
        <f>'Marks Entry'!DG5</f>
        <v>Grd</v>
      </c>
      <c r="DL4" s="1469" t="str">
        <f>'Marks Entry'!DH5</f>
        <v>First Test</v>
      </c>
      <c r="DM4" s="1470"/>
      <c r="DN4" s="1471"/>
      <c r="DO4" s="1472" t="str">
        <f>'Marks Entry'!DK5</f>
        <v>Second Test</v>
      </c>
      <c r="DP4" s="1472"/>
      <c r="DQ4" s="1472"/>
      <c r="DR4" s="1472" t="str">
        <f>'Marks Entry'!DN5</f>
        <v>No Bag Day Activity</v>
      </c>
      <c r="DS4" s="1472"/>
      <c r="DT4" s="1472"/>
      <c r="DU4" s="1473" t="str">
        <f>'Marks Entry'!DQ5</f>
        <v>Total Tests</v>
      </c>
      <c r="DV4" s="1462" t="str">
        <f>'Marks Entry'!DR5</f>
        <v>Half Yearly</v>
      </c>
      <c r="DW4" s="1463"/>
      <c r="DX4" s="1464"/>
      <c r="DY4" s="1475" t="s">
        <v>203</v>
      </c>
      <c r="DZ4" s="1462" t="str">
        <f>'Marks Entry'!DU5</f>
        <v>Yearly Exam</v>
      </c>
      <c r="EA4" s="1463"/>
      <c r="EB4" s="1464"/>
      <c r="EC4" s="1465" t="str">
        <f>'Marks Entry'!DX5</f>
        <v>Total Marks</v>
      </c>
      <c r="ED4" s="1467" t="e">
        <f>'Marks Entry'!DY5:DY7</f>
        <v>#VALUE!</v>
      </c>
      <c r="EE4" s="1467">
        <f>'Marks Entry'!DZ5</f>
        <v>0</v>
      </c>
      <c r="EF4" s="581" t="str">
        <f>'Marks Entry'!EA5</f>
        <v>Grd</v>
      </c>
      <c r="EG4" s="1446" t="str">
        <f>'Marks Entry'!EB5</f>
        <v>FIRST EVO.</v>
      </c>
      <c r="EH4" s="1441" t="str">
        <f>'Marks Entry'!EC5</f>
        <v>SECOND EVO.</v>
      </c>
      <c r="EI4" s="1441" t="str">
        <f>'Marks Entry'!ED5</f>
        <v>THIRD EVO.</v>
      </c>
      <c r="EJ4" s="1505" t="str">
        <f>'Marks Entry'!EE5</f>
        <v>FOURTH EVO.</v>
      </c>
      <c r="EK4" s="1505" t="str">
        <f>'Marks Entry'!EF5</f>
        <v>FIFTH EVO.</v>
      </c>
      <c r="EL4" s="1443" t="s">
        <v>32</v>
      </c>
      <c r="EM4" s="582" t="s">
        <v>33</v>
      </c>
      <c r="EN4" s="1446" t="str">
        <f>'Marks Entry'!EK5</f>
        <v>FIRST EVO.</v>
      </c>
      <c r="EO4" s="1441" t="str">
        <f>'Marks Entry'!EL5</f>
        <v>SECOND EVO.</v>
      </c>
      <c r="EP4" s="1441" t="str">
        <f>'Marks Entry'!EM5</f>
        <v>THIRD EVO.</v>
      </c>
      <c r="EQ4" s="1441" t="str">
        <f>'Marks Entry'!EN5</f>
        <v>FOURTH EVO.</v>
      </c>
      <c r="ER4" s="1441" t="str">
        <f>'Marks Entry'!EO5</f>
        <v>FIFTH EVO.</v>
      </c>
      <c r="ES4" s="1443" t="s">
        <v>32</v>
      </c>
      <c r="ET4" s="582" t="s">
        <v>33</v>
      </c>
      <c r="EU4" s="1446" t="str">
        <f>'Marks Entry'!ET5</f>
        <v>FIRST EVO.</v>
      </c>
      <c r="EV4" s="1441" t="str">
        <f>'Marks Entry'!EU5</f>
        <v>SECOND EVO.</v>
      </c>
      <c r="EW4" s="1441" t="str">
        <f>'Marks Entry'!EV5</f>
        <v>THIRD EVO.</v>
      </c>
      <c r="EX4" s="1441" t="str">
        <f>'Marks Entry'!EW5</f>
        <v>FOURTH EVO.</v>
      </c>
      <c r="EY4" s="1441" t="str">
        <f>'Marks Entry'!EX5</f>
        <v>FIFTH EVO.</v>
      </c>
      <c r="EZ4" s="1443" t="s">
        <v>32</v>
      </c>
      <c r="FA4" s="582" t="s">
        <v>33</v>
      </c>
      <c r="FB4" s="1112"/>
      <c r="FC4" s="1123"/>
      <c r="FD4" s="1125"/>
      <c r="FE4" s="1112"/>
      <c r="FF4" s="1099"/>
      <c r="FG4" s="1099"/>
      <c r="FH4" s="1099"/>
      <c r="FI4" s="1099"/>
      <c r="FJ4" s="1118"/>
      <c r="FK4" s="91"/>
      <c r="FL4" s="1121"/>
      <c r="FM4" s="1110"/>
      <c r="FN4" s="1426"/>
      <c r="FO4" s="1433" t="str">
        <f>K2</f>
        <v>HINDI</v>
      </c>
      <c r="FP4" s="1455"/>
      <c r="FQ4" s="1455"/>
      <c r="FR4" s="1434"/>
      <c r="FS4" s="1435" t="str">
        <f>AF2</f>
        <v>ENGLISH</v>
      </c>
      <c r="FT4" s="1445"/>
      <c r="FU4" s="1445"/>
      <c r="FV4" s="1445"/>
      <c r="FW4" s="1433" t="str">
        <f>BA2</f>
        <v>SANSKRIT</v>
      </c>
      <c r="FX4" s="1455"/>
      <c r="FY4" s="1455"/>
      <c r="FZ4" s="1455"/>
      <c r="GA4" s="1435" t="str">
        <f>BV2</f>
        <v>SCIENCE</v>
      </c>
      <c r="GB4" s="1445"/>
      <c r="GC4" s="1445"/>
      <c r="GD4" s="1445"/>
      <c r="GE4" s="1456" t="str">
        <f>CQ2</f>
        <v>MATHEMATICS</v>
      </c>
      <c r="GF4" s="1457"/>
      <c r="GG4" s="1457"/>
      <c r="GH4" s="1457"/>
      <c r="GI4" s="1435" t="str">
        <f>DL2</f>
        <v>SOCIAL SCIENCE</v>
      </c>
      <c r="GJ4" s="1445"/>
      <c r="GK4" s="1445"/>
      <c r="GL4" s="1445"/>
      <c r="GM4" s="1433" t="str">
        <f>EG2</f>
        <v>Work Exp.</v>
      </c>
      <c r="GN4" s="1434"/>
      <c r="GO4" s="1435" t="str">
        <f>EN2</f>
        <v>Art Edu.</v>
      </c>
      <c r="GP4" s="1436"/>
      <c r="GQ4" s="1433" t="str">
        <f>EU2</f>
        <v>HEALTH &amp; PHY. EDU.</v>
      </c>
      <c r="GR4" s="1434"/>
      <c r="GS4" s="1426"/>
    </row>
    <row r="5" spans="1:201" s="687" customFormat="1" ht="85.5" customHeight="1" thickBot="1">
      <c r="A5" s="1427"/>
      <c r="B5" s="1437" t="s">
        <v>34</v>
      </c>
      <c r="C5" s="1439" t="s">
        <v>27</v>
      </c>
      <c r="D5" s="1439" t="s">
        <v>21</v>
      </c>
      <c r="E5" s="1439" t="s">
        <v>28</v>
      </c>
      <c r="F5" s="1439" t="s">
        <v>22</v>
      </c>
      <c r="G5" s="1439" t="s">
        <v>23</v>
      </c>
      <c r="H5" s="1439" t="s">
        <v>24</v>
      </c>
      <c r="I5" s="1439" t="s">
        <v>25</v>
      </c>
      <c r="J5" s="1479" t="s">
        <v>26</v>
      </c>
      <c r="K5" s="686" t="str">
        <f>'Marks Entry'!L6</f>
        <v>Written</v>
      </c>
      <c r="L5" s="512" t="str">
        <f>'Marks Entry'!M6</f>
        <v>Act/Oral</v>
      </c>
      <c r="M5" s="513" t="str">
        <f>'Marks Entry'!N6</f>
        <v>Total</v>
      </c>
      <c r="N5" s="516" t="str">
        <f>'Marks Entry'!O6</f>
        <v>Written</v>
      </c>
      <c r="O5" s="516" t="str">
        <f>'Marks Entry'!P6</f>
        <v>Act/Oral</v>
      </c>
      <c r="P5" s="517" t="str">
        <f>'Marks Entry'!Q6</f>
        <v>Total</v>
      </c>
      <c r="Q5" s="516" t="str">
        <f>'Marks Entry'!R6</f>
        <v>Activity</v>
      </c>
      <c r="R5" s="516">
        <f>'Marks Entry'!S6</f>
        <v>0</v>
      </c>
      <c r="S5" s="517" t="str">
        <f>'Marks Entry'!T6</f>
        <v>Total</v>
      </c>
      <c r="T5" s="1474"/>
      <c r="U5" s="122" t="str">
        <f>'Marks Entry'!V6</f>
        <v>Written</v>
      </c>
      <c r="V5" s="144" t="str">
        <f>'Marks Entry'!W6</f>
        <v>Act/Oral</v>
      </c>
      <c r="W5" s="124" t="str">
        <f>'Marks Entry'!X6</f>
        <v>Total H.Y.</v>
      </c>
      <c r="X5" s="1476"/>
      <c r="Y5" s="122" t="str">
        <f>'Marks Entry'!Y6</f>
        <v>Written</v>
      </c>
      <c r="Z5" s="144" t="str">
        <f>'Marks Entry'!Z6</f>
        <v>Act/Oral</v>
      </c>
      <c r="AA5" s="124" t="str">
        <f>'Marks Entry'!AA6</f>
        <v>Total Yearly</v>
      </c>
      <c r="AB5" s="1466"/>
      <c r="AC5" s="1468"/>
      <c r="AD5" s="1468"/>
      <c r="AE5" s="1431" t="str">
        <f>'Marks Entry'!AE6</f>
        <v>A+/A/B/C/D</v>
      </c>
      <c r="AF5" s="686" t="str">
        <f>'Marks Entry'!AF6</f>
        <v>Written</v>
      </c>
      <c r="AG5" s="512" t="str">
        <f>'Marks Entry'!AG6</f>
        <v>Act/Oral</v>
      </c>
      <c r="AH5" s="513" t="str">
        <f>'Marks Entry'!AH6</f>
        <v>Total</v>
      </c>
      <c r="AI5" s="516" t="str">
        <f>'Marks Entry'!AI6</f>
        <v>Written</v>
      </c>
      <c r="AJ5" s="516" t="str">
        <f>'Marks Entry'!AJ6</f>
        <v>Act/Oral</v>
      </c>
      <c r="AK5" s="517" t="str">
        <f>'Marks Entry'!AK6</f>
        <v>Total</v>
      </c>
      <c r="AL5" s="516" t="str">
        <f>'Marks Entry'!AL6</f>
        <v>Activity</v>
      </c>
      <c r="AM5" s="516">
        <f>'Marks Entry'!AM6</f>
        <v>0</v>
      </c>
      <c r="AN5" s="517" t="str">
        <f>'Marks Entry'!AN6</f>
        <v>Total</v>
      </c>
      <c r="AO5" s="1474"/>
      <c r="AP5" s="122" t="str">
        <f>'Marks Entry'!AP6</f>
        <v>Written</v>
      </c>
      <c r="AQ5" s="144" t="str">
        <f>'Marks Entry'!AQ6</f>
        <v>Act/Oral</v>
      </c>
      <c r="AR5" s="124" t="str">
        <f>'Marks Entry'!AR6</f>
        <v>Total H.Y.</v>
      </c>
      <c r="AS5" s="1476"/>
      <c r="AT5" s="122" t="str">
        <f>'Marks Entry'!AS6</f>
        <v>Written</v>
      </c>
      <c r="AU5" s="144" t="str">
        <f>'Marks Entry'!AT6</f>
        <v>Act/Oral</v>
      </c>
      <c r="AV5" s="124" t="str">
        <f>'Marks Entry'!AU6</f>
        <v>Total Yearly</v>
      </c>
      <c r="AW5" s="1466"/>
      <c r="AX5" s="1468"/>
      <c r="AY5" s="1468"/>
      <c r="AZ5" s="1431" t="str">
        <f>'Marks Entry'!AY6</f>
        <v>A+/A/B/C/D</v>
      </c>
      <c r="BA5" s="686" t="str">
        <f>'Marks Entry'!AZ6</f>
        <v>Written</v>
      </c>
      <c r="BB5" s="512" t="str">
        <f>'Marks Entry'!BA6</f>
        <v>Act/Oral</v>
      </c>
      <c r="BC5" s="513" t="str">
        <f>'Marks Entry'!BB6</f>
        <v>Total</v>
      </c>
      <c r="BD5" s="516" t="str">
        <f>'Marks Entry'!BC6</f>
        <v>Written</v>
      </c>
      <c r="BE5" s="516" t="str">
        <f>'Marks Entry'!BD6</f>
        <v>Act/Oral</v>
      </c>
      <c r="BF5" s="517" t="str">
        <f>'Marks Entry'!BE6</f>
        <v>Total</v>
      </c>
      <c r="BG5" s="516" t="str">
        <f>'Marks Entry'!BF6</f>
        <v>Activity</v>
      </c>
      <c r="BH5" s="516">
        <f>'Marks Entry'!BG6</f>
        <v>0</v>
      </c>
      <c r="BI5" s="517" t="str">
        <f>'Marks Entry'!BH6</f>
        <v>Total</v>
      </c>
      <c r="BJ5" s="1474"/>
      <c r="BK5" s="122" t="str">
        <f>'Marks Entry'!BJ6</f>
        <v>Written</v>
      </c>
      <c r="BL5" s="144" t="str">
        <f>'Marks Entry'!BK6</f>
        <v>Act/Oral</v>
      </c>
      <c r="BM5" s="124" t="str">
        <f>'Marks Entry'!BL6</f>
        <v>Total H.Y.</v>
      </c>
      <c r="BN5" s="1476"/>
      <c r="BO5" s="122" t="str">
        <f>'Marks Entry'!BM6</f>
        <v>Written</v>
      </c>
      <c r="BP5" s="144" t="str">
        <f>'Marks Entry'!BN6</f>
        <v>Act/Oral</v>
      </c>
      <c r="BQ5" s="124" t="str">
        <f>'Marks Entry'!BO6</f>
        <v>Total Yearly</v>
      </c>
      <c r="BR5" s="1466"/>
      <c r="BS5" s="1468"/>
      <c r="BT5" s="1468"/>
      <c r="BU5" s="1431" t="str">
        <f>'Marks Entry'!BS6</f>
        <v>A+/A/B/C/D</v>
      </c>
      <c r="BV5" s="686" t="str">
        <f>'Marks Entry'!BT6</f>
        <v>Written</v>
      </c>
      <c r="BW5" s="512" t="str">
        <f>'Marks Entry'!BU6</f>
        <v>Act/Oral</v>
      </c>
      <c r="BX5" s="513" t="str">
        <f>'Marks Entry'!BV6</f>
        <v>Total</v>
      </c>
      <c r="BY5" s="516" t="str">
        <f>'Marks Entry'!BW6</f>
        <v>Written</v>
      </c>
      <c r="BZ5" s="516" t="str">
        <f>'Marks Entry'!BX6</f>
        <v>Act/Oral</v>
      </c>
      <c r="CA5" s="517" t="str">
        <f>'Marks Entry'!BY6</f>
        <v>Total</v>
      </c>
      <c r="CB5" s="516" t="str">
        <f>'Marks Entry'!BZ6</f>
        <v>Activity</v>
      </c>
      <c r="CC5" s="516">
        <f>'Marks Entry'!CA6</f>
        <v>0</v>
      </c>
      <c r="CD5" s="517" t="str">
        <f>'Marks Entry'!CB6</f>
        <v>Total</v>
      </c>
      <c r="CE5" s="1474"/>
      <c r="CF5" s="122" t="str">
        <f>'Marks Entry'!CD6</f>
        <v>Written</v>
      </c>
      <c r="CG5" s="144" t="str">
        <f>'Marks Entry'!CE6</f>
        <v>Act/Oral</v>
      </c>
      <c r="CH5" s="124" t="str">
        <f>'Marks Entry'!CF6</f>
        <v>Total H.Y.</v>
      </c>
      <c r="CI5" s="1476"/>
      <c r="CJ5" s="122" t="str">
        <f>'Marks Entry'!CG6</f>
        <v>Written</v>
      </c>
      <c r="CK5" s="144" t="str">
        <f>'Marks Entry'!CH6</f>
        <v>Act/Oral</v>
      </c>
      <c r="CL5" s="124" t="str">
        <f>'Marks Entry'!CI6</f>
        <v>Total Yearly</v>
      </c>
      <c r="CM5" s="1466"/>
      <c r="CN5" s="1468"/>
      <c r="CO5" s="1468"/>
      <c r="CP5" s="1431" t="str">
        <f>'Marks Entry'!CM6</f>
        <v>A+/A/B/C/D</v>
      </c>
      <c r="CQ5" s="686" t="str">
        <f>'Marks Entry'!CN6</f>
        <v>Written</v>
      </c>
      <c r="CR5" s="512" t="str">
        <f>'Marks Entry'!CO6</f>
        <v>Act/Oral</v>
      </c>
      <c r="CS5" s="513" t="str">
        <f>'Marks Entry'!CP6</f>
        <v>Total</v>
      </c>
      <c r="CT5" s="516" t="str">
        <f>'Marks Entry'!CQ6</f>
        <v>Written</v>
      </c>
      <c r="CU5" s="516" t="str">
        <f>'Marks Entry'!CR6</f>
        <v>Act/Oral</v>
      </c>
      <c r="CV5" s="517" t="str">
        <f>'Marks Entry'!CS6</f>
        <v>Total</v>
      </c>
      <c r="CW5" s="516" t="str">
        <f>'Marks Entry'!CT6</f>
        <v>Activity</v>
      </c>
      <c r="CX5" s="516">
        <f>'Marks Entry'!CU6</f>
        <v>0</v>
      </c>
      <c r="CY5" s="517" t="str">
        <f>'Marks Entry'!CV6</f>
        <v>Total</v>
      </c>
      <c r="CZ5" s="1474"/>
      <c r="DA5" s="122" t="str">
        <f>'Marks Entry'!CX6</f>
        <v>Written</v>
      </c>
      <c r="DB5" s="144" t="str">
        <f>'Marks Entry'!CY6</f>
        <v>Act/Oral</v>
      </c>
      <c r="DC5" s="124" t="str">
        <f>'Marks Entry'!CZ6</f>
        <v>Total H.Y.</v>
      </c>
      <c r="DD5" s="1476"/>
      <c r="DE5" s="122" t="str">
        <f>'Marks Entry'!DA6</f>
        <v>Written</v>
      </c>
      <c r="DF5" s="144" t="str">
        <f>'Marks Entry'!DB6</f>
        <v>Act/Oral</v>
      </c>
      <c r="DG5" s="124" t="str">
        <f>'Marks Entry'!DC6</f>
        <v>Total Yearly</v>
      </c>
      <c r="DH5" s="1466"/>
      <c r="DI5" s="1468"/>
      <c r="DJ5" s="1468"/>
      <c r="DK5" s="1431" t="str">
        <f>'Marks Entry'!DG6</f>
        <v>A+/A/B/C/D</v>
      </c>
      <c r="DL5" s="686" t="str">
        <f>'Marks Entry'!DH6</f>
        <v>Written</v>
      </c>
      <c r="DM5" s="512" t="str">
        <f>'Marks Entry'!DI6</f>
        <v>Act/Oral</v>
      </c>
      <c r="DN5" s="513" t="str">
        <f>'Marks Entry'!DJ6</f>
        <v>Total</v>
      </c>
      <c r="DO5" s="516" t="str">
        <f>'Marks Entry'!DK6</f>
        <v>Written</v>
      </c>
      <c r="DP5" s="516" t="str">
        <f>'Marks Entry'!DL6</f>
        <v>Act/Oral</v>
      </c>
      <c r="DQ5" s="517" t="str">
        <f>'Marks Entry'!DM6</f>
        <v>Total</v>
      </c>
      <c r="DR5" s="516" t="str">
        <f>'Marks Entry'!DN6</f>
        <v>Activity</v>
      </c>
      <c r="DS5" s="516">
        <f>'Marks Entry'!DO6</f>
        <v>0</v>
      </c>
      <c r="DT5" s="517" t="str">
        <f>'Marks Entry'!DP6</f>
        <v>Total</v>
      </c>
      <c r="DU5" s="1474"/>
      <c r="DV5" s="122" t="str">
        <f>'Marks Entry'!DR6</f>
        <v>Written</v>
      </c>
      <c r="DW5" s="144" t="str">
        <f>'Marks Entry'!DS6</f>
        <v>Act/Oral</v>
      </c>
      <c r="DX5" s="124" t="str">
        <f>'Marks Entry'!DT6</f>
        <v>Total H.Y.</v>
      </c>
      <c r="DY5" s="1476"/>
      <c r="DZ5" s="122" t="str">
        <f>'Marks Entry'!DU6</f>
        <v>Written</v>
      </c>
      <c r="EA5" s="144" t="str">
        <f>'Marks Entry'!DV6</f>
        <v>Act/Oral</v>
      </c>
      <c r="EB5" s="124" t="str">
        <f>'Marks Entry'!DW6</f>
        <v>Total Yearly</v>
      </c>
      <c r="EC5" s="1466"/>
      <c r="ED5" s="1468"/>
      <c r="EE5" s="1468"/>
      <c r="EF5" s="1431" t="str">
        <f>'Marks Entry'!EA6</f>
        <v>A+/A/B/C/D</v>
      </c>
      <c r="EG5" s="1447"/>
      <c r="EH5" s="1442"/>
      <c r="EI5" s="1442"/>
      <c r="EJ5" s="1506"/>
      <c r="EK5" s="1506"/>
      <c r="EL5" s="1444"/>
      <c r="EM5" s="1431" t="str">
        <f>'Marks Entry'!EJ6</f>
        <v>A/B/C/D/E</v>
      </c>
      <c r="EN5" s="1447"/>
      <c r="EO5" s="1442"/>
      <c r="EP5" s="1442"/>
      <c r="EQ5" s="1442"/>
      <c r="ER5" s="1442"/>
      <c r="ES5" s="1444"/>
      <c r="ET5" s="1431" t="str">
        <f>'Marks Entry'!EJ6</f>
        <v>A/B/C/D/E</v>
      </c>
      <c r="EU5" s="1447"/>
      <c r="EV5" s="1442"/>
      <c r="EW5" s="1442"/>
      <c r="EX5" s="1442"/>
      <c r="EY5" s="1442"/>
      <c r="EZ5" s="1444"/>
      <c r="FA5" s="1431" t="str">
        <f>'Marks Entry'!EJ6</f>
        <v>A/B/C/D/E</v>
      </c>
      <c r="FB5" s="1112"/>
      <c r="FC5" s="1123"/>
      <c r="FD5" s="1125"/>
      <c r="FE5" s="1112"/>
      <c r="FF5" s="1099"/>
      <c r="FG5" s="1099"/>
      <c r="FH5" s="1099"/>
      <c r="FI5" s="1099"/>
      <c r="FJ5" s="1118"/>
      <c r="FK5" s="71"/>
      <c r="FL5" s="1121"/>
      <c r="FM5" s="1110"/>
      <c r="FN5" s="1426"/>
      <c r="FO5" s="555" t="s">
        <v>236</v>
      </c>
      <c r="FP5" s="670" t="s">
        <v>234</v>
      </c>
      <c r="FQ5" s="670" t="s">
        <v>235</v>
      </c>
      <c r="FR5" s="556" t="s">
        <v>220</v>
      </c>
      <c r="FS5" s="557" t="s">
        <v>236</v>
      </c>
      <c r="FT5" s="676" t="s">
        <v>234</v>
      </c>
      <c r="FU5" s="676" t="s">
        <v>235</v>
      </c>
      <c r="FV5" s="558" t="s">
        <v>220</v>
      </c>
      <c r="FW5" s="555" t="s">
        <v>236</v>
      </c>
      <c r="FX5" s="670" t="s">
        <v>234</v>
      </c>
      <c r="FY5" s="670" t="s">
        <v>235</v>
      </c>
      <c r="FZ5" s="556" t="s">
        <v>220</v>
      </c>
      <c r="GA5" s="557" t="s">
        <v>236</v>
      </c>
      <c r="GB5" s="676" t="s">
        <v>234</v>
      </c>
      <c r="GC5" s="676" t="s">
        <v>235</v>
      </c>
      <c r="GD5" s="558" t="s">
        <v>220</v>
      </c>
      <c r="GE5" s="555" t="s">
        <v>236</v>
      </c>
      <c r="GF5" s="670" t="s">
        <v>234</v>
      </c>
      <c r="GG5" s="670" t="s">
        <v>235</v>
      </c>
      <c r="GH5" s="556" t="s">
        <v>220</v>
      </c>
      <c r="GI5" s="557" t="s">
        <v>236</v>
      </c>
      <c r="GJ5" s="676" t="s">
        <v>234</v>
      </c>
      <c r="GK5" s="676" t="s">
        <v>235</v>
      </c>
      <c r="GL5" s="558" t="s">
        <v>220</v>
      </c>
      <c r="GM5" s="555" t="s">
        <v>236</v>
      </c>
      <c r="GN5" s="1458" t="s">
        <v>67</v>
      </c>
      <c r="GO5" s="557" t="s">
        <v>236</v>
      </c>
      <c r="GP5" s="1460" t="s">
        <v>67</v>
      </c>
      <c r="GQ5" s="555" t="s">
        <v>236</v>
      </c>
      <c r="GR5" s="1458" t="s">
        <v>67</v>
      </c>
      <c r="GS5" s="1426"/>
    </row>
    <row r="6" spans="1:201" s="73" customFormat="1" ht="15.75" customHeight="1" thickBot="1">
      <c r="A6" s="1427"/>
      <c r="B6" s="1438"/>
      <c r="C6" s="1440"/>
      <c r="D6" s="1440"/>
      <c r="E6" s="1440"/>
      <c r="F6" s="1440"/>
      <c r="G6" s="1440"/>
      <c r="H6" s="1440"/>
      <c r="I6" s="1440"/>
      <c r="J6" s="1480"/>
      <c r="K6" s="596">
        <f>'Marks Entry'!L7</f>
        <v>5</v>
      </c>
      <c r="L6" s="597">
        <f>'Marks Entry'!M7</f>
        <v>5</v>
      </c>
      <c r="M6" s="598">
        <f>'Marks Entry'!N7</f>
        <v>10</v>
      </c>
      <c r="N6" s="599">
        <f>'Marks Entry'!O7</f>
        <v>5</v>
      </c>
      <c r="O6" s="599">
        <f>'Marks Entry'!P7</f>
        <v>5</v>
      </c>
      <c r="P6" s="600">
        <f>'Marks Entry'!Q7</f>
        <v>10</v>
      </c>
      <c r="Q6" s="599">
        <f>'Marks Entry'!R7</f>
        <v>10</v>
      </c>
      <c r="R6" s="599">
        <f>'Marks Entry'!S7</f>
        <v>0</v>
      </c>
      <c r="S6" s="600">
        <f>'Marks Entry'!T7</f>
        <v>10</v>
      </c>
      <c r="T6" s="601">
        <f>'Marks Entry'!U7</f>
        <v>30</v>
      </c>
      <c r="U6" s="602">
        <f>'Marks Entry'!V7</f>
        <v>50</v>
      </c>
      <c r="V6" s="602">
        <f>'Marks Entry'!W7</f>
        <v>20</v>
      </c>
      <c r="W6" s="603">
        <f>'Marks Entry'!X7</f>
        <v>70</v>
      </c>
      <c r="X6" s="604">
        <f>T6+W6</f>
        <v>100</v>
      </c>
      <c r="Y6" s="602">
        <f>'Marks Entry'!Y7</f>
        <v>70</v>
      </c>
      <c r="Z6" s="602">
        <f>'Marks Entry'!Z7</f>
        <v>30</v>
      </c>
      <c r="AA6" s="605">
        <f>'Marks Entry'!AA7</f>
        <v>100</v>
      </c>
      <c r="AB6" s="606">
        <f>'Marks Entry'!AB7</f>
        <v>200</v>
      </c>
      <c r="AC6" s="1468"/>
      <c r="AD6" s="1468"/>
      <c r="AE6" s="1432"/>
      <c r="AF6" s="596">
        <f>'Marks Entry'!AF7</f>
        <v>5</v>
      </c>
      <c r="AG6" s="597">
        <f>'Marks Entry'!AG7</f>
        <v>5</v>
      </c>
      <c r="AH6" s="598">
        <f>'Marks Entry'!AH7</f>
        <v>10</v>
      </c>
      <c r="AI6" s="599">
        <f>'Marks Entry'!AI7</f>
        <v>5</v>
      </c>
      <c r="AJ6" s="599">
        <f>'Marks Entry'!AJ7</f>
        <v>5</v>
      </c>
      <c r="AK6" s="600">
        <f>'Marks Entry'!AK7</f>
        <v>10</v>
      </c>
      <c r="AL6" s="599">
        <f>'Marks Entry'!AL7</f>
        <v>10</v>
      </c>
      <c r="AM6" s="599">
        <f>'Marks Entry'!AM7</f>
        <v>0</v>
      </c>
      <c r="AN6" s="600">
        <f>'Marks Entry'!AN7</f>
        <v>10</v>
      </c>
      <c r="AO6" s="601">
        <f>'Marks Entry'!AO7</f>
        <v>30</v>
      </c>
      <c r="AP6" s="602">
        <f>'Marks Entry'!AP7</f>
        <v>50</v>
      </c>
      <c r="AQ6" s="602">
        <f>'Marks Entry'!AQ7</f>
        <v>20</v>
      </c>
      <c r="AR6" s="603">
        <f>'Marks Entry'!AR7</f>
        <v>70</v>
      </c>
      <c r="AS6" s="604">
        <f>AO6+AR6</f>
        <v>100</v>
      </c>
      <c r="AT6" s="602">
        <f>'Marks Entry'!AS7</f>
        <v>70</v>
      </c>
      <c r="AU6" s="602">
        <f>'Marks Entry'!AT7</f>
        <v>30</v>
      </c>
      <c r="AV6" s="605">
        <f>'Marks Entry'!AU7</f>
        <v>100</v>
      </c>
      <c r="AW6" s="606">
        <f>'Marks Entry'!AV7</f>
        <v>200</v>
      </c>
      <c r="AX6" s="1468"/>
      <c r="AY6" s="1468"/>
      <c r="AZ6" s="1432"/>
      <c r="BA6" s="596">
        <f>'Marks Entry'!AZ7</f>
        <v>5</v>
      </c>
      <c r="BB6" s="597">
        <f>'Marks Entry'!BA7</f>
        <v>5</v>
      </c>
      <c r="BC6" s="598">
        <f>'Marks Entry'!BB7</f>
        <v>10</v>
      </c>
      <c r="BD6" s="599">
        <f>'Marks Entry'!BC7</f>
        <v>5</v>
      </c>
      <c r="BE6" s="599">
        <f>'Marks Entry'!BD7</f>
        <v>5</v>
      </c>
      <c r="BF6" s="600">
        <f>'Marks Entry'!BE7</f>
        <v>10</v>
      </c>
      <c r="BG6" s="599">
        <f>'Marks Entry'!BF7</f>
        <v>10</v>
      </c>
      <c r="BH6" s="599">
        <f>'Marks Entry'!BG7</f>
        <v>0</v>
      </c>
      <c r="BI6" s="600">
        <f>'Marks Entry'!BH7</f>
        <v>10</v>
      </c>
      <c r="BJ6" s="601">
        <f>'Marks Entry'!BI7</f>
        <v>30</v>
      </c>
      <c r="BK6" s="602">
        <f>'Marks Entry'!BJ7</f>
        <v>50</v>
      </c>
      <c r="BL6" s="602">
        <f>'Marks Entry'!BK7</f>
        <v>20</v>
      </c>
      <c r="BM6" s="603">
        <f>'Marks Entry'!BL7</f>
        <v>70</v>
      </c>
      <c r="BN6" s="604">
        <f>BJ6+BM6</f>
        <v>100</v>
      </c>
      <c r="BO6" s="602">
        <f>'Marks Entry'!BM7</f>
        <v>70</v>
      </c>
      <c r="BP6" s="602">
        <f>'Marks Entry'!BN7</f>
        <v>30</v>
      </c>
      <c r="BQ6" s="605">
        <f>'Marks Entry'!BO7</f>
        <v>100</v>
      </c>
      <c r="BR6" s="606">
        <f>'Marks Entry'!BP7</f>
        <v>200</v>
      </c>
      <c r="BS6" s="1468"/>
      <c r="BT6" s="1468"/>
      <c r="BU6" s="1432"/>
      <c r="BV6" s="596">
        <f>'Marks Entry'!BT7</f>
        <v>5</v>
      </c>
      <c r="BW6" s="597">
        <f>'Marks Entry'!BU7</f>
        <v>5</v>
      </c>
      <c r="BX6" s="598">
        <f>'Marks Entry'!BV7</f>
        <v>10</v>
      </c>
      <c r="BY6" s="599">
        <f>'Marks Entry'!BW7</f>
        <v>5</v>
      </c>
      <c r="BZ6" s="599">
        <f>'Marks Entry'!BX7</f>
        <v>5</v>
      </c>
      <c r="CA6" s="600">
        <f>'Marks Entry'!BY7</f>
        <v>10</v>
      </c>
      <c r="CB6" s="599">
        <f>'Marks Entry'!BZ7</f>
        <v>10</v>
      </c>
      <c r="CC6" s="599">
        <f>'Marks Entry'!CA7</f>
        <v>0</v>
      </c>
      <c r="CD6" s="600">
        <f>'Marks Entry'!CB7</f>
        <v>10</v>
      </c>
      <c r="CE6" s="601">
        <f>'Marks Entry'!CC7</f>
        <v>30</v>
      </c>
      <c r="CF6" s="602">
        <f>'Marks Entry'!CD7</f>
        <v>50</v>
      </c>
      <c r="CG6" s="602">
        <f>'Marks Entry'!CE7</f>
        <v>20</v>
      </c>
      <c r="CH6" s="603">
        <f>'Marks Entry'!CF7</f>
        <v>70</v>
      </c>
      <c r="CI6" s="604">
        <f>CE6+CH6</f>
        <v>100</v>
      </c>
      <c r="CJ6" s="602">
        <f>'Marks Entry'!CG7</f>
        <v>70</v>
      </c>
      <c r="CK6" s="602">
        <f>'Marks Entry'!CH7</f>
        <v>30</v>
      </c>
      <c r="CL6" s="605">
        <f>'Marks Entry'!CI7</f>
        <v>100</v>
      </c>
      <c r="CM6" s="606">
        <f>'Marks Entry'!CJ7</f>
        <v>200</v>
      </c>
      <c r="CN6" s="1468"/>
      <c r="CO6" s="1468"/>
      <c r="CP6" s="1432"/>
      <c r="CQ6" s="596">
        <f>'Marks Entry'!CN7</f>
        <v>5</v>
      </c>
      <c r="CR6" s="597">
        <f>'Marks Entry'!CO7</f>
        <v>5</v>
      </c>
      <c r="CS6" s="598">
        <f>'Marks Entry'!CP7</f>
        <v>10</v>
      </c>
      <c r="CT6" s="599">
        <f>'Marks Entry'!CQ7</f>
        <v>5</v>
      </c>
      <c r="CU6" s="599">
        <f>'Marks Entry'!CR7</f>
        <v>5</v>
      </c>
      <c r="CV6" s="600">
        <f>'Marks Entry'!CS7</f>
        <v>10</v>
      </c>
      <c r="CW6" s="599">
        <f>'Marks Entry'!CT7</f>
        <v>10</v>
      </c>
      <c r="CX6" s="599">
        <f>'Marks Entry'!CU7</f>
        <v>0</v>
      </c>
      <c r="CY6" s="600">
        <f>'Marks Entry'!CV7</f>
        <v>10</v>
      </c>
      <c r="CZ6" s="601">
        <f>'Marks Entry'!CW7</f>
        <v>30</v>
      </c>
      <c r="DA6" s="602">
        <f>'Marks Entry'!CX7</f>
        <v>50</v>
      </c>
      <c r="DB6" s="602">
        <f>'Marks Entry'!CY7</f>
        <v>20</v>
      </c>
      <c r="DC6" s="603">
        <f>'Marks Entry'!CZ7</f>
        <v>70</v>
      </c>
      <c r="DD6" s="604">
        <f>CZ6+DC6</f>
        <v>100</v>
      </c>
      <c r="DE6" s="602">
        <f>'Marks Entry'!DA7</f>
        <v>70</v>
      </c>
      <c r="DF6" s="602">
        <f>'Marks Entry'!DB7</f>
        <v>30</v>
      </c>
      <c r="DG6" s="605">
        <f>'Marks Entry'!DC7</f>
        <v>100</v>
      </c>
      <c r="DH6" s="606">
        <f>'Marks Entry'!DD7</f>
        <v>200</v>
      </c>
      <c r="DI6" s="1468"/>
      <c r="DJ6" s="1468"/>
      <c r="DK6" s="1432"/>
      <c r="DL6" s="596">
        <f>'Marks Entry'!DH7</f>
        <v>5</v>
      </c>
      <c r="DM6" s="597">
        <f>'Marks Entry'!DI7</f>
        <v>5</v>
      </c>
      <c r="DN6" s="598">
        <f>'Marks Entry'!DJ7</f>
        <v>10</v>
      </c>
      <c r="DO6" s="599">
        <f>'Marks Entry'!DK7</f>
        <v>5</v>
      </c>
      <c r="DP6" s="599">
        <f>'Marks Entry'!DL7</f>
        <v>5</v>
      </c>
      <c r="DQ6" s="600">
        <f>'Marks Entry'!DM7</f>
        <v>10</v>
      </c>
      <c r="DR6" s="599">
        <f>'Marks Entry'!DN7</f>
        <v>10</v>
      </c>
      <c r="DS6" s="599">
        <f>'Marks Entry'!DO7</f>
        <v>0</v>
      </c>
      <c r="DT6" s="600">
        <f>'Marks Entry'!DP7</f>
        <v>10</v>
      </c>
      <c r="DU6" s="601">
        <f>'Marks Entry'!DQ7</f>
        <v>30</v>
      </c>
      <c r="DV6" s="602">
        <f>'Marks Entry'!DR7</f>
        <v>50</v>
      </c>
      <c r="DW6" s="602">
        <f>'Marks Entry'!DS7</f>
        <v>20</v>
      </c>
      <c r="DX6" s="603">
        <f>'Marks Entry'!DT7</f>
        <v>70</v>
      </c>
      <c r="DY6" s="604">
        <f>DU6+DX6</f>
        <v>100</v>
      </c>
      <c r="DZ6" s="602">
        <f>'Marks Entry'!DU7</f>
        <v>70</v>
      </c>
      <c r="EA6" s="602">
        <f>'Marks Entry'!DV7</f>
        <v>30</v>
      </c>
      <c r="EB6" s="605">
        <f>'Marks Entry'!DW7</f>
        <v>100</v>
      </c>
      <c r="EC6" s="606">
        <f>'Marks Entry'!DX7</f>
        <v>200</v>
      </c>
      <c r="ED6" s="1468"/>
      <c r="EE6" s="1468"/>
      <c r="EF6" s="1432"/>
      <c r="EG6" s="607">
        <f>'Marks Entry'!EB7</f>
        <v>20</v>
      </c>
      <c r="EH6" s="608">
        <f>'Marks Entry'!EC7</f>
        <v>20</v>
      </c>
      <c r="EI6" s="608">
        <f>'Marks Entry'!ED7</f>
        <v>20</v>
      </c>
      <c r="EJ6" s="609">
        <f>'Marks Entry'!EE7</f>
        <v>20</v>
      </c>
      <c r="EK6" s="610">
        <f>'Marks Entry'!EF7</f>
        <v>20</v>
      </c>
      <c r="EL6" s="611">
        <f>'Marks Entry'!EG7</f>
        <v>100</v>
      </c>
      <c r="EM6" s="1432"/>
      <c r="EN6" s="607">
        <f>'Marks Entry'!EJ7</f>
        <v>0</v>
      </c>
      <c r="EO6" s="608">
        <f>'Marks Entry'!EK7</f>
        <v>20</v>
      </c>
      <c r="EP6" s="608">
        <f>'Marks Entry'!EL7</f>
        <v>20</v>
      </c>
      <c r="EQ6" s="609">
        <f>'Marks Entry'!EM7</f>
        <v>20</v>
      </c>
      <c r="ER6" s="610">
        <f>'Marks Entry'!EN7</f>
        <v>20</v>
      </c>
      <c r="ES6" s="611">
        <f>'Marks Entry'!EP7</f>
        <v>100</v>
      </c>
      <c r="ET6" s="1432"/>
      <c r="EU6" s="607">
        <f>'Marks Entry'!ET7</f>
        <v>20</v>
      </c>
      <c r="EV6" s="608">
        <f>'Marks Entry'!EU7</f>
        <v>20</v>
      </c>
      <c r="EW6" s="608">
        <f>'Marks Entry'!EV7</f>
        <v>20</v>
      </c>
      <c r="EX6" s="609">
        <f>'Marks Entry'!EW7</f>
        <v>20</v>
      </c>
      <c r="EY6" s="610">
        <f>'Marks Entry'!EX7</f>
        <v>20</v>
      </c>
      <c r="EZ6" s="611">
        <f>'Marks Entry'!EY7</f>
        <v>100</v>
      </c>
      <c r="FA6" s="1432"/>
      <c r="FB6" s="1488"/>
      <c r="FC6" s="1502"/>
      <c r="FD6" s="1503"/>
      <c r="FE6" s="1488"/>
      <c r="FF6" s="1449"/>
      <c r="FG6" s="1449"/>
      <c r="FH6" s="1449"/>
      <c r="FI6" s="1449"/>
      <c r="FJ6" s="1118"/>
      <c r="FK6" s="71"/>
      <c r="FL6" s="1121"/>
      <c r="FM6" s="1110"/>
      <c r="FN6" s="1426"/>
      <c r="FO6" s="559">
        <v>100</v>
      </c>
      <c r="FP6" s="671">
        <v>15</v>
      </c>
      <c r="FQ6" s="671">
        <v>5</v>
      </c>
      <c r="FR6" s="667">
        <v>20</v>
      </c>
      <c r="FS6" s="560">
        <v>100</v>
      </c>
      <c r="FT6" s="677">
        <v>15</v>
      </c>
      <c r="FU6" s="677">
        <v>5</v>
      </c>
      <c r="FV6" s="678">
        <v>20</v>
      </c>
      <c r="FW6" s="559">
        <v>100</v>
      </c>
      <c r="FX6" s="671">
        <v>15</v>
      </c>
      <c r="FY6" s="671">
        <v>5</v>
      </c>
      <c r="FZ6" s="667">
        <v>20</v>
      </c>
      <c r="GA6" s="560">
        <v>100</v>
      </c>
      <c r="GB6" s="677">
        <v>15</v>
      </c>
      <c r="GC6" s="677">
        <v>5</v>
      </c>
      <c r="GD6" s="678">
        <v>20</v>
      </c>
      <c r="GE6" s="559">
        <v>100</v>
      </c>
      <c r="GF6" s="671">
        <v>15</v>
      </c>
      <c r="GG6" s="671">
        <v>5</v>
      </c>
      <c r="GH6" s="667">
        <v>20</v>
      </c>
      <c r="GI6" s="560">
        <v>100</v>
      </c>
      <c r="GJ6" s="677">
        <v>15</v>
      </c>
      <c r="GK6" s="677">
        <v>5</v>
      </c>
      <c r="GL6" s="678">
        <v>20</v>
      </c>
      <c r="GM6" s="559">
        <v>100</v>
      </c>
      <c r="GN6" s="1459"/>
      <c r="GO6" s="560">
        <v>100</v>
      </c>
      <c r="GP6" s="1461"/>
      <c r="GQ6" s="559">
        <v>100</v>
      </c>
      <c r="GR6" s="1459"/>
      <c r="GS6" s="1426"/>
    </row>
    <row r="7" spans="1:201" s="117" customFormat="1" ht="17.25" customHeight="1">
      <c r="A7" s="1427"/>
      <c r="B7" s="612">
        <f>IF(F7&gt;0,1,0)</f>
        <v>1</v>
      </c>
      <c r="C7" s="613">
        <f>'Marks Entry'!D9</f>
        <v>6</v>
      </c>
      <c r="D7" s="613">
        <f>'Marks Entry'!E9</f>
        <v>793</v>
      </c>
      <c r="E7" s="613">
        <f>'Marks Entry'!F9</f>
        <v>0</v>
      </c>
      <c r="F7" s="613">
        <f>'Marks Entry'!G9</f>
        <v>901</v>
      </c>
      <c r="G7" s="613" t="str">
        <f>'Marks Entry'!H9</f>
        <v>ABHISHEK</v>
      </c>
      <c r="H7" s="613" t="str">
        <f>'Marks Entry'!I9</f>
        <v>RAMU KHAN</v>
      </c>
      <c r="I7" s="613" t="str">
        <f>'Marks Entry'!J9</f>
        <v>SEEPA DEVI</v>
      </c>
      <c r="J7" s="614">
        <f>'Marks Entry'!K9</f>
        <v>38555</v>
      </c>
      <c r="K7" s="615" t="str">
        <f>'Marks Entry'!L9</f>
        <v>ml</v>
      </c>
      <c r="L7" s="616">
        <f>'Marks Entry'!M9</f>
        <v>1</v>
      </c>
      <c r="M7" s="617" t="str">
        <f>'Marks Entry'!N9</f>
        <v>ML</v>
      </c>
      <c r="N7" s="616">
        <f>'Marks Entry'!O9</f>
        <v>5</v>
      </c>
      <c r="O7" s="616">
        <f>'Marks Entry'!P9</f>
        <v>2</v>
      </c>
      <c r="P7" s="618">
        <f>'Marks Entry'!Q9</f>
        <v>7</v>
      </c>
      <c r="Q7" s="616">
        <f>'Marks Entry'!R9</f>
        <v>2</v>
      </c>
      <c r="R7" s="616">
        <f>'Marks Entry'!S9</f>
        <v>0</v>
      </c>
      <c r="S7" s="618">
        <f>'Marks Entry'!T9</f>
        <v>2</v>
      </c>
      <c r="T7" s="619">
        <f>'Marks Entry'!U9</f>
        <v>9</v>
      </c>
      <c r="U7" s="616">
        <f>'Marks Entry'!V9</f>
        <v>30</v>
      </c>
      <c r="V7" s="616">
        <f>'Marks Entry'!W9</f>
        <v>5</v>
      </c>
      <c r="W7" s="619">
        <f>'Marks Entry'!X9</f>
        <v>35</v>
      </c>
      <c r="X7" s="620">
        <f>T7+W7</f>
        <v>44</v>
      </c>
      <c r="Y7" s="616">
        <f>'Marks Entry'!Y9</f>
        <v>40</v>
      </c>
      <c r="Z7" s="616">
        <f>'Marks Entry'!Z9</f>
        <v>15</v>
      </c>
      <c r="AA7" s="619">
        <f>'Marks Entry'!AA9</f>
        <v>55</v>
      </c>
      <c r="AB7" s="621">
        <f>'Marks Entry'!AB9</f>
        <v>99</v>
      </c>
      <c r="AC7" s="622">
        <f>'Marks Entry'!AC9</f>
        <v>49.5</v>
      </c>
      <c r="AD7" s="623" t="str">
        <f>'Marks Entry'!AD9</f>
        <v>D</v>
      </c>
      <c r="AE7" s="624" t="str">
        <f>'Marks Entry'!AE9</f>
        <v>D</v>
      </c>
      <c r="AF7" s="615">
        <f>'Marks Entry'!AF9</f>
        <v>2</v>
      </c>
      <c r="AG7" s="616">
        <f>'Marks Entry'!AG9</f>
        <v>2</v>
      </c>
      <c r="AH7" s="617">
        <f>'Marks Entry'!AH9</f>
        <v>4</v>
      </c>
      <c r="AI7" s="616">
        <f>'Marks Entry'!AI9</f>
        <v>2</v>
      </c>
      <c r="AJ7" s="616">
        <f>'Marks Entry'!AJ9</f>
        <v>2</v>
      </c>
      <c r="AK7" s="618">
        <f>'Marks Entry'!AK9</f>
        <v>4</v>
      </c>
      <c r="AL7" s="616">
        <f>'Marks Entry'!AL9</f>
        <v>2</v>
      </c>
      <c r="AM7" s="616">
        <f>'Marks Entry'!AM9</f>
        <v>0</v>
      </c>
      <c r="AN7" s="618">
        <f>'Marks Entry'!AN9</f>
        <v>2</v>
      </c>
      <c r="AO7" s="619">
        <f>'Marks Entry'!AO9</f>
        <v>10</v>
      </c>
      <c r="AP7" s="616">
        <f>'Marks Entry'!AP9</f>
        <v>30</v>
      </c>
      <c r="AQ7" s="616">
        <f>'Marks Entry'!AQ9</f>
        <v>5</v>
      </c>
      <c r="AR7" s="619">
        <f>'Marks Entry'!AR9</f>
        <v>35</v>
      </c>
      <c r="AS7" s="620">
        <f>AO7+AR7</f>
        <v>45</v>
      </c>
      <c r="AT7" s="616">
        <f>'Marks Entry'!AS9</f>
        <v>38</v>
      </c>
      <c r="AU7" s="616">
        <f>'Marks Entry'!AT9</f>
        <v>15</v>
      </c>
      <c r="AV7" s="619">
        <f>'Marks Entry'!AU9</f>
        <v>53</v>
      </c>
      <c r="AW7" s="621">
        <f>'Marks Entry'!AV9</f>
        <v>98</v>
      </c>
      <c r="AX7" s="622">
        <f>'Marks Entry'!AW9</f>
        <v>49</v>
      </c>
      <c r="AY7" s="623" t="str">
        <f>'Marks Entry'!AX9</f>
        <v>D</v>
      </c>
      <c r="AZ7" s="624" t="str">
        <f>'Marks Entry'!AY9</f>
        <v>D</v>
      </c>
      <c r="BA7" s="615">
        <f>'Marks Entry'!AZ9</f>
        <v>2</v>
      </c>
      <c r="BB7" s="616">
        <f>'Marks Entry'!BA9</f>
        <v>2</v>
      </c>
      <c r="BC7" s="617">
        <f>'Marks Entry'!BB9</f>
        <v>4</v>
      </c>
      <c r="BD7" s="616">
        <f>'Marks Entry'!BC9</f>
        <v>2</v>
      </c>
      <c r="BE7" s="616">
        <f>'Marks Entry'!BD9</f>
        <v>2</v>
      </c>
      <c r="BF7" s="618">
        <f>'Marks Entry'!BE9</f>
        <v>4</v>
      </c>
      <c r="BG7" s="616">
        <f>'Marks Entry'!BF9</f>
        <v>2</v>
      </c>
      <c r="BH7" s="616">
        <f>'Marks Entry'!BG9</f>
        <v>0</v>
      </c>
      <c r="BI7" s="618">
        <f>'Marks Entry'!BH9</f>
        <v>2</v>
      </c>
      <c r="BJ7" s="619">
        <f>'Marks Entry'!BI9</f>
        <v>10</v>
      </c>
      <c r="BK7" s="616">
        <f>'Marks Entry'!BJ9</f>
        <v>30</v>
      </c>
      <c r="BL7" s="616">
        <f>'Marks Entry'!BK9</f>
        <v>5</v>
      </c>
      <c r="BM7" s="619">
        <f>'Marks Entry'!BL9</f>
        <v>35</v>
      </c>
      <c r="BN7" s="620">
        <f>BJ7+BM7</f>
        <v>45</v>
      </c>
      <c r="BO7" s="616">
        <f>'Marks Entry'!BM9</f>
        <v>38</v>
      </c>
      <c r="BP7" s="616">
        <f>'Marks Entry'!BN9</f>
        <v>15</v>
      </c>
      <c r="BQ7" s="619">
        <f>'Marks Entry'!BO9</f>
        <v>53</v>
      </c>
      <c r="BR7" s="621">
        <f>'Marks Entry'!BP9</f>
        <v>98</v>
      </c>
      <c r="BS7" s="622">
        <f>'Marks Entry'!BQ9</f>
        <v>49</v>
      </c>
      <c r="BT7" s="623" t="str">
        <f>'Marks Entry'!BR9</f>
        <v>D</v>
      </c>
      <c r="BU7" s="624" t="str">
        <f>'Marks Entry'!BS9</f>
        <v>D</v>
      </c>
      <c r="BV7" s="615">
        <f>'Marks Entry'!BT9</f>
        <v>2</v>
      </c>
      <c r="BW7" s="616">
        <f>'Marks Entry'!BU9</f>
        <v>5</v>
      </c>
      <c r="BX7" s="617">
        <f>'Marks Entry'!BV9</f>
        <v>7</v>
      </c>
      <c r="BY7" s="616">
        <f>'Marks Entry'!BW9</f>
        <v>2</v>
      </c>
      <c r="BZ7" s="616">
        <f>'Marks Entry'!BX9</f>
        <v>2</v>
      </c>
      <c r="CA7" s="618">
        <f>'Marks Entry'!BY9</f>
        <v>4</v>
      </c>
      <c r="CB7" s="616">
        <f>'Marks Entry'!BZ9</f>
        <v>2</v>
      </c>
      <c r="CC7" s="616">
        <f>'Marks Entry'!CA9</f>
        <v>0</v>
      </c>
      <c r="CD7" s="618">
        <f>'Marks Entry'!CB9</f>
        <v>2</v>
      </c>
      <c r="CE7" s="619">
        <f>'Marks Entry'!CC9</f>
        <v>13</v>
      </c>
      <c r="CF7" s="616">
        <f>'Marks Entry'!CD9</f>
        <v>30</v>
      </c>
      <c r="CG7" s="616">
        <f>'Marks Entry'!CE9</f>
        <v>5</v>
      </c>
      <c r="CH7" s="619">
        <f>'Marks Entry'!CF9</f>
        <v>35</v>
      </c>
      <c r="CI7" s="620">
        <f>CE7+CH7</f>
        <v>48</v>
      </c>
      <c r="CJ7" s="616">
        <f>'Marks Entry'!CG9</f>
        <v>38</v>
      </c>
      <c r="CK7" s="616">
        <f>'Marks Entry'!CH9</f>
        <v>15</v>
      </c>
      <c r="CL7" s="619">
        <f>'Marks Entry'!CI9</f>
        <v>53</v>
      </c>
      <c r="CM7" s="621">
        <f>'Marks Entry'!CJ9</f>
        <v>101</v>
      </c>
      <c r="CN7" s="622">
        <f>'Marks Entry'!CK9</f>
        <v>50.5</v>
      </c>
      <c r="CO7" s="623" t="str">
        <f>'Marks Entry'!CL9</f>
        <v>D</v>
      </c>
      <c r="CP7" s="624" t="str">
        <f>'Marks Entry'!CM9</f>
        <v>D</v>
      </c>
      <c r="CQ7" s="615">
        <f>'Marks Entry'!CN9</f>
        <v>2</v>
      </c>
      <c r="CR7" s="616">
        <f>'Marks Entry'!CO9</f>
        <v>3</v>
      </c>
      <c r="CS7" s="617">
        <f>'Marks Entry'!CP9</f>
        <v>5</v>
      </c>
      <c r="CT7" s="616">
        <f>'Marks Entry'!CQ9</f>
        <v>2</v>
      </c>
      <c r="CU7" s="616">
        <f>'Marks Entry'!CR9</f>
        <v>2</v>
      </c>
      <c r="CV7" s="618">
        <f>'Marks Entry'!CS9</f>
        <v>4</v>
      </c>
      <c r="CW7" s="616">
        <f>'Marks Entry'!CT9</f>
        <v>2</v>
      </c>
      <c r="CX7" s="616">
        <f>'Marks Entry'!CU9</f>
        <v>0</v>
      </c>
      <c r="CY7" s="618">
        <f>'Marks Entry'!CV9</f>
        <v>2</v>
      </c>
      <c r="CZ7" s="619">
        <f>'Marks Entry'!CW9</f>
        <v>11</v>
      </c>
      <c r="DA7" s="616">
        <f>'Marks Entry'!CX9</f>
        <v>30</v>
      </c>
      <c r="DB7" s="616">
        <f>'Marks Entry'!CY9</f>
        <v>5</v>
      </c>
      <c r="DC7" s="619">
        <f>'Marks Entry'!CZ9</f>
        <v>35</v>
      </c>
      <c r="DD7" s="620">
        <f>CZ7+DC7</f>
        <v>46</v>
      </c>
      <c r="DE7" s="616">
        <f>'Marks Entry'!DA9</f>
        <v>38</v>
      </c>
      <c r="DF7" s="616">
        <f>'Marks Entry'!DB9</f>
        <v>15</v>
      </c>
      <c r="DG7" s="619">
        <f>'Marks Entry'!DC9</f>
        <v>53</v>
      </c>
      <c r="DH7" s="621">
        <f>'Marks Entry'!DD9</f>
        <v>99</v>
      </c>
      <c r="DI7" s="622">
        <f>'Marks Entry'!DE9</f>
        <v>49.5</v>
      </c>
      <c r="DJ7" s="623" t="str">
        <f>'Marks Entry'!DF9</f>
        <v>D</v>
      </c>
      <c r="DK7" s="624" t="str">
        <f>'Marks Entry'!DG9</f>
        <v>D</v>
      </c>
      <c r="DL7" s="615">
        <f>'Marks Entry'!DH9</f>
        <v>2</v>
      </c>
      <c r="DM7" s="616">
        <f>'Marks Entry'!DI9</f>
        <v>2</v>
      </c>
      <c r="DN7" s="617">
        <f>'Marks Entry'!DJ9</f>
        <v>4</v>
      </c>
      <c r="DO7" s="616">
        <f>'Marks Entry'!DK9</f>
        <v>2</v>
      </c>
      <c r="DP7" s="616">
        <f>'Marks Entry'!DL9</f>
        <v>2</v>
      </c>
      <c r="DQ7" s="618">
        <f>'Marks Entry'!DM9</f>
        <v>4</v>
      </c>
      <c r="DR7" s="616">
        <f>'Marks Entry'!DN9</f>
        <v>2</v>
      </c>
      <c r="DS7" s="616">
        <f>'Marks Entry'!DO9</f>
        <v>0</v>
      </c>
      <c r="DT7" s="618">
        <f>'Marks Entry'!DP9</f>
        <v>2</v>
      </c>
      <c r="DU7" s="619">
        <f>'Marks Entry'!DQ9</f>
        <v>10</v>
      </c>
      <c r="DV7" s="616">
        <f>'Marks Entry'!DR9</f>
        <v>25</v>
      </c>
      <c r="DW7" s="616">
        <f>'Marks Entry'!DS9</f>
        <v>0</v>
      </c>
      <c r="DX7" s="619">
        <f>'Marks Entry'!DT9</f>
        <v>25</v>
      </c>
      <c r="DY7" s="620">
        <f>DU7+DX7</f>
        <v>35</v>
      </c>
      <c r="DZ7" s="616">
        <f>'Marks Entry'!DU9</f>
        <v>38</v>
      </c>
      <c r="EA7" s="616">
        <f>'Marks Entry'!DV9</f>
        <v>15</v>
      </c>
      <c r="EB7" s="619">
        <f>'Marks Entry'!DW9</f>
        <v>53</v>
      </c>
      <c r="EC7" s="621">
        <f>'Marks Entry'!DX9</f>
        <v>88</v>
      </c>
      <c r="ED7" s="622">
        <f>'Marks Entry'!DY9</f>
        <v>44</v>
      </c>
      <c r="EE7" s="623" t="str">
        <f>'Marks Entry'!DZ9</f>
        <v>D</v>
      </c>
      <c r="EF7" s="624" t="str">
        <f>'Marks Entry'!EA9</f>
        <v>D</v>
      </c>
      <c r="EG7" s="615">
        <f>'Marks Entry'!EB9</f>
        <v>15</v>
      </c>
      <c r="EH7" s="616">
        <f>'Marks Entry'!EC9</f>
        <v>15</v>
      </c>
      <c r="EI7" s="616">
        <f>'Marks Entry'!ED9</f>
        <v>11</v>
      </c>
      <c r="EJ7" s="616">
        <f>'Marks Entry'!EE9</f>
        <v>20</v>
      </c>
      <c r="EK7" s="616">
        <f>'Marks Entry'!EF9</f>
        <v>10</v>
      </c>
      <c r="EL7" s="625">
        <f>'Marks Entry'!EG9</f>
        <v>71</v>
      </c>
      <c r="EM7" s="626" t="str">
        <f>'Marks Entry'!EJ9</f>
        <v>B</v>
      </c>
      <c r="EN7" s="615">
        <f>'Marks Entry'!EK9</f>
        <v>15</v>
      </c>
      <c r="EO7" s="616">
        <f>'Marks Entry'!EL9</f>
        <v>15</v>
      </c>
      <c r="EP7" s="616">
        <f>'Marks Entry'!EM9</f>
        <v>11</v>
      </c>
      <c r="EQ7" s="616">
        <f>'Marks Entry'!EN9</f>
        <v>10</v>
      </c>
      <c r="ER7" s="616">
        <f>'Marks Entry'!EO9</f>
        <v>10</v>
      </c>
      <c r="ES7" s="619">
        <f>'Marks Entry'!EP9</f>
        <v>61</v>
      </c>
      <c r="ET7" s="626" t="str">
        <f>'Marks Entry'!ES9</f>
        <v>C</v>
      </c>
      <c r="EU7" s="615">
        <f>'Marks Entry'!ET9</f>
        <v>15</v>
      </c>
      <c r="EV7" s="616">
        <f>'Marks Entry'!EU9</f>
        <v>15</v>
      </c>
      <c r="EW7" s="616">
        <f>'Marks Entry'!EV9</f>
        <v>11</v>
      </c>
      <c r="EX7" s="616">
        <f>'Marks Entry'!EW9</f>
        <v>10</v>
      </c>
      <c r="EY7" s="616">
        <f>'Marks Entry'!EX9</f>
        <v>10</v>
      </c>
      <c r="EZ7" s="619">
        <f>'Marks Entry'!EY9</f>
        <v>61</v>
      </c>
      <c r="FA7" s="626" t="str">
        <f>'Marks Entry'!FB9</f>
        <v>C</v>
      </c>
      <c r="FB7" s="627">
        <f>'Marks Entry'!FC9</f>
        <v>362</v>
      </c>
      <c r="FC7" s="628">
        <f>'Marks Entry'!FD9</f>
        <v>274</v>
      </c>
      <c r="FD7" s="629">
        <f>'Marks Entry'!FE9</f>
        <v>75.690607734806619</v>
      </c>
      <c r="FE7" s="627">
        <f>'Marks Entry'!FF9</f>
        <v>1200</v>
      </c>
      <c r="FF7" s="628">
        <f>'Marks Entry'!FG9</f>
        <v>583</v>
      </c>
      <c r="FG7" s="630">
        <f>'Marks Entry'!FH9</f>
        <v>48.583333333333336</v>
      </c>
      <c r="FH7" s="628" t="str">
        <f>IF(OR('Marks Entry'!FI9="First",'Marks Entry'!FI9="Second",'Marks Entry'!FI9="Third"),'Marks Entry'!FI9,"")</f>
        <v>Second</v>
      </c>
      <c r="FI7" s="628" t="str">
        <f>'Marks Entry'!FJ9</f>
        <v>D</v>
      </c>
      <c r="FJ7" s="631" t="str">
        <f>'Marks Entry'!FK9</f>
        <v>PASSED</v>
      </c>
      <c r="FK7" s="613">
        <f>'Marks Entry'!FL9</f>
        <v>48.583333333333336</v>
      </c>
      <c r="FL7" s="632">
        <f>'Marks Entry'!FM9</f>
        <v>2.9999999999999991</v>
      </c>
      <c r="FM7" s="633" t="str">
        <f>'Marks Entry'!FO9</f>
        <v>D</v>
      </c>
      <c r="FN7" s="1426"/>
      <c r="FO7" s="561">
        <f>X7</f>
        <v>44</v>
      </c>
      <c r="FP7" s="672">
        <f>IF(FO7="","",ROUNDUP(FO7*$FP$6/100,0))</f>
        <v>7</v>
      </c>
      <c r="FQ7" s="672">
        <f>IF($FB7=0,0,IF($FD7&gt;=85,5,IF($FD7&gt;=75,4,IF($FD7&gt;=65,3,0))))</f>
        <v>4</v>
      </c>
      <c r="FR7" s="675">
        <f>FP7+FQ7</f>
        <v>11</v>
      </c>
      <c r="FS7" s="567">
        <f>AS7</f>
        <v>45</v>
      </c>
      <c r="FT7" s="679">
        <f>IF(FS7="","",ROUNDUP(FS7*$FP$6/100,0))</f>
        <v>7</v>
      </c>
      <c r="FU7" s="679">
        <f>IF($FB7=0,0,IF($FD7&gt;=85,5,IF($FD7&gt;=75,4,IF($FD7&gt;=65,3,0))))</f>
        <v>4</v>
      </c>
      <c r="FV7" s="680">
        <f>FT7+FU7</f>
        <v>11</v>
      </c>
      <c r="FW7" s="561">
        <f>BN7</f>
        <v>45</v>
      </c>
      <c r="FX7" s="672">
        <f>IF(FW7="","",ROUNDUP(FW7*$FP$6/100,0))</f>
        <v>7</v>
      </c>
      <c r="FY7" s="672">
        <f>IF($FB7=0,0,IF($FD7&gt;=85,5,IF($FD7&gt;=75,4,IF($FD7&gt;=65,3,0))))</f>
        <v>4</v>
      </c>
      <c r="FZ7" s="675">
        <f>FX7+FY7</f>
        <v>11</v>
      </c>
      <c r="GA7" s="567">
        <f>CI7</f>
        <v>48</v>
      </c>
      <c r="GB7" s="679">
        <f>IF(GA7="","",ROUNDUP(GA7*$FP$6/100,0))</f>
        <v>8</v>
      </c>
      <c r="GC7" s="679">
        <f>IF($FB7=0,0,IF($FD7&gt;=85,5,IF($FD7&gt;=75,4,IF($FD7&gt;=65,3,0))))</f>
        <v>4</v>
      </c>
      <c r="GD7" s="680">
        <f>GB7+GC7</f>
        <v>12</v>
      </c>
      <c r="GE7" s="561">
        <f>DD7</f>
        <v>46</v>
      </c>
      <c r="GF7" s="672">
        <f>IF(GE7="","",ROUNDUP(GE7*$FP$6/100,0))</f>
        <v>7</v>
      </c>
      <c r="GG7" s="672">
        <f>IF($FB7=0,0,IF($FD7&gt;=85,5,IF($FD7&gt;=75,4,IF($FD7&gt;=65,3,0))))</f>
        <v>4</v>
      </c>
      <c r="GH7" s="675">
        <f>GF7+GG7</f>
        <v>11</v>
      </c>
      <c r="GI7" s="567">
        <f>DY7</f>
        <v>35</v>
      </c>
      <c r="GJ7" s="679">
        <f>IF(GI7="","",ROUNDUP(GI7*$FP$6/100,0))</f>
        <v>6</v>
      </c>
      <c r="GK7" s="679">
        <f>IF($FB7=0,0,IF($FD7&gt;=85,5,IF($FD7&gt;=75,4,IF($FD7&gt;=65,3,0))))</f>
        <v>4</v>
      </c>
      <c r="GL7" s="680">
        <f>GJ7+GK7</f>
        <v>10</v>
      </c>
      <c r="GM7" s="561">
        <f>EL7</f>
        <v>71</v>
      </c>
      <c r="GN7" s="562" t="str">
        <f>EM7</f>
        <v>B</v>
      </c>
      <c r="GO7" s="567">
        <f>ES7</f>
        <v>61</v>
      </c>
      <c r="GP7" s="568" t="str">
        <f>ET7</f>
        <v>C</v>
      </c>
      <c r="GQ7" s="561">
        <f>EZ7</f>
        <v>61</v>
      </c>
      <c r="GR7" s="569" t="str">
        <f>FA7</f>
        <v>C</v>
      </c>
      <c r="GS7" s="1426"/>
    </row>
    <row r="8" spans="1:201" s="117" customFormat="1" ht="17.25" customHeight="1">
      <c r="A8" s="1427"/>
      <c r="B8" s="112">
        <f>IF(F8&gt;0,B7+1,0)</f>
        <v>2</v>
      </c>
      <c r="C8" s="113">
        <f>'Marks Entry'!D10</f>
        <v>6</v>
      </c>
      <c r="D8" s="113">
        <f>'Marks Entry'!E10</f>
        <v>1490</v>
      </c>
      <c r="E8" s="113">
        <f>'Marks Entry'!F10</f>
        <v>0</v>
      </c>
      <c r="F8" s="113">
        <f>'Marks Entry'!G10</f>
        <v>902</v>
      </c>
      <c r="G8" s="113" t="str">
        <f>'Marks Entry'!H10</f>
        <v>ACHALA RAM</v>
      </c>
      <c r="H8" s="113" t="str">
        <f>'Marks Entry'!I10</f>
        <v>HEMA RAM</v>
      </c>
      <c r="I8" s="113" t="str">
        <f>'Marks Entry'!J10</f>
        <v>TULACHHI DEVI</v>
      </c>
      <c r="J8" s="114">
        <f>'Marks Entry'!K10</f>
        <v>38535</v>
      </c>
      <c r="K8" s="583">
        <f>'Marks Entry'!L10</f>
        <v>2</v>
      </c>
      <c r="L8" s="584">
        <f>'Marks Entry'!M10</f>
        <v>2</v>
      </c>
      <c r="M8" s="585">
        <f>'Marks Entry'!N10</f>
        <v>4</v>
      </c>
      <c r="N8" s="584">
        <f>'Marks Entry'!O10</f>
        <v>3</v>
      </c>
      <c r="O8" s="584">
        <f>'Marks Entry'!P10</f>
        <v>4</v>
      </c>
      <c r="P8" s="586">
        <f>'Marks Entry'!Q10</f>
        <v>7</v>
      </c>
      <c r="Q8" s="584">
        <f>'Marks Entry'!R10</f>
        <v>5</v>
      </c>
      <c r="R8" s="584">
        <f>'Marks Entry'!S10</f>
        <v>0</v>
      </c>
      <c r="S8" s="586">
        <f>'Marks Entry'!T10</f>
        <v>5</v>
      </c>
      <c r="T8" s="587">
        <f>'Marks Entry'!U10</f>
        <v>16</v>
      </c>
      <c r="U8" s="584">
        <f>'Marks Entry'!V10</f>
        <v>20</v>
      </c>
      <c r="V8" s="584">
        <f>'Marks Entry'!W10</f>
        <v>15</v>
      </c>
      <c r="W8" s="587">
        <f>'Marks Entry'!X10</f>
        <v>35</v>
      </c>
      <c r="X8" s="588">
        <f t="shared" ref="X8:X71" si="0">T8+W8</f>
        <v>51</v>
      </c>
      <c r="Y8" s="584">
        <f>'Marks Entry'!Y10</f>
        <v>40</v>
      </c>
      <c r="Z8" s="584">
        <f>'Marks Entry'!Z10</f>
        <v>25</v>
      </c>
      <c r="AA8" s="587">
        <f>'Marks Entry'!AA10</f>
        <v>65</v>
      </c>
      <c r="AB8" s="593">
        <f>'Marks Entry'!AB10</f>
        <v>116</v>
      </c>
      <c r="AC8" s="589">
        <f>'Marks Entry'!AC10</f>
        <v>57.999999999999993</v>
      </c>
      <c r="AD8" s="589" t="str">
        <f>'Marks Entry'!AD10</f>
        <v>C</v>
      </c>
      <c r="AE8" s="590" t="str">
        <f>'Marks Entry'!AE10</f>
        <v>C</v>
      </c>
      <c r="AF8" s="583">
        <f>'Marks Entry'!AF10</f>
        <v>4</v>
      </c>
      <c r="AG8" s="584">
        <f>'Marks Entry'!AG10</f>
        <v>5</v>
      </c>
      <c r="AH8" s="585">
        <f>'Marks Entry'!AH10</f>
        <v>9</v>
      </c>
      <c r="AI8" s="584">
        <f>'Marks Entry'!AI10</f>
        <v>4</v>
      </c>
      <c r="AJ8" s="584">
        <f>'Marks Entry'!AJ10</f>
        <v>5</v>
      </c>
      <c r="AK8" s="586">
        <f>'Marks Entry'!AK10</f>
        <v>9</v>
      </c>
      <c r="AL8" s="584">
        <f>'Marks Entry'!AL10</f>
        <v>2</v>
      </c>
      <c r="AM8" s="584">
        <f>'Marks Entry'!AM10</f>
        <v>0</v>
      </c>
      <c r="AN8" s="586">
        <f>'Marks Entry'!AN10</f>
        <v>2</v>
      </c>
      <c r="AO8" s="587">
        <f>'Marks Entry'!AO10</f>
        <v>20</v>
      </c>
      <c r="AP8" s="584">
        <f>'Marks Entry'!AP10</f>
        <v>35</v>
      </c>
      <c r="AQ8" s="584">
        <f>'Marks Entry'!AQ10</f>
        <v>18</v>
      </c>
      <c r="AR8" s="587">
        <f>'Marks Entry'!AR10</f>
        <v>53</v>
      </c>
      <c r="AS8" s="588">
        <f t="shared" ref="AS8:AS71" si="1">AO8+AR8</f>
        <v>73</v>
      </c>
      <c r="AT8" s="584">
        <f>'Marks Entry'!AS10</f>
        <v>45</v>
      </c>
      <c r="AU8" s="584">
        <f>'Marks Entry'!AT10</f>
        <v>20</v>
      </c>
      <c r="AV8" s="587">
        <f>'Marks Entry'!AU10</f>
        <v>65</v>
      </c>
      <c r="AW8" s="593">
        <f>'Marks Entry'!AV10</f>
        <v>138</v>
      </c>
      <c r="AX8" s="589">
        <f>'Marks Entry'!AW10</f>
        <v>69</v>
      </c>
      <c r="AY8" s="589" t="str">
        <f>'Marks Entry'!AX10</f>
        <v>C</v>
      </c>
      <c r="AZ8" s="590" t="str">
        <f>'Marks Entry'!AY10</f>
        <v>C</v>
      </c>
      <c r="BA8" s="583">
        <f>'Marks Entry'!AZ10</f>
        <v>2</v>
      </c>
      <c r="BB8" s="584">
        <f>'Marks Entry'!BA10</f>
        <v>3</v>
      </c>
      <c r="BC8" s="585">
        <f>'Marks Entry'!BB10</f>
        <v>5</v>
      </c>
      <c r="BD8" s="584">
        <f>'Marks Entry'!BC10</f>
        <v>5</v>
      </c>
      <c r="BE8" s="584">
        <f>'Marks Entry'!BD10</f>
        <v>3</v>
      </c>
      <c r="BF8" s="586">
        <f>'Marks Entry'!BE10</f>
        <v>8</v>
      </c>
      <c r="BG8" s="584">
        <f>'Marks Entry'!BF10</f>
        <v>2</v>
      </c>
      <c r="BH8" s="584">
        <f>'Marks Entry'!BG10</f>
        <v>0</v>
      </c>
      <c r="BI8" s="586">
        <f>'Marks Entry'!BH10</f>
        <v>2</v>
      </c>
      <c r="BJ8" s="587">
        <f>'Marks Entry'!BI10</f>
        <v>15</v>
      </c>
      <c r="BK8" s="584">
        <f>'Marks Entry'!BJ10</f>
        <v>15</v>
      </c>
      <c r="BL8" s="584">
        <f>'Marks Entry'!BK10</f>
        <v>20</v>
      </c>
      <c r="BM8" s="587">
        <f>'Marks Entry'!BL10</f>
        <v>35</v>
      </c>
      <c r="BN8" s="588">
        <f t="shared" ref="BN8:BN71" si="2">BJ8+BM8</f>
        <v>50</v>
      </c>
      <c r="BO8" s="584">
        <f>'Marks Entry'!BM10</f>
        <v>45</v>
      </c>
      <c r="BP8" s="584">
        <f>'Marks Entry'!BN10</f>
        <v>15</v>
      </c>
      <c r="BQ8" s="587">
        <f>'Marks Entry'!BO10</f>
        <v>60</v>
      </c>
      <c r="BR8" s="593">
        <f>'Marks Entry'!BP10</f>
        <v>110</v>
      </c>
      <c r="BS8" s="589">
        <f>'Marks Entry'!BQ10</f>
        <v>55.000000000000007</v>
      </c>
      <c r="BT8" s="589" t="str">
        <f>'Marks Entry'!BR10</f>
        <v>C</v>
      </c>
      <c r="BU8" s="590" t="str">
        <f>'Marks Entry'!BS10</f>
        <v>C</v>
      </c>
      <c r="BV8" s="583">
        <f>'Marks Entry'!BT10</f>
        <v>1</v>
      </c>
      <c r="BW8" s="584">
        <f>'Marks Entry'!BU10</f>
        <v>1</v>
      </c>
      <c r="BX8" s="585">
        <f>'Marks Entry'!BV10</f>
        <v>2</v>
      </c>
      <c r="BY8" s="584">
        <f>'Marks Entry'!BW10</f>
        <v>1</v>
      </c>
      <c r="BZ8" s="584">
        <f>'Marks Entry'!BX10</f>
        <v>1</v>
      </c>
      <c r="CA8" s="586">
        <f>'Marks Entry'!BY10</f>
        <v>2</v>
      </c>
      <c r="CB8" s="584">
        <f>'Marks Entry'!BZ10</f>
        <v>1</v>
      </c>
      <c r="CC8" s="584">
        <f>'Marks Entry'!CA10</f>
        <v>0</v>
      </c>
      <c r="CD8" s="586">
        <f>'Marks Entry'!CB10</f>
        <v>1</v>
      </c>
      <c r="CE8" s="587">
        <f>'Marks Entry'!CC10</f>
        <v>5</v>
      </c>
      <c r="CF8" s="584">
        <f>'Marks Entry'!CD10</f>
        <v>15</v>
      </c>
      <c r="CG8" s="584">
        <f>'Marks Entry'!CE10</f>
        <v>15</v>
      </c>
      <c r="CH8" s="587">
        <f>'Marks Entry'!CF10</f>
        <v>30</v>
      </c>
      <c r="CI8" s="588">
        <f t="shared" ref="CI8:CI71" si="3">CE8+CH8</f>
        <v>35</v>
      </c>
      <c r="CJ8" s="584">
        <f>'Marks Entry'!CG10</f>
        <v>35</v>
      </c>
      <c r="CK8" s="584">
        <f>'Marks Entry'!CH10</f>
        <v>20</v>
      </c>
      <c r="CL8" s="587">
        <f>'Marks Entry'!CI10</f>
        <v>55</v>
      </c>
      <c r="CM8" s="593">
        <f>'Marks Entry'!CJ10</f>
        <v>90</v>
      </c>
      <c r="CN8" s="589">
        <f>'Marks Entry'!CK10</f>
        <v>45</v>
      </c>
      <c r="CO8" s="589" t="str">
        <f>'Marks Entry'!CL10</f>
        <v>D</v>
      </c>
      <c r="CP8" s="590" t="str">
        <f>'Marks Entry'!CM10</f>
        <v>D</v>
      </c>
      <c r="CQ8" s="583">
        <f>'Marks Entry'!CN10</f>
        <v>1</v>
      </c>
      <c r="CR8" s="584">
        <f>'Marks Entry'!CO10</f>
        <v>1</v>
      </c>
      <c r="CS8" s="585">
        <f>'Marks Entry'!CP10</f>
        <v>2</v>
      </c>
      <c r="CT8" s="584">
        <f>'Marks Entry'!CQ10</f>
        <v>2</v>
      </c>
      <c r="CU8" s="584">
        <f>'Marks Entry'!CR10</f>
        <v>2</v>
      </c>
      <c r="CV8" s="586">
        <f>'Marks Entry'!CS10</f>
        <v>4</v>
      </c>
      <c r="CW8" s="584">
        <f>'Marks Entry'!CT10</f>
        <v>2</v>
      </c>
      <c r="CX8" s="584">
        <f>'Marks Entry'!CU10</f>
        <v>0</v>
      </c>
      <c r="CY8" s="586">
        <f>'Marks Entry'!CV10</f>
        <v>2</v>
      </c>
      <c r="CZ8" s="587">
        <f>'Marks Entry'!CW10</f>
        <v>8</v>
      </c>
      <c r="DA8" s="584">
        <f>'Marks Entry'!CX10</f>
        <v>25</v>
      </c>
      <c r="DB8" s="584">
        <f>'Marks Entry'!CY10</f>
        <v>20</v>
      </c>
      <c r="DC8" s="587">
        <f>'Marks Entry'!CZ10</f>
        <v>45</v>
      </c>
      <c r="DD8" s="588">
        <f t="shared" ref="DD8:DD71" si="4">CZ8+DC8</f>
        <v>53</v>
      </c>
      <c r="DE8" s="584">
        <f>'Marks Entry'!DA10</f>
        <v>33</v>
      </c>
      <c r="DF8" s="584">
        <f>'Marks Entry'!DB10</f>
        <v>17</v>
      </c>
      <c r="DG8" s="587">
        <f>'Marks Entry'!DC10</f>
        <v>50</v>
      </c>
      <c r="DH8" s="593">
        <f>'Marks Entry'!DD10</f>
        <v>103</v>
      </c>
      <c r="DI8" s="589">
        <f>'Marks Entry'!DE10</f>
        <v>51.5</v>
      </c>
      <c r="DJ8" s="589" t="str">
        <f>'Marks Entry'!DF10</f>
        <v>C</v>
      </c>
      <c r="DK8" s="590" t="str">
        <f>'Marks Entry'!DG10</f>
        <v>C</v>
      </c>
      <c r="DL8" s="583">
        <f>'Marks Entry'!DH10</f>
        <v>3</v>
      </c>
      <c r="DM8" s="584">
        <f>'Marks Entry'!DI10</f>
        <v>3</v>
      </c>
      <c r="DN8" s="585">
        <f>'Marks Entry'!DJ10</f>
        <v>6</v>
      </c>
      <c r="DO8" s="584">
        <f>'Marks Entry'!DK10</f>
        <v>3</v>
      </c>
      <c r="DP8" s="584">
        <f>'Marks Entry'!DL10</f>
        <v>3</v>
      </c>
      <c r="DQ8" s="586">
        <f>'Marks Entry'!DM10</f>
        <v>6</v>
      </c>
      <c r="DR8" s="584">
        <f>'Marks Entry'!DN10</f>
        <v>3</v>
      </c>
      <c r="DS8" s="584">
        <f>'Marks Entry'!DO10</f>
        <v>0</v>
      </c>
      <c r="DT8" s="586">
        <f>'Marks Entry'!DP10</f>
        <v>3</v>
      </c>
      <c r="DU8" s="587">
        <f>'Marks Entry'!DQ10</f>
        <v>15</v>
      </c>
      <c r="DV8" s="584">
        <f>'Marks Entry'!DR10</f>
        <v>25</v>
      </c>
      <c r="DW8" s="584">
        <f>'Marks Entry'!DS10</f>
        <v>20</v>
      </c>
      <c r="DX8" s="587">
        <f>'Marks Entry'!DT10</f>
        <v>45</v>
      </c>
      <c r="DY8" s="588">
        <f t="shared" ref="DY8:DY71" si="5">DU8+DX8</f>
        <v>60</v>
      </c>
      <c r="DZ8" s="584">
        <f>'Marks Entry'!DU10</f>
        <v>45</v>
      </c>
      <c r="EA8" s="584">
        <f>'Marks Entry'!DV10</f>
        <v>20</v>
      </c>
      <c r="EB8" s="587">
        <f>'Marks Entry'!DW10</f>
        <v>65</v>
      </c>
      <c r="EC8" s="593">
        <f>'Marks Entry'!DX10</f>
        <v>125</v>
      </c>
      <c r="ED8" s="589">
        <f>'Marks Entry'!DY10</f>
        <v>62.5</v>
      </c>
      <c r="EE8" s="589" t="str">
        <f>'Marks Entry'!DZ10</f>
        <v>C</v>
      </c>
      <c r="EF8" s="590" t="str">
        <f>'Marks Entry'!EA10</f>
        <v>C</v>
      </c>
      <c r="EG8" s="583">
        <f>'Marks Entry'!EB10</f>
        <v>10</v>
      </c>
      <c r="EH8" s="584">
        <f>'Marks Entry'!EC10</f>
        <v>10</v>
      </c>
      <c r="EI8" s="584">
        <f>'Marks Entry'!ED10</f>
        <v>10</v>
      </c>
      <c r="EJ8" s="584">
        <f>'Marks Entry'!EE10</f>
        <v>10</v>
      </c>
      <c r="EK8" s="584">
        <f>'Marks Entry'!EF10</f>
        <v>10</v>
      </c>
      <c r="EL8" s="591">
        <f>'Marks Entry'!EG10</f>
        <v>50</v>
      </c>
      <c r="EM8" s="592" t="str">
        <f>'Marks Entry'!EJ10</f>
        <v>D</v>
      </c>
      <c r="EN8" s="583">
        <f>'Marks Entry'!EK10</f>
        <v>10</v>
      </c>
      <c r="EO8" s="584">
        <f>'Marks Entry'!EL10</f>
        <v>15</v>
      </c>
      <c r="EP8" s="584">
        <f>'Marks Entry'!EM10</f>
        <v>20</v>
      </c>
      <c r="EQ8" s="584">
        <f>'Marks Entry'!EN10</f>
        <v>20</v>
      </c>
      <c r="ER8" s="584">
        <f>'Marks Entry'!EO10</f>
        <v>15</v>
      </c>
      <c r="ES8" s="587">
        <f>'Marks Entry'!EP10</f>
        <v>80</v>
      </c>
      <c r="ET8" s="592" t="str">
        <f>'Marks Entry'!ES10</f>
        <v>B</v>
      </c>
      <c r="EU8" s="583">
        <f>'Marks Entry'!ET10</f>
        <v>15</v>
      </c>
      <c r="EV8" s="584">
        <f>'Marks Entry'!EU10</f>
        <v>15</v>
      </c>
      <c r="EW8" s="584">
        <f>'Marks Entry'!EV10</f>
        <v>15</v>
      </c>
      <c r="EX8" s="584">
        <f>'Marks Entry'!EW10</f>
        <v>15</v>
      </c>
      <c r="EY8" s="584">
        <f>'Marks Entry'!EX10</f>
        <v>15</v>
      </c>
      <c r="EZ8" s="587">
        <f>'Marks Entry'!EY10</f>
        <v>75</v>
      </c>
      <c r="FA8" s="592" t="str">
        <f>'Marks Entry'!FB10</f>
        <v>B</v>
      </c>
      <c r="FB8" s="222">
        <f>'Marks Entry'!FC10</f>
        <v>0</v>
      </c>
      <c r="FC8" s="223">
        <f>'Marks Entry'!FD10</f>
        <v>0</v>
      </c>
      <c r="FD8" s="224" t="str">
        <f>'Marks Entry'!FE10</f>
        <v/>
      </c>
      <c r="FE8" s="222">
        <f>'Marks Entry'!FF10</f>
        <v>1200</v>
      </c>
      <c r="FF8" s="223">
        <f>'Marks Entry'!FG10</f>
        <v>682</v>
      </c>
      <c r="FG8" s="225">
        <f>'Marks Entry'!FH10</f>
        <v>56.833333333333336</v>
      </c>
      <c r="FH8" s="223" t="str">
        <f>IF(OR('Marks Entry'!FI10="First",'Marks Entry'!FI10="Second",'Marks Entry'!FI10="Third"),'Marks Entry'!FI10,"")</f>
        <v>Second</v>
      </c>
      <c r="FI8" s="223" t="str">
        <f>'Marks Entry'!FJ10</f>
        <v>C</v>
      </c>
      <c r="FJ8" s="540" t="str">
        <f>'Marks Entry'!FK10</f>
        <v>PASSED</v>
      </c>
      <c r="FK8" s="113">
        <f>'Marks Entry'!FL10</f>
        <v>56.833333333333336</v>
      </c>
      <c r="FL8" s="115">
        <f>'Marks Entry'!FM10</f>
        <v>1.9999999999999991</v>
      </c>
      <c r="FM8" s="116" t="str">
        <f>'Marks Entry'!FO10</f>
        <v>C</v>
      </c>
      <c r="FN8" s="1426"/>
      <c r="FO8" s="563">
        <f t="shared" ref="FO8:FO71" si="6">X8</f>
        <v>51</v>
      </c>
      <c r="FP8" s="673">
        <f t="shared" ref="FP8:FP71" si="7">IF(FO8="","",ROUNDUP(FO8*$FP$6/100,0))</f>
        <v>8</v>
      </c>
      <c r="FQ8" s="673">
        <f t="shared" ref="FQ8:FQ71" si="8">IF($FB8=0,0,IF($FD8&gt;=85,5,IF($FD8&gt;=75,4,IF($FD8&gt;=65,3,0))))</f>
        <v>0</v>
      </c>
      <c r="FR8" s="668"/>
      <c r="FS8" s="570">
        <f t="shared" ref="FS8:FS71" si="9">AS8</f>
        <v>73</v>
      </c>
      <c r="FT8" s="681">
        <f t="shared" ref="FT8:FT71" si="10">IF(FS8="","",ROUNDUP(FS8*$FP$6/100,0))</f>
        <v>11</v>
      </c>
      <c r="FU8" s="681">
        <f t="shared" ref="FU8:FU71" si="11">IF($FB8=0,0,IF($FD8&gt;=85,5,IF($FD8&gt;=75,4,IF($FD8&gt;=65,3,0))))</f>
        <v>0</v>
      </c>
      <c r="FV8" s="682"/>
      <c r="FW8" s="563">
        <f t="shared" ref="FW8:FW71" si="12">BN8</f>
        <v>50</v>
      </c>
      <c r="FX8" s="673">
        <f t="shared" ref="FX8:FX71" si="13">IF(FW8="","",ROUNDUP(FW8*$FP$6/100,0))</f>
        <v>8</v>
      </c>
      <c r="FY8" s="673">
        <f t="shared" ref="FY8:FY71" si="14">IF($FB8=0,0,IF($FD8&gt;=85,5,IF($FD8&gt;=75,4,IF($FD8&gt;=65,3,0))))</f>
        <v>0</v>
      </c>
      <c r="FZ8" s="668"/>
      <c r="GA8" s="570">
        <f t="shared" ref="GA8:GA71" si="15">CI8</f>
        <v>35</v>
      </c>
      <c r="GB8" s="681">
        <f t="shared" ref="GB8:GB71" si="16">IF(GA8="","",ROUNDUP(GA8*$FP$6/100,0))</f>
        <v>6</v>
      </c>
      <c r="GC8" s="681">
        <f t="shared" ref="GC8:GC71" si="17">IF($FB8=0,0,IF($FD8&gt;=85,5,IF($FD8&gt;=75,4,IF($FD8&gt;=65,3,0))))</f>
        <v>0</v>
      </c>
      <c r="GD8" s="682"/>
      <c r="GE8" s="563">
        <f t="shared" ref="GE8:GE71" si="18">DD8</f>
        <v>53</v>
      </c>
      <c r="GF8" s="673">
        <f t="shared" ref="GF8:GF71" si="19">IF(GE8="","",ROUNDUP(GE8*$FP$6/100,0))</f>
        <v>8</v>
      </c>
      <c r="GG8" s="673">
        <f t="shared" ref="GG8:GG71" si="20">IF($FB8=0,0,IF($FD8&gt;=85,5,IF($FD8&gt;=75,4,IF($FD8&gt;=65,3,0))))</f>
        <v>0</v>
      </c>
      <c r="GH8" s="668"/>
      <c r="GI8" s="570">
        <f t="shared" ref="GI8:GI71" si="21">DY8</f>
        <v>60</v>
      </c>
      <c r="GJ8" s="681">
        <f t="shared" ref="GJ8:GJ71" si="22">IF(GI8="","",ROUNDUP(GI8*$FP$6/100,0))</f>
        <v>9</v>
      </c>
      <c r="GK8" s="681">
        <f t="shared" ref="GK8:GK71" si="23">IF($FB8=0,0,IF($FD8&gt;=85,5,IF($FD8&gt;=75,4,IF($FD8&gt;=65,3,0))))</f>
        <v>0</v>
      </c>
      <c r="GL8" s="682"/>
      <c r="GM8" s="563">
        <f t="shared" ref="GM8:GN71" si="24">EL8</f>
        <v>50</v>
      </c>
      <c r="GN8" s="564" t="str">
        <f t="shared" si="24"/>
        <v>D</v>
      </c>
      <c r="GO8" s="570">
        <f t="shared" ref="GO8:GP71" si="25">ES8</f>
        <v>80</v>
      </c>
      <c r="GP8" s="571" t="str">
        <f t="shared" si="25"/>
        <v>B</v>
      </c>
      <c r="GQ8" s="563">
        <f t="shared" ref="GQ8:GR71" si="26">EZ8</f>
        <v>75</v>
      </c>
      <c r="GR8" s="572" t="str">
        <f t="shared" si="26"/>
        <v>B</v>
      </c>
      <c r="GS8" s="1426"/>
    </row>
    <row r="9" spans="1:201" s="117" customFormat="1" ht="17.25" customHeight="1">
      <c r="A9" s="1427"/>
      <c r="B9" s="112">
        <f t="shared" ref="B9:B72" si="27">IF(F9&gt;0,B8+1,0)</f>
        <v>3</v>
      </c>
      <c r="C9" s="113">
        <f>'Marks Entry'!D11</f>
        <v>6</v>
      </c>
      <c r="D9" s="113">
        <f>'Marks Entry'!E11</f>
        <v>1458</v>
      </c>
      <c r="E9" s="113">
        <f>'Marks Entry'!F11</f>
        <v>0</v>
      </c>
      <c r="F9" s="113">
        <f>'Marks Entry'!G11</f>
        <v>903</v>
      </c>
      <c r="G9" s="113" t="str">
        <f>'Marks Entry'!H11</f>
        <v xml:space="preserve">ANITA </v>
      </c>
      <c r="H9" s="113" t="str">
        <f>'Marks Entry'!I11</f>
        <v xml:space="preserve">DUDA RAM </v>
      </c>
      <c r="I9" s="113" t="str">
        <f>'Marks Entry'!J11</f>
        <v>SUKHI</v>
      </c>
      <c r="J9" s="114">
        <f>'Marks Entry'!K11</f>
        <v>38893</v>
      </c>
      <c r="K9" s="583">
        <f>'Marks Entry'!L11</f>
        <v>5</v>
      </c>
      <c r="L9" s="584">
        <f>'Marks Entry'!M11</f>
        <v>2</v>
      </c>
      <c r="M9" s="585">
        <f>'Marks Entry'!N11</f>
        <v>7</v>
      </c>
      <c r="N9" s="584">
        <f>'Marks Entry'!O11</f>
        <v>5</v>
      </c>
      <c r="O9" s="584">
        <f>'Marks Entry'!P11</f>
        <v>2</v>
      </c>
      <c r="P9" s="586">
        <f>'Marks Entry'!Q11</f>
        <v>7</v>
      </c>
      <c r="Q9" s="584">
        <f>'Marks Entry'!R11</f>
        <v>5</v>
      </c>
      <c r="R9" s="584">
        <f>'Marks Entry'!S11</f>
        <v>0</v>
      </c>
      <c r="S9" s="586">
        <f>'Marks Entry'!T11</f>
        <v>5</v>
      </c>
      <c r="T9" s="587">
        <f>'Marks Entry'!U11</f>
        <v>19</v>
      </c>
      <c r="U9" s="584">
        <f>'Marks Entry'!V11</f>
        <v>15</v>
      </c>
      <c r="V9" s="584">
        <f>'Marks Entry'!W11</f>
        <v>12</v>
      </c>
      <c r="W9" s="587">
        <f>'Marks Entry'!X11</f>
        <v>27</v>
      </c>
      <c r="X9" s="588">
        <f t="shared" si="0"/>
        <v>46</v>
      </c>
      <c r="Y9" s="584">
        <f>'Marks Entry'!Y11</f>
        <v>15</v>
      </c>
      <c r="Z9" s="584">
        <f>'Marks Entry'!Z11</f>
        <v>12</v>
      </c>
      <c r="AA9" s="587">
        <f>'Marks Entry'!AA11</f>
        <v>27</v>
      </c>
      <c r="AB9" s="593">
        <f>'Marks Entry'!AB11</f>
        <v>73</v>
      </c>
      <c r="AC9" s="589">
        <f>'Marks Entry'!AC11</f>
        <v>36.5</v>
      </c>
      <c r="AD9" s="589" t="str">
        <f>'Marks Entry'!AD11</f>
        <v>D</v>
      </c>
      <c r="AE9" s="590" t="str">
        <f>'Marks Entry'!AE11</f>
        <v>D</v>
      </c>
      <c r="AF9" s="583">
        <f>'Marks Entry'!AF11</f>
        <v>5</v>
      </c>
      <c r="AG9" s="584">
        <f>'Marks Entry'!AG11</f>
        <v>2</v>
      </c>
      <c r="AH9" s="585">
        <f>'Marks Entry'!AH11</f>
        <v>7</v>
      </c>
      <c r="AI9" s="584">
        <f>'Marks Entry'!AI11</f>
        <v>5</v>
      </c>
      <c r="AJ9" s="584">
        <f>'Marks Entry'!AJ11</f>
        <v>2</v>
      </c>
      <c r="AK9" s="586">
        <f>'Marks Entry'!AK11</f>
        <v>7</v>
      </c>
      <c r="AL9" s="584">
        <f>'Marks Entry'!AL11</f>
        <v>5</v>
      </c>
      <c r="AM9" s="584">
        <f>'Marks Entry'!AM11</f>
        <v>0</v>
      </c>
      <c r="AN9" s="586">
        <f>'Marks Entry'!AN11</f>
        <v>5</v>
      </c>
      <c r="AO9" s="587">
        <f>'Marks Entry'!AO11</f>
        <v>19</v>
      </c>
      <c r="AP9" s="584">
        <f>'Marks Entry'!AP11</f>
        <v>30</v>
      </c>
      <c r="AQ9" s="584">
        <f>'Marks Entry'!AQ11</f>
        <v>5</v>
      </c>
      <c r="AR9" s="587">
        <f>'Marks Entry'!AR11</f>
        <v>35</v>
      </c>
      <c r="AS9" s="588">
        <f t="shared" si="1"/>
        <v>54</v>
      </c>
      <c r="AT9" s="584">
        <f>'Marks Entry'!AS11</f>
        <v>30</v>
      </c>
      <c r="AU9" s="584">
        <f>'Marks Entry'!AT11</f>
        <v>5</v>
      </c>
      <c r="AV9" s="587">
        <f>'Marks Entry'!AU11</f>
        <v>35</v>
      </c>
      <c r="AW9" s="593">
        <f>'Marks Entry'!AV11</f>
        <v>89</v>
      </c>
      <c r="AX9" s="589">
        <f>'Marks Entry'!AW11</f>
        <v>44.5</v>
      </c>
      <c r="AY9" s="589" t="str">
        <f>'Marks Entry'!AX11</f>
        <v>D</v>
      </c>
      <c r="AZ9" s="590" t="str">
        <f>'Marks Entry'!AY11</f>
        <v>D</v>
      </c>
      <c r="BA9" s="583">
        <f>'Marks Entry'!AZ11</f>
        <v>5</v>
      </c>
      <c r="BB9" s="584">
        <f>'Marks Entry'!BA11</f>
        <v>2</v>
      </c>
      <c r="BC9" s="585">
        <f>'Marks Entry'!BB11</f>
        <v>7</v>
      </c>
      <c r="BD9" s="584">
        <f>'Marks Entry'!BC11</f>
        <v>5</v>
      </c>
      <c r="BE9" s="584">
        <f>'Marks Entry'!BD11</f>
        <v>2</v>
      </c>
      <c r="BF9" s="586">
        <f>'Marks Entry'!BE11</f>
        <v>7</v>
      </c>
      <c r="BG9" s="584">
        <f>'Marks Entry'!BF11</f>
        <v>5</v>
      </c>
      <c r="BH9" s="584">
        <f>'Marks Entry'!BG11</f>
        <v>0</v>
      </c>
      <c r="BI9" s="586">
        <f>'Marks Entry'!BH11</f>
        <v>5</v>
      </c>
      <c r="BJ9" s="587">
        <f>'Marks Entry'!BI11</f>
        <v>19</v>
      </c>
      <c r="BK9" s="584">
        <f>'Marks Entry'!BJ11</f>
        <v>30</v>
      </c>
      <c r="BL9" s="584">
        <f>'Marks Entry'!BK11</f>
        <v>5</v>
      </c>
      <c r="BM9" s="587">
        <f>'Marks Entry'!BL11</f>
        <v>35</v>
      </c>
      <c r="BN9" s="588">
        <f t="shared" si="2"/>
        <v>54</v>
      </c>
      <c r="BO9" s="584">
        <f>'Marks Entry'!BM11</f>
        <v>30</v>
      </c>
      <c r="BP9" s="584">
        <f>'Marks Entry'!BN11</f>
        <v>5</v>
      </c>
      <c r="BQ9" s="587">
        <f>'Marks Entry'!BO11</f>
        <v>35</v>
      </c>
      <c r="BR9" s="593">
        <f>'Marks Entry'!BP11</f>
        <v>89</v>
      </c>
      <c r="BS9" s="589">
        <f>'Marks Entry'!BQ11</f>
        <v>44.5</v>
      </c>
      <c r="BT9" s="589" t="str">
        <f>'Marks Entry'!BR11</f>
        <v>D</v>
      </c>
      <c r="BU9" s="590" t="str">
        <f>'Marks Entry'!BS11</f>
        <v>D</v>
      </c>
      <c r="BV9" s="583">
        <f>'Marks Entry'!BT11</f>
        <v>5</v>
      </c>
      <c r="BW9" s="584">
        <f>'Marks Entry'!BU11</f>
        <v>2</v>
      </c>
      <c r="BX9" s="585">
        <f>'Marks Entry'!BV11</f>
        <v>7</v>
      </c>
      <c r="BY9" s="584">
        <f>'Marks Entry'!BW11</f>
        <v>5</v>
      </c>
      <c r="BZ9" s="584">
        <f>'Marks Entry'!BX11</f>
        <v>2</v>
      </c>
      <c r="CA9" s="586">
        <f>'Marks Entry'!BY11</f>
        <v>7</v>
      </c>
      <c r="CB9" s="584">
        <f>'Marks Entry'!BZ11</f>
        <v>5</v>
      </c>
      <c r="CC9" s="584">
        <f>'Marks Entry'!CA11</f>
        <v>0</v>
      </c>
      <c r="CD9" s="586">
        <f>'Marks Entry'!CB11</f>
        <v>5</v>
      </c>
      <c r="CE9" s="587">
        <f>'Marks Entry'!CC11</f>
        <v>19</v>
      </c>
      <c r="CF9" s="584">
        <f>'Marks Entry'!CD11</f>
        <v>30</v>
      </c>
      <c r="CG9" s="584">
        <f>'Marks Entry'!CE11</f>
        <v>5</v>
      </c>
      <c r="CH9" s="587">
        <f>'Marks Entry'!CF11</f>
        <v>35</v>
      </c>
      <c r="CI9" s="588">
        <f t="shared" si="3"/>
        <v>54</v>
      </c>
      <c r="CJ9" s="584">
        <f>'Marks Entry'!CG11</f>
        <v>30</v>
      </c>
      <c r="CK9" s="584">
        <f>'Marks Entry'!CH11</f>
        <v>5</v>
      </c>
      <c r="CL9" s="587">
        <f>'Marks Entry'!CI11</f>
        <v>35</v>
      </c>
      <c r="CM9" s="593">
        <f>'Marks Entry'!CJ11</f>
        <v>89</v>
      </c>
      <c r="CN9" s="589">
        <f>'Marks Entry'!CK11</f>
        <v>44.5</v>
      </c>
      <c r="CO9" s="589" t="str">
        <f>'Marks Entry'!CL11</f>
        <v>D</v>
      </c>
      <c r="CP9" s="590" t="str">
        <f>'Marks Entry'!CM11</f>
        <v>D</v>
      </c>
      <c r="CQ9" s="583">
        <f>'Marks Entry'!CN11</f>
        <v>5</v>
      </c>
      <c r="CR9" s="584">
        <f>'Marks Entry'!CO11</f>
        <v>2</v>
      </c>
      <c r="CS9" s="585">
        <f>'Marks Entry'!CP11</f>
        <v>7</v>
      </c>
      <c r="CT9" s="584">
        <f>'Marks Entry'!CQ11</f>
        <v>5</v>
      </c>
      <c r="CU9" s="584">
        <f>'Marks Entry'!CR11</f>
        <v>2</v>
      </c>
      <c r="CV9" s="586">
        <f>'Marks Entry'!CS11</f>
        <v>7</v>
      </c>
      <c r="CW9" s="584">
        <f>'Marks Entry'!CT11</f>
        <v>5</v>
      </c>
      <c r="CX9" s="584">
        <f>'Marks Entry'!CU11</f>
        <v>0</v>
      </c>
      <c r="CY9" s="586">
        <f>'Marks Entry'!CV11</f>
        <v>5</v>
      </c>
      <c r="CZ9" s="587">
        <f>'Marks Entry'!CW11</f>
        <v>19</v>
      </c>
      <c r="DA9" s="584">
        <f>'Marks Entry'!CX11</f>
        <v>30</v>
      </c>
      <c r="DB9" s="584">
        <f>'Marks Entry'!CY11</f>
        <v>5</v>
      </c>
      <c r="DC9" s="587">
        <f>'Marks Entry'!CZ11</f>
        <v>35</v>
      </c>
      <c r="DD9" s="588">
        <f t="shared" si="4"/>
        <v>54</v>
      </c>
      <c r="DE9" s="584">
        <f>'Marks Entry'!DA11</f>
        <v>30</v>
      </c>
      <c r="DF9" s="584">
        <f>'Marks Entry'!DB11</f>
        <v>5</v>
      </c>
      <c r="DG9" s="587">
        <f>'Marks Entry'!DC11</f>
        <v>35</v>
      </c>
      <c r="DH9" s="593">
        <f>'Marks Entry'!DD11</f>
        <v>89</v>
      </c>
      <c r="DI9" s="589">
        <f>'Marks Entry'!DE11</f>
        <v>44.5</v>
      </c>
      <c r="DJ9" s="589" t="str">
        <f>'Marks Entry'!DF11</f>
        <v>D</v>
      </c>
      <c r="DK9" s="590" t="str">
        <f>'Marks Entry'!DG11</f>
        <v>D</v>
      </c>
      <c r="DL9" s="583">
        <f>'Marks Entry'!DH11</f>
        <v>5</v>
      </c>
      <c r="DM9" s="584">
        <f>'Marks Entry'!DI11</f>
        <v>2</v>
      </c>
      <c r="DN9" s="585">
        <f>'Marks Entry'!DJ11</f>
        <v>7</v>
      </c>
      <c r="DO9" s="584">
        <f>'Marks Entry'!DK11</f>
        <v>5</v>
      </c>
      <c r="DP9" s="584">
        <f>'Marks Entry'!DL11</f>
        <v>2</v>
      </c>
      <c r="DQ9" s="586">
        <f>'Marks Entry'!DM11</f>
        <v>7</v>
      </c>
      <c r="DR9" s="584">
        <f>'Marks Entry'!DN11</f>
        <v>5</v>
      </c>
      <c r="DS9" s="584">
        <f>'Marks Entry'!DO11</f>
        <v>0</v>
      </c>
      <c r="DT9" s="586">
        <f>'Marks Entry'!DP11</f>
        <v>5</v>
      </c>
      <c r="DU9" s="587">
        <f>'Marks Entry'!DQ11</f>
        <v>19</v>
      </c>
      <c r="DV9" s="584">
        <f>'Marks Entry'!DR11</f>
        <v>30</v>
      </c>
      <c r="DW9" s="584">
        <f>'Marks Entry'!DS11</f>
        <v>5</v>
      </c>
      <c r="DX9" s="587">
        <f>'Marks Entry'!DT11</f>
        <v>35</v>
      </c>
      <c r="DY9" s="588">
        <f t="shared" si="5"/>
        <v>54</v>
      </c>
      <c r="DZ9" s="584">
        <f>'Marks Entry'!DU11</f>
        <v>30</v>
      </c>
      <c r="EA9" s="584">
        <f>'Marks Entry'!DV11</f>
        <v>5</v>
      </c>
      <c r="EB9" s="587">
        <f>'Marks Entry'!DW11</f>
        <v>35</v>
      </c>
      <c r="EC9" s="593">
        <f>'Marks Entry'!DX11</f>
        <v>89</v>
      </c>
      <c r="ED9" s="589">
        <f>'Marks Entry'!DY11</f>
        <v>44.5</v>
      </c>
      <c r="EE9" s="589" t="str">
        <f>'Marks Entry'!DZ11</f>
        <v>D</v>
      </c>
      <c r="EF9" s="590" t="str">
        <f>'Marks Entry'!EA11</f>
        <v>D</v>
      </c>
      <c r="EG9" s="583">
        <f>'Marks Entry'!EB11</f>
        <v>15</v>
      </c>
      <c r="EH9" s="584">
        <f>'Marks Entry'!EC11</f>
        <v>15</v>
      </c>
      <c r="EI9" s="584">
        <f>'Marks Entry'!ED11</f>
        <v>11</v>
      </c>
      <c r="EJ9" s="584">
        <f>'Marks Entry'!EE11</f>
        <v>20</v>
      </c>
      <c r="EK9" s="584">
        <f>'Marks Entry'!EF11</f>
        <v>10</v>
      </c>
      <c r="EL9" s="591">
        <f>'Marks Entry'!EG11</f>
        <v>71</v>
      </c>
      <c r="EM9" s="592" t="str">
        <f>'Marks Entry'!EJ11</f>
        <v>B</v>
      </c>
      <c r="EN9" s="583">
        <f>'Marks Entry'!EK11</f>
        <v>15</v>
      </c>
      <c r="EO9" s="584">
        <f>'Marks Entry'!EL11</f>
        <v>15</v>
      </c>
      <c r="EP9" s="584">
        <f>'Marks Entry'!EM11</f>
        <v>11</v>
      </c>
      <c r="EQ9" s="584">
        <f>'Marks Entry'!EN11</f>
        <v>20</v>
      </c>
      <c r="ER9" s="584">
        <f>'Marks Entry'!EO11</f>
        <v>10</v>
      </c>
      <c r="ES9" s="587">
        <f>'Marks Entry'!EP11</f>
        <v>71</v>
      </c>
      <c r="ET9" s="592" t="str">
        <f>'Marks Entry'!ES11</f>
        <v>B</v>
      </c>
      <c r="EU9" s="583">
        <f>'Marks Entry'!ET11</f>
        <v>15</v>
      </c>
      <c r="EV9" s="584">
        <f>'Marks Entry'!EU11</f>
        <v>15</v>
      </c>
      <c r="EW9" s="584">
        <f>'Marks Entry'!EV11</f>
        <v>11</v>
      </c>
      <c r="EX9" s="584">
        <f>'Marks Entry'!EW11</f>
        <v>20</v>
      </c>
      <c r="EY9" s="584">
        <f>'Marks Entry'!EX11</f>
        <v>10</v>
      </c>
      <c r="EZ9" s="587">
        <f>'Marks Entry'!EY11</f>
        <v>71</v>
      </c>
      <c r="FA9" s="592" t="str">
        <f>'Marks Entry'!FB11</f>
        <v>B</v>
      </c>
      <c r="FB9" s="222">
        <f>'Marks Entry'!FC11</f>
        <v>0</v>
      </c>
      <c r="FC9" s="223">
        <f>'Marks Entry'!FD11</f>
        <v>0</v>
      </c>
      <c r="FD9" s="224" t="str">
        <f>'Marks Entry'!FE11</f>
        <v/>
      </c>
      <c r="FE9" s="222">
        <f>'Marks Entry'!FF11</f>
        <v>1200</v>
      </c>
      <c r="FF9" s="223">
        <f>'Marks Entry'!FG11</f>
        <v>518</v>
      </c>
      <c r="FG9" s="225">
        <f>'Marks Entry'!FH11</f>
        <v>43.166666666666664</v>
      </c>
      <c r="FH9" s="223" t="str">
        <f>IF(OR('Marks Entry'!FI11="First",'Marks Entry'!FI11="Second",'Marks Entry'!FI11="Third"),'Marks Entry'!FI11,"")</f>
        <v>Third</v>
      </c>
      <c r="FI9" s="223" t="str">
        <f>'Marks Entry'!FJ11</f>
        <v>D</v>
      </c>
      <c r="FJ9" s="540" t="str">
        <f>'Marks Entry'!FK11</f>
        <v>PASSED</v>
      </c>
      <c r="FK9" s="113">
        <f>'Marks Entry'!FL11</f>
        <v>43.166666666666664</v>
      </c>
      <c r="FL9" s="115">
        <f>'Marks Entry'!FM11</f>
        <v>5.9999999999999991</v>
      </c>
      <c r="FM9" s="116" t="str">
        <f>'Marks Entry'!FO11</f>
        <v>D</v>
      </c>
      <c r="FN9" s="1426"/>
      <c r="FO9" s="563">
        <f t="shared" si="6"/>
        <v>46</v>
      </c>
      <c r="FP9" s="673">
        <f t="shared" si="7"/>
        <v>7</v>
      </c>
      <c r="FQ9" s="673">
        <f t="shared" si="8"/>
        <v>0</v>
      </c>
      <c r="FR9" s="668"/>
      <c r="FS9" s="570">
        <f t="shared" si="9"/>
        <v>54</v>
      </c>
      <c r="FT9" s="681">
        <f t="shared" si="10"/>
        <v>9</v>
      </c>
      <c r="FU9" s="681">
        <f t="shared" si="11"/>
        <v>0</v>
      </c>
      <c r="FV9" s="682"/>
      <c r="FW9" s="563">
        <f t="shared" si="12"/>
        <v>54</v>
      </c>
      <c r="FX9" s="673">
        <f t="shared" si="13"/>
        <v>9</v>
      </c>
      <c r="FY9" s="673">
        <f t="shared" si="14"/>
        <v>0</v>
      </c>
      <c r="FZ9" s="668"/>
      <c r="GA9" s="570">
        <f t="shared" si="15"/>
        <v>54</v>
      </c>
      <c r="GB9" s="681">
        <f t="shared" si="16"/>
        <v>9</v>
      </c>
      <c r="GC9" s="681">
        <f t="shared" si="17"/>
        <v>0</v>
      </c>
      <c r="GD9" s="682"/>
      <c r="GE9" s="563">
        <f t="shared" si="18"/>
        <v>54</v>
      </c>
      <c r="GF9" s="673">
        <f t="shared" si="19"/>
        <v>9</v>
      </c>
      <c r="GG9" s="673">
        <f t="shared" si="20"/>
        <v>0</v>
      </c>
      <c r="GH9" s="668"/>
      <c r="GI9" s="570">
        <f t="shared" si="21"/>
        <v>54</v>
      </c>
      <c r="GJ9" s="681">
        <f t="shared" si="22"/>
        <v>9</v>
      </c>
      <c r="GK9" s="681">
        <f t="shared" si="23"/>
        <v>0</v>
      </c>
      <c r="GL9" s="682"/>
      <c r="GM9" s="563">
        <f t="shared" si="24"/>
        <v>71</v>
      </c>
      <c r="GN9" s="564" t="str">
        <f t="shared" si="24"/>
        <v>B</v>
      </c>
      <c r="GO9" s="570">
        <f t="shared" si="25"/>
        <v>71</v>
      </c>
      <c r="GP9" s="571" t="str">
        <f t="shared" si="25"/>
        <v>B</v>
      </c>
      <c r="GQ9" s="563">
        <f t="shared" si="26"/>
        <v>71</v>
      </c>
      <c r="GR9" s="572" t="str">
        <f t="shared" si="26"/>
        <v>B</v>
      </c>
      <c r="GS9" s="1426"/>
    </row>
    <row r="10" spans="1:201" s="117" customFormat="1" ht="17.25" customHeight="1">
      <c r="A10" s="1427"/>
      <c r="B10" s="112">
        <f t="shared" si="27"/>
        <v>4</v>
      </c>
      <c r="C10" s="113">
        <f>'Marks Entry'!D12</f>
        <v>6</v>
      </c>
      <c r="D10" s="113">
        <f>'Marks Entry'!E12</f>
        <v>1470</v>
      </c>
      <c r="E10" s="113">
        <f>'Marks Entry'!F12</f>
        <v>0</v>
      </c>
      <c r="F10" s="113">
        <f>'Marks Entry'!G12</f>
        <v>904</v>
      </c>
      <c r="G10" s="113" t="str">
        <f>'Marks Entry'!H12</f>
        <v>ANOPI</v>
      </c>
      <c r="H10" s="113" t="str">
        <f>'Marks Entry'!I12</f>
        <v>HARI RAM</v>
      </c>
      <c r="I10" s="113" t="str">
        <f>'Marks Entry'!J12</f>
        <v>RUKI</v>
      </c>
      <c r="J10" s="114">
        <f>'Marks Entry'!K12</f>
        <v>39309</v>
      </c>
      <c r="K10" s="583">
        <f>'Marks Entry'!L12</f>
        <v>3</v>
      </c>
      <c r="L10" s="584">
        <f>'Marks Entry'!M12</f>
        <v>4</v>
      </c>
      <c r="M10" s="585">
        <f>'Marks Entry'!N12</f>
        <v>7</v>
      </c>
      <c r="N10" s="584">
        <f>'Marks Entry'!O12</f>
        <v>3</v>
      </c>
      <c r="O10" s="584">
        <f>'Marks Entry'!P12</f>
        <v>4</v>
      </c>
      <c r="P10" s="586">
        <f>'Marks Entry'!Q12</f>
        <v>7</v>
      </c>
      <c r="Q10" s="584">
        <f>'Marks Entry'!R12</f>
        <v>3</v>
      </c>
      <c r="R10" s="584">
        <f>'Marks Entry'!S12</f>
        <v>0</v>
      </c>
      <c r="S10" s="586">
        <f>'Marks Entry'!T12</f>
        <v>3</v>
      </c>
      <c r="T10" s="587">
        <f>'Marks Entry'!U12</f>
        <v>17</v>
      </c>
      <c r="U10" s="584">
        <f>'Marks Entry'!V12</f>
        <v>20</v>
      </c>
      <c r="V10" s="584">
        <f>'Marks Entry'!W12</f>
        <v>18</v>
      </c>
      <c r="W10" s="587">
        <f>'Marks Entry'!X12</f>
        <v>38</v>
      </c>
      <c r="X10" s="588">
        <f t="shared" si="0"/>
        <v>55</v>
      </c>
      <c r="Y10" s="584">
        <f>'Marks Entry'!Y12</f>
        <v>20</v>
      </c>
      <c r="Z10" s="584">
        <f>'Marks Entry'!Z12</f>
        <v>18</v>
      </c>
      <c r="AA10" s="587">
        <f>'Marks Entry'!AA12</f>
        <v>38</v>
      </c>
      <c r="AB10" s="593">
        <f>'Marks Entry'!AB12</f>
        <v>93</v>
      </c>
      <c r="AC10" s="589">
        <f>'Marks Entry'!AC12</f>
        <v>46.5</v>
      </c>
      <c r="AD10" s="589" t="str">
        <f>'Marks Entry'!AD12</f>
        <v>D</v>
      </c>
      <c r="AE10" s="590" t="str">
        <f>'Marks Entry'!AE12</f>
        <v>D</v>
      </c>
      <c r="AF10" s="583">
        <f>'Marks Entry'!AF12</f>
        <v>3</v>
      </c>
      <c r="AG10" s="584">
        <f>'Marks Entry'!AG12</f>
        <v>4</v>
      </c>
      <c r="AH10" s="585">
        <f>'Marks Entry'!AH12</f>
        <v>7</v>
      </c>
      <c r="AI10" s="584">
        <f>'Marks Entry'!AI12</f>
        <v>3</v>
      </c>
      <c r="AJ10" s="584">
        <f>'Marks Entry'!AJ12</f>
        <v>4</v>
      </c>
      <c r="AK10" s="586">
        <f>'Marks Entry'!AK12</f>
        <v>7</v>
      </c>
      <c r="AL10" s="584">
        <f>'Marks Entry'!AL12</f>
        <v>3</v>
      </c>
      <c r="AM10" s="584">
        <f>'Marks Entry'!AM12</f>
        <v>0</v>
      </c>
      <c r="AN10" s="586">
        <f>'Marks Entry'!AN12</f>
        <v>3</v>
      </c>
      <c r="AO10" s="587">
        <f>'Marks Entry'!AO12</f>
        <v>17</v>
      </c>
      <c r="AP10" s="584">
        <f>'Marks Entry'!AP12</f>
        <v>20</v>
      </c>
      <c r="AQ10" s="584">
        <f>'Marks Entry'!AQ12</f>
        <v>15</v>
      </c>
      <c r="AR10" s="587">
        <f>'Marks Entry'!AR12</f>
        <v>35</v>
      </c>
      <c r="AS10" s="588">
        <f t="shared" si="1"/>
        <v>52</v>
      </c>
      <c r="AT10" s="584">
        <f>'Marks Entry'!AS12</f>
        <v>20</v>
      </c>
      <c r="AU10" s="584">
        <f>'Marks Entry'!AT12</f>
        <v>15</v>
      </c>
      <c r="AV10" s="587">
        <f>'Marks Entry'!AU12</f>
        <v>35</v>
      </c>
      <c r="AW10" s="593">
        <f>'Marks Entry'!AV12</f>
        <v>87</v>
      </c>
      <c r="AX10" s="589">
        <f>'Marks Entry'!AW12</f>
        <v>43.5</v>
      </c>
      <c r="AY10" s="589" t="str">
        <f>'Marks Entry'!AX12</f>
        <v>D</v>
      </c>
      <c r="AZ10" s="590" t="str">
        <f>'Marks Entry'!AY12</f>
        <v>D</v>
      </c>
      <c r="BA10" s="583">
        <f>'Marks Entry'!AZ12</f>
        <v>3</v>
      </c>
      <c r="BB10" s="584">
        <f>'Marks Entry'!BA12</f>
        <v>4</v>
      </c>
      <c r="BC10" s="585">
        <f>'Marks Entry'!BB12</f>
        <v>7</v>
      </c>
      <c r="BD10" s="584">
        <f>'Marks Entry'!BC12</f>
        <v>3</v>
      </c>
      <c r="BE10" s="584">
        <f>'Marks Entry'!BD12</f>
        <v>4</v>
      </c>
      <c r="BF10" s="586">
        <f>'Marks Entry'!BE12</f>
        <v>7</v>
      </c>
      <c r="BG10" s="584">
        <f>'Marks Entry'!BF12</f>
        <v>3</v>
      </c>
      <c r="BH10" s="584">
        <f>'Marks Entry'!BG12</f>
        <v>0</v>
      </c>
      <c r="BI10" s="586">
        <f>'Marks Entry'!BH12</f>
        <v>3</v>
      </c>
      <c r="BJ10" s="587">
        <f>'Marks Entry'!BI12</f>
        <v>17</v>
      </c>
      <c r="BK10" s="584">
        <f>'Marks Entry'!BJ12</f>
        <v>20</v>
      </c>
      <c r="BL10" s="584">
        <f>'Marks Entry'!BK12</f>
        <v>15</v>
      </c>
      <c r="BM10" s="587">
        <f>'Marks Entry'!BL12</f>
        <v>35</v>
      </c>
      <c r="BN10" s="588">
        <f t="shared" si="2"/>
        <v>52</v>
      </c>
      <c r="BO10" s="584">
        <f>'Marks Entry'!BM12</f>
        <v>20</v>
      </c>
      <c r="BP10" s="584">
        <f>'Marks Entry'!BN12</f>
        <v>15</v>
      </c>
      <c r="BQ10" s="587">
        <f>'Marks Entry'!BO12</f>
        <v>35</v>
      </c>
      <c r="BR10" s="593">
        <f>'Marks Entry'!BP12</f>
        <v>87</v>
      </c>
      <c r="BS10" s="589">
        <f>'Marks Entry'!BQ12</f>
        <v>43.5</v>
      </c>
      <c r="BT10" s="589" t="str">
        <f>'Marks Entry'!BR12</f>
        <v>D</v>
      </c>
      <c r="BU10" s="590" t="str">
        <f>'Marks Entry'!BS12</f>
        <v>D</v>
      </c>
      <c r="BV10" s="583">
        <f>'Marks Entry'!BT12</f>
        <v>3</v>
      </c>
      <c r="BW10" s="584">
        <f>'Marks Entry'!BU12</f>
        <v>4</v>
      </c>
      <c r="BX10" s="585">
        <f>'Marks Entry'!BV12</f>
        <v>7</v>
      </c>
      <c r="BY10" s="584">
        <f>'Marks Entry'!BW12</f>
        <v>3</v>
      </c>
      <c r="BZ10" s="584">
        <f>'Marks Entry'!BX12</f>
        <v>4</v>
      </c>
      <c r="CA10" s="586">
        <f>'Marks Entry'!BY12</f>
        <v>7</v>
      </c>
      <c r="CB10" s="584">
        <f>'Marks Entry'!BZ12</f>
        <v>3</v>
      </c>
      <c r="CC10" s="584">
        <f>'Marks Entry'!CA12</f>
        <v>0</v>
      </c>
      <c r="CD10" s="586">
        <f>'Marks Entry'!CB12</f>
        <v>3</v>
      </c>
      <c r="CE10" s="587">
        <f>'Marks Entry'!CC12</f>
        <v>17</v>
      </c>
      <c r="CF10" s="584">
        <f>'Marks Entry'!CD12</f>
        <v>20</v>
      </c>
      <c r="CG10" s="584">
        <f>'Marks Entry'!CE12</f>
        <v>15</v>
      </c>
      <c r="CH10" s="587">
        <f>'Marks Entry'!CF12</f>
        <v>35</v>
      </c>
      <c r="CI10" s="588">
        <f t="shared" si="3"/>
        <v>52</v>
      </c>
      <c r="CJ10" s="584">
        <f>'Marks Entry'!CG12</f>
        <v>20</v>
      </c>
      <c r="CK10" s="584">
        <f>'Marks Entry'!CH12</f>
        <v>15</v>
      </c>
      <c r="CL10" s="587">
        <f>'Marks Entry'!CI12</f>
        <v>35</v>
      </c>
      <c r="CM10" s="593">
        <f>'Marks Entry'!CJ12</f>
        <v>87</v>
      </c>
      <c r="CN10" s="589">
        <f>'Marks Entry'!CK12</f>
        <v>43.5</v>
      </c>
      <c r="CO10" s="589" t="str">
        <f>'Marks Entry'!CL12</f>
        <v>D</v>
      </c>
      <c r="CP10" s="590" t="str">
        <f>'Marks Entry'!CM12</f>
        <v>D</v>
      </c>
      <c r="CQ10" s="583">
        <f>'Marks Entry'!CN12</f>
        <v>3</v>
      </c>
      <c r="CR10" s="584">
        <f>'Marks Entry'!CO12</f>
        <v>4</v>
      </c>
      <c r="CS10" s="585">
        <f>'Marks Entry'!CP12</f>
        <v>7</v>
      </c>
      <c r="CT10" s="584">
        <f>'Marks Entry'!CQ12</f>
        <v>3</v>
      </c>
      <c r="CU10" s="584">
        <f>'Marks Entry'!CR12</f>
        <v>4</v>
      </c>
      <c r="CV10" s="586">
        <f>'Marks Entry'!CS12</f>
        <v>7</v>
      </c>
      <c r="CW10" s="584">
        <f>'Marks Entry'!CT12</f>
        <v>3</v>
      </c>
      <c r="CX10" s="584">
        <f>'Marks Entry'!CU12</f>
        <v>0</v>
      </c>
      <c r="CY10" s="586">
        <f>'Marks Entry'!CV12</f>
        <v>3</v>
      </c>
      <c r="CZ10" s="587">
        <f>'Marks Entry'!CW12</f>
        <v>17</v>
      </c>
      <c r="DA10" s="584">
        <f>'Marks Entry'!CX12</f>
        <v>20</v>
      </c>
      <c r="DB10" s="584">
        <f>'Marks Entry'!CY12</f>
        <v>15</v>
      </c>
      <c r="DC10" s="587">
        <f>'Marks Entry'!CZ12</f>
        <v>35</v>
      </c>
      <c r="DD10" s="588">
        <f t="shared" si="4"/>
        <v>52</v>
      </c>
      <c r="DE10" s="584">
        <f>'Marks Entry'!DA12</f>
        <v>20</v>
      </c>
      <c r="DF10" s="584">
        <f>'Marks Entry'!DB12</f>
        <v>15</v>
      </c>
      <c r="DG10" s="587">
        <f>'Marks Entry'!DC12</f>
        <v>35</v>
      </c>
      <c r="DH10" s="593">
        <f>'Marks Entry'!DD12</f>
        <v>87</v>
      </c>
      <c r="DI10" s="589">
        <f>'Marks Entry'!DE12</f>
        <v>43.5</v>
      </c>
      <c r="DJ10" s="589" t="str">
        <f>'Marks Entry'!DF12</f>
        <v>D</v>
      </c>
      <c r="DK10" s="590" t="str">
        <f>'Marks Entry'!DG12</f>
        <v>D</v>
      </c>
      <c r="DL10" s="583">
        <f>'Marks Entry'!DH12</f>
        <v>3</v>
      </c>
      <c r="DM10" s="584">
        <f>'Marks Entry'!DI12</f>
        <v>4</v>
      </c>
      <c r="DN10" s="585">
        <f>'Marks Entry'!DJ12</f>
        <v>7</v>
      </c>
      <c r="DO10" s="584">
        <f>'Marks Entry'!DK12</f>
        <v>3</v>
      </c>
      <c r="DP10" s="584">
        <f>'Marks Entry'!DL12</f>
        <v>4</v>
      </c>
      <c r="DQ10" s="586">
        <f>'Marks Entry'!DM12</f>
        <v>7</v>
      </c>
      <c r="DR10" s="584">
        <f>'Marks Entry'!DN12</f>
        <v>3</v>
      </c>
      <c r="DS10" s="584">
        <f>'Marks Entry'!DO12</f>
        <v>0</v>
      </c>
      <c r="DT10" s="586">
        <f>'Marks Entry'!DP12</f>
        <v>3</v>
      </c>
      <c r="DU10" s="587">
        <f>'Marks Entry'!DQ12</f>
        <v>17</v>
      </c>
      <c r="DV10" s="584">
        <f>'Marks Entry'!DR12</f>
        <v>20</v>
      </c>
      <c r="DW10" s="584">
        <f>'Marks Entry'!DS12</f>
        <v>15</v>
      </c>
      <c r="DX10" s="587">
        <f>'Marks Entry'!DT12</f>
        <v>35</v>
      </c>
      <c r="DY10" s="588">
        <f t="shared" si="5"/>
        <v>52</v>
      </c>
      <c r="DZ10" s="584">
        <f>'Marks Entry'!DU12</f>
        <v>20</v>
      </c>
      <c r="EA10" s="584">
        <f>'Marks Entry'!DV12</f>
        <v>15</v>
      </c>
      <c r="EB10" s="587">
        <f>'Marks Entry'!DW12</f>
        <v>35</v>
      </c>
      <c r="EC10" s="593">
        <f>'Marks Entry'!DX12</f>
        <v>87</v>
      </c>
      <c r="ED10" s="589">
        <f>'Marks Entry'!DY12</f>
        <v>43.5</v>
      </c>
      <c r="EE10" s="589" t="str">
        <f>'Marks Entry'!DZ12</f>
        <v>D</v>
      </c>
      <c r="EF10" s="590" t="str">
        <f>'Marks Entry'!EA12</f>
        <v>D</v>
      </c>
      <c r="EG10" s="583">
        <f>'Marks Entry'!EB12</f>
        <v>15</v>
      </c>
      <c r="EH10" s="584">
        <f>'Marks Entry'!EC12</f>
        <v>15</v>
      </c>
      <c r="EI10" s="584">
        <f>'Marks Entry'!ED12</f>
        <v>11</v>
      </c>
      <c r="EJ10" s="584">
        <f>'Marks Entry'!EE12</f>
        <v>20</v>
      </c>
      <c r="EK10" s="584">
        <f>'Marks Entry'!EF12</f>
        <v>10</v>
      </c>
      <c r="EL10" s="591">
        <f>'Marks Entry'!EG12</f>
        <v>71</v>
      </c>
      <c r="EM10" s="592" t="str">
        <f>'Marks Entry'!EJ12</f>
        <v>B</v>
      </c>
      <c r="EN10" s="583">
        <f>'Marks Entry'!EK12</f>
        <v>15</v>
      </c>
      <c r="EO10" s="584">
        <f>'Marks Entry'!EL12</f>
        <v>15</v>
      </c>
      <c r="EP10" s="584">
        <f>'Marks Entry'!EM12</f>
        <v>11</v>
      </c>
      <c r="EQ10" s="584">
        <f>'Marks Entry'!EN12</f>
        <v>20</v>
      </c>
      <c r="ER10" s="584">
        <f>'Marks Entry'!EO12</f>
        <v>10</v>
      </c>
      <c r="ES10" s="587">
        <f>'Marks Entry'!EP12</f>
        <v>71</v>
      </c>
      <c r="ET10" s="592" t="str">
        <f>'Marks Entry'!ES12</f>
        <v>B</v>
      </c>
      <c r="EU10" s="583">
        <f>'Marks Entry'!ET12</f>
        <v>15</v>
      </c>
      <c r="EV10" s="584">
        <f>'Marks Entry'!EU12</f>
        <v>15</v>
      </c>
      <c r="EW10" s="584">
        <f>'Marks Entry'!EV12</f>
        <v>11</v>
      </c>
      <c r="EX10" s="584">
        <f>'Marks Entry'!EW12</f>
        <v>20</v>
      </c>
      <c r="EY10" s="584">
        <f>'Marks Entry'!EX12</f>
        <v>10</v>
      </c>
      <c r="EZ10" s="587">
        <f>'Marks Entry'!EY12</f>
        <v>71</v>
      </c>
      <c r="FA10" s="592" t="str">
        <f>'Marks Entry'!FB12</f>
        <v>B</v>
      </c>
      <c r="FB10" s="222">
        <f>'Marks Entry'!FC12</f>
        <v>0</v>
      </c>
      <c r="FC10" s="223">
        <f>'Marks Entry'!FD12</f>
        <v>0</v>
      </c>
      <c r="FD10" s="224" t="str">
        <f>'Marks Entry'!FE12</f>
        <v/>
      </c>
      <c r="FE10" s="222">
        <f>'Marks Entry'!FF12</f>
        <v>1200</v>
      </c>
      <c r="FF10" s="223">
        <f>'Marks Entry'!FG12</f>
        <v>528</v>
      </c>
      <c r="FG10" s="225">
        <f>'Marks Entry'!FH12</f>
        <v>44</v>
      </c>
      <c r="FH10" s="223" t="str">
        <f>IF(OR('Marks Entry'!FI12="First",'Marks Entry'!FI12="Second",'Marks Entry'!FI12="Third"),'Marks Entry'!FI12,"")</f>
        <v>Third</v>
      </c>
      <c r="FI10" s="223" t="str">
        <f>'Marks Entry'!FJ12</f>
        <v>D</v>
      </c>
      <c r="FJ10" s="540" t="str">
        <f>'Marks Entry'!FK12</f>
        <v>PASSED</v>
      </c>
      <c r="FK10" s="113">
        <f>'Marks Entry'!FL12</f>
        <v>44</v>
      </c>
      <c r="FL10" s="115">
        <f>'Marks Entry'!FM12</f>
        <v>4.9999999999999991</v>
      </c>
      <c r="FM10" s="116" t="str">
        <f>'Marks Entry'!FO12</f>
        <v>D</v>
      </c>
      <c r="FN10" s="1426"/>
      <c r="FO10" s="563">
        <f t="shared" si="6"/>
        <v>55</v>
      </c>
      <c r="FP10" s="673">
        <f t="shared" si="7"/>
        <v>9</v>
      </c>
      <c r="FQ10" s="673">
        <f t="shared" si="8"/>
        <v>0</v>
      </c>
      <c r="FR10" s="668"/>
      <c r="FS10" s="570">
        <f t="shared" si="9"/>
        <v>52</v>
      </c>
      <c r="FT10" s="681">
        <f t="shared" si="10"/>
        <v>8</v>
      </c>
      <c r="FU10" s="681">
        <f t="shared" si="11"/>
        <v>0</v>
      </c>
      <c r="FV10" s="682"/>
      <c r="FW10" s="563">
        <f t="shared" si="12"/>
        <v>52</v>
      </c>
      <c r="FX10" s="673">
        <f t="shared" si="13"/>
        <v>8</v>
      </c>
      <c r="FY10" s="673">
        <f t="shared" si="14"/>
        <v>0</v>
      </c>
      <c r="FZ10" s="668"/>
      <c r="GA10" s="570">
        <f t="shared" si="15"/>
        <v>52</v>
      </c>
      <c r="GB10" s="681">
        <f t="shared" si="16"/>
        <v>8</v>
      </c>
      <c r="GC10" s="681">
        <f t="shared" si="17"/>
        <v>0</v>
      </c>
      <c r="GD10" s="682"/>
      <c r="GE10" s="563">
        <f t="shared" si="18"/>
        <v>52</v>
      </c>
      <c r="GF10" s="673">
        <f t="shared" si="19"/>
        <v>8</v>
      </c>
      <c r="GG10" s="673">
        <f t="shared" si="20"/>
        <v>0</v>
      </c>
      <c r="GH10" s="668"/>
      <c r="GI10" s="570">
        <f t="shared" si="21"/>
        <v>52</v>
      </c>
      <c r="GJ10" s="681">
        <f t="shared" si="22"/>
        <v>8</v>
      </c>
      <c r="GK10" s="681">
        <f t="shared" si="23"/>
        <v>0</v>
      </c>
      <c r="GL10" s="682"/>
      <c r="GM10" s="563">
        <f t="shared" si="24"/>
        <v>71</v>
      </c>
      <c r="GN10" s="564" t="str">
        <f t="shared" si="24"/>
        <v>B</v>
      </c>
      <c r="GO10" s="570">
        <f t="shared" si="25"/>
        <v>71</v>
      </c>
      <c r="GP10" s="571" t="str">
        <f t="shared" si="25"/>
        <v>B</v>
      </c>
      <c r="GQ10" s="563">
        <f t="shared" si="26"/>
        <v>71</v>
      </c>
      <c r="GR10" s="572" t="str">
        <f t="shared" si="26"/>
        <v>B</v>
      </c>
      <c r="GS10" s="1426"/>
    </row>
    <row r="11" spans="1:201" s="117" customFormat="1" ht="17.25" customHeight="1">
      <c r="A11" s="1427"/>
      <c r="B11" s="112">
        <f t="shared" si="27"/>
        <v>5</v>
      </c>
      <c r="C11" s="113">
        <f>'Marks Entry'!D13</f>
        <v>6</v>
      </c>
      <c r="D11" s="113">
        <f>'Marks Entry'!E13</f>
        <v>968</v>
      </c>
      <c r="E11" s="113">
        <f>'Marks Entry'!F13</f>
        <v>0</v>
      </c>
      <c r="F11" s="113">
        <f>'Marks Entry'!G13</f>
        <v>905</v>
      </c>
      <c r="G11" s="113" t="str">
        <f>'Marks Entry'!H13</f>
        <v>ANU JANDU</v>
      </c>
      <c r="H11" s="113" t="str">
        <f>'Marks Entry'!I13</f>
        <v>HEERA RAM JANDU</v>
      </c>
      <c r="I11" s="113" t="str">
        <f>'Marks Entry'!J13</f>
        <v>MANU DEVI</v>
      </c>
      <c r="J11" s="114">
        <f>'Marks Entry'!K13</f>
        <v>38946</v>
      </c>
      <c r="K11" s="583">
        <f>'Marks Entry'!L13</f>
        <v>5</v>
      </c>
      <c r="L11" s="584">
        <f>'Marks Entry'!M13</f>
        <v>2</v>
      </c>
      <c r="M11" s="585">
        <f>'Marks Entry'!N13</f>
        <v>7</v>
      </c>
      <c r="N11" s="584">
        <f>'Marks Entry'!O13</f>
        <v>5</v>
      </c>
      <c r="O11" s="584">
        <f>'Marks Entry'!P13</f>
        <v>2</v>
      </c>
      <c r="P11" s="586">
        <f>'Marks Entry'!Q13</f>
        <v>7</v>
      </c>
      <c r="Q11" s="584">
        <f>'Marks Entry'!R13</f>
        <v>5</v>
      </c>
      <c r="R11" s="584">
        <f>'Marks Entry'!S13</f>
        <v>0</v>
      </c>
      <c r="S11" s="586">
        <f>'Marks Entry'!T13</f>
        <v>5</v>
      </c>
      <c r="T11" s="587">
        <f>'Marks Entry'!U13</f>
        <v>19</v>
      </c>
      <c r="U11" s="584">
        <f>'Marks Entry'!V13</f>
        <v>15</v>
      </c>
      <c r="V11" s="584">
        <f>'Marks Entry'!W13</f>
        <v>12</v>
      </c>
      <c r="W11" s="587">
        <f>'Marks Entry'!X13</f>
        <v>27</v>
      </c>
      <c r="X11" s="588">
        <f t="shared" si="0"/>
        <v>46</v>
      </c>
      <c r="Y11" s="584">
        <f>'Marks Entry'!Y13</f>
        <v>15</v>
      </c>
      <c r="Z11" s="584">
        <f>'Marks Entry'!Z13</f>
        <v>12</v>
      </c>
      <c r="AA11" s="587">
        <f>'Marks Entry'!AA13</f>
        <v>27</v>
      </c>
      <c r="AB11" s="593">
        <f>'Marks Entry'!AB13</f>
        <v>73</v>
      </c>
      <c r="AC11" s="589">
        <f>'Marks Entry'!AC13</f>
        <v>36.5</v>
      </c>
      <c r="AD11" s="589" t="str">
        <f>'Marks Entry'!AD13</f>
        <v>D</v>
      </c>
      <c r="AE11" s="590" t="str">
        <f>'Marks Entry'!AE13</f>
        <v>D</v>
      </c>
      <c r="AF11" s="583">
        <f>'Marks Entry'!AF13</f>
        <v>5</v>
      </c>
      <c r="AG11" s="584">
        <f>'Marks Entry'!AG13</f>
        <v>2</v>
      </c>
      <c r="AH11" s="585">
        <f>'Marks Entry'!AH13</f>
        <v>7</v>
      </c>
      <c r="AI11" s="584">
        <f>'Marks Entry'!AI13</f>
        <v>5</v>
      </c>
      <c r="AJ11" s="584">
        <f>'Marks Entry'!AJ13</f>
        <v>2</v>
      </c>
      <c r="AK11" s="586">
        <f>'Marks Entry'!AK13</f>
        <v>7</v>
      </c>
      <c r="AL11" s="584">
        <f>'Marks Entry'!AL13</f>
        <v>5</v>
      </c>
      <c r="AM11" s="584">
        <f>'Marks Entry'!AM13</f>
        <v>0</v>
      </c>
      <c r="AN11" s="586">
        <f>'Marks Entry'!AN13</f>
        <v>5</v>
      </c>
      <c r="AO11" s="587">
        <f>'Marks Entry'!AO13</f>
        <v>19</v>
      </c>
      <c r="AP11" s="584">
        <f>'Marks Entry'!AP13</f>
        <v>15</v>
      </c>
      <c r="AQ11" s="584">
        <f>'Marks Entry'!AQ13</f>
        <v>12</v>
      </c>
      <c r="AR11" s="587">
        <f>'Marks Entry'!AR13</f>
        <v>27</v>
      </c>
      <c r="AS11" s="588">
        <f t="shared" si="1"/>
        <v>46</v>
      </c>
      <c r="AT11" s="584">
        <f>'Marks Entry'!AS13</f>
        <v>15</v>
      </c>
      <c r="AU11" s="584">
        <f>'Marks Entry'!AT13</f>
        <v>12</v>
      </c>
      <c r="AV11" s="587">
        <f>'Marks Entry'!AU13</f>
        <v>27</v>
      </c>
      <c r="AW11" s="593">
        <f>'Marks Entry'!AV13</f>
        <v>73</v>
      </c>
      <c r="AX11" s="589">
        <f>'Marks Entry'!AW13</f>
        <v>36.5</v>
      </c>
      <c r="AY11" s="589" t="str">
        <f>'Marks Entry'!AX13</f>
        <v>D</v>
      </c>
      <c r="AZ11" s="590" t="str">
        <f>'Marks Entry'!AY13</f>
        <v>D</v>
      </c>
      <c r="BA11" s="583">
        <f>'Marks Entry'!AZ13</f>
        <v>5</v>
      </c>
      <c r="BB11" s="584">
        <f>'Marks Entry'!BA13</f>
        <v>2</v>
      </c>
      <c r="BC11" s="585">
        <f>'Marks Entry'!BB13</f>
        <v>7</v>
      </c>
      <c r="BD11" s="584">
        <f>'Marks Entry'!BC13</f>
        <v>5</v>
      </c>
      <c r="BE11" s="584">
        <f>'Marks Entry'!BD13</f>
        <v>2</v>
      </c>
      <c r="BF11" s="586">
        <f>'Marks Entry'!BE13</f>
        <v>7</v>
      </c>
      <c r="BG11" s="584">
        <f>'Marks Entry'!BF13</f>
        <v>5</v>
      </c>
      <c r="BH11" s="584">
        <f>'Marks Entry'!BG13</f>
        <v>0</v>
      </c>
      <c r="BI11" s="586">
        <f>'Marks Entry'!BH13</f>
        <v>5</v>
      </c>
      <c r="BJ11" s="587">
        <f>'Marks Entry'!BI13</f>
        <v>19</v>
      </c>
      <c r="BK11" s="584">
        <f>'Marks Entry'!BJ13</f>
        <v>15</v>
      </c>
      <c r="BL11" s="584">
        <f>'Marks Entry'!BK13</f>
        <v>12</v>
      </c>
      <c r="BM11" s="587">
        <f>'Marks Entry'!BL13</f>
        <v>27</v>
      </c>
      <c r="BN11" s="588">
        <f t="shared" si="2"/>
        <v>46</v>
      </c>
      <c r="BO11" s="584">
        <f>'Marks Entry'!BM13</f>
        <v>15</v>
      </c>
      <c r="BP11" s="584">
        <f>'Marks Entry'!BN13</f>
        <v>12</v>
      </c>
      <c r="BQ11" s="587">
        <f>'Marks Entry'!BO13</f>
        <v>27</v>
      </c>
      <c r="BR11" s="593">
        <f>'Marks Entry'!BP13</f>
        <v>73</v>
      </c>
      <c r="BS11" s="589">
        <f>'Marks Entry'!BQ13</f>
        <v>36.5</v>
      </c>
      <c r="BT11" s="589" t="str">
        <f>'Marks Entry'!BR13</f>
        <v>D</v>
      </c>
      <c r="BU11" s="590" t="str">
        <f>'Marks Entry'!BS13</f>
        <v>D</v>
      </c>
      <c r="BV11" s="583">
        <f>'Marks Entry'!BT13</f>
        <v>5</v>
      </c>
      <c r="BW11" s="584">
        <f>'Marks Entry'!BU13</f>
        <v>2</v>
      </c>
      <c r="BX11" s="585">
        <f>'Marks Entry'!BV13</f>
        <v>7</v>
      </c>
      <c r="BY11" s="584">
        <f>'Marks Entry'!BW13</f>
        <v>5</v>
      </c>
      <c r="BZ11" s="584">
        <f>'Marks Entry'!BX13</f>
        <v>2</v>
      </c>
      <c r="CA11" s="586">
        <f>'Marks Entry'!BY13</f>
        <v>7</v>
      </c>
      <c r="CB11" s="584">
        <f>'Marks Entry'!BZ13</f>
        <v>5</v>
      </c>
      <c r="CC11" s="584">
        <f>'Marks Entry'!CA13</f>
        <v>0</v>
      </c>
      <c r="CD11" s="586">
        <f>'Marks Entry'!CB13</f>
        <v>5</v>
      </c>
      <c r="CE11" s="587">
        <f>'Marks Entry'!CC13</f>
        <v>19</v>
      </c>
      <c r="CF11" s="584">
        <f>'Marks Entry'!CD13</f>
        <v>15</v>
      </c>
      <c r="CG11" s="584">
        <f>'Marks Entry'!CE13</f>
        <v>12</v>
      </c>
      <c r="CH11" s="587">
        <f>'Marks Entry'!CF13</f>
        <v>27</v>
      </c>
      <c r="CI11" s="588">
        <f t="shared" si="3"/>
        <v>46</v>
      </c>
      <c r="CJ11" s="584">
        <f>'Marks Entry'!CG13</f>
        <v>15</v>
      </c>
      <c r="CK11" s="584">
        <f>'Marks Entry'!CH13</f>
        <v>12</v>
      </c>
      <c r="CL11" s="587">
        <f>'Marks Entry'!CI13</f>
        <v>27</v>
      </c>
      <c r="CM11" s="593">
        <f>'Marks Entry'!CJ13</f>
        <v>73</v>
      </c>
      <c r="CN11" s="589">
        <f>'Marks Entry'!CK13</f>
        <v>36.5</v>
      </c>
      <c r="CO11" s="589" t="str">
        <f>'Marks Entry'!CL13</f>
        <v>D</v>
      </c>
      <c r="CP11" s="590" t="str">
        <f>'Marks Entry'!CM13</f>
        <v>D</v>
      </c>
      <c r="CQ11" s="583">
        <f>'Marks Entry'!CN13</f>
        <v>5</v>
      </c>
      <c r="CR11" s="584">
        <f>'Marks Entry'!CO13</f>
        <v>2</v>
      </c>
      <c r="CS11" s="585">
        <f>'Marks Entry'!CP13</f>
        <v>7</v>
      </c>
      <c r="CT11" s="584">
        <f>'Marks Entry'!CQ13</f>
        <v>5</v>
      </c>
      <c r="CU11" s="584">
        <f>'Marks Entry'!CR13</f>
        <v>2</v>
      </c>
      <c r="CV11" s="586">
        <f>'Marks Entry'!CS13</f>
        <v>7</v>
      </c>
      <c r="CW11" s="584">
        <f>'Marks Entry'!CT13</f>
        <v>5</v>
      </c>
      <c r="CX11" s="584">
        <f>'Marks Entry'!CU13</f>
        <v>0</v>
      </c>
      <c r="CY11" s="586">
        <f>'Marks Entry'!CV13</f>
        <v>5</v>
      </c>
      <c r="CZ11" s="587">
        <f>'Marks Entry'!CW13</f>
        <v>19</v>
      </c>
      <c r="DA11" s="584">
        <f>'Marks Entry'!CX13</f>
        <v>15</v>
      </c>
      <c r="DB11" s="584">
        <f>'Marks Entry'!CY13</f>
        <v>12</v>
      </c>
      <c r="DC11" s="587">
        <f>'Marks Entry'!CZ13</f>
        <v>27</v>
      </c>
      <c r="DD11" s="588">
        <f t="shared" si="4"/>
        <v>46</v>
      </c>
      <c r="DE11" s="584">
        <f>'Marks Entry'!DA13</f>
        <v>15</v>
      </c>
      <c r="DF11" s="584">
        <f>'Marks Entry'!DB13</f>
        <v>12</v>
      </c>
      <c r="DG11" s="587">
        <f>'Marks Entry'!DC13</f>
        <v>27</v>
      </c>
      <c r="DH11" s="593">
        <f>'Marks Entry'!DD13</f>
        <v>73</v>
      </c>
      <c r="DI11" s="589">
        <f>'Marks Entry'!DE13</f>
        <v>36.5</v>
      </c>
      <c r="DJ11" s="589" t="str">
        <f>'Marks Entry'!DF13</f>
        <v>D</v>
      </c>
      <c r="DK11" s="590" t="str">
        <f>'Marks Entry'!DG13</f>
        <v>D</v>
      </c>
      <c r="DL11" s="583">
        <f>'Marks Entry'!DH13</f>
        <v>5</v>
      </c>
      <c r="DM11" s="584">
        <f>'Marks Entry'!DI13</f>
        <v>2</v>
      </c>
      <c r="DN11" s="585">
        <f>'Marks Entry'!DJ13</f>
        <v>7</v>
      </c>
      <c r="DO11" s="584">
        <f>'Marks Entry'!DK13</f>
        <v>5</v>
      </c>
      <c r="DP11" s="584">
        <f>'Marks Entry'!DL13</f>
        <v>2</v>
      </c>
      <c r="DQ11" s="586">
        <f>'Marks Entry'!DM13</f>
        <v>7</v>
      </c>
      <c r="DR11" s="584">
        <f>'Marks Entry'!DN13</f>
        <v>5</v>
      </c>
      <c r="DS11" s="584">
        <f>'Marks Entry'!DO13</f>
        <v>0</v>
      </c>
      <c r="DT11" s="586">
        <f>'Marks Entry'!DP13</f>
        <v>5</v>
      </c>
      <c r="DU11" s="587">
        <f>'Marks Entry'!DQ13</f>
        <v>19</v>
      </c>
      <c r="DV11" s="584">
        <f>'Marks Entry'!DR13</f>
        <v>15</v>
      </c>
      <c r="DW11" s="584">
        <f>'Marks Entry'!DS13</f>
        <v>12</v>
      </c>
      <c r="DX11" s="587">
        <f>'Marks Entry'!DT13</f>
        <v>27</v>
      </c>
      <c r="DY11" s="588">
        <f t="shared" si="5"/>
        <v>46</v>
      </c>
      <c r="DZ11" s="584">
        <f>'Marks Entry'!DU13</f>
        <v>15</v>
      </c>
      <c r="EA11" s="584">
        <f>'Marks Entry'!DV13</f>
        <v>12</v>
      </c>
      <c r="EB11" s="587">
        <f>'Marks Entry'!DW13</f>
        <v>27</v>
      </c>
      <c r="EC11" s="593">
        <f>'Marks Entry'!DX13</f>
        <v>73</v>
      </c>
      <c r="ED11" s="589">
        <f>'Marks Entry'!DY13</f>
        <v>36.5</v>
      </c>
      <c r="EE11" s="589" t="str">
        <f>'Marks Entry'!DZ13</f>
        <v>D</v>
      </c>
      <c r="EF11" s="590" t="str">
        <f>'Marks Entry'!EA13</f>
        <v>D</v>
      </c>
      <c r="EG11" s="583">
        <f>'Marks Entry'!EB13</f>
        <v>15</v>
      </c>
      <c r="EH11" s="584">
        <f>'Marks Entry'!EC13</f>
        <v>15</v>
      </c>
      <c r="EI11" s="584">
        <f>'Marks Entry'!ED13</f>
        <v>11</v>
      </c>
      <c r="EJ11" s="584">
        <f>'Marks Entry'!EE13</f>
        <v>20</v>
      </c>
      <c r="EK11" s="584">
        <f>'Marks Entry'!EF13</f>
        <v>10</v>
      </c>
      <c r="EL11" s="591">
        <f>'Marks Entry'!EG13</f>
        <v>71</v>
      </c>
      <c r="EM11" s="592" t="str">
        <f>'Marks Entry'!EJ13</f>
        <v>B</v>
      </c>
      <c r="EN11" s="583">
        <f>'Marks Entry'!EK13</f>
        <v>15</v>
      </c>
      <c r="EO11" s="584">
        <f>'Marks Entry'!EL13</f>
        <v>15</v>
      </c>
      <c r="EP11" s="584">
        <f>'Marks Entry'!EM13</f>
        <v>11</v>
      </c>
      <c r="EQ11" s="584">
        <f>'Marks Entry'!EN13</f>
        <v>20</v>
      </c>
      <c r="ER11" s="584">
        <f>'Marks Entry'!EO13</f>
        <v>10</v>
      </c>
      <c r="ES11" s="587">
        <f>'Marks Entry'!EP13</f>
        <v>71</v>
      </c>
      <c r="ET11" s="592" t="str">
        <f>'Marks Entry'!ES13</f>
        <v>B</v>
      </c>
      <c r="EU11" s="583">
        <f>'Marks Entry'!ET13</f>
        <v>15</v>
      </c>
      <c r="EV11" s="584">
        <f>'Marks Entry'!EU13</f>
        <v>15</v>
      </c>
      <c r="EW11" s="584">
        <f>'Marks Entry'!EV13</f>
        <v>11</v>
      </c>
      <c r="EX11" s="584">
        <f>'Marks Entry'!EW13</f>
        <v>20</v>
      </c>
      <c r="EY11" s="584">
        <f>'Marks Entry'!EX13</f>
        <v>10</v>
      </c>
      <c r="EZ11" s="587">
        <f>'Marks Entry'!EY13</f>
        <v>71</v>
      </c>
      <c r="FA11" s="592" t="str">
        <f>'Marks Entry'!FB13</f>
        <v>B</v>
      </c>
      <c r="FB11" s="222">
        <f>'Marks Entry'!FC13</f>
        <v>0</v>
      </c>
      <c r="FC11" s="223">
        <f>'Marks Entry'!FD13</f>
        <v>0</v>
      </c>
      <c r="FD11" s="224" t="str">
        <f>'Marks Entry'!FE13</f>
        <v/>
      </c>
      <c r="FE11" s="222">
        <f>'Marks Entry'!FF13</f>
        <v>1200</v>
      </c>
      <c r="FF11" s="223">
        <f>'Marks Entry'!FG13</f>
        <v>438</v>
      </c>
      <c r="FG11" s="225">
        <f>'Marks Entry'!FH13</f>
        <v>36.5</v>
      </c>
      <c r="FH11" s="223" t="str">
        <f>IF(OR('Marks Entry'!FI13="First",'Marks Entry'!FI13="Second",'Marks Entry'!FI13="Third"),'Marks Entry'!FI13,"")</f>
        <v>Third</v>
      </c>
      <c r="FI11" s="223" t="str">
        <f>'Marks Entry'!FJ13</f>
        <v>D</v>
      </c>
      <c r="FJ11" s="540" t="str">
        <f>'Marks Entry'!FK13</f>
        <v>PASSED</v>
      </c>
      <c r="FK11" s="113">
        <f>'Marks Entry'!FL13</f>
        <v>36.5</v>
      </c>
      <c r="FL11" s="115">
        <f>'Marks Entry'!FM13</f>
        <v>6.9999999999999991</v>
      </c>
      <c r="FM11" s="116" t="str">
        <f>'Marks Entry'!FO13</f>
        <v>D</v>
      </c>
      <c r="FN11" s="1426"/>
      <c r="FO11" s="563">
        <f t="shared" si="6"/>
        <v>46</v>
      </c>
      <c r="FP11" s="673">
        <f t="shared" si="7"/>
        <v>7</v>
      </c>
      <c r="FQ11" s="673">
        <f t="shared" si="8"/>
        <v>0</v>
      </c>
      <c r="FR11" s="668"/>
      <c r="FS11" s="570">
        <f t="shared" si="9"/>
        <v>46</v>
      </c>
      <c r="FT11" s="681">
        <f t="shared" si="10"/>
        <v>7</v>
      </c>
      <c r="FU11" s="681">
        <f t="shared" si="11"/>
        <v>0</v>
      </c>
      <c r="FV11" s="682"/>
      <c r="FW11" s="563">
        <f t="shared" si="12"/>
        <v>46</v>
      </c>
      <c r="FX11" s="673">
        <f t="shared" si="13"/>
        <v>7</v>
      </c>
      <c r="FY11" s="673">
        <f t="shared" si="14"/>
        <v>0</v>
      </c>
      <c r="FZ11" s="668"/>
      <c r="GA11" s="570">
        <f t="shared" si="15"/>
        <v>46</v>
      </c>
      <c r="GB11" s="681">
        <f t="shared" si="16"/>
        <v>7</v>
      </c>
      <c r="GC11" s="681">
        <f t="shared" si="17"/>
        <v>0</v>
      </c>
      <c r="GD11" s="682"/>
      <c r="GE11" s="563">
        <f t="shared" si="18"/>
        <v>46</v>
      </c>
      <c r="GF11" s="673">
        <f t="shared" si="19"/>
        <v>7</v>
      </c>
      <c r="GG11" s="673">
        <f t="shared" si="20"/>
        <v>0</v>
      </c>
      <c r="GH11" s="668"/>
      <c r="GI11" s="570">
        <f t="shared" si="21"/>
        <v>46</v>
      </c>
      <c r="GJ11" s="681">
        <f t="shared" si="22"/>
        <v>7</v>
      </c>
      <c r="GK11" s="681">
        <f t="shared" si="23"/>
        <v>0</v>
      </c>
      <c r="GL11" s="682"/>
      <c r="GM11" s="563">
        <f t="shared" si="24"/>
        <v>71</v>
      </c>
      <c r="GN11" s="564" t="str">
        <f t="shared" si="24"/>
        <v>B</v>
      </c>
      <c r="GO11" s="570">
        <f t="shared" si="25"/>
        <v>71</v>
      </c>
      <c r="GP11" s="571" t="str">
        <f t="shared" si="25"/>
        <v>B</v>
      </c>
      <c r="GQ11" s="563">
        <f t="shared" si="26"/>
        <v>71</v>
      </c>
      <c r="GR11" s="572" t="str">
        <f t="shared" si="26"/>
        <v>B</v>
      </c>
      <c r="GS11" s="1426"/>
    </row>
    <row r="12" spans="1:201" s="117" customFormat="1" ht="17.25" customHeight="1">
      <c r="A12" s="1427"/>
      <c r="B12" s="112">
        <f t="shared" si="27"/>
        <v>6</v>
      </c>
      <c r="C12" s="113">
        <f>'Marks Entry'!D14</f>
        <v>6</v>
      </c>
      <c r="D12" s="113">
        <f>'Marks Entry'!E14</f>
        <v>1404</v>
      </c>
      <c r="E12" s="113">
        <f>'Marks Entry'!F14</f>
        <v>0</v>
      </c>
      <c r="F12" s="113">
        <f>'Marks Entry'!G14</f>
        <v>906</v>
      </c>
      <c r="G12" s="113" t="str">
        <f>'Marks Entry'!H14</f>
        <v>ASHOKA SUTHAR</v>
      </c>
      <c r="H12" s="113" t="str">
        <f>'Marks Entry'!I14</f>
        <v>SATYNARYAN</v>
      </c>
      <c r="I12" s="113" t="str">
        <f>'Marks Entry'!J14</f>
        <v>SANTU</v>
      </c>
      <c r="J12" s="114">
        <f>'Marks Entry'!K14</f>
        <v>38876</v>
      </c>
      <c r="K12" s="583">
        <f>'Marks Entry'!L14</f>
        <v>3</v>
      </c>
      <c r="L12" s="584">
        <f>'Marks Entry'!M14</f>
        <v>4</v>
      </c>
      <c r="M12" s="585">
        <f>'Marks Entry'!N14</f>
        <v>7</v>
      </c>
      <c r="N12" s="584">
        <f>'Marks Entry'!O14</f>
        <v>3</v>
      </c>
      <c r="O12" s="584">
        <f>'Marks Entry'!P14</f>
        <v>4</v>
      </c>
      <c r="P12" s="586">
        <f>'Marks Entry'!Q14</f>
        <v>7</v>
      </c>
      <c r="Q12" s="584">
        <f>'Marks Entry'!R14</f>
        <v>3</v>
      </c>
      <c r="R12" s="584">
        <f>'Marks Entry'!S14</f>
        <v>0</v>
      </c>
      <c r="S12" s="586">
        <f>'Marks Entry'!T14</f>
        <v>3</v>
      </c>
      <c r="T12" s="587">
        <f>'Marks Entry'!U14</f>
        <v>17</v>
      </c>
      <c r="U12" s="584">
        <f>'Marks Entry'!V14</f>
        <v>20</v>
      </c>
      <c r="V12" s="584">
        <f>'Marks Entry'!W14</f>
        <v>18</v>
      </c>
      <c r="W12" s="587">
        <f>'Marks Entry'!X14</f>
        <v>38</v>
      </c>
      <c r="X12" s="588">
        <f t="shared" si="0"/>
        <v>55</v>
      </c>
      <c r="Y12" s="584">
        <f>'Marks Entry'!Y14</f>
        <v>20</v>
      </c>
      <c r="Z12" s="584">
        <f>'Marks Entry'!Z14</f>
        <v>18</v>
      </c>
      <c r="AA12" s="587">
        <f>'Marks Entry'!AA14</f>
        <v>38</v>
      </c>
      <c r="AB12" s="593">
        <f>'Marks Entry'!AB14</f>
        <v>93</v>
      </c>
      <c r="AC12" s="589">
        <f>'Marks Entry'!AC14</f>
        <v>46.5</v>
      </c>
      <c r="AD12" s="589" t="str">
        <f>'Marks Entry'!AD14</f>
        <v>D</v>
      </c>
      <c r="AE12" s="590" t="str">
        <f>'Marks Entry'!AE14</f>
        <v>D</v>
      </c>
      <c r="AF12" s="583">
        <f>'Marks Entry'!AF14</f>
        <v>3</v>
      </c>
      <c r="AG12" s="584">
        <f>'Marks Entry'!AG14</f>
        <v>4</v>
      </c>
      <c r="AH12" s="585">
        <f>'Marks Entry'!AH14</f>
        <v>7</v>
      </c>
      <c r="AI12" s="584">
        <f>'Marks Entry'!AI14</f>
        <v>3</v>
      </c>
      <c r="AJ12" s="584">
        <f>'Marks Entry'!AJ14</f>
        <v>4</v>
      </c>
      <c r="AK12" s="586">
        <f>'Marks Entry'!AK14</f>
        <v>7</v>
      </c>
      <c r="AL12" s="584">
        <f>'Marks Entry'!AL14</f>
        <v>3</v>
      </c>
      <c r="AM12" s="584">
        <f>'Marks Entry'!AM14</f>
        <v>0</v>
      </c>
      <c r="AN12" s="586">
        <f>'Marks Entry'!AN14</f>
        <v>3</v>
      </c>
      <c r="AO12" s="587">
        <f>'Marks Entry'!AO14</f>
        <v>17</v>
      </c>
      <c r="AP12" s="584">
        <f>'Marks Entry'!AP14</f>
        <v>20</v>
      </c>
      <c r="AQ12" s="584">
        <f>'Marks Entry'!AQ14</f>
        <v>18</v>
      </c>
      <c r="AR12" s="587">
        <f>'Marks Entry'!AR14</f>
        <v>38</v>
      </c>
      <c r="AS12" s="588">
        <f t="shared" si="1"/>
        <v>55</v>
      </c>
      <c r="AT12" s="584">
        <f>'Marks Entry'!AS14</f>
        <v>20</v>
      </c>
      <c r="AU12" s="584">
        <f>'Marks Entry'!AT14</f>
        <v>18</v>
      </c>
      <c r="AV12" s="587">
        <f>'Marks Entry'!AU14</f>
        <v>38</v>
      </c>
      <c r="AW12" s="593">
        <f>'Marks Entry'!AV14</f>
        <v>93</v>
      </c>
      <c r="AX12" s="589">
        <f>'Marks Entry'!AW14</f>
        <v>46.5</v>
      </c>
      <c r="AY12" s="589" t="str">
        <f>'Marks Entry'!AX14</f>
        <v>D</v>
      </c>
      <c r="AZ12" s="590" t="str">
        <f>'Marks Entry'!AY14</f>
        <v>D</v>
      </c>
      <c r="BA12" s="583">
        <f>'Marks Entry'!AZ14</f>
        <v>3</v>
      </c>
      <c r="BB12" s="584">
        <f>'Marks Entry'!BA14</f>
        <v>4</v>
      </c>
      <c r="BC12" s="585">
        <f>'Marks Entry'!BB14</f>
        <v>7</v>
      </c>
      <c r="BD12" s="584">
        <f>'Marks Entry'!BC14</f>
        <v>3</v>
      </c>
      <c r="BE12" s="584">
        <f>'Marks Entry'!BD14</f>
        <v>4</v>
      </c>
      <c r="BF12" s="586">
        <f>'Marks Entry'!BE14</f>
        <v>7</v>
      </c>
      <c r="BG12" s="584">
        <f>'Marks Entry'!BF14</f>
        <v>3</v>
      </c>
      <c r="BH12" s="584">
        <f>'Marks Entry'!BG14</f>
        <v>0</v>
      </c>
      <c r="BI12" s="586">
        <f>'Marks Entry'!BH14</f>
        <v>3</v>
      </c>
      <c r="BJ12" s="587">
        <f>'Marks Entry'!BI14</f>
        <v>17</v>
      </c>
      <c r="BK12" s="584">
        <f>'Marks Entry'!BJ14</f>
        <v>20</v>
      </c>
      <c r="BL12" s="584">
        <f>'Marks Entry'!BK14</f>
        <v>18</v>
      </c>
      <c r="BM12" s="587">
        <f>'Marks Entry'!BL14</f>
        <v>38</v>
      </c>
      <c r="BN12" s="588">
        <f t="shared" si="2"/>
        <v>55</v>
      </c>
      <c r="BO12" s="584">
        <f>'Marks Entry'!BM14</f>
        <v>20</v>
      </c>
      <c r="BP12" s="584">
        <f>'Marks Entry'!BN14</f>
        <v>18</v>
      </c>
      <c r="BQ12" s="587">
        <f>'Marks Entry'!BO14</f>
        <v>38</v>
      </c>
      <c r="BR12" s="593">
        <f>'Marks Entry'!BP14</f>
        <v>93</v>
      </c>
      <c r="BS12" s="589">
        <f>'Marks Entry'!BQ14</f>
        <v>46.5</v>
      </c>
      <c r="BT12" s="589" t="str">
        <f>'Marks Entry'!BR14</f>
        <v>D</v>
      </c>
      <c r="BU12" s="590" t="str">
        <f>'Marks Entry'!BS14</f>
        <v>D</v>
      </c>
      <c r="BV12" s="583">
        <f>'Marks Entry'!BT14</f>
        <v>3</v>
      </c>
      <c r="BW12" s="584">
        <f>'Marks Entry'!BU14</f>
        <v>4</v>
      </c>
      <c r="BX12" s="585">
        <f>'Marks Entry'!BV14</f>
        <v>7</v>
      </c>
      <c r="BY12" s="584">
        <f>'Marks Entry'!BW14</f>
        <v>3</v>
      </c>
      <c r="BZ12" s="584">
        <f>'Marks Entry'!BX14</f>
        <v>4</v>
      </c>
      <c r="CA12" s="586">
        <f>'Marks Entry'!BY14</f>
        <v>7</v>
      </c>
      <c r="CB12" s="584">
        <f>'Marks Entry'!BZ14</f>
        <v>3</v>
      </c>
      <c r="CC12" s="584">
        <f>'Marks Entry'!CA14</f>
        <v>0</v>
      </c>
      <c r="CD12" s="586">
        <f>'Marks Entry'!CB14</f>
        <v>3</v>
      </c>
      <c r="CE12" s="587">
        <f>'Marks Entry'!CC14</f>
        <v>17</v>
      </c>
      <c r="CF12" s="584">
        <f>'Marks Entry'!CD14</f>
        <v>20</v>
      </c>
      <c r="CG12" s="584">
        <f>'Marks Entry'!CE14</f>
        <v>18</v>
      </c>
      <c r="CH12" s="587">
        <f>'Marks Entry'!CF14</f>
        <v>38</v>
      </c>
      <c r="CI12" s="588">
        <f t="shared" si="3"/>
        <v>55</v>
      </c>
      <c r="CJ12" s="584">
        <f>'Marks Entry'!CG14</f>
        <v>20</v>
      </c>
      <c r="CK12" s="584">
        <f>'Marks Entry'!CH14</f>
        <v>18</v>
      </c>
      <c r="CL12" s="587">
        <f>'Marks Entry'!CI14</f>
        <v>38</v>
      </c>
      <c r="CM12" s="593">
        <f>'Marks Entry'!CJ14</f>
        <v>93</v>
      </c>
      <c r="CN12" s="589">
        <f>'Marks Entry'!CK14</f>
        <v>46.5</v>
      </c>
      <c r="CO12" s="589" t="str">
        <f>'Marks Entry'!CL14</f>
        <v>D</v>
      </c>
      <c r="CP12" s="590" t="str">
        <f>'Marks Entry'!CM14</f>
        <v>D</v>
      </c>
      <c r="CQ12" s="583">
        <f>'Marks Entry'!CN14</f>
        <v>3</v>
      </c>
      <c r="CR12" s="584">
        <f>'Marks Entry'!CO14</f>
        <v>4</v>
      </c>
      <c r="CS12" s="585">
        <f>'Marks Entry'!CP14</f>
        <v>7</v>
      </c>
      <c r="CT12" s="584">
        <f>'Marks Entry'!CQ14</f>
        <v>3</v>
      </c>
      <c r="CU12" s="584">
        <f>'Marks Entry'!CR14</f>
        <v>4</v>
      </c>
      <c r="CV12" s="586">
        <f>'Marks Entry'!CS14</f>
        <v>7</v>
      </c>
      <c r="CW12" s="584">
        <f>'Marks Entry'!CT14</f>
        <v>3</v>
      </c>
      <c r="CX12" s="584">
        <f>'Marks Entry'!CU14</f>
        <v>0</v>
      </c>
      <c r="CY12" s="586">
        <f>'Marks Entry'!CV14</f>
        <v>3</v>
      </c>
      <c r="CZ12" s="587">
        <f>'Marks Entry'!CW14</f>
        <v>17</v>
      </c>
      <c r="DA12" s="584">
        <f>'Marks Entry'!CX14</f>
        <v>20</v>
      </c>
      <c r="DB12" s="584">
        <f>'Marks Entry'!CY14</f>
        <v>18</v>
      </c>
      <c r="DC12" s="587">
        <f>'Marks Entry'!CZ14</f>
        <v>38</v>
      </c>
      <c r="DD12" s="588">
        <f t="shared" si="4"/>
        <v>55</v>
      </c>
      <c r="DE12" s="584">
        <f>'Marks Entry'!DA14</f>
        <v>20</v>
      </c>
      <c r="DF12" s="584">
        <f>'Marks Entry'!DB14</f>
        <v>18</v>
      </c>
      <c r="DG12" s="587">
        <f>'Marks Entry'!DC14</f>
        <v>38</v>
      </c>
      <c r="DH12" s="593">
        <f>'Marks Entry'!DD14</f>
        <v>93</v>
      </c>
      <c r="DI12" s="589">
        <f>'Marks Entry'!DE14</f>
        <v>46.5</v>
      </c>
      <c r="DJ12" s="589" t="str">
        <f>'Marks Entry'!DF14</f>
        <v>D</v>
      </c>
      <c r="DK12" s="590" t="str">
        <f>'Marks Entry'!DG14</f>
        <v>D</v>
      </c>
      <c r="DL12" s="583">
        <f>'Marks Entry'!DH14</f>
        <v>3</v>
      </c>
      <c r="DM12" s="584">
        <f>'Marks Entry'!DI14</f>
        <v>4</v>
      </c>
      <c r="DN12" s="585">
        <f>'Marks Entry'!DJ14</f>
        <v>7</v>
      </c>
      <c r="DO12" s="584">
        <f>'Marks Entry'!DK14</f>
        <v>3</v>
      </c>
      <c r="DP12" s="584">
        <f>'Marks Entry'!DL14</f>
        <v>4</v>
      </c>
      <c r="DQ12" s="586">
        <f>'Marks Entry'!DM14</f>
        <v>7</v>
      </c>
      <c r="DR12" s="584">
        <f>'Marks Entry'!DN14</f>
        <v>3</v>
      </c>
      <c r="DS12" s="584">
        <f>'Marks Entry'!DO14</f>
        <v>0</v>
      </c>
      <c r="DT12" s="586">
        <f>'Marks Entry'!DP14</f>
        <v>3</v>
      </c>
      <c r="DU12" s="587">
        <f>'Marks Entry'!DQ14</f>
        <v>17</v>
      </c>
      <c r="DV12" s="584">
        <f>'Marks Entry'!DR14</f>
        <v>20</v>
      </c>
      <c r="DW12" s="584">
        <f>'Marks Entry'!DS14</f>
        <v>18</v>
      </c>
      <c r="DX12" s="587">
        <f>'Marks Entry'!DT14</f>
        <v>38</v>
      </c>
      <c r="DY12" s="588">
        <f t="shared" si="5"/>
        <v>55</v>
      </c>
      <c r="DZ12" s="584">
        <f>'Marks Entry'!DU14</f>
        <v>20</v>
      </c>
      <c r="EA12" s="584">
        <f>'Marks Entry'!DV14</f>
        <v>18</v>
      </c>
      <c r="EB12" s="587">
        <f>'Marks Entry'!DW14</f>
        <v>38</v>
      </c>
      <c r="EC12" s="593">
        <f>'Marks Entry'!DX14</f>
        <v>93</v>
      </c>
      <c r="ED12" s="589">
        <f>'Marks Entry'!DY14</f>
        <v>46.5</v>
      </c>
      <c r="EE12" s="589" t="str">
        <f>'Marks Entry'!DZ14</f>
        <v>D</v>
      </c>
      <c r="EF12" s="590" t="str">
        <f>'Marks Entry'!EA14</f>
        <v>D</v>
      </c>
      <c r="EG12" s="583">
        <f>'Marks Entry'!EB14</f>
        <v>15</v>
      </c>
      <c r="EH12" s="584">
        <f>'Marks Entry'!EC14</f>
        <v>15</v>
      </c>
      <c r="EI12" s="584">
        <f>'Marks Entry'!ED14</f>
        <v>11</v>
      </c>
      <c r="EJ12" s="584">
        <f>'Marks Entry'!EE14</f>
        <v>20</v>
      </c>
      <c r="EK12" s="584">
        <f>'Marks Entry'!EF14</f>
        <v>10</v>
      </c>
      <c r="EL12" s="591">
        <f>'Marks Entry'!EG14</f>
        <v>71</v>
      </c>
      <c r="EM12" s="592" t="str">
        <f>'Marks Entry'!EJ14</f>
        <v>B</v>
      </c>
      <c r="EN12" s="583">
        <f>'Marks Entry'!EK14</f>
        <v>15</v>
      </c>
      <c r="EO12" s="584">
        <f>'Marks Entry'!EL14</f>
        <v>15</v>
      </c>
      <c r="EP12" s="584">
        <f>'Marks Entry'!EM14</f>
        <v>11</v>
      </c>
      <c r="EQ12" s="584">
        <f>'Marks Entry'!EN14</f>
        <v>20</v>
      </c>
      <c r="ER12" s="584">
        <f>'Marks Entry'!EO14</f>
        <v>10</v>
      </c>
      <c r="ES12" s="587">
        <f>'Marks Entry'!EP14</f>
        <v>71</v>
      </c>
      <c r="ET12" s="592" t="str">
        <f>'Marks Entry'!ES14</f>
        <v>B</v>
      </c>
      <c r="EU12" s="583">
        <f>'Marks Entry'!ET14</f>
        <v>15</v>
      </c>
      <c r="EV12" s="584">
        <f>'Marks Entry'!EU14</f>
        <v>15</v>
      </c>
      <c r="EW12" s="584">
        <f>'Marks Entry'!EV14</f>
        <v>11</v>
      </c>
      <c r="EX12" s="584">
        <f>'Marks Entry'!EW14</f>
        <v>20</v>
      </c>
      <c r="EY12" s="584">
        <f>'Marks Entry'!EX14</f>
        <v>10</v>
      </c>
      <c r="EZ12" s="587">
        <f>'Marks Entry'!EY14</f>
        <v>71</v>
      </c>
      <c r="FA12" s="592" t="str">
        <f>'Marks Entry'!FB14</f>
        <v>B</v>
      </c>
      <c r="FB12" s="222">
        <f>'Marks Entry'!FC14</f>
        <v>0</v>
      </c>
      <c r="FC12" s="223">
        <f>'Marks Entry'!FD14</f>
        <v>0</v>
      </c>
      <c r="FD12" s="224" t="str">
        <f>'Marks Entry'!FE14</f>
        <v/>
      </c>
      <c r="FE12" s="222">
        <f>'Marks Entry'!FF14</f>
        <v>1200</v>
      </c>
      <c r="FF12" s="223">
        <f>'Marks Entry'!FG14</f>
        <v>558</v>
      </c>
      <c r="FG12" s="225">
        <f>'Marks Entry'!FH14</f>
        <v>46.5</v>
      </c>
      <c r="FH12" s="223" t="str">
        <f>IF(OR('Marks Entry'!FI14="First",'Marks Entry'!FI14="Second",'Marks Entry'!FI14="Third"),'Marks Entry'!FI14,"")</f>
        <v>Third</v>
      </c>
      <c r="FI12" s="223" t="str">
        <f>'Marks Entry'!FJ14</f>
        <v>D</v>
      </c>
      <c r="FJ12" s="540" t="str">
        <f>'Marks Entry'!FK14</f>
        <v>PASSED</v>
      </c>
      <c r="FK12" s="113">
        <f>'Marks Entry'!FL14</f>
        <v>46.5</v>
      </c>
      <c r="FL12" s="115">
        <f>'Marks Entry'!FM14</f>
        <v>3.9999999999999991</v>
      </c>
      <c r="FM12" s="116" t="str">
        <f>'Marks Entry'!FO14</f>
        <v>D</v>
      </c>
      <c r="FN12" s="1426"/>
      <c r="FO12" s="563">
        <f t="shared" si="6"/>
        <v>55</v>
      </c>
      <c r="FP12" s="673">
        <f t="shared" si="7"/>
        <v>9</v>
      </c>
      <c r="FQ12" s="673">
        <f t="shared" si="8"/>
        <v>0</v>
      </c>
      <c r="FR12" s="668"/>
      <c r="FS12" s="570">
        <f t="shared" si="9"/>
        <v>55</v>
      </c>
      <c r="FT12" s="681">
        <f t="shared" si="10"/>
        <v>9</v>
      </c>
      <c r="FU12" s="681">
        <f t="shared" si="11"/>
        <v>0</v>
      </c>
      <c r="FV12" s="682"/>
      <c r="FW12" s="563">
        <f t="shared" si="12"/>
        <v>55</v>
      </c>
      <c r="FX12" s="673">
        <f t="shared" si="13"/>
        <v>9</v>
      </c>
      <c r="FY12" s="673">
        <f t="shared" si="14"/>
        <v>0</v>
      </c>
      <c r="FZ12" s="668"/>
      <c r="GA12" s="570">
        <f t="shared" si="15"/>
        <v>55</v>
      </c>
      <c r="GB12" s="681">
        <f t="shared" si="16"/>
        <v>9</v>
      </c>
      <c r="GC12" s="681">
        <f t="shared" si="17"/>
        <v>0</v>
      </c>
      <c r="GD12" s="682"/>
      <c r="GE12" s="563">
        <f t="shared" si="18"/>
        <v>55</v>
      </c>
      <c r="GF12" s="673">
        <f t="shared" si="19"/>
        <v>9</v>
      </c>
      <c r="GG12" s="673">
        <f t="shared" si="20"/>
        <v>0</v>
      </c>
      <c r="GH12" s="668"/>
      <c r="GI12" s="570">
        <f t="shared" si="21"/>
        <v>55</v>
      </c>
      <c r="GJ12" s="681">
        <f t="shared" si="22"/>
        <v>9</v>
      </c>
      <c r="GK12" s="681">
        <f t="shared" si="23"/>
        <v>0</v>
      </c>
      <c r="GL12" s="682"/>
      <c r="GM12" s="563">
        <f t="shared" si="24"/>
        <v>71</v>
      </c>
      <c r="GN12" s="564" t="str">
        <f t="shared" si="24"/>
        <v>B</v>
      </c>
      <c r="GO12" s="570">
        <f t="shared" si="25"/>
        <v>71</v>
      </c>
      <c r="GP12" s="571" t="str">
        <f t="shared" si="25"/>
        <v>B</v>
      </c>
      <c r="GQ12" s="563">
        <f t="shared" si="26"/>
        <v>71</v>
      </c>
      <c r="GR12" s="572" t="str">
        <f t="shared" si="26"/>
        <v>B</v>
      </c>
      <c r="GS12" s="1426"/>
    </row>
    <row r="13" spans="1:201" s="117" customFormat="1" ht="17.25" customHeight="1">
      <c r="A13" s="1427"/>
      <c r="B13" s="112">
        <f t="shared" si="27"/>
        <v>7</v>
      </c>
      <c r="C13" s="113">
        <f>'Marks Entry'!D15</f>
        <v>6</v>
      </c>
      <c r="D13" s="113">
        <f>'Marks Entry'!E15</f>
        <v>1453</v>
      </c>
      <c r="E13" s="113">
        <f>'Marks Entry'!F15</f>
        <v>0</v>
      </c>
      <c r="F13" s="113">
        <f>'Marks Entry'!G15</f>
        <v>907</v>
      </c>
      <c r="G13" s="113" t="str">
        <f>'Marks Entry'!H15</f>
        <v>BAJRANG VISHNOI</v>
      </c>
      <c r="H13" s="113" t="str">
        <f>'Marks Entry'!I15</f>
        <v>OM PRAKASH VISHNOI</v>
      </c>
      <c r="I13" s="113" t="str">
        <f>'Marks Entry'!J15</f>
        <v>LOONGA DEVI</v>
      </c>
      <c r="J13" s="114">
        <f>'Marks Entry'!K15</f>
        <v>38991</v>
      </c>
      <c r="K13" s="583">
        <f>'Marks Entry'!L15</f>
        <v>2</v>
      </c>
      <c r="L13" s="584">
        <f>'Marks Entry'!M15</f>
        <v>2</v>
      </c>
      <c r="M13" s="585">
        <f>'Marks Entry'!N15</f>
        <v>4</v>
      </c>
      <c r="N13" s="584">
        <f>'Marks Entry'!O15</f>
        <v>2</v>
      </c>
      <c r="O13" s="584">
        <f>'Marks Entry'!P15</f>
        <v>2</v>
      </c>
      <c r="P13" s="586">
        <f>'Marks Entry'!Q15</f>
        <v>4</v>
      </c>
      <c r="Q13" s="584">
        <f>'Marks Entry'!R15</f>
        <v>2</v>
      </c>
      <c r="R13" s="584">
        <f>'Marks Entry'!S15</f>
        <v>0</v>
      </c>
      <c r="S13" s="586">
        <f>'Marks Entry'!T15</f>
        <v>2</v>
      </c>
      <c r="T13" s="587">
        <f>'Marks Entry'!U15</f>
        <v>10</v>
      </c>
      <c r="U13" s="584">
        <f>'Marks Entry'!V15</f>
        <v>15</v>
      </c>
      <c r="V13" s="584">
        <f>'Marks Entry'!W15</f>
        <v>15</v>
      </c>
      <c r="W13" s="587">
        <f>'Marks Entry'!X15</f>
        <v>30</v>
      </c>
      <c r="X13" s="588">
        <f t="shared" si="0"/>
        <v>40</v>
      </c>
      <c r="Y13" s="584">
        <f>'Marks Entry'!Y15</f>
        <v>45</v>
      </c>
      <c r="Z13" s="584">
        <f>'Marks Entry'!Z15</f>
        <v>15</v>
      </c>
      <c r="AA13" s="587">
        <f>'Marks Entry'!AA15</f>
        <v>60</v>
      </c>
      <c r="AB13" s="593">
        <f>'Marks Entry'!AB15</f>
        <v>100</v>
      </c>
      <c r="AC13" s="589">
        <f>'Marks Entry'!AC15</f>
        <v>50</v>
      </c>
      <c r="AD13" s="589" t="str">
        <f>'Marks Entry'!AD15</f>
        <v>D</v>
      </c>
      <c r="AE13" s="590" t="str">
        <f>'Marks Entry'!AE15</f>
        <v>D</v>
      </c>
      <c r="AF13" s="583">
        <f>'Marks Entry'!AF15</f>
        <v>3</v>
      </c>
      <c r="AG13" s="584">
        <f>'Marks Entry'!AG15</f>
        <v>3</v>
      </c>
      <c r="AH13" s="585">
        <f>'Marks Entry'!AH15</f>
        <v>6</v>
      </c>
      <c r="AI13" s="584">
        <f>'Marks Entry'!AI15</f>
        <v>3</v>
      </c>
      <c r="AJ13" s="584">
        <f>'Marks Entry'!AJ15</f>
        <v>3</v>
      </c>
      <c r="AK13" s="586">
        <f>'Marks Entry'!AK15</f>
        <v>6</v>
      </c>
      <c r="AL13" s="584">
        <f>'Marks Entry'!AL15</f>
        <v>3</v>
      </c>
      <c r="AM13" s="584">
        <f>'Marks Entry'!AM15</f>
        <v>0</v>
      </c>
      <c r="AN13" s="586">
        <f>'Marks Entry'!AN15</f>
        <v>3</v>
      </c>
      <c r="AO13" s="587">
        <f>'Marks Entry'!AO15</f>
        <v>15</v>
      </c>
      <c r="AP13" s="584">
        <f>'Marks Entry'!AP15</f>
        <v>25</v>
      </c>
      <c r="AQ13" s="584">
        <f>'Marks Entry'!AQ15</f>
        <v>15</v>
      </c>
      <c r="AR13" s="587">
        <f>'Marks Entry'!AR15</f>
        <v>40</v>
      </c>
      <c r="AS13" s="588">
        <f t="shared" si="1"/>
        <v>55</v>
      </c>
      <c r="AT13" s="584">
        <f>'Marks Entry'!AS15</f>
        <v>55</v>
      </c>
      <c r="AU13" s="584">
        <f>'Marks Entry'!AT15</f>
        <v>15</v>
      </c>
      <c r="AV13" s="587">
        <f>'Marks Entry'!AU15</f>
        <v>70</v>
      </c>
      <c r="AW13" s="593">
        <f>'Marks Entry'!AV15</f>
        <v>125</v>
      </c>
      <c r="AX13" s="589">
        <f>'Marks Entry'!AW15</f>
        <v>62.5</v>
      </c>
      <c r="AY13" s="589" t="str">
        <f>'Marks Entry'!AX15</f>
        <v>C</v>
      </c>
      <c r="AZ13" s="590" t="str">
        <f>'Marks Entry'!AY15</f>
        <v>C</v>
      </c>
      <c r="BA13" s="583">
        <f>'Marks Entry'!AZ15</f>
        <v>4</v>
      </c>
      <c r="BB13" s="584">
        <f>'Marks Entry'!BA15</f>
        <v>4</v>
      </c>
      <c r="BC13" s="585">
        <f>'Marks Entry'!BB15</f>
        <v>8</v>
      </c>
      <c r="BD13" s="584">
        <f>'Marks Entry'!BC15</f>
        <v>4</v>
      </c>
      <c r="BE13" s="584">
        <f>'Marks Entry'!BD15</f>
        <v>4</v>
      </c>
      <c r="BF13" s="586">
        <f>'Marks Entry'!BE15</f>
        <v>8</v>
      </c>
      <c r="BG13" s="584">
        <f>'Marks Entry'!BF15</f>
        <v>4</v>
      </c>
      <c r="BH13" s="584">
        <f>'Marks Entry'!BG15</f>
        <v>0</v>
      </c>
      <c r="BI13" s="586">
        <f>'Marks Entry'!BH15</f>
        <v>4</v>
      </c>
      <c r="BJ13" s="587">
        <f>'Marks Entry'!BI15</f>
        <v>20</v>
      </c>
      <c r="BK13" s="584">
        <f>'Marks Entry'!BJ15</f>
        <v>25</v>
      </c>
      <c r="BL13" s="584">
        <f>'Marks Entry'!BK15</f>
        <v>20</v>
      </c>
      <c r="BM13" s="587">
        <f>'Marks Entry'!BL15</f>
        <v>45</v>
      </c>
      <c r="BN13" s="588">
        <f t="shared" si="2"/>
        <v>65</v>
      </c>
      <c r="BO13" s="584">
        <f>'Marks Entry'!BM15</f>
        <v>65</v>
      </c>
      <c r="BP13" s="584">
        <f>'Marks Entry'!BN15</f>
        <v>15</v>
      </c>
      <c r="BQ13" s="587">
        <f>'Marks Entry'!BO15</f>
        <v>80</v>
      </c>
      <c r="BR13" s="593">
        <f>'Marks Entry'!BP15</f>
        <v>145</v>
      </c>
      <c r="BS13" s="589">
        <f>'Marks Entry'!BQ15</f>
        <v>72.5</v>
      </c>
      <c r="BT13" s="589" t="str">
        <f>'Marks Entry'!BR15</f>
        <v>B</v>
      </c>
      <c r="BU13" s="590" t="str">
        <f>'Marks Entry'!BS15</f>
        <v>B</v>
      </c>
      <c r="BV13" s="583">
        <f>'Marks Entry'!BT15</f>
        <v>2</v>
      </c>
      <c r="BW13" s="584">
        <f>'Marks Entry'!BU15</f>
        <v>2</v>
      </c>
      <c r="BX13" s="585">
        <f>'Marks Entry'!BV15</f>
        <v>4</v>
      </c>
      <c r="BY13" s="584">
        <f>'Marks Entry'!BW15</f>
        <v>2</v>
      </c>
      <c r="BZ13" s="584">
        <f>'Marks Entry'!BX15</f>
        <v>2</v>
      </c>
      <c r="CA13" s="586">
        <f>'Marks Entry'!BY15</f>
        <v>4</v>
      </c>
      <c r="CB13" s="584">
        <f>'Marks Entry'!BZ15</f>
        <v>2</v>
      </c>
      <c r="CC13" s="584">
        <f>'Marks Entry'!CA15</f>
        <v>0</v>
      </c>
      <c r="CD13" s="586">
        <f>'Marks Entry'!CB15</f>
        <v>2</v>
      </c>
      <c r="CE13" s="587">
        <f>'Marks Entry'!CC15</f>
        <v>10</v>
      </c>
      <c r="CF13" s="584">
        <f>'Marks Entry'!CD15</f>
        <v>30</v>
      </c>
      <c r="CG13" s="584">
        <f>'Marks Entry'!CE15</f>
        <v>15</v>
      </c>
      <c r="CH13" s="587">
        <f>'Marks Entry'!CF15</f>
        <v>45</v>
      </c>
      <c r="CI13" s="588">
        <f t="shared" si="3"/>
        <v>55</v>
      </c>
      <c r="CJ13" s="584">
        <f>'Marks Entry'!CG15</f>
        <v>45</v>
      </c>
      <c r="CK13" s="584">
        <f>'Marks Entry'!CH15</f>
        <v>15</v>
      </c>
      <c r="CL13" s="587">
        <f>'Marks Entry'!CI15</f>
        <v>60</v>
      </c>
      <c r="CM13" s="593">
        <f>'Marks Entry'!CJ15</f>
        <v>115</v>
      </c>
      <c r="CN13" s="589">
        <f>'Marks Entry'!CK15</f>
        <v>57.499999999999993</v>
      </c>
      <c r="CO13" s="589" t="str">
        <f>'Marks Entry'!CL15</f>
        <v>C</v>
      </c>
      <c r="CP13" s="590" t="str">
        <f>'Marks Entry'!CM15</f>
        <v>C</v>
      </c>
      <c r="CQ13" s="583">
        <f>'Marks Entry'!CN15</f>
        <v>4</v>
      </c>
      <c r="CR13" s="584">
        <f>'Marks Entry'!CO15</f>
        <v>4</v>
      </c>
      <c r="CS13" s="585">
        <f>'Marks Entry'!CP15</f>
        <v>8</v>
      </c>
      <c r="CT13" s="584">
        <f>'Marks Entry'!CQ15</f>
        <v>4</v>
      </c>
      <c r="CU13" s="584">
        <f>'Marks Entry'!CR15</f>
        <v>4</v>
      </c>
      <c r="CV13" s="586">
        <f>'Marks Entry'!CS15</f>
        <v>8</v>
      </c>
      <c r="CW13" s="584">
        <f>'Marks Entry'!CT15</f>
        <v>4</v>
      </c>
      <c r="CX13" s="584">
        <f>'Marks Entry'!CU15</f>
        <v>0</v>
      </c>
      <c r="CY13" s="586">
        <f>'Marks Entry'!CV15</f>
        <v>4</v>
      </c>
      <c r="CZ13" s="587">
        <f>'Marks Entry'!CW15</f>
        <v>20</v>
      </c>
      <c r="DA13" s="584">
        <f>'Marks Entry'!CX15</f>
        <v>15</v>
      </c>
      <c r="DB13" s="584">
        <f>'Marks Entry'!CY15</f>
        <v>15</v>
      </c>
      <c r="DC13" s="587">
        <f>'Marks Entry'!CZ15</f>
        <v>30</v>
      </c>
      <c r="DD13" s="588">
        <f t="shared" si="4"/>
        <v>50</v>
      </c>
      <c r="DE13" s="584">
        <f>'Marks Entry'!DA15</f>
        <v>45</v>
      </c>
      <c r="DF13" s="584">
        <f>'Marks Entry'!DB15</f>
        <v>15</v>
      </c>
      <c r="DG13" s="587">
        <f>'Marks Entry'!DC15</f>
        <v>60</v>
      </c>
      <c r="DH13" s="593">
        <f>'Marks Entry'!DD15</f>
        <v>110</v>
      </c>
      <c r="DI13" s="589">
        <f>'Marks Entry'!DE15</f>
        <v>55.000000000000007</v>
      </c>
      <c r="DJ13" s="589" t="str">
        <f>'Marks Entry'!DF15</f>
        <v>C</v>
      </c>
      <c r="DK13" s="590" t="str">
        <f>'Marks Entry'!DG15</f>
        <v>C</v>
      </c>
      <c r="DL13" s="583">
        <f>'Marks Entry'!DH15</f>
        <v>5</v>
      </c>
      <c r="DM13" s="584">
        <f>'Marks Entry'!DI15</f>
        <v>5</v>
      </c>
      <c r="DN13" s="585">
        <f>'Marks Entry'!DJ15</f>
        <v>10</v>
      </c>
      <c r="DO13" s="584">
        <f>'Marks Entry'!DK15</f>
        <v>5</v>
      </c>
      <c r="DP13" s="584">
        <f>'Marks Entry'!DL15</f>
        <v>5</v>
      </c>
      <c r="DQ13" s="586">
        <f>'Marks Entry'!DM15</f>
        <v>10</v>
      </c>
      <c r="DR13" s="584">
        <f>'Marks Entry'!DN15</f>
        <v>5</v>
      </c>
      <c r="DS13" s="584">
        <f>'Marks Entry'!DO15</f>
        <v>0</v>
      </c>
      <c r="DT13" s="586">
        <f>'Marks Entry'!DP15</f>
        <v>5</v>
      </c>
      <c r="DU13" s="587">
        <f>'Marks Entry'!DQ15</f>
        <v>25</v>
      </c>
      <c r="DV13" s="584">
        <f>'Marks Entry'!DR15</f>
        <v>25</v>
      </c>
      <c r="DW13" s="584">
        <f>'Marks Entry'!DS15</f>
        <v>15</v>
      </c>
      <c r="DX13" s="587">
        <f>'Marks Entry'!DT15</f>
        <v>40</v>
      </c>
      <c r="DY13" s="588">
        <f t="shared" si="5"/>
        <v>65</v>
      </c>
      <c r="DZ13" s="584">
        <f>'Marks Entry'!DU15</f>
        <v>65</v>
      </c>
      <c r="EA13" s="584">
        <f>'Marks Entry'!DV15</f>
        <v>25</v>
      </c>
      <c r="EB13" s="587">
        <f>'Marks Entry'!DW15</f>
        <v>90</v>
      </c>
      <c r="EC13" s="593">
        <f>'Marks Entry'!DX15</f>
        <v>155</v>
      </c>
      <c r="ED13" s="589">
        <f>'Marks Entry'!DY15</f>
        <v>77.5</v>
      </c>
      <c r="EE13" s="589" t="str">
        <f>'Marks Entry'!DZ15</f>
        <v>B</v>
      </c>
      <c r="EF13" s="590" t="str">
        <f>'Marks Entry'!EA15</f>
        <v>B</v>
      </c>
      <c r="EG13" s="583">
        <f>'Marks Entry'!EB15</f>
        <v>15</v>
      </c>
      <c r="EH13" s="584">
        <f>'Marks Entry'!EC15</f>
        <v>15</v>
      </c>
      <c r="EI13" s="584">
        <f>'Marks Entry'!ED15</f>
        <v>11</v>
      </c>
      <c r="EJ13" s="584">
        <f>'Marks Entry'!EE15</f>
        <v>20</v>
      </c>
      <c r="EK13" s="584">
        <f>'Marks Entry'!EF15</f>
        <v>10</v>
      </c>
      <c r="EL13" s="591">
        <f>'Marks Entry'!EG15</f>
        <v>71</v>
      </c>
      <c r="EM13" s="592" t="str">
        <f>'Marks Entry'!EJ15</f>
        <v>B</v>
      </c>
      <c r="EN13" s="583">
        <f>'Marks Entry'!EK15</f>
        <v>15</v>
      </c>
      <c r="EO13" s="584">
        <f>'Marks Entry'!EL15</f>
        <v>15</v>
      </c>
      <c r="EP13" s="584">
        <f>'Marks Entry'!EM15</f>
        <v>11</v>
      </c>
      <c r="EQ13" s="584">
        <f>'Marks Entry'!EN15</f>
        <v>20</v>
      </c>
      <c r="ER13" s="584">
        <f>'Marks Entry'!EO15</f>
        <v>10</v>
      </c>
      <c r="ES13" s="587">
        <f>'Marks Entry'!EP15</f>
        <v>71</v>
      </c>
      <c r="ET13" s="592" t="str">
        <f>'Marks Entry'!ES15</f>
        <v>B</v>
      </c>
      <c r="EU13" s="583">
        <f>'Marks Entry'!ET15</f>
        <v>15</v>
      </c>
      <c r="EV13" s="584">
        <f>'Marks Entry'!EU15</f>
        <v>15</v>
      </c>
      <c r="EW13" s="584">
        <f>'Marks Entry'!EV15</f>
        <v>11</v>
      </c>
      <c r="EX13" s="584">
        <f>'Marks Entry'!EW15</f>
        <v>20</v>
      </c>
      <c r="EY13" s="584">
        <f>'Marks Entry'!EX15</f>
        <v>10</v>
      </c>
      <c r="EZ13" s="587">
        <f>'Marks Entry'!EY15</f>
        <v>71</v>
      </c>
      <c r="FA13" s="592" t="str">
        <f>'Marks Entry'!FB15</f>
        <v>B</v>
      </c>
      <c r="FB13" s="222">
        <f>'Marks Entry'!FC15</f>
        <v>0</v>
      </c>
      <c r="FC13" s="223">
        <f>'Marks Entry'!FD15</f>
        <v>0</v>
      </c>
      <c r="FD13" s="224" t="str">
        <f>'Marks Entry'!FE15</f>
        <v/>
      </c>
      <c r="FE13" s="222">
        <f>'Marks Entry'!FF15</f>
        <v>1200</v>
      </c>
      <c r="FF13" s="223">
        <f>'Marks Entry'!FG15</f>
        <v>750</v>
      </c>
      <c r="FG13" s="225">
        <f>'Marks Entry'!FH15</f>
        <v>62.5</v>
      </c>
      <c r="FH13" s="223" t="str">
        <f>IF(OR('Marks Entry'!FI15="First",'Marks Entry'!FI15="Second",'Marks Entry'!FI15="Third"),'Marks Entry'!FI15,"")</f>
        <v>First</v>
      </c>
      <c r="FI13" s="223" t="str">
        <f>'Marks Entry'!FJ15</f>
        <v>C</v>
      </c>
      <c r="FJ13" s="540" t="str">
        <f>'Marks Entry'!FK15</f>
        <v>PASSED</v>
      </c>
      <c r="FK13" s="113">
        <f>'Marks Entry'!FL15</f>
        <v>62.5</v>
      </c>
      <c r="FL13" s="115">
        <f>'Marks Entry'!FM15</f>
        <v>0.99999999999999933</v>
      </c>
      <c r="FM13" s="116" t="str">
        <f>'Marks Entry'!FO15</f>
        <v>D</v>
      </c>
      <c r="FN13" s="1426"/>
      <c r="FO13" s="563">
        <f t="shared" si="6"/>
        <v>40</v>
      </c>
      <c r="FP13" s="673">
        <f t="shared" si="7"/>
        <v>6</v>
      </c>
      <c r="FQ13" s="673">
        <f t="shared" si="8"/>
        <v>0</v>
      </c>
      <c r="FR13" s="668"/>
      <c r="FS13" s="570">
        <f t="shared" si="9"/>
        <v>55</v>
      </c>
      <c r="FT13" s="681">
        <f t="shared" si="10"/>
        <v>9</v>
      </c>
      <c r="FU13" s="681">
        <f t="shared" si="11"/>
        <v>0</v>
      </c>
      <c r="FV13" s="682"/>
      <c r="FW13" s="563">
        <f t="shared" si="12"/>
        <v>65</v>
      </c>
      <c r="FX13" s="673">
        <f t="shared" si="13"/>
        <v>10</v>
      </c>
      <c r="FY13" s="673">
        <f t="shared" si="14"/>
        <v>0</v>
      </c>
      <c r="FZ13" s="668"/>
      <c r="GA13" s="570">
        <f t="shared" si="15"/>
        <v>55</v>
      </c>
      <c r="GB13" s="681">
        <f t="shared" si="16"/>
        <v>9</v>
      </c>
      <c r="GC13" s="681">
        <f t="shared" si="17"/>
        <v>0</v>
      </c>
      <c r="GD13" s="682"/>
      <c r="GE13" s="563">
        <f t="shared" si="18"/>
        <v>50</v>
      </c>
      <c r="GF13" s="673">
        <f t="shared" si="19"/>
        <v>8</v>
      </c>
      <c r="GG13" s="673">
        <f t="shared" si="20"/>
        <v>0</v>
      </c>
      <c r="GH13" s="668"/>
      <c r="GI13" s="570">
        <f t="shared" si="21"/>
        <v>65</v>
      </c>
      <c r="GJ13" s="681">
        <f t="shared" si="22"/>
        <v>10</v>
      </c>
      <c r="GK13" s="681">
        <f t="shared" si="23"/>
        <v>0</v>
      </c>
      <c r="GL13" s="682"/>
      <c r="GM13" s="563">
        <f t="shared" si="24"/>
        <v>71</v>
      </c>
      <c r="GN13" s="564" t="str">
        <f t="shared" si="24"/>
        <v>B</v>
      </c>
      <c r="GO13" s="570">
        <f t="shared" si="25"/>
        <v>71</v>
      </c>
      <c r="GP13" s="571" t="str">
        <f t="shared" si="25"/>
        <v>B</v>
      </c>
      <c r="GQ13" s="563">
        <f t="shared" si="26"/>
        <v>71</v>
      </c>
      <c r="GR13" s="572" t="str">
        <f t="shared" si="26"/>
        <v>B</v>
      </c>
      <c r="GS13" s="1426"/>
    </row>
    <row r="14" spans="1:201" s="117" customFormat="1" ht="17.25" customHeight="1">
      <c r="A14" s="1427"/>
      <c r="B14" s="112">
        <f t="shared" si="27"/>
        <v>8</v>
      </c>
      <c r="C14" s="113">
        <f>'Marks Entry'!D16</f>
        <v>6</v>
      </c>
      <c r="D14" s="113">
        <f>'Marks Entry'!E16</f>
        <v>1</v>
      </c>
      <c r="E14" s="113">
        <f>'Marks Entry'!F16</f>
        <v>0</v>
      </c>
      <c r="F14" s="113">
        <f>'Marks Entry'!G16</f>
        <v>908</v>
      </c>
      <c r="G14" s="113">
        <f>'Marks Entry'!H16</f>
        <v>0</v>
      </c>
      <c r="H14" s="113">
        <f>'Marks Entry'!I16</f>
        <v>0</v>
      </c>
      <c r="I14" s="113">
        <f>'Marks Entry'!J16</f>
        <v>0</v>
      </c>
      <c r="J14" s="114">
        <f>'Marks Entry'!K16</f>
        <v>0</v>
      </c>
      <c r="K14" s="583">
        <f>'Marks Entry'!L16</f>
        <v>0</v>
      </c>
      <c r="L14" s="584">
        <f>'Marks Entry'!M16</f>
        <v>0</v>
      </c>
      <c r="M14" s="585">
        <f>'Marks Entry'!N16</f>
        <v>0</v>
      </c>
      <c r="N14" s="584">
        <f>'Marks Entry'!O16</f>
        <v>0</v>
      </c>
      <c r="O14" s="584">
        <f>'Marks Entry'!P16</f>
        <v>0</v>
      </c>
      <c r="P14" s="586">
        <f>'Marks Entry'!Q16</f>
        <v>0</v>
      </c>
      <c r="Q14" s="584">
        <f>'Marks Entry'!R16</f>
        <v>0</v>
      </c>
      <c r="R14" s="584">
        <f>'Marks Entry'!S16</f>
        <v>0</v>
      </c>
      <c r="S14" s="586">
        <f>'Marks Entry'!T16</f>
        <v>0</v>
      </c>
      <c r="T14" s="587">
        <f>'Marks Entry'!U16</f>
        <v>0</v>
      </c>
      <c r="U14" s="584">
        <f>'Marks Entry'!V16</f>
        <v>0</v>
      </c>
      <c r="V14" s="584">
        <f>'Marks Entry'!W16</f>
        <v>0</v>
      </c>
      <c r="W14" s="587">
        <f>'Marks Entry'!X16</f>
        <v>0</v>
      </c>
      <c r="X14" s="588">
        <f t="shared" si="0"/>
        <v>0</v>
      </c>
      <c r="Y14" s="584">
        <f>'Marks Entry'!Y16</f>
        <v>0</v>
      </c>
      <c r="Z14" s="584">
        <f>'Marks Entry'!Z16</f>
        <v>0</v>
      </c>
      <c r="AA14" s="587">
        <f>'Marks Entry'!AA16</f>
        <v>0</v>
      </c>
      <c r="AB14" s="593">
        <f>'Marks Entry'!AB16</f>
        <v>0</v>
      </c>
      <c r="AC14" s="589">
        <f>'Marks Entry'!AC16</f>
        <v>0</v>
      </c>
      <c r="AD14" s="589" t="str">
        <f>'Marks Entry'!AD16</f>
        <v>E</v>
      </c>
      <c r="AE14" s="590" t="str">
        <f>'Marks Entry'!AE16</f>
        <v>E</v>
      </c>
      <c r="AF14" s="583">
        <f>'Marks Entry'!AF16</f>
        <v>0</v>
      </c>
      <c r="AG14" s="584">
        <f>'Marks Entry'!AG16</f>
        <v>0</v>
      </c>
      <c r="AH14" s="585">
        <f>'Marks Entry'!AH16</f>
        <v>0</v>
      </c>
      <c r="AI14" s="584">
        <f>'Marks Entry'!AI16</f>
        <v>0</v>
      </c>
      <c r="AJ14" s="584">
        <f>'Marks Entry'!AJ16</f>
        <v>0</v>
      </c>
      <c r="AK14" s="586">
        <f>'Marks Entry'!AK16</f>
        <v>0</v>
      </c>
      <c r="AL14" s="584">
        <f>'Marks Entry'!AL16</f>
        <v>0</v>
      </c>
      <c r="AM14" s="584">
        <f>'Marks Entry'!AM16</f>
        <v>0</v>
      </c>
      <c r="AN14" s="586">
        <f>'Marks Entry'!AN16</f>
        <v>0</v>
      </c>
      <c r="AO14" s="587">
        <f>'Marks Entry'!AO16</f>
        <v>0</v>
      </c>
      <c r="AP14" s="584">
        <f>'Marks Entry'!AP16</f>
        <v>0</v>
      </c>
      <c r="AQ14" s="584">
        <f>'Marks Entry'!AQ16</f>
        <v>0</v>
      </c>
      <c r="AR14" s="587">
        <f>'Marks Entry'!AR16</f>
        <v>0</v>
      </c>
      <c r="AS14" s="588">
        <f t="shared" si="1"/>
        <v>0</v>
      </c>
      <c r="AT14" s="584">
        <f>'Marks Entry'!AS16</f>
        <v>0</v>
      </c>
      <c r="AU14" s="584">
        <f>'Marks Entry'!AT16</f>
        <v>0</v>
      </c>
      <c r="AV14" s="587">
        <f>'Marks Entry'!AU16</f>
        <v>0</v>
      </c>
      <c r="AW14" s="593">
        <f>'Marks Entry'!AV16</f>
        <v>0</v>
      </c>
      <c r="AX14" s="589">
        <f>'Marks Entry'!AW16</f>
        <v>0</v>
      </c>
      <c r="AY14" s="589" t="str">
        <f>'Marks Entry'!AX16</f>
        <v>E</v>
      </c>
      <c r="AZ14" s="590" t="str">
        <f>'Marks Entry'!AY16</f>
        <v>E</v>
      </c>
      <c r="BA14" s="583">
        <f>'Marks Entry'!AZ16</f>
        <v>0</v>
      </c>
      <c r="BB14" s="584">
        <f>'Marks Entry'!BA16</f>
        <v>0</v>
      </c>
      <c r="BC14" s="585">
        <f>'Marks Entry'!BB16</f>
        <v>0</v>
      </c>
      <c r="BD14" s="584">
        <f>'Marks Entry'!BC16</f>
        <v>0</v>
      </c>
      <c r="BE14" s="584">
        <f>'Marks Entry'!BD16</f>
        <v>0</v>
      </c>
      <c r="BF14" s="586">
        <f>'Marks Entry'!BE16</f>
        <v>0</v>
      </c>
      <c r="BG14" s="584">
        <f>'Marks Entry'!BF16</f>
        <v>0</v>
      </c>
      <c r="BH14" s="584">
        <f>'Marks Entry'!BG16</f>
        <v>0</v>
      </c>
      <c r="BI14" s="586">
        <f>'Marks Entry'!BH16</f>
        <v>0</v>
      </c>
      <c r="BJ14" s="587">
        <f>'Marks Entry'!BI16</f>
        <v>0</v>
      </c>
      <c r="BK14" s="584">
        <f>'Marks Entry'!BJ16</f>
        <v>0</v>
      </c>
      <c r="BL14" s="584">
        <f>'Marks Entry'!BK16</f>
        <v>0</v>
      </c>
      <c r="BM14" s="587">
        <f>'Marks Entry'!BL16</f>
        <v>0</v>
      </c>
      <c r="BN14" s="588">
        <f t="shared" si="2"/>
        <v>0</v>
      </c>
      <c r="BO14" s="584">
        <f>'Marks Entry'!BM16</f>
        <v>0</v>
      </c>
      <c r="BP14" s="584">
        <f>'Marks Entry'!BN16</f>
        <v>0</v>
      </c>
      <c r="BQ14" s="587">
        <f>'Marks Entry'!BO16</f>
        <v>0</v>
      </c>
      <c r="BR14" s="593">
        <f>'Marks Entry'!BP16</f>
        <v>0</v>
      </c>
      <c r="BS14" s="589">
        <f>'Marks Entry'!BQ16</f>
        <v>0</v>
      </c>
      <c r="BT14" s="589" t="str">
        <f>'Marks Entry'!BR16</f>
        <v>E</v>
      </c>
      <c r="BU14" s="590" t="str">
        <f>'Marks Entry'!BS16</f>
        <v>E</v>
      </c>
      <c r="BV14" s="583">
        <f>'Marks Entry'!BT16</f>
        <v>0</v>
      </c>
      <c r="BW14" s="584">
        <f>'Marks Entry'!BU16</f>
        <v>0</v>
      </c>
      <c r="BX14" s="585">
        <f>'Marks Entry'!BV16</f>
        <v>0</v>
      </c>
      <c r="BY14" s="584">
        <f>'Marks Entry'!BW16</f>
        <v>0</v>
      </c>
      <c r="BZ14" s="584">
        <f>'Marks Entry'!BX16</f>
        <v>0</v>
      </c>
      <c r="CA14" s="586">
        <f>'Marks Entry'!BY16</f>
        <v>0</v>
      </c>
      <c r="CB14" s="584">
        <f>'Marks Entry'!BZ16</f>
        <v>0</v>
      </c>
      <c r="CC14" s="584">
        <f>'Marks Entry'!CA16</f>
        <v>0</v>
      </c>
      <c r="CD14" s="586">
        <f>'Marks Entry'!CB16</f>
        <v>0</v>
      </c>
      <c r="CE14" s="587">
        <f>'Marks Entry'!CC16</f>
        <v>0</v>
      </c>
      <c r="CF14" s="584">
        <f>'Marks Entry'!CD16</f>
        <v>0</v>
      </c>
      <c r="CG14" s="584">
        <f>'Marks Entry'!CE16</f>
        <v>0</v>
      </c>
      <c r="CH14" s="587">
        <f>'Marks Entry'!CF16</f>
        <v>0</v>
      </c>
      <c r="CI14" s="588">
        <f t="shared" si="3"/>
        <v>0</v>
      </c>
      <c r="CJ14" s="584">
        <f>'Marks Entry'!CG16</f>
        <v>0</v>
      </c>
      <c r="CK14" s="584">
        <f>'Marks Entry'!CH16</f>
        <v>0</v>
      </c>
      <c r="CL14" s="587">
        <f>'Marks Entry'!CI16</f>
        <v>0</v>
      </c>
      <c r="CM14" s="593">
        <f>'Marks Entry'!CJ16</f>
        <v>0</v>
      </c>
      <c r="CN14" s="589">
        <f>'Marks Entry'!CK16</f>
        <v>0</v>
      </c>
      <c r="CO14" s="589" t="str">
        <f>'Marks Entry'!CL16</f>
        <v>E</v>
      </c>
      <c r="CP14" s="590" t="str">
        <f>'Marks Entry'!CM16</f>
        <v>E</v>
      </c>
      <c r="CQ14" s="583">
        <f>'Marks Entry'!CN16</f>
        <v>0</v>
      </c>
      <c r="CR14" s="584">
        <f>'Marks Entry'!CO16</f>
        <v>0</v>
      </c>
      <c r="CS14" s="585">
        <f>'Marks Entry'!CP16</f>
        <v>0</v>
      </c>
      <c r="CT14" s="584">
        <f>'Marks Entry'!CQ16</f>
        <v>0</v>
      </c>
      <c r="CU14" s="584">
        <f>'Marks Entry'!CR16</f>
        <v>0</v>
      </c>
      <c r="CV14" s="586">
        <f>'Marks Entry'!CS16</f>
        <v>0</v>
      </c>
      <c r="CW14" s="584">
        <f>'Marks Entry'!CT16</f>
        <v>0</v>
      </c>
      <c r="CX14" s="584">
        <f>'Marks Entry'!CU16</f>
        <v>0</v>
      </c>
      <c r="CY14" s="586">
        <f>'Marks Entry'!CV16</f>
        <v>0</v>
      </c>
      <c r="CZ14" s="587">
        <f>'Marks Entry'!CW16</f>
        <v>0</v>
      </c>
      <c r="DA14" s="584">
        <f>'Marks Entry'!CX16</f>
        <v>0</v>
      </c>
      <c r="DB14" s="584">
        <f>'Marks Entry'!CY16</f>
        <v>0</v>
      </c>
      <c r="DC14" s="587">
        <f>'Marks Entry'!CZ16</f>
        <v>0</v>
      </c>
      <c r="DD14" s="588">
        <f t="shared" si="4"/>
        <v>0</v>
      </c>
      <c r="DE14" s="584">
        <f>'Marks Entry'!DA16</f>
        <v>0</v>
      </c>
      <c r="DF14" s="584">
        <f>'Marks Entry'!DB16</f>
        <v>0</v>
      </c>
      <c r="DG14" s="587">
        <f>'Marks Entry'!DC16</f>
        <v>0</v>
      </c>
      <c r="DH14" s="593">
        <f>'Marks Entry'!DD16</f>
        <v>0</v>
      </c>
      <c r="DI14" s="589">
        <f>'Marks Entry'!DE16</f>
        <v>0</v>
      </c>
      <c r="DJ14" s="589" t="str">
        <f>'Marks Entry'!DF16</f>
        <v>E</v>
      </c>
      <c r="DK14" s="590" t="str">
        <f>'Marks Entry'!DG16</f>
        <v>E</v>
      </c>
      <c r="DL14" s="583">
        <f>'Marks Entry'!DH16</f>
        <v>0</v>
      </c>
      <c r="DM14" s="584">
        <f>'Marks Entry'!DI16</f>
        <v>0</v>
      </c>
      <c r="DN14" s="585">
        <f>'Marks Entry'!DJ16</f>
        <v>0</v>
      </c>
      <c r="DO14" s="584">
        <f>'Marks Entry'!DK16</f>
        <v>0</v>
      </c>
      <c r="DP14" s="584">
        <f>'Marks Entry'!DL16</f>
        <v>0</v>
      </c>
      <c r="DQ14" s="586">
        <f>'Marks Entry'!DM16</f>
        <v>0</v>
      </c>
      <c r="DR14" s="584">
        <f>'Marks Entry'!DN16</f>
        <v>0</v>
      </c>
      <c r="DS14" s="584">
        <f>'Marks Entry'!DO16</f>
        <v>0</v>
      </c>
      <c r="DT14" s="586">
        <f>'Marks Entry'!DP16</f>
        <v>0</v>
      </c>
      <c r="DU14" s="587">
        <f>'Marks Entry'!DQ16</f>
        <v>0</v>
      </c>
      <c r="DV14" s="584">
        <f>'Marks Entry'!DR16</f>
        <v>0</v>
      </c>
      <c r="DW14" s="584">
        <f>'Marks Entry'!DS16</f>
        <v>0</v>
      </c>
      <c r="DX14" s="587">
        <f>'Marks Entry'!DT16</f>
        <v>0</v>
      </c>
      <c r="DY14" s="588">
        <f t="shared" si="5"/>
        <v>0</v>
      </c>
      <c r="DZ14" s="584">
        <f>'Marks Entry'!DU16</f>
        <v>0</v>
      </c>
      <c r="EA14" s="584">
        <f>'Marks Entry'!DV16</f>
        <v>0</v>
      </c>
      <c r="EB14" s="587">
        <f>'Marks Entry'!DW16</f>
        <v>0</v>
      </c>
      <c r="EC14" s="593">
        <f>'Marks Entry'!DX16</f>
        <v>0</v>
      </c>
      <c r="ED14" s="589">
        <f>'Marks Entry'!DY16</f>
        <v>0</v>
      </c>
      <c r="EE14" s="589" t="str">
        <f>'Marks Entry'!DZ16</f>
        <v>E</v>
      </c>
      <c r="EF14" s="590" t="str">
        <f>'Marks Entry'!EA16</f>
        <v>E</v>
      </c>
      <c r="EG14" s="583">
        <f>'Marks Entry'!EB16</f>
        <v>0</v>
      </c>
      <c r="EH14" s="584">
        <f>'Marks Entry'!EC16</f>
        <v>0</v>
      </c>
      <c r="EI14" s="584">
        <f>'Marks Entry'!ED16</f>
        <v>0</v>
      </c>
      <c r="EJ14" s="584">
        <f>'Marks Entry'!EE16</f>
        <v>0</v>
      </c>
      <c r="EK14" s="584">
        <f>'Marks Entry'!EF16</f>
        <v>0</v>
      </c>
      <c r="EL14" s="591">
        <f>'Marks Entry'!EG16</f>
        <v>0</v>
      </c>
      <c r="EM14" s="592" t="str">
        <f>'Marks Entry'!EJ16</f>
        <v>E</v>
      </c>
      <c r="EN14" s="583">
        <f>'Marks Entry'!EK16</f>
        <v>0</v>
      </c>
      <c r="EO14" s="584">
        <f>'Marks Entry'!EL16</f>
        <v>0</v>
      </c>
      <c r="EP14" s="584">
        <f>'Marks Entry'!EM16</f>
        <v>0</v>
      </c>
      <c r="EQ14" s="584">
        <f>'Marks Entry'!EN16</f>
        <v>0</v>
      </c>
      <c r="ER14" s="584">
        <f>'Marks Entry'!EO16</f>
        <v>0</v>
      </c>
      <c r="ES14" s="587">
        <f>'Marks Entry'!EP16</f>
        <v>0</v>
      </c>
      <c r="ET14" s="592" t="str">
        <f>'Marks Entry'!ES16</f>
        <v>E</v>
      </c>
      <c r="EU14" s="583">
        <f>'Marks Entry'!ET16</f>
        <v>0</v>
      </c>
      <c r="EV14" s="584">
        <f>'Marks Entry'!EU16</f>
        <v>0</v>
      </c>
      <c r="EW14" s="584">
        <f>'Marks Entry'!EV16</f>
        <v>0</v>
      </c>
      <c r="EX14" s="584">
        <f>'Marks Entry'!EW16</f>
        <v>0</v>
      </c>
      <c r="EY14" s="584">
        <f>'Marks Entry'!EX16</f>
        <v>0</v>
      </c>
      <c r="EZ14" s="587">
        <f>'Marks Entry'!EY16</f>
        <v>0</v>
      </c>
      <c r="FA14" s="592" t="str">
        <f>'Marks Entry'!FB16</f>
        <v>E</v>
      </c>
      <c r="FB14" s="222">
        <f>'Marks Entry'!FC16</f>
        <v>0</v>
      </c>
      <c r="FC14" s="223">
        <f>'Marks Entry'!FD16</f>
        <v>0</v>
      </c>
      <c r="FD14" s="224" t="str">
        <f>'Marks Entry'!FE16</f>
        <v/>
      </c>
      <c r="FE14" s="222">
        <f>'Marks Entry'!FF16</f>
        <v>1200</v>
      </c>
      <c r="FF14" s="223">
        <f>'Marks Entry'!FG16</f>
        <v>0</v>
      </c>
      <c r="FG14" s="225">
        <f>'Marks Entry'!FH16</f>
        <v>0</v>
      </c>
      <c r="FH14" s="223" t="str">
        <f>IF(OR('Marks Entry'!FI16="First",'Marks Entry'!FI16="Second",'Marks Entry'!FI16="Third"),'Marks Entry'!FI16,"")</f>
        <v/>
      </c>
      <c r="FI14" s="223" t="str">
        <f>'Marks Entry'!FJ16</f>
        <v/>
      </c>
      <c r="FJ14" s="540" t="str">
        <f>'Marks Entry'!FK16</f>
        <v>PROMOTED</v>
      </c>
      <c r="FK14" s="113" t="str">
        <f>'Marks Entry'!FL16</f>
        <v/>
      </c>
      <c r="FL14" s="115" t="str">
        <f>'Marks Entry'!FM16</f>
        <v/>
      </c>
      <c r="FM14" s="116" t="str">
        <f>'Marks Entry'!FO16</f>
        <v>E</v>
      </c>
      <c r="FN14" s="1426"/>
      <c r="FO14" s="563">
        <f t="shared" si="6"/>
        <v>0</v>
      </c>
      <c r="FP14" s="673">
        <f t="shared" si="7"/>
        <v>0</v>
      </c>
      <c r="FQ14" s="673">
        <f t="shared" si="8"/>
        <v>0</v>
      </c>
      <c r="FR14" s="668"/>
      <c r="FS14" s="570">
        <f t="shared" si="9"/>
        <v>0</v>
      </c>
      <c r="FT14" s="681">
        <f t="shared" si="10"/>
        <v>0</v>
      </c>
      <c r="FU14" s="681">
        <f t="shared" si="11"/>
        <v>0</v>
      </c>
      <c r="FV14" s="682"/>
      <c r="FW14" s="563">
        <f t="shared" si="12"/>
        <v>0</v>
      </c>
      <c r="FX14" s="673">
        <f t="shared" si="13"/>
        <v>0</v>
      </c>
      <c r="FY14" s="673">
        <f t="shared" si="14"/>
        <v>0</v>
      </c>
      <c r="FZ14" s="668"/>
      <c r="GA14" s="570">
        <f t="shared" si="15"/>
        <v>0</v>
      </c>
      <c r="GB14" s="681">
        <f t="shared" si="16"/>
        <v>0</v>
      </c>
      <c r="GC14" s="681">
        <f t="shared" si="17"/>
        <v>0</v>
      </c>
      <c r="GD14" s="682"/>
      <c r="GE14" s="563">
        <f t="shared" si="18"/>
        <v>0</v>
      </c>
      <c r="GF14" s="673">
        <f t="shared" si="19"/>
        <v>0</v>
      </c>
      <c r="GG14" s="673">
        <f t="shared" si="20"/>
        <v>0</v>
      </c>
      <c r="GH14" s="668"/>
      <c r="GI14" s="570">
        <f t="shared" si="21"/>
        <v>0</v>
      </c>
      <c r="GJ14" s="681">
        <f t="shared" si="22"/>
        <v>0</v>
      </c>
      <c r="GK14" s="681">
        <f t="shared" si="23"/>
        <v>0</v>
      </c>
      <c r="GL14" s="682"/>
      <c r="GM14" s="563">
        <f t="shared" si="24"/>
        <v>0</v>
      </c>
      <c r="GN14" s="564" t="str">
        <f t="shared" si="24"/>
        <v>E</v>
      </c>
      <c r="GO14" s="570">
        <f t="shared" si="25"/>
        <v>0</v>
      </c>
      <c r="GP14" s="571" t="str">
        <f t="shared" si="25"/>
        <v>E</v>
      </c>
      <c r="GQ14" s="563">
        <f t="shared" si="26"/>
        <v>0</v>
      </c>
      <c r="GR14" s="572" t="str">
        <f t="shared" si="26"/>
        <v>E</v>
      </c>
      <c r="GS14" s="1426"/>
    </row>
    <row r="15" spans="1:201" s="117" customFormat="1" ht="17.25" customHeight="1">
      <c r="A15" s="1427"/>
      <c r="B15" s="112">
        <f t="shared" si="27"/>
        <v>9</v>
      </c>
      <c r="C15" s="113">
        <f>'Marks Entry'!D17</f>
        <v>6</v>
      </c>
      <c r="D15" s="113">
        <f>'Marks Entry'!E17</f>
        <v>2</v>
      </c>
      <c r="E15" s="113">
        <f>'Marks Entry'!F17</f>
        <v>0</v>
      </c>
      <c r="F15" s="113">
        <f>'Marks Entry'!G17</f>
        <v>909</v>
      </c>
      <c r="G15" s="113">
        <f>'Marks Entry'!H17</f>
        <v>0</v>
      </c>
      <c r="H15" s="113">
        <f>'Marks Entry'!I17</f>
        <v>0</v>
      </c>
      <c r="I15" s="113">
        <f>'Marks Entry'!J17</f>
        <v>0</v>
      </c>
      <c r="J15" s="114">
        <f>'Marks Entry'!K17</f>
        <v>0</v>
      </c>
      <c r="K15" s="583">
        <f>'Marks Entry'!L17</f>
        <v>0</v>
      </c>
      <c r="L15" s="584">
        <f>'Marks Entry'!M17</f>
        <v>0</v>
      </c>
      <c r="M15" s="585">
        <f>'Marks Entry'!N17</f>
        <v>0</v>
      </c>
      <c r="N15" s="584">
        <f>'Marks Entry'!O17</f>
        <v>0</v>
      </c>
      <c r="O15" s="584">
        <f>'Marks Entry'!P17</f>
        <v>0</v>
      </c>
      <c r="P15" s="586">
        <f>'Marks Entry'!Q17</f>
        <v>0</v>
      </c>
      <c r="Q15" s="584">
        <f>'Marks Entry'!R17</f>
        <v>0</v>
      </c>
      <c r="R15" s="584">
        <f>'Marks Entry'!S17</f>
        <v>0</v>
      </c>
      <c r="S15" s="586">
        <f>'Marks Entry'!T17</f>
        <v>0</v>
      </c>
      <c r="T15" s="587">
        <f>'Marks Entry'!U17</f>
        <v>0</v>
      </c>
      <c r="U15" s="584">
        <f>'Marks Entry'!V17</f>
        <v>0</v>
      </c>
      <c r="V15" s="584">
        <f>'Marks Entry'!W17</f>
        <v>0</v>
      </c>
      <c r="W15" s="587">
        <f>'Marks Entry'!X17</f>
        <v>0</v>
      </c>
      <c r="X15" s="588">
        <f t="shared" si="0"/>
        <v>0</v>
      </c>
      <c r="Y15" s="584">
        <f>'Marks Entry'!Y17</f>
        <v>0</v>
      </c>
      <c r="Z15" s="584">
        <f>'Marks Entry'!Z17</f>
        <v>0</v>
      </c>
      <c r="AA15" s="587">
        <f>'Marks Entry'!AA17</f>
        <v>0</v>
      </c>
      <c r="AB15" s="593">
        <f>'Marks Entry'!AB17</f>
        <v>0</v>
      </c>
      <c r="AC15" s="589">
        <f>'Marks Entry'!AC17</f>
        <v>0</v>
      </c>
      <c r="AD15" s="589" t="str">
        <f>'Marks Entry'!AD17</f>
        <v>E</v>
      </c>
      <c r="AE15" s="590" t="str">
        <f>'Marks Entry'!AE17</f>
        <v>E</v>
      </c>
      <c r="AF15" s="583">
        <f>'Marks Entry'!AF17</f>
        <v>0</v>
      </c>
      <c r="AG15" s="584">
        <f>'Marks Entry'!AG17</f>
        <v>0</v>
      </c>
      <c r="AH15" s="585">
        <f>'Marks Entry'!AH17</f>
        <v>0</v>
      </c>
      <c r="AI15" s="584">
        <f>'Marks Entry'!AI17</f>
        <v>0</v>
      </c>
      <c r="AJ15" s="584">
        <f>'Marks Entry'!AJ17</f>
        <v>0</v>
      </c>
      <c r="AK15" s="586">
        <f>'Marks Entry'!AK17</f>
        <v>0</v>
      </c>
      <c r="AL15" s="584">
        <f>'Marks Entry'!AL17</f>
        <v>0</v>
      </c>
      <c r="AM15" s="584">
        <f>'Marks Entry'!AM17</f>
        <v>0</v>
      </c>
      <c r="AN15" s="586">
        <f>'Marks Entry'!AN17</f>
        <v>0</v>
      </c>
      <c r="AO15" s="587">
        <f>'Marks Entry'!AO17</f>
        <v>0</v>
      </c>
      <c r="AP15" s="584">
        <f>'Marks Entry'!AP17</f>
        <v>0</v>
      </c>
      <c r="AQ15" s="584">
        <f>'Marks Entry'!AQ17</f>
        <v>0</v>
      </c>
      <c r="AR15" s="587">
        <f>'Marks Entry'!AR17</f>
        <v>0</v>
      </c>
      <c r="AS15" s="588">
        <f t="shared" si="1"/>
        <v>0</v>
      </c>
      <c r="AT15" s="584">
        <f>'Marks Entry'!AS17</f>
        <v>0</v>
      </c>
      <c r="AU15" s="584">
        <f>'Marks Entry'!AT17</f>
        <v>0</v>
      </c>
      <c r="AV15" s="587">
        <f>'Marks Entry'!AU17</f>
        <v>0</v>
      </c>
      <c r="AW15" s="593">
        <f>'Marks Entry'!AV17</f>
        <v>0</v>
      </c>
      <c r="AX15" s="589">
        <f>'Marks Entry'!AW17</f>
        <v>0</v>
      </c>
      <c r="AY15" s="589" t="str">
        <f>'Marks Entry'!AX17</f>
        <v>E</v>
      </c>
      <c r="AZ15" s="590" t="str">
        <f>'Marks Entry'!AY17</f>
        <v>E</v>
      </c>
      <c r="BA15" s="583">
        <f>'Marks Entry'!AZ17</f>
        <v>0</v>
      </c>
      <c r="BB15" s="584">
        <f>'Marks Entry'!BA17</f>
        <v>0</v>
      </c>
      <c r="BC15" s="585">
        <f>'Marks Entry'!BB17</f>
        <v>0</v>
      </c>
      <c r="BD15" s="584">
        <f>'Marks Entry'!BC17</f>
        <v>0</v>
      </c>
      <c r="BE15" s="584">
        <f>'Marks Entry'!BD17</f>
        <v>0</v>
      </c>
      <c r="BF15" s="586">
        <f>'Marks Entry'!BE17</f>
        <v>0</v>
      </c>
      <c r="BG15" s="584">
        <f>'Marks Entry'!BF17</f>
        <v>0</v>
      </c>
      <c r="BH15" s="584">
        <f>'Marks Entry'!BG17</f>
        <v>0</v>
      </c>
      <c r="BI15" s="586">
        <f>'Marks Entry'!BH17</f>
        <v>0</v>
      </c>
      <c r="BJ15" s="587">
        <f>'Marks Entry'!BI17</f>
        <v>0</v>
      </c>
      <c r="BK15" s="584">
        <f>'Marks Entry'!BJ17</f>
        <v>0</v>
      </c>
      <c r="BL15" s="584">
        <f>'Marks Entry'!BK17</f>
        <v>0</v>
      </c>
      <c r="BM15" s="587">
        <f>'Marks Entry'!BL17</f>
        <v>0</v>
      </c>
      <c r="BN15" s="588">
        <f t="shared" si="2"/>
        <v>0</v>
      </c>
      <c r="BO15" s="584">
        <f>'Marks Entry'!BM17</f>
        <v>0</v>
      </c>
      <c r="BP15" s="584">
        <f>'Marks Entry'!BN17</f>
        <v>0</v>
      </c>
      <c r="BQ15" s="587">
        <f>'Marks Entry'!BO17</f>
        <v>0</v>
      </c>
      <c r="BR15" s="593">
        <f>'Marks Entry'!BP17</f>
        <v>0</v>
      </c>
      <c r="BS15" s="589">
        <f>'Marks Entry'!BQ17</f>
        <v>0</v>
      </c>
      <c r="BT15" s="589" t="str">
        <f>'Marks Entry'!BR17</f>
        <v>E</v>
      </c>
      <c r="BU15" s="590" t="str">
        <f>'Marks Entry'!BS17</f>
        <v>E</v>
      </c>
      <c r="BV15" s="583">
        <f>'Marks Entry'!BT17</f>
        <v>0</v>
      </c>
      <c r="BW15" s="584">
        <f>'Marks Entry'!BU17</f>
        <v>0</v>
      </c>
      <c r="BX15" s="585">
        <f>'Marks Entry'!BV17</f>
        <v>0</v>
      </c>
      <c r="BY15" s="584">
        <f>'Marks Entry'!BW17</f>
        <v>0</v>
      </c>
      <c r="BZ15" s="584">
        <f>'Marks Entry'!BX17</f>
        <v>0</v>
      </c>
      <c r="CA15" s="586">
        <f>'Marks Entry'!BY17</f>
        <v>0</v>
      </c>
      <c r="CB15" s="584">
        <f>'Marks Entry'!BZ17</f>
        <v>0</v>
      </c>
      <c r="CC15" s="584">
        <f>'Marks Entry'!CA17</f>
        <v>0</v>
      </c>
      <c r="CD15" s="586">
        <f>'Marks Entry'!CB17</f>
        <v>0</v>
      </c>
      <c r="CE15" s="587">
        <f>'Marks Entry'!CC17</f>
        <v>0</v>
      </c>
      <c r="CF15" s="584">
        <f>'Marks Entry'!CD17</f>
        <v>0</v>
      </c>
      <c r="CG15" s="584">
        <f>'Marks Entry'!CE17</f>
        <v>0</v>
      </c>
      <c r="CH15" s="587">
        <f>'Marks Entry'!CF17</f>
        <v>0</v>
      </c>
      <c r="CI15" s="588">
        <f t="shared" si="3"/>
        <v>0</v>
      </c>
      <c r="CJ15" s="584">
        <f>'Marks Entry'!CG17</f>
        <v>0</v>
      </c>
      <c r="CK15" s="584">
        <f>'Marks Entry'!CH17</f>
        <v>0</v>
      </c>
      <c r="CL15" s="587">
        <f>'Marks Entry'!CI17</f>
        <v>0</v>
      </c>
      <c r="CM15" s="593">
        <f>'Marks Entry'!CJ17</f>
        <v>0</v>
      </c>
      <c r="CN15" s="589">
        <f>'Marks Entry'!CK17</f>
        <v>0</v>
      </c>
      <c r="CO15" s="589" t="str">
        <f>'Marks Entry'!CL17</f>
        <v>E</v>
      </c>
      <c r="CP15" s="590" t="str">
        <f>'Marks Entry'!CM17</f>
        <v>E</v>
      </c>
      <c r="CQ15" s="583">
        <f>'Marks Entry'!CN17</f>
        <v>0</v>
      </c>
      <c r="CR15" s="584">
        <f>'Marks Entry'!CO17</f>
        <v>0</v>
      </c>
      <c r="CS15" s="585">
        <f>'Marks Entry'!CP17</f>
        <v>0</v>
      </c>
      <c r="CT15" s="584">
        <f>'Marks Entry'!CQ17</f>
        <v>0</v>
      </c>
      <c r="CU15" s="584">
        <f>'Marks Entry'!CR17</f>
        <v>0</v>
      </c>
      <c r="CV15" s="586">
        <f>'Marks Entry'!CS17</f>
        <v>0</v>
      </c>
      <c r="CW15" s="584">
        <f>'Marks Entry'!CT17</f>
        <v>0</v>
      </c>
      <c r="CX15" s="584">
        <f>'Marks Entry'!CU17</f>
        <v>0</v>
      </c>
      <c r="CY15" s="586">
        <f>'Marks Entry'!CV17</f>
        <v>0</v>
      </c>
      <c r="CZ15" s="587">
        <f>'Marks Entry'!CW17</f>
        <v>0</v>
      </c>
      <c r="DA15" s="584">
        <f>'Marks Entry'!CX17</f>
        <v>0</v>
      </c>
      <c r="DB15" s="584">
        <f>'Marks Entry'!CY17</f>
        <v>0</v>
      </c>
      <c r="DC15" s="587">
        <f>'Marks Entry'!CZ17</f>
        <v>0</v>
      </c>
      <c r="DD15" s="588">
        <f t="shared" si="4"/>
        <v>0</v>
      </c>
      <c r="DE15" s="584">
        <f>'Marks Entry'!DA17</f>
        <v>0</v>
      </c>
      <c r="DF15" s="584">
        <f>'Marks Entry'!DB17</f>
        <v>0</v>
      </c>
      <c r="DG15" s="587">
        <f>'Marks Entry'!DC17</f>
        <v>0</v>
      </c>
      <c r="DH15" s="593">
        <f>'Marks Entry'!DD17</f>
        <v>0</v>
      </c>
      <c r="DI15" s="589">
        <f>'Marks Entry'!DE17</f>
        <v>0</v>
      </c>
      <c r="DJ15" s="589" t="str">
        <f>'Marks Entry'!DF17</f>
        <v>E</v>
      </c>
      <c r="DK15" s="590" t="str">
        <f>'Marks Entry'!DG17</f>
        <v>E</v>
      </c>
      <c r="DL15" s="583">
        <f>'Marks Entry'!DH17</f>
        <v>0</v>
      </c>
      <c r="DM15" s="584">
        <f>'Marks Entry'!DI17</f>
        <v>0</v>
      </c>
      <c r="DN15" s="585">
        <f>'Marks Entry'!DJ17</f>
        <v>0</v>
      </c>
      <c r="DO15" s="584">
        <f>'Marks Entry'!DK17</f>
        <v>0</v>
      </c>
      <c r="DP15" s="584">
        <f>'Marks Entry'!DL17</f>
        <v>0</v>
      </c>
      <c r="DQ15" s="586">
        <f>'Marks Entry'!DM17</f>
        <v>0</v>
      </c>
      <c r="DR15" s="584">
        <f>'Marks Entry'!DN17</f>
        <v>0</v>
      </c>
      <c r="DS15" s="584">
        <f>'Marks Entry'!DO17</f>
        <v>0</v>
      </c>
      <c r="DT15" s="586">
        <f>'Marks Entry'!DP17</f>
        <v>0</v>
      </c>
      <c r="DU15" s="587">
        <f>'Marks Entry'!DQ17</f>
        <v>0</v>
      </c>
      <c r="DV15" s="584">
        <f>'Marks Entry'!DR17</f>
        <v>0</v>
      </c>
      <c r="DW15" s="584">
        <f>'Marks Entry'!DS17</f>
        <v>0</v>
      </c>
      <c r="DX15" s="587">
        <f>'Marks Entry'!DT17</f>
        <v>0</v>
      </c>
      <c r="DY15" s="588">
        <f t="shared" si="5"/>
        <v>0</v>
      </c>
      <c r="DZ15" s="584">
        <f>'Marks Entry'!DU17</f>
        <v>0</v>
      </c>
      <c r="EA15" s="584">
        <f>'Marks Entry'!DV17</f>
        <v>0</v>
      </c>
      <c r="EB15" s="587">
        <f>'Marks Entry'!DW17</f>
        <v>0</v>
      </c>
      <c r="EC15" s="593">
        <f>'Marks Entry'!DX17</f>
        <v>0</v>
      </c>
      <c r="ED15" s="589">
        <f>'Marks Entry'!DY17</f>
        <v>0</v>
      </c>
      <c r="EE15" s="589" t="str">
        <f>'Marks Entry'!DZ17</f>
        <v>E</v>
      </c>
      <c r="EF15" s="590" t="str">
        <f>'Marks Entry'!EA17</f>
        <v>E</v>
      </c>
      <c r="EG15" s="583">
        <f>'Marks Entry'!EB17</f>
        <v>0</v>
      </c>
      <c r="EH15" s="584">
        <f>'Marks Entry'!EC17</f>
        <v>0</v>
      </c>
      <c r="EI15" s="584">
        <f>'Marks Entry'!ED17</f>
        <v>0</v>
      </c>
      <c r="EJ15" s="584">
        <f>'Marks Entry'!EE17</f>
        <v>0</v>
      </c>
      <c r="EK15" s="584">
        <f>'Marks Entry'!EF17</f>
        <v>0</v>
      </c>
      <c r="EL15" s="591">
        <f>'Marks Entry'!EG17</f>
        <v>0</v>
      </c>
      <c r="EM15" s="592" t="str">
        <f>'Marks Entry'!EJ17</f>
        <v>E</v>
      </c>
      <c r="EN15" s="583">
        <f>'Marks Entry'!EK17</f>
        <v>0</v>
      </c>
      <c r="EO15" s="584">
        <f>'Marks Entry'!EL17</f>
        <v>0</v>
      </c>
      <c r="EP15" s="584">
        <f>'Marks Entry'!EM17</f>
        <v>0</v>
      </c>
      <c r="EQ15" s="584">
        <f>'Marks Entry'!EN17</f>
        <v>0</v>
      </c>
      <c r="ER15" s="584">
        <f>'Marks Entry'!EO17</f>
        <v>0</v>
      </c>
      <c r="ES15" s="587">
        <f>'Marks Entry'!EP17</f>
        <v>0</v>
      </c>
      <c r="ET15" s="592" t="str">
        <f>'Marks Entry'!ES17</f>
        <v>E</v>
      </c>
      <c r="EU15" s="583">
        <f>'Marks Entry'!ET17</f>
        <v>0</v>
      </c>
      <c r="EV15" s="584">
        <f>'Marks Entry'!EU17</f>
        <v>0</v>
      </c>
      <c r="EW15" s="584">
        <f>'Marks Entry'!EV17</f>
        <v>0</v>
      </c>
      <c r="EX15" s="584">
        <f>'Marks Entry'!EW17</f>
        <v>0</v>
      </c>
      <c r="EY15" s="584">
        <f>'Marks Entry'!EX17</f>
        <v>0</v>
      </c>
      <c r="EZ15" s="587">
        <f>'Marks Entry'!EY17</f>
        <v>0</v>
      </c>
      <c r="FA15" s="592" t="str">
        <f>'Marks Entry'!FB17</f>
        <v>E</v>
      </c>
      <c r="FB15" s="222">
        <f>'Marks Entry'!FC17</f>
        <v>0</v>
      </c>
      <c r="FC15" s="223">
        <f>'Marks Entry'!FD17</f>
        <v>0</v>
      </c>
      <c r="FD15" s="224" t="str">
        <f>'Marks Entry'!FE17</f>
        <v/>
      </c>
      <c r="FE15" s="222">
        <f>'Marks Entry'!FF17</f>
        <v>1200</v>
      </c>
      <c r="FF15" s="223">
        <f>'Marks Entry'!FG17</f>
        <v>0</v>
      </c>
      <c r="FG15" s="225">
        <f>'Marks Entry'!FH17</f>
        <v>0</v>
      </c>
      <c r="FH15" s="223" t="str">
        <f>IF(OR('Marks Entry'!FI17="First",'Marks Entry'!FI17="Second",'Marks Entry'!FI17="Third"),'Marks Entry'!FI17,"")</f>
        <v/>
      </c>
      <c r="FI15" s="223" t="str">
        <f>'Marks Entry'!FJ17</f>
        <v/>
      </c>
      <c r="FJ15" s="540" t="str">
        <f>'Marks Entry'!FK17</f>
        <v>PROMOTED</v>
      </c>
      <c r="FK15" s="113" t="str">
        <f>'Marks Entry'!FL17</f>
        <v/>
      </c>
      <c r="FL15" s="115" t="str">
        <f>'Marks Entry'!FM17</f>
        <v/>
      </c>
      <c r="FM15" s="116" t="str">
        <f>'Marks Entry'!FO17</f>
        <v>E</v>
      </c>
      <c r="FN15" s="1426"/>
      <c r="FO15" s="563">
        <f t="shared" si="6"/>
        <v>0</v>
      </c>
      <c r="FP15" s="673">
        <f t="shared" si="7"/>
        <v>0</v>
      </c>
      <c r="FQ15" s="673">
        <f t="shared" si="8"/>
        <v>0</v>
      </c>
      <c r="FR15" s="668"/>
      <c r="FS15" s="570">
        <f t="shared" si="9"/>
        <v>0</v>
      </c>
      <c r="FT15" s="681">
        <f t="shared" si="10"/>
        <v>0</v>
      </c>
      <c r="FU15" s="681">
        <f t="shared" si="11"/>
        <v>0</v>
      </c>
      <c r="FV15" s="682"/>
      <c r="FW15" s="563">
        <f t="shared" si="12"/>
        <v>0</v>
      </c>
      <c r="FX15" s="673">
        <f t="shared" si="13"/>
        <v>0</v>
      </c>
      <c r="FY15" s="673">
        <f t="shared" si="14"/>
        <v>0</v>
      </c>
      <c r="FZ15" s="668"/>
      <c r="GA15" s="570">
        <f t="shared" si="15"/>
        <v>0</v>
      </c>
      <c r="GB15" s="681">
        <f t="shared" si="16"/>
        <v>0</v>
      </c>
      <c r="GC15" s="681">
        <f t="shared" si="17"/>
        <v>0</v>
      </c>
      <c r="GD15" s="682"/>
      <c r="GE15" s="563">
        <f t="shared" si="18"/>
        <v>0</v>
      </c>
      <c r="GF15" s="673">
        <f t="shared" si="19"/>
        <v>0</v>
      </c>
      <c r="GG15" s="673">
        <f t="shared" si="20"/>
        <v>0</v>
      </c>
      <c r="GH15" s="668"/>
      <c r="GI15" s="570">
        <f t="shared" si="21"/>
        <v>0</v>
      </c>
      <c r="GJ15" s="681">
        <f t="shared" si="22"/>
        <v>0</v>
      </c>
      <c r="GK15" s="681">
        <f t="shared" si="23"/>
        <v>0</v>
      </c>
      <c r="GL15" s="682"/>
      <c r="GM15" s="563">
        <f t="shared" si="24"/>
        <v>0</v>
      </c>
      <c r="GN15" s="564" t="str">
        <f t="shared" si="24"/>
        <v>E</v>
      </c>
      <c r="GO15" s="570">
        <f t="shared" si="25"/>
        <v>0</v>
      </c>
      <c r="GP15" s="571" t="str">
        <f t="shared" si="25"/>
        <v>E</v>
      </c>
      <c r="GQ15" s="563">
        <f t="shared" si="26"/>
        <v>0</v>
      </c>
      <c r="GR15" s="572" t="str">
        <f t="shared" si="26"/>
        <v>E</v>
      </c>
      <c r="GS15" s="1426"/>
    </row>
    <row r="16" spans="1:201" s="117" customFormat="1" ht="17.25" customHeight="1">
      <c r="A16" s="1427"/>
      <c r="B16" s="112">
        <f t="shared" si="27"/>
        <v>10</v>
      </c>
      <c r="C16" s="113">
        <f>'Marks Entry'!D18</f>
        <v>0</v>
      </c>
      <c r="D16" s="113">
        <f>'Marks Entry'!E18</f>
        <v>0</v>
      </c>
      <c r="E16" s="113">
        <f>'Marks Entry'!F18</f>
        <v>0</v>
      </c>
      <c r="F16" s="113">
        <f>'Marks Entry'!G18</f>
        <v>910</v>
      </c>
      <c r="G16" s="113">
        <f>'Marks Entry'!H18</f>
        <v>0</v>
      </c>
      <c r="H16" s="113">
        <f>'Marks Entry'!I18</f>
        <v>0</v>
      </c>
      <c r="I16" s="113">
        <f>'Marks Entry'!J18</f>
        <v>0</v>
      </c>
      <c r="J16" s="114">
        <f>'Marks Entry'!K18</f>
        <v>0</v>
      </c>
      <c r="K16" s="583">
        <f>'Marks Entry'!L18</f>
        <v>0</v>
      </c>
      <c r="L16" s="584">
        <f>'Marks Entry'!M18</f>
        <v>0</v>
      </c>
      <c r="M16" s="585">
        <f>'Marks Entry'!N18</f>
        <v>0</v>
      </c>
      <c r="N16" s="584">
        <f>'Marks Entry'!O18</f>
        <v>0</v>
      </c>
      <c r="O16" s="584">
        <f>'Marks Entry'!P18</f>
        <v>0</v>
      </c>
      <c r="P16" s="586">
        <f>'Marks Entry'!Q18</f>
        <v>0</v>
      </c>
      <c r="Q16" s="584">
        <f>'Marks Entry'!R18</f>
        <v>0</v>
      </c>
      <c r="R16" s="584">
        <f>'Marks Entry'!S18</f>
        <v>0</v>
      </c>
      <c r="S16" s="586">
        <f>'Marks Entry'!T18</f>
        <v>0</v>
      </c>
      <c r="T16" s="587">
        <f>'Marks Entry'!U18</f>
        <v>0</v>
      </c>
      <c r="U16" s="584">
        <f>'Marks Entry'!V18</f>
        <v>0</v>
      </c>
      <c r="V16" s="584">
        <f>'Marks Entry'!W18</f>
        <v>0</v>
      </c>
      <c r="W16" s="587">
        <f>'Marks Entry'!X18</f>
        <v>0</v>
      </c>
      <c r="X16" s="588">
        <f t="shared" si="0"/>
        <v>0</v>
      </c>
      <c r="Y16" s="584">
        <f>'Marks Entry'!Y18</f>
        <v>0</v>
      </c>
      <c r="Z16" s="584">
        <f>'Marks Entry'!Z18</f>
        <v>0</v>
      </c>
      <c r="AA16" s="587">
        <f>'Marks Entry'!AA18</f>
        <v>0</v>
      </c>
      <c r="AB16" s="593">
        <f>'Marks Entry'!AB18</f>
        <v>0</v>
      </c>
      <c r="AC16" s="589">
        <f>'Marks Entry'!AC18</f>
        <v>0</v>
      </c>
      <c r="AD16" s="589" t="str">
        <f>'Marks Entry'!AD18</f>
        <v>E</v>
      </c>
      <c r="AE16" s="590" t="str">
        <f>'Marks Entry'!AE18</f>
        <v>E</v>
      </c>
      <c r="AF16" s="583">
        <f>'Marks Entry'!AF18</f>
        <v>0</v>
      </c>
      <c r="AG16" s="584">
        <f>'Marks Entry'!AG18</f>
        <v>0</v>
      </c>
      <c r="AH16" s="585">
        <f>'Marks Entry'!AH18</f>
        <v>0</v>
      </c>
      <c r="AI16" s="584">
        <f>'Marks Entry'!AI18</f>
        <v>0</v>
      </c>
      <c r="AJ16" s="584">
        <f>'Marks Entry'!AJ18</f>
        <v>0</v>
      </c>
      <c r="AK16" s="586">
        <f>'Marks Entry'!AK18</f>
        <v>0</v>
      </c>
      <c r="AL16" s="584">
        <f>'Marks Entry'!AL18</f>
        <v>0</v>
      </c>
      <c r="AM16" s="584">
        <f>'Marks Entry'!AM18</f>
        <v>0</v>
      </c>
      <c r="AN16" s="586">
        <f>'Marks Entry'!AN18</f>
        <v>0</v>
      </c>
      <c r="AO16" s="587">
        <f>'Marks Entry'!AO18</f>
        <v>0</v>
      </c>
      <c r="AP16" s="584">
        <f>'Marks Entry'!AP18</f>
        <v>0</v>
      </c>
      <c r="AQ16" s="584">
        <f>'Marks Entry'!AQ18</f>
        <v>0</v>
      </c>
      <c r="AR16" s="587">
        <f>'Marks Entry'!AR18</f>
        <v>0</v>
      </c>
      <c r="AS16" s="588">
        <f t="shared" si="1"/>
        <v>0</v>
      </c>
      <c r="AT16" s="584">
        <f>'Marks Entry'!AS18</f>
        <v>0</v>
      </c>
      <c r="AU16" s="584">
        <f>'Marks Entry'!AT18</f>
        <v>0</v>
      </c>
      <c r="AV16" s="587">
        <f>'Marks Entry'!AU18</f>
        <v>0</v>
      </c>
      <c r="AW16" s="593">
        <f>'Marks Entry'!AV18</f>
        <v>0</v>
      </c>
      <c r="AX16" s="589">
        <f>'Marks Entry'!AW18</f>
        <v>0</v>
      </c>
      <c r="AY16" s="589" t="str">
        <f>'Marks Entry'!AX18</f>
        <v>E</v>
      </c>
      <c r="AZ16" s="590" t="str">
        <f>'Marks Entry'!AY18</f>
        <v>E</v>
      </c>
      <c r="BA16" s="583">
        <f>'Marks Entry'!AZ18</f>
        <v>0</v>
      </c>
      <c r="BB16" s="584">
        <f>'Marks Entry'!BA18</f>
        <v>0</v>
      </c>
      <c r="BC16" s="585">
        <f>'Marks Entry'!BB18</f>
        <v>0</v>
      </c>
      <c r="BD16" s="584">
        <f>'Marks Entry'!BC18</f>
        <v>0</v>
      </c>
      <c r="BE16" s="584">
        <f>'Marks Entry'!BD18</f>
        <v>0</v>
      </c>
      <c r="BF16" s="586">
        <f>'Marks Entry'!BE18</f>
        <v>0</v>
      </c>
      <c r="BG16" s="584">
        <f>'Marks Entry'!BF18</f>
        <v>0</v>
      </c>
      <c r="BH16" s="584">
        <f>'Marks Entry'!BG18</f>
        <v>0</v>
      </c>
      <c r="BI16" s="586">
        <f>'Marks Entry'!BH18</f>
        <v>0</v>
      </c>
      <c r="BJ16" s="587">
        <f>'Marks Entry'!BI18</f>
        <v>0</v>
      </c>
      <c r="BK16" s="584">
        <f>'Marks Entry'!BJ18</f>
        <v>0</v>
      </c>
      <c r="BL16" s="584">
        <f>'Marks Entry'!BK18</f>
        <v>0</v>
      </c>
      <c r="BM16" s="587">
        <f>'Marks Entry'!BL18</f>
        <v>0</v>
      </c>
      <c r="BN16" s="588">
        <f t="shared" si="2"/>
        <v>0</v>
      </c>
      <c r="BO16" s="584">
        <f>'Marks Entry'!BM18</f>
        <v>0</v>
      </c>
      <c r="BP16" s="584">
        <f>'Marks Entry'!BN18</f>
        <v>0</v>
      </c>
      <c r="BQ16" s="587">
        <f>'Marks Entry'!BO18</f>
        <v>0</v>
      </c>
      <c r="BR16" s="593">
        <f>'Marks Entry'!BP18</f>
        <v>0</v>
      </c>
      <c r="BS16" s="589">
        <f>'Marks Entry'!BQ18</f>
        <v>0</v>
      </c>
      <c r="BT16" s="589" t="str">
        <f>'Marks Entry'!BR18</f>
        <v>E</v>
      </c>
      <c r="BU16" s="590" t="str">
        <f>'Marks Entry'!BS18</f>
        <v>E</v>
      </c>
      <c r="BV16" s="583">
        <f>'Marks Entry'!BT18</f>
        <v>0</v>
      </c>
      <c r="BW16" s="584">
        <f>'Marks Entry'!BU18</f>
        <v>0</v>
      </c>
      <c r="BX16" s="585">
        <f>'Marks Entry'!BV18</f>
        <v>0</v>
      </c>
      <c r="BY16" s="584">
        <f>'Marks Entry'!BW18</f>
        <v>0</v>
      </c>
      <c r="BZ16" s="584">
        <f>'Marks Entry'!BX18</f>
        <v>0</v>
      </c>
      <c r="CA16" s="586">
        <f>'Marks Entry'!BY18</f>
        <v>0</v>
      </c>
      <c r="CB16" s="584">
        <f>'Marks Entry'!BZ18</f>
        <v>0</v>
      </c>
      <c r="CC16" s="584">
        <f>'Marks Entry'!CA18</f>
        <v>0</v>
      </c>
      <c r="CD16" s="586">
        <f>'Marks Entry'!CB18</f>
        <v>0</v>
      </c>
      <c r="CE16" s="587">
        <f>'Marks Entry'!CC18</f>
        <v>0</v>
      </c>
      <c r="CF16" s="584">
        <f>'Marks Entry'!CD18</f>
        <v>0</v>
      </c>
      <c r="CG16" s="584">
        <f>'Marks Entry'!CE18</f>
        <v>0</v>
      </c>
      <c r="CH16" s="587">
        <f>'Marks Entry'!CF18</f>
        <v>0</v>
      </c>
      <c r="CI16" s="588">
        <f t="shared" si="3"/>
        <v>0</v>
      </c>
      <c r="CJ16" s="584">
        <f>'Marks Entry'!CG18</f>
        <v>0</v>
      </c>
      <c r="CK16" s="584">
        <f>'Marks Entry'!CH18</f>
        <v>0</v>
      </c>
      <c r="CL16" s="587">
        <f>'Marks Entry'!CI18</f>
        <v>0</v>
      </c>
      <c r="CM16" s="593">
        <f>'Marks Entry'!CJ18</f>
        <v>0</v>
      </c>
      <c r="CN16" s="589">
        <f>'Marks Entry'!CK18</f>
        <v>0</v>
      </c>
      <c r="CO16" s="589" t="str">
        <f>'Marks Entry'!CL18</f>
        <v>E</v>
      </c>
      <c r="CP16" s="590" t="str">
        <f>'Marks Entry'!CM18</f>
        <v>E</v>
      </c>
      <c r="CQ16" s="583">
        <f>'Marks Entry'!CN18</f>
        <v>0</v>
      </c>
      <c r="CR16" s="584">
        <f>'Marks Entry'!CO18</f>
        <v>0</v>
      </c>
      <c r="CS16" s="585">
        <f>'Marks Entry'!CP18</f>
        <v>0</v>
      </c>
      <c r="CT16" s="584">
        <f>'Marks Entry'!CQ18</f>
        <v>0</v>
      </c>
      <c r="CU16" s="584">
        <f>'Marks Entry'!CR18</f>
        <v>0</v>
      </c>
      <c r="CV16" s="586">
        <f>'Marks Entry'!CS18</f>
        <v>0</v>
      </c>
      <c r="CW16" s="584">
        <f>'Marks Entry'!CT18</f>
        <v>0</v>
      </c>
      <c r="CX16" s="584">
        <f>'Marks Entry'!CU18</f>
        <v>0</v>
      </c>
      <c r="CY16" s="586">
        <f>'Marks Entry'!CV18</f>
        <v>0</v>
      </c>
      <c r="CZ16" s="587">
        <f>'Marks Entry'!CW18</f>
        <v>0</v>
      </c>
      <c r="DA16" s="584">
        <f>'Marks Entry'!CX18</f>
        <v>0</v>
      </c>
      <c r="DB16" s="584">
        <f>'Marks Entry'!CY18</f>
        <v>0</v>
      </c>
      <c r="DC16" s="587">
        <f>'Marks Entry'!CZ18</f>
        <v>0</v>
      </c>
      <c r="DD16" s="588">
        <f t="shared" si="4"/>
        <v>0</v>
      </c>
      <c r="DE16" s="584">
        <f>'Marks Entry'!DA18</f>
        <v>0</v>
      </c>
      <c r="DF16" s="584">
        <f>'Marks Entry'!DB18</f>
        <v>0</v>
      </c>
      <c r="DG16" s="587">
        <f>'Marks Entry'!DC18</f>
        <v>0</v>
      </c>
      <c r="DH16" s="593">
        <f>'Marks Entry'!DD18</f>
        <v>0</v>
      </c>
      <c r="DI16" s="589">
        <f>'Marks Entry'!DE18</f>
        <v>0</v>
      </c>
      <c r="DJ16" s="589" t="str">
        <f>'Marks Entry'!DF18</f>
        <v>E</v>
      </c>
      <c r="DK16" s="590" t="str">
        <f>'Marks Entry'!DG18</f>
        <v>E</v>
      </c>
      <c r="DL16" s="583">
        <f>'Marks Entry'!DH18</f>
        <v>0</v>
      </c>
      <c r="DM16" s="584">
        <f>'Marks Entry'!DI18</f>
        <v>0</v>
      </c>
      <c r="DN16" s="585">
        <f>'Marks Entry'!DJ18</f>
        <v>0</v>
      </c>
      <c r="DO16" s="584">
        <f>'Marks Entry'!DK18</f>
        <v>0</v>
      </c>
      <c r="DP16" s="584">
        <f>'Marks Entry'!DL18</f>
        <v>0</v>
      </c>
      <c r="DQ16" s="586">
        <f>'Marks Entry'!DM18</f>
        <v>0</v>
      </c>
      <c r="DR16" s="584">
        <f>'Marks Entry'!DN18</f>
        <v>0</v>
      </c>
      <c r="DS16" s="584">
        <f>'Marks Entry'!DO18</f>
        <v>0</v>
      </c>
      <c r="DT16" s="586">
        <f>'Marks Entry'!DP18</f>
        <v>0</v>
      </c>
      <c r="DU16" s="587">
        <f>'Marks Entry'!DQ18</f>
        <v>0</v>
      </c>
      <c r="DV16" s="584">
        <f>'Marks Entry'!DR18</f>
        <v>0</v>
      </c>
      <c r="DW16" s="584">
        <f>'Marks Entry'!DS18</f>
        <v>0</v>
      </c>
      <c r="DX16" s="587">
        <f>'Marks Entry'!DT18</f>
        <v>0</v>
      </c>
      <c r="DY16" s="588">
        <f t="shared" si="5"/>
        <v>0</v>
      </c>
      <c r="DZ16" s="584">
        <f>'Marks Entry'!DU18</f>
        <v>0</v>
      </c>
      <c r="EA16" s="584">
        <f>'Marks Entry'!DV18</f>
        <v>0</v>
      </c>
      <c r="EB16" s="587">
        <f>'Marks Entry'!DW18</f>
        <v>0</v>
      </c>
      <c r="EC16" s="593">
        <f>'Marks Entry'!DX18</f>
        <v>0</v>
      </c>
      <c r="ED16" s="589">
        <f>'Marks Entry'!DY18</f>
        <v>0</v>
      </c>
      <c r="EE16" s="589" t="str">
        <f>'Marks Entry'!DZ18</f>
        <v>E</v>
      </c>
      <c r="EF16" s="590" t="str">
        <f>'Marks Entry'!EA18</f>
        <v>E</v>
      </c>
      <c r="EG16" s="583">
        <f>'Marks Entry'!EB18</f>
        <v>0</v>
      </c>
      <c r="EH16" s="584">
        <f>'Marks Entry'!EC18</f>
        <v>0</v>
      </c>
      <c r="EI16" s="584">
        <f>'Marks Entry'!ED18</f>
        <v>0</v>
      </c>
      <c r="EJ16" s="584">
        <f>'Marks Entry'!EE18</f>
        <v>0</v>
      </c>
      <c r="EK16" s="584">
        <f>'Marks Entry'!EF18</f>
        <v>0</v>
      </c>
      <c r="EL16" s="591">
        <f>'Marks Entry'!EG18</f>
        <v>0</v>
      </c>
      <c r="EM16" s="592" t="str">
        <f>'Marks Entry'!EJ18</f>
        <v>E</v>
      </c>
      <c r="EN16" s="583">
        <f>'Marks Entry'!EK18</f>
        <v>0</v>
      </c>
      <c r="EO16" s="584">
        <f>'Marks Entry'!EL18</f>
        <v>0</v>
      </c>
      <c r="EP16" s="584">
        <f>'Marks Entry'!EM18</f>
        <v>0</v>
      </c>
      <c r="EQ16" s="584">
        <f>'Marks Entry'!EN18</f>
        <v>0</v>
      </c>
      <c r="ER16" s="584">
        <f>'Marks Entry'!EO18</f>
        <v>0</v>
      </c>
      <c r="ES16" s="587">
        <f>'Marks Entry'!EP18</f>
        <v>0</v>
      </c>
      <c r="ET16" s="592" t="str">
        <f>'Marks Entry'!ES18</f>
        <v>E</v>
      </c>
      <c r="EU16" s="583">
        <f>'Marks Entry'!ET18</f>
        <v>0</v>
      </c>
      <c r="EV16" s="584">
        <f>'Marks Entry'!EU18</f>
        <v>0</v>
      </c>
      <c r="EW16" s="584">
        <f>'Marks Entry'!EV18</f>
        <v>0</v>
      </c>
      <c r="EX16" s="584">
        <f>'Marks Entry'!EW18</f>
        <v>0</v>
      </c>
      <c r="EY16" s="584">
        <f>'Marks Entry'!EX18</f>
        <v>0</v>
      </c>
      <c r="EZ16" s="587">
        <f>'Marks Entry'!EY18</f>
        <v>0</v>
      </c>
      <c r="FA16" s="592" t="str">
        <f>'Marks Entry'!FB18</f>
        <v>E</v>
      </c>
      <c r="FB16" s="222">
        <f>'Marks Entry'!FC18</f>
        <v>0</v>
      </c>
      <c r="FC16" s="223">
        <f>'Marks Entry'!FD18</f>
        <v>0</v>
      </c>
      <c r="FD16" s="224" t="str">
        <f>'Marks Entry'!FE18</f>
        <v/>
      </c>
      <c r="FE16" s="222">
        <f>'Marks Entry'!FF18</f>
        <v>1200</v>
      </c>
      <c r="FF16" s="223">
        <f>'Marks Entry'!FG18</f>
        <v>0</v>
      </c>
      <c r="FG16" s="225">
        <f>'Marks Entry'!FH18</f>
        <v>0</v>
      </c>
      <c r="FH16" s="223" t="str">
        <f>IF(OR('Marks Entry'!FI18="First",'Marks Entry'!FI18="Second",'Marks Entry'!FI18="Third"),'Marks Entry'!FI18,"")</f>
        <v/>
      </c>
      <c r="FI16" s="223" t="str">
        <f>'Marks Entry'!FJ18</f>
        <v/>
      </c>
      <c r="FJ16" s="540" t="str">
        <f>'Marks Entry'!FK18</f>
        <v>PROMOTED</v>
      </c>
      <c r="FK16" s="113" t="str">
        <f>'Marks Entry'!FL18</f>
        <v/>
      </c>
      <c r="FL16" s="115" t="str">
        <f>'Marks Entry'!FM18</f>
        <v/>
      </c>
      <c r="FM16" s="116" t="str">
        <f>'Marks Entry'!FO18</f>
        <v>E</v>
      </c>
      <c r="FN16" s="1426"/>
      <c r="FO16" s="563">
        <f t="shared" si="6"/>
        <v>0</v>
      </c>
      <c r="FP16" s="673">
        <f t="shared" si="7"/>
        <v>0</v>
      </c>
      <c r="FQ16" s="673">
        <f t="shared" si="8"/>
        <v>0</v>
      </c>
      <c r="FR16" s="668"/>
      <c r="FS16" s="570">
        <f t="shared" si="9"/>
        <v>0</v>
      </c>
      <c r="FT16" s="681">
        <f t="shared" si="10"/>
        <v>0</v>
      </c>
      <c r="FU16" s="681">
        <f t="shared" si="11"/>
        <v>0</v>
      </c>
      <c r="FV16" s="682"/>
      <c r="FW16" s="563">
        <f t="shared" si="12"/>
        <v>0</v>
      </c>
      <c r="FX16" s="673">
        <f t="shared" si="13"/>
        <v>0</v>
      </c>
      <c r="FY16" s="673">
        <f t="shared" si="14"/>
        <v>0</v>
      </c>
      <c r="FZ16" s="668"/>
      <c r="GA16" s="570">
        <f t="shared" si="15"/>
        <v>0</v>
      </c>
      <c r="GB16" s="681">
        <f t="shared" si="16"/>
        <v>0</v>
      </c>
      <c r="GC16" s="681">
        <f t="shared" si="17"/>
        <v>0</v>
      </c>
      <c r="GD16" s="682"/>
      <c r="GE16" s="563">
        <f t="shared" si="18"/>
        <v>0</v>
      </c>
      <c r="GF16" s="673">
        <f t="shared" si="19"/>
        <v>0</v>
      </c>
      <c r="GG16" s="673">
        <f t="shared" si="20"/>
        <v>0</v>
      </c>
      <c r="GH16" s="668"/>
      <c r="GI16" s="570">
        <f t="shared" si="21"/>
        <v>0</v>
      </c>
      <c r="GJ16" s="681">
        <f t="shared" si="22"/>
        <v>0</v>
      </c>
      <c r="GK16" s="681">
        <f t="shared" si="23"/>
        <v>0</v>
      </c>
      <c r="GL16" s="682"/>
      <c r="GM16" s="563">
        <f t="shared" si="24"/>
        <v>0</v>
      </c>
      <c r="GN16" s="564" t="str">
        <f t="shared" si="24"/>
        <v>E</v>
      </c>
      <c r="GO16" s="570">
        <f t="shared" si="25"/>
        <v>0</v>
      </c>
      <c r="GP16" s="571" t="str">
        <f t="shared" si="25"/>
        <v>E</v>
      </c>
      <c r="GQ16" s="563">
        <f t="shared" si="26"/>
        <v>0</v>
      </c>
      <c r="GR16" s="572" t="str">
        <f t="shared" si="26"/>
        <v>E</v>
      </c>
      <c r="GS16" s="1426"/>
    </row>
    <row r="17" spans="1:201" s="117" customFormat="1" ht="17.25" customHeight="1">
      <c r="A17" s="1427"/>
      <c r="B17" s="112">
        <f t="shared" si="27"/>
        <v>11</v>
      </c>
      <c r="C17" s="113">
        <f>'Marks Entry'!D19</f>
        <v>0</v>
      </c>
      <c r="D17" s="113">
        <f>'Marks Entry'!E19</f>
        <v>0</v>
      </c>
      <c r="E17" s="113">
        <f>'Marks Entry'!F19</f>
        <v>0</v>
      </c>
      <c r="F17" s="113">
        <f>'Marks Entry'!G19</f>
        <v>911</v>
      </c>
      <c r="G17" s="113">
        <f>'Marks Entry'!H19</f>
        <v>0</v>
      </c>
      <c r="H17" s="113">
        <f>'Marks Entry'!I19</f>
        <v>0</v>
      </c>
      <c r="I17" s="113">
        <f>'Marks Entry'!J19</f>
        <v>0</v>
      </c>
      <c r="J17" s="114">
        <f>'Marks Entry'!K19</f>
        <v>0</v>
      </c>
      <c r="K17" s="583">
        <f>'Marks Entry'!L19</f>
        <v>0</v>
      </c>
      <c r="L17" s="584">
        <f>'Marks Entry'!M19</f>
        <v>0</v>
      </c>
      <c r="M17" s="585">
        <f>'Marks Entry'!N19</f>
        <v>0</v>
      </c>
      <c r="N17" s="584">
        <f>'Marks Entry'!O19</f>
        <v>0</v>
      </c>
      <c r="O17" s="584">
        <f>'Marks Entry'!P19</f>
        <v>0</v>
      </c>
      <c r="P17" s="586">
        <f>'Marks Entry'!Q19</f>
        <v>0</v>
      </c>
      <c r="Q17" s="584">
        <f>'Marks Entry'!R19</f>
        <v>0</v>
      </c>
      <c r="R17" s="584">
        <f>'Marks Entry'!S19</f>
        <v>0</v>
      </c>
      <c r="S17" s="586">
        <f>'Marks Entry'!T19</f>
        <v>0</v>
      </c>
      <c r="T17" s="587">
        <f>'Marks Entry'!U19</f>
        <v>0</v>
      </c>
      <c r="U17" s="584">
        <f>'Marks Entry'!V19</f>
        <v>0</v>
      </c>
      <c r="V17" s="584">
        <f>'Marks Entry'!W19</f>
        <v>0</v>
      </c>
      <c r="W17" s="587">
        <f>'Marks Entry'!X19</f>
        <v>0</v>
      </c>
      <c r="X17" s="588">
        <f t="shared" si="0"/>
        <v>0</v>
      </c>
      <c r="Y17" s="584">
        <f>'Marks Entry'!Y19</f>
        <v>0</v>
      </c>
      <c r="Z17" s="584">
        <f>'Marks Entry'!Z19</f>
        <v>0</v>
      </c>
      <c r="AA17" s="587">
        <f>'Marks Entry'!AA19</f>
        <v>0</v>
      </c>
      <c r="AB17" s="593">
        <f>'Marks Entry'!AB19</f>
        <v>0</v>
      </c>
      <c r="AC17" s="589">
        <f>'Marks Entry'!AC19</f>
        <v>0</v>
      </c>
      <c r="AD17" s="589" t="str">
        <f>'Marks Entry'!AD19</f>
        <v>E</v>
      </c>
      <c r="AE17" s="590" t="str">
        <f>'Marks Entry'!AE19</f>
        <v>E</v>
      </c>
      <c r="AF17" s="583">
        <f>'Marks Entry'!AF19</f>
        <v>0</v>
      </c>
      <c r="AG17" s="584">
        <f>'Marks Entry'!AG19</f>
        <v>0</v>
      </c>
      <c r="AH17" s="585">
        <f>'Marks Entry'!AH19</f>
        <v>0</v>
      </c>
      <c r="AI17" s="584">
        <f>'Marks Entry'!AI19</f>
        <v>0</v>
      </c>
      <c r="AJ17" s="584">
        <f>'Marks Entry'!AJ19</f>
        <v>0</v>
      </c>
      <c r="AK17" s="586">
        <f>'Marks Entry'!AK19</f>
        <v>0</v>
      </c>
      <c r="AL17" s="584">
        <f>'Marks Entry'!AL19</f>
        <v>0</v>
      </c>
      <c r="AM17" s="584">
        <f>'Marks Entry'!AM19</f>
        <v>0</v>
      </c>
      <c r="AN17" s="586">
        <f>'Marks Entry'!AN19</f>
        <v>0</v>
      </c>
      <c r="AO17" s="587">
        <f>'Marks Entry'!AO19</f>
        <v>0</v>
      </c>
      <c r="AP17" s="584">
        <f>'Marks Entry'!AP19</f>
        <v>0</v>
      </c>
      <c r="AQ17" s="584">
        <f>'Marks Entry'!AQ19</f>
        <v>0</v>
      </c>
      <c r="AR17" s="587">
        <f>'Marks Entry'!AR19</f>
        <v>0</v>
      </c>
      <c r="AS17" s="588">
        <f t="shared" si="1"/>
        <v>0</v>
      </c>
      <c r="AT17" s="584">
        <f>'Marks Entry'!AS19</f>
        <v>0</v>
      </c>
      <c r="AU17" s="584">
        <f>'Marks Entry'!AT19</f>
        <v>0</v>
      </c>
      <c r="AV17" s="587">
        <f>'Marks Entry'!AU19</f>
        <v>0</v>
      </c>
      <c r="AW17" s="593">
        <f>'Marks Entry'!AV19</f>
        <v>0</v>
      </c>
      <c r="AX17" s="589">
        <f>'Marks Entry'!AW19</f>
        <v>0</v>
      </c>
      <c r="AY17" s="589" t="str">
        <f>'Marks Entry'!AX19</f>
        <v>E</v>
      </c>
      <c r="AZ17" s="590" t="str">
        <f>'Marks Entry'!AY19</f>
        <v>E</v>
      </c>
      <c r="BA17" s="583">
        <f>'Marks Entry'!AZ19</f>
        <v>0</v>
      </c>
      <c r="BB17" s="584">
        <f>'Marks Entry'!BA19</f>
        <v>0</v>
      </c>
      <c r="BC17" s="585">
        <f>'Marks Entry'!BB19</f>
        <v>0</v>
      </c>
      <c r="BD17" s="584">
        <f>'Marks Entry'!BC19</f>
        <v>0</v>
      </c>
      <c r="BE17" s="584">
        <f>'Marks Entry'!BD19</f>
        <v>0</v>
      </c>
      <c r="BF17" s="586">
        <f>'Marks Entry'!BE19</f>
        <v>0</v>
      </c>
      <c r="BG17" s="584">
        <f>'Marks Entry'!BF19</f>
        <v>0</v>
      </c>
      <c r="BH17" s="584">
        <f>'Marks Entry'!BG19</f>
        <v>0</v>
      </c>
      <c r="BI17" s="586">
        <f>'Marks Entry'!BH19</f>
        <v>0</v>
      </c>
      <c r="BJ17" s="587">
        <f>'Marks Entry'!BI19</f>
        <v>0</v>
      </c>
      <c r="BK17" s="584">
        <f>'Marks Entry'!BJ19</f>
        <v>0</v>
      </c>
      <c r="BL17" s="584">
        <f>'Marks Entry'!BK19</f>
        <v>0</v>
      </c>
      <c r="BM17" s="587">
        <f>'Marks Entry'!BL19</f>
        <v>0</v>
      </c>
      <c r="BN17" s="588">
        <f t="shared" si="2"/>
        <v>0</v>
      </c>
      <c r="BO17" s="584">
        <f>'Marks Entry'!BM19</f>
        <v>0</v>
      </c>
      <c r="BP17" s="584">
        <f>'Marks Entry'!BN19</f>
        <v>0</v>
      </c>
      <c r="BQ17" s="587">
        <f>'Marks Entry'!BO19</f>
        <v>0</v>
      </c>
      <c r="BR17" s="593">
        <f>'Marks Entry'!BP19</f>
        <v>0</v>
      </c>
      <c r="BS17" s="589">
        <f>'Marks Entry'!BQ19</f>
        <v>0</v>
      </c>
      <c r="BT17" s="589" t="str">
        <f>'Marks Entry'!BR19</f>
        <v>E</v>
      </c>
      <c r="BU17" s="590" t="str">
        <f>'Marks Entry'!BS19</f>
        <v>E</v>
      </c>
      <c r="BV17" s="583">
        <f>'Marks Entry'!BT19</f>
        <v>0</v>
      </c>
      <c r="BW17" s="584">
        <f>'Marks Entry'!BU19</f>
        <v>0</v>
      </c>
      <c r="BX17" s="585">
        <f>'Marks Entry'!BV19</f>
        <v>0</v>
      </c>
      <c r="BY17" s="584">
        <f>'Marks Entry'!BW19</f>
        <v>0</v>
      </c>
      <c r="BZ17" s="584">
        <f>'Marks Entry'!BX19</f>
        <v>0</v>
      </c>
      <c r="CA17" s="586">
        <f>'Marks Entry'!BY19</f>
        <v>0</v>
      </c>
      <c r="CB17" s="584">
        <f>'Marks Entry'!BZ19</f>
        <v>0</v>
      </c>
      <c r="CC17" s="584">
        <f>'Marks Entry'!CA19</f>
        <v>0</v>
      </c>
      <c r="CD17" s="586">
        <f>'Marks Entry'!CB19</f>
        <v>0</v>
      </c>
      <c r="CE17" s="587">
        <f>'Marks Entry'!CC19</f>
        <v>0</v>
      </c>
      <c r="CF17" s="584">
        <f>'Marks Entry'!CD19</f>
        <v>0</v>
      </c>
      <c r="CG17" s="584">
        <f>'Marks Entry'!CE19</f>
        <v>0</v>
      </c>
      <c r="CH17" s="587">
        <f>'Marks Entry'!CF19</f>
        <v>0</v>
      </c>
      <c r="CI17" s="588">
        <f t="shared" si="3"/>
        <v>0</v>
      </c>
      <c r="CJ17" s="584">
        <f>'Marks Entry'!CG19</f>
        <v>0</v>
      </c>
      <c r="CK17" s="584">
        <f>'Marks Entry'!CH19</f>
        <v>0</v>
      </c>
      <c r="CL17" s="587">
        <f>'Marks Entry'!CI19</f>
        <v>0</v>
      </c>
      <c r="CM17" s="593">
        <f>'Marks Entry'!CJ19</f>
        <v>0</v>
      </c>
      <c r="CN17" s="589">
        <f>'Marks Entry'!CK19</f>
        <v>0</v>
      </c>
      <c r="CO17" s="589" t="str">
        <f>'Marks Entry'!CL19</f>
        <v>E</v>
      </c>
      <c r="CP17" s="590" t="str">
        <f>'Marks Entry'!CM19</f>
        <v>E</v>
      </c>
      <c r="CQ17" s="583">
        <f>'Marks Entry'!CN19</f>
        <v>0</v>
      </c>
      <c r="CR17" s="584">
        <f>'Marks Entry'!CO19</f>
        <v>0</v>
      </c>
      <c r="CS17" s="585">
        <f>'Marks Entry'!CP19</f>
        <v>0</v>
      </c>
      <c r="CT17" s="584">
        <f>'Marks Entry'!CQ19</f>
        <v>0</v>
      </c>
      <c r="CU17" s="584">
        <f>'Marks Entry'!CR19</f>
        <v>0</v>
      </c>
      <c r="CV17" s="586">
        <f>'Marks Entry'!CS19</f>
        <v>0</v>
      </c>
      <c r="CW17" s="584">
        <f>'Marks Entry'!CT19</f>
        <v>0</v>
      </c>
      <c r="CX17" s="584">
        <f>'Marks Entry'!CU19</f>
        <v>0</v>
      </c>
      <c r="CY17" s="586">
        <f>'Marks Entry'!CV19</f>
        <v>0</v>
      </c>
      <c r="CZ17" s="587">
        <f>'Marks Entry'!CW19</f>
        <v>0</v>
      </c>
      <c r="DA17" s="584">
        <f>'Marks Entry'!CX19</f>
        <v>0</v>
      </c>
      <c r="DB17" s="584">
        <f>'Marks Entry'!CY19</f>
        <v>0</v>
      </c>
      <c r="DC17" s="587">
        <f>'Marks Entry'!CZ19</f>
        <v>0</v>
      </c>
      <c r="DD17" s="588">
        <f t="shared" si="4"/>
        <v>0</v>
      </c>
      <c r="DE17" s="584">
        <f>'Marks Entry'!DA19</f>
        <v>0</v>
      </c>
      <c r="DF17" s="584">
        <f>'Marks Entry'!DB19</f>
        <v>0</v>
      </c>
      <c r="DG17" s="587">
        <f>'Marks Entry'!DC19</f>
        <v>0</v>
      </c>
      <c r="DH17" s="593">
        <f>'Marks Entry'!DD19</f>
        <v>0</v>
      </c>
      <c r="DI17" s="589">
        <f>'Marks Entry'!DE19</f>
        <v>0</v>
      </c>
      <c r="DJ17" s="589" t="str">
        <f>'Marks Entry'!DF19</f>
        <v>E</v>
      </c>
      <c r="DK17" s="590" t="str">
        <f>'Marks Entry'!DG19</f>
        <v>E</v>
      </c>
      <c r="DL17" s="583">
        <f>'Marks Entry'!DH19</f>
        <v>0</v>
      </c>
      <c r="DM17" s="584">
        <f>'Marks Entry'!DI19</f>
        <v>0</v>
      </c>
      <c r="DN17" s="585">
        <f>'Marks Entry'!DJ19</f>
        <v>0</v>
      </c>
      <c r="DO17" s="584">
        <f>'Marks Entry'!DK19</f>
        <v>0</v>
      </c>
      <c r="DP17" s="584">
        <f>'Marks Entry'!DL19</f>
        <v>0</v>
      </c>
      <c r="DQ17" s="586">
        <f>'Marks Entry'!DM19</f>
        <v>0</v>
      </c>
      <c r="DR17" s="584">
        <f>'Marks Entry'!DN19</f>
        <v>0</v>
      </c>
      <c r="DS17" s="584">
        <f>'Marks Entry'!DO19</f>
        <v>0</v>
      </c>
      <c r="DT17" s="586">
        <f>'Marks Entry'!DP19</f>
        <v>0</v>
      </c>
      <c r="DU17" s="587">
        <f>'Marks Entry'!DQ19</f>
        <v>0</v>
      </c>
      <c r="DV17" s="584">
        <f>'Marks Entry'!DR19</f>
        <v>0</v>
      </c>
      <c r="DW17" s="584">
        <f>'Marks Entry'!DS19</f>
        <v>0</v>
      </c>
      <c r="DX17" s="587">
        <f>'Marks Entry'!DT19</f>
        <v>0</v>
      </c>
      <c r="DY17" s="588">
        <f t="shared" si="5"/>
        <v>0</v>
      </c>
      <c r="DZ17" s="584">
        <f>'Marks Entry'!DU19</f>
        <v>0</v>
      </c>
      <c r="EA17" s="584">
        <f>'Marks Entry'!DV19</f>
        <v>0</v>
      </c>
      <c r="EB17" s="587">
        <f>'Marks Entry'!DW19</f>
        <v>0</v>
      </c>
      <c r="EC17" s="593">
        <f>'Marks Entry'!DX19</f>
        <v>0</v>
      </c>
      <c r="ED17" s="589">
        <f>'Marks Entry'!DY19</f>
        <v>0</v>
      </c>
      <c r="EE17" s="589" t="str">
        <f>'Marks Entry'!DZ19</f>
        <v>E</v>
      </c>
      <c r="EF17" s="590" t="str">
        <f>'Marks Entry'!EA19</f>
        <v>E</v>
      </c>
      <c r="EG17" s="583">
        <f>'Marks Entry'!EB19</f>
        <v>0</v>
      </c>
      <c r="EH17" s="584">
        <f>'Marks Entry'!EC19</f>
        <v>0</v>
      </c>
      <c r="EI17" s="584">
        <f>'Marks Entry'!ED19</f>
        <v>0</v>
      </c>
      <c r="EJ17" s="584">
        <f>'Marks Entry'!EE19</f>
        <v>0</v>
      </c>
      <c r="EK17" s="584">
        <f>'Marks Entry'!EF19</f>
        <v>0</v>
      </c>
      <c r="EL17" s="591">
        <f>'Marks Entry'!EG19</f>
        <v>0</v>
      </c>
      <c r="EM17" s="592" t="str">
        <f>'Marks Entry'!EJ19</f>
        <v>E</v>
      </c>
      <c r="EN17" s="583">
        <f>'Marks Entry'!EK19</f>
        <v>0</v>
      </c>
      <c r="EO17" s="584">
        <f>'Marks Entry'!EL19</f>
        <v>0</v>
      </c>
      <c r="EP17" s="584">
        <f>'Marks Entry'!EM19</f>
        <v>0</v>
      </c>
      <c r="EQ17" s="584">
        <f>'Marks Entry'!EN19</f>
        <v>0</v>
      </c>
      <c r="ER17" s="584">
        <f>'Marks Entry'!EO19</f>
        <v>0</v>
      </c>
      <c r="ES17" s="587">
        <f>'Marks Entry'!EP19</f>
        <v>0</v>
      </c>
      <c r="ET17" s="592" t="str">
        <f>'Marks Entry'!ES19</f>
        <v>E</v>
      </c>
      <c r="EU17" s="583">
        <f>'Marks Entry'!ET19</f>
        <v>0</v>
      </c>
      <c r="EV17" s="584">
        <f>'Marks Entry'!EU19</f>
        <v>0</v>
      </c>
      <c r="EW17" s="584">
        <f>'Marks Entry'!EV19</f>
        <v>0</v>
      </c>
      <c r="EX17" s="584">
        <f>'Marks Entry'!EW19</f>
        <v>0</v>
      </c>
      <c r="EY17" s="584">
        <f>'Marks Entry'!EX19</f>
        <v>0</v>
      </c>
      <c r="EZ17" s="587">
        <f>'Marks Entry'!EY19</f>
        <v>0</v>
      </c>
      <c r="FA17" s="592" t="str">
        <f>'Marks Entry'!FB19</f>
        <v>E</v>
      </c>
      <c r="FB17" s="222">
        <f>'Marks Entry'!FC19</f>
        <v>0</v>
      </c>
      <c r="FC17" s="223">
        <f>'Marks Entry'!FD19</f>
        <v>0</v>
      </c>
      <c r="FD17" s="224" t="str">
        <f>'Marks Entry'!FE19</f>
        <v/>
      </c>
      <c r="FE17" s="222">
        <f>'Marks Entry'!FF19</f>
        <v>1200</v>
      </c>
      <c r="FF17" s="223">
        <f>'Marks Entry'!FG19</f>
        <v>0</v>
      </c>
      <c r="FG17" s="225">
        <f>'Marks Entry'!FH19</f>
        <v>0</v>
      </c>
      <c r="FH17" s="223" t="str">
        <f>IF(OR('Marks Entry'!FI19="First",'Marks Entry'!FI19="Second",'Marks Entry'!FI19="Third"),'Marks Entry'!FI19,"")</f>
        <v/>
      </c>
      <c r="FI17" s="223" t="str">
        <f>'Marks Entry'!FJ19</f>
        <v/>
      </c>
      <c r="FJ17" s="540" t="str">
        <f>'Marks Entry'!FK19</f>
        <v>PROMOTED</v>
      </c>
      <c r="FK17" s="113" t="str">
        <f>'Marks Entry'!FL19</f>
        <v/>
      </c>
      <c r="FL17" s="115" t="str">
        <f>'Marks Entry'!FM19</f>
        <v/>
      </c>
      <c r="FM17" s="116" t="str">
        <f>'Marks Entry'!FO19</f>
        <v>E</v>
      </c>
      <c r="FN17" s="1426"/>
      <c r="FO17" s="563">
        <f t="shared" si="6"/>
        <v>0</v>
      </c>
      <c r="FP17" s="673">
        <f t="shared" si="7"/>
        <v>0</v>
      </c>
      <c r="FQ17" s="673">
        <f t="shared" si="8"/>
        <v>0</v>
      </c>
      <c r="FR17" s="668"/>
      <c r="FS17" s="570">
        <f t="shared" si="9"/>
        <v>0</v>
      </c>
      <c r="FT17" s="681">
        <f t="shared" si="10"/>
        <v>0</v>
      </c>
      <c r="FU17" s="681">
        <f t="shared" si="11"/>
        <v>0</v>
      </c>
      <c r="FV17" s="682"/>
      <c r="FW17" s="563">
        <f t="shared" si="12"/>
        <v>0</v>
      </c>
      <c r="FX17" s="673">
        <f t="shared" si="13"/>
        <v>0</v>
      </c>
      <c r="FY17" s="673">
        <f t="shared" si="14"/>
        <v>0</v>
      </c>
      <c r="FZ17" s="668"/>
      <c r="GA17" s="570">
        <f t="shared" si="15"/>
        <v>0</v>
      </c>
      <c r="GB17" s="681">
        <f t="shared" si="16"/>
        <v>0</v>
      </c>
      <c r="GC17" s="681">
        <f t="shared" si="17"/>
        <v>0</v>
      </c>
      <c r="GD17" s="682"/>
      <c r="GE17" s="563">
        <f t="shared" si="18"/>
        <v>0</v>
      </c>
      <c r="GF17" s="673">
        <f t="shared" si="19"/>
        <v>0</v>
      </c>
      <c r="GG17" s="673">
        <f t="shared" si="20"/>
        <v>0</v>
      </c>
      <c r="GH17" s="668"/>
      <c r="GI17" s="570">
        <f t="shared" si="21"/>
        <v>0</v>
      </c>
      <c r="GJ17" s="681">
        <f t="shared" si="22"/>
        <v>0</v>
      </c>
      <c r="GK17" s="681">
        <f t="shared" si="23"/>
        <v>0</v>
      </c>
      <c r="GL17" s="682"/>
      <c r="GM17" s="563">
        <f t="shared" si="24"/>
        <v>0</v>
      </c>
      <c r="GN17" s="564" t="str">
        <f t="shared" si="24"/>
        <v>E</v>
      </c>
      <c r="GO17" s="570">
        <f t="shared" si="25"/>
        <v>0</v>
      </c>
      <c r="GP17" s="571" t="str">
        <f t="shared" si="25"/>
        <v>E</v>
      </c>
      <c r="GQ17" s="563">
        <f t="shared" si="26"/>
        <v>0</v>
      </c>
      <c r="GR17" s="572" t="str">
        <f t="shared" si="26"/>
        <v>E</v>
      </c>
      <c r="GS17" s="1426"/>
    </row>
    <row r="18" spans="1:201" s="117" customFormat="1" ht="17.25" customHeight="1">
      <c r="A18" s="1427"/>
      <c r="B18" s="112">
        <f t="shared" si="27"/>
        <v>12</v>
      </c>
      <c r="C18" s="113">
        <f>'Marks Entry'!D20</f>
        <v>0</v>
      </c>
      <c r="D18" s="113">
        <f>'Marks Entry'!E20</f>
        <v>0</v>
      </c>
      <c r="E18" s="113">
        <f>'Marks Entry'!F20</f>
        <v>0</v>
      </c>
      <c r="F18" s="113">
        <f>'Marks Entry'!G20</f>
        <v>912</v>
      </c>
      <c r="G18" s="113">
        <f>'Marks Entry'!H20</f>
        <v>0</v>
      </c>
      <c r="H18" s="113">
        <f>'Marks Entry'!I20</f>
        <v>0</v>
      </c>
      <c r="I18" s="113">
        <f>'Marks Entry'!J20</f>
        <v>0</v>
      </c>
      <c r="J18" s="114">
        <f>'Marks Entry'!K20</f>
        <v>0</v>
      </c>
      <c r="K18" s="583">
        <f>'Marks Entry'!L20</f>
        <v>0</v>
      </c>
      <c r="L18" s="584">
        <f>'Marks Entry'!M20</f>
        <v>0</v>
      </c>
      <c r="M18" s="585">
        <f>'Marks Entry'!N20</f>
        <v>0</v>
      </c>
      <c r="N18" s="584">
        <f>'Marks Entry'!O20</f>
        <v>0</v>
      </c>
      <c r="O18" s="584">
        <f>'Marks Entry'!P20</f>
        <v>0</v>
      </c>
      <c r="P18" s="586">
        <f>'Marks Entry'!Q20</f>
        <v>0</v>
      </c>
      <c r="Q18" s="584">
        <f>'Marks Entry'!R20</f>
        <v>0</v>
      </c>
      <c r="R18" s="584">
        <f>'Marks Entry'!S20</f>
        <v>0</v>
      </c>
      <c r="S18" s="586">
        <f>'Marks Entry'!T20</f>
        <v>0</v>
      </c>
      <c r="T18" s="587">
        <f>'Marks Entry'!U20</f>
        <v>0</v>
      </c>
      <c r="U18" s="584">
        <f>'Marks Entry'!V20</f>
        <v>0</v>
      </c>
      <c r="V18" s="584">
        <f>'Marks Entry'!W20</f>
        <v>0</v>
      </c>
      <c r="W18" s="587">
        <f>'Marks Entry'!X20</f>
        <v>0</v>
      </c>
      <c r="X18" s="588">
        <f t="shared" si="0"/>
        <v>0</v>
      </c>
      <c r="Y18" s="584">
        <f>'Marks Entry'!Y20</f>
        <v>0</v>
      </c>
      <c r="Z18" s="584">
        <f>'Marks Entry'!Z20</f>
        <v>0</v>
      </c>
      <c r="AA18" s="587">
        <f>'Marks Entry'!AA20</f>
        <v>0</v>
      </c>
      <c r="AB18" s="593">
        <f>'Marks Entry'!AB20</f>
        <v>0</v>
      </c>
      <c r="AC18" s="589">
        <f>'Marks Entry'!AC20</f>
        <v>0</v>
      </c>
      <c r="AD18" s="589" t="str">
        <f>'Marks Entry'!AD20</f>
        <v>E</v>
      </c>
      <c r="AE18" s="590" t="str">
        <f>'Marks Entry'!AE20</f>
        <v>E</v>
      </c>
      <c r="AF18" s="583">
        <f>'Marks Entry'!AF20</f>
        <v>0</v>
      </c>
      <c r="AG18" s="584">
        <f>'Marks Entry'!AG20</f>
        <v>0</v>
      </c>
      <c r="AH18" s="585">
        <f>'Marks Entry'!AH20</f>
        <v>0</v>
      </c>
      <c r="AI18" s="584">
        <f>'Marks Entry'!AI20</f>
        <v>0</v>
      </c>
      <c r="AJ18" s="584">
        <f>'Marks Entry'!AJ20</f>
        <v>0</v>
      </c>
      <c r="AK18" s="586">
        <f>'Marks Entry'!AK20</f>
        <v>0</v>
      </c>
      <c r="AL18" s="584">
        <f>'Marks Entry'!AL20</f>
        <v>0</v>
      </c>
      <c r="AM18" s="584">
        <f>'Marks Entry'!AM20</f>
        <v>0</v>
      </c>
      <c r="AN18" s="586">
        <f>'Marks Entry'!AN20</f>
        <v>0</v>
      </c>
      <c r="AO18" s="587">
        <f>'Marks Entry'!AO20</f>
        <v>0</v>
      </c>
      <c r="AP18" s="584">
        <f>'Marks Entry'!AP20</f>
        <v>0</v>
      </c>
      <c r="AQ18" s="584">
        <f>'Marks Entry'!AQ20</f>
        <v>0</v>
      </c>
      <c r="AR18" s="587">
        <f>'Marks Entry'!AR20</f>
        <v>0</v>
      </c>
      <c r="AS18" s="588">
        <f t="shared" si="1"/>
        <v>0</v>
      </c>
      <c r="AT18" s="584">
        <f>'Marks Entry'!AS20</f>
        <v>0</v>
      </c>
      <c r="AU18" s="584">
        <f>'Marks Entry'!AT20</f>
        <v>0</v>
      </c>
      <c r="AV18" s="587">
        <f>'Marks Entry'!AU20</f>
        <v>0</v>
      </c>
      <c r="AW18" s="593">
        <f>'Marks Entry'!AV20</f>
        <v>0</v>
      </c>
      <c r="AX18" s="589">
        <f>'Marks Entry'!AW20</f>
        <v>0</v>
      </c>
      <c r="AY18" s="589" t="str">
        <f>'Marks Entry'!AX20</f>
        <v>E</v>
      </c>
      <c r="AZ18" s="590" t="str">
        <f>'Marks Entry'!AY20</f>
        <v>E</v>
      </c>
      <c r="BA18" s="583">
        <f>'Marks Entry'!AZ20</f>
        <v>0</v>
      </c>
      <c r="BB18" s="584">
        <f>'Marks Entry'!BA20</f>
        <v>0</v>
      </c>
      <c r="BC18" s="585">
        <f>'Marks Entry'!BB20</f>
        <v>0</v>
      </c>
      <c r="BD18" s="584">
        <f>'Marks Entry'!BC20</f>
        <v>0</v>
      </c>
      <c r="BE18" s="584">
        <f>'Marks Entry'!BD20</f>
        <v>0</v>
      </c>
      <c r="BF18" s="586">
        <f>'Marks Entry'!BE20</f>
        <v>0</v>
      </c>
      <c r="BG18" s="584">
        <f>'Marks Entry'!BF20</f>
        <v>0</v>
      </c>
      <c r="BH18" s="584">
        <f>'Marks Entry'!BG20</f>
        <v>0</v>
      </c>
      <c r="BI18" s="586">
        <f>'Marks Entry'!BH20</f>
        <v>0</v>
      </c>
      <c r="BJ18" s="587">
        <f>'Marks Entry'!BI20</f>
        <v>0</v>
      </c>
      <c r="BK18" s="584">
        <f>'Marks Entry'!BJ20</f>
        <v>0</v>
      </c>
      <c r="BL18" s="584">
        <f>'Marks Entry'!BK20</f>
        <v>0</v>
      </c>
      <c r="BM18" s="587">
        <f>'Marks Entry'!BL20</f>
        <v>0</v>
      </c>
      <c r="BN18" s="588">
        <f t="shared" si="2"/>
        <v>0</v>
      </c>
      <c r="BO18" s="584">
        <f>'Marks Entry'!BM20</f>
        <v>0</v>
      </c>
      <c r="BP18" s="584">
        <f>'Marks Entry'!BN20</f>
        <v>0</v>
      </c>
      <c r="BQ18" s="587">
        <f>'Marks Entry'!BO20</f>
        <v>0</v>
      </c>
      <c r="BR18" s="593">
        <f>'Marks Entry'!BP20</f>
        <v>0</v>
      </c>
      <c r="BS18" s="589">
        <f>'Marks Entry'!BQ20</f>
        <v>0</v>
      </c>
      <c r="BT18" s="589" t="str">
        <f>'Marks Entry'!BR20</f>
        <v>E</v>
      </c>
      <c r="BU18" s="590" t="str">
        <f>'Marks Entry'!BS20</f>
        <v>E</v>
      </c>
      <c r="BV18" s="583">
        <f>'Marks Entry'!BT20</f>
        <v>0</v>
      </c>
      <c r="BW18" s="584">
        <f>'Marks Entry'!BU20</f>
        <v>0</v>
      </c>
      <c r="BX18" s="585">
        <f>'Marks Entry'!BV20</f>
        <v>0</v>
      </c>
      <c r="BY18" s="584">
        <f>'Marks Entry'!BW20</f>
        <v>0</v>
      </c>
      <c r="BZ18" s="584">
        <f>'Marks Entry'!BX20</f>
        <v>0</v>
      </c>
      <c r="CA18" s="586">
        <f>'Marks Entry'!BY20</f>
        <v>0</v>
      </c>
      <c r="CB18" s="584">
        <f>'Marks Entry'!BZ20</f>
        <v>0</v>
      </c>
      <c r="CC18" s="584">
        <f>'Marks Entry'!CA20</f>
        <v>0</v>
      </c>
      <c r="CD18" s="586">
        <f>'Marks Entry'!CB20</f>
        <v>0</v>
      </c>
      <c r="CE18" s="587">
        <f>'Marks Entry'!CC20</f>
        <v>0</v>
      </c>
      <c r="CF18" s="584">
        <f>'Marks Entry'!CD20</f>
        <v>0</v>
      </c>
      <c r="CG18" s="584">
        <f>'Marks Entry'!CE20</f>
        <v>0</v>
      </c>
      <c r="CH18" s="587">
        <f>'Marks Entry'!CF20</f>
        <v>0</v>
      </c>
      <c r="CI18" s="588">
        <f t="shared" si="3"/>
        <v>0</v>
      </c>
      <c r="CJ18" s="584">
        <f>'Marks Entry'!CG20</f>
        <v>0</v>
      </c>
      <c r="CK18" s="584">
        <f>'Marks Entry'!CH20</f>
        <v>0</v>
      </c>
      <c r="CL18" s="587">
        <f>'Marks Entry'!CI20</f>
        <v>0</v>
      </c>
      <c r="CM18" s="593">
        <f>'Marks Entry'!CJ20</f>
        <v>0</v>
      </c>
      <c r="CN18" s="589">
        <f>'Marks Entry'!CK20</f>
        <v>0</v>
      </c>
      <c r="CO18" s="589" t="str">
        <f>'Marks Entry'!CL20</f>
        <v>E</v>
      </c>
      <c r="CP18" s="590" t="str">
        <f>'Marks Entry'!CM20</f>
        <v>E</v>
      </c>
      <c r="CQ18" s="583">
        <f>'Marks Entry'!CN20</f>
        <v>0</v>
      </c>
      <c r="CR18" s="584">
        <f>'Marks Entry'!CO20</f>
        <v>0</v>
      </c>
      <c r="CS18" s="585">
        <f>'Marks Entry'!CP20</f>
        <v>0</v>
      </c>
      <c r="CT18" s="584">
        <f>'Marks Entry'!CQ20</f>
        <v>0</v>
      </c>
      <c r="CU18" s="584">
        <f>'Marks Entry'!CR20</f>
        <v>0</v>
      </c>
      <c r="CV18" s="586">
        <f>'Marks Entry'!CS20</f>
        <v>0</v>
      </c>
      <c r="CW18" s="584">
        <f>'Marks Entry'!CT20</f>
        <v>0</v>
      </c>
      <c r="CX18" s="584">
        <f>'Marks Entry'!CU20</f>
        <v>0</v>
      </c>
      <c r="CY18" s="586">
        <f>'Marks Entry'!CV20</f>
        <v>0</v>
      </c>
      <c r="CZ18" s="587">
        <f>'Marks Entry'!CW20</f>
        <v>0</v>
      </c>
      <c r="DA18" s="584">
        <f>'Marks Entry'!CX20</f>
        <v>0</v>
      </c>
      <c r="DB18" s="584">
        <f>'Marks Entry'!CY20</f>
        <v>0</v>
      </c>
      <c r="DC18" s="587">
        <f>'Marks Entry'!CZ20</f>
        <v>0</v>
      </c>
      <c r="DD18" s="588">
        <f t="shared" si="4"/>
        <v>0</v>
      </c>
      <c r="DE18" s="584">
        <f>'Marks Entry'!DA20</f>
        <v>0</v>
      </c>
      <c r="DF18" s="584">
        <f>'Marks Entry'!DB20</f>
        <v>0</v>
      </c>
      <c r="DG18" s="587">
        <f>'Marks Entry'!DC20</f>
        <v>0</v>
      </c>
      <c r="DH18" s="593">
        <f>'Marks Entry'!DD20</f>
        <v>0</v>
      </c>
      <c r="DI18" s="589">
        <f>'Marks Entry'!DE20</f>
        <v>0</v>
      </c>
      <c r="DJ18" s="589" t="str">
        <f>'Marks Entry'!DF20</f>
        <v>E</v>
      </c>
      <c r="DK18" s="590" t="str">
        <f>'Marks Entry'!DG20</f>
        <v>E</v>
      </c>
      <c r="DL18" s="583">
        <f>'Marks Entry'!DH20</f>
        <v>0</v>
      </c>
      <c r="DM18" s="584">
        <f>'Marks Entry'!DI20</f>
        <v>0</v>
      </c>
      <c r="DN18" s="585">
        <f>'Marks Entry'!DJ20</f>
        <v>0</v>
      </c>
      <c r="DO18" s="584">
        <f>'Marks Entry'!DK20</f>
        <v>0</v>
      </c>
      <c r="DP18" s="584">
        <f>'Marks Entry'!DL20</f>
        <v>0</v>
      </c>
      <c r="DQ18" s="586">
        <f>'Marks Entry'!DM20</f>
        <v>0</v>
      </c>
      <c r="DR18" s="584">
        <f>'Marks Entry'!DN20</f>
        <v>0</v>
      </c>
      <c r="DS18" s="584">
        <f>'Marks Entry'!DO20</f>
        <v>0</v>
      </c>
      <c r="DT18" s="586">
        <f>'Marks Entry'!DP20</f>
        <v>0</v>
      </c>
      <c r="DU18" s="587">
        <f>'Marks Entry'!DQ20</f>
        <v>0</v>
      </c>
      <c r="DV18" s="584">
        <f>'Marks Entry'!DR20</f>
        <v>0</v>
      </c>
      <c r="DW18" s="584">
        <f>'Marks Entry'!DS20</f>
        <v>0</v>
      </c>
      <c r="DX18" s="587">
        <f>'Marks Entry'!DT20</f>
        <v>0</v>
      </c>
      <c r="DY18" s="588">
        <f t="shared" si="5"/>
        <v>0</v>
      </c>
      <c r="DZ18" s="584">
        <f>'Marks Entry'!DU20</f>
        <v>0</v>
      </c>
      <c r="EA18" s="584">
        <f>'Marks Entry'!DV20</f>
        <v>0</v>
      </c>
      <c r="EB18" s="587">
        <f>'Marks Entry'!DW20</f>
        <v>0</v>
      </c>
      <c r="EC18" s="593">
        <f>'Marks Entry'!DX20</f>
        <v>0</v>
      </c>
      <c r="ED18" s="589">
        <f>'Marks Entry'!DY20</f>
        <v>0</v>
      </c>
      <c r="EE18" s="589" t="str">
        <f>'Marks Entry'!DZ20</f>
        <v>E</v>
      </c>
      <c r="EF18" s="590" t="str">
        <f>'Marks Entry'!EA20</f>
        <v>E</v>
      </c>
      <c r="EG18" s="583">
        <f>'Marks Entry'!EB20</f>
        <v>0</v>
      </c>
      <c r="EH18" s="584">
        <f>'Marks Entry'!EC20</f>
        <v>0</v>
      </c>
      <c r="EI18" s="584">
        <f>'Marks Entry'!ED20</f>
        <v>0</v>
      </c>
      <c r="EJ18" s="584">
        <f>'Marks Entry'!EE20</f>
        <v>0</v>
      </c>
      <c r="EK18" s="584">
        <f>'Marks Entry'!EF20</f>
        <v>0</v>
      </c>
      <c r="EL18" s="591">
        <f>'Marks Entry'!EG20</f>
        <v>0</v>
      </c>
      <c r="EM18" s="592" t="str">
        <f>'Marks Entry'!EJ20</f>
        <v>E</v>
      </c>
      <c r="EN18" s="583">
        <f>'Marks Entry'!EK20</f>
        <v>0</v>
      </c>
      <c r="EO18" s="584">
        <f>'Marks Entry'!EL20</f>
        <v>0</v>
      </c>
      <c r="EP18" s="584">
        <f>'Marks Entry'!EM20</f>
        <v>0</v>
      </c>
      <c r="EQ18" s="584">
        <f>'Marks Entry'!EN20</f>
        <v>0</v>
      </c>
      <c r="ER18" s="584">
        <f>'Marks Entry'!EO20</f>
        <v>0</v>
      </c>
      <c r="ES18" s="587">
        <f>'Marks Entry'!EP20</f>
        <v>0</v>
      </c>
      <c r="ET18" s="592" t="str">
        <f>'Marks Entry'!ES20</f>
        <v>E</v>
      </c>
      <c r="EU18" s="583">
        <f>'Marks Entry'!ET20</f>
        <v>0</v>
      </c>
      <c r="EV18" s="584">
        <f>'Marks Entry'!EU20</f>
        <v>0</v>
      </c>
      <c r="EW18" s="584">
        <f>'Marks Entry'!EV20</f>
        <v>0</v>
      </c>
      <c r="EX18" s="584">
        <f>'Marks Entry'!EW20</f>
        <v>0</v>
      </c>
      <c r="EY18" s="584">
        <f>'Marks Entry'!EX20</f>
        <v>0</v>
      </c>
      <c r="EZ18" s="587">
        <f>'Marks Entry'!EY20</f>
        <v>0</v>
      </c>
      <c r="FA18" s="592" t="str">
        <f>'Marks Entry'!FB20</f>
        <v>E</v>
      </c>
      <c r="FB18" s="222">
        <f>'Marks Entry'!FC20</f>
        <v>0</v>
      </c>
      <c r="FC18" s="223">
        <f>'Marks Entry'!FD20</f>
        <v>0</v>
      </c>
      <c r="FD18" s="224" t="str">
        <f>'Marks Entry'!FE20</f>
        <v/>
      </c>
      <c r="FE18" s="222">
        <f>'Marks Entry'!FF20</f>
        <v>1200</v>
      </c>
      <c r="FF18" s="223">
        <f>'Marks Entry'!FG20</f>
        <v>0</v>
      </c>
      <c r="FG18" s="225">
        <f>'Marks Entry'!FH20</f>
        <v>0</v>
      </c>
      <c r="FH18" s="223" t="str">
        <f>IF(OR('Marks Entry'!FI20="First",'Marks Entry'!FI20="Second",'Marks Entry'!FI20="Third"),'Marks Entry'!FI20,"")</f>
        <v/>
      </c>
      <c r="FI18" s="223" t="str">
        <f>'Marks Entry'!FJ20</f>
        <v/>
      </c>
      <c r="FJ18" s="540" t="str">
        <f>'Marks Entry'!FK20</f>
        <v>PROMOTED</v>
      </c>
      <c r="FK18" s="113" t="str">
        <f>'Marks Entry'!FL20</f>
        <v/>
      </c>
      <c r="FL18" s="115" t="str">
        <f>'Marks Entry'!FM20</f>
        <v/>
      </c>
      <c r="FM18" s="116" t="str">
        <f>'Marks Entry'!FO20</f>
        <v>E</v>
      </c>
      <c r="FN18" s="1426"/>
      <c r="FO18" s="563">
        <f t="shared" si="6"/>
        <v>0</v>
      </c>
      <c r="FP18" s="673">
        <f t="shared" si="7"/>
        <v>0</v>
      </c>
      <c r="FQ18" s="673">
        <f t="shared" si="8"/>
        <v>0</v>
      </c>
      <c r="FR18" s="668"/>
      <c r="FS18" s="570">
        <f t="shared" si="9"/>
        <v>0</v>
      </c>
      <c r="FT18" s="681">
        <f t="shared" si="10"/>
        <v>0</v>
      </c>
      <c r="FU18" s="681">
        <f t="shared" si="11"/>
        <v>0</v>
      </c>
      <c r="FV18" s="682"/>
      <c r="FW18" s="563">
        <f t="shared" si="12"/>
        <v>0</v>
      </c>
      <c r="FX18" s="673">
        <f t="shared" si="13"/>
        <v>0</v>
      </c>
      <c r="FY18" s="673">
        <f t="shared" si="14"/>
        <v>0</v>
      </c>
      <c r="FZ18" s="668"/>
      <c r="GA18" s="570">
        <f t="shared" si="15"/>
        <v>0</v>
      </c>
      <c r="GB18" s="681">
        <f t="shared" si="16"/>
        <v>0</v>
      </c>
      <c r="GC18" s="681">
        <f t="shared" si="17"/>
        <v>0</v>
      </c>
      <c r="GD18" s="682"/>
      <c r="GE18" s="563">
        <f t="shared" si="18"/>
        <v>0</v>
      </c>
      <c r="GF18" s="673">
        <f t="shared" si="19"/>
        <v>0</v>
      </c>
      <c r="GG18" s="673">
        <f t="shared" si="20"/>
        <v>0</v>
      </c>
      <c r="GH18" s="668"/>
      <c r="GI18" s="570">
        <f t="shared" si="21"/>
        <v>0</v>
      </c>
      <c r="GJ18" s="681">
        <f t="shared" si="22"/>
        <v>0</v>
      </c>
      <c r="GK18" s="681">
        <f t="shared" si="23"/>
        <v>0</v>
      </c>
      <c r="GL18" s="682"/>
      <c r="GM18" s="563">
        <f t="shared" si="24"/>
        <v>0</v>
      </c>
      <c r="GN18" s="564" t="str">
        <f t="shared" si="24"/>
        <v>E</v>
      </c>
      <c r="GO18" s="570">
        <f t="shared" si="25"/>
        <v>0</v>
      </c>
      <c r="GP18" s="571" t="str">
        <f t="shared" si="25"/>
        <v>E</v>
      </c>
      <c r="GQ18" s="563">
        <f t="shared" si="26"/>
        <v>0</v>
      </c>
      <c r="GR18" s="572" t="str">
        <f t="shared" si="26"/>
        <v>E</v>
      </c>
      <c r="GS18" s="1426"/>
    </row>
    <row r="19" spans="1:201" s="117" customFormat="1" ht="17.25" customHeight="1">
      <c r="A19" s="1427"/>
      <c r="B19" s="112">
        <f t="shared" si="27"/>
        <v>13</v>
      </c>
      <c r="C19" s="113">
        <f>'Marks Entry'!D21</f>
        <v>0</v>
      </c>
      <c r="D19" s="113">
        <f>'Marks Entry'!E21</f>
        <v>0</v>
      </c>
      <c r="E19" s="113">
        <f>'Marks Entry'!F21</f>
        <v>0</v>
      </c>
      <c r="F19" s="113">
        <f>'Marks Entry'!G21</f>
        <v>913</v>
      </c>
      <c r="G19" s="113">
        <f>'Marks Entry'!H21</f>
        <v>0</v>
      </c>
      <c r="H19" s="113">
        <f>'Marks Entry'!I21</f>
        <v>0</v>
      </c>
      <c r="I19" s="113">
        <f>'Marks Entry'!J21</f>
        <v>0</v>
      </c>
      <c r="J19" s="114">
        <f>'Marks Entry'!K21</f>
        <v>0</v>
      </c>
      <c r="K19" s="583">
        <f>'Marks Entry'!L21</f>
        <v>0</v>
      </c>
      <c r="L19" s="584">
        <f>'Marks Entry'!M21</f>
        <v>0</v>
      </c>
      <c r="M19" s="585">
        <f>'Marks Entry'!N21</f>
        <v>0</v>
      </c>
      <c r="N19" s="584">
        <f>'Marks Entry'!O21</f>
        <v>0</v>
      </c>
      <c r="O19" s="584">
        <f>'Marks Entry'!P21</f>
        <v>0</v>
      </c>
      <c r="P19" s="586">
        <f>'Marks Entry'!Q21</f>
        <v>0</v>
      </c>
      <c r="Q19" s="584">
        <f>'Marks Entry'!R21</f>
        <v>0</v>
      </c>
      <c r="R19" s="584">
        <f>'Marks Entry'!S21</f>
        <v>0</v>
      </c>
      <c r="S19" s="586">
        <f>'Marks Entry'!T21</f>
        <v>0</v>
      </c>
      <c r="T19" s="587">
        <f>'Marks Entry'!U21</f>
        <v>0</v>
      </c>
      <c r="U19" s="584">
        <f>'Marks Entry'!V21</f>
        <v>0</v>
      </c>
      <c r="V19" s="584">
        <f>'Marks Entry'!W21</f>
        <v>0</v>
      </c>
      <c r="W19" s="587">
        <f>'Marks Entry'!X21</f>
        <v>0</v>
      </c>
      <c r="X19" s="588">
        <f t="shared" si="0"/>
        <v>0</v>
      </c>
      <c r="Y19" s="584">
        <f>'Marks Entry'!Y21</f>
        <v>0</v>
      </c>
      <c r="Z19" s="584">
        <f>'Marks Entry'!Z21</f>
        <v>0</v>
      </c>
      <c r="AA19" s="587">
        <f>'Marks Entry'!AA21</f>
        <v>0</v>
      </c>
      <c r="AB19" s="593">
        <f>'Marks Entry'!AB21</f>
        <v>0</v>
      </c>
      <c r="AC19" s="589">
        <f>'Marks Entry'!AC21</f>
        <v>0</v>
      </c>
      <c r="AD19" s="589" t="str">
        <f>'Marks Entry'!AD21</f>
        <v>E</v>
      </c>
      <c r="AE19" s="590" t="str">
        <f>'Marks Entry'!AE21</f>
        <v>E</v>
      </c>
      <c r="AF19" s="583">
        <f>'Marks Entry'!AF21</f>
        <v>0</v>
      </c>
      <c r="AG19" s="584">
        <f>'Marks Entry'!AG21</f>
        <v>0</v>
      </c>
      <c r="AH19" s="585">
        <f>'Marks Entry'!AH21</f>
        <v>0</v>
      </c>
      <c r="AI19" s="584">
        <f>'Marks Entry'!AI21</f>
        <v>0</v>
      </c>
      <c r="AJ19" s="584">
        <f>'Marks Entry'!AJ21</f>
        <v>0</v>
      </c>
      <c r="AK19" s="586">
        <f>'Marks Entry'!AK21</f>
        <v>0</v>
      </c>
      <c r="AL19" s="584">
        <f>'Marks Entry'!AL21</f>
        <v>0</v>
      </c>
      <c r="AM19" s="584">
        <f>'Marks Entry'!AM21</f>
        <v>0</v>
      </c>
      <c r="AN19" s="586">
        <f>'Marks Entry'!AN21</f>
        <v>0</v>
      </c>
      <c r="AO19" s="587">
        <f>'Marks Entry'!AO21</f>
        <v>0</v>
      </c>
      <c r="AP19" s="584">
        <f>'Marks Entry'!AP21</f>
        <v>0</v>
      </c>
      <c r="AQ19" s="584">
        <f>'Marks Entry'!AQ21</f>
        <v>0</v>
      </c>
      <c r="AR19" s="587">
        <f>'Marks Entry'!AR21</f>
        <v>0</v>
      </c>
      <c r="AS19" s="588">
        <f t="shared" si="1"/>
        <v>0</v>
      </c>
      <c r="AT19" s="584">
        <f>'Marks Entry'!AS21</f>
        <v>0</v>
      </c>
      <c r="AU19" s="584">
        <f>'Marks Entry'!AT21</f>
        <v>0</v>
      </c>
      <c r="AV19" s="587">
        <f>'Marks Entry'!AU21</f>
        <v>0</v>
      </c>
      <c r="AW19" s="593">
        <f>'Marks Entry'!AV21</f>
        <v>0</v>
      </c>
      <c r="AX19" s="589">
        <f>'Marks Entry'!AW21</f>
        <v>0</v>
      </c>
      <c r="AY19" s="589" t="str">
        <f>'Marks Entry'!AX21</f>
        <v>E</v>
      </c>
      <c r="AZ19" s="590" t="str">
        <f>'Marks Entry'!AY21</f>
        <v>E</v>
      </c>
      <c r="BA19" s="583">
        <f>'Marks Entry'!AZ21</f>
        <v>0</v>
      </c>
      <c r="BB19" s="584">
        <f>'Marks Entry'!BA21</f>
        <v>0</v>
      </c>
      <c r="BC19" s="585">
        <f>'Marks Entry'!BB21</f>
        <v>0</v>
      </c>
      <c r="BD19" s="584">
        <f>'Marks Entry'!BC21</f>
        <v>0</v>
      </c>
      <c r="BE19" s="584">
        <f>'Marks Entry'!BD21</f>
        <v>0</v>
      </c>
      <c r="BF19" s="586">
        <f>'Marks Entry'!BE21</f>
        <v>0</v>
      </c>
      <c r="BG19" s="584">
        <f>'Marks Entry'!BF21</f>
        <v>0</v>
      </c>
      <c r="BH19" s="584">
        <f>'Marks Entry'!BG21</f>
        <v>0</v>
      </c>
      <c r="BI19" s="586">
        <f>'Marks Entry'!BH21</f>
        <v>0</v>
      </c>
      <c r="BJ19" s="587">
        <f>'Marks Entry'!BI21</f>
        <v>0</v>
      </c>
      <c r="BK19" s="584">
        <f>'Marks Entry'!BJ21</f>
        <v>0</v>
      </c>
      <c r="BL19" s="584">
        <f>'Marks Entry'!BK21</f>
        <v>0</v>
      </c>
      <c r="BM19" s="587">
        <f>'Marks Entry'!BL21</f>
        <v>0</v>
      </c>
      <c r="BN19" s="588">
        <f t="shared" si="2"/>
        <v>0</v>
      </c>
      <c r="BO19" s="584">
        <f>'Marks Entry'!BM21</f>
        <v>0</v>
      </c>
      <c r="BP19" s="584">
        <f>'Marks Entry'!BN21</f>
        <v>0</v>
      </c>
      <c r="BQ19" s="587">
        <f>'Marks Entry'!BO21</f>
        <v>0</v>
      </c>
      <c r="BR19" s="593">
        <f>'Marks Entry'!BP21</f>
        <v>0</v>
      </c>
      <c r="BS19" s="589">
        <f>'Marks Entry'!BQ21</f>
        <v>0</v>
      </c>
      <c r="BT19" s="589" t="str">
        <f>'Marks Entry'!BR21</f>
        <v>E</v>
      </c>
      <c r="BU19" s="590" t="str">
        <f>'Marks Entry'!BS21</f>
        <v>E</v>
      </c>
      <c r="BV19" s="583">
        <f>'Marks Entry'!BT21</f>
        <v>0</v>
      </c>
      <c r="BW19" s="584">
        <f>'Marks Entry'!BU21</f>
        <v>0</v>
      </c>
      <c r="BX19" s="585">
        <f>'Marks Entry'!BV21</f>
        <v>0</v>
      </c>
      <c r="BY19" s="584">
        <f>'Marks Entry'!BW21</f>
        <v>0</v>
      </c>
      <c r="BZ19" s="584">
        <f>'Marks Entry'!BX21</f>
        <v>0</v>
      </c>
      <c r="CA19" s="586">
        <f>'Marks Entry'!BY21</f>
        <v>0</v>
      </c>
      <c r="CB19" s="584">
        <f>'Marks Entry'!BZ21</f>
        <v>0</v>
      </c>
      <c r="CC19" s="584">
        <f>'Marks Entry'!CA21</f>
        <v>0</v>
      </c>
      <c r="CD19" s="586">
        <f>'Marks Entry'!CB21</f>
        <v>0</v>
      </c>
      <c r="CE19" s="587">
        <f>'Marks Entry'!CC21</f>
        <v>0</v>
      </c>
      <c r="CF19" s="584">
        <f>'Marks Entry'!CD21</f>
        <v>0</v>
      </c>
      <c r="CG19" s="584">
        <f>'Marks Entry'!CE21</f>
        <v>0</v>
      </c>
      <c r="CH19" s="587">
        <f>'Marks Entry'!CF21</f>
        <v>0</v>
      </c>
      <c r="CI19" s="588">
        <f t="shared" si="3"/>
        <v>0</v>
      </c>
      <c r="CJ19" s="584">
        <f>'Marks Entry'!CG21</f>
        <v>0</v>
      </c>
      <c r="CK19" s="584">
        <f>'Marks Entry'!CH21</f>
        <v>0</v>
      </c>
      <c r="CL19" s="587">
        <f>'Marks Entry'!CI21</f>
        <v>0</v>
      </c>
      <c r="CM19" s="593">
        <f>'Marks Entry'!CJ21</f>
        <v>0</v>
      </c>
      <c r="CN19" s="589">
        <f>'Marks Entry'!CK21</f>
        <v>0</v>
      </c>
      <c r="CO19" s="589" t="str">
        <f>'Marks Entry'!CL21</f>
        <v>E</v>
      </c>
      <c r="CP19" s="590" t="str">
        <f>'Marks Entry'!CM21</f>
        <v>E</v>
      </c>
      <c r="CQ19" s="583">
        <f>'Marks Entry'!CN21</f>
        <v>0</v>
      </c>
      <c r="CR19" s="584">
        <f>'Marks Entry'!CO21</f>
        <v>0</v>
      </c>
      <c r="CS19" s="585">
        <f>'Marks Entry'!CP21</f>
        <v>0</v>
      </c>
      <c r="CT19" s="584">
        <f>'Marks Entry'!CQ21</f>
        <v>0</v>
      </c>
      <c r="CU19" s="584">
        <f>'Marks Entry'!CR21</f>
        <v>0</v>
      </c>
      <c r="CV19" s="586">
        <f>'Marks Entry'!CS21</f>
        <v>0</v>
      </c>
      <c r="CW19" s="584">
        <f>'Marks Entry'!CT21</f>
        <v>0</v>
      </c>
      <c r="CX19" s="584">
        <f>'Marks Entry'!CU21</f>
        <v>0</v>
      </c>
      <c r="CY19" s="586">
        <f>'Marks Entry'!CV21</f>
        <v>0</v>
      </c>
      <c r="CZ19" s="587">
        <f>'Marks Entry'!CW21</f>
        <v>0</v>
      </c>
      <c r="DA19" s="584">
        <f>'Marks Entry'!CX21</f>
        <v>0</v>
      </c>
      <c r="DB19" s="584">
        <f>'Marks Entry'!CY21</f>
        <v>0</v>
      </c>
      <c r="DC19" s="587">
        <f>'Marks Entry'!CZ21</f>
        <v>0</v>
      </c>
      <c r="DD19" s="588">
        <f t="shared" si="4"/>
        <v>0</v>
      </c>
      <c r="DE19" s="584">
        <f>'Marks Entry'!DA21</f>
        <v>0</v>
      </c>
      <c r="DF19" s="584">
        <f>'Marks Entry'!DB21</f>
        <v>0</v>
      </c>
      <c r="DG19" s="587">
        <f>'Marks Entry'!DC21</f>
        <v>0</v>
      </c>
      <c r="DH19" s="593">
        <f>'Marks Entry'!DD21</f>
        <v>0</v>
      </c>
      <c r="DI19" s="589">
        <f>'Marks Entry'!DE21</f>
        <v>0</v>
      </c>
      <c r="DJ19" s="589" t="str">
        <f>'Marks Entry'!DF21</f>
        <v>E</v>
      </c>
      <c r="DK19" s="590" t="str">
        <f>'Marks Entry'!DG21</f>
        <v>E</v>
      </c>
      <c r="DL19" s="583">
        <f>'Marks Entry'!DH21</f>
        <v>0</v>
      </c>
      <c r="DM19" s="584">
        <f>'Marks Entry'!DI21</f>
        <v>0</v>
      </c>
      <c r="DN19" s="585">
        <f>'Marks Entry'!DJ21</f>
        <v>0</v>
      </c>
      <c r="DO19" s="584">
        <f>'Marks Entry'!DK21</f>
        <v>0</v>
      </c>
      <c r="DP19" s="584">
        <f>'Marks Entry'!DL21</f>
        <v>0</v>
      </c>
      <c r="DQ19" s="586">
        <f>'Marks Entry'!DM21</f>
        <v>0</v>
      </c>
      <c r="DR19" s="584">
        <f>'Marks Entry'!DN21</f>
        <v>0</v>
      </c>
      <c r="DS19" s="584">
        <f>'Marks Entry'!DO21</f>
        <v>0</v>
      </c>
      <c r="DT19" s="586">
        <f>'Marks Entry'!DP21</f>
        <v>0</v>
      </c>
      <c r="DU19" s="587">
        <f>'Marks Entry'!DQ21</f>
        <v>0</v>
      </c>
      <c r="DV19" s="584">
        <f>'Marks Entry'!DR21</f>
        <v>0</v>
      </c>
      <c r="DW19" s="584">
        <f>'Marks Entry'!DS21</f>
        <v>0</v>
      </c>
      <c r="DX19" s="587">
        <f>'Marks Entry'!DT21</f>
        <v>0</v>
      </c>
      <c r="DY19" s="588">
        <f t="shared" si="5"/>
        <v>0</v>
      </c>
      <c r="DZ19" s="584">
        <f>'Marks Entry'!DU21</f>
        <v>0</v>
      </c>
      <c r="EA19" s="584">
        <f>'Marks Entry'!DV21</f>
        <v>0</v>
      </c>
      <c r="EB19" s="587">
        <f>'Marks Entry'!DW21</f>
        <v>0</v>
      </c>
      <c r="EC19" s="593">
        <f>'Marks Entry'!DX21</f>
        <v>0</v>
      </c>
      <c r="ED19" s="589">
        <f>'Marks Entry'!DY21</f>
        <v>0</v>
      </c>
      <c r="EE19" s="589" t="str">
        <f>'Marks Entry'!DZ21</f>
        <v>E</v>
      </c>
      <c r="EF19" s="590" t="str">
        <f>'Marks Entry'!EA21</f>
        <v>E</v>
      </c>
      <c r="EG19" s="583">
        <f>'Marks Entry'!EB21</f>
        <v>0</v>
      </c>
      <c r="EH19" s="584">
        <f>'Marks Entry'!EC21</f>
        <v>0</v>
      </c>
      <c r="EI19" s="584">
        <f>'Marks Entry'!ED21</f>
        <v>0</v>
      </c>
      <c r="EJ19" s="584">
        <f>'Marks Entry'!EE21</f>
        <v>0</v>
      </c>
      <c r="EK19" s="584">
        <f>'Marks Entry'!EF21</f>
        <v>0</v>
      </c>
      <c r="EL19" s="591">
        <f>'Marks Entry'!EG21</f>
        <v>0</v>
      </c>
      <c r="EM19" s="592" t="str">
        <f>'Marks Entry'!EJ21</f>
        <v>E</v>
      </c>
      <c r="EN19" s="583">
        <f>'Marks Entry'!EK21</f>
        <v>0</v>
      </c>
      <c r="EO19" s="584">
        <f>'Marks Entry'!EL21</f>
        <v>0</v>
      </c>
      <c r="EP19" s="584">
        <f>'Marks Entry'!EM21</f>
        <v>0</v>
      </c>
      <c r="EQ19" s="584">
        <f>'Marks Entry'!EN21</f>
        <v>0</v>
      </c>
      <c r="ER19" s="584">
        <f>'Marks Entry'!EO21</f>
        <v>0</v>
      </c>
      <c r="ES19" s="587">
        <f>'Marks Entry'!EP21</f>
        <v>0</v>
      </c>
      <c r="ET19" s="592" t="str">
        <f>'Marks Entry'!ES21</f>
        <v>E</v>
      </c>
      <c r="EU19" s="583">
        <f>'Marks Entry'!ET21</f>
        <v>0</v>
      </c>
      <c r="EV19" s="584">
        <f>'Marks Entry'!EU21</f>
        <v>0</v>
      </c>
      <c r="EW19" s="584">
        <f>'Marks Entry'!EV21</f>
        <v>0</v>
      </c>
      <c r="EX19" s="584">
        <f>'Marks Entry'!EW21</f>
        <v>0</v>
      </c>
      <c r="EY19" s="584">
        <f>'Marks Entry'!EX21</f>
        <v>0</v>
      </c>
      <c r="EZ19" s="587">
        <f>'Marks Entry'!EY21</f>
        <v>0</v>
      </c>
      <c r="FA19" s="592" t="str">
        <f>'Marks Entry'!FB21</f>
        <v>E</v>
      </c>
      <c r="FB19" s="222">
        <f>'Marks Entry'!FC21</f>
        <v>0</v>
      </c>
      <c r="FC19" s="223">
        <f>'Marks Entry'!FD21</f>
        <v>0</v>
      </c>
      <c r="FD19" s="224" t="str">
        <f>'Marks Entry'!FE21</f>
        <v/>
      </c>
      <c r="FE19" s="222">
        <f>'Marks Entry'!FF21</f>
        <v>1200</v>
      </c>
      <c r="FF19" s="223">
        <f>'Marks Entry'!FG21</f>
        <v>0</v>
      </c>
      <c r="FG19" s="225">
        <f>'Marks Entry'!FH21</f>
        <v>0</v>
      </c>
      <c r="FH19" s="223" t="str">
        <f>IF(OR('Marks Entry'!FI21="First",'Marks Entry'!FI21="Second",'Marks Entry'!FI21="Third"),'Marks Entry'!FI21,"")</f>
        <v/>
      </c>
      <c r="FI19" s="223" t="str">
        <f>'Marks Entry'!FJ21</f>
        <v/>
      </c>
      <c r="FJ19" s="540" t="str">
        <f>'Marks Entry'!FK21</f>
        <v>PROMOTED</v>
      </c>
      <c r="FK19" s="113" t="str">
        <f>'Marks Entry'!FL21</f>
        <v/>
      </c>
      <c r="FL19" s="115" t="str">
        <f>'Marks Entry'!FM21</f>
        <v/>
      </c>
      <c r="FM19" s="116" t="str">
        <f>'Marks Entry'!FO21</f>
        <v>E</v>
      </c>
      <c r="FN19" s="1426"/>
      <c r="FO19" s="563">
        <f t="shared" si="6"/>
        <v>0</v>
      </c>
      <c r="FP19" s="673">
        <f t="shared" si="7"/>
        <v>0</v>
      </c>
      <c r="FQ19" s="673">
        <f t="shared" si="8"/>
        <v>0</v>
      </c>
      <c r="FR19" s="668"/>
      <c r="FS19" s="570">
        <f t="shared" si="9"/>
        <v>0</v>
      </c>
      <c r="FT19" s="681">
        <f t="shared" si="10"/>
        <v>0</v>
      </c>
      <c r="FU19" s="681">
        <f t="shared" si="11"/>
        <v>0</v>
      </c>
      <c r="FV19" s="682"/>
      <c r="FW19" s="563">
        <f t="shared" si="12"/>
        <v>0</v>
      </c>
      <c r="FX19" s="673">
        <f t="shared" si="13"/>
        <v>0</v>
      </c>
      <c r="FY19" s="673">
        <f t="shared" si="14"/>
        <v>0</v>
      </c>
      <c r="FZ19" s="668"/>
      <c r="GA19" s="570">
        <f t="shared" si="15"/>
        <v>0</v>
      </c>
      <c r="GB19" s="681">
        <f t="shared" si="16"/>
        <v>0</v>
      </c>
      <c r="GC19" s="681">
        <f t="shared" si="17"/>
        <v>0</v>
      </c>
      <c r="GD19" s="682"/>
      <c r="GE19" s="563">
        <f t="shared" si="18"/>
        <v>0</v>
      </c>
      <c r="GF19" s="673">
        <f t="shared" si="19"/>
        <v>0</v>
      </c>
      <c r="GG19" s="673">
        <f t="shared" si="20"/>
        <v>0</v>
      </c>
      <c r="GH19" s="668"/>
      <c r="GI19" s="570">
        <f t="shared" si="21"/>
        <v>0</v>
      </c>
      <c r="GJ19" s="681">
        <f t="shared" si="22"/>
        <v>0</v>
      </c>
      <c r="GK19" s="681">
        <f t="shared" si="23"/>
        <v>0</v>
      </c>
      <c r="GL19" s="682"/>
      <c r="GM19" s="563">
        <f t="shared" si="24"/>
        <v>0</v>
      </c>
      <c r="GN19" s="564" t="str">
        <f t="shared" si="24"/>
        <v>E</v>
      </c>
      <c r="GO19" s="570">
        <f t="shared" si="25"/>
        <v>0</v>
      </c>
      <c r="GP19" s="571" t="str">
        <f t="shared" si="25"/>
        <v>E</v>
      </c>
      <c r="GQ19" s="563">
        <f t="shared" si="26"/>
        <v>0</v>
      </c>
      <c r="GR19" s="572" t="str">
        <f t="shared" si="26"/>
        <v>E</v>
      </c>
      <c r="GS19" s="1426"/>
    </row>
    <row r="20" spans="1:201" s="117" customFormat="1" ht="17.25" customHeight="1">
      <c r="A20" s="1427"/>
      <c r="B20" s="112">
        <f t="shared" si="27"/>
        <v>14</v>
      </c>
      <c r="C20" s="113">
        <f>'Marks Entry'!D22</f>
        <v>0</v>
      </c>
      <c r="D20" s="113">
        <f>'Marks Entry'!E22</f>
        <v>0</v>
      </c>
      <c r="E20" s="113">
        <f>'Marks Entry'!F22</f>
        <v>0</v>
      </c>
      <c r="F20" s="113">
        <f>'Marks Entry'!G22</f>
        <v>914</v>
      </c>
      <c r="G20" s="113">
        <f>'Marks Entry'!H22</f>
        <v>0</v>
      </c>
      <c r="H20" s="113">
        <f>'Marks Entry'!I22</f>
        <v>0</v>
      </c>
      <c r="I20" s="113">
        <f>'Marks Entry'!J22</f>
        <v>0</v>
      </c>
      <c r="J20" s="114">
        <f>'Marks Entry'!K22</f>
        <v>0</v>
      </c>
      <c r="K20" s="583">
        <f>'Marks Entry'!L22</f>
        <v>0</v>
      </c>
      <c r="L20" s="584">
        <f>'Marks Entry'!M22</f>
        <v>0</v>
      </c>
      <c r="M20" s="585">
        <f>'Marks Entry'!N22</f>
        <v>0</v>
      </c>
      <c r="N20" s="584">
        <f>'Marks Entry'!O22</f>
        <v>0</v>
      </c>
      <c r="O20" s="584">
        <f>'Marks Entry'!P22</f>
        <v>0</v>
      </c>
      <c r="P20" s="586">
        <f>'Marks Entry'!Q22</f>
        <v>0</v>
      </c>
      <c r="Q20" s="584">
        <f>'Marks Entry'!R22</f>
        <v>0</v>
      </c>
      <c r="R20" s="584">
        <f>'Marks Entry'!S22</f>
        <v>0</v>
      </c>
      <c r="S20" s="586">
        <f>'Marks Entry'!T22</f>
        <v>0</v>
      </c>
      <c r="T20" s="587">
        <f>'Marks Entry'!U22</f>
        <v>0</v>
      </c>
      <c r="U20" s="584">
        <f>'Marks Entry'!V22</f>
        <v>0</v>
      </c>
      <c r="V20" s="584">
        <f>'Marks Entry'!W22</f>
        <v>0</v>
      </c>
      <c r="W20" s="587">
        <f>'Marks Entry'!X22</f>
        <v>0</v>
      </c>
      <c r="X20" s="588">
        <f t="shared" si="0"/>
        <v>0</v>
      </c>
      <c r="Y20" s="584">
        <f>'Marks Entry'!Y22</f>
        <v>0</v>
      </c>
      <c r="Z20" s="584">
        <f>'Marks Entry'!Z22</f>
        <v>0</v>
      </c>
      <c r="AA20" s="587">
        <f>'Marks Entry'!AA22</f>
        <v>0</v>
      </c>
      <c r="AB20" s="593">
        <f>'Marks Entry'!AB22</f>
        <v>0</v>
      </c>
      <c r="AC20" s="589">
        <f>'Marks Entry'!AC22</f>
        <v>0</v>
      </c>
      <c r="AD20" s="589" t="str">
        <f>'Marks Entry'!AD22</f>
        <v>E</v>
      </c>
      <c r="AE20" s="590" t="str">
        <f>'Marks Entry'!AE22</f>
        <v>E</v>
      </c>
      <c r="AF20" s="583">
        <f>'Marks Entry'!AF22</f>
        <v>0</v>
      </c>
      <c r="AG20" s="584">
        <f>'Marks Entry'!AG22</f>
        <v>0</v>
      </c>
      <c r="AH20" s="585">
        <f>'Marks Entry'!AH22</f>
        <v>0</v>
      </c>
      <c r="AI20" s="584">
        <f>'Marks Entry'!AI22</f>
        <v>0</v>
      </c>
      <c r="AJ20" s="584">
        <f>'Marks Entry'!AJ22</f>
        <v>0</v>
      </c>
      <c r="AK20" s="586">
        <f>'Marks Entry'!AK22</f>
        <v>0</v>
      </c>
      <c r="AL20" s="584">
        <f>'Marks Entry'!AL22</f>
        <v>0</v>
      </c>
      <c r="AM20" s="584">
        <f>'Marks Entry'!AM22</f>
        <v>0</v>
      </c>
      <c r="AN20" s="586">
        <f>'Marks Entry'!AN22</f>
        <v>0</v>
      </c>
      <c r="AO20" s="587">
        <f>'Marks Entry'!AO22</f>
        <v>0</v>
      </c>
      <c r="AP20" s="584">
        <f>'Marks Entry'!AP22</f>
        <v>0</v>
      </c>
      <c r="AQ20" s="584">
        <f>'Marks Entry'!AQ22</f>
        <v>0</v>
      </c>
      <c r="AR20" s="587">
        <f>'Marks Entry'!AR22</f>
        <v>0</v>
      </c>
      <c r="AS20" s="588">
        <f t="shared" si="1"/>
        <v>0</v>
      </c>
      <c r="AT20" s="584">
        <f>'Marks Entry'!AS22</f>
        <v>0</v>
      </c>
      <c r="AU20" s="584">
        <f>'Marks Entry'!AT22</f>
        <v>0</v>
      </c>
      <c r="AV20" s="587">
        <f>'Marks Entry'!AU22</f>
        <v>0</v>
      </c>
      <c r="AW20" s="593">
        <f>'Marks Entry'!AV22</f>
        <v>0</v>
      </c>
      <c r="AX20" s="589">
        <f>'Marks Entry'!AW22</f>
        <v>0</v>
      </c>
      <c r="AY20" s="589" t="str">
        <f>'Marks Entry'!AX22</f>
        <v>E</v>
      </c>
      <c r="AZ20" s="590" t="str">
        <f>'Marks Entry'!AY22</f>
        <v>E</v>
      </c>
      <c r="BA20" s="583">
        <f>'Marks Entry'!AZ22</f>
        <v>0</v>
      </c>
      <c r="BB20" s="584">
        <f>'Marks Entry'!BA22</f>
        <v>0</v>
      </c>
      <c r="BC20" s="585">
        <f>'Marks Entry'!BB22</f>
        <v>0</v>
      </c>
      <c r="BD20" s="584">
        <f>'Marks Entry'!BC22</f>
        <v>0</v>
      </c>
      <c r="BE20" s="584">
        <f>'Marks Entry'!BD22</f>
        <v>0</v>
      </c>
      <c r="BF20" s="586">
        <f>'Marks Entry'!BE22</f>
        <v>0</v>
      </c>
      <c r="BG20" s="584">
        <f>'Marks Entry'!BF22</f>
        <v>0</v>
      </c>
      <c r="BH20" s="584">
        <f>'Marks Entry'!BG22</f>
        <v>0</v>
      </c>
      <c r="BI20" s="586">
        <f>'Marks Entry'!BH22</f>
        <v>0</v>
      </c>
      <c r="BJ20" s="587">
        <f>'Marks Entry'!BI22</f>
        <v>0</v>
      </c>
      <c r="BK20" s="584">
        <f>'Marks Entry'!BJ22</f>
        <v>0</v>
      </c>
      <c r="BL20" s="584">
        <f>'Marks Entry'!BK22</f>
        <v>0</v>
      </c>
      <c r="BM20" s="587">
        <f>'Marks Entry'!BL22</f>
        <v>0</v>
      </c>
      <c r="BN20" s="588">
        <f t="shared" si="2"/>
        <v>0</v>
      </c>
      <c r="BO20" s="584">
        <f>'Marks Entry'!BM22</f>
        <v>0</v>
      </c>
      <c r="BP20" s="584">
        <f>'Marks Entry'!BN22</f>
        <v>0</v>
      </c>
      <c r="BQ20" s="587">
        <f>'Marks Entry'!BO22</f>
        <v>0</v>
      </c>
      <c r="BR20" s="593">
        <f>'Marks Entry'!BP22</f>
        <v>0</v>
      </c>
      <c r="BS20" s="589">
        <f>'Marks Entry'!BQ22</f>
        <v>0</v>
      </c>
      <c r="BT20" s="589" t="str">
        <f>'Marks Entry'!BR22</f>
        <v>E</v>
      </c>
      <c r="BU20" s="590" t="str">
        <f>'Marks Entry'!BS22</f>
        <v>E</v>
      </c>
      <c r="BV20" s="583">
        <f>'Marks Entry'!BT22</f>
        <v>0</v>
      </c>
      <c r="BW20" s="584">
        <f>'Marks Entry'!BU22</f>
        <v>0</v>
      </c>
      <c r="BX20" s="585">
        <f>'Marks Entry'!BV22</f>
        <v>0</v>
      </c>
      <c r="BY20" s="584">
        <f>'Marks Entry'!BW22</f>
        <v>0</v>
      </c>
      <c r="BZ20" s="584">
        <f>'Marks Entry'!BX22</f>
        <v>0</v>
      </c>
      <c r="CA20" s="586">
        <f>'Marks Entry'!BY22</f>
        <v>0</v>
      </c>
      <c r="CB20" s="584">
        <f>'Marks Entry'!BZ22</f>
        <v>0</v>
      </c>
      <c r="CC20" s="584">
        <f>'Marks Entry'!CA22</f>
        <v>0</v>
      </c>
      <c r="CD20" s="586">
        <f>'Marks Entry'!CB22</f>
        <v>0</v>
      </c>
      <c r="CE20" s="587">
        <f>'Marks Entry'!CC22</f>
        <v>0</v>
      </c>
      <c r="CF20" s="584">
        <f>'Marks Entry'!CD22</f>
        <v>0</v>
      </c>
      <c r="CG20" s="584">
        <f>'Marks Entry'!CE22</f>
        <v>0</v>
      </c>
      <c r="CH20" s="587">
        <f>'Marks Entry'!CF22</f>
        <v>0</v>
      </c>
      <c r="CI20" s="588">
        <f t="shared" si="3"/>
        <v>0</v>
      </c>
      <c r="CJ20" s="584">
        <f>'Marks Entry'!CG22</f>
        <v>0</v>
      </c>
      <c r="CK20" s="584">
        <f>'Marks Entry'!CH22</f>
        <v>0</v>
      </c>
      <c r="CL20" s="587">
        <f>'Marks Entry'!CI22</f>
        <v>0</v>
      </c>
      <c r="CM20" s="593">
        <f>'Marks Entry'!CJ22</f>
        <v>0</v>
      </c>
      <c r="CN20" s="589">
        <f>'Marks Entry'!CK22</f>
        <v>0</v>
      </c>
      <c r="CO20" s="589" t="str">
        <f>'Marks Entry'!CL22</f>
        <v>E</v>
      </c>
      <c r="CP20" s="590" t="str">
        <f>'Marks Entry'!CM22</f>
        <v>E</v>
      </c>
      <c r="CQ20" s="583">
        <f>'Marks Entry'!CN22</f>
        <v>0</v>
      </c>
      <c r="CR20" s="584">
        <f>'Marks Entry'!CO22</f>
        <v>0</v>
      </c>
      <c r="CS20" s="585">
        <f>'Marks Entry'!CP22</f>
        <v>0</v>
      </c>
      <c r="CT20" s="584">
        <f>'Marks Entry'!CQ22</f>
        <v>0</v>
      </c>
      <c r="CU20" s="584">
        <f>'Marks Entry'!CR22</f>
        <v>0</v>
      </c>
      <c r="CV20" s="586">
        <f>'Marks Entry'!CS22</f>
        <v>0</v>
      </c>
      <c r="CW20" s="584">
        <f>'Marks Entry'!CT22</f>
        <v>0</v>
      </c>
      <c r="CX20" s="584">
        <f>'Marks Entry'!CU22</f>
        <v>0</v>
      </c>
      <c r="CY20" s="586">
        <f>'Marks Entry'!CV22</f>
        <v>0</v>
      </c>
      <c r="CZ20" s="587">
        <f>'Marks Entry'!CW22</f>
        <v>0</v>
      </c>
      <c r="DA20" s="584">
        <f>'Marks Entry'!CX22</f>
        <v>0</v>
      </c>
      <c r="DB20" s="584">
        <f>'Marks Entry'!CY22</f>
        <v>0</v>
      </c>
      <c r="DC20" s="587">
        <f>'Marks Entry'!CZ22</f>
        <v>0</v>
      </c>
      <c r="DD20" s="588">
        <f t="shared" si="4"/>
        <v>0</v>
      </c>
      <c r="DE20" s="584">
        <f>'Marks Entry'!DA22</f>
        <v>0</v>
      </c>
      <c r="DF20" s="584">
        <f>'Marks Entry'!DB22</f>
        <v>0</v>
      </c>
      <c r="DG20" s="587">
        <f>'Marks Entry'!DC22</f>
        <v>0</v>
      </c>
      <c r="DH20" s="593">
        <f>'Marks Entry'!DD22</f>
        <v>0</v>
      </c>
      <c r="DI20" s="589">
        <f>'Marks Entry'!DE22</f>
        <v>0</v>
      </c>
      <c r="DJ20" s="589" t="str">
        <f>'Marks Entry'!DF22</f>
        <v>E</v>
      </c>
      <c r="DK20" s="590" t="str">
        <f>'Marks Entry'!DG22</f>
        <v>E</v>
      </c>
      <c r="DL20" s="583">
        <f>'Marks Entry'!DH22</f>
        <v>0</v>
      </c>
      <c r="DM20" s="584">
        <f>'Marks Entry'!DI22</f>
        <v>0</v>
      </c>
      <c r="DN20" s="585">
        <f>'Marks Entry'!DJ22</f>
        <v>0</v>
      </c>
      <c r="DO20" s="584">
        <f>'Marks Entry'!DK22</f>
        <v>0</v>
      </c>
      <c r="DP20" s="584">
        <f>'Marks Entry'!DL22</f>
        <v>0</v>
      </c>
      <c r="DQ20" s="586">
        <f>'Marks Entry'!DM22</f>
        <v>0</v>
      </c>
      <c r="DR20" s="584">
        <f>'Marks Entry'!DN22</f>
        <v>0</v>
      </c>
      <c r="DS20" s="584">
        <f>'Marks Entry'!DO22</f>
        <v>0</v>
      </c>
      <c r="DT20" s="586">
        <f>'Marks Entry'!DP22</f>
        <v>0</v>
      </c>
      <c r="DU20" s="587">
        <f>'Marks Entry'!DQ22</f>
        <v>0</v>
      </c>
      <c r="DV20" s="584">
        <f>'Marks Entry'!DR22</f>
        <v>0</v>
      </c>
      <c r="DW20" s="584">
        <f>'Marks Entry'!DS22</f>
        <v>0</v>
      </c>
      <c r="DX20" s="587">
        <f>'Marks Entry'!DT22</f>
        <v>0</v>
      </c>
      <c r="DY20" s="588">
        <f t="shared" si="5"/>
        <v>0</v>
      </c>
      <c r="DZ20" s="584">
        <f>'Marks Entry'!DU22</f>
        <v>0</v>
      </c>
      <c r="EA20" s="584">
        <f>'Marks Entry'!DV22</f>
        <v>0</v>
      </c>
      <c r="EB20" s="587">
        <f>'Marks Entry'!DW22</f>
        <v>0</v>
      </c>
      <c r="EC20" s="593">
        <f>'Marks Entry'!DX22</f>
        <v>0</v>
      </c>
      <c r="ED20" s="589">
        <f>'Marks Entry'!DY22</f>
        <v>0</v>
      </c>
      <c r="EE20" s="589" t="str">
        <f>'Marks Entry'!DZ22</f>
        <v>E</v>
      </c>
      <c r="EF20" s="590" t="str">
        <f>'Marks Entry'!EA22</f>
        <v>E</v>
      </c>
      <c r="EG20" s="583">
        <f>'Marks Entry'!EB22</f>
        <v>0</v>
      </c>
      <c r="EH20" s="584">
        <f>'Marks Entry'!EC22</f>
        <v>0</v>
      </c>
      <c r="EI20" s="584">
        <f>'Marks Entry'!ED22</f>
        <v>0</v>
      </c>
      <c r="EJ20" s="584">
        <f>'Marks Entry'!EE22</f>
        <v>0</v>
      </c>
      <c r="EK20" s="584">
        <f>'Marks Entry'!EF22</f>
        <v>0</v>
      </c>
      <c r="EL20" s="591">
        <f>'Marks Entry'!EG22</f>
        <v>0</v>
      </c>
      <c r="EM20" s="592" t="str">
        <f>'Marks Entry'!EJ22</f>
        <v>E</v>
      </c>
      <c r="EN20" s="583">
        <f>'Marks Entry'!EK22</f>
        <v>0</v>
      </c>
      <c r="EO20" s="584">
        <f>'Marks Entry'!EL22</f>
        <v>0</v>
      </c>
      <c r="EP20" s="584">
        <f>'Marks Entry'!EM22</f>
        <v>0</v>
      </c>
      <c r="EQ20" s="584">
        <f>'Marks Entry'!EN22</f>
        <v>0</v>
      </c>
      <c r="ER20" s="584">
        <f>'Marks Entry'!EO22</f>
        <v>0</v>
      </c>
      <c r="ES20" s="587">
        <f>'Marks Entry'!EP22</f>
        <v>0</v>
      </c>
      <c r="ET20" s="592" t="str">
        <f>'Marks Entry'!ES22</f>
        <v>E</v>
      </c>
      <c r="EU20" s="583">
        <f>'Marks Entry'!ET22</f>
        <v>0</v>
      </c>
      <c r="EV20" s="584">
        <f>'Marks Entry'!EU22</f>
        <v>0</v>
      </c>
      <c r="EW20" s="584">
        <f>'Marks Entry'!EV22</f>
        <v>0</v>
      </c>
      <c r="EX20" s="584">
        <f>'Marks Entry'!EW22</f>
        <v>0</v>
      </c>
      <c r="EY20" s="584">
        <f>'Marks Entry'!EX22</f>
        <v>0</v>
      </c>
      <c r="EZ20" s="587">
        <f>'Marks Entry'!EY22</f>
        <v>0</v>
      </c>
      <c r="FA20" s="592" t="str">
        <f>'Marks Entry'!FB22</f>
        <v>E</v>
      </c>
      <c r="FB20" s="222">
        <f>'Marks Entry'!FC22</f>
        <v>0</v>
      </c>
      <c r="FC20" s="223">
        <f>'Marks Entry'!FD22</f>
        <v>0</v>
      </c>
      <c r="FD20" s="224" t="str">
        <f>'Marks Entry'!FE22</f>
        <v/>
      </c>
      <c r="FE20" s="222">
        <f>'Marks Entry'!FF22</f>
        <v>1200</v>
      </c>
      <c r="FF20" s="223">
        <f>'Marks Entry'!FG22</f>
        <v>0</v>
      </c>
      <c r="FG20" s="225">
        <f>'Marks Entry'!FH22</f>
        <v>0</v>
      </c>
      <c r="FH20" s="223" t="str">
        <f>IF(OR('Marks Entry'!FI22="First",'Marks Entry'!FI22="Second",'Marks Entry'!FI22="Third"),'Marks Entry'!FI22,"")</f>
        <v/>
      </c>
      <c r="FI20" s="223" t="str">
        <f>'Marks Entry'!FJ22</f>
        <v/>
      </c>
      <c r="FJ20" s="540" t="str">
        <f>'Marks Entry'!FK22</f>
        <v>PROMOTED</v>
      </c>
      <c r="FK20" s="113" t="str">
        <f>'Marks Entry'!FL22</f>
        <v/>
      </c>
      <c r="FL20" s="115" t="str">
        <f>'Marks Entry'!FM22</f>
        <v/>
      </c>
      <c r="FM20" s="116" t="str">
        <f>'Marks Entry'!FO22</f>
        <v>E</v>
      </c>
      <c r="FN20" s="1426"/>
      <c r="FO20" s="563">
        <f t="shared" si="6"/>
        <v>0</v>
      </c>
      <c r="FP20" s="673">
        <f t="shared" si="7"/>
        <v>0</v>
      </c>
      <c r="FQ20" s="673">
        <f t="shared" si="8"/>
        <v>0</v>
      </c>
      <c r="FR20" s="668"/>
      <c r="FS20" s="570">
        <f t="shared" si="9"/>
        <v>0</v>
      </c>
      <c r="FT20" s="681">
        <f t="shared" si="10"/>
        <v>0</v>
      </c>
      <c r="FU20" s="681">
        <f t="shared" si="11"/>
        <v>0</v>
      </c>
      <c r="FV20" s="682"/>
      <c r="FW20" s="563">
        <f t="shared" si="12"/>
        <v>0</v>
      </c>
      <c r="FX20" s="673">
        <f t="shared" si="13"/>
        <v>0</v>
      </c>
      <c r="FY20" s="673">
        <f t="shared" si="14"/>
        <v>0</v>
      </c>
      <c r="FZ20" s="668"/>
      <c r="GA20" s="570">
        <f t="shared" si="15"/>
        <v>0</v>
      </c>
      <c r="GB20" s="681">
        <f t="shared" si="16"/>
        <v>0</v>
      </c>
      <c r="GC20" s="681">
        <f t="shared" si="17"/>
        <v>0</v>
      </c>
      <c r="GD20" s="682"/>
      <c r="GE20" s="563">
        <f t="shared" si="18"/>
        <v>0</v>
      </c>
      <c r="GF20" s="673">
        <f t="shared" si="19"/>
        <v>0</v>
      </c>
      <c r="GG20" s="673">
        <f t="shared" si="20"/>
        <v>0</v>
      </c>
      <c r="GH20" s="668"/>
      <c r="GI20" s="570">
        <f t="shared" si="21"/>
        <v>0</v>
      </c>
      <c r="GJ20" s="681">
        <f t="shared" si="22"/>
        <v>0</v>
      </c>
      <c r="GK20" s="681">
        <f t="shared" si="23"/>
        <v>0</v>
      </c>
      <c r="GL20" s="682"/>
      <c r="GM20" s="563">
        <f t="shared" si="24"/>
        <v>0</v>
      </c>
      <c r="GN20" s="564" t="str">
        <f t="shared" si="24"/>
        <v>E</v>
      </c>
      <c r="GO20" s="570">
        <f t="shared" si="25"/>
        <v>0</v>
      </c>
      <c r="GP20" s="571" t="str">
        <f t="shared" si="25"/>
        <v>E</v>
      </c>
      <c r="GQ20" s="563">
        <f t="shared" si="26"/>
        <v>0</v>
      </c>
      <c r="GR20" s="572" t="str">
        <f t="shared" si="26"/>
        <v>E</v>
      </c>
      <c r="GS20" s="1426"/>
    </row>
    <row r="21" spans="1:201" s="117" customFormat="1" ht="17.25" customHeight="1">
      <c r="A21" s="1427"/>
      <c r="B21" s="112">
        <f t="shared" si="27"/>
        <v>15</v>
      </c>
      <c r="C21" s="113">
        <f>'Marks Entry'!D23</f>
        <v>0</v>
      </c>
      <c r="D21" s="113">
        <f>'Marks Entry'!E23</f>
        <v>0</v>
      </c>
      <c r="E21" s="113">
        <f>'Marks Entry'!F23</f>
        <v>0</v>
      </c>
      <c r="F21" s="113">
        <f>'Marks Entry'!G23</f>
        <v>915</v>
      </c>
      <c r="G21" s="113">
        <f>'Marks Entry'!H23</f>
        <v>0</v>
      </c>
      <c r="H21" s="113">
        <f>'Marks Entry'!I23</f>
        <v>0</v>
      </c>
      <c r="I21" s="113">
        <f>'Marks Entry'!J23</f>
        <v>0</v>
      </c>
      <c r="J21" s="114">
        <f>'Marks Entry'!K23</f>
        <v>0</v>
      </c>
      <c r="K21" s="583">
        <f>'Marks Entry'!L23</f>
        <v>0</v>
      </c>
      <c r="L21" s="584">
        <f>'Marks Entry'!M23</f>
        <v>0</v>
      </c>
      <c r="M21" s="585">
        <f>'Marks Entry'!N23</f>
        <v>0</v>
      </c>
      <c r="N21" s="584">
        <f>'Marks Entry'!O23</f>
        <v>0</v>
      </c>
      <c r="O21" s="584">
        <f>'Marks Entry'!P23</f>
        <v>0</v>
      </c>
      <c r="P21" s="586">
        <f>'Marks Entry'!Q23</f>
        <v>0</v>
      </c>
      <c r="Q21" s="584">
        <f>'Marks Entry'!R23</f>
        <v>0</v>
      </c>
      <c r="R21" s="584">
        <f>'Marks Entry'!S23</f>
        <v>0</v>
      </c>
      <c r="S21" s="586">
        <f>'Marks Entry'!T23</f>
        <v>0</v>
      </c>
      <c r="T21" s="587">
        <f>'Marks Entry'!U23</f>
        <v>0</v>
      </c>
      <c r="U21" s="584">
        <f>'Marks Entry'!V23</f>
        <v>0</v>
      </c>
      <c r="V21" s="584">
        <f>'Marks Entry'!W23</f>
        <v>0</v>
      </c>
      <c r="W21" s="587">
        <f>'Marks Entry'!X23</f>
        <v>0</v>
      </c>
      <c r="X21" s="588">
        <f t="shared" si="0"/>
        <v>0</v>
      </c>
      <c r="Y21" s="584">
        <f>'Marks Entry'!Y23</f>
        <v>0</v>
      </c>
      <c r="Z21" s="584">
        <f>'Marks Entry'!Z23</f>
        <v>0</v>
      </c>
      <c r="AA21" s="587">
        <f>'Marks Entry'!AA23</f>
        <v>0</v>
      </c>
      <c r="AB21" s="593">
        <f>'Marks Entry'!AB23</f>
        <v>0</v>
      </c>
      <c r="AC21" s="589">
        <f>'Marks Entry'!AC23</f>
        <v>0</v>
      </c>
      <c r="AD21" s="589" t="str">
        <f>'Marks Entry'!AD23</f>
        <v>E</v>
      </c>
      <c r="AE21" s="590" t="str">
        <f>'Marks Entry'!AE23</f>
        <v>E</v>
      </c>
      <c r="AF21" s="583">
        <f>'Marks Entry'!AF23</f>
        <v>0</v>
      </c>
      <c r="AG21" s="584">
        <f>'Marks Entry'!AG23</f>
        <v>0</v>
      </c>
      <c r="AH21" s="585">
        <f>'Marks Entry'!AH23</f>
        <v>0</v>
      </c>
      <c r="AI21" s="584">
        <f>'Marks Entry'!AI23</f>
        <v>0</v>
      </c>
      <c r="AJ21" s="584">
        <f>'Marks Entry'!AJ23</f>
        <v>0</v>
      </c>
      <c r="AK21" s="586">
        <f>'Marks Entry'!AK23</f>
        <v>0</v>
      </c>
      <c r="AL21" s="584">
        <f>'Marks Entry'!AL23</f>
        <v>0</v>
      </c>
      <c r="AM21" s="584">
        <f>'Marks Entry'!AM23</f>
        <v>0</v>
      </c>
      <c r="AN21" s="586">
        <f>'Marks Entry'!AN23</f>
        <v>0</v>
      </c>
      <c r="AO21" s="587">
        <f>'Marks Entry'!AO23</f>
        <v>0</v>
      </c>
      <c r="AP21" s="584">
        <f>'Marks Entry'!AP23</f>
        <v>0</v>
      </c>
      <c r="AQ21" s="584">
        <f>'Marks Entry'!AQ23</f>
        <v>0</v>
      </c>
      <c r="AR21" s="587">
        <f>'Marks Entry'!AR23</f>
        <v>0</v>
      </c>
      <c r="AS21" s="588">
        <f t="shared" si="1"/>
        <v>0</v>
      </c>
      <c r="AT21" s="584">
        <f>'Marks Entry'!AS23</f>
        <v>0</v>
      </c>
      <c r="AU21" s="584">
        <f>'Marks Entry'!AT23</f>
        <v>0</v>
      </c>
      <c r="AV21" s="587">
        <f>'Marks Entry'!AU23</f>
        <v>0</v>
      </c>
      <c r="AW21" s="593">
        <f>'Marks Entry'!AV23</f>
        <v>0</v>
      </c>
      <c r="AX21" s="589">
        <f>'Marks Entry'!AW23</f>
        <v>0</v>
      </c>
      <c r="AY21" s="589" t="str">
        <f>'Marks Entry'!AX23</f>
        <v>E</v>
      </c>
      <c r="AZ21" s="590" t="str">
        <f>'Marks Entry'!AY23</f>
        <v>E</v>
      </c>
      <c r="BA21" s="583">
        <f>'Marks Entry'!AZ23</f>
        <v>0</v>
      </c>
      <c r="BB21" s="584">
        <f>'Marks Entry'!BA23</f>
        <v>0</v>
      </c>
      <c r="BC21" s="585">
        <f>'Marks Entry'!BB23</f>
        <v>0</v>
      </c>
      <c r="BD21" s="584">
        <f>'Marks Entry'!BC23</f>
        <v>0</v>
      </c>
      <c r="BE21" s="584">
        <f>'Marks Entry'!BD23</f>
        <v>0</v>
      </c>
      <c r="BF21" s="586">
        <f>'Marks Entry'!BE23</f>
        <v>0</v>
      </c>
      <c r="BG21" s="584">
        <f>'Marks Entry'!BF23</f>
        <v>0</v>
      </c>
      <c r="BH21" s="584">
        <f>'Marks Entry'!BG23</f>
        <v>0</v>
      </c>
      <c r="BI21" s="586">
        <f>'Marks Entry'!BH23</f>
        <v>0</v>
      </c>
      <c r="BJ21" s="587">
        <f>'Marks Entry'!BI23</f>
        <v>0</v>
      </c>
      <c r="BK21" s="584">
        <f>'Marks Entry'!BJ23</f>
        <v>0</v>
      </c>
      <c r="BL21" s="584">
        <f>'Marks Entry'!BK23</f>
        <v>0</v>
      </c>
      <c r="BM21" s="587">
        <f>'Marks Entry'!BL23</f>
        <v>0</v>
      </c>
      <c r="BN21" s="588">
        <f t="shared" si="2"/>
        <v>0</v>
      </c>
      <c r="BO21" s="584">
        <f>'Marks Entry'!BM23</f>
        <v>0</v>
      </c>
      <c r="BP21" s="584">
        <f>'Marks Entry'!BN23</f>
        <v>0</v>
      </c>
      <c r="BQ21" s="587">
        <f>'Marks Entry'!BO23</f>
        <v>0</v>
      </c>
      <c r="BR21" s="593">
        <f>'Marks Entry'!BP23</f>
        <v>0</v>
      </c>
      <c r="BS21" s="589">
        <f>'Marks Entry'!BQ23</f>
        <v>0</v>
      </c>
      <c r="BT21" s="589" t="str">
        <f>'Marks Entry'!BR23</f>
        <v>E</v>
      </c>
      <c r="BU21" s="590" t="str">
        <f>'Marks Entry'!BS23</f>
        <v>E</v>
      </c>
      <c r="BV21" s="583">
        <f>'Marks Entry'!BT23</f>
        <v>0</v>
      </c>
      <c r="BW21" s="584">
        <f>'Marks Entry'!BU23</f>
        <v>0</v>
      </c>
      <c r="BX21" s="585">
        <f>'Marks Entry'!BV23</f>
        <v>0</v>
      </c>
      <c r="BY21" s="584">
        <f>'Marks Entry'!BW23</f>
        <v>0</v>
      </c>
      <c r="BZ21" s="584">
        <f>'Marks Entry'!BX23</f>
        <v>0</v>
      </c>
      <c r="CA21" s="586">
        <f>'Marks Entry'!BY23</f>
        <v>0</v>
      </c>
      <c r="CB21" s="584">
        <f>'Marks Entry'!BZ23</f>
        <v>0</v>
      </c>
      <c r="CC21" s="584">
        <f>'Marks Entry'!CA23</f>
        <v>0</v>
      </c>
      <c r="CD21" s="586">
        <f>'Marks Entry'!CB23</f>
        <v>0</v>
      </c>
      <c r="CE21" s="587">
        <f>'Marks Entry'!CC23</f>
        <v>0</v>
      </c>
      <c r="CF21" s="584">
        <f>'Marks Entry'!CD23</f>
        <v>0</v>
      </c>
      <c r="CG21" s="584">
        <f>'Marks Entry'!CE23</f>
        <v>0</v>
      </c>
      <c r="CH21" s="587">
        <f>'Marks Entry'!CF23</f>
        <v>0</v>
      </c>
      <c r="CI21" s="588">
        <f t="shared" si="3"/>
        <v>0</v>
      </c>
      <c r="CJ21" s="584">
        <f>'Marks Entry'!CG23</f>
        <v>0</v>
      </c>
      <c r="CK21" s="584">
        <f>'Marks Entry'!CH23</f>
        <v>0</v>
      </c>
      <c r="CL21" s="587">
        <f>'Marks Entry'!CI23</f>
        <v>0</v>
      </c>
      <c r="CM21" s="593">
        <f>'Marks Entry'!CJ23</f>
        <v>0</v>
      </c>
      <c r="CN21" s="589">
        <f>'Marks Entry'!CK23</f>
        <v>0</v>
      </c>
      <c r="CO21" s="589" t="str">
        <f>'Marks Entry'!CL23</f>
        <v>E</v>
      </c>
      <c r="CP21" s="590" t="str">
        <f>'Marks Entry'!CM23</f>
        <v>E</v>
      </c>
      <c r="CQ21" s="583">
        <f>'Marks Entry'!CN23</f>
        <v>0</v>
      </c>
      <c r="CR21" s="584">
        <f>'Marks Entry'!CO23</f>
        <v>0</v>
      </c>
      <c r="CS21" s="585">
        <f>'Marks Entry'!CP23</f>
        <v>0</v>
      </c>
      <c r="CT21" s="584">
        <f>'Marks Entry'!CQ23</f>
        <v>0</v>
      </c>
      <c r="CU21" s="584">
        <f>'Marks Entry'!CR23</f>
        <v>0</v>
      </c>
      <c r="CV21" s="586">
        <f>'Marks Entry'!CS23</f>
        <v>0</v>
      </c>
      <c r="CW21" s="584">
        <f>'Marks Entry'!CT23</f>
        <v>0</v>
      </c>
      <c r="CX21" s="584">
        <f>'Marks Entry'!CU23</f>
        <v>0</v>
      </c>
      <c r="CY21" s="586">
        <f>'Marks Entry'!CV23</f>
        <v>0</v>
      </c>
      <c r="CZ21" s="587">
        <f>'Marks Entry'!CW23</f>
        <v>0</v>
      </c>
      <c r="DA21" s="584">
        <f>'Marks Entry'!CX23</f>
        <v>0</v>
      </c>
      <c r="DB21" s="584">
        <f>'Marks Entry'!CY23</f>
        <v>0</v>
      </c>
      <c r="DC21" s="587">
        <f>'Marks Entry'!CZ23</f>
        <v>0</v>
      </c>
      <c r="DD21" s="588">
        <f t="shared" si="4"/>
        <v>0</v>
      </c>
      <c r="DE21" s="584">
        <f>'Marks Entry'!DA23</f>
        <v>0</v>
      </c>
      <c r="DF21" s="584">
        <f>'Marks Entry'!DB23</f>
        <v>0</v>
      </c>
      <c r="DG21" s="587">
        <f>'Marks Entry'!DC23</f>
        <v>0</v>
      </c>
      <c r="DH21" s="593">
        <f>'Marks Entry'!DD23</f>
        <v>0</v>
      </c>
      <c r="DI21" s="589">
        <f>'Marks Entry'!DE23</f>
        <v>0</v>
      </c>
      <c r="DJ21" s="589" t="str">
        <f>'Marks Entry'!DF23</f>
        <v>E</v>
      </c>
      <c r="DK21" s="590" t="str">
        <f>'Marks Entry'!DG23</f>
        <v>E</v>
      </c>
      <c r="DL21" s="583">
        <f>'Marks Entry'!DH23</f>
        <v>0</v>
      </c>
      <c r="DM21" s="584">
        <f>'Marks Entry'!DI23</f>
        <v>0</v>
      </c>
      <c r="DN21" s="585">
        <f>'Marks Entry'!DJ23</f>
        <v>0</v>
      </c>
      <c r="DO21" s="584">
        <f>'Marks Entry'!DK23</f>
        <v>0</v>
      </c>
      <c r="DP21" s="584">
        <f>'Marks Entry'!DL23</f>
        <v>0</v>
      </c>
      <c r="DQ21" s="586">
        <f>'Marks Entry'!DM23</f>
        <v>0</v>
      </c>
      <c r="DR21" s="584">
        <f>'Marks Entry'!DN23</f>
        <v>0</v>
      </c>
      <c r="DS21" s="584">
        <f>'Marks Entry'!DO23</f>
        <v>0</v>
      </c>
      <c r="DT21" s="586">
        <f>'Marks Entry'!DP23</f>
        <v>0</v>
      </c>
      <c r="DU21" s="587">
        <f>'Marks Entry'!DQ23</f>
        <v>0</v>
      </c>
      <c r="DV21" s="584">
        <f>'Marks Entry'!DR23</f>
        <v>0</v>
      </c>
      <c r="DW21" s="584">
        <f>'Marks Entry'!DS23</f>
        <v>0</v>
      </c>
      <c r="DX21" s="587">
        <f>'Marks Entry'!DT23</f>
        <v>0</v>
      </c>
      <c r="DY21" s="588">
        <f t="shared" si="5"/>
        <v>0</v>
      </c>
      <c r="DZ21" s="584">
        <f>'Marks Entry'!DU23</f>
        <v>0</v>
      </c>
      <c r="EA21" s="584">
        <f>'Marks Entry'!DV23</f>
        <v>0</v>
      </c>
      <c r="EB21" s="587">
        <f>'Marks Entry'!DW23</f>
        <v>0</v>
      </c>
      <c r="EC21" s="593">
        <f>'Marks Entry'!DX23</f>
        <v>0</v>
      </c>
      <c r="ED21" s="589">
        <f>'Marks Entry'!DY23</f>
        <v>0</v>
      </c>
      <c r="EE21" s="589" t="str">
        <f>'Marks Entry'!DZ23</f>
        <v>E</v>
      </c>
      <c r="EF21" s="590" t="str">
        <f>'Marks Entry'!EA23</f>
        <v>E</v>
      </c>
      <c r="EG21" s="583">
        <f>'Marks Entry'!EB23</f>
        <v>0</v>
      </c>
      <c r="EH21" s="584">
        <f>'Marks Entry'!EC23</f>
        <v>0</v>
      </c>
      <c r="EI21" s="584">
        <f>'Marks Entry'!ED23</f>
        <v>0</v>
      </c>
      <c r="EJ21" s="584">
        <f>'Marks Entry'!EE23</f>
        <v>0</v>
      </c>
      <c r="EK21" s="584">
        <f>'Marks Entry'!EF23</f>
        <v>0</v>
      </c>
      <c r="EL21" s="591">
        <f>'Marks Entry'!EG23</f>
        <v>0</v>
      </c>
      <c r="EM21" s="592" t="str">
        <f>'Marks Entry'!EJ23</f>
        <v>E</v>
      </c>
      <c r="EN21" s="583">
        <f>'Marks Entry'!EK23</f>
        <v>0</v>
      </c>
      <c r="EO21" s="584">
        <f>'Marks Entry'!EL23</f>
        <v>0</v>
      </c>
      <c r="EP21" s="584">
        <f>'Marks Entry'!EM23</f>
        <v>0</v>
      </c>
      <c r="EQ21" s="584">
        <f>'Marks Entry'!EN23</f>
        <v>0</v>
      </c>
      <c r="ER21" s="584">
        <f>'Marks Entry'!EO23</f>
        <v>0</v>
      </c>
      <c r="ES21" s="587">
        <f>'Marks Entry'!EP23</f>
        <v>0</v>
      </c>
      <c r="ET21" s="592" t="str">
        <f>'Marks Entry'!ES23</f>
        <v>E</v>
      </c>
      <c r="EU21" s="583">
        <f>'Marks Entry'!ET23</f>
        <v>0</v>
      </c>
      <c r="EV21" s="584">
        <f>'Marks Entry'!EU23</f>
        <v>0</v>
      </c>
      <c r="EW21" s="584">
        <f>'Marks Entry'!EV23</f>
        <v>0</v>
      </c>
      <c r="EX21" s="584">
        <f>'Marks Entry'!EW23</f>
        <v>0</v>
      </c>
      <c r="EY21" s="584">
        <f>'Marks Entry'!EX23</f>
        <v>0</v>
      </c>
      <c r="EZ21" s="587">
        <f>'Marks Entry'!EY23</f>
        <v>0</v>
      </c>
      <c r="FA21" s="592" t="str">
        <f>'Marks Entry'!FB23</f>
        <v>E</v>
      </c>
      <c r="FB21" s="222">
        <f>'Marks Entry'!FC23</f>
        <v>0</v>
      </c>
      <c r="FC21" s="223">
        <f>'Marks Entry'!FD23</f>
        <v>0</v>
      </c>
      <c r="FD21" s="224" t="str">
        <f>'Marks Entry'!FE23</f>
        <v/>
      </c>
      <c r="FE21" s="222">
        <f>'Marks Entry'!FF23</f>
        <v>1200</v>
      </c>
      <c r="FF21" s="223">
        <f>'Marks Entry'!FG23</f>
        <v>0</v>
      </c>
      <c r="FG21" s="225">
        <f>'Marks Entry'!FH23</f>
        <v>0</v>
      </c>
      <c r="FH21" s="223" t="str">
        <f>IF(OR('Marks Entry'!FI23="First",'Marks Entry'!FI23="Second",'Marks Entry'!FI23="Third"),'Marks Entry'!FI23,"")</f>
        <v/>
      </c>
      <c r="FI21" s="223" t="str">
        <f>'Marks Entry'!FJ23</f>
        <v/>
      </c>
      <c r="FJ21" s="540" t="str">
        <f>'Marks Entry'!FK23</f>
        <v>PROMOTED</v>
      </c>
      <c r="FK21" s="113" t="str">
        <f>'Marks Entry'!FL23</f>
        <v/>
      </c>
      <c r="FL21" s="115" t="str">
        <f>'Marks Entry'!FM23</f>
        <v/>
      </c>
      <c r="FM21" s="116" t="str">
        <f>'Marks Entry'!FO23</f>
        <v>E</v>
      </c>
      <c r="FN21" s="1426"/>
      <c r="FO21" s="563">
        <f t="shared" si="6"/>
        <v>0</v>
      </c>
      <c r="FP21" s="673">
        <f t="shared" si="7"/>
        <v>0</v>
      </c>
      <c r="FQ21" s="673">
        <f t="shared" si="8"/>
        <v>0</v>
      </c>
      <c r="FR21" s="668"/>
      <c r="FS21" s="570">
        <f t="shared" si="9"/>
        <v>0</v>
      </c>
      <c r="FT21" s="681">
        <f t="shared" si="10"/>
        <v>0</v>
      </c>
      <c r="FU21" s="681">
        <f t="shared" si="11"/>
        <v>0</v>
      </c>
      <c r="FV21" s="682"/>
      <c r="FW21" s="563">
        <f t="shared" si="12"/>
        <v>0</v>
      </c>
      <c r="FX21" s="673">
        <f t="shared" si="13"/>
        <v>0</v>
      </c>
      <c r="FY21" s="673">
        <f t="shared" si="14"/>
        <v>0</v>
      </c>
      <c r="FZ21" s="668"/>
      <c r="GA21" s="570">
        <f t="shared" si="15"/>
        <v>0</v>
      </c>
      <c r="GB21" s="681">
        <f t="shared" si="16"/>
        <v>0</v>
      </c>
      <c r="GC21" s="681">
        <f t="shared" si="17"/>
        <v>0</v>
      </c>
      <c r="GD21" s="682"/>
      <c r="GE21" s="563">
        <f t="shared" si="18"/>
        <v>0</v>
      </c>
      <c r="GF21" s="673">
        <f t="shared" si="19"/>
        <v>0</v>
      </c>
      <c r="GG21" s="673">
        <f t="shared" si="20"/>
        <v>0</v>
      </c>
      <c r="GH21" s="668"/>
      <c r="GI21" s="570">
        <f t="shared" si="21"/>
        <v>0</v>
      </c>
      <c r="GJ21" s="681">
        <f t="shared" si="22"/>
        <v>0</v>
      </c>
      <c r="GK21" s="681">
        <f t="shared" si="23"/>
        <v>0</v>
      </c>
      <c r="GL21" s="682"/>
      <c r="GM21" s="563">
        <f t="shared" si="24"/>
        <v>0</v>
      </c>
      <c r="GN21" s="564" t="str">
        <f t="shared" si="24"/>
        <v>E</v>
      </c>
      <c r="GO21" s="570">
        <f t="shared" si="25"/>
        <v>0</v>
      </c>
      <c r="GP21" s="571" t="str">
        <f t="shared" si="25"/>
        <v>E</v>
      </c>
      <c r="GQ21" s="563">
        <f t="shared" si="26"/>
        <v>0</v>
      </c>
      <c r="GR21" s="572" t="str">
        <f t="shared" si="26"/>
        <v>E</v>
      </c>
      <c r="GS21" s="1426"/>
    </row>
    <row r="22" spans="1:201" s="117" customFormat="1" ht="17.25" customHeight="1">
      <c r="A22" s="1427"/>
      <c r="B22" s="112">
        <f t="shared" si="27"/>
        <v>16</v>
      </c>
      <c r="C22" s="113">
        <f>'Marks Entry'!D24</f>
        <v>0</v>
      </c>
      <c r="D22" s="113">
        <f>'Marks Entry'!E24</f>
        <v>0</v>
      </c>
      <c r="E22" s="113">
        <f>'Marks Entry'!F24</f>
        <v>0</v>
      </c>
      <c r="F22" s="113">
        <f>'Marks Entry'!G24</f>
        <v>916</v>
      </c>
      <c r="G22" s="113">
        <f>'Marks Entry'!H24</f>
        <v>0</v>
      </c>
      <c r="H22" s="113">
        <f>'Marks Entry'!I24</f>
        <v>0</v>
      </c>
      <c r="I22" s="113">
        <f>'Marks Entry'!J24</f>
        <v>0</v>
      </c>
      <c r="J22" s="114">
        <f>'Marks Entry'!K24</f>
        <v>0</v>
      </c>
      <c r="K22" s="583">
        <f>'Marks Entry'!L24</f>
        <v>0</v>
      </c>
      <c r="L22" s="584">
        <f>'Marks Entry'!M24</f>
        <v>0</v>
      </c>
      <c r="M22" s="585">
        <f>'Marks Entry'!N24</f>
        <v>0</v>
      </c>
      <c r="N22" s="584">
        <f>'Marks Entry'!O24</f>
        <v>0</v>
      </c>
      <c r="O22" s="584">
        <f>'Marks Entry'!P24</f>
        <v>0</v>
      </c>
      <c r="P22" s="586">
        <f>'Marks Entry'!Q24</f>
        <v>0</v>
      </c>
      <c r="Q22" s="584">
        <f>'Marks Entry'!R24</f>
        <v>0</v>
      </c>
      <c r="R22" s="584">
        <f>'Marks Entry'!S24</f>
        <v>0</v>
      </c>
      <c r="S22" s="586">
        <f>'Marks Entry'!T24</f>
        <v>0</v>
      </c>
      <c r="T22" s="587">
        <f>'Marks Entry'!U24</f>
        <v>0</v>
      </c>
      <c r="U22" s="584">
        <f>'Marks Entry'!V24</f>
        <v>0</v>
      </c>
      <c r="V22" s="584">
        <f>'Marks Entry'!W24</f>
        <v>0</v>
      </c>
      <c r="W22" s="587">
        <f>'Marks Entry'!X24</f>
        <v>0</v>
      </c>
      <c r="X22" s="588">
        <f t="shared" si="0"/>
        <v>0</v>
      </c>
      <c r="Y22" s="584">
        <f>'Marks Entry'!Y24</f>
        <v>0</v>
      </c>
      <c r="Z22" s="584">
        <f>'Marks Entry'!Z24</f>
        <v>0</v>
      </c>
      <c r="AA22" s="587">
        <f>'Marks Entry'!AA24</f>
        <v>0</v>
      </c>
      <c r="AB22" s="593">
        <f>'Marks Entry'!AB24</f>
        <v>0</v>
      </c>
      <c r="AC22" s="589">
        <f>'Marks Entry'!AC24</f>
        <v>0</v>
      </c>
      <c r="AD22" s="589" t="str">
        <f>'Marks Entry'!AD24</f>
        <v>E</v>
      </c>
      <c r="AE22" s="590" t="str">
        <f>'Marks Entry'!AE24</f>
        <v>E</v>
      </c>
      <c r="AF22" s="583">
        <f>'Marks Entry'!AF24</f>
        <v>0</v>
      </c>
      <c r="AG22" s="584">
        <f>'Marks Entry'!AG24</f>
        <v>0</v>
      </c>
      <c r="AH22" s="585">
        <f>'Marks Entry'!AH24</f>
        <v>0</v>
      </c>
      <c r="AI22" s="584">
        <f>'Marks Entry'!AI24</f>
        <v>0</v>
      </c>
      <c r="AJ22" s="584">
        <f>'Marks Entry'!AJ24</f>
        <v>0</v>
      </c>
      <c r="AK22" s="586">
        <f>'Marks Entry'!AK24</f>
        <v>0</v>
      </c>
      <c r="AL22" s="584">
        <f>'Marks Entry'!AL24</f>
        <v>0</v>
      </c>
      <c r="AM22" s="584">
        <f>'Marks Entry'!AM24</f>
        <v>0</v>
      </c>
      <c r="AN22" s="586">
        <f>'Marks Entry'!AN24</f>
        <v>0</v>
      </c>
      <c r="AO22" s="587">
        <f>'Marks Entry'!AO24</f>
        <v>0</v>
      </c>
      <c r="AP22" s="584">
        <f>'Marks Entry'!AP24</f>
        <v>0</v>
      </c>
      <c r="AQ22" s="584">
        <f>'Marks Entry'!AQ24</f>
        <v>0</v>
      </c>
      <c r="AR22" s="587">
        <f>'Marks Entry'!AR24</f>
        <v>0</v>
      </c>
      <c r="AS22" s="588">
        <f t="shared" si="1"/>
        <v>0</v>
      </c>
      <c r="AT22" s="584">
        <f>'Marks Entry'!AS24</f>
        <v>0</v>
      </c>
      <c r="AU22" s="584">
        <f>'Marks Entry'!AT24</f>
        <v>0</v>
      </c>
      <c r="AV22" s="587">
        <f>'Marks Entry'!AU24</f>
        <v>0</v>
      </c>
      <c r="AW22" s="593">
        <f>'Marks Entry'!AV24</f>
        <v>0</v>
      </c>
      <c r="AX22" s="589">
        <f>'Marks Entry'!AW24</f>
        <v>0</v>
      </c>
      <c r="AY22" s="589" t="str">
        <f>'Marks Entry'!AX24</f>
        <v>E</v>
      </c>
      <c r="AZ22" s="590" t="str">
        <f>'Marks Entry'!AY24</f>
        <v>E</v>
      </c>
      <c r="BA22" s="583">
        <f>'Marks Entry'!AZ24</f>
        <v>0</v>
      </c>
      <c r="BB22" s="584">
        <f>'Marks Entry'!BA24</f>
        <v>0</v>
      </c>
      <c r="BC22" s="585">
        <f>'Marks Entry'!BB24</f>
        <v>0</v>
      </c>
      <c r="BD22" s="584">
        <f>'Marks Entry'!BC24</f>
        <v>0</v>
      </c>
      <c r="BE22" s="584">
        <f>'Marks Entry'!BD24</f>
        <v>0</v>
      </c>
      <c r="BF22" s="586">
        <f>'Marks Entry'!BE24</f>
        <v>0</v>
      </c>
      <c r="BG22" s="584">
        <f>'Marks Entry'!BF24</f>
        <v>0</v>
      </c>
      <c r="BH22" s="584">
        <f>'Marks Entry'!BG24</f>
        <v>0</v>
      </c>
      <c r="BI22" s="586">
        <f>'Marks Entry'!BH24</f>
        <v>0</v>
      </c>
      <c r="BJ22" s="587">
        <f>'Marks Entry'!BI24</f>
        <v>0</v>
      </c>
      <c r="BK22" s="584">
        <f>'Marks Entry'!BJ24</f>
        <v>0</v>
      </c>
      <c r="BL22" s="584">
        <f>'Marks Entry'!BK24</f>
        <v>0</v>
      </c>
      <c r="BM22" s="587">
        <f>'Marks Entry'!BL24</f>
        <v>0</v>
      </c>
      <c r="BN22" s="588">
        <f t="shared" si="2"/>
        <v>0</v>
      </c>
      <c r="BO22" s="584">
        <f>'Marks Entry'!BM24</f>
        <v>0</v>
      </c>
      <c r="BP22" s="584">
        <f>'Marks Entry'!BN24</f>
        <v>0</v>
      </c>
      <c r="BQ22" s="587">
        <f>'Marks Entry'!BO24</f>
        <v>0</v>
      </c>
      <c r="BR22" s="593">
        <f>'Marks Entry'!BP24</f>
        <v>0</v>
      </c>
      <c r="BS22" s="589">
        <f>'Marks Entry'!BQ24</f>
        <v>0</v>
      </c>
      <c r="BT22" s="589" t="str">
        <f>'Marks Entry'!BR24</f>
        <v>E</v>
      </c>
      <c r="BU22" s="590" t="str">
        <f>'Marks Entry'!BS24</f>
        <v>E</v>
      </c>
      <c r="BV22" s="583">
        <f>'Marks Entry'!BT24</f>
        <v>0</v>
      </c>
      <c r="BW22" s="584">
        <f>'Marks Entry'!BU24</f>
        <v>0</v>
      </c>
      <c r="BX22" s="585">
        <f>'Marks Entry'!BV24</f>
        <v>0</v>
      </c>
      <c r="BY22" s="584">
        <f>'Marks Entry'!BW24</f>
        <v>0</v>
      </c>
      <c r="BZ22" s="584">
        <f>'Marks Entry'!BX24</f>
        <v>0</v>
      </c>
      <c r="CA22" s="586">
        <f>'Marks Entry'!BY24</f>
        <v>0</v>
      </c>
      <c r="CB22" s="584">
        <f>'Marks Entry'!BZ24</f>
        <v>0</v>
      </c>
      <c r="CC22" s="584">
        <f>'Marks Entry'!CA24</f>
        <v>0</v>
      </c>
      <c r="CD22" s="586">
        <f>'Marks Entry'!CB24</f>
        <v>0</v>
      </c>
      <c r="CE22" s="587">
        <f>'Marks Entry'!CC24</f>
        <v>0</v>
      </c>
      <c r="CF22" s="584">
        <f>'Marks Entry'!CD24</f>
        <v>0</v>
      </c>
      <c r="CG22" s="584">
        <f>'Marks Entry'!CE24</f>
        <v>0</v>
      </c>
      <c r="CH22" s="587">
        <f>'Marks Entry'!CF24</f>
        <v>0</v>
      </c>
      <c r="CI22" s="588">
        <f t="shared" si="3"/>
        <v>0</v>
      </c>
      <c r="CJ22" s="584">
        <f>'Marks Entry'!CG24</f>
        <v>0</v>
      </c>
      <c r="CK22" s="584">
        <f>'Marks Entry'!CH24</f>
        <v>0</v>
      </c>
      <c r="CL22" s="587">
        <f>'Marks Entry'!CI24</f>
        <v>0</v>
      </c>
      <c r="CM22" s="593">
        <f>'Marks Entry'!CJ24</f>
        <v>0</v>
      </c>
      <c r="CN22" s="589">
        <f>'Marks Entry'!CK24</f>
        <v>0</v>
      </c>
      <c r="CO22" s="589" t="str">
        <f>'Marks Entry'!CL24</f>
        <v>E</v>
      </c>
      <c r="CP22" s="590" t="str">
        <f>'Marks Entry'!CM24</f>
        <v>E</v>
      </c>
      <c r="CQ22" s="583">
        <f>'Marks Entry'!CN24</f>
        <v>0</v>
      </c>
      <c r="CR22" s="584">
        <f>'Marks Entry'!CO24</f>
        <v>0</v>
      </c>
      <c r="CS22" s="585">
        <f>'Marks Entry'!CP24</f>
        <v>0</v>
      </c>
      <c r="CT22" s="584">
        <f>'Marks Entry'!CQ24</f>
        <v>0</v>
      </c>
      <c r="CU22" s="584">
        <f>'Marks Entry'!CR24</f>
        <v>0</v>
      </c>
      <c r="CV22" s="586">
        <f>'Marks Entry'!CS24</f>
        <v>0</v>
      </c>
      <c r="CW22" s="584">
        <f>'Marks Entry'!CT24</f>
        <v>0</v>
      </c>
      <c r="CX22" s="584">
        <f>'Marks Entry'!CU24</f>
        <v>0</v>
      </c>
      <c r="CY22" s="586">
        <f>'Marks Entry'!CV24</f>
        <v>0</v>
      </c>
      <c r="CZ22" s="587">
        <f>'Marks Entry'!CW24</f>
        <v>0</v>
      </c>
      <c r="DA22" s="584">
        <f>'Marks Entry'!CX24</f>
        <v>0</v>
      </c>
      <c r="DB22" s="584">
        <f>'Marks Entry'!CY24</f>
        <v>0</v>
      </c>
      <c r="DC22" s="587">
        <f>'Marks Entry'!CZ24</f>
        <v>0</v>
      </c>
      <c r="DD22" s="588">
        <f t="shared" si="4"/>
        <v>0</v>
      </c>
      <c r="DE22" s="584">
        <f>'Marks Entry'!DA24</f>
        <v>0</v>
      </c>
      <c r="DF22" s="584">
        <f>'Marks Entry'!DB24</f>
        <v>0</v>
      </c>
      <c r="DG22" s="587">
        <f>'Marks Entry'!DC24</f>
        <v>0</v>
      </c>
      <c r="DH22" s="593">
        <f>'Marks Entry'!DD24</f>
        <v>0</v>
      </c>
      <c r="DI22" s="589">
        <f>'Marks Entry'!DE24</f>
        <v>0</v>
      </c>
      <c r="DJ22" s="589" t="str">
        <f>'Marks Entry'!DF24</f>
        <v>E</v>
      </c>
      <c r="DK22" s="590" t="str">
        <f>'Marks Entry'!DG24</f>
        <v>E</v>
      </c>
      <c r="DL22" s="583">
        <f>'Marks Entry'!DH24</f>
        <v>0</v>
      </c>
      <c r="DM22" s="584">
        <f>'Marks Entry'!DI24</f>
        <v>0</v>
      </c>
      <c r="DN22" s="585">
        <f>'Marks Entry'!DJ24</f>
        <v>0</v>
      </c>
      <c r="DO22" s="584">
        <f>'Marks Entry'!DK24</f>
        <v>0</v>
      </c>
      <c r="DP22" s="584">
        <f>'Marks Entry'!DL24</f>
        <v>0</v>
      </c>
      <c r="DQ22" s="586">
        <f>'Marks Entry'!DM24</f>
        <v>0</v>
      </c>
      <c r="DR22" s="584">
        <f>'Marks Entry'!DN24</f>
        <v>0</v>
      </c>
      <c r="DS22" s="584">
        <f>'Marks Entry'!DO24</f>
        <v>0</v>
      </c>
      <c r="DT22" s="586">
        <f>'Marks Entry'!DP24</f>
        <v>0</v>
      </c>
      <c r="DU22" s="587">
        <f>'Marks Entry'!DQ24</f>
        <v>0</v>
      </c>
      <c r="DV22" s="584">
        <f>'Marks Entry'!DR24</f>
        <v>0</v>
      </c>
      <c r="DW22" s="584">
        <f>'Marks Entry'!DS24</f>
        <v>0</v>
      </c>
      <c r="DX22" s="587">
        <f>'Marks Entry'!DT24</f>
        <v>0</v>
      </c>
      <c r="DY22" s="588">
        <f t="shared" si="5"/>
        <v>0</v>
      </c>
      <c r="DZ22" s="584">
        <f>'Marks Entry'!DU24</f>
        <v>0</v>
      </c>
      <c r="EA22" s="584">
        <f>'Marks Entry'!DV24</f>
        <v>0</v>
      </c>
      <c r="EB22" s="587">
        <f>'Marks Entry'!DW24</f>
        <v>0</v>
      </c>
      <c r="EC22" s="593">
        <f>'Marks Entry'!DX24</f>
        <v>0</v>
      </c>
      <c r="ED22" s="589">
        <f>'Marks Entry'!DY24</f>
        <v>0</v>
      </c>
      <c r="EE22" s="589" t="str">
        <f>'Marks Entry'!DZ24</f>
        <v>E</v>
      </c>
      <c r="EF22" s="590" t="str">
        <f>'Marks Entry'!EA24</f>
        <v>E</v>
      </c>
      <c r="EG22" s="583">
        <f>'Marks Entry'!EB24</f>
        <v>0</v>
      </c>
      <c r="EH22" s="584">
        <f>'Marks Entry'!EC24</f>
        <v>0</v>
      </c>
      <c r="EI22" s="584">
        <f>'Marks Entry'!ED24</f>
        <v>0</v>
      </c>
      <c r="EJ22" s="584">
        <f>'Marks Entry'!EE24</f>
        <v>0</v>
      </c>
      <c r="EK22" s="584">
        <f>'Marks Entry'!EF24</f>
        <v>0</v>
      </c>
      <c r="EL22" s="591">
        <f>'Marks Entry'!EG24</f>
        <v>0</v>
      </c>
      <c r="EM22" s="592" t="str">
        <f>'Marks Entry'!EJ24</f>
        <v>E</v>
      </c>
      <c r="EN22" s="583">
        <f>'Marks Entry'!EK24</f>
        <v>0</v>
      </c>
      <c r="EO22" s="584">
        <f>'Marks Entry'!EL24</f>
        <v>0</v>
      </c>
      <c r="EP22" s="584">
        <f>'Marks Entry'!EM24</f>
        <v>0</v>
      </c>
      <c r="EQ22" s="584">
        <f>'Marks Entry'!EN24</f>
        <v>0</v>
      </c>
      <c r="ER22" s="584">
        <f>'Marks Entry'!EO24</f>
        <v>0</v>
      </c>
      <c r="ES22" s="587">
        <f>'Marks Entry'!EP24</f>
        <v>0</v>
      </c>
      <c r="ET22" s="592" t="str">
        <f>'Marks Entry'!ES24</f>
        <v>E</v>
      </c>
      <c r="EU22" s="583">
        <f>'Marks Entry'!ET24</f>
        <v>0</v>
      </c>
      <c r="EV22" s="584">
        <f>'Marks Entry'!EU24</f>
        <v>0</v>
      </c>
      <c r="EW22" s="584">
        <f>'Marks Entry'!EV24</f>
        <v>0</v>
      </c>
      <c r="EX22" s="584">
        <f>'Marks Entry'!EW24</f>
        <v>0</v>
      </c>
      <c r="EY22" s="584">
        <f>'Marks Entry'!EX24</f>
        <v>0</v>
      </c>
      <c r="EZ22" s="587">
        <f>'Marks Entry'!EY24</f>
        <v>0</v>
      </c>
      <c r="FA22" s="592" t="str">
        <f>'Marks Entry'!FB24</f>
        <v>E</v>
      </c>
      <c r="FB22" s="222">
        <f>'Marks Entry'!FC24</f>
        <v>0</v>
      </c>
      <c r="FC22" s="223">
        <f>'Marks Entry'!FD24</f>
        <v>0</v>
      </c>
      <c r="FD22" s="224" t="str">
        <f>'Marks Entry'!FE24</f>
        <v/>
      </c>
      <c r="FE22" s="222">
        <f>'Marks Entry'!FF24</f>
        <v>1200</v>
      </c>
      <c r="FF22" s="223">
        <f>'Marks Entry'!FG24</f>
        <v>0</v>
      </c>
      <c r="FG22" s="225">
        <f>'Marks Entry'!FH24</f>
        <v>0</v>
      </c>
      <c r="FH22" s="223" t="str">
        <f>IF(OR('Marks Entry'!FI24="First",'Marks Entry'!FI24="Second",'Marks Entry'!FI24="Third"),'Marks Entry'!FI24,"")</f>
        <v/>
      </c>
      <c r="FI22" s="223" t="str">
        <f>'Marks Entry'!FJ24</f>
        <v/>
      </c>
      <c r="FJ22" s="540" t="str">
        <f>'Marks Entry'!FK24</f>
        <v>PROMOTED</v>
      </c>
      <c r="FK22" s="113" t="str">
        <f>'Marks Entry'!FL24</f>
        <v/>
      </c>
      <c r="FL22" s="115" t="str">
        <f>'Marks Entry'!FM24</f>
        <v/>
      </c>
      <c r="FM22" s="116" t="str">
        <f>'Marks Entry'!FO24</f>
        <v>E</v>
      </c>
      <c r="FN22" s="1426"/>
      <c r="FO22" s="563">
        <f t="shared" si="6"/>
        <v>0</v>
      </c>
      <c r="FP22" s="673">
        <f t="shared" si="7"/>
        <v>0</v>
      </c>
      <c r="FQ22" s="673">
        <f t="shared" si="8"/>
        <v>0</v>
      </c>
      <c r="FR22" s="668"/>
      <c r="FS22" s="570">
        <f t="shared" si="9"/>
        <v>0</v>
      </c>
      <c r="FT22" s="681">
        <f t="shared" si="10"/>
        <v>0</v>
      </c>
      <c r="FU22" s="681">
        <f t="shared" si="11"/>
        <v>0</v>
      </c>
      <c r="FV22" s="682"/>
      <c r="FW22" s="563">
        <f t="shared" si="12"/>
        <v>0</v>
      </c>
      <c r="FX22" s="673">
        <f t="shared" si="13"/>
        <v>0</v>
      </c>
      <c r="FY22" s="673">
        <f t="shared" si="14"/>
        <v>0</v>
      </c>
      <c r="FZ22" s="668"/>
      <c r="GA22" s="570">
        <f t="shared" si="15"/>
        <v>0</v>
      </c>
      <c r="GB22" s="681">
        <f t="shared" si="16"/>
        <v>0</v>
      </c>
      <c r="GC22" s="681">
        <f t="shared" si="17"/>
        <v>0</v>
      </c>
      <c r="GD22" s="682"/>
      <c r="GE22" s="563">
        <f t="shared" si="18"/>
        <v>0</v>
      </c>
      <c r="GF22" s="673">
        <f t="shared" si="19"/>
        <v>0</v>
      </c>
      <c r="GG22" s="673">
        <f t="shared" si="20"/>
        <v>0</v>
      </c>
      <c r="GH22" s="668"/>
      <c r="GI22" s="570">
        <f t="shared" si="21"/>
        <v>0</v>
      </c>
      <c r="GJ22" s="681">
        <f t="shared" si="22"/>
        <v>0</v>
      </c>
      <c r="GK22" s="681">
        <f t="shared" si="23"/>
        <v>0</v>
      </c>
      <c r="GL22" s="682"/>
      <c r="GM22" s="563">
        <f t="shared" si="24"/>
        <v>0</v>
      </c>
      <c r="GN22" s="564" t="str">
        <f t="shared" si="24"/>
        <v>E</v>
      </c>
      <c r="GO22" s="570">
        <f t="shared" si="25"/>
        <v>0</v>
      </c>
      <c r="GP22" s="571" t="str">
        <f t="shared" si="25"/>
        <v>E</v>
      </c>
      <c r="GQ22" s="563">
        <f t="shared" si="26"/>
        <v>0</v>
      </c>
      <c r="GR22" s="572" t="str">
        <f t="shared" si="26"/>
        <v>E</v>
      </c>
      <c r="GS22" s="1426"/>
    </row>
    <row r="23" spans="1:201" s="117" customFormat="1" ht="17.25" customHeight="1">
      <c r="A23" s="1427"/>
      <c r="B23" s="112">
        <f t="shared" si="27"/>
        <v>17</v>
      </c>
      <c r="C23" s="113">
        <f>'Marks Entry'!D25</f>
        <v>0</v>
      </c>
      <c r="D23" s="113">
        <f>'Marks Entry'!E25</f>
        <v>0</v>
      </c>
      <c r="E23" s="113">
        <f>'Marks Entry'!F25</f>
        <v>0</v>
      </c>
      <c r="F23" s="113">
        <f>'Marks Entry'!G25</f>
        <v>917</v>
      </c>
      <c r="G23" s="113">
        <f>'Marks Entry'!H25</f>
        <v>0</v>
      </c>
      <c r="H23" s="113">
        <f>'Marks Entry'!I25</f>
        <v>0</v>
      </c>
      <c r="I23" s="113">
        <f>'Marks Entry'!J25</f>
        <v>0</v>
      </c>
      <c r="J23" s="114">
        <f>'Marks Entry'!K25</f>
        <v>0</v>
      </c>
      <c r="K23" s="583">
        <f>'Marks Entry'!L25</f>
        <v>0</v>
      </c>
      <c r="L23" s="584">
        <f>'Marks Entry'!M25</f>
        <v>0</v>
      </c>
      <c r="M23" s="585">
        <f>'Marks Entry'!N25</f>
        <v>0</v>
      </c>
      <c r="N23" s="584">
        <f>'Marks Entry'!O25</f>
        <v>0</v>
      </c>
      <c r="O23" s="584">
        <f>'Marks Entry'!P25</f>
        <v>0</v>
      </c>
      <c r="P23" s="586">
        <f>'Marks Entry'!Q25</f>
        <v>0</v>
      </c>
      <c r="Q23" s="584">
        <f>'Marks Entry'!R25</f>
        <v>0</v>
      </c>
      <c r="R23" s="584">
        <f>'Marks Entry'!S25</f>
        <v>0</v>
      </c>
      <c r="S23" s="586">
        <f>'Marks Entry'!T25</f>
        <v>0</v>
      </c>
      <c r="T23" s="587">
        <f>'Marks Entry'!U25</f>
        <v>0</v>
      </c>
      <c r="U23" s="584">
        <f>'Marks Entry'!V25</f>
        <v>0</v>
      </c>
      <c r="V23" s="584">
        <f>'Marks Entry'!W25</f>
        <v>0</v>
      </c>
      <c r="W23" s="587">
        <f>'Marks Entry'!X25</f>
        <v>0</v>
      </c>
      <c r="X23" s="588">
        <f t="shared" si="0"/>
        <v>0</v>
      </c>
      <c r="Y23" s="584">
        <f>'Marks Entry'!Y25</f>
        <v>0</v>
      </c>
      <c r="Z23" s="584">
        <f>'Marks Entry'!Z25</f>
        <v>0</v>
      </c>
      <c r="AA23" s="587">
        <f>'Marks Entry'!AA25</f>
        <v>0</v>
      </c>
      <c r="AB23" s="593">
        <f>'Marks Entry'!AB25</f>
        <v>0</v>
      </c>
      <c r="AC23" s="589">
        <f>'Marks Entry'!AC25</f>
        <v>0</v>
      </c>
      <c r="AD23" s="589" t="str">
        <f>'Marks Entry'!AD25</f>
        <v>E</v>
      </c>
      <c r="AE23" s="590" t="str">
        <f>'Marks Entry'!AE25</f>
        <v>E</v>
      </c>
      <c r="AF23" s="583">
        <f>'Marks Entry'!AF25</f>
        <v>0</v>
      </c>
      <c r="AG23" s="584">
        <f>'Marks Entry'!AG25</f>
        <v>0</v>
      </c>
      <c r="AH23" s="585">
        <f>'Marks Entry'!AH25</f>
        <v>0</v>
      </c>
      <c r="AI23" s="584">
        <f>'Marks Entry'!AI25</f>
        <v>0</v>
      </c>
      <c r="AJ23" s="584">
        <f>'Marks Entry'!AJ25</f>
        <v>0</v>
      </c>
      <c r="AK23" s="586">
        <f>'Marks Entry'!AK25</f>
        <v>0</v>
      </c>
      <c r="AL23" s="584">
        <f>'Marks Entry'!AL25</f>
        <v>0</v>
      </c>
      <c r="AM23" s="584">
        <f>'Marks Entry'!AM25</f>
        <v>0</v>
      </c>
      <c r="AN23" s="586">
        <f>'Marks Entry'!AN25</f>
        <v>0</v>
      </c>
      <c r="AO23" s="587">
        <f>'Marks Entry'!AO25</f>
        <v>0</v>
      </c>
      <c r="AP23" s="584">
        <f>'Marks Entry'!AP25</f>
        <v>0</v>
      </c>
      <c r="AQ23" s="584">
        <f>'Marks Entry'!AQ25</f>
        <v>0</v>
      </c>
      <c r="AR23" s="587">
        <f>'Marks Entry'!AR25</f>
        <v>0</v>
      </c>
      <c r="AS23" s="588">
        <f t="shared" si="1"/>
        <v>0</v>
      </c>
      <c r="AT23" s="584">
        <f>'Marks Entry'!AS25</f>
        <v>0</v>
      </c>
      <c r="AU23" s="584">
        <f>'Marks Entry'!AT25</f>
        <v>0</v>
      </c>
      <c r="AV23" s="587">
        <f>'Marks Entry'!AU25</f>
        <v>0</v>
      </c>
      <c r="AW23" s="593">
        <f>'Marks Entry'!AV25</f>
        <v>0</v>
      </c>
      <c r="AX23" s="589">
        <f>'Marks Entry'!AW25</f>
        <v>0</v>
      </c>
      <c r="AY23" s="589" t="str">
        <f>'Marks Entry'!AX25</f>
        <v>E</v>
      </c>
      <c r="AZ23" s="590" t="str">
        <f>'Marks Entry'!AY25</f>
        <v>E</v>
      </c>
      <c r="BA23" s="583">
        <f>'Marks Entry'!AZ25</f>
        <v>0</v>
      </c>
      <c r="BB23" s="584">
        <f>'Marks Entry'!BA25</f>
        <v>0</v>
      </c>
      <c r="BC23" s="585">
        <f>'Marks Entry'!BB25</f>
        <v>0</v>
      </c>
      <c r="BD23" s="584">
        <f>'Marks Entry'!BC25</f>
        <v>0</v>
      </c>
      <c r="BE23" s="584">
        <f>'Marks Entry'!BD25</f>
        <v>0</v>
      </c>
      <c r="BF23" s="586">
        <f>'Marks Entry'!BE25</f>
        <v>0</v>
      </c>
      <c r="BG23" s="584">
        <f>'Marks Entry'!BF25</f>
        <v>0</v>
      </c>
      <c r="BH23" s="584">
        <f>'Marks Entry'!BG25</f>
        <v>0</v>
      </c>
      <c r="BI23" s="586">
        <f>'Marks Entry'!BH25</f>
        <v>0</v>
      </c>
      <c r="BJ23" s="587">
        <f>'Marks Entry'!BI25</f>
        <v>0</v>
      </c>
      <c r="BK23" s="584">
        <f>'Marks Entry'!BJ25</f>
        <v>0</v>
      </c>
      <c r="BL23" s="584">
        <f>'Marks Entry'!BK25</f>
        <v>0</v>
      </c>
      <c r="BM23" s="587">
        <f>'Marks Entry'!BL25</f>
        <v>0</v>
      </c>
      <c r="BN23" s="588">
        <f t="shared" si="2"/>
        <v>0</v>
      </c>
      <c r="BO23" s="584">
        <f>'Marks Entry'!BM25</f>
        <v>0</v>
      </c>
      <c r="BP23" s="584">
        <f>'Marks Entry'!BN25</f>
        <v>0</v>
      </c>
      <c r="BQ23" s="587">
        <f>'Marks Entry'!BO25</f>
        <v>0</v>
      </c>
      <c r="BR23" s="593">
        <f>'Marks Entry'!BP25</f>
        <v>0</v>
      </c>
      <c r="BS23" s="589">
        <f>'Marks Entry'!BQ25</f>
        <v>0</v>
      </c>
      <c r="BT23" s="589" t="str">
        <f>'Marks Entry'!BR25</f>
        <v>E</v>
      </c>
      <c r="BU23" s="590" t="str">
        <f>'Marks Entry'!BS25</f>
        <v>E</v>
      </c>
      <c r="BV23" s="583">
        <f>'Marks Entry'!BT25</f>
        <v>0</v>
      </c>
      <c r="BW23" s="584">
        <f>'Marks Entry'!BU25</f>
        <v>0</v>
      </c>
      <c r="BX23" s="585">
        <f>'Marks Entry'!BV25</f>
        <v>0</v>
      </c>
      <c r="BY23" s="584">
        <f>'Marks Entry'!BW25</f>
        <v>0</v>
      </c>
      <c r="BZ23" s="584">
        <f>'Marks Entry'!BX25</f>
        <v>0</v>
      </c>
      <c r="CA23" s="586">
        <f>'Marks Entry'!BY25</f>
        <v>0</v>
      </c>
      <c r="CB23" s="584">
        <f>'Marks Entry'!BZ25</f>
        <v>0</v>
      </c>
      <c r="CC23" s="584">
        <f>'Marks Entry'!CA25</f>
        <v>0</v>
      </c>
      <c r="CD23" s="586">
        <f>'Marks Entry'!CB25</f>
        <v>0</v>
      </c>
      <c r="CE23" s="587">
        <f>'Marks Entry'!CC25</f>
        <v>0</v>
      </c>
      <c r="CF23" s="584">
        <f>'Marks Entry'!CD25</f>
        <v>0</v>
      </c>
      <c r="CG23" s="584">
        <f>'Marks Entry'!CE25</f>
        <v>0</v>
      </c>
      <c r="CH23" s="587">
        <f>'Marks Entry'!CF25</f>
        <v>0</v>
      </c>
      <c r="CI23" s="588">
        <f t="shared" si="3"/>
        <v>0</v>
      </c>
      <c r="CJ23" s="584">
        <f>'Marks Entry'!CG25</f>
        <v>0</v>
      </c>
      <c r="CK23" s="584">
        <f>'Marks Entry'!CH25</f>
        <v>0</v>
      </c>
      <c r="CL23" s="587">
        <f>'Marks Entry'!CI25</f>
        <v>0</v>
      </c>
      <c r="CM23" s="593">
        <f>'Marks Entry'!CJ25</f>
        <v>0</v>
      </c>
      <c r="CN23" s="589">
        <f>'Marks Entry'!CK25</f>
        <v>0</v>
      </c>
      <c r="CO23" s="589" t="str">
        <f>'Marks Entry'!CL25</f>
        <v>E</v>
      </c>
      <c r="CP23" s="590" t="str">
        <f>'Marks Entry'!CM25</f>
        <v>E</v>
      </c>
      <c r="CQ23" s="583">
        <f>'Marks Entry'!CN25</f>
        <v>0</v>
      </c>
      <c r="CR23" s="584">
        <f>'Marks Entry'!CO25</f>
        <v>0</v>
      </c>
      <c r="CS23" s="585">
        <f>'Marks Entry'!CP25</f>
        <v>0</v>
      </c>
      <c r="CT23" s="584">
        <f>'Marks Entry'!CQ25</f>
        <v>0</v>
      </c>
      <c r="CU23" s="584">
        <f>'Marks Entry'!CR25</f>
        <v>0</v>
      </c>
      <c r="CV23" s="586">
        <f>'Marks Entry'!CS25</f>
        <v>0</v>
      </c>
      <c r="CW23" s="584">
        <f>'Marks Entry'!CT25</f>
        <v>0</v>
      </c>
      <c r="CX23" s="584">
        <f>'Marks Entry'!CU25</f>
        <v>0</v>
      </c>
      <c r="CY23" s="586">
        <f>'Marks Entry'!CV25</f>
        <v>0</v>
      </c>
      <c r="CZ23" s="587">
        <f>'Marks Entry'!CW25</f>
        <v>0</v>
      </c>
      <c r="DA23" s="584">
        <f>'Marks Entry'!CX25</f>
        <v>0</v>
      </c>
      <c r="DB23" s="584">
        <f>'Marks Entry'!CY25</f>
        <v>0</v>
      </c>
      <c r="DC23" s="587">
        <f>'Marks Entry'!CZ25</f>
        <v>0</v>
      </c>
      <c r="DD23" s="588">
        <f t="shared" si="4"/>
        <v>0</v>
      </c>
      <c r="DE23" s="584">
        <f>'Marks Entry'!DA25</f>
        <v>0</v>
      </c>
      <c r="DF23" s="584">
        <f>'Marks Entry'!DB25</f>
        <v>0</v>
      </c>
      <c r="DG23" s="587">
        <f>'Marks Entry'!DC25</f>
        <v>0</v>
      </c>
      <c r="DH23" s="593">
        <f>'Marks Entry'!DD25</f>
        <v>0</v>
      </c>
      <c r="DI23" s="589">
        <f>'Marks Entry'!DE25</f>
        <v>0</v>
      </c>
      <c r="DJ23" s="589" t="str">
        <f>'Marks Entry'!DF25</f>
        <v>E</v>
      </c>
      <c r="DK23" s="590" t="str">
        <f>'Marks Entry'!DG25</f>
        <v>E</v>
      </c>
      <c r="DL23" s="583">
        <f>'Marks Entry'!DH25</f>
        <v>0</v>
      </c>
      <c r="DM23" s="584">
        <f>'Marks Entry'!DI25</f>
        <v>0</v>
      </c>
      <c r="DN23" s="585">
        <f>'Marks Entry'!DJ25</f>
        <v>0</v>
      </c>
      <c r="DO23" s="584">
        <f>'Marks Entry'!DK25</f>
        <v>0</v>
      </c>
      <c r="DP23" s="584">
        <f>'Marks Entry'!DL25</f>
        <v>0</v>
      </c>
      <c r="DQ23" s="586">
        <f>'Marks Entry'!DM25</f>
        <v>0</v>
      </c>
      <c r="DR23" s="584">
        <f>'Marks Entry'!DN25</f>
        <v>0</v>
      </c>
      <c r="DS23" s="584">
        <f>'Marks Entry'!DO25</f>
        <v>0</v>
      </c>
      <c r="DT23" s="586">
        <f>'Marks Entry'!DP25</f>
        <v>0</v>
      </c>
      <c r="DU23" s="587">
        <f>'Marks Entry'!DQ25</f>
        <v>0</v>
      </c>
      <c r="DV23" s="584">
        <f>'Marks Entry'!DR25</f>
        <v>0</v>
      </c>
      <c r="DW23" s="584">
        <f>'Marks Entry'!DS25</f>
        <v>0</v>
      </c>
      <c r="DX23" s="587">
        <f>'Marks Entry'!DT25</f>
        <v>0</v>
      </c>
      <c r="DY23" s="588">
        <f t="shared" si="5"/>
        <v>0</v>
      </c>
      <c r="DZ23" s="584">
        <f>'Marks Entry'!DU25</f>
        <v>0</v>
      </c>
      <c r="EA23" s="584">
        <f>'Marks Entry'!DV25</f>
        <v>0</v>
      </c>
      <c r="EB23" s="587">
        <f>'Marks Entry'!DW25</f>
        <v>0</v>
      </c>
      <c r="EC23" s="593">
        <f>'Marks Entry'!DX25</f>
        <v>0</v>
      </c>
      <c r="ED23" s="589">
        <f>'Marks Entry'!DY25</f>
        <v>0</v>
      </c>
      <c r="EE23" s="589" t="str">
        <f>'Marks Entry'!DZ25</f>
        <v>E</v>
      </c>
      <c r="EF23" s="590" t="str">
        <f>'Marks Entry'!EA25</f>
        <v>E</v>
      </c>
      <c r="EG23" s="583">
        <f>'Marks Entry'!EB25</f>
        <v>0</v>
      </c>
      <c r="EH23" s="584">
        <f>'Marks Entry'!EC25</f>
        <v>0</v>
      </c>
      <c r="EI23" s="584">
        <f>'Marks Entry'!ED25</f>
        <v>0</v>
      </c>
      <c r="EJ23" s="584">
        <f>'Marks Entry'!EE25</f>
        <v>0</v>
      </c>
      <c r="EK23" s="584">
        <f>'Marks Entry'!EF25</f>
        <v>0</v>
      </c>
      <c r="EL23" s="591">
        <f>'Marks Entry'!EG25</f>
        <v>0</v>
      </c>
      <c r="EM23" s="592" t="str">
        <f>'Marks Entry'!EJ25</f>
        <v>E</v>
      </c>
      <c r="EN23" s="583">
        <f>'Marks Entry'!EK25</f>
        <v>0</v>
      </c>
      <c r="EO23" s="584">
        <f>'Marks Entry'!EL25</f>
        <v>0</v>
      </c>
      <c r="EP23" s="584">
        <f>'Marks Entry'!EM25</f>
        <v>0</v>
      </c>
      <c r="EQ23" s="584">
        <f>'Marks Entry'!EN25</f>
        <v>0</v>
      </c>
      <c r="ER23" s="584">
        <f>'Marks Entry'!EO25</f>
        <v>0</v>
      </c>
      <c r="ES23" s="587">
        <f>'Marks Entry'!EP25</f>
        <v>0</v>
      </c>
      <c r="ET23" s="592" t="str">
        <f>'Marks Entry'!ES25</f>
        <v>E</v>
      </c>
      <c r="EU23" s="583">
        <f>'Marks Entry'!ET25</f>
        <v>0</v>
      </c>
      <c r="EV23" s="584">
        <f>'Marks Entry'!EU25</f>
        <v>0</v>
      </c>
      <c r="EW23" s="584">
        <f>'Marks Entry'!EV25</f>
        <v>0</v>
      </c>
      <c r="EX23" s="584">
        <f>'Marks Entry'!EW25</f>
        <v>0</v>
      </c>
      <c r="EY23" s="584">
        <f>'Marks Entry'!EX25</f>
        <v>0</v>
      </c>
      <c r="EZ23" s="587">
        <f>'Marks Entry'!EY25</f>
        <v>0</v>
      </c>
      <c r="FA23" s="592" t="str">
        <f>'Marks Entry'!FB25</f>
        <v>E</v>
      </c>
      <c r="FB23" s="222">
        <f>'Marks Entry'!FC25</f>
        <v>0</v>
      </c>
      <c r="FC23" s="223">
        <f>'Marks Entry'!FD25</f>
        <v>0</v>
      </c>
      <c r="FD23" s="224" t="str">
        <f>'Marks Entry'!FE25</f>
        <v/>
      </c>
      <c r="FE23" s="222">
        <f>'Marks Entry'!FF25</f>
        <v>1200</v>
      </c>
      <c r="FF23" s="223">
        <f>'Marks Entry'!FG25</f>
        <v>0</v>
      </c>
      <c r="FG23" s="225">
        <f>'Marks Entry'!FH25</f>
        <v>0</v>
      </c>
      <c r="FH23" s="223" t="str">
        <f>IF(OR('Marks Entry'!FI25="First",'Marks Entry'!FI25="Second",'Marks Entry'!FI25="Third"),'Marks Entry'!FI25,"")</f>
        <v/>
      </c>
      <c r="FI23" s="223" t="str">
        <f>'Marks Entry'!FJ25</f>
        <v/>
      </c>
      <c r="FJ23" s="540" t="str">
        <f>'Marks Entry'!FK25</f>
        <v>PROMOTED</v>
      </c>
      <c r="FK23" s="113" t="str">
        <f>'Marks Entry'!FL25</f>
        <v/>
      </c>
      <c r="FL23" s="115" t="str">
        <f>'Marks Entry'!FM25</f>
        <v/>
      </c>
      <c r="FM23" s="116" t="str">
        <f>'Marks Entry'!FO25</f>
        <v>E</v>
      </c>
      <c r="FN23" s="1426"/>
      <c r="FO23" s="563">
        <f t="shared" si="6"/>
        <v>0</v>
      </c>
      <c r="FP23" s="673">
        <f t="shared" si="7"/>
        <v>0</v>
      </c>
      <c r="FQ23" s="673">
        <f t="shared" si="8"/>
        <v>0</v>
      </c>
      <c r="FR23" s="668"/>
      <c r="FS23" s="570">
        <f t="shared" si="9"/>
        <v>0</v>
      </c>
      <c r="FT23" s="681">
        <f t="shared" si="10"/>
        <v>0</v>
      </c>
      <c r="FU23" s="681">
        <f t="shared" si="11"/>
        <v>0</v>
      </c>
      <c r="FV23" s="682"/>
      <c r="FW23" s="563">
        <f t="shared" si="12"/>
        <v>0</v>
      </c>
      <c r="FX23" s="673">
        <f t="shared" si="13"/>
        <v>0</v>
      </c>
      <c r="FY23" s="673">
        <f t="shared" si="14"/>
        <v>0</v>
      </c>
      <c r="FZ23" s="668"/>
      <c r="GA23" s="570">
        <f t="shared" si="15"/>
        <v>0</v>
      </c>
      <c r="GB23" s="681">
        <f t="shared" si="16"/>
        <v>0</v>
      </c>
      <c r="GC23" s="681">
        <f t="shared" si="17"/>
        <v>0</v>
      </c>
      <c r="GD23" s="682"/>
      <c r="GE23" s="563">
        <f t="shared" si="18"/>
        <v>0</v>
      </c>
      <c r="GF23" s="673">
        <f t="shared" si="19"/>
        <v>0</v>
      </c>
      <c r="GG23" s="673">
        <f t="shared" si="20"/>
        <v>0</v>
      </c>
      <c r="GH23" s="668"/>
      <c r="GI23" s="570">
        <f t="shared" si="21"/>
        <v>0</v>
      </c>
      <c r="GJ23" s="681">
        <f t="shared" si="22"/>
        <v>0</v>
      </c>
      <c r="GK23" s="681">
        <f t="shared" si="23"/>
        <v>0</v>
      </c>
      <c r="GL23" s="682"/>
      <c r="GM23" s="563">
        <f t="shared" si="24"/>
        <v>0</v>
      </c>
      <c r="GN23" s="564" t="str">
        <f t="shared" si="24"/>
        <v>E</v>
      </c>
      <c r="GO23" s="570">
        <f t="shared" si="25"/>
        <v>0</v>
      </c>
      <c r="GP23" s="571" t="str">
        <f t="shared" si="25"/>
        <v>E</v>
      </c>
      <c r="GQ23" s="563">
        <f t="shared" si="26"/>
        <v>0</v>
      </c>
      <c r="GR23" s="572" t="str">
        <f t="shared" si="26"/>
        <v>E</v>
      </c>
      <c r="GS23" s="1426"/>
    </row>
    <row r="24" spans="1:201" s="117" customFormat="1" ht="17.25" customHeight="1">
      <c r="A24" s="1427"/>
      <c r="B24" s="112">
        <f t="shared" si="27"/>
        <v>18</v>
      </c>
      <c r="C24" s="113">
        <f>'Marks Entry'!D26</f>
        <v>0</v>
      </c>
      <c r="D24" s="113">
        <f>'Marks Entry'!E26</f>
        <v>0</v>
      </c>
      <c r="E24" s="113">
        <f>'Marks Entry'!F26</f>
        <v>0</v>
      </c>
      <c r="F24" s="113">
        <f>'Marks Entry'!G26</f>
        <v>918</v>
      </c>
      <c r="G24" s="113">
        <f>'Marks Entry'!H26</f>
        <v>0</v>
      </c>
      <c r="H24" s="113">
        <f>'Marks Entry'!I26</f>
        <v>0</v>
      </c>
      <c r="I24" s="113">
        <f>'Marks Entry'!J26</f>
        <v>0</v>
      </c>
      <c r="J24" s="114">
        <f>'Marks Entry'!K26</f>
        <v>0</v>
      </c>
      <c r="K24" s="583">
        <f>'Marks Entry'!L26</f>
        <v>0</v>
      </c>
      <c r="L24" s="584">
        <f>'Marks Entry'!M26</f>
        <v>0</v>
      </c>
      <c r="M24" s="585">
        <f>'Marks Entry'!N26</f>
        <v>0</v>
      </c>
      <c r="N24" s="584">
        <f>'Marks Entry'!O26</f>
        <v>0</v>
      </c>
      <c r="O24" s="584">
        <f>'Marks Entry'!P26</f>
        <v>0</v>
      </c>
      <c r="P24" s="586">
        <f>'Marks Entry'!Q26</f>
        <v>0</v>
      </c>
      <c r="Q24" s="584">
        <f>'Marks Entry'!R26</f>
        <v>0</v>
      </c>
      <c r="R24" s="584">
        <f>'Marks Entry'!S26</f>
        <v>0</v>
      </c>
      <c r="S24" s="586">
        <f>'Marks Entry'!T26</f>
        <v>0</v>
      </c>
      <c r="T24" s="587">
        <f>'Marks Entry'!U26</f>
        <v>0</v>
      </c>
      <c r="U24" s="584">
        <f>'Marks Entry'!V26</f>
        <v>0</v>
      </c>
      <c r="V24" s="584">
        <f>'Marks Entry'!W26</f>
        <v>0</v>
      </c>
      <c r="W24" s="587">
        <f>'Marks Entry'!X26</f>
        <v>0</v>
      </c>
      <c r="X24" s="588">
        <f t="shared" si="0"/>
        <v>0</v>
      </c>
      <c r="Y24" s="584">
        <f>'Marks Entry'!Y26</f>
        <v>0</v>
      </c>
      <c r="Z24" s="584">
        <f>'Marks Entry'!Z26</f>
        <v>0</v>
      </c>
      <c r="AA24" s="587">
        <f>'Marks Entry'!AA26</f>
        <v>0</v>
      </c>
      <c r="AB24" s="593">
        <f>'Marks Entry'!AB26</f>
        <v>0</v>
      </c>
      <c r="AC24" s="589">
        <f>'Marks Entry'!AC26</f>
        <v>0</v>
      </c>
      <c r="AD24" s="589" t="str">
        <f>'Marks Entry'!AD26</f>
        <v>E</v>
      </c>
      <c r="AE24" s="590" t="str">
        <f>'Marks Entry'!AE26</f>
        <v>E</v>
      </c>
      <c r="AF24" s="583">
        <f>'Marks Entry'!AF26</f>
        <v>0</v>
      </c>
      <c r="AG24" s="584">
        <f>'Marks Entry'!AG26</f>
        <v>0</v>
      </c>
      <c r="AH24" s="585">
        <f>'Marks Entry'!AH26</f>
        <v>0</v>
      </c>
      <c r="AI24" s="584">
        <f>'Marks Entry'!AI26</f>
        <v>0</v>
      </c>
      <c r="AJ24" s="584">
        <f>'Marks Entry'!AJ26</f>
        <v>0</v>
      </c>
      <c r="AK24" s="586">
        <f>'Marks Entry'!AK26</f>
        <v>0</v>
      </c>
      <c r="AL24" s="584">
        <f>'Marks Entry'!AL26</f>
        <v>0</v>
      </c>
      <c r="AM24" s="584">
        <f>'Marks Entry'!AM26</f>
        <v>0</v>
      </c>
      <c r="AN24" s="586">
        <f>'Marks Entry'!AN26</f>
        <v>0</v>
      </c>
      <c r="AO24" s="587">
        <f>'Marks Entry'!AO26</f>
        <v>0</v>
      </c>
      <c r="AP24" s="584">
        <f>'Marks Entry'!AP26</f>
        <v>0</v>
      </c>
      <c r="AQ24" s="584">
        <f>'Marks Entry'!AQ26</f>
        <v>0</v>
      </c>
      <c r="AR24" s="587">
        <f>'Marks Entry'!AR26</f>
        <v>0</v>
      </c>
      <c r="AS24" s="588">
        <f t="shared" si="1"/>
        <v>0</v>
      </c>
      <c r="AT24" s="584">
        <f>'Marks Entry'!AS26</f>
        <v>0</v>
      </c>
      <c r="AU24" s="584">
        <f>'Marks Entry'!AT26</f>
        <v>0</v>
      </c>
      <c r="AV24" s="587">
        <f>'Marks Entry'!AU26</f>
        <v>0</v>
      </c>
      <c r="AW24" s="593">
        <f>'Marks Entry'!AV26</f>
        <v>0</v>
      </c>
      <c r="AX24" s="589">
        <f>'Marks Entry'!AW26</f>
        <v>0</v>
      </c>
      <c r="AY24" s="589" t="str">
        <f>'Marks Entry'!AX26</f>
        <v>E</v>
      </c>
      <c r="AZ24" s="590" t="str">
        <f>'Marks Entry'!AY26</f>
        <v>E</v>
      </c>
      <c r="BA24" s="583">
        <f>'Marks Entry'!AZ26</f>
        <v>0</v>
      </c>
      <c r="BB24" s="584">
        <f>'Marks Entry'!BA26</f>
        <v>0</v>
      </c>
      <c r="BC24" s="585">
        <f>'Marks Entry'!BB26</f>
        <v>0</v>
      </c>
      <c r="BD24" s="584">
        <f>'Marks Entry'!BC26</f>
        <v>0</v>
      </c>
      <c r="BE24" s="584">
        <f>'Marks Entry'!BD26</f>
        <v>0</v>
      </c>
      <c r="BF24" s="586">
        <f>'Marks Entry'!BE26</f>
        <v>0</v>
      </c>
      <c r="BG24" s="584">
        <f>'Marks Entry'!BF26</f>
        <v>0</v>
      </c>
      <c r="BH24" s="584">
        <f>'Marks Entry'!BG26</f>
        <v>0</v>
      </c>
      <c r="BI24" s="586">
        <f>'Marks Entry'!BH26</f>
        <v>0</v>
      </c>
      <c r="BJ24" s="587">
        <f>'Marks Entry'!BI26</f>
        <v>0</v>
      </c>
      <c r="BK24" s="584">
        <f>'Marks Entry'!BJ26</f>
        <v>0</v>
      </c>
      <c r="BL24" s="584">
        <f>'Marks Entry'!BK26</f>
        <v>0</v>
      </c>
      <c r="BM24" s="587">
        <f>'Marks Entry'!BL26</f>
        <v>0</v>
      </c>
      <c r="BN24" s="588">
        <f t="shared" si="2"/>
        <v>0</v>
      </c>
      <c r="BO24" s="584">
        <f>'Marks Entry'!BM26</f>
        <v>0</v>
      </c>
      <c r="BP24" s="584">
        <f>'Marks Entry'!BN26</f>
        <v>0</v>
      </c>
      <c r="BQ24" s="587">
        <f>'Marks Entry'!BO26</f>
        <v>0</v>
      </c>
      <c r="BR24" s="593">
        <f>'Marks Entry'!BP26</f>
        <v>0</v>
      </c>
      <c r="BS24" s="589">
        <f>'Marks Entry'!BQ26</f>
        <v>0</v>
      </c>
      <c r="BT24" s="589" t="str">
        <f>'Marks Entry'!BR26</f>
        <v>E</v>
      </c>
      <c r="BU24" s="590" t="str">
        <f>'Marks Entry'!BS26</f>
        <v>E</v>
      </c>
      <c r="BV24" s="583">
        <f>'Marks Entry'!BT26</f>
        <v>0</v>
      </c>
      <c r="BW24" s="584">
        <f>'Marks Entry'!BU26</f>
        <v>0</v>
      </c>
      <c r="BX24" s="585">
        <f>'Marks Entry'!BV26</f>
        <v>0</v>
      </c>
      <c r="BY24" s="584">
        <f>'Marks Entry'!BW26</f>
        <v>0</v>
      </c>
      <c r="BZ24" s="584">
        <f>'Marks Entry'!BX26</f>
        <v>0</v>
      </c>
      <c r="CA24" s="586">
        <f>'Marks Entry'!BY26</f>
        <v>0</v>
      </c>
      <c r="CB24" s="584">
        <f>'Marks Entry'!BZ26</f>
        <v>0</v>
      </c>
      <c r="CC24" s="584">
        <f>'Marks Entry'!CA26</f>
        <v>0</v>
      </c>
      <c r="CD24" s="586">
        <f>'Marks Entry'!CB26</f>
        <v>0</v>
      </c>
      <c r="CE24" s="587">
        <f>'Marks Entry'!CC26</f>
        <v>0</v>
      </c>
      <c r="CF24" s="584">
        <f>'Marks Entry'!CD26</f>
        <v>0</v>
      </c>
      <c r="CG24" s="584">
        <f>'Marks Entry'!CE26</f>
        <v>0</v>
      </c>
      <c r="CH24" s="587">
        <f>'Marks Entry'!CF26</f>
        <v>0</v>
      </c>
      <c r="CI24" s="588">
        <f t="shared" si="3"/>
        <v>0</v>
      </c>
      <c r="CJ24" s="584">
        <f>'Marks Entry'!CG26</f>
        <v>0</v>
      </c>
      <c r="CK24" s="584">
        <f>'Marks Entry'!CH26</f>
        <v>0</v>
      </c>
      <c r="CL24" s="587">
        <f>'Marks Entry'!CI26</f>
        <v>0</v>
      </c>
      <c r="CM24" s="593">
        <f>'Marks Entry'!CJ26</f>
        <v>0</v>
      </c>
      <c r="CN24" s="589">
        <f>'Marks Entry'!CK26</f>
        <v>0</v>
      </c>
      <c r="CO24" s="589" t="str">
        <f>'Marks Entry'!CL26</f>
        <v>E</v>
      </c>
      <c r="CP24" s="590" t="str">
        <f>'Marks Entry'!CM26</f>
        <v>E</v>
      </c>
      <c r="CQ24" s="583">
        <f>'Marks Entry'!CN26</f>
        <v>0</v>
      </c>
      <c r="CR24" s="584">
        <f>'Marks Entry'!CO26</f>
        <v>0</v>
      </c>
      <c r="CS24" s="585">
        <f>'Marks Entry'!CP26</f>
        <v>0</v>
      </c>
      <c r="CT24" s="584">
        <f>'Marks Entry'!CQ26</f>
        <v>0</v>
      </c>
      <c r="CU24" s="584">
        <f>'Marks Entry'!CR26</f>
        <v>0</v>
      </c>
      <c r="CV24" s="586">
        <f>'Marks Entry'!CS26</f>
        <v>0</v>
      </c>
      <c r="CW24" s="584">
        <f>'Marks Entry'!CT26</f>
        <v>0</v>
      </c>
      <c r="CX24" s="584">
        <f>'Marks Entry'!CU26</f>
        <v>0</v>
      </c>
      <c r="CY24" s="586">
        <f>'Marks Entry'!CV26</f>
        <v>0</v>
      </c>
      <c r="CZ24" s="587">
        <f>'Marks Entry'!CW26</f>
        <v>0</v>
      </c>
      <c r="DA24" s="584">
        <f>'Marks Entry'!CX26</f>
        <v>0</v>
      </c>
      <c r="DB24" s="584">
        <f>'Marks Entry'!CY26</f>
        <v>0</v>
      </c>
      <c r="DC24" s="587">
        <f>'Marks Entry'!CZ26</f>
        <v>0</v>
      </c>
      <c r="DD24" s="588">
        <f t="shared" si="4"/>
        <v>0</v>
      </c>
      <c r="DE24" s="584">
        <f>'Marks Entry'!DA26</f>
        <v>0</v>
      </c>
      <c r="DF24" s="584">
        <f>'Marks Entry'!DB26</f>
        <v>0</v>
      </c>
      <c r="DG24" s="587">
        <f>'Marks Entry'!DC26</f>
        <v>0</v>
      </c>
      <c r="DH24" s="593">
        <f>'Marks Entry'!DD26</f>
        <v>0</v>
      </c>
      <c r="DI24" s="589">
        <f>'Marks Entry'!DE26</f>
        <v>0</v>
      </c>
      <c r="DJ24" s="589" t="str">
        <f>'Marks Entry'!DF26</f>
        <v>E</v>
      </c>
      <c r="DK24" s="590" t="str">
        <f>'Marks Entry'!DG26</f>
        <v>E</v>
      </c>
      <c r="DL24" s="583">
        <f>'Marks Entry'!DH26</f>
        <v>0</v>
      </c>
      <c r="DM24" s="584">
        <f>'Marks Entry'!DI26</f>
        <v>0</v>
      </c>
      <c r="DN24" s="585">
        <f>'Marks Entry'!DJ26</f>
        <v>0</v>
      </c>
      <c r="DO24" s="584">
        <f>'Marks Entry'!DK26</f>
        <v>0</v>
      </c>
      <c r="DP24" s="584">
        <f>'Marks Entry'!DL26</f>
        <v>0</v>
      </c>
      <c r="DQ24" s="586">
        <f>'Marks Entry'!DM26</f>
        <v>0</v>
      </c>
      <c r="DR24" s="584">
        <f>'Marks Entry'!DN26</f>
        <v>0</v>
      </c>
      <c r="DS24" s="584">
        <f>'Marks Entry'!DO26</f>
        <v>0</v>
      </c>
      <c r="DT24" s="586">
        <f>'Marks Entry'!DP26</f>
        <v>0</v>
      </c>
      <c r="DU24" s="587">
        <f>'Marks Entry'!DQ26</f>
        <v>0</v>
      </c>
      <c r="DV24" s="584">
        <f>'Marks Entry'!DR26</f>
        <v>0</v>
      </c>
      <c r="DW24" s="584">
        <f>'Marks Entry'!DS26</f>
        <v>0</v>
      </c>
      <c r="DX24" s="587">
        <f>'Marks Entry'!DT26</f>
        <v>0</v>
      </c>
      <c r="DY24" s="588">
        <f t="shared" si="5"/>
        <v>0</v>
      </c>
      <c r="DZ24" s="584">
        <f>'Marks Entry'!DU26</f>
        <v>0</v>
      </c>
      <c r="EA24" s="584">
        <f>'Marks Entry'!DV26</f>
        <v>0</v>
      </c>
      <c r="EB24" s="587">
        <f>'Marks Entry'!DW26</f>
        <v>0</v>
      </c>
      <c r="EC24" s="593">
        <f>'Marks Entry'!DX26</f>
        <v>0</v>
      </c>
      <c r="ED24" s="589">
        <f>'Marks Entry'!DY26</f>
        <v>0</v>
      </c>
      <c r="EE24" s="589" t="str">
        <f>'Marks Entry'!DZ26</f>
        <v>E</v>
      </c>
      <c r="EF24" s="590" t="str">
        <f>'Marks Entry'!EA26</f>
        <v>E</v>
      </c>
      <c r="EG24" s="583">
        <f>'Marks Entry'!EB26</f>
        <v>0</v>
      </c>
      <c r="EH24" s="584">
        <f>'Marks Entry'!EC26</f>
        <v>0</v>
      </c>
      <c r="EI24" s="584">
        <f>'Marks Entry'!ED26</f>
        <v>0</v>
      </c>
      <c r="EJ24" s="584">
        <f>'Marks Entry'!EE26</f>
        <v>0</v>
      </c>
      <c r="EK24" s="584">
        <f>'Marks Entry'!EF26</f>
        <v>0</v>
      </c>
      <c r="EL24" s="591">
        <f>'Marks Entry'!EG26</f>
        <v>0</v>
      </c>
      <c r="EM24" s="592" t="str">
        <f>'Marks Entry'!EJ26</f>
        <v>E</v>
      </c>
      <c r="EN24" s="583">
        <f>'Marks Entry'!EK26</f>
        <v>0</v>
      </c>
      <c r="EO24" s="584">
        <f>'Marks Entry'!EL26</f>
        <v>0</v>
      </c>
      <c r="EP24" s="584">
        <f>'Marks Entry'!EM26</f>
        <v>0</v>
      </c>
      <c r="EQ24" s="584">
        <f>'Marks Entry'!EN26</f>
        <v>0</v>
      </c>
      <c r="ER24" s="584">
        <f>'Marks Entry'!EO26</f>
        <v>0</v>
      </c>
      <c r="ES24" s="587">
        <f>'Marks Entry'!EP26</f>
        <v>0</v>
      </c>
      <c r="ET24" s="592" t="str">
        <f>'Marks Entry'!ES26</f>
        <v>E</v>
      </c>
      <c r="EU24" s="583">
        <f>'Marks Entry'!ET26</f>
        <v>0</v>
      </c>
      <c r="EV24" s="584">
        <f>'Marks Entry'!EU26</f>
        <v>0</v>
      </c>
      <c r="EW24" s="584">
        <f>'Marks Entry'!EV26</f>
        <v>0</v>
      </c>
      <c r="EX24" s="584">
        <f>'Marks Entry'!EW26</f>
        <v>0</v>
      </c>
      <c r="EY24" s="584">
        <f>'Marks Entry'!EX26</f>
        <v>0</v>
      </c>
      <c r="EZ24" s="587">
        <f>'Marks Entry'!EY26</f>
        <v>0</v>
      </c>
      <c r="FA24" s="592" t="str">
        <f>'Marks Entry'!FB26</f>
        <v>E</v>
      </c>
      <c r="FB24" s="222">
        <f>'Marks Entry'!FC26</f>
        <v>0</v>
      </c>
      <c r="FC24" s="223">
        <f>'Marks Entry'!FD26</f>
        <v>0</v>
      </c>
      <c r="FD24" s="224" t="str">
        <f>'Marks Entry'!FE26</f>
        <v/>
      </c>
      <c r="FE24" s="222">
        <f>'Marks Entry'!FF26</f>
        <v>1200</v>
      </c>
      <c r="FF24" s="223">
        <f>'Marks Entry'!FG26</f>
        <v>0</v>
      </c>
      <c r="FG24" s="225">
        <f>'Marks Entry'!FH26</f>
        <v>0</v>
      </c>
      <c r="FH24" s="223" t="str">
        <f>IF(OR('Marks Entry'!FI26="First",'Marks Entry'!FI26="Second",'Marks Entry'!FI26="Third"),'Marks Entry'!FI26,"")</f>
        <v/>
      </c>
      <c r="FI24" s="223" t="str">
        <f>'Marks Entry'!FJ26</f>
        <v/>
      </c>
      <c r="FJ24" s="540" t="str">
        <f>'Marks Entry'!FK26</f>
        <v>PROMOTED</v>
      </c>
      <c r="FK24" s="113" t="str">
        <f>'Marks Entry'!FL26</f>
        <v/>
      </c>
      <c r="FL24" s="115" t="str">
        <f>'Marks Entry'!FM26</f>
        <v/>
      </c>
      <c r="FM24" s="116" t="str">
        <f>'Marks Entry'!FO26</f>
        <v>E</v>
      </c>
      <c r="FN24" s="1426"/>
      <c r="FO24" s="563">
        <f t="shared" si="6"/>
        <v>0</v>
      </c>
      <c r="FP24" s="673">
        <f t="shared" si="7"/>
        <v>0</v>
      </c>
      <c r="FQ24" s="673">
        <f t="shared" si="8"/>
        <v>0</v>
      </c>
      <c r="FR24" s="668"/>
      <c r="FS24" s="570">
        <f t="shared" si="9"/>
        <v>0</v>
      </c>
      <c r="FT24" s="681">
        <f t="shared" si="10"/>
        <v>0</v>
      </c>
      <c r="FU24" s="681">
        <f t="shared" si="11"/>
        <v>0</v>
      </c>
      <c r="FV24" s="682"/>
      <c r="FW24" s="563">
        <f t="shared" si="12"/>
        <v>0</v>
      </c>
      <c r="FX24" s="673">
        <f t="shared" si="13"/>
        <v>0</v>
      </c>
      <c r="FY24" s="673">
        <f t="shared" si="14"/>
        <v>0</v>
      </c>
      <c r="FZ24" s="668"/>
      <c r="GA24" s="570">
        <f t="shared" si="15"/>
        <v>0</v>
      </c>
      <c r="GB24" s="681">
        <f t="shared" si="16"/>
        <v>0</v>
      </c>
      <c r="GC24" s="681">
        <f t="shared" si="17"/>
        <v>0</v>
      </c>
      <c r="GD24" s="682"/>
      <c r="GE24" s="563">
        <f t="shared" si="18"/>
        <v>0</v>
      </c>
      <c r="GF24" s="673">
        <f t="shared" si="19"/>
        <v>0</v>
      </c>
      <c r="GG24" s="673">
        <f t="shared" si="20"/>
        <v>0</v>
      </c>
      <c r="GH24" s="668"/>
      <c r="GI24" s="570">
        <f t="shared" si="21"/>
        <v>0</v>
      </c>
      <c r="GJ24" s="681">
        <f t="shared" si="22"/>
        <v>0</v>
      </c>
      <c r="GK24" s="681">
        <f t="shared" si="23"/>
        <v>0</v>
      </c>
      <c r="GL24" s="682"/>
      <c r="GM24" s="563">
        <f t="shared" si="24"/>
        <v>0</v>
      </c>
      <c r="GN24" s="564" t="str">
        <f t="shared" si="24"/>
        <v>E</v>
      </c>
      <c r="GO24" s="570">
        <f t="shared" si="25"/>
        <v>0</v>
      </c>
      <c r="GP24" s="571" t="str">
        <f t="shared" si="25"/>
        <v>E</v>
      </c>
      <c r="GQ24" s="563">
        <f t="shared" si="26"/>
        <v>0</v>
      </c>
      <c r="GR24" s="572" t="str">
        <f t="shared" si="26"/>
        <v>E</v>
      </c>
      <c r="GS24" s="1426"/>
    </row>
    <row r="25" spans="1:201" s="117" customFormat="1" ht="17.25" customHeight="1">
      <c r="A25" s="1427"/>
      <c r="B25" s="112">
        <f t="shared" si="27"/>
        <v>19</v>
      </c>
      <c r="C25" s="113">
        <f>'Marks Entry'!D27</f>
        <v>0</v>
      </c>
      <c r="D25" s="113">
        <f>'Marks Entry'!E27</f>
        <v>0</v>
      </c>
      <c r="E25" s="113">
        <f>'Marks Entry'!F27</f>
        <v>0</v>
      </c>
      <c r="F25" s="113">
        <f>'Marks Entry'!G27</f>
        <v>919</v>
      </c>
      <c r="G25" s="113">
        <f>'Marks Entry'!H27</f>
        <v>0</v>
      </c>
      <c r="H25" s="113">
        <f>'Marks Entry'!I27</f>
        <v>0</v>
      </c>
      <c r="I25" s="113">
        <f>'Marks Entry'!J27</f>
        <v>0</v>
      </c>
      <c r="J25" s="114">
        <f>'Marks Entry'!K27</f>
        <v>0</v>
      </c>
      <c r="K25" s="583">
        <f>'Marks Entry'!L27</f>
        <v>0</v>
      </c>
      <c r="L25" s="584">
        <f>'Marks Entry'!M27</f>
        <v>0</v>
      </c>
      <c r="M25" s="585">
        <f>'Marks Entry'!N27</f>
        <v>0</v>
      </c>
      <c r="N25" s="584">
        <f>'Marks Entry'!O27</f>
        <v>0</v>
      </c>
      <c r="O25" s="584">
        <f>'Marks Entry'!P27</f>
        <v>0</v>
      </c>
      <c r="P25" s="586">
        <f>'Marks Entry'!Q27</f>
        <v>0</v>
      </c>
      <c r="Q25" s="584">
        <f>'Marks Entry'!R27</f>
        <v>0</v>
      </c>
      <c r="R25" s="584">
        <f>'Marks Entry'!S27</f>
        <v>0</v>
      </c>
      <c r="S25" s="586">
        <f>'Marks Entry'!T27</f>
        <v>0</v>
      </c>
      <c r="T25" s="587">
        <f>'Marks Entry'!U27</f>
        <v>0</v>
      </c>
      <c r="U25" s="584">
        <f>'Marks Entry'!V27</f>
        <v>0</v>
      </c>
      <c r="V25" s="584">
        <f>'Marks Entry'!W27</f>
        <v>0</v>
      </c>
      <c r="W25" s="587">
        <f>'Marks Entry'!X27</f>
        <v>0</v>
      </c>
      <c r="X25" s="588">
        <f t="shared" si="0"/>
        <v>0</v>
      </c>
      <c r="Y25" s="584">
        <f>'Marks Entry'!Y27</f>
        <v>0</v>
      </c>
      <c r="Z25" s="584">
        <f>'Marks Entry'!Z27</f>
        <v>0</v>
      </c>
      <c r="AA25" s="587">
        <f>'Marks Entry'!AA27</f>
        <v>0</v>
      </c>
      <c r="AB25" s="593">
        <f>'Marks Entry'!AB27</f>
        <v>0</v>
      </c>
      <c r="AC25" s="589">
        <f>'Marks Entry'!AC27</f>
        <v>0</v>
      </c>
      <c r="AD25" s="589" t="str">
        <f>'Marks Entry'!AD27</f>
        <v>E</v>
      </c>
      <c r="AE25" s="590" t="str">
        <f>'Marks Entry'!AE27</f>
        <v>E</v>
      </c>
      <c r="AF25" s="583">
        <f>'Marks Entry'!AF27</f>
        <v>0</v>
      </c>
      <c r="AG25" s="584">
        <f>'Marks Entry'!AG27</f>
        <v>0</v>
      </c>
      <c r="AH25" s="585">
        <f>'Marks Entry'!AH27</f>
        <v>0</v>
      </c>
      <c r="AI25" s="584">
        <f>'Marks Entry'!AI27</f>
        <v>0</v>
      </c>
      <c r="AJ25" s="584">
        <f>'Marks Entry'!AJ27</f>
        <v>0</v>
      </c>
      <c r="AK25" s="586">
        <f>'Marks Entry'!AK27</f>
        <v>0</v>
      </c>
      <c r="AL25" s="584">
        <f>'Marks Entry'!AL27</f>
        <v>0</v>
      </c>
      <c r="AM25" s="584">
        <f>'Marks Entry'!AM27</f>
        <v>0</v>
      </c>
      <c r="AN25" s="586">
        <f>'Marks Entry'!AN27</f>
        <v>0</v>
      </c>
      <c r="AO25" s="587">
        <f>'Marks Entry'!AO27</f>
        <v>0</v>
      </c>
      <c r="AP25" s="584">
        <f>'Marks Entry'!AP27</f>
        <v>0</v>
      </c>
      <c r="AQ25" s="584">
        <f>'Marks Entry'!AQ27</f>
        <v>0</v>
      </c>
      <c r="AR25" s="587">
        <f>'Marks Entry'!AR27</f>
        <v>0</v>
      </c>
      <c r="AS25" s="588">
        <f t="shared" si="1"/>
        <v>0</v>
      </c>
      <c r="AT25" s="584">
        <f>'Marks Entry'!AS27</f>
        <v>0</v>
      </c>
      <c r="AU25" s="584">
        <f>'Marks Entry'!AT27</f>
        <v>0</v>
      </c>
      <c r="AV25" s="587">
        <f>'Marks Entry'!AU27</f>
        <v>0</v>
      </c>
      <c r="AW25" s="593">
        <f>'Marks Entry'!AV27</f>
        <v>0</v>
      </c>
      <c r="AX25" s="589">
        <f>'Marks Entry'!AW27</f>
        <v>0</v>
      </c>
      <c r="AY25" s="589" t="str">
        <f>'Marks Entry'!AX27</f>
        <v>E</v>
      </c>
      <c r="AZ25" s="590" t="str">
        <f>'Marks Entry'!AY27</f>
        <v>E</v>
      </c>
      <c r="BA25" s="583">
        <f>'Marks Entry'!AZ27</f>
        <v>0</v>
      </c>
      <c r="BB25" s="584">
        <f>'Marks Entry'!BA27</f>
        <v>0</v>
      </c>
      <c r="BC25" s="585">
        <f>'Marks Entry'!BB27</f>
        <v>0</v>
      </c>
      <c r="BD25" s="584">
        <f>'Marks Entry'!BC27</f>
        <v>0</v>
      </c>
      <c r="BE25" s="584">
        <f>'Marks Entry'!BD27</f>
        <v>0</v>
      </c>
      <c r="BF25" s="586">
        <f>'Marks Entry'!BE27</f>
        <v>0</v>
      </c>
      <c r="BG25" s="584">
        <f>'Marks Entry'!BF27</f>
        <v>0</v>
      </c>
      <c r="BH25" s="584">
        <f>'Marks Entry'!BG27</f>
        <v>0</v>
      </c>
      <c r="BI25" s="586">
        <f>'Marks Entry'!BH27</f>
        <v>0</v>
      </c>
      <c r="BJ25" s="587">
        <f>'Marks Entry'!BI27</f>
        <v>0</v>
      </c>
      <c r="BK25" s="584">
        <f>'Marks Entry'!BJ27</f>
        <v>0</v>
      </c>
      <c r="BL25" s="584">
        <f>'Marks Entry'!BK27</f>
        <v>0</v>
      </c>
      <c r="BM25" s="587">
        <f>'Marks Entry'!BL27</f>
        <v>0</v>
      </c>
      <c r="BN25" s="588">
        <f t="shared" si="2"/>
        <v>0</v>
      </c>
      <c r="BO25" s="584">
        <f>'Marks Entry'!BM27</f>
        <v>0</v>
      </c>
      <c r="BP25" s="584">
        <f>'Marks Entry'!BN27</f>
        <v>0</v>
      </c>
      <c r="BQ25" s="587">
        <f>'Marks Entry'!BO27</f>
        <v>0</v>
      </c>
      <c r="BR25" s="593">
        <f>'Marks Entry'!BP27</f>
        <v>0</v>
      </c>
      <c r="BS25" s="589">
        <f>'Marks Entry'!BQ27</f>
        <v>0</v>
      </c>
      <c r="BT25" s="589" t="str">
        <f>'Marks Entry'!BR27</f>
        <v>E</v>
      </c>
      <c r="BU25" s="590" t="str">
        <f>'Marks Entry'!BS27</f>
        <v>E</v>
      </c>
      <c r="BV25" s="583">
        <f>'Marks Entry'!BT27</f>
        <v>0</v>
      </c>
      <c r="BW25" s="584">
        <f>'Marks Entry'!BU27</f>
        <v>0</v>
      </c>
      <c r="BX25" s="585">
        <f>'Marks Entry'!BV27</f>
        <v>0</v>
      </c>
      <c r="BY25" s="584">
        <f>'Marks Entry'!BW27</f>
        <v>0</v>
      </c>
      <c r="BZ25" s="584">
        <f>'Marks Entry'!BX27</f>
        <v>0</v>
      </c>
      <c r="CA25" s="586">
        <f>'Marks Entry'!BY27</f>
        <v>0</v>
      </c>
      <c r="CB25" s="584">
        <f>'Marks Entry'!BZ27</f>
        <v>0</v>
      </c>
      <c r="CC25" s="584">
        <f>'Marks Entry'!CA27</f>
        <v>0</v>
      </c>
      <c r="CD25" s="586">
        <f>'Marks Entry'!CB27</f>
        <v>0</v>
      </c>
      <c r="CE25" s="587">
        <f>'Marks Entry'!CC27</f>
        <v>0</v>
      </c>
      <c r="CF25" s="584">
        <f>'Marks Entry'!CD27</f>
        <v>0</v>
      </c>
      <c r="CG25" s="584">
        <f>'Marks Entry'!CE27</f>
        <v>0</v>
      </c>
      <c r="CH25" s="587">
        <f>'Marks Entry'!CF27</f>
        <v>0</v>
      </c>
      <c r="CI25" s="588">
        <f t="shared" si="3"/>
        <v>0</v>
      </c>
      <c r="CJ25" s="584">
        <f>'Marks Entry'!CG27</f>
        <v>0</v>
      </c>
      <c r="CK25" s="584">
        <f>'Marks Entry'!CH27</f>
        <v>0</v>
      </c>
      <c r="CL25" s="587">
        <f>'Marks Entry'!CI27</f>
        <v>0</v>
      </c>
      <c r="CM25" s="593">
        <f>'Marks Entry'!CJ27</f>
        <v>0</v>
      </c>
      <c r="CN25" s="589">
        <f>'Marks Entry'!CK27</f>
        <v>0</v>
      </c>
      <c r="CO25" s="589" t="str">
        <f>'Marks Entry'!CL27</f>
        <v>E</v>
      </c>
      <c r="CP25" s="590" t="str">
        <f>'Marks Entry'!CM27</f>
        <v>E</v>
      </c>
      <c r="CQ25" s="583">
        <f>'Marks Entry'!CN27</f>
        <v>0</v>
      </c>
      <c r="CR25" s="584">
        <f>'Marks Entry'!CO27</f>
        <v>0</v>
      </c>
      <c r="CS25" s="585">
        <f>'Marks Entry'!CP27</f>
        <v>0</v>
      </c>
      <c r="CT25" s="584">
        <f>'Marks Entry'!CQ27</f>
        <v>0</v>
      </c>
      <c r="CU25" s="584">
        <f>'Marks Entry'!CR27</f>
        <v>0</v>
      </c>
      <c r="CV25" s="586">
        <f>'Marks Entry'!CS27</f>
        <v>0</v>
      </c>
      <c r="CW25" s="584">
        <f>'Marks Entry'!CT27</f>
        <v>0</v>
      </c>
      <c r="CX25" s="584">
        <f>'Marks Entry'!CU27</f>
        <v>0</v>
      </c>
      <c r="CY25" s="586">
        <f>'Marks Entry'!CV27</f>
        <v>0</v>
      </c>
      <c r="CZ25" s="587">
        <f>'Marks Entry'!CW27</f>
        <v>0</v>
      </c>
      <c r="DA25" s="584">
        <f>'Marks Entry'!CX27</f>
        <v>0</v>
      </c>
      <c r="DB25" s="584">
        <f>'Marks Entry'!CY27</f>
        <v>0</v>
      </c>
      <c r="DC25" s="587">
        <f>'Marks Entry'!CZ27</f>
        <v>0</v>
      </c>
      <c r="DD25" s="588">
        <f t="shared" si="4"/>
        <v>0</v>
      </c>
      <c r="DE25" s="584">
        <f>'Marks Entry'!DA27</f>
        <v>0</v>
      </c>
      <c r="DF25" s="584">
        <f>'Marks Entry'!DB27</f>
        <v>0</v>
      </c>
      <c r="DG25" s="587">
        <f>'Marks Entry'!DC27</f>
        <v>0</v>
      </c>
      <c r="DH25" s="593">
        <f>'Marks Entry'!DD27</f>
        <v>0</v>
      </c>
      <c r="DI25" s="589">
        <f>'Marks Entry'!DE27</f>
        <v>0</v>
      </c>
      <c r="DJ25" s="589" t="str">
        <f>'Marks Entry'!DF27</f>
        <v>E</v>
      </c>
      <c r="DK25" s="590" t="str">
        <f>'Marks Entry'!DG27</f>
        <v>E</v>
      </c>
      <c r="DL25" s="583">
        <f>'Marks Entry'!DH27</f>
        <v>0</v>
      </c>
      <c r="DM25" s="584">
        <f>'Marks Entry'!DI27</f>
        <v>0</v>
      </c>
      <c r="DN25" s="585">
        <f>'Marks Entry'!DJ27</f>
        <v>0</v>
      </c>
      <c r="DO25" s="584">
        <f>'Marks Entry'!DK27</f>
        <v>0</v>
      </c>
      <c r="DP25" s="584">
        <f>'Marks Entry'!DL27</f>
        <v>0</v>
      </c>
      <c r="DQ25" s="586">
        <f>'Marks Entry'!DM27</f>
        <v>0</v>
      </c>
      <c r="DR25" s="584">
        <f>'Marks Entry'!DN27</f>
        <v>0</v>
      </c>
      <c r="DS25" s="584">
        <f>'Marks Entry'!DO27</f>
        <v>0</v>
      </c>
      <c r="DT25" s="586">
        <f>'Marks Entry'!DP27</f>
        <v>0</v>
      </c>
      <c r="DU25" s="587">
        <f>'Marks Entry'!DQ27</f>
        <v>0</v>
      </c>
      <c r="DV25" s="584">
        <f>'Marks Entry'!DR27</f>
        <v>0</v>
      </c>
      <c r="DW25" s="584">
        <f>'Marks Entry'!DS27</f>
        <v>0</v>
      </c>
      <c r="DX25" s="587">
        <f>'Marks Entry'!DT27</f>
        <v>0</v>
      </c>
      <c r="DY25" s="588">
        <f t="shared" si="5"/>
        <v>0</v>
      </c>
      <c r="DZ25" s="584">
        <f>'Marks Entry'!DU27</f>
        <v>0</v>
      </c>
      <c r="EA25" s="584">
        <f>'Marks Entry'!DV27</f>
        <v>0</v>
      </c>
      <c r="EB25" s="587">
        <f>'Marks Entry'!DW27</f>
        <v>0</v>
      </c>
      <c r="EC25" s="593">
        <f>'Marks Entry'!DX27</f>
        <v>0</v>
      </c>
      <c r="ED25" s="589">
        <f>'Marks Entry'!DY27</f>
        <v>0</v>
      </c>
      <c r="EE25" s="589" t="str">
        <f>'Marks Entry'!DZ27</f>
        <v>E</v>
      </c>
      <c r="EF25" s="590" t="str">
        <f>'Marks Entry'!EA27</f>
        <v>E</v>
      </c>
      <c r="EG25" s="583">
        <f>'Marks Entry'!EB27</f>
        <v>0</v>
      </c>
      <c r="EH25" s="584">
        <f>'Marks Entry'!EC27</f>
        <v>0</v>
      </c>
      <c r="EI25" s="584">
        <f>'Marks Entry'!ED27</f>
        <v>0</v>
      </c>
      <c r="EJ25" s="584">
        <f>'Marks Entry'!EE27</f>
        <v>0</v>
      </c>
      <c r="EK25" s="584">
        <f>'Marks Entry'!EF27</f>
        <v>0</v>
      </c>
      <c r="EL25" s="591">
        <f>'Marks Entry'!EG27</f>
        <v>0</v>
      </c>
      <c r="EM25" s="592" t="str">
        <f>'Marks Entry'!EJ27</f>
        <v>E</v>
      </c>
      <c r="EN25" s="583">
        <f>'Marks Entry'!EK27</f>
        <v>0</v>
      </c>
      <c r="EO25" s="584">
        <f>'Marks Entry'!EL27</f>
        <v>0</v>
      </c>
      <c r="EP25" s="584">
        <f>'Marks Entry'!EM27</f>
        <v>0</v>
      </c>
      <c r="EQ25" s="584">
        <f>'Marks Entry'!EN27</f>
        <v>0</v>
      </c>
      <c r="ER25" s="584">
        <f>'Marks Entry'!EO27</f>
        <v>0</v>
      </c>
      <c r="ES25" s="587">
        <f>'Marks Entry'!EP27</f>
        <v>0</v>
      </c>
      <c r="ET25" s="592" t="str">
        <f>'Marks Entry'!ES27</f>
        <v>E</v>
      </c>
      <c r="EU25" s="583">
        <f>'Marks Entry'!ET27</f>
        <v>0</v>
      </c>
      <c r="EV25" s="584">
        <f>'Marks Entry'!EU27</f>
        <v>0</v>
      </c>
      <c r="EW25" s="584">
        <f>'Marks Entry'!EV27</f>
        <v>0</v>
      </c>
      <c r="EX25" s="584">
        <f>'Marks Entry'!EW27</f>
        <v>0</v>
      </c>
      <c r="EY25" s="584">
        <f>'Marks Entry'!EX27</f>
        <v>0</v>
      </c>
      <c r="EZ25" s="587">
        <f>'Marks Entry'!EY27</f>
        <v>0</v>
      </c>
      <c r="FA25" s="592" t="str">
        <f>'Marks Entry'!FB27</f>
        <v>E</v>
      </c>
      <c r="FB25" s="222">
        <f>'Marks Entry'!FC27</f>
        <v>0</v>
      </c>
      <c r="FC25" s="223">
        <f>'Marks Entry'!FD27</f>
        <v>0</v>
      </c>
      <c r="FD25" s="224" t="str">
        <f>'Marks Entry'!FE27</f>
        <v/>
      </c>
      <c r="FE25" s="222">
        <f>'Marks Entry'!FF27</f>
        <v>1200</v>
      </c>
      <c r="FF25" s="223">
        <f>'Marks Entry'!FG27</f>
        <v>0</v>
      </c>
      <c r="FG25" s="225">
        <f>'Marks Entry'!FH27</f>
        <v>0</v>
      </c>
      <c r="FH25" s="223" t="str">
        <f>IF(OR('Marks Entry'!FI27="First",'Marks Entry'!FI27="Second",'Marks Entry'!FI27="Third"),'Marks Entry'!FI27,"")</f>
        <v/>
      </c>
      <c r="FI25" s="223" t="str">
        <f>'Marks Entry'!FJ27</f>
        <v/>
      </c>
      <c r="FJ25" s="540" t="str">
        <f>'Marks Entry'!FK27</f>
        <v>PROMOTED</v>
      </c>
      <c r="FK25" s="113" t="str">
        <f>'Marks Entry'!FL27</f>
        <v/>
      </c>
      <c r="FL25" s="115" t="str">
        <f>'Marks Entry'!FM27</f>
        <v/>
      </c>
      <c r="FM25" s="116" t="str">
        <f>'Marks Entry'!FO27</f>
        <v>E</v>
      </c>
      <c r="FN25" s="1426"/>
      <c r="FO25" s="563">
        <f t="shared" si="6"/>
        <v>0</v>
      </c>
      <c r="FP25" s="673">
        <f t="shared" si="7"/>
        <v>0</v>
      </c>
      <c r="FQ25" s="673">
        <f t="shared" si="8"/>
        <v>0</v>
      </c>
      <c r="FR25" s="668"/>
      <c r="FS25" s="570">
        <f t="shared" si="9"/>
        <v>0</v>
      </c>
      <c r="FT25" s="681">
        <f t="shared" si="10"/>
        <v>0</v>
      </c>
      <c r="FU25" s="681">
        <f t="shared" si="11"/>
        <v>0</v>
      </c>
      <c r="FV25" s="682"/>
      <c r="FW25" s="563">
        <f t="shared" si="12"/>
        <v>0</v>
      </c>
      <c r="FX25" s="673">
        <f t="shared" si="13"/>
        <v>0</v>
      </c>
      <c r="FY25" s="673">
        <f t="shared" si="14"/>
        <v>0</v>
      </c>
      <c r="FZ25" s="668"/>
      <c r="GA25" s="570">
        <f t="shared" si="15"/>
        <v>0</v>
      </c>
      <c r="GB25" s="681">
        <f t="shared" si="16"/>
        <v>0</v>
      </c>
      <c r="GC25" s="681">
        <f t="shared" si="17"/>
        <v>0</v>
      </c>
      <c r="GD25" s="682"/>
      <c r="GE25" s="563">
        <f t="shared" si="18"/>
        <v>0</v>
      </c>
      <c r="GF25" s="673">
        <f t="shared" si="19"/>
        <v>0</v>
      </c>
      <c r="GG25" s="673">
        <f t="shared" si="20"/>
        <v>0</v>
      </c>
      <c r="GH25" s="668"/>
      <c r="GI25" s="570">
        <f t="shared" si="21"/>
        <v>0</v>
      </c>
      <c r="GJ25" s="681">
        <f t="shared" si="22"/>
        <v>0</v>
      </c>
      <c r="GK25" s="681">
        <f t="shared" si="23"/>
        <v>0</v>
      </c>
      <c r="GL25" s="682"/>
      <c r="GM25" s="563">
        <f t="shared" si="24"/>
        <v>0</v>
      </c>
      <c r="GN25" s="564" t="str">
        <f t="shared" si="24"/>
        <v>E</v>
      </c>
      <c r="GO25" s="570">
        <f t="shared" si="25"/>
        <v>0</v>
      </c>
      <c r="GP25" s="571" t="str">
        <f t="shared" si="25"/>
        <v>E</v>
      </c>
      <c r="GQ25" s="563">
        <f t="shared" si="26"/>
        <v>0</v>
      </c>
      <c r="GR25" s="572" t="str">
        <f t="shared" si="26"/>
        <v>E</v>
      </c>
      <c r="GS25" s="1426"/>
    </row>
    <row r="26" spans="1:201" s="117" customFormat="1" ht="17.25" customHeight="1">
      <c r="A26" s="1427"/>
      <c r="B26" s="112">
        <f t="shared" si="27"/>
        <v>20</v>
      </c>
      <c r="C26" s="113">
        <f>'Marks Entry'!D28</f>
        <v>0</v>
      </c>
      <c r="D26" s="113">
        <f>'Marks Entry'!E28</f>
        <v>0</v>
      </c>
      <c r="E26" s="113">
        <f>'Marks Entry'!F28</f>
        <v>0</v>
      </c>
      <c r="F26" s="113">
        <f>'Marks Entry'!G28</f>
        <v>920</v>
      </c>
      <c r="G26" s="113">
        <f>'Marks Entry'!H28</f>
        <v>0</v>
      </c>
      <c r="H26" s="113">
        <f>'Marks Entry'!I28</f>
        <v>0</v>
      </c>
      <c r="I26" s="113">
        <f>'Marks Entry'!J28</f>
        <v>0</v>
      </c>
      <c r="J26" s="114">
        <f>'Marks Entry'!K28</f>
        <v>0</v>
      </c>
      <c r="K26" s="583">
        <f>'Marks Entry'!L28</f>
        <v>0</v>
      </c>
      <c r="L26" s="584">
        <f>'Marks Entry'!M28</f>
        <v>0</v>
      </c>
      <c r="M26" s="585">
        <f>'Marks Entry'!N28</f>
        <v>0</v>
      </c>
      <c r="N26" s="584">
        <f>'Marks Entry'!O28</f>
        <v>0</v>
      </c>
      <c r="O26" s="584">
        <f>'Marks Entry'!P28</f>
        <v>0</v>
      </c>
      <c r="P26" s="586">
        <f>'Marks Entry'!Q28</f>
        <v>0</v>
      </c>
      <c r="Q26" s="584">
        <f>'Marks Entry'!R28</f>
        <v>0</v>
      </c>
      <c r="R26" s="584">
        <f>'Marks Entry'!S28</f>
        <v>0</v>
      </c>
      <c r="S26" s="586">
        <f>'Marks Entry'!T28</f>
        <v>0</v>
      </c>
      <c r="T26" s="587">
        <f>'Marks Entry'!U28</f>
        <v>0</v>
      </c>
      <c r="U26" s="584">
        <f>'Marks Entry'!V28</f>
        <v>0</v>
      </c>
      <c r="V26" s="584">
        <f>'Marks Entry'!W28</f>
        <v>0</v>
      </c>
      <c r="W26" s="587">
        <f>'Marks Entry'!X28</f>
        <v>0</v>
      </c>
      <c r="X26" s="588">
        <f t="shared" si="0"/>
        <v>0</v>
      </c>
      <c r="Y26" s="584">
        <f>'Marks Entry'!Y28</f>
        <v>0</v>
      </c>
      <c r="Z26" s="584">
        <f>'Marks Entry'!Z28</f>
        <v>0</v>
      </c>
      <c r="AA26" s="587">
        <f>'Marks Entry'!AA28</f>
        <v>0</v>
      </c>
      <c r="AB26" s="593">
        <f>'Marks Entry'!AB28</f>
        <v>0</v>
      </c>
      <c r="AC26" s="589">
        <f>'Marks Entry'!AC28</f>
        <v>0</v>
      </c>
      <c r="AD26" s="589" t="str">
        <f>'Marks Entry'!AD28</f>
        <v>E</v>
      </c>
      <c r="AE26" s="590" t="str">
        <f>'Marks Entry'!AE28</f>
        <v>E</v>
      </c>
      <c r="AF26" s="583">
        <f>'Marks Entry'!AF28</f>
        <v>0</v>
      </c>
      <c r="AG26" s="584">
        <f>'Marks Entry'!AG28</f>
        <v>0</v>
      </c>
      <c r="AH26" s="585">
        <f>'Marks Entry'!AH28</f>
        <v>0</v>
      </c>
      <c r="AI26" s="584">
        <f>'Marks Entry'!AI28</f>
        <v>0</v>
      </c>
      <c r="AJ26" s="584">
        <f>'Marks Entry'!AJ28</f>
        <v>0</v>
      </c>
      <c r="AK26" s="586">
        <f>'Marks Entry'!AK28</f>
        <v>0</v>
      </c>
      <c r="AL26" s="584">
        <f>'Marks Entry'!AL28</f>
        <v>0</v>
      </c>
      <c r="AM26" s="584">
        <f>'Marks Entry'!AM28</f>
        <v>0</v>
      </c>
      <c r="AN26" s="586">
        <f>'Marks Entry'!AN28</f>
        <v>0</v>
      </c>
      <c r="AO26" s="587">
        <f>'Marks Entry'!AO28</f>
        <v>0</v>
      </c>
      <c r="AP26" s="584">
        <f>'Marks Entry'!AP28</f>
        <v>0</v>
      </c>
      <c r="AQ26" s="584">
        <f>'Marks Entry'!AQ28</f>
        <v>0</v>
      </c>
      <c r="AR26" s="587">
        <f>'Marks Entry'!AR28</f>
        <v>0</v>
      </c>
      <c r="AS26" s="588">
        <f t="shared" si="1"/>
        <v>0</v>
      </c>
      <c r="AT26" s="584">
        <f>'Marks Entry'!AS28</f>
        <v>0</v>
      </c>
      <c r="AU26" s="584">
        <f>'Marks Entry'!AT28</f>
        <v>0</v>
      </c>
      <c r="AV26" s="587">
        <f>'Marks Entry'!AU28</f>
        <v>0</v>
      </c>
      <c r="AW26" s="593">
        <f>'Marks Entry'!AV28</f>
        <v>0</v>
      </c>
      <c r="AX26" s="589">
        <f>'Marks Entry'!AW28</f>
        <v>0</v>
      </c>
      <c r="AY26" s="589" t="str">
        <f>'Marks Entry'!AX28</f>
        <v>E</v>
      </c>
      <c r="AZ26" s="590" t="str">
        <f>'Marks Entry'!AY28</f>
        <v>E</v>
      </c>
      <c r="BA26" s="583">
        <f>'Marks Entry'!AZ28</f>
        <v>0</v>
      </c>
      <c r="BB26" s="584">
        <f>'Marks Entry'!BA28</f>
        <v>0</v>
      </c>
      <c r="BC26" s="585">
        <f>'Marks Entry'!BB28</f>
        <v>0</v>
      </c>
      <c r="BD26" s="584">
        <f>'Marks Entry'!BC28</f>
        <v>0</v>
      </c>
      <c r="BE26" s="584">
        <f>'Marks Entry'!BD28</f>
        <v>0</v>
      </c>
      <c r="BF26" s="586">
        <f>'Marks Entry'!BE28</f>
        <v>0</v>
      </c>
      <c r="BG26" s="584">
        <f>'Marks Entry'!BF28</f>
        <v>0</v>
      </c>
      <c r="BH26" s="584">
        <f>'Marks Entry'!BG28</f>
        <v>0</v>
      </c>
      <c r="BI26" s="586">
        <f>'Marks Entry'!BH28</f>
        <v>0</v>
      </c>
      <c r="BJ26" s="587">
        <f>'Marks Entry'!BI28</f>
        <v>0</v>
      </c>
      <c r="BK26" s="584">
        <f>'Marks Entry'!BJ28</f>
        <v>0</v>
      </c>
      <c r="BL26" s="584">
        <f>'Marks Entry'!BK28</f>
        <v>0</v>
      </c>
      <c r="BM26" s="587">
        <f>'Marks Entry'!BL28</f>
        <v>0</v>
      </c>
      <c r="BN26" s="588">
        <f t="shared" si="2"/>
        <v>0</v>
      </c>
      <c r="BO26" s="584">
        <f>'Marks Entry'!BM28</f>
        <v>0</v>
      </c>
      <c r="BP26" s="584">
        <f>'Marks Entry'!BN28</f>
        <v>0</v>
      </c>
      <c r="BQ26" s="587">
        <f>'Marks Entry'!BO28</f>
        <v>0</v>
      </c>
      <c r="BR26" s="593">
        <f>'Marks Entry'!BP28</f>
        <v>0</v>
      </c>
      <c r="BS26" s="589">
        <f>'Marks Entry'!BQ28</f>
        <v>0</v>
      </c>
      <c r="BT26" s="589" t="str">
        <f>'Marks Entry'!BR28</f>
        <v>E</v>
      </c>
      <c r="BU26" s="590" t="str">
        <f>'Marks Entry'!BS28</f>
        <v>E</v>
      </c>
      <c r="BV26" s="583">
        <f>'Marks Entry'!BT28</f>
        <v>0</v>
      </c>
      <c r="BW26" s="584">
        <f>'Marks Entry'!BU28</f>
        <v>0</v>
      </c>
      <c r="BX26" s="585">
        <f>'Marks Entry'!BV28</f>
        <v>0</v>
      </c>
      <c r="BY26" s="584">
        <f>'Marks Entry'!BW28</f>
        <v>0</v>
      </c>
      <c r="BZ26" s="584">
        <f>'Marks Entry'!BX28</f>
        <v>0</v>
      </c>
      <c r="CA26" s="586">
        <f>'Marks Entry'!BY28</f>
        <v>0</v>
      </c>
      <c r="CB26" s="584">
        <f>'Marks Entry'!BZ28</f>
        <v>0</v>
      </c>
      <c r="CC26" s="584">
        <f>'Marks Entry'!CA28</f>
        <v>0</v>
      </c>
      <c r="CD26" s="586">
        <f>'Marks Entry'!CB28</f>
        <v>0</v>
      </c>
      <c r="CE26" s="587">
        <f>'Marks Entry'!CC28</f>
        <v>0</v>
      </c>
      <c r="CF26" s="584">
        <f>'Marks Entry'!CD28</f>
        <v>0</v>
      </c>
      <c r="CG26" s="584">
        <f>'Marks Entry'!CE28</f>
        <v>0</v>
      </c>
      <c r="CH26" s="587">
        <f>'Marks Entry'!CF28</f>
        <v>0</v>
      </c>
      <c r="CI26" s="588">
        <f t="shared" si="3"/>
        <v>0</v>
      </c>
      <c r="CJ26" s="584">
        <f>'Marks Entry'!CG28</f>
        <v>0</v>
      </c>
      <c r="CK26" s="584">
        <f>'Marks Entry'!CH28</f>
        <v>0</v>
      </c>
      <c r="CL26" s="587">
        <f>'Marks Entry'!CI28</f>
        <v>0</v>
      </c>
      <c r="CM26" s="593">
        <f>'Marks Entry'!CJ28</f>
        <v>0</v>
      </c>
      <c r="CN26" s="589">
        <f>'Marks Entry'!CK28</f>
        <v>0</v>
      </c>
      <c r="CO26" s="589" t="str">
        <f>'Marks Entry'!CL28</f>
        <v>E</v>
      </c>
      <c r="CP26" s="590" t="str">
        <f>'Marks Entry'!CM28</f>
        <v>E</v>
      </c>
      <c r="CQ26" s="583">
        <f>'Marks Entry'!CN28</f>
        <v>0</v>
      </c>
      <c r="CR26" s="584">
        <f>'Marks Entry'!CO28</f>
        <v>0</v>
      </c>
      <c r="CS26" s="585">
        <f>'Marks Entry'!CP28</f>
        <v>0</v>
      </c>
      <c r="CT26" s="584">
        <f>'Marks Entry'!CQ28</f>
        <v>0</v>
      </c>
      <c r="CU26" s="584">
        <f>'Marks Entry'!CR28</f>
        <v>0</v>
      </c>
      <c r="CV26" s="586">
        <f>'Marks Entry'!CS28</f>
        <v>0</v>
      </c>
      <c r="CW26" s="584">
        <f>'Marks Entry'!CT28</f>
        <v>0</v>
      </c>
      <c r="CX26" s="584">
        <f>'Marks Entry'!CU28</f>
        <v>0</v>
      </c>
      <c r="CY26" s="586">
        <f>'Marks Entry'!CV28</f>
        <v>0</v>
      </c>
      <c r="CZ26" s="587">
        <f>'Marks Entry'!CW28</f>
        <v>0</v>
      </c>
      <c r="DA26" s="584">
        <f>'Marks Entry'!CX28</f>
        <v>0</v>
      </c>
      <c r="DB26" s="584">
        <f>'Marks Entry'!CY28</f>
        <v>0</v>
      </c>
      <c r="DC26" s="587">
        <f>'Marks Entry'!CZ28</f>
        <v>0</v>
      </c>
      <c r="DD26" s="588">
        <f t="shared" si="4"/>
        <v>0</v>
      </c>
      <c r="DE26" s="584">
        <f>'Marks Entry'!DA28</f>
        <v>0</v>
      </c>
      <c r="DF26" s="584">
        <f>'Marks Entry'!DB28</f>
        <v>0</v>
      </c>
      <c r="DG26" s="587">
        <f>'Marks Entry'!DC28</f>
        <v>0</v>
      </c>
      <c r="DH26" s="593">
        <f>'Marks Entry'!DD28</f>
        <v>0</v>
      </c>
      <c r="DI26" s="589">
        <f>'Marks Entry'!DE28</f>
        <v>0</v>
      </c>
      <c r="DJ26" s="589" t="str">
        <f>'Marks Entry'!DF28</f>
        <v>E</v>
      </c>
      <c r="DK26" s="590" t="str">
        <f>'Marks Entry'!DG28</f>
        <v>E</v>
      </c>
      <c r="DL26" s="583">
        <f>'Marks Entry'!DH28</f>
        <v>0</v>
      </c>
      <c r="DM26" s="584">
        <f>'Marks Entry'!DI28</f>
        <v>0</v>
      </c>
      <c r="DN26" s="585">
        <f>'Marks Entry'!DJ28</f>
        <v>0</v>
      </c>
      <c r="DO26" s="584">
        <f>'Marks Entry'!DK28</f>
        <v>0</v>
      </c>
      <c r="DP26" s="584">
        <f>'Marks Entry'!DL28</f>
        <v>0</v>
      </c>
      <c r="DQ26" s="586">
        <f>'Marks Entry'!DM28</f>
        <v>0</v>
      </c>
      <c r="DR26" s="584">
        <f>'Marks Entry'!DN28</f>
        <v>0</v>
      </c>
      <c r="DS26" s="584">
        <f>'Marks Entry'!DO28</f>
        <v>0</v>
      </c>
      <c r="DT26" s="586">
        <f>'Marks Entry'!DP28</f>
        <v>0</v>
      </c>
      <c r="DU26" s="587">
        <f>'Marks Entry'!DQ28</f>
        <v>0</v>
      </c>
      <c r="DV26" s="584">
        <f>'Marks Entry'!DR28</f>
        <v>0</v>
      </c>
      <c r="DW26" s="584">
        <f>'Marks Entry'!DS28</f>
        <v>0</v>
      </c>
      <c r="DX26" s="587">
        <f>'Marks Entry'!DT28</f>
        <v>0</v>
      </c>
      <c r="DY26" s="588">
        <f t="shared" si="5"/>
        <v>0</v>
      </c>
      <c r="DZ26" s="584">
        <f>'Marks Entry'!DU28</f>
        <v>0</v>
      </c>
      <c r="EA26" s="584">
        <f>'Marks Entry'!DV28</f>
        <v>0</v>
      </c>
      <c r="EB26" s="587">
        <f>'Marks Entry'!DW28</f>
        <v>0</v>
      </c>
      <c r="EC26" s="593">
        <f>'Marks Entry'!DX28</f>
        <v>0</v>
      </c>
      <c r="ED26" s="589">
        <f>'Marks Entry'!DY28</f>
        <v>0</v>
      </c>
      <c r="EE26" s="589" t="str">
        <f>'Marks Entry'!DZ28</f>
        <v>E</v>
      </c>
      <c r="EF26" s="590" t="str">
        <f>'Marks Entry'!EA28</f>
        <v>E</v>
      </c>
      <c r="EG26" s="583">
        <f>'Marks Entry'!EB28</f>
        <v>0</v>
      </c>
      <c r="EH26" s="584">
        <f>'Marks Entry'!EC28</f>
        <v>0</v>
      </c>
      <c r="EI26" s="584">
        <f>'Marks Entry'!ED28</f>
        <v>0</v>
      </c>
      <c r="EJ26" s="584">
        <f>'Marks Entry'!EE28</f>
        <v>0</v>
      </c>
      <c r="EK26" s="584">
        <f>'Marks Entry'!EF28</f>
        <v>0</v>
      </c>
      <c r="EL26" s="591">
        <f>'Marks Entry'!EG28</f>
        <v>0</v>
      </c>
      <c r="EM26" s="592" t="str">
        <f>'Marks Entry'!EJ28</f>
        <v>E</v>
      </c>
      <c r="EN26" s="583">
        <f>'Marks Entry'!EK28</f>
        <v>0</v>
      </c>
      <c r="EO26" s="584">
        <f>'Marks Entry'!EL28</f>
        <v>0</v>
      </c>
      <c r="EP26" s="584">
        <f>'Marks Entry'!EM28</f>
        <v>0</v>
      </c>
      <c r="EQ26" s="584">
        <f>'Marks Entry'!EN28</f>
        <v>0</v>
      </c>
      <c r="ER26" s="584">
        <f>'Marks Entry'!EO28</f>
        <v>0</v>
      </c>
      <c r="ES26" s="587">
        <f>'Marks Entry'!EP28</f>
        <v>0</v>
      </c>
      <c r="ET26" s="592" t="str">
        <f>'Marks Entry'!ES28</f>
        <v>E</v>
      </c>
      <c r="EU26" s="583">
        <f>'Marks Entry'!ET28</f>
        <v>0</v>
      </c>
      <c r="EV26" s="584">
        <f>'Marks Entry'!EU28</f>
        <v>0</v>
      </c>
      <c r="EW26" s="584">
        <f>'Marks Entry'!EV28</f>
        <v>0</v>
      </c>
      <c r="EX26" s="584">
        <f>'Marks Entry'!EW28</f>
        <v>0</v>
      </c>
      <c r="EY26" s="584">
        <f>'Marks Entry'!EX28</f>
        <v>0</v>
      </c>
      <c r="EZ26" s="587">
        <f>'Marks Entry'!EY28</f>
        <v>0</v>
      </c>
      <c r="FA26" s="592" t="str">
        <f>'Marks Entry'!FB28</f>
        <v>E</v>
      </c>
      <c r="FB26" s="222">
        <f>'Marks Entry'!FC28</f>
        <v>0</v>
      </c>
      <c r="FC26" s="223">
        <f>'Marks Entry'!FD28</f>
        <v>0</v>
      </c>
      <c r="FD26" s="224" t="str">
        <f>'Marks Entry'!FE28</f>
        <v/>
      </c>
      <c r="FE26" s="222">
        <f>'Marks Entry'!FF28</f>
        <v>1200</v>
      </c>
      <c r="FF26" s="223">
        <f>'Marks Entry'!FG28</f>
        <v>0</v>
      </c>
      <c r="FG26" s="225">
        <f>'Marks Entry'!FH28</f>
        <v>0</v>
      </c>
      <c r="FH26" s="223" t="str">
        <f>IF(OR('Marks Entry'!FI28="First",'Marks Entry'!FI28="Second",'Marks Entry'!FI28="Third"),'Marks Entry'!FI28,"")</f>
        <v/>
      </c>
      <c r="FI26" s="223" t="str">
        <f>'Marks Entry'!FJ28</f>
        <v/>
      </c>
      <c r="FJ26" s="540" t="str">
        <f>'Marks Entry'!FK28</f>
        <v>PROMOTED</v>
      </c>
      <c r="FK26" s="113" t="str">
        <f>'Marks Entry'!FL28</f>
        <v/>
      </c>
      <c r="FL26" s="115" t="str">
        <f>'Marks Entry'!FM28</f>
        <v/>
      </c>
      <c r="FM26" s="116" t="str">
        <f>'Marks Entry'!FO28</f>
        <v>E</v>
      </c>
      <c r="FN26" s="1426"/>
      <c r="FO26" s="563">
        <f t="shared" si="6"/>
        <v>0</v>
      </c>
      <c r="FP26" s="673">
        <f t="shared" si="7"/>
        <v>0</v>
      </c>
      <c r="FQ26" s="673">
        <f t="shared" si="8"/>
        <v>0</v>
      </c>
      <c r="FR26" s="668"/>
      <c r="FS26" s="570">
        <f t="shared" si="9"/>
        <v>0</v>
      </c>
      <c r="FT26" s="681">
        <f t="shared" si="10"/>
        <v>0</v>
      </c>
      <c r="FU26" s="681">
        <f t="shared" si="11"/>
        <v>0</v>
      </c>
      <c r="FV26" s="682"/>
      <c r="FW26" s="563">
        <f t="shared" si="12"/>
        <v>0</v>
      </c>
      <c r="FX26" s="673">
        <f t="shared" si="13"/>
        <v>0</v>
      </c>
      <c r="FY26" s="673">
        <f t="shared" si="14"/>
        <v>0</v>
      </c>
      <c r="FZ26" s="668"/>
      <c r="GA26" s="570">
        <f t="shared" si="15"/>
        <v>0</v>
      </c>
      <c r="GB26" s="681">
        <f t="shared" si="16"/>
        <v>0</v>
      </c>
      <c r="GC26" s="681">
        <f t="shared" si="17"/>
        <v>0</v>
      </c>
      <c r="GD26" s="682"/>
      <c r="GE26" s="563">
        <f t="shared" si="18"/>
        <v>0</v>
      </c>
      <c r="GF26" s="673">
        <f t="shared" si="19"/>
        <v>0</v>
      </c>
      <c r="GG26" s="673">
        <f t="shared" si="20"/>
        <v>0</v>
      </c>
      <c r="GH26" s="668"/>
      <c r="GI26" s="570">
        <f t="shared" si="21"/>
        <v>0</v>
      </c>
      <c r="GJ26" s="681">
        <f t="shared" si="22"/>
        <v>0</v>
      </c>
      <c r="GK26" s="681">
        <f t="shared" si="23"/>
        <v>0</v>
      </c>
      <c r="GL26" s="682"/>
      <c r="GM26" s="563">
        <f t="shared" si="24"/>
        <v>0</v>
      </c>
      <c r="GN26" s="564" t="str">
        <f t="shared" si="24"/>
        <v>E</v>
      </c>
      <c r="GO26" s="570">
        <f t="shared" si="25"/>
        <v>0</v>
      </c>
      <c r="GP26" s="571" t="str">
        <f t="shared" si="25"/>
        <v>E</v>
      </c>
      <c r="GQ26" s="563">
        <f t="shared" si="26"/>
        <v>0</v>
      </c>
      <c r="GR26" s="572" t="str">
        <f t="shared" si="26"/>
        <v>E</v>
      </c>
      <c r="GS26" s="1426"/>
    </row>
    <row r="27" spans="1:201" s="117" customFormat="1" ht="17.25" customHeight="1">
      <c r="A27" s="1427"/>
      <c r="B27" s="112">
        <f t="shared" si="27"/>
        <v>21</v>
      </c>
      <c r="C27" s="113">
        <f>'Marks Entry'!D29</f>
        <v>0</v>
      </c>
      <c r="D27" s="113">
        <f>'Marks Entry'!E29</f>
        <v>0</v>
      </c>
      <c r="E27" s="113">
        <f>'Marks Entry'!F29</f>
        <v>0</v>
      </c>
      <c r="F27" s="113">
        <f>'Marks Entry'!G29</f>
        <v>921</v>
      </c>
      <c r="G27" s="113">
        <f>'Marks Entry'!H29</f>
        <v>0</v>
      </c>
      <c r="H27" s="113">
        <f>'Marks Entry'!I29</f>
        <v>0</v>
      </c>
      <c r="I27" s="113">
        <f>'Marks Entry'!J29</f>
        <v>0</v>
      </c>
      <c r="J27" s="114">
        <f>'Marks Entry'!K29</f>
        <v>0</v>
      </c>
      <c r="K27" s="583">
        <f>'Marks Entry'!L29</f>
        <v>0</v>
      </c>
      <c r="L27" s="584">
        <f>'Marks Entry'!M29</f>
        <v>0</v>
      </c>
      <c r="M27" s="585">
        <f>'Marks Entry'!N29</f>
        <v>0</v>
      </c>
      <c r="N27" s="584">
        <f>'Marks Entry'!O29</f>
        <v>0</v>
      </c>
      <c r="O27" s="584">
        <f>'Marks Entry'!P29</f>
        <v>0</v>
      </c>
      <c r="P27" s="586">
        <f>'Marks Entry'!Q29</f>
        <v>0</v>
      </c>
      <c r="Q27" s="584">
        <f>'Marks Entry'!R29</f>
        <v>0</v>
      </c>
      <c r="R27" s="584">
        <f>'Marks Entry'!S29</f>
        <v>0</v>
      </c>
      <c r="S27" s="586">
        <f>'Marks Entry'!T29</f>
        <v>0</v>
      </c>
      <c r="T27" s="587">
        <f>'Marks Entry'!U29</f>
        <v>0</v>
      </c>
      <c r="U27" s="584">
        <f>'Marks Entry'!V29</f>
        <v>0</v>
      </c>
      <c r="V27" s="584">
        <f>'Marks Entry'!W29</f>
        <v>0</v>
      </c>
      <c r="W27" s="587">
        <f>'Marks Entry'!X29</f>
        <v>0</v>
      </c>
      <c r="X27" s="588">
        <f t="shared" si="0"/>
        <v>0</v>
      </c>
      <c r="Y27" s="584">
        <f>'Marks Entry'!Y29</f>
        <v>0</v>
      </c>
      <c r="Z27" s="584">
        <f>'Marks Entry'!Z29</f>
        <v>0</v>
      </c>
      <c r="AA27" s="587">
        <f>'Marks Entry'!AA29</f>
        <v>0</v>
      </c>
      <c r="AB27" s="593">
        <f>'Marks Entry'!AB29</f>
        <v>0</v>
      </c>
      <c r="AC27" s="589">
        <f>'Marks Entry'!AC29</f>
        <v>0</v>
      </c>
      <c r="AD27" s="589" t="str">
        <f>'Marks Entry'!AD29</f>
        <v>E</v>
      </c>
      <c r="AE27" s="590" t="str">
        <f>'Marks Entry'!AE29</f>
        <v>E</v>
      </c>
      <c r="AF27" s="583">
        <f>'Marks Entry'!AF29</f>
        <v>0</v>
      </c>
      <c r="AG27" s="584">
        <f>'Marks Entry'!AG29</f>
        <v>0</v>
      </c>
      <c r="AH27" s="585">
        <f>'Marks Entry'!AH29</f>
        <v>0</v>
      </c>
      <c r="AI27" s="584">
        <f>'Marks Entry'!AI29</f>
        <v>0</v>
      </c>
      <c r="AJ27" s="584">
        <f>'Marks Entry'!AJ29</f>
        <v>0</v>
      </c>
      <c r="AK27" s="586">
        <f>'Marks Entry'!AK29</f>
        <v>0</v>
      </c>
      <c r="AL27" s="584">
        <f>'Marks Entry'!AL29</f>
        <v>0</v>
      </c>
      <c r="AM27" s="584">
        <f>'Marks Entry'!AM29</f>
        <v>0</v>
      </c>
      <c r="AN27" s="586">
        <f>'Marks Entry'!AN29</f>
        <v>0</v>
      </c>
      <c r="AO27" s="587">
        <f>'Marks Entry'!AO29</f>
        <v>0</v>
      </c>
      <c r="AP27" s="584">
        <f>'Marks Entry'!AP29</f>
        <v>0</v>
      </c>
      <c r="AQ27" s="584">
        <f>'Marks Entry'!AQ29</f>
        <v>0</v>
      </c>
      <c r="AR27" s="587">
        <f>'Marks Entry'!AR29</f>
        <v>0</v>
      </c>
      <c r="AS27" s="588">
        <f t="shared" si="1"/>
        <v>0</v>
      </c>
      <c r="AT27" s="584">
        <f>'Marks Entry'!AS29</f>
        <v>0</v>
      </c>
      <c r="AU27" s="584">
        <f>'Marks Entry'!AT29</f>
        <v>0</v>
      </c>
      <c r="AV27" s="587">
        <f>'Marks Entry'!AU29</f>
        <v>0</v>
      </c>
      <c r="AW27" s="593">
        <f>'Marks Entry'!AV29</f>
        <v>0</v>
      </c>
      <c r="AX27" s="589">
        <f>'Marks Entry'!AW29</f>
        <v>0</v>
      </c>
      <c r="AY27" s="589" t="str">
        <f>'Marks Entry'!AX29</f>
        <v>E</v>
      </c>
      <c r="AZ27" s="590" t="str">
        <f>'Marks Entry'!AY29</f>
        <v>E</v>
      </c>
      <c r="BA27" s="583">
        <f>'Marks Entry'!AZ29</f>
        <v>0</v>
      </c>
      <c r="BB27" s="584">
        <f>'Marks Entry'!BA29</f>
        <v>0</v>
      </c>
      <c r="BC27" s="585">
        <f>'Marks Entry'!BB29</f>
        <v>0</v>
      </c>
      <c r="BD27" s="584">
        <f>'Marks Entry'!BC29</f>
        <v>0</v>
      </c>
      <c r="BE27" s="584">
        <f>'Marks Entry'!BD29</f>
        <v>0</v>
      </c>
      <c r="BF27" s="586">
        <f>'Marks Entry'!BE29</f>
        <v>0</v>
      </c>
      <c r="BG27" s="584">
        <f>'Marks Entry'!BF29</f>
        <v>0</v>
      </c>
      <c r="BH27" s="584">
        <f>'Marks Entry'!BG29</f>
        <v>0</v>
      </c>
      <c r="BI27" s="586">
        <f>'Marks Entry'!BH29</f>
        <v>0</v>
      </c>
      <c r="BJ27" s="587">
        <f>'Marks Entry'!BI29</f>
        <v>0</v>
      </c>
      <c r="BK27" s="584">
        <f>'Marks Entry'!BJ29</f>
        <v>0</v>
      </c>
      <c r="BL27" s="584">
        <f>'Marks Entry'!BK29</f>
        <v>0</v>
      </c>
      <c r="BM27" s="587">
        <f>'Marks Entry'!BL29</f>
        <v>0</v>
      </c>
      <c r="BN27" s="588">
        <f t="shared" si="2"/>
        <v>0</v>
      </c>
      <c r="BO27" s="584">
        <f>'Marks Entry'!BM29</f>
        <v>0</v>
      </c>
      <c r="BP27" s="584">
        <f>'Marks Entry'!BN29</f>
        <v>0</v>
      </c>
      <c r="BQ27" s="587">
        <f>'Marks Entry'!BO29</f>
        <v>0</v>
      </c>
      <c r="BR27" s="593">
        <f>'Marks Entry'!BP29</f>
        <v>0</v>
      </c>
      <c r="BS27" s="589">
        <f>'Marks Entry'!BQ29</f>
        <v>0</v>
      </c>
      <c r="BT27" s="589" t="str">
        <f>'Marks Entry'!BR29</f>
        <v>E</v>
      </c>
      <c r="BU27" s="590" t="str">
        <f>'Marks Entry'!BS29</f>
        <v>E</v>
      </c>
      <c r="BV27" s="583">
        <f>'Marks Entry'!BT29</f>
        <v>0</v>
      </c>
      <c r="BW27" s="584">
        <f>'Marks Entry'!BU29</f>
        <v>0</v>
      </c>
      <c r="BX27" s="585">
        <f>'Marks Entry'!BV29</f>
        <v>0</v>
      </c>
      <c r="BY27" s="584">
        <f>'Marks Entry'!BW29</f>
        <v>0</v>
      </c>
      <c r="BZ27" s="584">
        <f>'Marks Entry'!BX29</f>
        <v>0</v>
      </c>
      <c r="CA27" s="586">
        <f>'Marks Entry'!BY29</f>
        <v>0</v>
      </c>
      <c r="CB27" s="584">
        <f>'Marks Entry'!BZ29</f>
        <v>0</v>
      </c>
      <c r="CC27" s="584">
        <f>'Marks Entry'!CA29</f>
        <v>0</v>
      </c>
      <c r="CD27" s="586">
        <f>'Marks Entry'!CB29</f>
        <v>0</v>
      </c>
      <c r="CE27" s="587">
        <f>'Marks Entry'!CC29</f>
        <v>0</v>
      </c>
      <c r="CF27" s="584">
        <f>'Marks Entry'!CD29</f>
        <v>0</v>
      </c>
      <c r="CG27" s="584">
        <f>'Marks Entry'!CE29</f>
        <v>0</v>
      </c>
      <c r="CH27" s="587">
        <f>'Marks Entry'!CF29</f>
        <v>0</v>
      </c>
      <c r="CI27" s="588">
        <f t="shared" si="3"/>
        <v>0</v>
      </c>
      <c r="CJ27" s="584">
        <f>'Marks Entry'!CG29</f>
        <v>0</v>
      </c>
      <c r="CK27" s="584">
        <f>'Marks Entry'!CH29</f>
        <v>0</v>
      </c>
      <c r="CL27" s="587">
        <f>'Marks Entry'!CI29</f>
        <v>0</v>
      </c>
      <c r="CM27" s="593">
        <f>'Marks Entry'!CJ29</f>
        <v>0</v>
      </c>
      <c r="CN27" s="589">
        <f>'Marks Entry'!CK29</f>
        <v>0</v>
      </c>
      <c r="CO27" s="589" t="str">
        <f>'Marks Entry'!CL29</f>
        <v>E</v>
      </c>
      <c r="CP27" s="590" t="str">
        <f>'Marks Entry'!CM29</f>
        <v>E</v>
      </c>
      <c r="CQ27" s="583">
        <f>'Marks Entry'!CN29</f>
        <v>0</v>
      </c>
      <c r="CR27" s="584">
        <f>'Marks Entry'!CO29</f>
        <v>0</v>
      </c>
      <c r="CS27" s="585">
        <f>'Marks Entry'!CP29</f>
        <v>0</v>
      </c>
      <c r="CT27" s="584">
        <f>'Marks Entry'!CQ29</f>
        <v>0</v>
      </c>
      <c r="CU27" s="584">
        <f>'Marks Entry'!CR29</f>
        <v>0</v>
      </c>
      <c r="CV27" s="586">
        <f>'Marks Entry'!CS29</f>
        <v>0</v>
      </c>
      <c r="CW27" s="584">
        <f>'Marks Entry'!CT29</f>
        <v>0</v>
      </c>
      <c r="CX27" s="584">
        <f>'Marks Entry'!CU29</f>
        <v>0</v>
      </c>
      <c r="CY27" s="586">
        <f>'Marks Entry'!CV29</f>
        <v>0</v>
      </c>
      <c r="CZ27" s="587">
        <f>'Marks Entry'!CW29</f>
        <v>0</v>
      </c>
      <c r="DA27" s="584">
        <f>'Marks Entry'!CX29</f>
        <v>0</v>
      </c>
      <c r="DB27" s="584">
        <f>'Marks Entry'!CY29</f>
        <v>0</v>
      </c>
      <c r="DC27" s="587">
        <f>'Marks Entry'!CZ29</f>
        <v>0</v>
      </c>
      <c r="DD27" s="588">
        <f t="shared" si="4"/>
        <v>0</v>
      </c>
      <c r="DE27" s="584">
        <f>'Marks Entry'!DA29</f>
        <v>0</v>
      </c>
      <c r="DF27" s="584">
        <f>'Marks Entry'!DB29</f>
        <v>0</v>
      </c>
      <c r="DG27" s="587">
        <f>'Marks Entry'!DC29</f>
        <v>0</v>
      </c>
      <c r="DH27" s="593">
        <f>'Marks Entry'!DD29</f>
        <v>0</v>
      </c>
      <c r="DI27" s="589">
        <f>'Marks Entry'!DE29</f>
        <v>0</v>
      </c>
      <c r="DJ27" s="589" t="str">
        <f>'Marks Entry'!DF29</f>
        <v>E</v>
      </c>
      <c r="DK27" s="590" t="str">
        <f>'Marks Entry'!DG29</f>
        <v>E</v>
      </c>
      <c r="DL27" s="583">
        <f>'Marks Entry'!DH29</f>
        <v>0</v>
      </c>
      <c r="DM27" s="584">
        <f>'Marks Entry'!DI29</f>
        <v>0</v>
      </c>
      <c r="DN27" s="585">
        <f>'Marks Entry'!DJ29</f>
        <v>0</v>
      </c>
      <c r="DO27" s="584">
        <f>'Marks Entry'!DK29</f>
        <v>0</v>
      </c>
      <c r="DP27" s="584">
        <f>'Marks Entry'!DL29</f>
        <v>0</v>
      </c>
      <c r="DQ27" s="586">
        <f>'Marks Entry'!DM29</f>
        <v>0</v>
      </c>
      <c r="DR27" s="584">
        <f>'Marks Entry'!DN29</f>
        <v>0</v>
      </c>
      <c r="DS27" s="584">
        <f>'Marks Entry'!DO29</f>
        <v>0</v>
      </c>
      <c r="DT27" s="586">
        <f>'Marks Entry'!DP29</f>
        <v>0</v>
      </c>
      <c r="DU27" s="587">
        <f>'Marks Entry'!DQ29</f>
        <v>0</v>
      </c>
      <c r="DV27" s="584">
        <f>'Marks Entry'!DR29</f>
        <v>0</v>
      </c>
      <c r="DW27" s="584">
        <f>'Marks Entry'!DS29</f>
        <v>0</v>
      </c>
      <c r="DX27" s="587">
        <f>'Marks Entry'!DT29</f>
        <v>0</v>
      </c>
      <c r="DY27" s="588">
        <f t="shared" si="5"/>
        <v>0</v>
      </c>
      <c r="DZ27" s="584">
        <f>'Marks Entry'!DU29</f>
        <v>0</v>
      </c>
      <c r="EA27" s="584">
        <f>'Marks Entry'!DV29</f>
        <v>0</v>
      </c>
      <c r="EB27" s="587">
        <f>'Marks Entry'!DW29</f>
        <v>0</v>
      </c>
      <c r="EC27" s="593">
        <f>'Marks Entry'!DX29</f>
        <v>0</v>
      </c>
      <c r="ED27" s="589">
        <f>'Marks Entry'!DY29</f>
        <v>0</v>
      </c>
      <c r="EE27" s="589" t="str">
        <f>'Marks Entry'!DZ29</f>
        <v>E</v>
      </c>
      <c r="EF27" s="590" t="str">
        <f>'Marks Entry'!EA29</f>
        <v>E</v>
      </c>
      <c r="EG27" s="583">
        <f>'Marks Entry'!EB29</f>
        <v>0</v>
      </c>
      <c r="EH27" s="584">
        <f>'Marks Entry'!EC29</f>
        <v>0</v>
      </c>
      <c r="EI27" s="584">
        <f>'Marks Entry'!ED29</f>
        <v>0</v>
      </c>
      <c r="EJ27" s="584">
        <f>'Marks Entry'!EE29</f>
        <v>0</v>
      </c>
      <c r="EK27" s="584">
        <f>'Marks Entry'!EF29</f>
        <v>0</v>
      </c>
      <c r="EL27" s="591">
        <f>'Marks Entry'!EG29</f>
        <v>0</v>
      </c>
      <c r="EM27" s="592" t="str">
        <f>'Marks Entry'!EJ29</f>
        <v>E</v>
      </c>
      <c r="EN27" s="583">
        <f>'Marks Entry'!EK29</f>
        <v>0</v>
      </c>
      <c r="EO27" s="584">
        <f>'Marks Entry'!EL29</f>
        <v>0</v>
      </c>
      <c r="EP27" s="584">
        <f>'Marks Entry'!EM29</f>
        <v>0</v>
      </c>
      <c r="EQ27" s="584">
        <f>'Marks Entry'!EN29</f>
        <v>0</v>
      </c>
      <c r="ER27" s="584">
        <f>'Marks Entry'!EO29</f>
        <v>0</v>
      </c>
      <c r="ES27" s="587">
        <f>'Marks Entry'!EP29</f>
        <v>0</v>
      </c>
      <c r="ET27" s="592" t="str">
        <f>'Marks Entry'!ES29</f>
        <v>E</v>
      </c>
      <c r="EU27" s="583">
        <f>'Marks Entry'!ET29</f>
        <v>0</v>
      </c>
      <c r="EV27" s="584">
        <f>'Marks Entry'!EU29</f>
        <v>0</v>
      </c>
      <c r="EW27" s="584">
        <f>'Marks Entry'!EV29</f>
        <v>0</v>
      </c>
      <c r="EX27" s="584">
        <f>'Marks Entry'!EW29</f>
        <v>0</v>
      </c>
      <c r="EY27" s="584">
        <f>'Marks Entry'!EX29</f>
        <v>0</v>
      </c>
      <c r="EZ27" s="587">
        <f>'Marks Entry'!EY29</f>
        <v>0</v>
      </c>
      <c r="FA27" s="592" t="str">
        <f>'Marks Entry'!FB29</f>
        <v>E</v>
      </c>
      <c r="FB27" s="222">
        <f>'Marks Entry'!FC29</f>
        <v>0</v>
      </c>
      <c r="FC27" s="223">
        <f>'Marks Entry'!FD29</f>
        <v>0</v>
      </c>
      <c r="FD27" s="224" t="str">
        <f>'Marks Entry'!FE29</f>
        <v/>
      </c>
      <c r="FE27" s="222">
        <f>'Marks Entry'!FF29</f>
        <v>1200</v>
      </c>
      <c r="FF27" s="223">
        <f>'Marks Entry'!FG29</f>
        <v>0</v>
      </c>
      <c r="FG27" s="225">
        <f>'Marks Entry'!FH29</f>
        <v>0</v>
      </c>
      <c r="FH27" s="223" t="str">
        <f>IF(OR('Marks Entry'!FI29="First",'Marks Entry'!FI29="Second",'Marks Entry'!FI29="Third"),'Marks Entry'!FI29,"")</f>
        <v/>
      </c>
      <c r="FI27" s="223" t="str">
        <f>'Marks Entry'!FJ29</f>
        <v/>
      </c>
      <c r="FJ27" s="540" t="str">
        <f>'Marks Entry'!FK29</f>
        <v>PROMOTED</v>
      </c>
      <c r="FK27" s="113" t="str">
        <f>'Marks Entry'!FL29</f>
        <v/>
      </c>
      <c r="FL27" s="115" t="str">
        <f>'Marks Entry'!FM29</f>
        <v/>
      </c>
      <c r="FM27" s="116" t="str">
        <f>'Marks Entry'!FO29</f>
        <v>E</v>
      </c>
      <c r="FN27" s="1426"/>
      <c r="FO27" s="563">
        <f t="shared" si="6"/>
        <v>0</v>
      </c>
      <c r="FP27" s="673">
        <f t="shared" si="7"/>
        <v>0</v>
      </c>
      <c r="FQ27" s="673">
        <f t="shared" si="8"/>
        <v>0</v>
      </c>
      <c r="FR27" s="668"/>
      <c r="FS27" s="570">
        <f t="shared" si="9"/>
        <v>0</v>
      </c>
      <c r="FT27" s="681">
        <f t="shared" si="10"/>
        <v>0</v>
      </c>
      <c r="FU27" s="681">
        <f t="shared" si="11"/>
        <v>0</v>
      </c>
      <c r="FV27" s="682"/>
      <c r="FW27" s="563">
        <f t="shared" si="12"/>
        <v>0</v>
      </c>
      <c r="FX27" s="673">
        <f t="shared" si="13"/>
        <v>0</v>
      </c>
      <c r="FY27" s="673">
        <f t="shared" si="14"/>
        <v>0</v>
      </c>
      <c r="FZ27" s="668"/>
      <c r="GA27" s="570">
        <f t="shared" si="15"/>
        <v>0</v>
      </c>
      <c r="GB27" s="681">
        <f t="shared" si="16"/>
        <v>0</v>
      </c>
      <c r="GC27" s="681">
        <f t="shared" si="17"/>
        <v>0</v>
      </c>
      <c r="GD27" s="682"/>
      <c r="GE27" s="563">
        <f t="shared" si="18"/>
        <v>0</v>
      </c>
      <c r="GF27" s="673">
        <f t="shared" si="19"/>
        <v>0</v>
      </c>
      <c r="GG27" s="673">
        <f t="shared" si="20"/>
        <v>0</v>
      </c>
      <c r="GH27" s="668"/>
      <c r="GI27" s="570">
        <f t="shared" si="21"/>
        <v>0</v>
      </c>
      <c r="GJ27" s="681">
        <f t="shared" si="22"/>
        <v>0</v>
      </c>
      <c r="GK27" s="681">
        <f t="shared" si="23"/>
        <v>0</v>
      </c>
      <c r="GL27" s="682"/>
      <c r="GM27" s="563">
        <f t="shared" si="24"/>
        <v>0</v>
      </c>
      <c r="GN27" s="564" t="str">
        <f t="shared" si="24"/>
        <v>E</v>
      </c>
      <c r="GO27" s="570">
        <f t="shared" si="25"/>
        <v>0</v>
      </c>
      <c r="GP27" s="571" t="str">
        <f t="shared" si="25"/>
        <v>E</v>
      </c>
      <c r="GQ27" s="563">
        <f t="shared" si="26"/>
        <v>0</v>
      </c>
      <c r="GR27" s="572" t="str">
        <f t="shared" si="26"/>
        <v>E</v>
      </c>
      <c r="GS27" s="1426"/>
    </row>
    <row r="28" spans="1:201" s="117" customFormat="1" ht="17.25" customHeight="1">
      <c r="A28" s="1427"/>
      <c r="B28" s="112">
        <f t="shared" si="27"/>
        <v>22</v>
      </c>
      <c r="C28" s="113">
        <f>'Marks Entry'!D30</f>
        <v>0</v>
      </c>
      <c r="D28" s="113">
        <f>'Marks Entry'!E30</f>
        <v>0</v>
      </c>
      <c r="E28" s="113">
        <f>'Marks Entry'!F30</f>
        <v>0</v>
      </c>
      <c r="F28" s="113">
        <f>'Marks Entry'!G30</f>
        <v>922</v>
      </c>
      <c r="G28" s="113">
        <f>'Marks Entry'!H30</f>
        <v>0</v>
      </c>
      <c r="H28" s="113">
        <f>'Marks Entry'!I30</f>
        <v>0</v>
      </c>
      <c r="I28" s="113">
        <f>'Marks Entry'!J30</f>
        <v>0</v>
      </c>
      <c r="J28" s="114">
        <f>'Marks Entry'!K30</f>
        <v>0</v>
      </c>
      <c r="K28" s="583">
        <f>'Marks Entry'!L30</f>
        <v>0</v>
      </c>
      <c r="L28" s="584">
        <f>'Marks Entry'!M30</f>
        <v>0</v>
      </c>
      <c r="M28" s="585">
        <f>'Marks Entry'!N30</f>
        <v>0</v>
      </c>
      <c r="N28" s="584">
        <f>'Marks Entry'!O30</f>
        <v>0</v>
      </c>
      <c r="O28" s="584">
        <f>'Marks Entry'!P30</f>
        <v>0</v>
      </c>
      <c r="P28" s="586">
        <f>'Marks Entry'!Q30</f>
        <v>0</v>
      </c>
      <c r="Q28" s="584">
        <f>'Marks Entry'!R30</f>
        <v>0</v>
      </c>
      <c r="R28" s="584">
        <f>'Marks Entry'!S30</f>
        <v>0</v>
      </c>
      <c r="S28" s="586">
        <f>'Marks Entry'!T30</f>
        <v>0</v>
      </c>
      <c r="T28" s="587">
        <f>'Marks Entry'!U30</f>
        <v>0</v>
      </c>
      <c r="U28" s="584">
        <f>'Marks Entry'!V30</f>
        <v>0</v>
      </c>
      <c r="V28" s="584">
        <f>'Marks Entry'!W30</f>
        <v>0</v>
      </c>
      <c r="W28" s="587">
        <f>'Marks Entry'!X30</f>
        <v>0</v>
      </c>
      <c r="X28" s="588">
        <f t="shared" si="0"/>
        <v>0</v>
      </c>
      <c r="Y28" s="584">
        <f>'Marks Entry'!Y30</f>
        <v>0</v>
      </c>
      <c r="Z28" s="584">
        <f>'Marks Entry'!Z30</f>
        <v>0</v>
      </c>
      <c r="AA28" s="587">
        <f>'Marks Entry'!AA30</f>
        <v>0</v>
      </c>
      <c r="AB28" s="593">
        <f>'Marks Entry'!AB30</f>
        <v>0</v>
      </c>
      <c r="AC28" s="589">
        <f>'Marks Entry'!AC30</f>
        <v>0</v>
      </c>
      <c r="AD28" s="589" t="str">
        <f>'Marks Entry'!AD30</f>
        <v>E</v>
      </c>
      <c r="AE28" s="590" t="str">
        <f>'Marks Entry'!AE30</f>
        <v>E</v>
      </c>
      <c r="AF28" s="583">
        <f>'Marks Entry'!AF30</f>
        <v>0</v>
      </c>
      <c r="AG28" s="584">
        <f>'Marks Entry'!AG30</f>
        <v>0</v>
      </c>
      <c r="AH28" s="585">
        <f>'Marks Entry'!AH30</f>
        <v>0</v>
      </c>
      <c r="AI28" s="584">
        <f>'Marks Entry'!AI30</f>
        <v>0</v>
      </c>
      <c r="AJ28" s="584">
        <f>'Marks Entry'!AJ30</f>
        <v>0</v>
      </c>
      <c r="AK28" s="586">
        <f>'Marks Entry'!AK30</f>
        <v>0</v>
      </c>
      <c r="AL28" s="584">
        <f>'Marks Entry'!AL30</f>
        <v>0</v>
      </c>
      <c r="AM28" s="584">
        <f>'Marks Entry'!AM30</f>
        <v>0</v>
      </c>
      <c r="AN28" s="586">
        <f>'Marks Entry'!AN30</f>
        <v>0</v>
      </c>
      <c r="AO28" s="587">
        <f>'Marks Entry'!AO30</f>
        <v>0</v>
      </c>
      <c r="AP28" s="584">
        <f>'Marks Entry'!AP30</f>
        <v>0</v>
      </c>
      <c r="AQ28" s="584">
        <f>'Marks Entry'!AQ30</f>
        <v>0</v>
      </c>
      <c r="AR28" s="587">
        <f>'Marks Entry'!AR30</f>
        <v>0</v>
      </c>
      <c r="AS28" s="588">
        <f t="shared" si="1"/>
        <v>0</v>
      </c>
      <c r="AT28" s="584">
        <f>'Marks Entry'!AS30</f>
        <v>0</v>
      </c>
      <c r="AU28" s="584">
        <f>'Marks Entry'!AT30</f>
        <v>0</v>
      </c>
      <c r="AV28" s="587">
        <f>'Marks Entry'!AU30</f>
        <v>0</v>
      </c>
      <c r="AW28" s="593">
        <f>'Marks Entry'!AV30</f>
        <v>0</v>
      </c>
      <c r="AX28" s="589">
        <f>'Marks Entry'!AW30</f>
        <v>0</v>
      </c>
      <c r="AY28" s="589" t="str">
        <f>'Marks Entry'!AX30</f>
        <v>E</v>
      </c>
      <c r="AZ28" s="590" t="str">
        <f>'Marks Entry'!AY30</f>
        <v>E</v>
      </c>
      <c r="BA28" s="583">
        <f>'Marks Entry'!AZ30</f>
        <v>0</v>
      </c>
      <c r="BB28" s="584">
        <f>'Marks Entry'!BA30</f>
        <v>0</v>
      </c>
      <c r="BC28" s="585">
        <f>'Marks Entry'!BB30</f>
        <v>0</v>
      </c>
      <c r="BD28" s="584">
        <f>'Marks Entry'!BC30</f>
        <v>0</v>
      </c>
      <c r="BE28" s="584">
        <f>'Marks Entry'!BD30</f>
        <v>0</v>
      </c>
      <c r="BF28" s="586">
        <f>'Marks Entry'!BE30</f>
        <v>0</v>
      </c>
      <c r="BG28" s="584">
        <f>'Marks Entry'!BF30</f>
        <v>0</v>
      </c>
      <c r="BH28" s="584">
        <f>'Marks Entry'!BG30</f>
        <v>0</v>
      </c>
      <c r="BI28" s="586">
        <f>'Marks Entry'!BH30</f>
        <v>0</v>
      </c>
      <c r="BJ28" s="587">
        <f>'Marks Entry'!BI30</f>
        <v>0</v>
      </c>
      <c r="BK28" s="584">
        <f>'Marks Entry'!BJ30</f>
        <v>0</v>
      </c>
      <c r="BL28" s="584">
        <f>'Marks Entry'!BK30</f>
        <v>0</v>
      </c>
      <c r="BM28" s="587">
        <f>'Marks Entry'!BL30</f>
        <v>0</v>
      </c>
      <c r="BN28" s="588">
        <f t="shared" si="2"/>
        <v>0</v>
      </c>
      <c r="BO28" s="584">
        <f>'Marks Entry'!BM30</f>
        <v>0</v>
      </c>
      <c r="BP28" s="584">
        <f>'Marks Entry'!BN30</f>
        <v>0</v>
      </c>
      <c r="BQ28" s="587">
        <f>'Marks Entry'!BO30</f>
        <v>0</v>
      </c>
      <c r="BR28" s="593">
        <f>'Marks Entry'!BP30</f>
        <v>0</v>
      </c>
      <c r="BS28" s="589">
        <f>'Marks Entry'!BQ30</f>
        <v>0</v>
      </c>
      <c r="BT28" s="589" t="str">
        <f>'Marks Entry'!BR30</f>
        <v>E</v>
      </c>
      <c r="BU28" s="590" t="str">
        <f>'Marks Entry'!BS30</f>
        <v>E</v>
      </c>
      <c r="BV28" s="583">
        <f>'Marks Entry'!BT30</f>
        <v>0</v>
      </c>
      <c r="BW28" s="584">
        <f>'Marks Entry'!BU30</f>
        <v>0</v>
      </c>
      <c r="BX28" s="585">
        <f>'Marks Entry'!BV30</f>
        <v>0</v>
      </c>
      <c r="BY28" s="584">
        <f>'Marks Entry'!BW30</f>
        <v>0</v>
      </c>
      <c r="BZ28" s="584">
        <f>'Marks Entry'!BX30</f>
        <v>0</v>
      </c>
      <c r="CA28" s="586">
        <f>'Marks Entry'!BY30</f>
        <v>0</v>
      </c>
      <c r="CB28" s="584">
        <f>'Marks Entry'!BZ30</f>
        <v>0</v>
      </c>
      <c r="CC28" s="584">
        <f>'Marks Entry'!CA30</f>
        <v>0</v>
      </c>
      <c r="CD28" s="586">
        <f>'Marks Entry'!CB30</f>
        <v>0</v>
      </c>
      <c r="CE28" s="587">
        <f>'Marks Entry'!CC30</f>
        <v>0</v>
      </c>
      <c r="CF28" s="584">
        <f>'Marks Entry'!CD30</f>
        <v>0</v>
      </c>
      <c r="CG28" s="584">
        <f>'Marks Entry'!CE30</f>
        <v>0</v>
      </c>
      <c r="CH28" s="587">
        <f>'Marks Entry'!CF30</f>
        <v>0</v>
      </c>
      <c r="CI28" s="588">
        <f t="shared" si="3"/>
        <v>0</v>
      </c>
      <c r="CJ28" s="584">
        <f>'Marks Entry'!CG30</f>
        <v>0</v>
      </c>
      <c r="CK28" s="584">
        <f>'Marks Entry'!CH30</f>
        <v>0</v>
      </c>
      <c r="CL28" s="587">
        <f>'Marks Entry'!CI30</f>
        <v>0</v>
      </c>
      <c r="CM28" s="593">
        <f>'Marks Entry'!CJ30</f>
        <v>0</v>
      </c>
      <c r="CN28" s="589">
        <f>'Marks Entry'!CK30</f>
        <v>0</v>
      </c>
      <c r="CO28" s="589" t="str">
        <f>'Marks Entry'!CL30</f>
        <v>E</v>
      </c>
      <c r="CP28" s="590" t="str">
        <f>'Marks Entry'!CM30</f>
        <v>E</v>
      </c>
      <c r="CQ28" s="583">
        <f>'Marks Entry'!CN30</f>
        <v>0</v>
      </c>
      <c r="CR28" s="584">
        <f>'Marks Entry'!CO30</f>
        <v>0</v>
      </c>
      <c r="CS28" s="585">
        <f>'Marks Entry'!CP30</f>
        <v>0</v>
      </c>
      <c r="CT28" s="584">
        <f>'Marks Entry'!CQ30</f>
        <v>0</v>
      </c>
      <c r="CU28" s="584">
        <f>'Marks Entry'!CR30</f>
        <v>0</v>
      </c>
      <c r="CV28" s="586">
        <f>'Marks Entry'!CS30</f>
        <v>0</v>
      </c>
      <c r="CW28" s="584">
        <f>'Marks Entry'!CT30</f>
        <v>0</v>
      </c>
      <c r="CX28" s="584">
        <f>'Marks Entry'!CU30</f>
        <v>0</v>
      </c>
      <c r="CY28" s="586">
        <f>'Marks Entry'!CV30</f>
        <v>0</v>
      </c>
      <c r="CZ28" s="587">
        <f>'Marks Entry'!CW30</f>
        <v>0</v>
      </c>
      <c r="DA28" s="584">
        <f>'Marks Entry'!CX30</f>
        <v>0</v>
      </c>
      <c r="DB28" s="584">
        <f>'Marks Entry'!CY30</f>
        <v>0</v>
      </c>
      <c r="DC28" s="587">
        <f>'Marks Entry'!CZ30</f>
        <v>0</v>
      </c>
      <c r="DD28" s="588">
        <f t="shared" si="4"/>
        <v>0</v>
      </c>
      <c r="DE28" s="584">
        <f>'Marks Entry'!DA30</f>
        <v>0</v>
      </c>
      <c r="DF28" s="584">
        <f>'Marks Entry'!DB30</f>
        <v>0</v>
      </c>
      <c r="DG28" s="587">
        <f>'Marks Entry'!DC30</f>
        <v>0</v>
      </c>
      <c r="DH28" s="593">
        <f>'Marks Entry'!DD30</f>
        <v>0</v>
      </c>
      <c r="DI28" s="589">
        <f>'Marks Entry'!DE30</f>
        <v>0</v>
      </c>
      <c r="DJ28" s="589" t="str">
        <f>'Marks Entry'!DF30</f>
        <v>E</v>
      </c>
      <c r="DK28" s="590" t="str">
        <f>'Marks Entry'!DG30</f>
        <v>E</v>
      </c>
      <c r="DL28" s="583">
        <f>'Marks Entry'!DH30</f>
        <v>0</v>
      </c>
      <c r="DM28" s="584">
        <f>'Marks Entry'!DI30</f>
        <v>0</v>
      </c>
      <c r="DN28" s="585">
        <f>'Marks Entry'!DJ30</f>
        <v>0</v>
      </c>
      <c r="DO28" s="584">
        <f>'Marks Entry'!DK30</f>
        <v>0</v>
      </c>
      <c r="DP28" s="584">
        <f>'Marks Entry'!DL30</f>
        <v>0</v>
      </c>
      <c r="DQ28" s="586">
        <f>'Marks Entry'!DM30</f>
        <v>0</v>
      </c>
      <c r="DR28" s="584">
        <f>'Marks Entry'!DN30</f>
        <v>0</v>
      </c>
      <c r="DS28" s="584">
        <f>'Marks Entry'!DO30</f>
        <v>0</v>
      </c>
      <c r="DT28" s="586">
        <f>'Marks Entry'!DP30</f>
        <v>0</v>
      </c>
      <c r="DU28" s="587">
        <f>'Marks Entry'!DQ30</f>
        <v>0</v>
      </c>
      <c r="DV28" s="584">
        <f>'Marks Entry'!DR30</f>
        <v>0</v>
      </c>
      <c r="DW28" s="584">
        <f>'Marks Entry'!DS30</f>
        <v>0</v>
      </c>
      <c r="DX28" s="587">
        <f>'Marks Entry'!DT30</f>
        <v>0</v>
      </c>
      <c r="DY28" s="588">
        <f t="shared" si="5"/>
        <v>0</v>
      </c>
      <c r="DZ28" s="584">
        <f>'Marks Entry'!DU30</f>
        <v>0</v>
      </c>
      <c r="EA28" s="584">
        <f>'Marks Entry'!DV30</f>
        <v>0</v>
      </c>
      <c r="EB28" s="587">
        <f>'Marks Entry'!DW30</f>
        <v>0</v>
      </c>
      <c r="EC28" s="593">
        <f>'Marks Entry'!DX30</f>
        <v>0</v>
      </c>
      <c r="ED28" s="589">
        <f>'Marks Entry'!DY30</f>
        <v>0</v>
      </c>
      <c r="EE28" s="589" t="str">
        <f>'Marks Entry'!DZ30</f>
        <v>E</v>
      </c>
      <c r="EF28" s="590" t="str">
        <f>'Marks Entry'!EA30</f>
        <v>E</v>
      </c>
      <c r="EG28" s="583">
        <f>'Marks Entry'!EB30</f>
        <v>0</v>
      </c>
      <c r="EH28" s="584">
        <f>'Marks Entry'!EC30</f>
        <v>0</v>
      </c>
      <c r="EI28" s="584">
        <f>'Marks Entry'!ED30</f>
        <v>0</v>
      </c>
      <c r="EJ28" s="584">
        <f>'Marks Entry'!EE30</f>
        <v>0</v>
      </c>
      <c r="EK28" s="584">
        <f>'Marks Entry'!EF30</f>
        <v>0</v>
      </c>
      <c r="EL28" s="591">
        <f>'Marks Entry'!EG30</f>
        <v>0</v>
      </c>
      <c r="EM28" s="592" t="str">
        <f>'Marks Entry'!EJ30</f>
        <v>E</v>
      </c>
      <c r="EN28" s="583">
        <f>'Marks Entry'!EK30</f>
        <v>0</v>
      </c>
      <c r="EO28" s="584">
        <f>'Marks Entry'!EL30</f>
        <v>0</v>
      </c>
      <c r="EP28" s="584">
        <f>'Marks Entry'!EM30</f>
        <v>0</v>
      </c>
      <c r="EQ28" s="584">
        <f>'Marks Entry'!EN30</f>
        <v>0</v>
      </c>
      <c r="ER28" s="584">
        <f>'Marks Entry'!EO30</f>
        <v>0</v>
      </c>
      <c r="ES28" s="587">
        <f>'Marks Entry'!EP30</f>
        <v>0</v>
      </c>
      <c r="ET28" s="592" t="str">
        <f>'Marks Entry'!ES30</f>
        <v>E</v>
      </c>
      <c r="EU28" s="583">
        <f>'Marks Entry'!ET30</f>
        <v>0</v>
      </c>
      <c r="EV28" s="584">
        <f>'Marks Entry'!EU30</f>
        <v>0</v>
      </c>
      <c r="EW28" s="584">
        <f>'Marks Entry'!EV30</f>
        <v>0</v>
      </c>
      <c r="EX28" s="584">
        <f>'Marks Entry'!EW30</f>
        <v>0</v>
      </c>
      <c r="EY28" s="584">
        <f>'Marks Entry'!EX30</f>
        <v>0</v>
      </c>
      <c r="EZ28" s="587">
        <f>'Marks Entry'!EY30</f>
        <v>0</v>
      </c>
      <c r="FA28" s="592" t="str">
        <f>'Marks Entry'!FB30</f>
        <v>E</v>
      </c>
      <c r="FB28" s="222">
        <f>'Marks Entry'!FC30</f>
        <v>0</v>
      </c>
      <c r="FC28" s="223">
        <f>'Marks Entry'!FD30</f>
        <v>0</v>
      </c>
      <c r="FD28" s="224" t="str">
        <f>'Marks Entry'!FE30</f>
        <v/>
      </c>
      <c r="FE28" s="222">
        <f>'Marks Entry'!FF30</f>
        <v>1200</v>
      </c>
      <c r="FF28" s="223">
        <f>'Marks Entry'!FG30</f>
        <v>0</v>
      </c>
      <c r="FG28" s="225">
        <f>'Marks Entry'!FH30</f>
        <v>0</v>
      </c>
      <c r="FH28" s="223" t="str">
        <f>IF(OR('Marks Entry'!FI30="First",'Marks Entry'!FI30="Second",'Marks Entry'!FI30="Third"),'Marks Entry'!FI30,"")</f>
        <v/>
      </c>
      <c r="FI28" s="223" t="str">
        <f>'Marks Entry'!FJ30</f>
        <v/>
      </c>
      <c r="FJ28" s="540" t="str">
        <f>'Marks Entry'!FK30</f>
        <v>PROMOTED</v>
      </c>
      <c r="FK28" s="113" t="str">
        <f>'Marks Entry'!FL30</f>
        <v/>
      </c>
      <c r="FL28" s="115" t="str">
        <f>'Marks Entry'!FM30</f>
        <v/>
      </c>
      <c r="FM28" s="116" t="str">
        <f>'Marks Entry'!FO30</f>
        <v>E</v>
      </c>
      <c r="FN28" s="1426"/>
      <c r="FO28" s="563">
        <f t="shared" si="6"/>
        <v>0</v>
      </c>
      <c r="FP28" s="673">
        <f t="shared" si="7"/>
        <v>0</v>
      </c>
      <c r="FQ28" s="673">
        <f t="shared" si="8"/>
        <v>0</v>
      </c>
      <c r="FR28" s="668"/>
      <c r="FS28" s="570">
        <f t="shared" si="9"/>
        <v>0</v>
      </c>
      <c r="FT28" s="681">
        <f t="shared" si="10"/>
        <v>0</v>
      </c>
      <c r="FU28" s="681">
        <f t="shared" si="11"/>
        <v>0</v>
      </c>
      <c r="FV28" s="682"/>
      <c r="FW28" s="563">
        <f t="shared" si="12"/>
        <v>0</v>
      </c>
      <c r="FX28" s="673">
        <f t="shared" si="13"/>
        <v>0</v>
      </c>
      <c r="FY28" s="673">
        <f t="shared" si="14"/>
        <v>0</v>
      </c>
      <c r="FZ28" s="668"/>
      <c r="GA28" s="570">
        <f t="shared" si="15"/>
        <v>0</v>
      </c>
      <c r="GB28" s="681">
        <f t="shared" si="16"/>
        <v>0</v>
      </c>
      <c r="GC28" s="681">
        <f t="shared" si="17"/>
        <v>0</v>
      </c>
      <c r="GD28" s="682"/>
      <c r="GE28" s="563">
        <f t="shared" si="18"/>
        <v>0</v>
      </c>
      <c r="GF28" s="673">
        <f t="shared" si="19"/>
        <v>0</v>
      </c>
      <c r="GG28" s="673">
        <f t="shared" si="20"/>
        <v>0</v>
      </c>
      <c r="GH28" s="668"/>
      <c r="GI28" s="570">
        <f t="shared" si="21"/>
        <v>0</v>
      </c>
      <c r="GJ28" s="681">
        <f t="shared" si="22"/>
        <v>0</v>
      </c>
      <c r="GK28" s="681">
        <f t="shared" si="23"/>
        <v>0</v>
      </c>
      <c r="GL28" s="682"/>
      <c r="GM28" s="563">
        <f t="shared" si="24"/>
        <v>0</v>
      </c>
      <c r="GN28" s="564" t="str">
        <f t="shared" si="24"/>
        <v>E</v>
      </c>
      <c r="GO28" s="570">
        <f t="shared" si="25"/>
        <v>0</v>
      </c>
      <c r="GP28" s="571" t="str">
        <f t="shared" si="25"/>
        <v>E</v>
      </c>
      <c r="GQ28" s="563">
        <f t="shared" si="26"/>
        <v>0</v>
      </c>
      <c r="GR28" s="572" t="str">
        <f t="shared" si="26"/>
        <v>E</v>
      </c>
      <c r="GS28" s="1426"/>
    </row>
    <row r="29" spans="1:201" s="117" customFormat="1" ht="17.25" customHeight="1">
      <c r="A29" s="1427"/>
      <c r="B29" s="112">
        <f t="shared" si="27"/>
        <v>23</v>
      </c>
      <c r="C29" s="113">
        <f>'Marks Entry'!D31</f>
        <v>0</v>
      </c>
      <c r="D29" s="113">
        <f>'Marks Entry'!E31</f>
        <v>0</v>
      </c>
      <c r="E29" s="113">
        <f>'Marks Entry'!F31</f>
        <v>0</v>
      </c>
      <c r="F29" s="113">
        <f>'Marks Entry'!G31</f>
        <v>923</v>
      </c>
      <c r="G29" s="113">
        <f>'Marks Entry'!H31</f>
        <v>0</v>
      </c>
      <c r="H29" s="113">
        <f>'Marks Entry'!I31</f>
        <v>0</v>
      </c>
      <c r="I29" s="113">
        <f>'Marks Entry'!J31</f>
        <v>0</v>
      </c>
      <c r="J29" s="114">
        <f>'Marks Entry'!K31</f>
        <v>0</v>
      </c>
      <c r="K29" s="583">
        <f>'Marks Entry'!L31</f>
        <v>0</v>
      </c>
      <c r="L29" s="584">
        <f>'Marks Entry'!M31</f>
        <v>0</v>
      </c>
      <c r="M29" s="585">
        <f>'Marks Entry'!N31</f>
        <v>0</v>
      </c>
      <c r="N29" s="584">
        <f>'Marks Entry'!O31</f>
        <v>0</v>
      </c>
      <c r="O29" s="584">
        <f>'Marks Entry'!P31</f>
        <v>0</v>
      </c>
      <c r="P29" s="586">
        <f>'Marks Entry'!Q31</f>
        <v>0</v>
      </c>
      <c r="Q29" s="584">
        <f>'Marks Entry'!R31</f>
        <v>0</v>
      </c>
      <c r="R29" s="584">
        <f>'Marks Entry'!S31</f>
        <v>0</v>
      </c>
      <c r="S29" s="586">
        <f>'Marks Entry'!T31</f>
        <v>0</v>
      </c>
      <c r="T29" s="587">
        <f>'Marks Entry'!U31</f>
        <v>0</v>
      </c>
      <c r="U29" s="584">
        <f>'Marks Entry'!V31</f>
        <v>0</v>
      </c>
      <c r="V29" s="584">
        <f>'Marks Entry'!W31</f>
        <v>0</v>
      </c>
      <c r="W29" s="587">
        <f>'Marks Entry'!X31</f>
        <v>0</v>
      </c>
      <c r="X29" s="588">
        <f t="shared" si="0"/>
        <v>0</v>
      </c>
      <c r="Y29" s="584">
        <f>'Marks Entry'!Y31</f>
        <v>0</v>
      </c>
      <c r="Z29" s="584">
        <f>'Marks Entry'!Z31</f>
        <v>0</v>
      </c>
      <c r="AA29" s="587">
        <f>'Marks Entry'!AA31</f>
        <v>0</v>
      </c>
      <c r="AB29" s="593">
        <f>'Marks Entry'!AB31</f>
        <v>0</v>
      </c>
      <c r="AC29" s="589">
        <f>'Marks Entry'!AC31</f>
        <v>0</v>
      </c>
      <c r="AD29" s="589" t="str">
        <f>'Marks Entry'!AD31</f>
        <v>E</v>
      </c>
      <c r="AE29" s="590" t="str">
        <f>'Marks Entry'!AE31</f>
        <v>E</v>
      </c>
      <c r="AF29" s="583">
        <f>'Marks Entry'!AF31</f>
        <v>0</v>
      </c>
      <c r="AG29" s="584">
        <f>'Marks Entry'!AG31</f>
        <v>0</v>
      </c>
      <c r="AH29" s="585">
        <f>'Marks Entry'!AH31</f>
        <v>0</v>
      </c>
      <c r="AI29" s="584">
        <f>'Marks Entry'!AI31</f>
        <v>0</v>
      </c>
      <c r="AJ29" s="584">
        <f>'Marks Entry'!AJ31</f>
        <v>0</v>
      </c>
      <c r="AK29" s="586">
        <f>'Marks Entry'!AK31</f>
        <v>0</v>
      </c>
      <c r="AL29" s="584">
        <f>'Marks Entry'!AL31</f>
        <v>0</v>
      </c>
      <c r="AM29" s="584">
        <f>'Marks Entry'!AM31</f>
        <v>0</v>
      </c>
      <c r="AN29" s="586">
        <f>'Marks Entry'!AN31</f>
        <v>0</v>
      </c>
      <c r="AO29" s="587">
        <f>'Marks Entry'!AO31</f>
        <v>0</v>
      </c>
      <c r="AP29" s="584">
        <f>'Marks Entry'!AP31</f>
        <v>0</v>
      </c>
      <c r="AQ29" s="584">
        <f>'Marks Entry'!AQ31</f>
        <v>0</v>
      </c>
      <c r="AR29" s="587">
        <f>'Marks Entry'!AR31</f>
        <v>0</v>
      </c>
      <c r="AS29" s="588">
        <f t="shared" si="1"/>
        <v>0</v>
      </c>
      <c r="AT29" s="584">
        <f>'Marks Entry'!AS31</f>
        <v>0</v>
      </c>
      <c r="AU29" s="584">
        <f>'Marks Entry'!AT31</f>
        <v>0</v>
      </c>
      <c r="AV29" s="587">
        <f>'Marks Entry'!AU31</f>
        <v>0</v>
      </c>
      <c r="AW29" s="593">
        <f>'Marks Entry'!AV31</f>
        <v>0</v>
      </c>
      <c r="AX29" s="589">
        <f>'Marks Entry'!AW31</f>
        <v>0</v>
      </c>
      <c r="AY29" s="589" t="str">
        <f>'Marks Entry'!AX31</f>
        <v>E</v>
      </c>
      <c r="AZ29" s="590" t="str">
        <f>'Marks Entry'!AY31</f>
        <v>E</v>
      </c>
      <c r="BA29" s="583">
        <f>'Marks Entry'!AZ31</f>
        <v>0</v>
      </c>
      <c r="BB29" s="584">
        <f>'Marks Entry'!BA31</f>
        <v>0</v>
      </c>
      <c r="BC29" s="585">
        <f>'Marks Entry'!BB31</f>
        <v>0</v>
      </c>
      <c r="BD29" s="584">
        <f>'Marks Entry'!BC31</f>
        <v>0</v>
      </c>
      <c r="BE29" s="584">
        <f>'Marks Entry'!BD31</f>
        <v>0</v>
      </c>
      <c r="BF29" s="586">
        <f>'Marks Entry'!BE31</f>
        <v>0</v>
      </c>
      <c r="BG29" s="584">
        <f>'Marks Entry'!BF31</f>
        <v>0</v>
      </c>
      <c r="BH29" s="584">
        <f>'Marks Entry'!BG31</f>
        <v>0</v>
      </c>
      <c r="BI29" s="586">
        <f>'Marks Entry'!BH31</f>
        <v>0</v>
      </c>
      <c r="BJ29" s="587">
        <f>'Marks Entry'!BI31</f>
        <v>0</v>
      </c>
      <c r="BK29" s="584">
        <f>'Marks Entry'!BJ31</f>
        <v>0</v>
      </c>
      <c r="BL29" s="584">
        <f>'Marks Entry'!BK31</f>
        <v>0</v>
      </c>
      <c r="BM29" s="587">
        <f>'Marks Entry'!BL31</f>
        <v>0</v>
      </c>
      <c r="BN29" s="588">
        <f t="shared" si="2"/>
        <v>0</v>
      </c>
      <c r="BO29" s="584">
        <f>'Marks Entry'!BM31</f>
        <v>0</v>
      </c>
      <c r="BP29" s="584">
        <f>'Marks Entry'!BN31</f>
        <v>0</v>
      </c>
      <c r="BQ29" s="587">
        <f>'Marks Entry'!BO31</f>
        <v>0</v>
      </c>
      <c r="BR29" s="593">
        <f>'Marks Entry'!BP31</f>
        <v>0</v>
      </c>
      <c r="BS29" s="589">
        <f>'Marks Entry'!BQ31</f>
        <v>0</v>
      </c>
      <c r="BT29" s="589" t="str">
        <f>'Marks Entry'!BR31</f>
        <v>E</v>
      </c>
      <c r="BU29" s="590" t="str">
        <f>'Marks Entry'!BS31</f>
        <v>E</v>
      </c>
      <c r="BV29" s="583">
        <f>'Marks Entry'!BT31</f>
        <v>0</v>
      </c>
      <c r="BW29" s="584">
        <f>'Marks Entry'!BU31</f>
        <v>0</v>
      </c>
      <c r="BX29" s="585">
        <f>'Marks Entry'!BV31</f>
        <v>0</v>
      </c>
      <c r="BY29" s="584">
        <f>'Marks Entry'!BW31</f>
        <v>0</v>
      </c>
      <c r="BZ29" s="584">
        <f>'Marks Entry'!BX31</f>
        <v>0</v>
      </c>
      <c r="CA29" s="586">
        <f>'Marks Entry'!BY31</f>
        <v>0</v>
      </c>
      <c r="CB29" s="584">
        <f>'Marks Entry'!BZ31</f>
        <v>0</v>
      </c>
      <c r="CC29" s="584">
        <f>'Marks Entry'!CA31</f>
        <v>0</v>
      </c>
      <c r="CD29" s="586">
        <f>'Marks Entry'!CB31</f>
        <v>0</v>
      </c>
      <c r="CE29" s="587">
        <f>'Marks Entry'!CC31</f>
        <v>0</v>
      </c>
      <c r="CF29" s="584">
        <f>'Marks Entry'!CD31</f>
        <v>0</v>
      </c>
      <c r="CG29" s="584">
        <f>'Marks Entry'!CE31</f>
        <v>0</v>
      </c>
      <c r="CH29" s="587">
        <f>'Marks Entry'!CF31</f>
        <v>0</v>
      </c>
      <c r="CI29" s="588">
        <f t="shared" si="3"/>
        <v>0</v>
      </c>
      <c r="CJ29" s="584">
        <f>'Marks Entry'!CG31</f>
        <v>0</v>
      </c>
      <c r="CK29" s="584">
        <f>'Marks Entry'!CH31</f>
        <v>0</v>
      </c>
      <c r="CL29" s="587">
        <f>'Marks Entry'!CI31</f>
        <v>0</v>
      </c>
      <c r="CM29" s="593">
        <f>'Marks Entry'!CJ31</f>
        <v>0</v>
      </c>
      <c r="CN29" s="589">
        <f>'Marks Entry'!CK31</f>
        <v>0</v>
      </c>
      <c r="CO29" s="589" t="str">
        <f>'Marks Entry'!CL31</f>
        <v>E</v>
      </c>
      <c r="CP29" s="590" t="str">
        <f>'Marks Entry'!CM31</f>
        <v>E</v>
      </c>
      <c r="CQ29" s="583">
        <f>'Marks Entry'!CN31</f>
        <v>0</v>
      </c>
      <c r="CR29" s="584">
        <f>'Marks Entry'!CO31</f>
        <v>0</v>
      </c>
      <c r="CS29" s="585">
        <f>'Marks Entry'!CP31</f>
        <v>0</v>
      </c>
      <c r="CT29" s="584">
        <f>'Marks Entry'!CQ31</f>
        <v>0</v>
      </c>
      <c r="CU29" s="584">
        <f>'Marks Entry'!CR31</f>
        <v>0</v>
      </c>
      <c r="CV29" s="586">
        <f>'Marks Entry'!CS31</f>
        <v>0</v>
      </c>
      <c r="CW29" s="584">
        <f>'Marks Entry'!CT31</f>
        <v>0</v>
      </c>
      <c r="CX29" s="584">
        <f>'Marks Entry'!CU31</f>
        <v>0</v>
      </c>
      <c r="CY29" s="586">
        <f>'Marks Entry'!CV31</f>
        <v>0</v>
      </c>
      <c r="CZ29" s="587">
        <f>'Marks Entry'!CW31</f>
        <v>0</v>
      </c>
      <c r="DA29" s="584">
        <f>'Marks Entry'!CX31</f>
        <v>0</v>
      </c>
      <c r="DB29" s="584">
        <f>'Marks Entry'!CY31</f>
        <v>0</v>
      </c>
      <c r="DC29" s="587">
        <f>'Marks Entry'!CZ31</f>
        <v>0</v>
      </c>
      <c r="DD29" s="588">
        <f t="shared" si="4"/>
        <v>0</v>
      </c>
      <c r="DE29" s="584">
        <f>'Marks Entry'!DA31</f>
        <v>0</v>
      </c>
      <c r="DF29" s="584">
        <f>'Marks Entry'!DB31</f>
        <v>0</v>
      </c>
      <c r="DG29" s="587">
        <f>'Marks Entry'!DC31</f>
        <v>0</v>
      </c>
      <c r="DH29" s="593">
        <f>'Marks Entry'!DD31</f>
        <v>0</v>
      </c>
      <c r="DI29" s="589">
        <f>'Marks Entry'!DE31</f>
        <v>0</v>
      </c>
      <c r="DJ29" s="589" t="str">
        <f>'Marks Entry'!DF31</f>
        <v>E</v>
      </c>
      <c r="DK29" s="590" t="str">
        <f>'Marks Entry'!DG31</f>
        <v>E</v>
      </c>
      <c r="DL29" s="583">
        <f>'Marks Entry'!DH31</f>
        <v>0</v>
      </c>
      <c r="DM29" s="584">
        <f>'Marks Entry'!DI31</f>
        <v>0</v>
      </c>
      <c r="DN29" s="585">
        <f>'Marks Entry'!DJ31</f>
        <v>0</v>
      </c>
      <c r="DO29" s="584">
        <f>'Marks Entry'!DK31</f>
        <v>0</v>
      </c>
      <c r="DP29" s="584">
        <f>'Marks Entry'!DL31</f>
        <v>0</v>
      </c>
      <c r="DQ29" s="586">
        <f>'Marks Entry'!DM31</f>
        <v>0</v>
      </c>
      <c r="DR29" s="584">
        <f>'Marks Entry'!DN31</f>
        <v>0</v>
      </c>
      <c r="DS29" s="584">
        <f>'Marks Entry'!DO31</f>
        <v>0</v>
      </c>
      <c r="DT29" s="586">
        <f>'Marks Entry'!DP31</f>
        <v>0</v>
      </c>
      <c r="DU29" s="587">
        <f>'Marks Entry'!DQ31</f>
        <v>0</v>
      </c>
      <c r="DV29" s="584">
        <f>'Marks Entry'!DR31</f>
        <v>0</v>
      </c>
      <c r="DW29" s="584">
        <f>'Marks Entry'!DS31</f>
        <v>0</v>
      </c>
      <c r="DX29" s="587">
        <f>'Marks Entry'!DT31</f>
        <v>0</v>
      </c>
      <c r="DY29" s="588">
        <f t="shared" si="5"/>
        <v>0</v>
      </c>
      <c r="DZ29" s="584">
        <f>'Marks Entry'!DU31</f>
        <v>0</v>
      </c>
      <c r="EA29" s="584">
        <f>'Marks Entry'!DV31</f>
        <v>0</v>
      </c>
      <c r="EB29" s="587">
        <f>'Marks Entry'!DW31</f>
        <v>0</v>
      </c>
      <c r="EC29" s="593">
        <f>'Marks Entry'!DX31</f>
        <v>0</v>
      </c>
      <c r="ED29" s="589">
        <f>'Marks Entry'!DY31</f>
        <v>0</v>
      </c>
      <c r="EE29" s="589" t="str">
        <f>'Marks Entry'!DZ31</f>
        <v>E</v>
      </c>
      <c r="EF29" s="590" t="str">
        <f>'Marks Entry'!EA31</f>
        <v>E</v>
      </c>
      <c r="EG29" s="583">
        <f>'Marks Entry'!EB31</f>
        <v>0</v>
      </c>
      <c r="EH29" s="584">
        <f>'Marks Entry'!EC31</f>
        <v>0</v>
      </c>
      <c r="EI29" s="584">
        <f>'Marks Entry'!ED31</f>
        <v>0</v>
      </c>
      <c r="EJ29" s="584">
        <f>'Marks Entry'!EE31</f>
        <v>0</v>
      </c>
      <c r="EK29" s="584">
        <f>'Marks Entry'!EF31</f>
        <v>0</v>
      </c>
      <c r="EL29" s="591">
        <f>'Marks Entry'!EG31</f>
        <v>0</v>
      </c>
      <c r="EM29" s="592" t="str">
        <f>'Marks Entry'!EJ31</f>
        <v>E</v>
      </c>
      <c r="EN29" s="583">
        <f>'Marks Entry'!EK31</f>
        <v>0</v>
      </c>
      <c r="EO29" s="584">
        <f>'Marks Entry'!EL31</f>
        <v>0</v>
      </c>
      <c r="EP29" s="584">
        <f>'Marks Entry'!EM31</f>
        <v>0</v>
      </c>
      <c r="EQ29" s="584">
        <f>'Marks Entry'!EN31</f>
        <v>0</v>
      </c>
      <c r="ER29" s="584">
        <f>'Marks Entry'!EO31</f>
        <v>0</v>
      </c>
      <c r="ES29" s="587">
        <f>'Marks Entry'!EP31</f>
        <v>0</v>
      </c>
      <c r="ET29" s="592" t="str">
        <f>'Marks Entry'!ES31</f>
        <v>E</v>
      </c>
      <c r="EU29" s="583">
        <f>'Marks Entry'!ET31</f>
        <v>0</v>
      </c>
      <c r="EV29" s="584">
        <f>'Marks Entry'!EU31</f>
        <v>0</v>
      </c>
      <c r="EW29" s="584">
        <f>'Marks Entry'!EV31</f>
        <v>0</v>
      </c>
      <c r="EX29" s="584">
        <f>'Marks Entry'!EW31</f>
        <v>0</v>
      </c>
      <c r="EY29" s="584">
        <f>'Marks Entry'!EX31</f>
        <v>0</v>
      </c>
      <c r="EZ29" s="587">
        <f>'Marks Entry'!EY31</f>
        <v>0</v>
      </c>
      <c r="FA29" s="592" t="str">
        <f>'Marks Entry'!FB31</f>
        <v>E</v>
      </c>
      <c r="FB29" s="222">
        <f>'Marks Entry'!FC31</f>
        <v>0</v>
      </c>
      <c r="FC29" s="223">
        <f>'Marks Entry'!FD31</f>
        <v>0</v>
      </c>
      <c r="FD29" s="224" t="str">
        <f>'Marks Entry'!FE31</f>
        <v/>
      </c>
      <c r="FE29" s="222">
        <f>'Marks Entry'!FF31</f>
        <v>1200</v>
      </c>
      <c r="FF29" s="223">
        <f>'Marks Entry'!FG31</f>
        <v>0</v>
      </c>
      <c r="FG29" s="225">
        <f>'Marks Entry'!FH31</f>
        <v>0</v>
      </c>
      <c r="FH29" s="223" t="str">
        <f>IF(OR('Marks Entry'!FI31="First",'Marks Entry'!FI31="Second",'Marks Entry'!FI31="Third"),'Marks Entry'!FI31,"")</f>
        <v/>
      </c>
      <c r="FI29" s="223" t="str">
        <f>'Marks Entry'!FJ31</f>
        <v/>
      </c>
      <c r="FJ29" s="540" t="str">
        <f>'Marks Entry'!FK31</f>
        <v>PROMOTED</v>
      </c>
      <c r="FK29" s="113" t="str">
        <f>'Marks Entry'!FL31</f>
        <v/>
      </c>
      <c r="FL29" s="115" t="str">
        <f>'Marks Entry'!FM31</f>
        <v/>
      </c>
      <c r="FM29" s="116" t="str">
        <f>'Marks Entry'!FO31</f>
        <v>E</v>
      </c>
      <c r="FN29" s="1426"/>
      <c r="FO29" s="563">
        <f t="shared" si="6"/>
        <v>0</v>
      </c>
      <c r="FP29" s="673">
        <f t="shared" si="7"/>
        <v>0</v>
      </c>
      <c r="FQ29" s="673">
        <f t="shared" si="8"/>
        <v>0</v>
      </c>
      <c r="FR29" s="668"/>
      <c r="FS29" s="570">
        <f t="shared" si="9"/>
        <v>0</v>
      </c>
      <c r="FT29" s="681">
        <f t="shared" si="10"/>
        <v>0</v>
      </c>
      <c r="FU29" s="681">
        <f t="shared" si="11"/>
        <v>0</v>
      </c>
      <c r="FV29" s="682"/>
      <c r="FW29" s="563">
        <f t="shared" si="12"/>
        <v>0</v>
      </c>
      <c r="FX29" s="673">
        <f t="shared" si="13"/>
        <v>0</v>
      </c>
      <c r="FY29" s="673">
        <f t="shared" si="14"/>
        <v>0</v>
      </c>
      <c r="FZ29" s="668"/>
      <c r="GA29" s="570">
        <f t="shared" si="15"/>
        <v>0</v>
      </c>
      <c r="GB29" s="681">
        <f t="shared" si="16"/>
        <v>0</v>
      </c>
      <c r="GC29" s="681">
        <f t="shared" si="17"/>
        <v>0</v>
      </c>
      <c r="GD29" s="682"/>
      <c r="GE29" s="563">
        <f t="shared" si="18"/>
        <v>0</v>
      </c>
      <c r="GF29" s="673">
        <f t="shared" si="19"/>
        <v>0</v>
      </c>
      <c r="GG29" s="673">
        <f t="shared" si="20"/>
        <v>0</v>
      </c>
      <c r="GH29" s="668"/>
      <c r="GI29" s="570">
        <f t="shared" si="21"/>
        <v>0</v>
      </c>
      <c r="GJ29" s="681">
        <f t="shared" si="22"/>
        <v>0</v>
      </c>
      <c r="GK29" s="681">
        <f t="shared" si="23"/>
        <v>0</v>
      </c>
      <c r="GL29" s="682"/>
      <c r="GM29" s="563">
        <f t="shared" si="24"/>
        <v>0</v>
      </c>
      <c r="GN29" s="564" t="str">
        <f t="shared" si="24"/>
        <v>E</v>
      </c>
      <c r="GO29" s="570">
        <f t="shared" si="25"/>
        <v>0</v>
      </c>
      <c r="GP29" s="571" t="str">
        <f t="shared" si="25"/>
        <v>E</v>
      </c>
      <c r="GQ29" s="563">
        <f t="shared" si="26"/>
        <v>0</v>
      </c>
      <c r="GR29" s="572" t="str">
        <f t="shared" si="26"/>
        <v>E</v>
      </c>
      <c r="GS29" s="1426"/>
    </row>
    <row r="30" spans="1:201" s="117" customFormat="1" ht="17.25" customHeight="1">
      <c r="A30" s="1427"/>
      <c r="B30" s="112">
        <f t="shared" si="27"/>
        <v>24</v>
      </c>
      <c r="C30" s="113">
        <f>'Marks Entry'!D32</f>
        <v>0</v>
      </c>
      <c r="D30" s="113">
        <f>'Marks Entry'!E32</f>
        <v>0</v>
      </c>
      <c r="E30" s="113">
        <f>'Marks Entry'!F32</f>
        <v>0</v>
      </c>
      <c r="F30" s="113">
        <f>'Marks Entry'!G32</f>
        <v>924</v>
      </c>
      <c r="G30" s="113">
        <f>'Marks Entry'!H32</f>
        <v>0</v>
      </c>
      <c r="H30" s="113">
        <f>'Marks Entry'!I32</f>
        <v>0</v>
      </c>
      <c r="I30" s="113">
        <f>'Marks Entry'!J32</f>
        <v>0</v>
      </c>
      <c r="J30" s="114">
        <f>'Marks Entry'!K32</f>
        <v>0</v>
      </c>
      <c r="K30" s="583">
        <f>'Marks Entry'!L32</f>
        <v>0</v>
      </c>
      <c r="L30" s="584">
        <f>'Marks Entry'!M32</f>
        <v>0</v>
      </c>
      <c r="M30" s="585">
        <f>'Marks Entry'!N32</f>
        <v>0</v>
      </c>
      <c r="N30" s="584">
        <f>'Marks Entry'!O32</f>
        <v>0</v>
      </c>
      <c r="O30" s="584">
        <f>'Marks Entry'!P32</f>
        <v>0</v>
      </c>
      <c r="P30" s="586">
        <f>'Marks Entry'!Q32</f>
        <v>0</v>
      </c>
      <c r="Q30" s="584">
        <f>'Marks Entry'!R32</f>
        <v>0</v>
      </c>
      <c r="R30" s="584">
        <f>'Marks Entry'!S32</f>
        <v>0</v>
      </c>
      <c r="S30" s="586">
        <f>'Marks Entry'!T32</f>
        <v>0</v>
      </c>
      <c r="T30" s="587">
        <f>'Marks Entry'!U32</f>
        <v>0</v>
      </c>
      <c r="U30" s="584">
        <f>'Marks Entry'!V32</f>
        <v>0</v>
      </c>
      <c r="V30" s="584">
        <f>'Marks Entry'!W32</f>
        <v>0</v>
      </c>
      <c r="W30" s="587">
        <f>'Marks Entry'!X32</f>
        <v>0</v>
      </c>
      <c r="X30" s="588">
        <f t="shared" si="0"/>
        <v>0</v>
      </c>
      <c r="Y30" s="584">
        <f>'Marks Entry'!Y32</f>
        <v>0</v>
      </c>
      <c r="Z30" s="584">
        <f>'Marks Entry'!Z32</f>
        <v>0</v>
      </c>
      <c r="AA30" s="587">
        <f>'Marks Entry'!AA32</f>
        <v>0</v>
      </c>
      <c r="AB30" s="593">
        <f>'Marks Entry'!AB32</f>
        <v>0</v>
      </c>
      <c r="AC30" s="589">
        <f>'Marks Entry'!AC32</f>
        <v>0</v>
      </c>
      <c r="AD30" s="589" t="str">
        <f>'Marks Entry'!AD32</f>
        <v>E</v>
      </c>
      <c r="AE30" s="590" t="str">
        <f>'Marks Entry'!AE32</f>
        <v>E</v>
      </c>
      <c r="AF30" s="583">
        <f>'Marks Entry'!AF32</f>
        <v>0</v>
      </c>
      <c r="AG30" s="584">
        <f>'Marks Entry'!AG32</f>
        <v>0</v>
      </c>
      <c r="AH30" s="585">
        <f>'Marks Entry'!AH32</f>
        <v>0</v>
      </c>
      <c r="AI30" s="584">
        <f>'Marks Entry'!AI32</f>
        <v>0</v>
      </c>
      <c r="AJ30" s="584">
        <f>'Marks Entry'!AJ32</f>
        <v>0</v>
      </c>
      <c r="AK30" s="586">
        <f>'Marks Entry'!AK32</f>
        <v>0</v>
      </c>
      <c r="AL30" s="584">
        <f>'Marks Entry'!AL32</f>
        <v>0</v>
      </c>
      <c r="AM30" s="584">
        <f>'Marks Entry'!AM32</f>
        <v>0</v>
      </c>
      <c r="AN30" s="586">
        <f>'Marks Entry'!AN32</f>
        <v>0</v>
      </c>
      <c r="AO30" s="587">
        <f>'Marks Entry'!AO32</f>
        <v>0</v>
      </c>
      <c r="AP30" s="584">
        <f>'Marks Entry'!AP32</f>
        <v>0</v>
      </c>
      <c r="AQ30" s="584">
        <f>'Marks Entry'!AQ32</f>
        <v>0</v>
      </c>
      <c r="AR30" s="587">
        <f>'Marks Entry'!AR32</f>
        <v>0</v>
      </c>
      <c r="AS30" s="588">
        <f t="shared" si="1"/>
        <v>0</v>
      </c>
      <c r="AT30" s="584">
        <f>'Marks Entry'!AS32</f>
        <v>0</v>
      </c>
      <c r="AU30" s="584">
        <f>'Marks Entry'!AT32</f>
        <v>0</v>
      </c>
      <c r="AV30" s="587">
        <f>'Marks Entry'!AU32</f>
        <v>0</v>
      </c>
      <c r="AW30" s="593">
        <f>'Marks Entry'!AV32</f>
        <v>0</v>
      </c>
      <c r="AX30" s="589">
        <f>'Marks Entry'!AW32</f>
        <v>0</v>
      </c>
      <c r="AY30" s="589" t="str">
        <f>'Marks Entry'!AX32</f>
        <v>E</v>
      </c>
      <c r="AZ30" s="590" t="str">
        <f>'Marks Entry'!AY32</f>
        <v>E</v>
      </c>
      <c r="BA30" s="583">
        <f>'Marks Entry'!AZ32</f>
        <v>0</v>
      </c>
      <c r="BB30" s="584">
        <f>'Marks Entry'!BA32</f>
        <v>0</v>
      </c>
      <c r="BC30" s="585">
        <f>'Marks Entry'!BB32</f>
        <v>0</v>
      </c>
      <c r="BD30" s="584">
        <f>'Marks Entry'!BC32</f>
        <v>0</v>
      </c>
      <c r="BE30" s="584">
        <f>'Marks Entry'!BD32</f>
        <v>0</v>
      </c>
      <c r="BF30" s="586">
        <f>'Marks Entry'!BE32</f>
        <v>0</v>
      </c>
      <c r="BG30" s="584">
        <f>'Marks Entry'!BF32</f>
        <v>0</v>
      </c>
      <c r="BH30" s="584">
        <f>'Marks Entry'!BG32</f>
        <v>0</v>
      </c>
      <c r="BI30" s="586">
        <f>'Marks Entry'!BH32</f>
        <v>0</v>
      </c>
      <c r="BJ30" s="587">
        <f>'Marks Entry'!BI32</f>
        <v>0</v>
      </c>
      <c r="BK30" s="584">
        <f>'Marks Entry'!BJ32</f>
        <v>0</v>
      </c>
      <c r="BL30" s="584">
        <f>'Marks Entry'!BK32</f>
        <v>0</v>
      </c>
      <c r="BM30" s="587">
        <f>'Marks Entry'!BL32</f>
        <v>0</v>
      </c>
      <c r="BN30" s="588">
        <f t="shared" si="2"/>
        <v>0</v>
      </c>
      <c r="BO30" s="584">
        <f>'Marks Entry'!BM32</f>
        <v>0</v>
      </c>
      <c r="BP30" s="584">
        <f>'Marks Entry'!BN32</f>
        <v>0</v>
      </c>
      <c r="BQ30" s="587">
        <f>'Marks Entry'!BO32</f>
        <v>0</v>
      </c>
      <c r="BR30" s="593">
        <f>'Marks Entry'!BP32</f>
        <v>0</v>
      </c>
      <c r="BS30" s="589">
        <f>'Marks Entry'!BQ32</f>
        <v>0</v>
      </c>
      <c r="BT30" s="589" t="str">
        <f>'Marks Entry'!BR32</f>
        <v>E</v>
      </c>
      <c r="BU30" s="590" t="str">
        <f>'Marks Entry'!BS32</f>
        <v>E</v>
      </c>
      <c r="BV30" s="583">
        <f>'Marks Entry'!BT32</f>
        <v>0</v>
      </c>
      <c r="BW30" s="584">
        <f>'Marks Entry'!BU32</f>
        <v>0</v>
      </c>
      <c r="BX30" s="585">
        <f>'Marks Entry'!BV32</f>
        <v>0</v>
      </c>
      <c r="BY30" s="584">
        <f>'Marks Entry'!BW32</f>
        <v>0</v>
      </c>
      <c r="BZ30" s="584">
        <f>'Marks Entry'!BX32</f>
        <v>0</v>
      </c>
      <c r="CA30" s="586">
        <f>'Marks Entry'!BY32</f>
        <v>0</v>
      </c>
      <c r="CB30" s="584">
        <f>'Marks Entry'!BZ32</f>
        <v>0</v>
      </c>
      <c r="CC30" s="584">
        <f>'Marks Entry'!CA32</f>
        <v>0</v>
      </c>
      <c r="CD30" s="586">
        <f>'Marks Entry'!CB32</f>
        <v>0</v>
      </c>
      <c r="CE30" s="587">
        <f>'Marks Entry'!CC32</f>
        <v>0</v>
      </c>
      <c r="CF30" s="584">
        <f>'Marks Entry'!CD32</f>
        <v>0</v>
      </c>
      <c r="CG30" s="584">
        <f>'Marks Entry'!CE32</f>
        <v>0</v>
      </c>
      <c r="CH30" s="587">
        <f>'Marks Entry'!CF32</f>
        <v>0</v>
      </c>
      <c r="CI30" s="588">
        <f t="shared" si="3"/>
        <v>0</v>
      </c>
      <c r="CJ30" s="584">
        <f>'Marks Entry'!CG32</f>
        <v>0</v>
      </c>
      <c r="CK30" s="584">
        <f>'Marks Entry'!CH32</f>
        <v>0</v>
      </c>
      <c r="CL30" s="587">
        <f>'Marks Entry'!CI32</f>
        <v>0</v>
      </c>
      <c r="CM30" s="593">
        <f>'Marks Entry'!CJ32</f>
        <v>0</v>
      </c>
      <c r="CN30" s="589">
        <f>'Marks Entry'!CK32</f>
        <v>0</v>
      </c>
      <c r="CO30" s="589" t="str">
        <f>'Marks Entry'!CL32</f>
        <v>E</v>
      </c>
      <c r="CP30" s="590" t="str">
        <f>'Marks Entry'!CM32</f>
        <v>E</v>
      </c>
      <c r="CQ30" s="583">
        <f>'Marks Entry'!CN32</f>
        <v>0</v>
      </c>
      <c r="CR30" s="584">
        <f>'Marks Entry'!CO32</f>
        <v>0</v>
      </c>
      <c r="CS30" s="585">
        <f>'Marks Entry'!CP32</f>
        <v>0</v>
      </c>
      <c r="CT30" s="584">
        <f>'Marks Entry'!CQ32</f>
        <v>0</v>
      </c>
      <c r="CU30" s="584">
        <f>'Marks Entry'!CR32</f>
        <v>0</v>
      </c>
      <c r="CV30" s="586">
        <f>'Marks Entry'!CS32</f>
        <v>0</v>
      </c>
      <c r="CW30" s="584">
        <f>'Marks Entry'!CT32</f>
        <v>0</v>
      </c>
      <c r="CX30" s="584">
        <f>'Marks Entry'!CU32</f>
        <v>0</v>
      </c>
      <c r="CY30" s="586">
        <f>'Marks Entry'!CV32</f>
        <v>0</v>
      </c>
      <c r="CZ30" s="587">
        <f>'Marks Entry'!CW32</f>
        <v>0</v>
      </c>
      <c r="DA30" s="584">
        <f>'Marks Entry'!CX32</f>
        <v>0</v>
      </c>
      <c r="DB30" s="584">
        <f>'Marks Entry'!CY32</f>
        <v>0</v>
      </c>
      <c r="DC30" s="587">
        <f>'Marks Entry'!CZ32</f>
        <v>0</v>
      </c>
      <c r="DD30" s="588">
        <f t="shared" si="4"/>
        <v>0</v>
      </c>
      <c r="DE30" s="584">
        <f>'Marks Entry'!DA32</f>
        <v>0</v>
      </c>
      <c r="DF30" s="584">
        <f>'Marks Entry'!DB32</f>
        <v>0</v>
      </c>
      <c r="DG30" s="587">
        <f>'Marks Entry'!DC32</f>
        <v>0</v>
      </c>
      <c r="DH30" s="593">
        <f>'Marks Entry'!DD32</f>
        <v>0</v>
      </c>
      <c r="DI30" s="589">
        <f>'Marks Entry'!DE32</f>
        <v>0</v>
      </c>
      <c r="DJ30" s="589" t="str">
        <f>'Marks Entry'!DF32</f>
        <v>E</v>
      </c>
      <c r="DK30" s="590" t="str">
        <f>'Marks Entry'!DG32</f>
        <v>E</v>
      </c>
      <c r="DL30" s="583">
        <f>'Marks Entry'!DH32</f>
        <v>0</v>
      </c>
      <c r="DM30" s="584">
        <f>'Marks Entry'!DI32</f>
        <v>0</v>
      </c>
      <c r="DN30" s="585">
        <f>'Marks Entry'!DJ32</f>
        <v>0</v>
      </c>
      <c r="DO30" s="584">
        <f>'Marks Entry'!DK32</f>
        <v>0</v>
      </c>
      <c r="DP30" s="584">
        <f>'Marks Entry'!DL32</f>
        <v>0</v>
      </c>
      <c r="DQ30" s="586">
        <f>'Marks Entry'!DM32</f>
        <v>0</v>
      </c>
      <c r="DR30" s="584">
        <f>'Marks Entry'!DN32</f>
        <v>0</v>
      </c>
      <c r="DS30" s="584">
        <f>'Marks Entry'!DO32</f>
        <v>0</v>
      </c>
      <c r="DT30" s="586">
        <f>'Marks Entry'!DP32</f>
        <v>0</v>
      </c>
      <c r="DU30" s="587">
        <f>'Marks Entry'!DQ32</f>
        <v>0</v>
      </c>
      <c r="DV30" s="584">
        <f>'Marks Entry'!DR32</f>
        <v>0</v>
      </c>
      <c r="DW30" s="584">
        <f>'Marks Entry'!DS32</f>
        <v>0</v>
      </c>
      <c r="DX30" s="587">
        <f>'Marks Entry'!DT32</f>
        <v>0</v>
      </c>
      <c r="DY30" s="588">
        <f t="shared" si="5"/>
        <v>0</v>
      </c>
      <c r="DZ30" s="584">
        <f>'Marks Entry'!DU32</f>
        <v>0</v>
      </c>
      <c r="EA30" s="584">
        <f>'Marks Entry'!DV32</f>
        <v>0</v>
      </c>
      <c r="EB30" s="587">
        <f>'Marks Entry'!DW32</f>
        <v>0</v>
      </c>
      <c r="EC30" s="593">
        <f>'Marks Entry'!DX32</f>
        <v>0</v>
      </c>
      <c r="ED30" s="589">
        <f>'Marks Entry'!DY32</f>
        <v>0</v>
      </c>
      <c r="EE30" s="589" t="str">
        <f>'Marks Entry'!DZ32</f>
        <v>E</v>
      </c>
      <c r="EF30" s="590" t="str">
        <f>'Marks Entry'!EA32</f>
        <v>E</v>
      </c>
      <c r="EG30" s="583">
        <f>'Marks Entry'!EB32</f>
        <v>0</v>
      </c>
      <c r="EH30" s="584">
        <f>'Marks Entry'!EC32</f>
        <v>0</v>
      </c>
      <c r="EI30" s="584">
        <f>'Marks Entry'!ED32</f>
        <v>0</v>
      </c>
      <c r="EJ30" s="584">
        <f>'Marks Entry'!EE32</f>
        <v>0</v>
      </c>
      <c r="EK30" s="584">
        <f>'Marks Entry'!EF32</f>
        <v>0</v>
      </c>
      <c r="EL30" s="591">
        <f>'Marks Entry'!EG32</f>
        <v>0</v>
      </c>
      <c r="EM30" s="592" t="str">
        <f>'Marks Entry'!EJ32</f>
        <v>E</v>
      </c>
      <c r="EN30" s="583">
        <f>'Marks Entry'!EK32</f>
        <v>0</v>
      </c>
      <c r="EO30" s="584">
        <f>'Marks Entry'!EL32</f>
        <v>0</v>
      </c>
      <c r="EP30" s="584">
        <f>'Marks Entry'!EM32</f>
        <v>0</v>
      </c>
      <c r="EQ30" s="584">
        <f>'Marks Entry'!EN32</f>
        <v>0</v>
      </c>
      <c r="ER30" s="584">
        <f>'Marks Entry'!EO32</f>
        <v>0</v>
      </c>
      <c r="ES30" s="587">
        <f>'Marks Entry'!EP32</f>
        <v>0</v>
      </c>
      <c r="ET30" s="592" t="str">
        <f>'Marks Entry'!ES32</f>
        <v>E</v>
      </c>
      <c r="EU30" s="583">
        <f>'Marks Entry'!ET32</f>
        <v>0</v>
      </c>
      <c r="EV30" s="584">
        <f>'Marks Entry'!EU32</f>
        <v>0</v>
      </c>
      <c r="EW30" s="584">
        <f>'Marks Entry'!EV32</f>
        <v>0</v>
      </c>
      <c r="EX30" s="584">
        <f>'Marks Entry'!EW32</f>
        <v>0</v>
      </c>
      <c r="EY30" s="584">
        <f>'Marks Entry'!EX32</f>
        <v>0</v>
      </c>
      <c r="EZ30" s="587">
        <f>'Marks Entry'!EY32</f>
        <v>0</v>
      </c>
      <c r="FA30" s="592" t="str">
        <f>'Marks Entry'!FB32</f>
        <v>E</v>
      </c>
      <c r="FB30" s="222">
        <f>'Marks Entry'!FC32</f>
        <v>0</v>
      </c>
      <c r="FC30" s="223">
        <f>'Marks Entry'!FD32</f>
        <v>0</v>
      </c>
      <c r="FD30" s="224" t="str">
        <f>'Marks Entry'!FE32</f>
        <v/>
      </c>
      <c r="FE30" s="222">
        <f>'Marks Entry'!FF32</f>
        <v>1200</v>
      </c>
      <c r="FF30" s="223">
        <f>'Marks Entry'!FG32</f>
        <v>0</v>
      </c>
      <c r="FG30" s="225">
        <f>'Marks Entry'!FH32</f>
        <v>0</v>
      </c>
      <c r="FH30" s="223" t="str">
        <f>IF(OR('Marks Entry'!FI32="First",'Marks Entry'!FI32="Second",'Marks Entry'!FI32="Third"),'Marks Entry'!FI32,"")</f>
        <v/>
      </c>
      <c r="FI30" s="223" t="str">
        <f>'Marks Entry'!FJ32</f>
        <v/>
      </c>
      <c r="FJ30" s="540" t="str">
        <f>'Marks Entry'!FK32</f>
        <v>PROMOTED</v>
      </c>
      <c r="FK30" s="113" t="str">
        <f>'Marks Entry'!FL32</f>
        <v/>
      </c>
      <c r="FL30" s="115" t="str">
        <f>'Marks Entry'!FM32</f>
        <v/>
      </c>
      <c r="FM30" s="116" t="str">
        <f>'Marks Entry'!FO32</f>
        <v>E</v>
      </c>
      <c r="FN30" s="1426"/>
      <c r="FO30" s="563">
        <f t="shared" si="6"/>
        <v>0</v>
      </c>
      <c r="FP30" s="673">
        <f t="shared" si="7"/>
        <v>0</v>
      </c>
      <c r="FQ30" s="673">
        <f t="shared" si="8"/>
        <v>0</v>
      </c>
      <c r="FR30" s="668"/>
      <c r="FS30" s="570">
        <f t="shared" si="9"/>
        <v>0</v>
      </c>
      <c r="FT30" s="681">
        <f t="shared" si="10"/>
        <v>0</v>
      </c>
      <c r="FU30" s="681">
        <f t="shared" si="11"/>
        <v>0</v>
      </c>
      <c r="FV30" s="682"/>
      <c r="FW30" s="563">
        <f t="shared" si="12"/>
        <v>0</v>
      </c>
      <c r="FX30" s="673">
        <f t="shared" si="13"/>
        <v>0</v>
      </c>
      <c r="FY30" s="673">
        <f t="shared" si="14"/>
        <v>0</v>
      </c>
      <c r="FZ30" s="668"/>
      <c r="GA30" s="570">
        <f t="shared" si="15"/>
        <v>0</v>
      </c>
      <c r="GB30" s="681">
        <f t="shared" si="16"/>
        <v>0</v>
      </c>
      <c r="GC30" s="681">
        <f t="shared" si="17"/>
        <v>0</v>
      </c>
      <c r="GD30" s="682"/>
      <c r="GE30" s="563">
        <f t="shared" si="18"/>
        <v>0</v>
      </c>
      <c r="GF30" s="673">
        <f t="shared" si="19"/>
        <v>0</v>
      </c>
      <c r="GG30" s="673">
        <f t="shared" si="20"/>
        <v>0</v>
      </c>
      <c r="GH30" s="668"/>
      <c r="GI30" s="570">
        <f t="shared" si="21"/>
        <v>0</v>
      </c>
      <c r="GJ30" s="681">
        <f t="shared" si="22"/>
        <v>0</v>
      </c>
      <c r="GK30" s="681">
        <f t="shared" si="23"/>
        <v>0</v>
      </c>
      <c r="GL30" s="682"/>
      <c r="GM30" s="563">
        <f t="shared" si="24"/>
        <v>0</v>
      </c>
      <c r="GN30" s="564" t="str">
        <f t="shared" si="24"/>
        <v>E</v>
      </c>
      <c r="GO30" s="570">
        <f t="shared" si="25"/>
        <v>0</v>
      </c>
      <c r="GP30" s="571" t="str">
        <f t="shared" si="25"/>
        <v>E</v>
      </c>
      <c r="GQ30" s="563">
        <f t="shared" si="26"/>
        <v>0</v>
      </c>
      <c r="GR30" s="572" t="str">
        <f t="shared" si="26"/>
        <v>E</v>
      </c>
      <c r="GS30" s="1426"/>
    </row>
    <row r="31" spans="1:201" s="117" customFormat="1" ht="17.25" customHeight="1">
      <c r="A31" s="1427"/>
      <c r="B31" s="112">
        <f t="shared" si="27"/>
        <v>25</v>
      </c>
      <c r="C31" s="113">
        <f>'Marks Entry'!D33</f>
        <v>0</v>
      </c>
      <c r="D31" s="113">
        <f>'Marks Entry'!E33</f>
        <v>0</v>
      </c>
      <c r="E31" s="113">
        <f>'Marks Entry'!F33</f>
        <v>0</v>
      </c>
      <c r="F31" s="113">
        <f>'Marks Entry'!G33</f>
        <v>925</v>
      </c>
      <c r="G31" s="113">
        <f>'Marks Entry'!H33</f>
        <v>0</v>
      </c>
      <c r="H31" s="113">
        <f>'Marks Entry'!I33</f>
        <v>0</v>
      </c>
      <c r="I31" s="113">
        <f>'Marks Entry'!J33</f>
        <v>0</v>
      </c>
      <c r="J31" s="114">
        <f>'Marks Entry'!K33</f>
        <v>0</v>
      </c>
      <c r="K31" s="583">
        <f>'Marks Entry'!L33</f>
        <v>0</v>
      </c>
      <c r="L31" s="584">
        <f>'Marks Entry'!M33</f>
        <v>0</v>
      </c>
      <c r="M31" s="585">
        <f>'Marks Entry'!N33</f>
        <v>0</v>
      </c>
      <c r="N31" s="584">
        <f>'Marks Entry'!O33</f>
        <v>0</v>
      </c>
      <c r="O31" s="584">
        <f>'Marks Entry'!P33</f>
        <v>0</v>
      </c>
      <c r="P31" s="586">
        <f>'Marks Entry'!Q33</f>
        <v>0</v>
      </c>
      <c r="Q31" s="584">
        <f>'Marks Entry'!R33</f>
        <v>0</v>
      </c>
      <c r="R31" s="584">
        <f>'Marks Entry'!S33</f>
        <v>0</v>
      </c>
      <c r="S31" s="586">
        <f>'Marks Entry'!T33</f>
        <v>0</v>
      </c>
      <c r="T31" s="587">
        <f>'Marks Entry'!U33</f>
        <v>0</v>
      </c>
      <c r="U31" s="584">
        <f>'Marks Entry'!V33</f>
        <v>0</v>
      </c>
      <c r="V31" s="584">
        <f>'Marks Entry'!W33</f>
        <v>0</v>
      </c>
      <c r="W31" s="587">
        <f>'Marks Entry'!X33</f>
        <v>0</v>
      </c>
      <c r="X31" s="588">
        <f t="shared" si="0"/>
        <v>0</v>
      </c>
      <c r="Y31" s="584">
        <f>'Marks Entry'!Y33</f>
        <v>0</v>
      </c>
      <c r="Z31" s="584">
        <f>'Marks Entry'!Z33</f>
        <v>0</v>
      </c>
      <c r="AA31" s="587">
        <f>'Marks Entry'!AA33</f>
        <v>0</v>
      </c>
      <c r="AB31" s="593">
        <f>'Marks Entry'!AB33</f>
        <v>0</v>
      </c>
      <c r="AC31" s="589">
        <f>'Marks Entry'!AC33</f>
        <v>0</v>
      </c>
      <c r="AD31" s="589" t="str">
        <f>'Marks Entry'!AD33</f>
        <v>E</v>
      </c>
      <c r="AE31" s="590" t="str">
        <f>'Marks Entry'!AE33</f>
        <v>E</v>
      </c>
      <c r="AF31" s="583">
        <f>'Marks Entry'!AF33</f>
        <v>0</v>
      </c>
      <c r="AG31" s="584">
        <f>'Marks Entry'!AG33</f>
        <v>0</v>
      </c>
      <c r="AH31" s="585">
        <f>'Marks Entry'!AH33</f>
        <v>0</v>
      </c>
      <c r="AI31" s="584">
        <f>'Marks Entry'!AI33</f>
        <v>0</v>
      </c>
      <c r="AJ31" s="584">
        <f>'Marks Entry'!AJ33</f>
        <v>0</v>
      </c>
      <c r="AK31" s="586">
        <f>'Marks Entry'!AK33</f>
        <v>0</v>
      </c>
      <c r="AL31" s="584">
        <f>'Marks Entry'!AL33</f>
        <v>0</v>
      </c>
      <c r="AM31" s="584">
        <f>'Marks Entry'!AM33</f>
        <v>0</v>
      </c>
      <c r="AN31" s="586">
        <f>'Marks Entry'!AN33</f>
        <v>0</v>
      </c>
      <c r="AO31" s="587">
        <f>'Marks Entry'!AO33</f>
        <v>0</v>
      </c>
      <c r="AP31" s="584">
        <f>'Marks Entry'!AP33</f>
        <v>0</v>
      </c>
      <c r="AQ31" s="584">
        <f>'Marks Entry'!AQ33</f>
        <v>0</v>
      </c>
      <c r="AR31" s="587">
        <f>'Marks Entry'!AR33</f>
        <v>0</v>
      </c>
      <c r="AS31" s="588">
        <f t="shared" si="1"/>
        <v>0</v>
      </c>
      <c r="AT31" s="584">
        <f>'Marks Entry'!AS33</f>
        <v>0</v>
      </c>
      <c r="AU31" s="584">
        <f>'Marks Entry'!AT33</f>
        <v>0</v>
      </c>
      <c r="AV31" s="587">
        <f>'Marks Entry'!AU33</f>
        <v>0</v>
      </c>
      <c r="AW31" s="593">
        <f>'Marks Entry'!AV33</f>
        <v>0</v>
      </c>
      <c r="AX31" s="589">
        <f>'Marks Entry'!AW33</f>
        <v>0</v>
      </c>
      <c r="AY31" s="589" t="str">
        <f>'Marks Entry'!AX33</f>
        <v>E</v>
      </c>
      <c r="AZ31" s="590" t="str">
        <f>'Marks Entry'!AY33</f>
        <v>E</v>
      </c>
      <c r="BA31" s="583">
        <f>'Marks Entry'!AZ33</f>
        <v>0</v>
      </c>
      <c r="BB31" s="584">
        <f>'Marks Entry'!BA33</f>
        <v>0</v>
      </c>
      <c r="BC31" s="585">
        <f>'Marks Entry'!BB33</f>
        <v>0</v>
      </c>
      <c r="BD31" s="584">
        <f>'Marks Entry'!BC33</f>
        <v>0</v>
      </c>
      <c r="BE31" s="584">
        <f>'Marks Entry'!BD33</f>
        <v>0</v>
      </c>
      <c r="BF31" s="586">
        <f>'Marks Entry'!BE33</f>
        <v>0</v>
      </c>
      <c r="BG31" s="584">
        <f>'Marks Entry'!BF33</f>
        <v>0</v>
      </c>
      <c r="BH31" s="584">
        <f>'Marks Entry'!BG33</f>
        <v>0</v>
      </c>
      <c r="BI31" s="586">
        <f>'Marks Entry'!BH33</f>
        <v>0</v>
      </c>
      <c r="BJ31" s="587">
        <f>'Marks Entry'!BI33</f>
        <v>0</v>
      </c>
      <c r="BK31" s="584">
        <f>'Marks Entry'!BJ33</f>
        <v>0</v>
      </c>
      <c r="BL31" s="584">
        <f>'Marks Entry'!BK33</f>
        <v>0</v>
      </c>
      <c r="BM31" s="587">
        <f>'Marks Entry'!BL33</f>
        <v>0</v>
      </c>
      <c r="BN31" s="588">
        <f t="shared" si="2"/>
        <v>0</v>
      </c>
      <c r="BO31" s="584">
        <f>'Marks Entry'!BM33</f>
        <v>0</v>
      </c>
      <c r="BP31" s="584">
        <f>'Marks Entry'!BN33</f>
        <v>0</v>
      </c>
      <c r="BQ31" s="587">
        <f>'Marks Entry'!BO33</f>
        <v>0</v>
      </c>
      <c r="BR31" s="593">
        <f>'Marks Entry'!BP33</f>
        <v>0</v>
      </c>
      <c r="BS31" s="589">
        <f>'Marks Entry'!BQ33</f>
        <v>0</v>
      </c>
      <c r="BT31" s="589" t="str">
        <f>'Marks Entry'!BR33</f>
        <v>E</v>
      </c>
      <c r="BU31" s="590" t="str">
        <f>'Marks Entry'!BS33</f>
        <v>E</v>
      </c>
      <c r="BV31" s="583">
        <f>'Marks Entry'!BT33</f>
        <v>0</v>
      </c>
      <c r="BW31" s="584">
        <f>'Marks Entry'!BU33</f>
        <v>0</v>
      </c>
      <c r="BX31" s="585">
        <f>'Marks Entry'!BV33</f>
        <v>0</v>
      </c>
      <c r="BY31" s="584">
        <f>'Marks Entry'!BW33</f>
        <v>0</v>
      </c>
      <c r="BZ31" s="584">
        <f>'Marks Entry'!BX33</f>
        <v>0</v>
      </c>
      <c r="CA31" s="586">
        <f>'Marks Entry'!BY33</f>
        <v>0</v>
      </c>
      <c r="CB31" s="584">
        <f>'Marks Entry'!BZ33</f>
        <v>0</v>
      </c>
      <c r="CC31" s="584">
        <f>'Marks Entry'!CA33</f>
        <v>0</v>
      </c>
      <c r="CD31" s="586">
        <f>'Marks Entry'!CB33</f>
        <v>0</v>
      </c>
      <c r="CE31" s="587">
        <f>'Marks Entry'!CC33</f>
        <v>0</v>
      </c>
      <c r="CF31" s="584">
        <f>'Marks Entry'!CD33</f>
        <v>0</v>
      </c>
      <c r="CG31" s="584">
        <f>'Marks Entry'!CE33</f>
        <v>0</v>
      </c>
      <c r="CH31" s="587">
        <f>'Marks Entry'!CF33</f>
        <v>0</v>
      </c>
      <c r="CI31" s="588">
        <f t="shared" si="3"/>
        <v>0</v>
      </c>
      <c r="CJ31" s="584">
        <f>'Marks Entry'!CG33</f>
        <v>0</v>
      </c>
      <c r="CK31" s="584">
        <f>'Marks Entry'!CH33</f>
        <v>0</v>
      </c>
      <c r="CL31" s="587">
        <f>'Marks Entry'!CI33</f>
        <v>0</v>
      </c>
      <c r="CM31" s="593">
        <f>'Marks Entry'!CJ33</f>
        <v>0</v>
      </c>
      <c r="CN31" s="589">
        <f>'Marks Entry'!CK33</f>
        <v>0</v>
      </c>
      <c r="CO31" s="589" t="str">
        <f>'Marks Entry'!CL33</f>
        <v>E</v>
      </c>
      <c r="CP31" s="590" t="str">
        <f>'Marks Entry'!CM33</f>
        <v>E</v>
      </c>
      <c r="CQ31" s="583">
        <f>'Marks Entry'!CN33</f>
        <v>0</v>
      </c>
      <c r="CR31" s="584">
        <f>'Marks Entry'!CO33</f>
        <v>0</v>
      </c>
      <c r="CS31" s="585">
        <f>'Marks Entry'!CP33</f>
        <v>0</v>
      </c>
      <c r="CT31" s="584">
        <f>'Marks Entry'!CQ33</f>
        <v>0</v>
      </c>
      <c r="CU31" s="584">
        <f>'Marks Entry'!CR33</f>
        <v>0</v>
      </c>
      <c r="CV31" s="586">
        <f>'Marks Entry'!CS33</f>
        <v>0</v>
      </c>
      <c r="CW31" s="584">
        <f>'Marks Entry'!CT33</f>
        <v>0</v>
      </c>
      <c r="CX31" s="584">
        <f>'Marks Entry'!CU33</f>
        <v>0</v>
      </c>
      <c r="CY31" s="586">
        <f>'Marks Entry'!CV33</f>
        <v>0</v>
      </c>
      <c r="CZ31" s="587">
        <f>'Marks Entry'!CW33</f>
        <v>0</v>
      </c>
      <c r="DA31" s="584">
        <f>'Marks Entry'!CX33</f>
        <v>0</v>
      </c>
      <c r="DB31" s="584">
        <f>'Marks Entry'!CY33</f>
        <v>0</v>
      </c>
      <c r="DC31" s="587">
        <f>'Marks Entry'!CZ33</f>
        <v>0</v>
      </c>
      <c r="DD31" s="588">
        <f t="shared" si="4"/>
        <v>0</v>
      </c>
      <c r="DE31" s="584">
        <f>'Marks Entry'!DA33</f>
        <v>0</v>
      </c>
      <c r="DF31" s="584">
        <f>'Marks Entry'!DB33</f>
        <v>0</v>
      </c>
      <c r="DG31" s="587">
        <f>'Marks Entry'!DC33</f>
        <v>0</v>
      </c>
      <c r="DH31" s="593">
        <f>'Marks Entry'!DD33</f>
        <v>0</v>
      </c>
      <c r="DI31" s="589">
        <f>'Marks Entry'!DE33</f>
        <v>0</v>
      </c>
      <c r="DJ31" s="589" t="str">
        <f>'Marks Entry'!DF33</f>
        <v>E</v>
      </c>
      <c r="DK31" s="590" t="str">
        <f>'Marks Entry'!DG33</f>
        <v>E</v>
      </c>
      <c r="DL31" s="583">
        <f>'Marks Entry'!DH33</f>
        <v>0</v>
      </c>
      <c r="DM31" s="584">
        <f>'Marks Entry'!DI33</f>
        <v>0</v>
      </c>
      <c r="DN31" s="585">
        <f>'Marks Entry'!DJ33</f>
        <v>0</v>
      </c>
      <c r="DO31" s="584">
        <f>'Marks Entry'!DK33</f>
        <v>0</v>
      </c>
      <c r="DP31" s="584">
        <f>'Marks Entry'!DL33</f>
        <v>0</v>
      </c>
      <c r="DQ31" s="586">
        <f>'Marks Entry'!DM33</f>
        <v>0</v>
      </c>
      <c r="DR31" s="584">
        <f>'Marks Entry'!DN33</f>
        <v>0</v>
      </c>
      <c r="DS31" s="584">
        <f>'Marks Entry'!DO33</f>
        <v>0</v>
      </c>
      <c r="DT31" s="586">
        <f>'Marks Entry'!DP33</f>
        <v>0</v>
      </c>
      <c r="DU31" s="587">
        <f>'Marks Entry'!DQ33</f>
        <v>0</v>
      </c>
      <c r="DV31" s="584">
        <f>'Marks Entry'!DR33</f>
        <v>0</v>
      </c>
      <c r="DW31" s="584">
        <f>'Marks Entry'!DS33</f>
        <v>0</v>
      </c>
      <c r="DX31" s="587">
        <f>'Marks Entry'!DT33</f>
        <v>0</v>
      </c>
      <c r="DY31" s="588">
        <f t="shared" si="5"/>
        <v>0</v>
      </c>
      <c r="DZ31" s="584">
        <f>'Marks Entry'!DU33</f>
        <v>0</v>
      </c>
      <c r="EA31" s="584">
        <f>'Marks Entry'!DV33</f>
        <v>0</v>
      </c>
      <c r="EB31" s="587">
        <f>'Marks Entry'!DW33</f>
        <v>0</v>
      </c>
      <c r="EC31" s="593">
        <f>'Marks Entry'!DX33</f>
        <v>0</v>
      </c>
      <c r="ED31" s="589">
        <f>'Marks Entry'!DY33</f>
        <v>0</v>
      </c>
      <c r="EE31" s="589" t="str">
        <f>'Marks Entry'!DZ33</f>
        <v>E</v>
      </c>
      <c r="EF31" s="590" t="str">
        <f>'Marks Entry'!EA33</f>
        <v>E</v>
      </c>
      <c r="EG31" s="583">
        <f>'Marks Entry'!EB33</f>
        <v>0</v>
      </c>
      <c r="EH31" s="584">
        <f>'Marks Entry'!EC33</f>
        <v>0</v>
      </c>
      <c r="EI31" s="584">
        <f>'Marks Entry'!ED33</f>
        <v>0</v>
      </c>
      <c r="EJ31" s="584">
        <f>'Marks Entry'!EE33</f>
        <v>0</v>
      </c>
      <c r="EK31" s="584">
        <f>'Marks Entry'!EF33</f>
        <v>0</v>
      </c>
      <c r="EL31" s="591">
        <f>'Marks Entry'!EG33</f>
        <v>0</v>
      </c>
      <c r="EM31" s="592" t="str">
        <f>'Marks Entry'!EJ33</f>
        <v>E</v>
      </c>
      <c r="EN31" s="583">
        <f>'Marks Entry'!EK33</f>
        <v>0</v>
      </c>
      <c r="EO31" s="584">
        <f>'Marks Entry'!EL33</f>
        <v>0</v>
      </c>
      <c r="EP31" s="584">
        <f>'Marks Entry'!EM33</f>
        <v>0</v>
      </c>
      <c r="EQ31" s="584">
        <f>'Marks Entry'!EN33</f>
        <v>0</v>
      </c>
      <c r="ER31" s="584">
        <f>'Marks Entry'!EO33</f>
        <v>0</v>
      </c>
      <c r="ES31" s="587">
        <f>'Marks Entry'!EP33</f>
        <v>0</v>
      </c>
      <c r="ET31" s="592" t="str">
        <f>'Marks Entry'!ES33</f>
        <v>E</v>
      </c>
      <c r="EU31" s="583">
        <f>'Marks Entry'!ET33</f>
        <v>0</v>
      </c>
      <c r="EV31" s="584">
        <f>'Marks Entry'!EU33</f>
        <v>0</v>
      </c>
      <c r="EW31" s="584">
        <f>'Marks Entry'!EV33</f>
        <v>0</v>
      </c>
      <c r="EX31" s="584">
        <f>'Marks Entry'!EW33</f>
        <v>0</v>
      </c>
      <c r="EY31" s="584">
        <f>'Marks Entry'!EX33</f>
        <v>0</v>
      </c>
      <c r="EZ31" s="587">
        <f>'Marks Entry'!EY33</f>
        <v>0</v>
      </c>
      <c r="FA31" s="592" t="str">
        <f>'Marks Entry'!FB33</f>
        <v>E</v>
      </c>
      <c r="FB31" s="222">
        <f>'Marks Entry'!FC33</f>
        <v>0</v>
      </c>
      <c r="FC31" s="223">
        <f>'Marks Entry'!FD33</f>
        <v>0</v>
      </c>
      <c r="FD31" s="224" t="str">
        <f>'Marks Entry'!FE33</f>
        <v/>
      </c>
      <c r="FE31" s="222">
        <f>'Marks Entry'!FF33</f>
        <v>1200</v>
      </c>
      <c r="FF31" s="223">
        <f>'Marks Entry'!FG33</f>
        <v>0</v>
      </c>
      <c r="FG31" s="225">
        <f>'Marks Entry'!FH33</f>
        <v>0</v>
      </c>
      <c r="FH31" s="223" t="str">
        <f>IF(OR('Marks Entry'!FI33="First",'Marks Entry'!FI33="Second",'Marks Entry'!FI33="Third"),'Marks Entry'!FI33,"")</f>
        <v/>
      </c>
      <c r="FI31" s="223" t="str">
        <f>'Marks Entry'!FJ33</f>
        <v/>
      </c>
      <c r="FJ31" s="540" t="str">
        <f>'Marks Entry'!FK33</f>
        <v>PROMOTED</v>
      </c>
      <c r="FK31" s="113" t="str">
        <f>'Marks Entry'!FL33</f>
        <v/>
      </c>
      <c r="FL31" s="115" t="str">
        <f>'Marks Entry'!FM33</f>
        <v/>
      </c>
      <c r="FM31" s="116" t="str">
        <f>'Marks Entry'!FO33</f>
        <v>E</v>
      </c>
      <c r="FN31" s="1426"/>
      <c r="FO31" s="563">
        <f t="shared" si="6"/>
        <v>0</v>
      </c>
      <c r="FP31" s="673">
        <f t="shared" si="7"/>
        <v>0</v>
      </c>
      <c r="FQ31" s="673">
        <f t="shared" si="8"/>
        <v>0</v>
      </c>
      <c r="FR31" s="668"/>
      <c r="FS31" s="570">
        <f t="shared" si="9"/>
        <v>0</v>
      </c>
      <c r="FT31" s="681">
        <f t="shared" si="10"/>
        <v>0</v>
      </c>
      <c r="FU31" s="681">
        <f t="shared" si="11"/>
        <v>0</v>
      </c>
      <c r="FV31" s="682"/>
      <c r="FW31" s="563">
        <f t="shared" si="12"/>
        <v>0</v>
      </c>
      <c r="FX31" s="673">
        <f t="shared" si="13"/>
        <v>0</v>
      </c>
      <c r="FY31" s="673">
        <f t="shared" si="14"/>
        <v>0</v>
      </c>
      <c r="FZ31" s="668"/>
      <c r="GA31" s="570">
        <f t="shared" si="15"/>
        <v>0</v>
      </c>
      <c r="GB31" s="681">
        <f t="shared" si="16"/>
        <v>0</v>
      </c>
      <c r="GC31" s="681">
        <f t="shared" si="17"/>
        <v>0</v>
      </c>
      <c r="GD31" s="682"/>
      <c r="GE31" s="563">
        <f t="shared" si="18"/>
        <v>0</v>
      </c>
      <c r="GF31" s="673">
        <f t="shared" si="19"/>
        <v>0</v>
      </c>
      <c r="GG31" s="673">
        <f t="shared" si="20"/>
        <v>0</v>
      </c>
      <c r="GH31" s="668"/>
      <c r="GI31" s="570">
        <f t="shared" si="21"/>
        <v>0</v>
      </c>
      <c r="GJ31" s="681">
        <f t="shared" si="22"/>
        <v>0</v>
      </c>
      <c r="GK31" s="681">
        <f t="shared" si="23"/>
        <v>0</v>
      </c>
      <c r="GL31" s="682"/>
      <c r="GM31" s="563">
        <f t="shared" si="24"/>
        <v>0</v>
      </c>
      <c r="GN31" s="564" t="str">
        <f t="shared" si="24"/>
        <v>E</v>
      </c>
      <c r="GO31" s="570">
        <f t="shared" si="25"/>
        <v>0</v>
      </c>
      <c r="GP31" s="571" t="str">
        <f t="shared" si="25"/>
        <v>E</v>
      </c>
      <c r="GQ31" s="563">
        <f t="shared" si="26"/>
        <v>0</v>
      </c>
      <c r="GR31" s="572" t="str">
        <f t="shared" si="26"/>
        <v>E</v>
      </c>
      <c r="GS31" s="1426"/>
    </row>
    <row r="32" spans="1:201" s="117" customFormat="1" ht="17.25" customHeight="1">
      <c r="A32" s="1427"/>
      <c r="B32" s="112">
        <f t="shared" si="27"/>
        <v>26</v>
      </c>
      <c r="C32" s="113">
        <f>'Marks Entry'!D34</f>
        <v>0</v>
      </c>
      <c r="D32" s="113">
        <f>'Marks Entry'!E34</f>
        <v>0</v>
      </c>
      <c r="E32" s="113">
        <f>'Marks Entry'!F34</f>
        <v>0</v>
      </c>
      <c r="F32" s="113">
        <f>'Marks Entry'!G34</f>
        <v>926</v>
      </c>
      <c r="G32" s="113">
        <f>'Marks Entry'!H34</f>
        <v>0</v>
      </c>
      <c r="H32" s="113">
        <f>'Marks Entry'!I34</f>
        <v>0</v>
      </c>
      <c r="I32" s="113">
        <f>'Marks Entry'!J34</f>
        <v>0</v>
      </c>
      <c r="J32" s="114">
        <f>'Marks Entry'!K34</f>
        <v>0</v>
      </c>
      <c r="K32" s="583">
        <f>'Marks Entry'!L34</f>
        <v>0</v>
      </c>
      <c r="L32" s="584">
        <f>'Marks Entry'!M34</f>
        <v>0</v>
      </c>
      <c r="M32" s="585">
        <f>'Marks Entry'!N34</f>
        <v>0</v>
      </c>
      <c r="N32" s="584">
        <f>'Marks Entry'!O34</f>
        <v>0</v>
      </c>
      <c r="O32" s="584">
        <f>'Marks Entry'!P34</f>
        <v>0</v>
      </c>
      <c r="P32" s="586">
        <f>'Marks Entry'!Q34</f>
        <v>0</v>
      </c>
      <c r="Q32" s="584">
        <f>'Marks Entry'!R34</f>
        <v>0</v>
      </c>
      <c r="R32" s="584">
        <f>'Marks Entry'!S34</f>
        <v>0</v>
      </c>
      <c r="S32" s="586">
        <f>'Marks Entry'!T34</f>
        <v>0</v>
      </c>
      <c r="T32" s="587">
        <f>'Marks Entry'!U34</f>
        <v>0</v>
      </c>
      <c r="U32" s="584">
        <f>'Marks Entry'!V34</f>
        <v>0</v>
      </c>
      <c r="V32" s="584">
        <f>'Marks Entry'!W34</f>
        <v>0</v>
      </c>
      <c r="W32" s="587">
        <f>'Marks Entry'!X34</f>
        <v>0</v>
      </c>
      <c r="X32" s="588">
        <f t="shared" si="0"/>
        <v>0</v>
      </c>
      <c r="Y32" s="584">
        <f>'Marks Entry'!Y34</f>
        <v>0</v>
      </c>
      <c r="Z32" s="584">
        <f>'Marks Entry'!Z34</f>
        <v>0</v>
      </c>
      <c r="AA32" s="587">
        <f>'Marks Entry'!AA34</f>
        <v>0</v>
      </c>
      <c r="AB32" s="593">
        <f>'Marks Entry'!AB34</f>
        <v>0</v>
      </c>
      <c r="AC32" s="589">
        <f>'Marks Entry'!AC34</f>
        <v>0</v>
      </c>
      <c r="AD32" s="589" t="str">
        <f>'Marks Entry'!AD34</f>
        <v>E</v>
      </c>
      <c r="AE32" s="590" t="str">
        <f>'Marks Entry'!AE34</f>
        <v>E</v>
      </c>
      <c r="AF32" s="583">
        <f>'Marks Entry'!AF34</f>
        <v>0</v>
      </c>
      <c r="AG32" s="584">
        <f>'Marks Entry'!AG34</f>
        <v>0</v>
      </c>
      <c r="AH32" s="585">
        <f>'Marks Entry'!AH34</f>
        <v>0</v>
      </c>
      <c r="AI32" s="584">
        <f>'Marks Entry'!AI34</f>
        <v>0</v>
      </c>
      <c r="AJ32" s="584">
        <f>'Marks Entry'!AJ34</f>
        <v>0</v>
      </c>
      <c r="AK32" s="586">
        <f>'Marks Entry'!AK34</f>
        <v>0</v>
      </c>
      <c r="AL32" s="584">
        <f>'Marks Entry'!AL34</f>
        <v>0</v>
      </c>
      <c r="AM32" s="584">
        <f>'Marks Entry'!AM34</f>
        <v>0</v>
      </c>
      <c r="AN32" s="586">
        <f>'Marks Entry'!AN34</f>
        <v>0</v>
      </c>
      <c r="AO32" s="587">
        <f>'Marks Entry'!AO34</f>
        <v>0</v>
      </c>
      <c r="AP32" s="584">
        <f>'Marks Entry'!AP34</f>
        <v>0</v>
      </c>
      <c r="AQ32" s="584">
        <f>'Marks Entry'!AQ34</f>
        <v>0</v>
      </c>
      <c r="AR32" s="587">
        <f>'Marks Entry'!AR34</f>
        <v>0</v>
      </c>
      <c r="AS32" s="588">
        <f t="shared" si="1"/>
        <v>0</v>
      </c>
      <c r="AT32" s="584">
        <f>'Marks Entry'!AS34</f>
        <v>0</v>
      </c>
      <c r="AU32" s="584">
        <f>'Marks Entry'!AT34</f>
        <v>0</v>
      </c>
      <c r="AV32" s="587">
        <f>'Marks Entry'!AU34</f>
        <v>0</v>
      </c>
      <c r="AW32" s="593">
        <f>'Marks Entry'!AV34</f>
        <v>0</v>
      </c>
      <c r="AX32" s="589">
        <f>'Marks Entry'!AW34</f>
        <v>0</v>
      </c>
      <c r="AY32" s="589" t="str">
        <f>'Marks Entry'!AX34</f>
        <v>E</v>
      </c>
      <c r="AZ32" s="590" t="str">
        <f>'Marks Entry'!AY34</f>
        <v>E</v>
      </c>
      <c r="BA32" s="583">
        <f>'Marks Entry'!AZ34</f>
        <v>0</v>
      </c>
      <c r="BB32" s="584">
        <f>'Marks Entry'!BA34</f>
        <v>0</v>
      </c>
      <c r="BC32" s="585">
        <f>'Marks Entry'!BB34</f>
        <v>0</v>
      </c>
      <c r="BD32" s="584">
        <f>'Marks Entry'!BC34</f>
        <v>0</v>
      </c>
      <c r="BE32" s="584">
        <f>'Marks Entry'!BD34</f>
        <v>0</v>
      </c>
      <c r="BF32" s="586">
        <f>'Marks Entry'!BE34</f>
        <v>0</v>
      </c>
      <c r="BG32" s="584">
        <f>'Marks Entry'!BF34</f>
        <v>0</v>
      </c>
      <c r="BH32" s="584">
        <f>'Marks Entry'!BG34</f>
        <v>0</v>
      </c>
      <c r="BI32" s="586">
        <f>'Marks Entry'!BH34</f>
        <v>0</v>
      </c>
      <c r="BJ32" s="587">
        <f>'Marks Entry'!BI34</f>
        <v>0</v>
      </c>
      <c r="BK32" s="584">
        <f>'Marks Entry'!BJ34</f>
        <v>0</v>
      </c>
      <c r="BL32" s="584">
        <f>'Marks Entry'!BK34</f>
        <v>0</v>
      </c>
      <c r="BM32" s="587">
        <f>'Marks Entry'!BL34</f>
        <v>0</v>
      </c>
      <c r="BN32" s="588">
        <f t="shared" si="2"/>
        <v>0</v>
      </c>
      <c r="BO32" s="584">
        <f>'Marks Entry'!BM34</f>
        <v>0</v>
      </c>
      <c r="BP32" s="584">
        <f>'Marks Entry'!BN34</f>
        <v>0</v>
      </c>
      <c r="BQ32" s="587">
        <f>'Marks Entry'!BO34</f>
        <v>0</v>
      </c>
      <c r="BR32" s="593">
        <f>'Marks Entry'!BP34</f>
        <v>0</v>
      </c>
      <c r="BS32" s="589">
        <f>'Marks Entry'!BQ34</f>
        <v>0</v>
      </c>
      <c r="BT32" s="589" t="str">
        <f>'Marks Entry'!BR34</f>
        <v>E</v>
      </c>
      <c r="BU32" s="590" t="str">
        <f>'Marks Entry'!BS34</f>
        <v>E</v>
      </c>
      <c r="BV32" s="583">
        <f>'Marks Entry'!BT34</f>
        <v>0</v>
      </c>
      <c r="BW32" s="584">
        <f>'Marks Entry'!BU34</f>
        <v>0</v>
      </c>
      <c r="BX32" s="585">
        <f>'Marks Entry'!BV34</f>
        <v>0</v>
      </c>
      <c r="BY32" s="584">
        <f>'Marks Entry'!BW34</f>
        <v>0</v>
      </c>
      <c r="BZ32" s="584">
        <f>'Marks Entry'!BX34</f>
        <v>0</v>
      </c>
      <c r="CA32" s="586">
        <f>'Marks Entry'!BY34</f>
        <v>0</v>
      </c>
      <c r="CB32" s="584">
        <f>'Marks Entry'!BZ34</f>
        <v>0</v>
      </c>
      <c r="CC32" s="584">
        <f>'Marks Entry'!CA34</f>
        <v>0</v>
      </c>
      <c r="CD32" s="586">
        <f>'Marks Entry'!CB34</f>
        <v>0</v>
      </c>
      <c r="CE32" s="587">
        <f>'Marks Entry'!CC34</f>
        <v>0</v>
      </c>
      <c r="CF32" s="584">
        <f>'Marks Entry'!CD34</f>
        <v>0</v>
      </c>
      <c r="CG32" s="584">
        <f>'Marks Entry'!CE34</f>
        <v>0</v>
      </c>
      <c r="CH32" s="587">
        <f>'Marks Entry'!CF34</f>
        <v>0</v>
      </c>
      <c r="CI32" s="588">
        <f t="shared" si="3"/>
        <v>0</v>
      </c>
      <c r="CJ32" s="584">
        <f>'Marks Entry'!CG34</f>
        <v>0</v>
      </c>
      <c r="CK32" s="584">
        <f>'Marks Entry'!CH34</f>
        <v>0</v>
      </c>
      <c r="CL32" s="587">
        <f>'Marks Entry'!CI34</f>
        <v>0</v>
      </c>
      <c r="CM32" s="593">
        <f>'Marks Entry'!CJ34</f>
        <v>0</v>
      </c>
      <c r="CN32" s="589">
        <f>'Marks Entry'!CK34</f>
        <v>0</v>
      </c>
      <c r="CO32" s="589" t="str">
        <f>'Marks Entry'!CL34</f>
        <v>E</v>
      </c>
      <c r="CP32" s="590" t="str">
        <f>'Marks Entry'!CM34</f>
        <v>E</v>
      </c>
      <c r="CQ32" s="583">
        <f>'Marks Entry'!CN34</f>
        <v>0</v>
      </c>
      <c r="CR32" s="584">
        <f>'Marks Entry'!CO34</f>
        <v>0</v>
      </c>
      <c r="CS32" s="585">
        <f>'Marks Entry'!CP34</f>
        <v>0</v>
      </c>
      <c r="CT32" s="584">
        <f>'Marks Entry'!CQ34</f>
        <v>0</v>
      </c>
      <c r="CU32" s="584">
        <f>'Marks Entry'!CR34</f>
        <v>0</v>
      </c>
      <c r="CV32" s="586">
        <f>'Marks Entry'!CS34</f>
        <v>0</v>
      </c>
      <c r="CW32" s="584">
        <f>'Marks Entry'!CT34</f>
        <v>0</v>
      </c>
      <c r="CX32" s="584">
        <f>'Marks Entry'!CU34</f>
        <v>0</v>
      </c>
      <c r="CY32" s="586">
        <f>'Marks Entry'!CV34</f>
        <v>0</v>
      </c>
      <c r="CZ32" s="587">
        <f>'Marks Entry'!CW34</f>
        <v>0</v>
      </c>
      <c r="DA32" s="584">
        <f>'Marks Entry'!CX34</f>
        <v>0</v>
      </c>
      <c r="DB32" s="584">
        <f>'Marks Entry'!CY34</f>
        <v>0</v>
      </c>
      <c r="DC32" s="587">
        <f>'Marks Entry'!CZ34</f>
        <v>0</v>
      </c>
      <c r="DD32" s="588">
        <f t="shared" si="4"/>
        <v>0</v>
      </c>
      <c r="DE32" s="584">
        <f>'Marks Entry'!DA34</f>
        <v>0</v>
      </c>
      <c r="DF32" s="584">
        <f>'Marks Entry'!DB34</f>
        <v>0</v>
      </c>
      <c r="DG32" s="587">
        <f>'Marks Entry'!DC34</f>
        <v>0</v>
      </c>
      <c r="DH32" s="593">
        <f>'Marks Entry'!DD34</f>
        <v>0</v>
      </c>
      <c r="DI32" s="589">
        <f>'Marks Entry'!DE34</f>
        <v>0</v>
      </c>
      <c r="DJ32" s="589" t="str">
        <f>'Marks Entry'!DF34</f>
        <v>E</v>
      </c>
      <c r="DK32" s="590" t="str">
        <f>'Marks Entry'!DG34</f>
        <v>E</v>
      </c>
      <c r="DL32" s="583">
        <f>'Marks Entry'!DH34</f>
        <v>0</v>
      </c>
      <c r="DM32" s="584">
        <f>'Marks Entry'!DI34</f>
        <v>0</v>
      </c>
      <c r="DN32" s="585">
        <f>'Marks Entry'!DJ34</f>
        <v>0</v>
      </c>
      <c r="DO32" s="584">
        <f>'Marks Entry'!DK34</f>
        <v>0</v>
      </c>
      <c r="DP32" s="584">
        <f>'Marks Entry'!DL34</f>
        <v>0</v>
      </c>
      <c r="DQ32" s="586">
        <f>'Marks Entry'!DM34</f>
        <v>0</v>
      </c>
      <c r="DR32" s="584">
        <f>'Marks Entry'!DN34</f>
        <v>0</v>
      </c>
      <c r="DS32" s="584">
        <f>'Marks Entry'!DO34</f>
        <v>0</v>
      </c>
      <c r="DT32" s="586">
        <f>'Marks Entry'!DP34</f>
        <v>0</v>
      </c>
      <c r="DU32" s="587">
        <f>'Marks Entry'!DQ34</f>
        <v>0</v>
      </c>
      <c r="DV32" s="584">
        <f>'Marks Entry'!DR34</f>
        <v>0</v>
      </c>
      <c r="DW32" s="584">
        <f>'Marks Entry'!DS34</f>
        <v>0</v>
      </c>
      <c r="DX32" s="587">
        <f>'Marks Entry'!DT34</f>
        <v>0</v>
      </c>
      <c r="DY32" s="588">
        <f t="shared" si="5"/>
        <v>0</v>
      </c>
      <c r="DZ32" s="584">
        <f>'Marks Entry'!DU34</f>
        <v>0</v>
      </c>
      <c r="EA32" s="584">
        <f>'Marks Entry'!DV34</f>
        <v>0</v>
      </c>
      <c r="EB32" s="587">
        <f>'Marks Entry'!DW34</f>
        <v>0</v>
      </c>
      <c r="EC32" s="593">
        <f>'Marks Entry'!DX34</f>
        <v>0</v>
      </c>
      <c r="ED32" s="589">
        <f>'Marks Entry'!DY34</f>
        <v>0</v>
      </c>
      <c r="EE32" s="589" t="str">
        <f>'Marks Entry'!DZ34</f>
        <v>E</v>
      </c>
      <c r="EF32" s="590" t="str">
        <f>'Marks Entry'!EA34</f>
        <v>E</v>
      </c>
      <c r="EG32" s="583">
        <f>'Marks Entry'!EB34</f>
        <v>0</v>
      </c>
      <c r="EH32" s="584">
        <f>'Marks Entry'!EC34</f>
        <v>0</v>
      </c>
      <c r="EI32" s="584">
        <f>'Marks Entry'!ED34</f>
        <v>0</v>
      </c>
      <c r="EJ32" s="584">
        <f>'Marks Entry'!EE34</f>
        <v>0</v>
      </c>
      <c r="EK32" s="584">
        <f>'Marks Entry'!EF34</f>
        <v>0</v>
      </c>
      <c r="EL32" s="591">
        <f>'Marks Entry'!EG34</f>
        <v>0</v>
      </c>
      <c r="EM32" s="592" t="str">
        <f>'Marks Entry'!EJ34</f>
        <v>E</v>
      </c>
      <c r="EN32" s="583">
        <f>'Marks Entry'!EK34</f>
        <v>0</v>
      </c>
      <c r="EO32" s="584">
        <f>'Marks Entry'!EL34</f>
        <v>0</v>
      </c>
      <c r="EP32" s="584">
        <f>'Marks Entry'!EM34</f>
        <v>0</v>
      </c>
      <c r="EQ32" s="584">
        <f>'Marks Entry'!EN34</f>
        <v>0</v>
      </c>
      <c r="ER32" s="584">
        <f>'Marks Entry'!EO34</f>
        <v>0</v>
      </c>
      <c r="ES32" s="587">
        <f>'Marks Entry'!EP34</f>
        <v>0</v>
      </c>
      <c r="ET32" s="592" t="str">
        <f>'Marks Entry'!ES34</f>
        <v>E</v>
      </c>
      <c r="EU32" s="583">
        <f>'Marks Entry'!ET34</f>
        <v>0</v>
      </c>
      <c r="EV32" s="584">
        <f>'Marks Entry'!EU34</f>
        <v>0</v>
      </c>
      <c r="EW32" s="584">
        <f>'Marks Entry'!EV34</f>
        <v>0</v>
      </c>
      <c r="EX32" s="584">
        <f>'Marks Entry'!EW34</f>
        <v>0</v>
      </c>
      <c r="EY32" s="584">
        <f>'Marks Entry'!EX34</f>
        <v>0</v>
      </c>
      <c r="EZ32" s="587">
        <f>'Marks Entry'!EY34</f>
        <v>0</v>
      </c>
      <c r="FA32" s="592" t="str">
        <f>'Marks Entry'!FB34</f>
        <v>E</v>
      </c>
      <c r="FB32" s="222">
        <f>'Marks Entry'!FC34</f>
        <v>0</v>
      </c>
      <c r="FC32" s="223">
        <f>'Marks Entry'!FD34</f>
        <v>0</v>
      </c>
      <c r="FD32" s="224" t="str">
        <f>'Marks Entry'!FE34</f>
        <v/>
      </c>
      <c r="FE32" s="222">
        <f>'Marks Entry'!FF34</f>
        <v>1200</v>
      </c>
      <c r="FF32" s="223">
        <f>'Marks Entry'!FG34</f>
        <v>0</v>
      </c>
      <c r="FG32" s="225">
        <f>'Marks Entry'!FH34</f>
        <v>0</v>
      </c>
      <c r="FH32" s="223" t="str">
        <f>IF(OR('Marks Entry'!FI34="First",'Marks Entry'!FI34="Second",'Marks Entry'!FI34="Third"),'Marks Entry'!FI34,"")</f>
        <v/>
      </c>
      <c r="FI32" s="223" t="str">
        <f>'Marks Entry'!FJ34</f>
        <v/>
      </c>
      <c r="FJ32" s="540" t="str">
        <f>'Marks Entry'!FK34</f>
        <v>PROMOTED</v>
      </c>
      <c r="FK32" s="113" t="str">
        <f>'Marks Entry'!FL34</f>
        <v/>
      </c>
      <c r="FL32" s="115" t="str">
        <f>'Marks Entry'!FM34</f>
        <v/>
      </c>
      <c r="FM32" s="116" t="str">
        <f>'Marks Entry'!FO34</f>
        <v>E</v>
      </c>
      <c r="FN32" s="1426"/>
      <c r="FO32" s="563">
        <f t="shared" si="6"/>
        <v>0</v>
      </c>
      <c r="FP32" s="673">
        <f t="shared" si="7"/>
        <v>0</v>
      </c>
      <c r="FQ32" s="673">
        <f t="shared" si="8"/>
        <v>0</v>
      </c>
      <c r="FR32" s="668"/>
      <c r="FS32" s="570">
        <f t="shared" si="9"/>
        <v>0</v>
      </c>
      <c r="FT32" s="681">
        <f t="shared" si="10"/>
        <v>0</v>
      </c>
      <c r="FU32" s="681">
        <f t="shared" si="11"/>
        <v>0</v>
      </c>
      <c r="FV32" s="682"/>
      <c r="FW32" s="563">
        <f t="shared" si="12"/>
        <v>0</v>
      </c>
      <c r="FX32" s="673">
        <f t="shared" si="13"/>
        <v>0</v>
      </c>
      <c r="FY32" s="673">
        <f t="shared" si="14"/>
        <v>0</v>
      </c>
      <c r="FZ32" s="668"/>
      <c r="GA32" s="570">
        <f t="shared" si="15"/>
        <v>0</v>
      </c>
      <c r="GB32" s="681">
        <f t="shared" si="16"/>
        <v>0</v>
      </c>
      <c r="GC32" s="681">
        <f t="shared" si="17"/>
        <v>0</v>
      </c>
      <c r="GD32" s="682"/>
      <c r="GE32" s="563">
        <f t="shared" si="18"/>
        <v>0</v>
      </c>
      <c r="GF32" s="673">
        <f t="shared" si="19"/>
        <v>0</v>
      </c>
      <c r="GG32" s="673">
        <f t="shared" si="20"/>
        <v>0</v>
      </c>
      <c r="GH32" s="668"/>
      <c r="GI32" s="570">
        <f t="shared" si="21"/>
        <v>0</v>
      </c>
      <c r="GJ32" s="681">
        <f t="shared" si="22"/>
        <v>0</v>
      </c>
      <c r="GK32" s="681">
        <f t="shared" si="23"/>
        <v>0</v>
      </c>
      <c r="GL32" s="682"/>
      <c r="GM32" s="563">
        <f t="shared" si="24"/>
        <v>0</v>
      </c>
      <c r="GN32" s="564" t="str">
        <f t="shared" si="24"/>
        <v>E</v>
      </c>
      <c r="GO32" s="570">
        <f t="shared" si="25"/>
        <v>0</v>
      </c>
      <c r="GP32" s="571" t="str">
        <f t="shared" si="25"/>
        <v>E</v>
      </c>
      <c r="GQ32" s="563">
        <f t="shared" si="26"/>
        <v>0</v>
      </c>
      <c r="GR32" s="572" t="str">
        <f t="shared" si="26"/>
        <v>E</v>
      </c>
      <c r="GS32" s="1426"/>
    </row>
    <row r="33" spans="1:201" s="117" customFormat="1" ht="17.25" customHeight="1">
      <c r="A33" s="1427"/>
      <c r="B33" s="112">
        <f t="shared" si="27"/>
        <v>27</v>
      </c>
      <c r="C33" s="113">
        <f>'Marks Entry'!D35</f>
        <v>0</v>
      </c>
      <c r="D33" s="113">
        <f>'Marks Entry'!E35</f>
        <v>0</v>
      </c>
      <c r="E33" s="113">
        <f>'Marks Entry'!F35</f>
        <v>0</v>
      </c>
      <c r="F33" s="113">
        <f>'Marks Entry'!G35</f>
        <v>927</v>
      </c>
      <c r="G33" s="113">
        <f>'Marks Entry'!H35</f>
        <v>0</v>
      </c>
      <c r="H33" s="113">
        <f>'Marks Entry'!I35</f>
        <v>0</v>
      </c>
      <c r="I33" s="113">
        <f>'Marks Entry'!J35</f>
        <v>0</v>
      </c>
      <c r="J33" s="114">
        <f>'Marks Entry'!K35</f>
        <v>0</v>
      </c>
      <c r="K33" s="583">
        <f>'Marks Entry'!L35</f>
        <v>0</v>
      </c>
      <c r="L33" s="584">
        <f>'Marks Entry'!M35</f>
        <v>0</v>
      </c>
      <c r="M33" s="585">
        <f>'Marks Entry'!N35</f>
        <v>0</v>
      </c>
      <c r="N33" s="584">
        <f>'Marks Entry'!O35</f>
        <v>0</v>
      </c>
      <c r="O33" s="584">
        <f>'Marks Entry'!P35</f>
        <v>0</v>
      </c>
      <c r="P33" s="586">
        <f>'Marks Entry'!Q35</f>
        <v>0</v>
      </c>
      <c r="Q33" s="584">
        <f>'Marks Entry'!R35</f>
        <v>0</v>
      </c>
      <c r="R33" s="584">
        <f>'Marks Entry'!S35</f>
        <v>0</v>
      </c>
      <c r="S33" s="586">
        <f>'Marks Entry'!T35</f>
        <v>0</v>
      </c>
      <c r="T33" s="587">
        <f>'Marks Entry'!U35</f>
        <v>0</v>
      </c>
      <c r="U33" s="584">
        <f>'Marks Entry'!V35</f>
        <v>0</v>
      </c>
      <c r="V33" s="584">
        <f>'Marks Entry'!W35</f>
        <v>0</v>
      </c>
      <c r="W33" s="587">
        <f>'Marks Entry'!X35</f>
        <v>0</v>
      </c>
      <c r="X33" s="588">
        <f t="shared" si="0"/>
        <v>0</v>
      </c>
      <c r="Y33" s="584">
        <f>'Marks Entry'!Y35</f>
        <v>0</v>
      </c>
      <c r="Z33" s="584">
        <f>'Marks Entry'!Z35</f>
        <v>0</v>
      </c>
      <c r="AA33" s="587">
        <f>'Marks Entry'!AA35</f>
        <v>0</v>
      </c>
      <c r="AB33" s="593">
        <f>'Marks Entry'!AB35</f>
        <v>0</v>
      </c>
      <c r="AC33" s="589">
        <f>'Marks Entry'!AC35</f>
        <v>0</v>
      </c>
      <c r="AD33" s="589" t="str">
        <f>'Marks Entry'!AD35</f>
        <v>E</v>
      </c>
      <c r="AE33" s="590" t="str">
        <f>'Marks Entry'!AE35</f>
        <v>E</v>
      </c>
      <c r="AF33" s="583">
        <f>'Marks Entry'!AF35</f>
        <v>0</v>
      </c>
      <c r="AG33" s="584">
        <f>'Marks Entry'!AG35</f>
        <v>0</v>
      </c>
      <c r="AH33" s="585">
        <f>'Marks Entry'!AH35</f>
        <v>0</v>
      </c>
      <c r="AI33" s="584">
        <f>'Marks Entry'!AI35</f>
        <v>0</v>
      </c>
      <c r="AJ33" s="584">
        <f>'Marks Entry'!AJ35</f>
        <v>0</v>
      </c>
      <c r="AK33" s="586">
        <f>'Marks Entry'!AK35</f>
        <v>0</v>
      </c>
      <c r="AL33" s="584">
        <f>'Marks Entry'!AL35</f>
        <v>0</v>
      </c>
      <c r="AM33" s="584">
        <f>'Marks Entry'!AM35</f>
        <v>0</v>
      </c>
      <c r="AN33" s="586">
        <f>'Marks Entry'!AN35</f>
        <v>0</v>
      </c>
      <c r="AO33" s="587">
        <f>'Marks Entry'!AO35</f>
        <v>0</v>
      </c>
      <c r="AP33" s="584">
        <f>'Marks Entry'!AP35</f>
        <v>0</v>
      </c>
      <c r="AQ33" s="584">
        <f>'Marks Entry'!AQ35</f>
        <v>0</v>
      </c>
      <c r="AR33" s="587">
        <f>'Marks Entry'!AR35</f>
        <v>0</v>
      </c>
      <c r="AS33" s="588">
        <f t="shared" si="1"/>
        <v>0</v>
      </c>
      <c r="AT33" s="584">
        <f>'Marks Entry'!AS35</f>
        <v>0</v>
      </c>
      <c r="AU33" s="584">
        <f>'Marks Entry'!AT35</f>
        <v>0</v>
      </c>
      <c r="AV33" s="587">
        <f>'Marks Entry'!AU35</f>
        <v>0</v>
      </c>
      <c r="AW33" s="593">
        <f>'Marks Entry'!AV35</f>
        <v>0</v>
      </c>
      <c r="AX33" s="589">
        <f>'Marks Entry'!AW35</f>
        <v>0</v>
      </c>
      <c r="AY33" s="589" t="str">
        <f>'Marks Entry'!AX35</f>
        <v>E</v>
      </c>
      <c r="AZ33" s="590" t="str">
        <f>'Marks Entry'!AY35</f>
        <v>E</v>
      </c>
      <c r="BA33" s="583">
        <f>'Marks Entry'!AZ35</f>
        <v>0</v>
      </c>
      <c r="BB33" s="584">
        <f>'Marks Entry'!BA35</f>
        <v>0</v>
      </c>
      <c r="BC33" s="585">
        <f>'Marks Entry'!BB35</f>
        <v>0</v>
      </c>
      <c r="BD33" s="584">
        <f>'Marks Entry'!BC35</f>
        <v>0</v>
      </c>
      <c r="BE33" s="584">
        <f>'Marks Entry'!BD35</f>
        <v>0</v>
      </c>
      <c r="BF33" s="586">
        <f>'Marks Entry'!BE35</f>
        <v>0</v>
      </c>
      <c r="BG33" s="584">
        <f>'Marks Entry'!BF35</f>
        <v>0</v>
      </c>
      <c r="BH33" s="584">
        <f>'Marks Entry'!BG35</f>
        <v>0</v>
      </c>
      <c r="BI33" s="586">
        <f>'Marks Entry'!BH35</f>
        <v>0</v>
      </c>
      <c r="BJ33" s="587">
        <f>'Marks Entry'!BI35</f>
        <v>0</v>
      </c>
      <c r="BK33" s="584">
        <f>'Marks Entry'!BJ35</f>
        <v>0</v>
      </c>
      <c r="BL33" s="584">
        <f>'Marks Entry'!BK35</f>
        <v>0</v>
      </c>
      <c r="BM33" s="587">
        <f>'Marks Entry'!BL35</f>
        <v>0</v>
      </c>
      <c r="BN33" s="588">
        <f t="shared" si="2"/>
        <v>0</v>
      </c>
      <c r="BO33" s="584">
        <f>'Marks Entry'!BM35</f>
        <v>0</v>
      </c>
      <c r="BP33" s="584">
        <f>'Marks Entry'!BN35</f>
        <v>0</v>
      </c>
      <c r="BQ33" s="587">
        <f>'Marks Entry'!BO35</f>
        <v>0</v>
      </c>
      <c r="BR33" s="593">
        <f>'Marks Entry'!BP35</f>
        <v>0</v>
      </c>
      <c r="BS33" s="589">
        <f>'Marks Entry'!BQ35</f>
        <v>0</v>
      </c>
      <c r="BT33" s="589" t="str">
        <f>'Marks Entry'!BR35</f>
        <v>E</v>
      </c>
      <c r="BU33" s="590" t="str">
        <f>'Marks Entry'!BS35</f>
        <v>E</v>
      </c>
      <c r="BV33" s="583">
        <f>'Marks Entry'!BT35</f>
        <v>0</v>
      </c>
      <c r="BW33" s="584">
        <f>'Marks Entry'!BU35</f>
        <v>0</v>
      </c>
      <c r="BX33" s="585">
        <f>'Marks Entry'!BV35</f>
        <v>0</v>
      </c>
      <c r="BY33" s="584">
        <f>'Marks Entry'!BW35</f>
        <v>0</v>
      </c>
      <c r="BZ33" s="584">
        <f>'Marks Entry'!BX35</f>
        <v>0</v>
      </c>
      <c r="CA33" s="586">
        <f>'Marks Entry'!BY35</f>
        <v>0</v>
      </c>
      <c r="CB33" s="584">
        <f>'Marks Entry'!BZ35</f>
        <v>0</v>
      </c>
      <c r="CC33" s="584">
        <f>'Marks Entry'!CA35</f>
        <v>0</v>
      </c>
      <c r="CD33" s="586">
        <f>'Marks Entry'!CB35</f>
        <v>0</v>
      </c>
      <c r="CE33" s="587">
        <f>'Marks Entry'!CC35</f>
        <v>0</v>
      </c>
      <c r="CF33" s="584">
        <f>'Marks Entry'!CD35</f>
        <v>0</v>
      </c>
      <c r="CG33" s="584">
        <f>'Marks Entry'!CE35</f>
        <v>0</v>
      </c>
      <c r="CH33" s="587">
        <f>'Marks Entry'!CF35</f>
        <v>0</v>
      </c>
      <c r="CI33" s="588">
        <f t="shared" si="3"/>
        <v>0</v>
      </c>
      <c r="CJ33" s="584">
        <f>'Marks Entry'!CG35</f>
        <v>0</v>
      </c>
      <c r="CK33" s="584">
        <f>'Marks Entry'!CH35</f>
        <v>0</v>
      </c>
      <c r="CL33" s="587">
        <f>'Marks Entry'!CI35</f>
        <v>0</v>
      </c>
      <c r="CM33" s="593">
        <f>'Marks Entry'!CJ35</f>
        <v>0</v>
      </c>
      <c r="CN33" s="589">
        <f>'Marks Entry'!CK35</f>
        <v>0</v>
      </c>
      <c r="CO33" s="589" t="str">
        <f>'Marks Entry'!CL35</f>
        <v>E</v>
      </c>
      <c r="CP33" s="590" t="str">
        <f>'Marks Entry'!CM35</f>
        <v>E</v>
      </c>
      <c r="CQ33" s="583">
        <f>'Marks Entry'!CN35</f>
        <v>0</v>
      </c>
      <c r="CR33" s="584">
        <f>'Marks Entry'!CO35</f>
        <v>0</v>
      </c>
      <c r="CS33" s="585">
        <f>'Marks Entry'!CP35</f>
        <v>0</v>
      </c>
      <c r="CT33" s="584">
        <f>'Marks Entry'!CQ35</f>
        <v>0</v>
      </c>
      <c r="CU33" s="584">
        <f>'Marks Entry'!CR35</f>
        <v>0</v>
      </c>
      <c r="CV33" s="586">
        <f>'Marks Entry'!CS35</f>
        <v>0</v>
      </c>
      <c r="CW33" s="584">
        <f>'Marks Entry'!CT35</f>
        <v>0</v>
      </c>
      <c r="CX33" s="584">
        <f>'Marks Entry'!CU35</f>
        <v>0</v>
      </c>
      <c r="CY33" s="586">
        <f>'Marks Entry'!CV35</f>
        <v>0</v>
      </c>
      <c r="CZ33" s="587">
        <f>'Marks Entry'!CW35</f>
        <v>0</v>
      </c>
      <c r="DA33" s="584">
        <f>'Marks Entry'!CX35</f>
        <v>0</v>
      </c>
      <c r="DB33" s="584">
        <f>'Marks Entry'!CY35</f>
        <v>0</v>
      </c>
      <c r="DC33" s="587">
        <f>'Marks Entry'!CZ35</f>
        <v>0</v>
      </c>
      <c r="DD33" s="588">
        <f t="shared" si="4"/>
        <v>0</v>
      </c>
      <c r="DE33" s="584">
        <f>'Marks Entry'!DA35</f>
        <v>0</v>
      </c>
      <c r="DF33" s="584">
        <f>'Marks Entry'!DB35</f>
        <v>0</v>
      </c>
      <c r="DG33" s="587">
        <f>'Marks Entry'!DC35</f>
        <v>0</v>
      </c>
      <c r="DH33" s="593">
        <f>'Marks Entry'!DD35</f>
        <v>0</v>
      </c>
      <c r="DI33" s="589">
        <f>'Marks Entry'!DE35</f>
        <v>0</v>
      </c>
      <c r="DJ33" s="589" t="str">
        <f>'Marks Entry'!DF35</f>
        <v>E</v>
      </c>
      <c r="DK33" s="590" t="str">
        <f>'Marks Entry'!DG35</f>
        <v>E</v>
      </c>
      <c r="DL33" s="583">
        <f>'Marks Entry'!DH35</f>
        <v>0</v>
      </c>
      <c r="DM33" s="584">
        <f>'Marks Entry'!DI35</f>
        <v>0</v>
      </c>
      <c r="DN33" s="585">
        <f>'Marks Entry'!DJ35</f>
        <v>0</v>
      </c>
      <c r="DO33" s="584">
        <f>'Marks Entry'!DK35</f>
        <v>0</v>
      </c>
      <c r="DP33" s="584">
        <f>'Marks Entry'!DL35</f>
        <v>0</v>
      </c>
      <c r="DQ33" s="586">
        <f>'Marks Entry'!DM35</f>
        <v>0</v>
      </c>
      <c r="DR33" s="584">
        <f>'Marks Entry'!DN35</f>
        <v>0</v>
      </c>
      <c r="DS33" s="584">
        <f>'Marks Entry'!DO35</f>
        <v>0</v>
      </c>
      <c r="DT33" s="586">
        <f>'Marks Entry'!DP35</f>
        <v>0</v>
      </c>
      <c r="DU33" s="587">
        <f>'Marks Entry'!DQ35</f>
        <v>0</v>
      </c>
      <c r="DV33" s="584">
        <f>'Marks Entry'!DR35</f>
        <v>0</v>
      </c>
      <c r="DW33" s="584">
        <f>'Marks Entry'!DS35</f>
        <v>0</v>
      </c>
      <c r="DX33" s="587">
        <f>'Marks Entry'!DT35</f>
        <v>0</v>
      </c>
      <c r="DY33" s="588">
        <f t="shared" si="5"/>
        <v>0</v>
      </c>
      <c r="DZ33" s="584">
        <f>'Marks Entry'!DU35</f>
        <v>0</v>
      </c>
      <c r="EA33" s="584">
        <f>'Marks Entry'!DV35</f>
        <v>0</v>
      </c>
      <c r="EB33" s="587">
        <f>'Marks Entry'!DW35</f>
        <v>0</v>
      </c>
      <c r="EC33" s="593">
        <f>'Marks Entry'!DX35</f>
        <v>0</v>
      </c>
      <c r="ED33" s="589">
        <f>'Marks Entry'!DY35</f>
        <v>0</v>
      </c>
      <c r="EE33" s="589" t="str">
        <f>'Marks Entry'!DZ35</f>
        <v>E</v>
      </c>
      <c r="EF33" s="590" t="str">
        <f>'Marks Entry'!EA35</f>
        <v>E</v>
      </c>
      <c r="EG33" s="583">
        <f>'Marks Entry'!EB35</f>
        <v>0</v>
      </c>
      <c r="EH33" s="584">
        <f>'Marks Entry'!EC35</f>
        <v>0</v>
      </c>
      <c r="EI33" s="584">
        <f>'Marks Entry'!ED35</f>
        <v>0</v>
      </c>
      <c r="EJ33" s="584">
        <f>'Marks Entry'!EE35</f>
        <v>0</v>
      </c>
      <c r="EK33" s="584">
        <f>'Marks Entry'!EF35</f>
        <v>0</v>
      </c>
      <c r="EL33" s="591">
        <f>'Marks Entry'!EG35</f>
        <v>0</v>
      </c>
      <c r="EM33" s="592" t="str">
        <f>'Marks Entry'!EJ35</f>
        <v>E</v>
      </c>
      <c r="EN33" s="583">
        <f>'Marks Entry'!EK35</f>
        <v>0</v>
      </c>
      <c r="EO33" s="584">
        <f>'Marks Entry'!EL35</f>
        <v>0</v>
      </c>
      <c r="EP33" s="584">
        <f>'Marks Entry'!EM35</f>
        <v>0</v>
      </c>
      <c r="EQ33" s="584">
        <f>'Marks Entry'!EN35</f>
        <v>0</v>
      </c>
      <c r="ER33" s="584">
        <f>'Marks Entry'!EO35</f>
        <v>0</v>
      </c>
      <c r="ES33" s="587">
        <f>'Marks Entry'!EP35</f>
        <v>0</v>
      </c>
      <c r="ET33" s="592" t="str">
        <f>'Marks Entry'!ES35</f>
        <v>E</v>
      </c>
      <c r="EU33" s="583">
        <f>'Marks Entry'!ET35</f>
        <v>0</v>
      </c>
      <c r="EV33" s="584">
        <f>'Marks Entry'!EU35</f>
        <v>0</v>
      </c>
      <c r="EW33" s="584">
        <f>'Marks Entry'!EV35</f>
        <v>0</v>
      </c>
      <c r="EX33" s="584">
        <f>'Marks Entry'!EW35</f>
        <v>0</v>
      </c>
      <c r="EY33" s="584">
        <f>'Marks Entry'!EX35</f>
        <v>0</v>
      </c>
      <c r="EZ33" s="587">
        <f>'Marks Entry'!EY35</f>
        <v>0</v>
      </c>
      <c r="FA33" s="592" t="str">
        <f>'Marks Entry'!FB35</f>
        <v>E</v>
      </c>
      <c r="FB33" s="222">
        <f>'Marks Entry'!FC35</f>
        <v>0</v>
      </c>
      <c r="FC33" s="223">
        <f>'Marks Entry'!FD35</f>
        <v>0</v>
      </c>
      <c r="FD33" s="224" t="str">
        <f>'Marks Entry'!FE35</f>
        <v/>
      </c>
      <c r="FE33" s="222">
        <f>'Marks Entry'!FF35</f>
        <v>1200</v>
      </c>
      <c r="FF33" s="223">
        <f>'Marks Entry'!FG35</f>
        <v>0</v>
      </c>
      <c r="FG33" s="225">
        <f>'Marks Entry'!FH35</f>
        <v>0</v>
      </c>
      <c r="FH33" s="223" t="str">
        <f>IF(OR('Marks Entry'!FI35="First",'Marks Entry'!FI35="Second",'Marks Entry'!FI35="Third"),'Marks Entry'!FI35,"")</f>
        <v/>
      </c>
      <c r="FI33" s="223" t="str">
        <f>'Marks Entry'!FJ35</f>
        <v/>
      </c>
      <c r="FJ33" s="540" t="str">
        <f>'Marks Entry'!FK35</f>
        <v>PROMOTED</v>
      </c>
      <c r="FK33" s="113" t="str">
        <f>'Marks Entry'!FL35</f>
        <v/>
      </c>
      <c r="FL33" s="115" t="str">
        <f>'Marks Entry'!FM35</f>
        <v/>
      </c>
      <c r="FM33" s="116" t="str">
        <f>'Marks Entry'!FO35</f>
        <v>E</v>
      </c>
      <c r="FN33" s="1426"/>
      <c r="FO33" s="563">
        <f t="shared" si="6"/>
        <v>0</v>
      </c>
      <c r="FP33" s="673">
        <f t="shared" si="7"/>
        <v>0</v>
      </c>
      <c r="FQ33" s="673">
        <f t="shared" si="8"/>
        <v>0</v>
      </c>
      <c r="FR33" s="668"/>
      <c r="FS33" s="570">
        <f t="shared" si="9"/>
        <v>0</v>
      </c>
      <c r="FT33" s="681">
        <f t="shared" si="10"/>
        <v>0</v>
      </c>
      <c r="FU33" s="681">
        <f t="shared" si="11"/>
        <v>0</v>
      </c>
      <c r="FV33" s="682"/>
      <c r="FW33" s="563">
        <f t="shared" si="12"/>
        <v>0</v>
      </c>
      <c r="FX33" s="673">
        <f t="shared" si="13"/>
        <v>0</v>
      </c>
      <c r="FY33" s="673">
        <f t="shared" si="14"/>
        <v>0</v>
      </c>
      <c r="FZ33" s="668"/>
      <c r="GA33" s="570">
        <f t="shared" si="15"/>
        <v>0</v>
      </c>
      <c r="GB33" s="681">
        <f t="shared" si="16"/>
        <v>0</v>
      </c>
      <c r="GC33" s="681">
        <f t="shared" si="17"/>
        <v>0</v>
      </c>
      <c r="GD33" s="682"/>
      <c r="GE33" s="563">
        <f t="shared" si="18"/>
        <v>0</v>
      </c>
      <c r="GF33" s="673">
        <f t="shared" si="19"/>
        <v>0</v>
      </c>
      <c r="GG33" s="673">
        <f t="shared" si="20"/>
        <v>0</v>
      </c>
      <c r="GH33" s="668"/>
      <c r="GI33" s="570">
        <f t="shared" si="21"/>
        <v>0</v>
      </c>
      <c r="GJ33" s="681">
        <f t="shared" si="22"/>
        <v>0</v>
      </c>
      <c r="GK33" s="681">
        <f t="shared" si="23"/>
        <v>0</v>
      </c>
      <c r="GL33" s="682"/>
      <c r="GM33" s="563">
        <f t="shared" si="24"/>
        <v>0</v>
      </c>
      <c r="GN33" s="564" t="str">
        <f t="shared" si="24"/>
        <v>E</v>
      </c>
      <c r="GO33" s="570">
        <f t="shared" si="25"/>
        <v>0</v>
      </c>
      <c r="GP33" s="571" t="str">
        <f t="shared" si="25"/>
        <v>E</v>
      </c>
      <c r="GQ33" s="563">
        <f t="shared" si="26"/>
        <v>0</v>
      </c>
      <c r="GR33" s="572" t="str">
        <f t="shared" si="26"/>
        <v>E</v>
      </c>
      <c r="GS33" s="1426"/>
    </row>
    <row r="34" spans="1:201" s="117" customFormat="1" ht="17.25" customHeight="1">
      <c r="A34" s="1427"/>
      <c r="B34" s="112">
        <f t="shared" si="27"/>
        <v>28</v>
      </c>
      <c r="C34" s="113">
        <f>'Marks Entry'!D36</f>
        <v>0</v>
      </c>
      <c r="D34" s="113">
        <f>'Marks Entry'!E36</f>
        <v>0</v>
      </c>
      <c r="E34" s="113">
        <f>'Marks Entry'!F36</f>
        <v>0</v>
      </c>
      <c r="F34" s="113">
        <f>'Marks Entry'!G36</f>
        <v>928</v>
      </c>
      <c r="G34" s="113">
        <f>'Marks Entry'!H36</f>
        <v>0</v>
      </c>
      <c r="H34" s="113">
        <f>'Marks Entry'!I36</f>
        <v>0</v>
      </c>
      <c r="I34" s="113">
        <f>'Marks Entry'!J36</f>
        <v>0</v>
      </c>
      <c r="J34" s="114">
        <f>'Marks Entry'!K36</f>
        <v>0</v>
      </c>
      <c r="K34" s="583">
        <f>'Marks Entry'!L36</f>
        <v>0</v>
      </c>
      <c r="L34" s="584">
        <f>'Marks Entry'!M36</f>
        <v>0</v>
      </c>
      <c r="M34" s="585">
        <f>'Marks Entry'!N36</f>
        <v>0</v>
      </c>
      <c r="N34" s="584">
        <f>'Marks Entry'!O36</f>
        <v>0</v>
      </c>
      <c r="O34" s="584">
        <f>'Marks Entry'!P36</f>
        <v>0</v>
      </c>
      <c r="P34" s="586">
        <f>'Marks Entry'!Q36</f>
        <v>0</v>
      </c>
      <c r="Q34" s="584">
        <f>'Marks Entry'!R36</f>
        <v>0</v>
      </c>
      <c r="R34" s="584">
        <f>'Marks Entry'!S36</f>
        <v>0</v>
      </c>
      <c r="S34" s="586">
        <f>'Marks Entry'!T36</f>
        <v>0</v>
      </c>
      <c r="T34" s="587">
        <f>'Marks Entry'!U36</f>
        <v>0</v>
      </c>
      <c r="U34" s="584">
        <f>'Marks Entry'!V36</f>
        <v>0</v>
      </c>
      <c r="V34" s="584">
        <f>'Marks Entry'!W36</f>
        <v>0</v>
      </c>
      <c r="W34" s="587">
        <f>'Marks Entry'!X36</f>
        <v>0</v>
      </c>
      <c r="X34" s="588">
        <f t="shared" si="0"/>
        <v>0</v>
      </c>
      <c r="Y34" s="584">
        <f>'Marks Entry'!Y36</f>
        <v>0</v>
      </c>
      <c r="Z34" s="584">
        <f>'Marks Entry'!Z36</f>
        <v>0</v>
      </c>
      <c r="AA34" s="587">
        <f>'Marks Entry'!AA36</f>
        <v>0</v>
      </c>
      <c r="AB34" s="593">
        <f>'Marks Entry'!AB36</f>
        <v>0</v>
      </c>
      <c r="AC34" s="589">
        <f>'Marks Entry'!AC36</f>
        <v>0</v>
      </c>
      <c r="AD34" s="589" t="str">
        <f>'Marks Entry'!AD36</f>
        <v>E</v>
      </c>
      <c r="AE34" s="590" t="str">
        <f>'Marks Entry'!AE36</f>
        <v>E</v>
      </c>
      <c r="AF34" s="583">
        <f>'Marks Entry'!AF36</f>
        <v>0</v>
      </c>
      <c r="AG34" s="584">
        <f>'Marks Entry'!AG36</f>
        <v>0</v>
      </c>
      <c r="AH34" s="585">
        <f>'Marks Entry'!AH36</f>
        <v>0</v>
      </c>
      <c r="AI34" s="584">
        <f>'Marks Entry'!AI36</f>
        <v>0</v>
      </c>
      <c r="AJ34" s="584">
        <f>'Marks Entry'!AJ36</f>
        <v>0</v>
      </c>
      <c r="AK34" s="586">
        <f>'Marks Entry'!AK36</f>
        <v>0</v>
      </c>
      <c r="AL34" s="584">
        <f>'Marks Entry'!AL36</f>
        <v>0</v>
      </c>
      <c r="AM34" s="584">
        <f>'Marks Entry'!AM36</f>
        <v>0</v>
      </c>
      <c r="AN34" s="586">
        <f>'Marks Entry'!AN36</f>
        <v>0</v>
      </c>
      <c r="AO34" s="587">
        <f>'Marks Entry'!AO36</f>
        <v>0</v>
      </c>
      <c r="AP34" s="584">
        <f>'Marks Entry'!AP36</f>
        <v>0</v>
      </c>
      <c r="AQ34" s="584">
        <f>'Marks Entry'!AQ36</f>
        <v>0</v>
      </c>
      <c r="AR34" s="587">
        <f>'Marks Entry'!AR36</f>
        <v>0</v>
      </c>
      <c r="AS34" s="588">
        <f t="shared" si="1"/>
        <v>0</v>
      </c>
      <c r="AT34" s="584">
        <f>'Marks Entry'!AS36</f>
        <v>0</v>
      </c>
      <c r="AU34" s="584">
        <f>'Marks Entry'!AT36</f>
        <v>0</v>
      </c>
      <c r="AV34" s="587">
        <f>'Marks Entry'!AU36</f>
        <v>0</v>
      </c>
      <c r="AW34" s="593">
        <f>'Marks Entry'!AV36</f>
        <v>0</v>
      </c>
      <c r="AX34" s="589">
        <f>'Marks Entry'!AW36</f>
        <v>0</v>
      </c>
      <c r="AY34" s="589" t="str">
        <f>'Marks Entry'!AX36</f>
        <v>E</v>
      </c>
      <c r="AZ34" s="590" t="str">
        <f>'Marks Entry'!AY36</f>
        <v>E</v>
      </c>
      <c r="BA34" s="583">
        <f>'Marks Entry'!AZ36</f>
        <v>0</v>
      </c>
      <c r="BB34" s="584">
        <f>'Marks Entry'!BA36</f>
        <v>0</v>
      </c>
      <c r="BC34" s="585">
        <f>'Marks Entry'!BB36</f>
        <v>0</v>
      </c>
      <c r="BD34" s="584">
        <f>'Marks Entry'!BC36</f>
        <v>0</v>
      </c>
      <c r="BE34" s="584">
        <f>'Marks Entry'!BD36</f>
        <v>0</v>
      </c>
      <c r="BF34" s="586">
        <f>'Marks Entry'!BE36</f>
        <v>0</v>
      </c>
      <c r="BG34" s="584">
        <f>'Marks Entry'!BF36</f>
        <v>0</v>
      </c>
      <c r="BH34" s="584">
        <f>'Marks Entry'!BG36</f>
        <v>0</v>
      </c>
      <c r="BI34" s="586">
        <f>'Marks Entry'!BH36</f>
        <v>0</v>
      </c>
      <c r="BJ34" s="587">
        <f>'Marks Entry'!BI36</f>
        <v>0</v>
      </c>
      <c r="BK34" s="584">
        <f>'Marks Entry'!BJ36</f>
        <v>0</v>
      </c>
      <c r="BL34" s="584">
        <f>'Marks Entry'!BK36</f>
        <v>0</v>
      </c>
      <c r="BM34" s="587">
        <f>'Marks Entry'!BL36</f>
        <v>0</v>
      </c>
      <c r="BN34" s="588">
        <f t="shared" si="2"/>
        <v>0</v>
      </c>
      <c r="BO34" s="584">
        <f>'Marks Entry'!BM36</f>
        <v>0</v>
      </c>
      <c r="BP34" s="584">
        <f>'Marks Entry'!BN36</f>
        <v>0</v>
      </c>
      <c r="BQ34" s="587">
        <f>'Marks Entry'!BO36</f>
        <v>0</v>
      </c>
      <c r="BR34" s="593">
        <f>'Marks Entry'!BP36</f>
        <v>0</v>
      </c>
      <c r="BS34" s="589">
        <f>'Marks Entry'!BQ36</f>
        <v>0</v>
      </c>
      <c r="BT34" s="589" t="str">
        <f>'Marks Entry'!BR36</f>
        <v>E</v>
      </c>
      <c r="BU34" s="590" t="str">
        <f>'Marks Entry'!BS36</f>
        <v>E</v>
      </c>
      <c r="BV34" s="583">
        <f>'Marks Entry'!BT36</f>
        <v>0</v>
      </c>
      <c r="BW34" s="584">
        <f>'Marks Entry'!BU36</f>
        <v>0</v>
      </c>
      <c r="BX34" s="585">
        <f>'Marks Entry'!BV36</f>
        <v>0</v>
      </c>
      <c r="BY34" s="584">
        <f>'Marks Entry'!BW36</f>
        <v>0</v>
      </c>
      <c r="BZ34" s="584">
        <f>'Marks Entry'!BX36</f>
        <v>0</v>
      </c>
      <c r="CA34" s="586">
        <f>'Marks Entry'!BY36</f>
        <v>0</v>
      </c>
      <c r="CB34" s="584">
        <f>'Marks Entry'!BZ36</f>
        <v>0</v>
      </c>
      <c r="CC34" s="584">
        <f>'Marks Entry'!CA36</f>
        <v>0</v>
      </c>
      <c r="CD34" s="586">
        <f>'Marks Entry'!CB36</f>
        <v>0</v>
      </c>
      <c r="CE34" s="587">
        <f>'Marks Entry'!CC36</f>
        <v>0</v>
      </c>
      <c r="CF34" s="584">
        <f>'Marks Entry'!CD36</f>
        <v>0</v>
      </c>
      <c r="CG34" s="584">
        <f>'Marks Entry'!CE36</f>
        <v>0</v>
      </c>
      <c r="CH34" s="587">
        <f>'Marks Entry'!CF36</f>
        <v>0</v>
      </c>
      <c r="CI34" s="588">
        <f t="shared" si="3"/>
        <v>0</v>
      </c>
      <c r="CJ34" s="584">
        <f>'Marks Entry'!CG36</f>
        <v>0</v>
      </c>
      <c r="CK34" s="584">
        <f>'Marks Entry'!CH36</f>
        <v>0</v>
      </c>
      <c r="CL34" s="587">
        <f>'Marks Entry'!CI36</f>
        <v>0</v>
      </c>
      <c r="CM34" s="593">
        <f>'Marks Entry'!CJ36</f>
        <v>0</v>
      </c>
      <c r="CN34" s="589">
        <f>'Marks Entry'!CK36</f>
        <v>0</v>
      </c>
      <c r="CO34" s="589" t="str">
        <f>'Marks Entry'!CL36</f>
        <v>E</v>
      </c>
      <c r="CP34" s="590" t="str">
        <f>'Marks Entry'!CM36</f>
        <v>E</v>
      </c>
      <c r="CQ34" s="583">
        <f>'Marks Entry'!CN36</f>
        <v>0</v>
      </c>
      <c r="CR34" s="584">
        <f>'Marks Entry'!CO36</f>
        <v>0</v>
      </c>
      <c r="CS34" s="585">
        <f>'Marks Entry'!CP36</f>
        <v>0</v>
      </c>
      <c r="CT34" s="584">
        <f>'Marks Entry'!CQ36</f>
        <v>0</v>
      </c>
      <c r="CU34" s="584">
        <f>'Marks Entry'!CR36</f>
        <v>0</v>
      </c>
      <c r="CV34" s="586">
        <f>'Marks Entry'!CS36</f>
        <v>0</v>
      </c>
      <c r="CW34" s="584">
        <f>'Marks Entry'!CT36</f>
        <v>0</v>
      </c>
      <c r="CX34" s="584">
        <f>'Marks Entry'!CU36</f>
        <v>0</v>
      </c>
      <c r="CY34" s="586">
        <f>'Marks Entry'!CV36</f>
        <v>0</v>
      </c>
      <c r="CZ34" s="587">
        <f>'Marks Entry'!CW36</f>
        <v>0</v>
      </c>
      <c r="DA34" s="584">
        <f>'Marks Entry'!CX36</f>
        <v>0</v>
      </c>
      <c r="DB34" s="584">
        <f>'Marks Entry'!CY36</f>
        <v>0</v>
      </c>
      <c r="DC34" s="587">
        <f>'Marks Entry'!CZ36</f>
        <v>0</v>
      </c>
      <c r="DD34" s="588">
        <f t="shared" si="4"/>
        <v>0</v>
      </c>
      <c r="DE34" s="584">
        <f>'Marks Entry'!DA36</f>
        <v>0</v>
      </c>
      <c r="DF34" s="584">
        <f>'Marks Entry'!DB36</f>
        <v>0</v>
      </c>
      <c r="DG34" s="587">
        <f>'Marks Entry'!DC36</f>
        <v>0</v>
      </c>
      <c r="DH34" s="593">
        <f>'Marks Entry'!DD36</f>
        <v>0</v>
      </c>
      <c r="DI34" s="589">
        <f>'Marks Entry'!DE36</f>
        <v>0</v>
      </c>
      <c r="DJ34" s="589" t="str">
        <f>'Marks Entry'!DF36</f>
        <v>E</v>
      </c>
      <c r="DK34" s="590" t="str">
        <f>'Marks Entry'!DG36</f>
        <v>E</v>
      </c>
      <c r="DL34" s="583">
        <f>'Marks Entry'!DH36</f>
        <v>0</v>
      </c>
      <c r="DM34" s="584">
        <f>'Marks Entry'!DI36</f>
        <v>0</v>
      </c>
      <c r="DN34" s="585">
        <f>'Marks Entry'!DJ36</f>
        <v>0</v>
      </c>
      <c r="DO34" s="584">
        <f>'Marks Entry'!DK36</f>
        <v>0</v>
      </c>
      <c r="DP34" s="584">
        <f>'Marks Entry'!DL36</f>
        <v>0</v>
      </c>
      <c r="DQ34" s="586">
        <f>'Marks Entry'!DM36</f>
        <v>0</v>
      </c>
      <c r="DR34" s="584">
        <f>'Marks Entry'!DN36</f>
        <v>0</v>
      </c>
      <c r="DS34" s="584">
        <f>'Marks Entry'!DO36</f>
        <v>0</v>
      </c>
      <c r="DT34" s="586">
        <f>'Marks Entry'!DP36</f>
        <v>0</v>
      </c>
      <c r="DU34" s="587">
        <f>'Marks Entry'!DQ36</f>
        <v>0</v>
      </c>
      <c r="DV34" s="584">
        <f>'Marks Entry'!DR36</f>
        <v>0</v>
      </c>
      <c r="DW34" s="584">
        <f>'Marks Entry'!DS36</f>
        <v>0</v>
      </c>
      <c r="DX34" s="587">
        <f>'Marks Entry'!DT36</f>
        <v>0</v>
      </c>
      <c r="DY34" s="588">
        <f t="shared" si="5"/>
        <v>0</v>
      </c>
      <c r="DZ34" s="584">
        <f>'Marks Entry'!DU36</f>
        <v>0</v>
      </c>
      <c r="EA34" s="584">
        <f>'Marks Entry'!DV36</f>
        <v>0</v>
      </c>
      <c r="EB34" s="587">
        <f>'Marks Entry'!DW36</f>
        <v>0</v>
      </c>
      <c r="EC34" s="593">
        <f>'Marks Entry'!DX36</f>
        <v>0</v>
      </c>
      <c r="ED34" s="589">
        <f>'Marks Entry'!DY36</f>
        <v>0</v>
      </c>
      <c r="EE34" s="589" t="str">
        <f>'Marks Entry'!DZ36</f>
        <v>E</v>
      </c>
      <c r="EF34" s="590" t="str">
        <f>'Marks Entry'!EA36</f>
        <v>E</v>
      </c>
      <c r="EG34" s="583">
        <f>'Marks Entry'!EB36</f>
        <v>0</v>
      </c>
      <c r="EH34" s="584">
        <f>'Marks Entry'!EC36</f>
        <v>0</v>
      </c>
      <c r="EI34" s="584">
        <f>'Marks Entry'!ED36</f>
        <v>0</v>
      </c>
      <c r="EJ34" s="584">
        <f>'Marks Entry'!EE36</f>
        <v>0</v>
      </c>
      <c r="EK34" s="584">
        <f>'Marks Entry'!EF36</f>
        <v>0</v>
      </c>
      <c r="EL34" s="591">
        <f>'Marks Entry'!EG36</f>
        <v>0</v>
      </c>
      <c r="EM34" s="592" t="str">
        <f>'Marks Entry'!EJ36</f>
        <v>E</v>
      </c>
      <c r="EN34" s="583">
        <f>'Marks Entry'!EK36</f>
        <v>0</v>
      </c>
      <c r="EO34" s="584">
        <f>'Marks Entry'!EL36</f>
        <v>0</v>
      </c>
      <c r="EP34" s="584">
        <f>'Marks Entry'!EM36</f>
        <v>0</v>
      </c>
      <c r="EQ34" s="584">
        <f>'Marks Entry'!EN36</f>
        <v>0</v>
      </c>
      <c r="ER34" s="584">
        <f>'Marks Entry'!EO36</f>
        <v>0</v>
      </c>
      <c r="ES34" s="587">
        <f>'Marks Entry'!EP36</f>
        <v>0</v>
      </c>
      <c r="ET34" s="592" t="str">
        <f>'Marks Entry'!ES36</f>
        <v>E</v>
      </c>
      <c r="EU34" s="583">
        <f>'Marks Entry'!ET36</f>
        <v>0</v>
      </c>
      <c r="EV34" s="584">
        <f>'Marks Entry'!EU36</f>
        <v>0</v>
      </c>
      <c r="EW34" s="584">
        <f>'Marks Entry'!EV36</f>
        <v>0</v>
      </c>
      <c r="EX34" s="584">
        <f>'Marks Entry'!EW36</f>
        <v>0</v>
      </c>
      <c r="EY34" s="584">
        <f>'Marks Entry'!EX36</f>
        <v>0</v>
      </c>
      <c r="EZ34" s="587">
        <f>'Marks Entry'!EY36</f>
        <v>0</v>
      </c>
      <c r="FA34" s="592" t="str">
        <f>'Marks Entry'!FB36</f>
        <v>E</v>
      </c>
      <c r="FB34" s="222">
        <f>'Marks Entry'!FC36</f>
        <v>0</v>
      </c>
      <c r="FC34" s="223">
        <f>'Marks Entry'!FD36</f>
        <v>0</v>
      </c>
      <c r="FD34" s="224" t="str">
        <f>'Marks Entry'!FE36</f>
        <v/>
      </c>
      <c r="FE34" s="222">
        <f>'Marks Entry'!FF36</f>
        <v>1200</v>
      </c>
      <c r="FF34" s="223">
        <f>'Marks Entry'!FG36</f>
        <v>0</v>
      </c>
      <c r="FG34" s="225">
        <f>'Marks Entry'!FH36</f>
        <v>0</v>
      </c>
      <c r="FH34" s="223" t="str">
        <f>IF(OR('Marks Entry'!FI36="First",'Marks Entry'!FI36="Second",'Marks Entry'!FI36="Third"),'Marks Entry'!FI36,"")</f>
        <v/>
      </c>
      <c r="FI34" s="223" t="str">
        <f>'Marks Entry'!FJ36</f>
        <v/>
      </c>
      <c r="FJ34" s="540" t="str">
        <f>'Marks Entry'!FK36</f>
        <v>PROMOTED</v>
      </c>
      <c r="FK34" s="113" t="str">
        <f>'Marks Entry'!FL36</f>
        <v/>
      </c>
      <c r="FL34" s="115" t="str">
        <f>'Marks Entry'!FM36</f>
        <v/>
      </c>
      <c r="FM34" s="116" t="str">
        <f>'Marks Entry'!FO36</f>
        <v>E</v>
      </c>
      <c r="FN34" s="1426"/>
      <c r="FO34" s="563">
        <f t="shared" si="6"/>
        <v>0</v>
      </c>
      <c r="FP34" s="673">
        <f t="shared" si="7"/>
        <v>0</v>
      </c>
      <c r="FQ34" s="673">
        <f t="shared" si="8"/>
        <v>0</v>
      </c>
      <c r="FR34" s="668"/>
      <c r="FS34" s="570">
        <f t="shared" si="9"/>
        <v>0</v>
      </c>
      <c r="FT34" s="681">
        <f t="shared" si="10"/>
        <v>0</v>
      </c>
      <c r="FU34" s="681">
        <f t="shared" si="11"/>
        <v>0</v>
      </c>
      <c r="FV34" s="682"/>
      <c r="FW34" s="563">
        <f t="shared" si="12"/>
        <v>0</v>
      </c>
      <c r="FX34" s="673">
        <f t="shared" si="13"/>
        <v>0</v>
      </c>
      <c r="FY34" s="673">
        <f t="shared" si="14"/>
        <v>0</v>
      </c>
      <c r="FZ34" s="668"/>
      <c r="GA34" s="570">
        <f t="shared" si="15"/>
        <v>0</v>
      </c>
      <c r="GB34" s="681">
        <f t="shared" si="16"/>
        <v>0</v>
      </c>
      <c r="GC34" s="681">
        <f t="shared" si="17"/>
        <v>0</v>
      </c>
      <c r="GD34" s="682"/>
      <c r="GE34" s="563">
        <f t="shared" si="18"/>
        <v>0</v>
      </c>
      <c r="GF34" s="673">
        <f t="shared" si="19"/>
        <v>0</v>
      </c>
      <c r="GG34" s="673">
        <f t="shared" si="20"/>
        <v>0</v>
      </c>
      <c r="GH34" s="668"/>
      <c r="GI34" s="570">
        <f t="shared" si="21"/>
        <v>0</v>
      </c>
      <c r="GJ34" s="681">
        <f t="shared" si="22"/>
        <v>0</v>
      </c>
      <c r="GK34" s="681">
        <f t="shared" si="23"/>
        <v>0</v>
      </c>
      <c r="GL34" s="682"/>
      <c r="GM34" s="563">
        <f t="shared" si="24"/>
        <v>0</v>
      </c>
      <c r="GN34" s="564" t="str">
        <f t="shared" si="24"/>
        <v>E</v>
      </c>
      <c r="GO34" s="570">
        <f t="shared" si="25"/>
        <v>0</v>
      </c>
      <c r="GP34" s="571" t="str">
        <f t="shared" si="25"/>
        <v>E</v>
      </c>
      <c r="GQ34" s="563">
        <f t="shared" si="26"/>
        <v>0</v>
      </c>
      <c r="GR34" s="572" t="str">
        <f t="shared" si="26"/>
        <v>E</v>
      </c>
      <c r="GS34" s="1426"/>
    </row>
    <row r="35" spans="1:201" s="117" customFormat="1" ht="17.25" customHeight="1">
      <c r="A35" s="1427"/>
      <c r="B35" s="112">
        <f t="shared" si="27"/>
        <v>29</v>
      </c>
      <c r="C35" s="113">
        <f>'Marks Entry'!D37</f>
        <v>0</v>
      </c>
      <c r="D35" s="113">
        <f>'Marks Entry'!E37</f>
        <v>0</v>
      </c>
      <c r="E35" s="113">
        <f>'Marks Entry'!F37</f>
        <v>0</v>
      </c>
      <c r="F35" s="113">
        <f>'Marks Entry'!G37</f>
        <v>929</v>
      </c>
      <c r="G35" s="113">
        <f>'Marks Entry'!H37</f>
        <v>0</v>
      </c>
      <c r="H35" s="113">
        <f>'Marks Entry'!I37</f>
        <v>0</v>
      </c>
      <c r="I35" s="113">
        <f>'Marks Entry'!J37</f>
        <v>0</v>
      </c>
      <c r="J35" s="114">
        <f>'Marks Entry'!K37</f>
        <v>0</v>
      </c>
      <c r="K35" s="583">
        <f>'Marks Entry'!L37</f>
        <v>0</v>
      </c>
      <c r="L35" s="584">
        <f>'Marks Entry'!M37</f>
        <v>0</v>
      </c>
      <c r="M35" s="585">
        <f>'Marks Entry'!N37</f>
        <v>0</v>
      </c>
      <c r="N35" s="584">
        <f>'Marks Entry'!O37</f>
        <v>0</v>
      </c>
      <c r="O35" s="584">
        <f>'Marks Entry'!P37</f>
        <v>0</v>
      </c>
      <c r="P35" s="586">
        <f>'Marks Entry'!Q37</f>
        <v>0</v>
      </c>
      <c r="Q35" s="584">
        <f>'Marks Entry'!R37</f>
        <v>0</v>
      </c>
      <c r="R35" s="584">
        <f>'Marks Entry'!S37</f>
        <v>0</v>
      </c>
      <c r="S35" s="586">
        <f>'Marks Entry'!T37</f>
        <v>0</v>
      </c>
      <c r="T35" s="587">
        <f>'Marks Entry'!U37</f>
        <v>0</v>
      </c>
      <c r="U35" s="584">
        <f>'Marks Entry'!V37</f>
        <v>0</v>
      </c>
      <c r="V35" s="584">
        <f>'Marks Entry'!W37</f>
        <v>0</v>
      </c>
      <c r="W35" s="587">
        <f>'Marks Entry'!X37</f>
        <v>0</v>
      </c>
      <c r="X35" s="588">
        <f t="shared" si="0"/>
        <v>0</v>
      </c>
      <c r="Y35" s="584">
        <f>'Marks Entry'!Y37</f>
        <v>0</v>
      </c>
      <c r="Z35" s="584">
        <f>'Marks Entry'!Z37</f>
        <v>0</v>
      </c>
      <c r="AA35" s="587">
        <f>'Marks Entry'!AA37</f>
        <v>0</v>
      </c>
      <c r="AB35" s="593">
        <f>'Marks Entry'!AB37</f>
        <v>0</v>
      </c>
      <c r="AC35" s="589">
        <f>'Marks Entry'!AC37</f>
        <v>0</v>
      </c>
      <c r="AD35" s="589" t="str">
        <f>'Marks Entry'!AD37</f>
        <v>E</v>
      </c>
      <c r="AE35" s="590" t="str">
        <f>'Marks Entry'!AE37</f>
        <v>E</v>
      </c>
      <c r="AF35" s="583">
        <f>'Marks Entry'!AF37</f>
        <v>0</v>
      </c>
      <c r="AG35" s="584">
        <f>'Marks Entry'!AG37</f>
        <v>0</v>
      </c>
      <c r="AH35" s="585">
        <f>'Marks Entry'!AH37</f>
        <v>0</v>
      </c>
      <c r="AI35" s="584">
        <f>'Marks Entry'!AI37</f>
        <v>0</v>
      </c>
      <c r="AJ35" s="584">
        <f>'Marks Entry'!AJ37</f>
        <v>0</v>
      </c>
      <c r="AK35" s="586">
        <f>'Marks Entry'!AK37</f>
        <v>0</v>
      </c>
      <c r="AL35" s="584">
        <f>'Marks Entry'!AL37</f>
        <v>0</v>
      </c>
      <c r="AM35" s="584">
        <f>'Marks Entry'!AM37</f>
        <v>0</v>
      </c>
      <c r="AN35" s="586">
        <f>'Marks Entry'!AN37</f>
        <v>0</v>
      </c>
      <c r="AO35" s="587">
        <f>'Marks Entry'!AO37</f>
        <v>0</v>
      </c>
      <c r="AP35" s="584">
        <f>'Marks Entry'!AP37</f>
        <v>0</v>
      </c>
      <c r="AQ35" s="584">
        <f>'Marks Entry'!AQ37</f>
        <v>0</v>
      </c>
      <c r="AR35" s="587">
        <f>'Marks Entry'!AR37</f>
        <v>0</v>
      </c>
      <c r="AS35" s="588">
        <f t="shared" si="1"/>
        <v>0</v>
      </c>
      <c r="AT35" s="584">
        <f>'Marks Entry'!AS37</f>
        <v>0</v>
      </c>
      <c r="AU35" s="584">
        <f>'Marks Entry'!AT37</f>
        <v>0</v>
      </c>
      <c r="AV35" s="587">
        <f>'Marks Entry'!AU37</f>
        <v>0</v>
      </c>
      <c r="AW35" s="593">
        <f>'Marks Entry'!AV37</f>
        <v>0</v>
      </c>
      <c r="AX35" s="589">
        <f>'Marks Entry'!AW37</f>
        <v>0</v>
      </c>
      <c r="AY35" s="589" t="str">
        <f>'Marks Entry'!AX37</f>
        <v>E</v>
      </c>
      <c r="AZ35" s="590" t="str">
        <f>'Marks Entry'!AY37</f>
        <v>E</v>
      </c>
      <c r="BA35" s="583">
        <f>'Marks Entry'!AZ37</f>
        <v>0</v>
      </c>
      <c r="BB35" s="584">
        <f>'Marks Entry'!BA37</f>
        <v>0</v>
      </c>
      <c r="BC35" s="585">
        <f>'Marks Entry'!BB37</f>
        <v>0</v>
      </c>
      <c r="BD35" s="584">
        <f>'Marks Entry'!BC37</f>
        <v>0</v>
      </c>
      <c r="BE35" s="584">
        <f>'Marks Entry'!BD37</f>
        <v>0</v>
      </c>
      <c r="BF35" s="586">
        <f>'Marks Entry'!BE37</f>
        <v>0</v>
      </c>
      <c r="BG35" s="584">
        <f>'Marks Entry'!BF37</f>
        <v>0</v>
      </c>
      <c r="BH35" s="584">
        <f>'Marks Entry'!BG37</f>
        <v>0</v>
      </c>
      <c r="BI35" s="586">
        <f>'Marks Entry'!BH37</f>
        <v>0</v>
      </c>
      <c r="BJ35" s="587">
        <f>'Marks Entry'!BI37</f>
        <v>0</v>
      </c>
      <c r="BK35" s="584">
        <f>'Marks Entry'!BJ37</f>
        <v>0</v>
      </c>
      <c r="BL35" s="584">
        <f>'Marks Entry'!BK37</f>
        <v>0</v>
      </c>
      <c r="BM35" s="587">
        <f>'Marks Entry'!BL37</f>
        <v>0</v>
      </c>
      <c r="BN35" s="588">
        <f t="shared" si="2"/>
        <v>0</v>
      </c>
      <c r="BO35" s="584">
        <f>'Marks Entry'!BM37</f>
        <v>0</v>
      </c>
      <c r="BP35" s="584">
        <f>'Marks Entry'!BN37</f>
        <v>0</v>
      </c>
      <c r="BQ35" s="587">
        <f>'Marks Entry'!BO37</f>
        <v>0</v>
      </c>
      <c r="BR35" s="593">
        <f>'Marks Entry'!BP37</f>
        <v>0</v>
      </c>
      <c r="BS35" s="589">
        <f>'Marks Entry'!BQ37</f>
        <v>0</v>
      </c>
      <c r="BT35" s="589" t="str">
        <f>'Marks Entry'!BR37</f>
        <v>E</v>
      </c>
      <c r="BU35" s="590" t="str">
        <f>'Marks Entry'!BS37</f>
        <v>E</v>
      </c>
      <c r="BV35" s="583">
        <f>'Marks Entry'!BT37</f>
        <v>0</v>
      </c>
      <c r="BW35" s="584">
        <f>'Marks Entry'!BU37</f>
        <v>0</v>
      </c>
      <c r="BX35" s="585">
        <f>'Marks Entry'!BV37</f>
        <v>0</v>
      </c>
      <c r="BY35" s="584">
        <f>'Marks Entry'!BW37</f>
        <v>0</v>
      </c>
      <c r="BZ35" s="584">
        <f>'Marks Entry'!BX37</f>
        <v>0</v>
      </c>
      <c r="CA35" s="586">
        <f>'Marks Entry'!BY37</f>
        <v>0</v>
      </c>
      <c r="CB35" s="584">
        <f>'Marks Entry'!BZ37</f>
        <v>0</v>
      </c>
      <c r="CC35" s="584">
        <f>'Marks Entry'!CA37</f>
        <v>0</v>
      </c>
      <c r="CD35" s="586">
        <f>'Marks Entry'!CB37</f>
        <v>0</v>
      </c>
      <c r="CE35" s="587">
        <f>'Marks Entry'!CC37</f>
        <v>0</v>
      </c>
      <c r="CF35" s="584">
        <f>'Marks Entry'!CD37</f>
        <v>0</v>
      </c>
      <c r="CG35" s="584">
        <f>'Marks Entry'!CE37</f>
        <v>0</v>
      </c>
      <c r="CH35" s="587">
        <f>'Marks Entry'!CF37</f>
        <v>0</v>
      </c>
      <c r="CI35" s="588">
        <f t="shared" si="3"/>
        <v>0</v>
      </c>
      <c r="CJ35" s="584">
        <f>'Marks Entry'!CG37</f>
        <v>0</v>
      </c>
      <c r="CK35" s="584">
        <f>'Marks Entry'!CH37</f>
        <v>0</v>
      </c>
      <c r="CL35" s="587">
        <f>'Marks Entry'!CI37</f>
        <v>0</v>
      </c>
      <c r="CM35" s="593">
        <f>'Marks Entry'!CJ37</f>
        <v>0</v>
      </c>
      <c r="CN35" s="589">
        <f>'Marks Entry'!CK37</f>
        <v>0</v>
      </c>
      <c r="CO35" s="589" t="str">
        <f>'Marks Entry'!CL37</f>
        <v>E</v>
      </c>
      <c r="CP35" s="590" t="str">
        <f>'Marks Entry'!CM37</f>
        <v>E</v>
      </c>
      <c r="CQ35" s="583">
        <f>'Marks Entry'!CN37</f>
        <v>0</v>
      </c>
      <c r="CR35" s="584">
        <f>'Marks Entry'!CO37</f>
        <v>0</v>
      </c>
      <c r="CS35" s="585">
        <f>'Marks Entry'!CP37</f>
        <v>0</v>
      </c>
      <c r="CT35" s="584">
        <f>'Marks Entry'!CQ37</f>
        <v>0</v>
      </c>
      <c r="CU35" s="584">
        <f>'Marks Entry'!CR37</f>
        <v>0</v>
      </c>
      <c r="CV35" s="586">
        <f>'Marks Entry'!CS37</f>
        <v>0</v>
      </c>
      <c r="CW35" s="584">
        <f>'Marks Entry'!CT37</f>
        <v>0</v>
      </c>
      <c r="CX35" s="584">
        <f>'Marks Entry'!CU37</f>
        <v>0</v>
      </c>
      <c r="CY35" s="586">
        <f>'Marks Entry'!CV37</f>
        <v>0</v>
      </c>
      <c r="CZ35" s="587">
        <f>'Marks Entry'!CW37</f>
        <v>0</v>
      </c>
      <c r="DA35" s="584">
        <f>'Marks Entry'!CX37</f>
        <v>0</v>
      </c>
      <c r="DB35" s="584">
        <f>'Marks Entry'!CY37</f>
        <v>0</v>
      </c>
      <c r="DC35" s="587">
        <f>'Marks Entry'!CZ37</f>
        <v>0</v>
      </c>
      <c r="DD35" s="588">
        <f t="shared" si="4"/>
        <v>0</v>
      </c>
      <c r="DE35" s="584">
        <f>'Marks Entry'!DA37</f>
        <v>0</v>
      </c>
      <c r="DF35" s="584">
        <f>'Marks Entry'!DB37</f>
        <v>0</v>
      </c>
      <c r="DG35" s="587">
        <f>'Marks Entry'!DC37</f>
        <v>0</v>
      </c>
      <c r="DH35" s="593">
        <f>'Marks Entry'!DD37</f>
        <v>0</v>
      </c>
      <c r="DI35" s="589">
        <f>'Marks Entry'!DE37</f>
        <v>0</v>
      </c>
      <c r="DJ35" s="589" t="str">
        <f>'Marks Entry'!DF37</f>
        <v>E</v>
      </c>
      <c r="DK35" s="590" t="str">
        <f>'Marks Entry'!DG37</f>
        <v>E</v>
      </c>
      <c r="DL35" s="583">
        <f>'Marks Entry'!DH37</f>
        <v>0</v>
      </c>
      <c r="DM35" s="584">
        <f>'Marks Entry'!DI37</f>
        <v>0</v>
      </c>
      <c r="DN35" s="585">
        <f>'Marks Entry'!DJ37</f>
        <v>0</v>
      </c>
      <c r="DO35" s="584">
        <f>'Marks Entry'!DK37</f>
        <v>0</v>
      </c>
      <c r="DP35" s="584">
        <f>'Marks Entry'!DL37</f>
        <v>0</v>
      </c>
      <c r="DQ35" s="586">
        <f>'Marks Entry'!DM37</f>
        <v>0</v>
      </c>
      <c r="DR35" s="584">
        <f>'Marks Entry'!DN37</f>
        <v>0</v>
      </c>
      <c r="DS35" s="584">
        <f>'Marks Entry'!DO37</f>
        <v>0</v>
      </c>
      <c r="DT35" s="586">
        <f>'Marks Entry'!DP37</f>
        <v>0</v>
      </c>
      <c r="DU35" s="587">
        <f>'Marks Entry'!DQ37</f>
        <v>0</v>
      </c>
      <c r="DV35" s="584">
        <f>'Marks Entry'!DR37</f>
        <v>0</v>
      </c>
      <c r="DW35" s="584">
        <f>'Marks Entry'!DS37</f>
        <v>0</v>
      </c>
      <c r="DX35" s="587">
        <f>'Marks Entry'!DT37</f>
        <v>0</v>
      </c>
      <c r="DY35" s="588">
        <f t="shared" si="5"/>
        <v>0</v>
      </c>
      <c r="DZ35" s="584">
        <f>'Marks Entry'!DU37</f>
        <v>0</v>
      </c>
      <c r="EA35" s="584">
        <f>'Marks Entry'!DV37</f>
        <v>0</v>
      </c>
      <c r="EB35" s="587">
        <f>'Marks Entry'!DW37</f>
        <v>0</v>
      </c>
      <c r="EC35" s="593">
        <f>'Marks Entry'!DX37</f>
        <v>0</v>
      </c>
      <c r="ED35" s="589">
        <f>'Marks Entry'!DY37</f>
        <v>0</v>
      </c>
      <c r="EE35" s="589" t="str">
        <f>'Marks Entry'!DZ37</f>
        <v>E</v>
      </c>
      <c r="EF35" s="590" t="str">
        <f>'Marks Entry'!EA37</f>
        <v>E</v>
      </c>
      <c r="EG35" s="583">
        <f>'Marks Entry'!EB37</f>
        <v>0</v>
      </c>
      <c r="EH35" s="584">
        <f>'Marks Entry'!EC37</f>
        <v>0</v>
      </c>
      <c r="EI35" s="584">
        <f>'Marks Entry'!ED37</f>
        <v>0</v>
      </c>
      <c r="EJ35" s="584">
        <f>'Marks Entry'!EE37</f>
        <v>0</v>
      </c>
      <c r="EK35" s="584">
        <f>'Marks Entry'!EF37</f>
        <v>0</v>
      </c>
      <c r="EL35" s="591">
        <f>'Marks Entry'!EG37</f>
        <v>0</v>
      </c>
      <c r="EM35" s="592" t="str">
        <f>'Marks Entry'!EJ37</f>
        <v>E</v>
      </c>
      <c r="EN35" s="583">
        <f>'Marks Entry'!EK37</f>
        <v>0</v>
      </c>
      <c r="EO35" s="584">
        <f>'Marks Entry'!EL37</f>
        <v>0</v>
      </c>
      <c r="EP35" s="584">
        <f>'Marks Entry'!EM37</f>
        <v>0</v>
      </c>
      <c r="EQ35" s="584">
        <f>'Marks Entry'!EN37</f>
        <v>0</v>
      </c>
      <c r="ER35" s="584">
        <f>'Marks Entry'!EO37</f>
        <v>0</v>
      </c>
      <c r="ES35" s="587">
        <f>'Marks Entry'!EP37</f>
        <v>0</v>
      </c>
      <c r="ET35" s="592" t="str">
        <f>'Marks Entry'!ES37</f>
        <v>E</v>
      </c>
      <c r="EU35" s="583">
        <f>'Marks Entry'!ET37</f>
        <v>0</v>
      </c>
      <c r="EV35" s="584">
        <f>'Marks Entry'!EU37</f>
        <v>0</v>
      </c>
      <c r="EW35" s="584">
        <f>'Marks Entry'!EV37</f>
        <v>0</v>
      </c>
      <c r="EX35" s="584">
        <f>'Marks Entry'!EW37</f>
        <v>0</v>
      </c>
      <c r="EY35" s="584">
        <f>'Marks Entry'!EX37</f>
        <v>0</v>
      </c>
      <c r="EZ35" s="587">
        <f>'Marks Entry'!EY37</f>
        <v>0</v>
      </c>
      <c r="FA35" s="592" t="str">
        <f>'Marks Entry'!FB37</f>
        <v>E</v>
      </c>
      <c r="FB35" s="222">
        <f>'Marks Entry'!FC37</f>
        <v>0</v>
      </c>
      <c r="FC35" s="223">
        <f>'Marks Entry'!FD37</f>
        <v>0</v>
      </c>
      <c r="FD35" s="224" t="str">
        <f>'Marks Entry'!FE37</f>
        <v/>
      </c>
      <c r="FE35" s="222">
        <f>'Marks Entry'!FF37</f>
        <v>1200</v>
      </c>
      <c r="FF35" s="223">
        <f>'Marks Entry'!FG37</f>
        <v>0</v>
      </c>
      <c r="FG35" s="225">
        <f>'Marks Entry'!FH37</f>
        <v>0</v>
      </c>
      <c r="FH35" s="223" t="str">
        <f>IF(OR('Marks Entry'!FI37="First",'Marks Entry'!FI37="Second",'Marks Entry'!FI37="Third"),'Marks Entry'!FI37,"")</f>
        <v/>
      </c>
      <c r="FI35" s="223" t="str">
        <f>'Marks Entry'!FJ37</f>
        <v/>
      </c>
      <c r="FJ35" s="540" t="str">
        <f>'Marks Entry'!FK37</f>
        <v>PROMOTED</v>
      </c>
      <c r="FK35" s="113" t="str">
        <f>'Marks Entry'!FL37</f>
        <v/>
      </c>
      <c r="FL35" s="115" t="str">
        <f>'Marks Entry'!FM37</f>
        <v/>
      </c>
      <c r="FM35" s="116" t="str">
        <f>'Marks Entry'!FO37</f>
        <v>E</v>
      </c>
      <c r="FN35" s="1426"/>
      <c r="FO35" s="563">
        <f t="shared" si="6"/>
        <v>0</v>
      </c>
      <c r="FP35" s="673">
        <f t="shared" si="7"/>
        <v>0</v>
      </c>
      <c r="FQ35" s="673">
        <f t="shared" si="8"/>
        <v>0</v>
      </c>
      <c r="FR35" s="668"/>
      <c r="FS35" s="570">
        <f t="shared" si="9"/>
        <v>0</v>
      </c>
      <c r="FT35" s="681">
        <f t="shared" si="10"/>
        <v>0</v>
      </c>
      <c r="FU35" s="681">
        <f t="shared" si="11"/>
        <v>0</v>
      </c>
      <c r="FV35" s="682"/>
      <c r="FW35" s="563">
        <f t="shared" si="12"/>
        <v>0</v>
      </c>
      <c r="FX35" s="673">
        <f t="shared" si="13"/>
        <v>0</v>
      </c>
      <c r="FY35" s="673">
        <f t="shared" si="14"/>
        <v>0</v>
      </c>
      <c r="FZ35" s="668"/>
      <c r="GA35" s="570">
        <f t="shared" si="15"/>
        <v>0</v>
      </c>
      <c r="GB35" s="681">
        <f t="shared" si="16"/>
        <v>0</v>
      </c>
      <c r="GC35" s="681">
        <f t="shared" si="17"/>
        <v>0</v>
      </c>
      <c r="GD35" s="682"/>
      <c r="GE35" s="563">
        <f t="shared" si="18"/>
        <v>0</v>
      </c>
      <c r="GF35" s="673">
        <f t="shared" si="19"/>
        <v>0</v>
      </c>
      <c r="GG35" s="673">
        <f t="shared" si="20"/>
        <v>0</v>
      </c>
      <c r="GH35" s="668"/>
      <c r="GI35" s="570">
        <f t="shared" si="21"/>
        <v>0</v>
      </c>
      <c r="GJ35" s="681">
        <f t="shared" si="22"/>
        <v>0</v>
      </c>
      <c r="GK35" s="681">
        <f t="shared" si="23"/>
        <v>0</v>
      </c>
      <c r="GL35" s="682"/>
      <c r="GM35" s="563">
        <f t="shared" si="24"/>
        <v>0</v>
      </c>
      <c r="GN35" s="564" t="str">
        <f t="shared" si="24"/>
        <v>E</v>
      </c>
      <c r="GO35" s="570">
        <f t="shared" si="25"/>
        <v>0</v>
      </c>
      <c r="GP35" s="571" t="str">
        <f t="shared" si="25"/>
        <v>E</v>
      </c>
      <c r="GQ35" s="563">
        <f t="shared" si="26"/>
        <v>0</v>
      </c>
      <c r="GR35" s="572" t="str">
        <f t="shared" si="26"/>
        <v>E</v>
      </c>
      <c r="GS35" s="1426"/>
    </row>
    <row r="36" spans="1:201" s="117" customFormat="1" ht="17.25" customHeight="1">
      <c r="A36" s="1427"/>
      <c r="B36" s="112">
        <f t="shared" si="27"/>
        <v>30</v>
      </c>
      <c r="C36" s="113">
        <f>'Marks Entry'!D38</f>
        <v>0</v>
      </c>
      <c r="D36" s="113">
        <f>'Marks Entry'!E38</f>
        <v>0</v>
      </c>
      <c r="E36" s="113">
        <f>'Marks Entry'!F38</f>
        <v>0</v>
      </c>
      <c r="F36" s="113">
        <f>'Marks Entry'!G38</f>
        <v>930</v>
      </c>
      <c r="G36" s="113">
        <f>'Marks Entry'!H38</f>
        <v>0</v>
      </c>
      <c r="H36" s="113">
        <f>'Marks Entry'!I38</f>
        <v>0</v>
      </c>
      <c r="I36" s="113">
        <f>'Marks Entry'!J38</f>
        <v>0</v>
      </c>
      <c r="J36" s="114">
        <f>'Marks Entry'!K38</f>
        <v>0</v>
      </c>
      <c r="K36" s="583">
        <f>'Marks Entry'!L38</f>
        <v>0</v>
      </c>
      <c r="L36" s="584">
        <f>'Marks Entry'!M38</f>
        <v>0</v>
      </c>
      <c r="M36" s="585">
        <f>'Marks Entry'!N38</f>
        <v>0</v>
      </c>
      <c r="N36" s="584">
        <f>'Marks Entry'!O38</f>
        <v>0</v>
      </c>
      <c r="O36" s="584">
        <f>'Marks Entry'!P38</f>
        <v>0</v>
      </c>
      <c r="P36" s="586">
        <f>'Marks Entry'!Q38</f>
        <v>0</v>
      </c>
      <c r="Q36" s="584">
        <f>'Marks Entry'!R38</f>
        <v>0</v>
      </c>
      <c r="R36" s="584">
        <f>'Marks Entry'!S38</f>
        <v>0</v>
      </c>
      <c r="S36" s="586">
        <f>'Marks Entry'!T38</f>
        <v>0</v>
      </c>
      <c r="T36" s="587">
        <f>'Marks Entry'!U38</f>
        <v>0</v>
      </c>
      <c r="U36" s="584">
        <f>'Marks Entry'!V38</f>
        <v>0</v>
      </c>
      <c r="V36" s="584">
        <f>'Marks Entry'!W38</f>
        <v>0</v>
      </c>
      <c r="W36" s="587">
        <f>'Marks Entry'!X38</f>
        <v>0</v>
      </c>
      <c r="X36" s="588">
        <f t="shared" si="0"/>
        <v>0</v>
      </c>
      <c r="Y36" s="584">
        <f>'Marks Entry'!Y38</f>
        <v>0</v>
      </c>
      <c r="Z36" s="584">
        <f>'Marks Entry'!Z38</f>
        <v>0</v>
      </c>
      <c r="AA36" s="587">
        <f>'Marks Entry'!AA38</f>
        <v>0</v>
      </c>
      <c r="AB36" s="593">
        <f>'Marks Entry'!AB38</f>
        <v>0</v>
      </c>
      <c r="AC36" s="589">
        <f>'Marks Entry'!AC38</f>
        <v>0</v>
      </c>
      <c r="AD36" s="589" t="str">
        <f>'Marks Entry'!AD38</f>
        <v>E</v>
      </c>
      <c r="AE36" s="590" t="str">
        <f>'Marks Entry'!AE38</f>
        <v>E</v>
      </c>
      <c r="AF36" s="583">
        <f>'Marks Entry'!AF38</f>
        <v>0</v>
      </c>
      <c r="AG36" s="584">
        <f>'Marks Entry'!AG38</f>
        <v>0</v>
      </c>
      <c r="AH36" s="585">
        <f>'Marks Entry'!AH38</f>
        <v>0</v>
      </c>
      <c r="AI36" s="584">
        <f>'Marks Entry'!AI38</f>
        <v>0</v>
      </c>
      <c r="AJ36" s="584">
        <f>'Marks Entry'!AJ38</f>
        <v>0</v>
      </c>
      <c r="AK36" s="586">
        <f>'Marks Entry'!AK38</f>
        <v>0</v>
      </c>
      <c r="AL36" s="584">
        <f>'Marks Entry'!AL38</f>
        <v>0</v>
      </c>
      <c r="AM36" s="584">
        <f>'Marks Entry'!AM38</f>
        <v>0</v>
      </c>
      <c r="AN36" s="586">
        <f>'Marks Entry'!AN38</f>
        <v>0</v>
      </c>
      <c r="AO36" s="587">
        <f>'Marks Entry'!AO38</f>
        <v>0</v>
      </c>
      <c r="AP36" s="584">
        <f>'Marks Entry'!AP38</f>
        <v>0</v>
      </c>
      <c r="AQ36" s="584">
        <f>'Marks Entry'!AQ38</f>
        <v>0</v>
      </c>
      <c r="AR36" s="587">
        <f>'Marks Entry'!AR38</f>
        <v>0</v>
      </c>
      <c r="AS36" s="588">
        <f t="shared" si="1"/>
        <v>0</v>
      </c>
      <c r="AT36" s="584">
        <f>'Marks Entry'!AS38</f>
        <v>0</v>
      </c>
      <c r="AU36" s="584">
        <f>'Marks Entry'!AT38</f>
        <v>0</v>
      </c>
      <c r="AV36" s="587">
        <f>'Marks Entry'!AU38</f>
        <v>0</v>
      </c>
      <c r="AW36" s="593">
        <f>'Marks Entry'!AV38</f>
        <v>0</v>
      </c>
      <c r="AX36" s="589">
        <f>'Marks Entry'!AW38</f>
        <v>0</v>
      </c>
      <c r="AY36" s="589" t="str">
        <f>'Marks Entry'!AX38</f>
        <v>E</v>
      </c>
      <c r="AZ36" s="590" t="str">
        <f>'Marks Entry'!AY38</f>
        <v>E</v>
      </c>
      <c r="BA36" s="583">
        <f>'Marks Entry'!AZ38</f>
        <v>0</v>
      </c>
      <c r="BB36" s="584">
        <f>'Marks Entry'!BA38</f>
        <v>0</v>
      </c>
      <c r="BC36" s="585">
        <f>'Marks Entry'!BB38</f>
        <v>0</v>
      </c>
      <c r="BD36" s="584">
        <f>'Marks Entry'!BC38</f>
        <v>0</v>
      </c>
      <c r="BE36" s="584">
        <f>'Marks Entry'!BD38</f>
        <v>0</v>
      </c>
      <c r="BF36" s="586">
        <f>'Marks Entry'!BE38</f>
        <v>0</v>
      </c>
      <c r="BG36" s="584">
        <f>'Marks Entry'!BF38</f>
        <v>0</v>
      </c>
      <c r="BH36" s="584">
        <f>'Marks Entry'!BG38</f>
        <v>0</v>
      </c>
      <c r="BI36" s="586">
        <f>'Marks Entry'!BH38</f>
        <v>0</v>
      </c>
      <c r="BJ36" s="587">
        <f>'Marks Entry'!BI38</f>
        <v>0</v>
      </c>
      <c r="BK36" s="584">
        <f>'Marks Entry'!BJ38</f>
        <v>0</v>
      </c>
      <c r="BL36" s="584">
        <f>'Marks Entry'!BK38</f>
        <v>0</v>
      </c>
      <c r="BM36" s="587">
        <f>'Marks Entry'!BL38</f>
        <v>0</v>
      </c>
      <c r="BN36" s="588">
        <f t="shared" si="2"/>
        <v>0</v>
      </c>
      <c r="BO36" s="584">
        <f>'Marks Entry'!BM38</f>
        <v>0</v>
      </c>
      <c r="BP36" s="584">
        <f>'Marks Entry'!BN38</f>
        <v>0</v>
      </c>
      <c r="BQ36" s="587">
        <f>'Marks Entry'!BO38</f>
        <v>0</v>
      </c>
      <c r="BR36" s="593">
        <f>'Marks Entry'!BP38</f>
        <v>0</v>
      </c>
      <c r="BS36" s="589">
        <f>'Marks Entry'!BQ38</f>
        <v>0</v>
      </c>
      <c r="BT36" s="589" t="str">
        <f>'Marks Entry'!BR38</f>
        <v>E</v>
      </c>
      <c r="BU36" s="590" t="str">
        <f>'Marks Entry'!BS38</f>
        <v>E</v>
      </c>
      <c r="BV36" s="583">
        <f>'Marks Entry'!BT38</f>
        <v>0</v>
      </c>
      <c r="BW36" s="584">
        <f>'Marks Entry'!BU38</f>
        <v>0</v>
      </c>
      <c r="BX36" s="585">
        <f>'Marks Entry'!BV38</f>
        <v>0</v>
      </c>
      <c r="BY36" s="584">
        <f>'Marks Entry'!BW38</f>
        <v>0</v>
      </c>
      <c r="BZ36" s="584">
        <f>'Marks Entry'!BX38</f>
        <v>0</v>
      </c>
      <c r="CA36" s="586">
        <f>'Marks Entry'!BY38</f>
        <v>0</v>
      </c>
      <c r="CB36" s="584">
        <f>'Marks Entry'!BZ38</f>
        <v>0</v>
      </c>
      <c r="CC36" s="584">
        <f>'Marks Entry'!CA38</f>
        <v>0</v>
      </c>
      <c r="CD36" s="586">
        <f>'Marks Entry'!CB38</f>
        <v>0</v>
      </c>
      <c r="CE36" s="587">
        <f>'Marks Entry'!CC38</f>
        <v>0</v>
      </c>
      <c r="CF36" s="584">
        <f>'Marks Entry'!CD38</f>
        <v>0</v>
      </c>
      <c r="CG36" s="584">
        <f>'Marks Entry'!CE38</f>
        <v>0</v>
      </c>
      <c r="CH36" s="587">
        <f>'Marks Entry'!CF38</f>
        <v>0</v>
      </c>
      <c r="CI36" s="588">
        <f t="shared" si="3"/>
        <v>0</v>
      </c>
      <c r="CJ36" s="584">
        <f>'Marks Entry'!CG38</f>
        <v>0</v>
      </c>
      <c r="CK36" s="584">
        <f>'Marks Entry'!CH38</f>
        <v>0</v>
      </c>
      <c r="CL36" s="587">
        <f>'Marks Entry'!CI38</f>
        <v>0</v>
      </c>
      <c r="CM36" s="593">
        <f>'Marks Entry'!CJ38</f>
        <v>0</v>
      </c>
      <c r="CN36" s="589">
        <f>'Marks Entry'!CK38</f>
        <v>0</v>
      </c>
      <c r="CO36" s="589" t="str">
        <f>'Marks Entry'!CL38</f>
        <v>E</v>
      </c>
      <c r="CP36" s="590" t="str">
        <f>'Marks Entry'!CM38</f>
        <v>E</v>
      </c>
      <c r="CQ36" s="583">
        <f>'Marks Entry'!CN38</f>
        <v>0</v>
      </c>
      <c r="CR36" s="584">
        <f>'Marks Entry'!CO38</f>
        <v>0</v>
      </c>
      <c r="CS36" s="585">
        <f>'Marks Entry'!CP38</f>
        <v>0</v>
      </c>
      <c r="CT36" s="584">
        <f>'Marks Entry'!CQ38</f>
        <v>0</v>
      </c>
      <c r="CU36" s="584">
        <f>'Marks Entry'!CR38</f>
        <v>0</v>
      </c>
      <c r="CV36" s="586">
        <f>'Marks Entry'!CS38</f>
        <v>0</v>
      </c>
      <c r="CW36" s="584">
        <f>'Marks Entry'!CT38</f>
        <v>0</v>
      </c>
      <c r="CX36" s="584">
        <f>'Marks Entry'!CU38</f>
        <v>0</v>
      </c>
      <c r="CY36" s="586">
        <f>'Marks Entry'!CV38</f>
        <v>0</v>
      </c>
      <c r="CZ36" s="587">
        <f>'Marks Entry'!CW38</f>
        <v>0</v>
      </c>
      <c r="DA36" s="584">
        <f>'Marks Entry'!CX38</f>
        <v>0</v>
      </c>
      <c r="DB36" s="584">
        <f>'Marks Entry'!CY38</f>
        <v>0</v>
      </c>
      <c r="DC36" s="587">
        <f>'Marks Entry'!CZ38</f>
        <v>0</v>
      </c>
      <c r="DD36" s="588">
        <f t="shared" si="4"/>
        <v>0</v>
      </c>
      <c r="DE36" s="584">
        <f>'Marks Entry'!DA38</f>
        <v>0</v>
      </c>
      <c r="DF36" s="584">
        <f>'Marks Entry'!DB38</f>
        <v>0</v>
      </c>
      <c r="DG36" s="587">
        <f>'Marks Entry'!DC38</f>
        <v>0</v>
      </c>
      <c r="DH36" s="593">
        <f>'Marks Entry'!DD38</f>
        <v>0</v>
      </c>
      <c r="DI36" s="589">
        <f>'Marks Entry'!DE38</f>
        <v>0</v>
      </c>
      <c r="DJ36" s="589" t="str">
        <f>'Marks Entry'!DF38</f>
        <v>E</v>
      </c>
      <c r="DK36" s="590" t="str">
        <f>'Marks Entry'!DG38</f>
        <v>E</v>
      </c>
      <c r="DL36" s="583">
        <f>'Marks Entry'!DH38</f>
        <v>0</v>
      </c>
      <c r="DM36" s="584">
        <f>'Marks Entry'!DI38</f>
        <v>0</v>
      </c>
      <c r="DN36" s="585">
        <f>'Marks Entry'!DJ38</f>
        <v>0</v>
      </c>
      <c r="DO36" s="584">
        <f>'Marks Entry'!DK38</f>
        <v>0</v>
      </c>
      <c r="DP36" s="584">
        <f>'Marks Entry'!DL38</f>
        <v>0</v>
      </c>
      <c r="DQ36" s="586">
        <f>'Marks Entry'!DM38</f>
        <v>0</v>
      </c>
      <c r="DR36" s="584">
        <f>'Marks Entry'!DN38</f>
        <v>0</v>
      </c>
      <c r="DS36" s="584">
        <f>'Marks Entry'!DO38</f>
        <v>0</v>
      </c>
      <c r="DT36" s="586">
        <f>'Marks Entry'!DP38</f>
        <v>0</v>
      </c>
      <c r="DU36" s="587">
        <f>'Marks Entry'!DQ38</f>
        <v>0</v>
      </c>
      <c r="DV36" s="584">
        <f>'Marks Entry'!DR38</f>
        <v>0</v>
      </c>
      <c r="DW36" s="584">
        <f>'Marks Entry'!DS38</f>
        <v>0</v>
      </c>
      <c r="DX36" s="587">
        <f>'Marks Entry'!DT38</f>
        <v>0</v>
      </c>
      <c r="DY36" s="588">
        <f t="shared" si="5"/>
        <v>0</v>
      </c>
      <c r="DZ36" s="584">
        <f>'Marks Entry'!DU38</f>
        <v>0</v>
      </c>
      <c r="EA36" s="584">
        <f>'Marks Entry'!DV38</f>
        <v>0</v>
      </c>
      <c r="EB36" s="587">
        <f>'Marks Entry'!DW38</f>
        <v>0</v>
      </c>
      <c r="EC36" s="593">
        <f>'Marks Entry'!DX38</f>
        <v>0</v>
      </c>
      <c r="ED36" s="589">
        <f>'Marks Entry'!DY38</f>
        <v>0</v>
      </c>
      <c r="EE36" s="589" t="str">
        <f>'Marks Entry'!DZ38</f>
        <v>E</v>
      </c>
      <c r="EF36" s="590" t="str">
        <f>'Marks Entry'!EA38</f>
        <v>E</v>
      </c>
      <c r="EG36" s="583">
        <f>'Marks Entry'!EB38</f>
        <v>0</v>
      </c>
      <c r="EH36" s="584">
        <f>'Marks Entry'!EC38</f>
        <v>0</v>
      </c>
      <c r="EI36" s="584">
        <f>'Marks Entry'!ED38</f>
        <v>0</v>
      </c>
      <c r="EJ36" s="584">
        <f>'Marks Entry'!EE38</f>
        <v>0</v>
      </c>
      <c r="EK36" s="584">
        <f>'Marks Entry'!EF38</f>
        <v>0</v>
      </c>
      <c r="EL36" s="591">
        <f>'Marks Entry'!EG38</f>
        <v>0</v>
      </c>
      <c r="EM36" s="592" t="str">
        <f>'Marks Entry'!EJ38</f>
        <v>E</v>
      </c>
      <c r="EN36" s="583">
        <f>'Marks Entry'!EK38</f>
        <v>0</v>
      </c>
      <c r="EO36" s="584">
        <f>'Marks Entry'!EL38</f>
        <v>0</v>
      </c>
      <c r="EP36" s="584">
        <f>'Marks Entry'!EM38</f>
        <v>0</v>
      </c>
      <c r="EQ36" s="584">
        <f>'Marks Entry'!EN38</f>
        <v>0</v>
      </c>
      <c r="ER36" s="584">
        <f>'Marks Entry'!EO38</f>
        <v>0</v>
      </c>
      <c r="ES36" s="587">
        <f>'Marks Entry'!EP38</f>
        <v>0</v>
      </c>
      <c r="ET36" s="592" t="str">
        <f>'Marks Entry'!ES38</f>
        <v>E</v>
      </c>
      <c r="EU36" s="583">
        <f>'Marks Entry'!ET38</f>
        <v>0</v>
      </c>
      <c r="EV36" s="584">
        <f>'Marks Entry'!EU38</f>
        <v>0</v>
      </c>
      <c r="EW36" s="584">
        <f>'Marks Entry'!EV38</f>
        <v>0</v>
      </c>
      <c r="EX36" s="584">
        <f>'Marks Entry'!EW38</f>
        <v>0</v>
      </c>
      <c r="EY36" s="584">
        <f>'Marks Entry'!EX38</f>
        <v>0</v>
      </c>
      <c r="EZ36" s="587">
        <f>'Marks Entry'!EY38</f>
        <v>0</v>
      </c>
      <c r="FA36" s="592" t="str">
        <f>'Marks Entry'!FB38</f>
        <v>E</v>
      </c>
      <c r="FB36" s="222">
        <f>'Marks Entry'!FC38</f>
        <v>0</v>
      </c>
      <c r="FC36" s="223">
        <f>'Marks Entry'!FD38</f>
        <v>0</v>
      </c>
      <c r="FD36" s="224" t="str">
        <f>'Marks Entry'!FE38</f>
        <v/>
      </c>
      <c r="FE36" s="222">
        <f>'Marks Entry'!FF38</f>
        <v>1200</v>
      </c>
      <c r="FF36" s="223">
        <f>'Marks Entry'!FG38</f>
        <v>0</v>
      </c>
      <c r="FG36" s="225">
        <f>'Marks Entry'!FH38</f>
        <v>0</v>
      </c>
      <c r="FH36" s="223" t="str">
        <f>IF(OR('Marks Entry'!FI38="First",'Marks Entry'!FI38="Second",'Marks Entry'!FI38="Third"),'Marks Entry'!FI38,"")</f>
        <v/>
      </c>
      <c r="FI36" s="223" t="str">
        <f>'Marks Entry'!FJ38</f>
        <v/>
      </c>
      <c r="FJ36" s="540" t="str">
        <f>'Marks Entry'!FK38</f>
        <v>PROMOTED</v>
      </c>
      <c r="FK36" s="113" t="str">
        <f>'Marks Entry'!FL38</f>
        <v/>
      </c>
      <c r="FL36" s="115" t="str">
        <f>'Marks Entry'!FM38</f>
        <v/>
      </c>
      <c r="FM36" s="116" t="str">
        <f>'Marks Entry'!FO38</f>
        <v>E</v>
      </c>
      <c r="FN36" s="1426"/>
      <c r="FO36" s="563">
        <f t="shared" si="6"/>
        <v>0</v>
      </c>
      <c r="FP36" s="673">
        <f t="shared" si="7"/>
        <v>0</v>
      </c>
      <c r="FQ36" s="673">
        <f t="shared" si="8"/>
        <v>0</v>
      </c>
      <c r="FR36" s="668"/>
      <c r="FS36" s="570">
        <f t="shared" si="9"/>
        <v>0</v>
      </c>
      <c r="FT36" s="681">
        <f t="shared" si="10"/>
        <v>0</v>
      </c>
      <c r="FU36" s="681">
        <f t="shared" si="11"/>
        <v>0</v>
      </c>
      <c r="FV36" s="682"/>
      <c r="FW36" s="563">
        <f t="shared" si="12"/>
        <v>0</v>
      </c>
      <c r="FX36" s="673">
        <f t="shared" si="13"/>
        <v>0</v>
      </c>
      <c r="FY36" s="673">
        <f t="shared" si="14"/>
        <v>0</v>
      </c>
      <c r="FZ36" s="668"/>
      <c r="GA36" s="570">
        <f t="shared" si="15"/>
        <v>0</v>
      </c>
      <c r="GB36" s="681">
        <f t="shared" si="16"/>
        <v>0</v>
      </c>
      <c r="GC36" s="681">
        <f t="shared" si="17"/>
        <v>0</v>
      </c>
      <c r="GD36" s="682"/>
      <c r="GE36" s="563">
        <f t="shared" si="18"/>
        <v>0</v>
      </c>
      <c r="GF36" s="673">
        <f t="shared" si="19"/>
        <v>0</v>
      </c>
      <c r="GG36" s="673">
        <f t="shared" si="20"/>
        <v>0</v>
      </c>
      <c r="GH36" s="668"/>
      <c r="GI36" s="570">
        <f t="shared" si="21"/>
        <v>0</v>
      </c>
      <c r="GJ36" s="681">
        <f t="shared" si="22"/>
        <v>0</v>
      </c>
      <c r="GK36" s="681">
        <f t="shared" si="23"/>
        <v>0</v>
      </c>
      <c r="GL36" s="682"/>
      <c r="GM36" s="563">
        <f t="shared" si="24"/>
        <v>0</v>
      </c>
      <c r="GN36" s="564" t="str">
        <f t="shared" si="24"/>
        <v>E</v>
      </c>
      <c r="GO36" s="570">
        <f t="shared" si="25"/>
        <v>0</v>
      </c>
      <c r="GP36" s="571" t="str">
        <f t="shared" si="25"/>
        <v>E</v>
      </c>
      <c r="GQ36" s="563">
        <f t="shared" si="26"/>
        <v>0</v>
      </c>
      <c r="GR36" s="572" t="str">
        <f t="shared" si="26"/>
        <v>E</v>
      </c>
      <c r="GS36" s="1426"/>
    </row>
    <row r="37" spans="1:201" s="117" customFormat="1" ht="17.25" customHeight="1">
      <c r="A37" s="1427"/>
      <c r="B37" s="112">
        <f t="shared" si="27"/>
        <v>31</v>
      </c>
      <c r="C37" s="113">
        <f>'Marks Entry'!D39</f>
        <v>0</v>
      </c>
      <c r="D37" s="113">
        <f>'Marks Entry'!E39</f>
        <v>0</v>
      </c>
      <c r="E37" s="113">
        <f>'Marks Entry'!F39</f>
        <v>0</v>
      </c>
      <c r="F37" s="113">
        <f>'Marks Entry'!G39</f>
        <v>931</v>
      </c>
      <c r="G37" s="113">
        <f>'Marks Entry'!H39</f>
        <v>0</v>
      </c>
      <c r="H37" s="113">
        <f>'Marks Entry'!I39</f>
        <v>0</v>
      </c>
      <c r="I37" s="113">
        <f>'Marks Entry'!J39</f>
        <v>0</v>
      </c>
      <c r="J37" s="114">
        <f>'Marks Entry'!K39</f>
        <v>0</v>
      </c>
      <c r="K37" s="583">
        <f>'Marks Entry'!L39</f>
        <v>0</v>
      </c>
      <c r="L37" s="584">
        <f>'Marks Entry'!M39</f>
        <v>0</v>
      </c>
      <c r="M37" s="585">
        <f>'Marks Entry'!N39</f>
        <v>0</v>
      </c>
      <c r="N37" s="584">
        <f>'Marks Entry'!O39</f>
        <v>0</v>
      </c>
      <c r="O37" s="584">
        <f>'Marks Entry'!P39</f>
        <v>0</v>
      </c>
      <c r="P37" s="586">
        <f>'Marks Entry'!Q39</f>
        <v>0</v>
      </c>
      <c r="Q37" s="584">
        <f>'Marks Entry'!R39</f>
        <v>0</v>
      </c>
      <c r="R37" s="584">
        <f>'Marks Entry'!S39</f>
        <v>0</v>
      </c>
      <c r="S37" s="586">
        <f>'Marks Entry'!T39</f>
        <v>0</v>
      </c>
      <c r="T37" s="587">
        <f>'Marks Entry'!U39</f>
        <v>0</v>
      </c>
      <c r="U37" s="584">
        <f>'Marks Entry'!V39</f>
        <v>0</v>
      </c>
      <c r="V37" s="584">
        <f>'Marks Entry'!W39</f>
        <v>0</v>
      </c>
      <c r="W37" s="587">
        <f>'Marks Entry'!X39</f>
        <v>0</v>
      </c>
      <c r="X37" s="588">
        <f t="shared" si="0"/>
        <v>0</v>
      </c>
      <c r="Y37" s="584">
        <f>'Marks Entry'!Y39</f>
        <v>0</v>
      </c>
      <c r="Z37" s="584">
        <f>'Marks Entry'!Z39</f>
        <v>0</v>
      </c>
      <c r="AA37" s="587">
        <f>'Marks Entry'!AA39</f>
        <v>0</v>
      </c>
      <c r="AB37" s="593">
        <f>'Marks Entry'!AB39</f>
        <v>0</v>
      </c>
      <c r="AC37" s="589">
        <f>'Marks Entry'!AC39</f>
        <v>0</v>
      </c>
      <c r="AD37" s="589" t="str">
        <f>'Marks Entry'!AD39</f>
        <v>E</v>
      </c>
      <c r="AE37" s="590" t="str">
        <f>'Marks Entry'!AE39</f>
        <v>E</v>
      </c>
      <c r="AF37" s="583">
        <f>'Marks Entry'!AF39</f>
        <v>0</v>
      </c>
      <c r="AG37" s="584">
        <f>'Marks Entry'!AG39</f>
        <v>0</v>
      </c>
      <c r="AH37" s="585">
        <f>'Marks Entry'!AH39</f>
        <v>0</v>
      </c>
      <c r="AI37" s="584">
        <f>'Marks Entry'!AI39</f>
        <v>0</v>
      </c>
      <c r="AJ37" s="584">
        <f>'Marks Entry'!AJ39</f>
        <v>0</v>
      </c>
      <c r="AK37" s="586">
        <f>'Marks Entry'!AK39</f>
        <v>0</v>
      </c>
      <c r="AL37" s="584">
        <f>'Marks Entry'!AL39</f>
        <v>0</v>
      </c>
      <c r="AM37" s="584">
        <f>'Marks Entry'!AM39</f>
        <v>0</v>
      </c>
      <c r="AN37" s="586">
        <f>'Marks Entry'!AN39</f>
        <v>0</v>
      </c>
      <c r="AO37" s="587">
        <f>'Marks Entry'!AO39</f>
        <v>0</v>
      </c>
      <c r="AP37" s="584">
        <f>'Marks Entry'!AP39</f>
        <v>0</v>
      </c>
      <c r="AQ37" s="584">
        <f>'Marks Entry'!AQ39</f>
        <v>0</v>
      </c>
      <c r="AR37" s="587">
        <f>'Marks Entry'!AR39</f>
        <v>0</v>
      </c>
      <c r="AS37" s="588">
        <f t="shared" si="1"/>
        <v>0</v>
      </c>
      <c r="AT37" s="584">
        <f>'Marks Entry'!AS39</f>
        <v>0</v>
      </c>
      <c r="AU37" s="584">
        <f>'Marks Entry'!AT39</f>
        <v>0</v>
      </c>
      <c r="AV37" s="587">
        <f>'Marks Entry'!AU39</f>
        <v>0</v>
      </c>
      <c r="AW37" s="593">
        <f>'Marks Entry'!AV39</f>
        <v>0</v>
      </c>
      <c r="AX37" s="589">
        <f>'Marks Entry'!AW39</f>
        <v>0</v>
      </c>
      <c r="AY37" s="589" t="str">
        <f>'Marks Entry'!AX39</f>
        <v>E</v>
      </c>
      <c r="AZ37" s="590" t="str">
        <f>'Marks Entry'!AY39</f>
        <v>E</v>
      </c>
      <c r="BA37" s="583">
        <f>'Marks Entry'!AZ39</f>
        <v>0</v>
      </c>
      <c r="BB37" s="584">
        <f>'Marks Entry'!BA39</f>
        <v>0</v>
      </c>
      <c r="BC37" s="585">
        <f>'Marks Entry'!BB39</f>
        <v>0</v>
      </c>
      <c r="BD37" s="584">
        <f>'Marks Entry'!BC39</f>
        <v>0</v>
      </c>
      <c r="BE37" s="584">
        <f>'Marks Entry'!BD39</f>
        <v>0</v>
      </c>
      <c r="BF37" s="586">
        <f>'Marks Entry'!BE39</f>
        <v>0</v>
      </c>
      <c r="BG37" s="584">
        <f>'Marks Entry'!BF39</f>
        <v>0</v>
      </c>
      <c r="BH37" s="584">
        <f>'Marks Entry'!BG39</f>
        <v>0</v>
      </c>
      <c r="BI37" s="586">
        <f>'Marks Entry'!BH39</f>
        <v>0</v>
      </c>
      <c r="BJ37" s="587">
        <f>'Marks Entry'!BI39</f>
        <v>0</v>
      </c>
      <c r="BK37" s="584">
        <f>'Marks Entry'!BJ39</f>
        <v>0</v>
      </c>
      <c r="BL37" s="584">
        <f>'Marks Entry'!BK39</f>
        <v>0</v>
      </c>
      <c r="BM37" s="587">
        <f>'Marks Entry'!BL39</f>
        <v>0</v>
      </c>
      <c r="BN37" s="588">
        <f t="shared" si="2"/>
        <v>0</v>
      </c>
      <c r="BO37" s="584">
        <f>'Marks Entry'!BM39</f>
        <v>0</v>
      </c>
      <c r="BP37" s="584">
        <f>'Marks Entry'!BN39</f>
        <v>0</v>
      </c>
      <c r="BQ37" s="587">
        <f>'Marks Entry'!BO39</f>
        <v>0</v>
      </c>
      <c r="BR37" s="593">
        <f>'Marks Entry'!BP39</f>
        <v>0</v>
      </c>
      <c r="BS37" s="589">
        <f>'Marks Entry'!BQ39</f>
        <v>0</v>
      </c>
      <c r="BT37" s="589" t="str">
        <f>'Marks Entry'!BR39</f>
        <v>E</v>
      </c>
      <c r="BU37" s="590" t="str">
        <f>'Marks Entry'!BS39</f>
        <v>E</v>
      </c>
      <c r="BV37" s="583">
        <f>'Marks Entry'!BT39</f>
        <v>0</v>
      </c>
      <c r="BW37" s="584">
        <f>'Marks Entry'!BU39</f>
        <v>0</v>
      </c>
      <c r="BX37" s="585">
        <f>'Marks Entry'!BV39</f>
        <v>0</v>
      </c>
      <c r="BY37" s="584">
        <f>'Marks Entry'!BW39</f>
        <v>0</v>
      </c>
      <c r="BZ37" s="584">
        <f>'Marks Entry'!BX39</f>
        <v>0</v>
      </c>
      <c r="CA37" s="586">
        <f>'Marks Entry'!BY39</f>
        <v>0</v>
      </c>
      <c r="CB37" s="584">
        <f>'Marks Entry'!BZ39</f>
        <v>0</v>
      </c>
      <c r="CC37" s="584">
        <f>'Marks Entry'!CA39</f>
        <v>0</v>
      </c>
      <c r="CD37" s="586">
        <f>'Marks Entry'!CB39</f>
        <v>0</v>
      </c>
      <c r="CE37" s="587">
        <f>'Marks Entry'!CC39</f>
        <v>0</v>
      </c>
      <c r="CF37" s="584">
        <f>'Marks Entry'!CD39</f>
        <v>0</v>
      </c>
      <c r="CG37" s="584">
        <f>'Marks Entry'!CE39</f>
        <v>0</v>
      </c>
      <c r="CH37" s="587">
        <f>'Marks Entry'!CF39</f>
        <v>0</v>
      </c>
      <c r="CI37" s="588">
        <f t="shared" si="3"/>
        <v>0</v>
      </c>
      <c r="CJ37" s="584">
        <f>'Marks Entry'!CG39</f>
        <v>0</v>
      </c>
      <c r="CK37" s="584">
        <f>'Marks Entry'!CH39</f>
        <v>0</v>
      </c>
      <c r="CL37" s="587">
        <f>'Marks Entry'!CI39</f>
        <v>0</v>
      </c>
      <c r="CM37" s="593">
        <f>'Marks Entry'!CJ39</f>
        <v>0</v>
      </c>
      <c r="CN37" s="589">
        <f>'Marks Entry'!CK39</f>
        <v>0</v>
      </c>
      <c r="CO37" s="589" t="str">
        <f>'Marks Entry'!CL39</f>
        <v>E</v>
      </c>
      <c r="CP37" s="590" t="str">
        <f>'Marks Entry'!CM39</f>
        <v>E</v>
      </c>
      <c r="CQ37" s="583">
        <f>'Marks Entry'!CN39</f>
        <v>0</v>
      </c>
      <c r="CR37" s="584">
        <f>'Marks Entry'!CO39</f>
        <v>0</v>
      </c>
      <c r="CS37" s="585">
        <f>'Marks Entry'!CP39</f>
        <v>0</v>
      </c>
      <c r="CT37" s="584">
        <f>'Marks Entry'!CQ39</f>
        <v>0</v>
      </c>
      <c r="CU37" s="584">
        <f>'Marks Entry'!CR39</f>
        <v>0</v>
      </c>
      <c r="CV37" s="586">
        <f>'Marks Entry'!CS39</f>
        <v>0</v>
      </c>
      <c r="CW37" s="584">
        <f>'Marks Entry'!CT39</f>
        <v>0</v>
      </c>
      <c r="CX37" s="584">
        <f>'Marks Entry'!CU39</f>
        <v>0</v>
      </c>
      <c r="CY37" s="586">
        <f>'Marks Entry'!CV39</f>
        <v>0</v>
      </c>
      <c r="CZ37" s="587">
        <f>'Marks Entry'!CW39</f>
        <v>0</v>
      </c>
      <c r="DA37" s="584">
        <f>'Marks Entry'!CX39</f>
        <v>0</v>
      </c>
      <c r="DB37" s="584">
        <f>'Marks Entry'!CY39</f>
        <v>0</v>
      </c>
      <c r="DC37" s="587">
        <f>'Marks Entry'!CZ39</f>
        <v>0</v>
      </c>
      <c r="DD37" s="588">
        <f t="shared" si="4"/>
        <v>0</v>
      </c>
      <c r="DE37" s="584">
        <f>'Marks Entry'!DA39</f>
        <v>0</v>
      </c>
      <c r="DF37" s="584">
        <f>'Marks Entry'!DB39</f>
        <v>0</v>
      </c>
      <c r="DG37" s="587">
        <f>'Marks Entry'!DC39</f>
        <v>0</v>
      </c>
      <c r="DH37" s="593">
        <f>'Marks Entry'!DD39</f>
        <v>0</v>
      </c>
      <c r="DI37" s="589">
        <f>'Marks Entry'!DE39</f>
        <v>0</v>
      </c>
      <c r="DJ37" s="589" t="str">
        <f>'Marks Entry'!DF39</f>
        <v>E</v>
      </c>
      <c r="DK37" s="590" t="str">
        <f>'Marks Entry'!DG39</f>
        <v>E</v>
      </c>
      <c r="DL37" s="583">
        <f>'Marks Entry'!DH39</f>
        <v>0</v>
      </c>
      <c r="DM37" s="584">
        <f>'Marks Entry'!DI39</f>
        <v>0</v>
      </c>
      <c r="DN37" s="585">
        <f>'Marks Entry'!DJ39</f>
        <v>0</v>
      </c>
      <c r="DO37" s="584">
        <f>'Marks Entry'!DK39</f>
        <v>0</v>
      </c>
      <c r="DP37" s="584">
        <f>'Marks Entry'!DL39</f>
        <v>0</v>
      </c>
      <c r="DQ37" s="586">
        <f>'Marks Entry'!DM39</f>
        <v>0</v>
      </c>
      <c r="DR37" s="584">
        <f>'Marks Entry'!DN39</f>
        <v>0</v>
      </c>
      <c r="DS37" s="584">
        <f>'Marks Entry'!DO39</f>
        <v>0</v>
      </c>
      <c r="DT37" s="586">
        <f>'Marks Entry'!DP39</f>
        <v>0</v>
      </c>
      <c r="DU37" s="587">
        <f>'Marks Entry'!DQ39</f>
        <v>0</v>
      </c>
      <c r="DV37" s="584">
        <f>'Marks Entry'!DR39</f>
        <v>0</v>
      </c>
      <c r="DW37" s="584">
        <f>'Marks Entry'!DS39</f>
        <v>0</v>
      </c>
      <c r="DX37" s="587">
        <f>'Marks Entry'!DT39</f>
        <v>0</v>
      </c>
      <c r="DY37" s="588">
        <f t="shared" si="5"/>
        <v>0</v>
      </c>
      <c r="DZ37" s="584">
        <f>'Marks Entry'!DU39</f>
        <v>0</v>
      </c>
      <c r="EA37" s="584">
        <f>'Marks Entry'!DV39</f>
        <v>0</v>
      </c>
      <c r="EB37" s="587">
        <f>'Marks Entry'!DW39</f>
        <v>0</v>
      </c>
      <c r="EC37" s="593">
        <f>'Marks Entry'!DX39</f>
        <v>0</v>
      </c>
      <c r="ED37" s="589">
        <f>'Marks Entry'!DY39</f>
        <v>0</v>
      </c>
      <c r="EE37" s="589" t="str">
        <f>'Marks Entry'!DZ39</f>
        <v>E</v>
      </c>
      <c r="EF37" s="590" t="str">
        <f>'Marks Entry'!EA39</f>
        <v>E</v>
      </c>
      <c r="EG37" s="583">
        <f>'Marks Entry'!EB39</f>
        <v>0</v>
      </c>
      <c r="EH37" s="584">
        <f>'Marks Entry'!EC39</f>
        <v>0</v>
      </c>
      <c r="EI37" s="584">
        <f>'Marks Entry'!ED39</f>
        <v>0</v>
      </c>
      <c r="EJ37" s="584">
        <f>'Marks Entry'!EE39</f>
        <v>0</v>
      </c>
      <c r="EK37" s="584">
        <f>'Marks Entry'!EF39</f>
        <v>0</v>
      </c>
      <c r="EL37" s="591">
        <f>'Marks Entry'!EG39</f>
        <v>0</v>
      </c>
      <c r="EM37" s="592" t="str">
        <f>'Marks Entry'!EJ39</f>
        <v>E</v>
      </c>
      <c r="EN37" s="583">
        <f>'Marks Entry'!EK39</f>
        <v>0</v>
      </c>
      <c r="EO37" s="584">
        <f>'Marks Entry'!EL39</f>
        <v>0</v>
      </c>
      <c r="EP37" s="584">
        <f>'Marks Entry'!EM39</f>
        <v>0</v>
      </c>
      <c r="EQ37" s="584">
        <f>'Marks Entry'!EN39</f>
        <v>0</v>
      </c>
      <c r="ER37" s="584">
        <f>'Marks Entry'!EO39</f>
        <v>0</v>
      </c>
      <c r="ES37" s="587">
        <f>'Marks Entry'!EP39</f>
        <v>0</v>
      </c>
      <c r="ET37" s="592" t="str">
        <f>'Marks Entry'!ES39</f>
        <v>E</v>
      </c>
      <c r="EU37" s="583">
        <f>'Marks Entry'!ET39</f>
        <v>0</v>
      </c>
      <c r="EV37" s="584">
        <f>'Marks Entry'!EU39</f>
        <v>0</v>
      </c>
      <c r="EW37" s="584">
        <f>'Marks Entry'!EV39</f>
        <v>0</v>
      </c>
      <c r="EX37" s="584">
        <f>'Marks Entry'!EW39</f>
        <v>0</v>
      </c>
      <c r="EY37" s="584">
        <f>'Marks Entry'!EX39</f>
        <v>0</v>
      </c>
      <c r="EZ37" s="587">
        <f>'Marks Entry'!EY39</f>
        <v>0</v>
      </c>
      <c r="FA37" s="592" t="str">
        <f>'Marks Entry'!FB39</f>
        <v>E</v>
      </c>
      <c r="FB37" s="222">
        <f>'Marks Entry'!FC39</f>
        <v>0</v>
      </c>
      <c r="FC37" s="223">
        <f>'Marks Entry'!FD39</f>
        <v>0</v>
      </c>
      <c r="FD37" s="224" t="str">
        <f>'Marks Entry'!FE39</f>
        <v/>
      </c>
      <c r="FE37" s="222">
        <f>'Marks Entry'!FF39</f>
        <v>1200</v>
      </c>
      <c r="FF37" s="223">
        <f>'Marks Entry'!FG39</f>
        <v>0</v>
      </c>
      <c r="FG37" s="225">
        <f>'Marks Entry'!FH39</f>
        <v>0</v>
      </c>
      <c r="FH37" s="223" t="str">
        <f>IF(OR('Marks Entry'!FI39="First",'Marks Entry'!FI39="Second",'Marks Entry'!FI39="Third"),'Marks Entry'!FI39,"")</f>
        <v/>
      </c>
      <c r="FI37" s="223" t="str">
        <f>'Marks Entry'!FJ39</f>
        <v/>
      </c>
      <c r="FJ37" s="540" t="str">
        <f>'Marks Entry'!FK39</f>
        <v>PROMOTED</v>
      </c>
      <c r="FK37" s="113" t="str">
        <f>'Marks Entry'!FL39</f>
        <v/>
      </c>
      <c r="FL37" s="115" t="str">
        <f>'Marks Entry'!FM39</f>
        <v/>
      </c>
      <c r="FM37" s="116" t="str">
        <f>'Marks Entry'!FO39</f>
        <v>E</v>
      </c>
      <c r="FN37" s="1426"/>
      <c r="FO37" s="563">
        <f t="shared" si="6"/>
        <v>0</v>
      </c>
      <c r="FP37" s="673">
        <f t="shared" si="7"/>
        <v>0</v>
      </c>
      <c r="FQ37" s="673">
        <f t="shared" si="8"/>
        <v>0</v>
      </c>
      <c r="FR37" s="668"/>
      <c r="FS37" s="570">
        <f t="shared" si="9"/>
        <v>0</v>
      </c>
      <c r="FT37" s="681">
        <f t="shared" si="10"/>
        <v>0</v>
      </c>
      <c r="FU37" s="681">
        <f t="shared" si="11"/>
        <v>0</v>
      </c>
      <c r="FV37" s="682"/>
      <c r="FW37" s="563">
        <f t="shared" si="12"/>
        <v>0</v>
      </c>
      <c r="FX37" s="673">
        <f t="shared" si="13"/>
        <v>0</v>
      </c>
      <c r="FY37" s="673">
        <f t="shared" si="14"/>
        <v>0</v>
      </c>
      <c r="FZ37" s="668"/>
      <c r="GA37" s="570">
        <f t="shared" si="15"/>
        <v>0</v>
      </c>
      <c r="GB37" s="681">
        <f t="shared" si="16"/>
        <v>0</v>
      </c>
      <c r="GC37" s="681">
        <f t="shared" si="17"/>
        <v>0</v>
      </c>
      <c r="GD37" s="682"/>
      <c r="GE37" s="563">
        <f t="shared" si="18"/>
        <v>0</v>
      </c>
      <c r="GF37" s="673">
        <f t="shared" si="19"/>
        <v>0</v>
      </c>
      <c r="GG37" s="673">
        <f t="shared" si="20"/>
        <v>0</v>
      </c>
      <c r="GH37" s="668"/>
      <c r="GI37" s="570">
        <f t="shared" si="21"/>
        <v>0</v>
      </c>
      <c r="GJ37" s="681">
        <f t="shared" si="22"/>
        <v>0</v>
      </c>
      <c r="GK37" s="681">
        <f t="shared" si="23"/>
        <v>0</v>
      </c>
      <c r="GL37" s="682"/>
      <c r="GM37" s="563">
        <f t="shared" si="24"/>
        <v>0</v>
      </c>
      <c r="GN37" s="564" t="str">
        <f t="shared" si="24"/>
        <v>E</v>
      </c>
      <c r="GO37" s="570">
        <f t="shared" si="25"/>
        <v>0</v>
      </c>
      <c r="GP37" s="571" t="str">
        <f t="shared" si="25"/>
        <v>E</v>
      </c>
      <c r="GQ37" s="563">
        <f t="shared" si="26"/>
        <v>0</v>
      </c>
      <c r="GR37" s="572" t="str">
        <f t="shared" si="26"/>
        <v>E</v>
      </c>
      <c r="GS37" s="1426"/>
    </row>
    <row r="38" spans="1:201" s="117" customFormat="1" ht="17.25" customHeight="1">
      <c r="A38" s="1427"/>
      <c r="B38" s="112">
        <f t="shared" si="27"/>
        <v>32</v>
      </c>
      <c r="C38" s="113">
        <f>'Marks Entry'!D40</f>
        <v>0</v>
      </c>
      <c r="D38" s="113">
        <f>'Marks Entry'!E40</f>
        <v>0</v>
      </c>
      <c r="E38" s="113">
        <f>'Marks Entry'!F40</f>
        <v>0</v>
      </c>
      <c r="F38" s="113">
        <f>'Marks Entry'!G40</f>
        <v>932</v>
      </c>
      <c r="G38" s="113">
        <f>'Marks Entry'!H40</f>
        <v>0</v>
      </c>
      <c r="H38" s="113">
        <f>'Marks Entry'!I40</f>
        <v>0</v>
      </c>
      <c r="I38" s="113">
        <f>'Marks Entry'!J40</f>
        <v>0</v>
      </c>
      <c r="J38" s="114">
        <f>'Marks Entry'!K40</f>
        <v>0</v>
      </c>
      <c r="K38" s="583">
        <f>'Marks Entry'!L40</f>
        <v>0</v>
      </c>
      <c r="L38" s="584">
        <f>'Marks Entry'!M40</f>
        <v>0</v>
      </c>
      <c r="M38" s="585">
        <f>'Marks Entry'!N40</f>
        <v>0</v>
      </c>
      <c r="N38" s="584">
        <f>'Marks Entry'!O40</f>
        <v>0</v>
      </c>
      <c r="O38" s="584">
        <f>'Marks Entry'!P40</f>
        <v>0</v>
      </c>
      <c r="P38" s="586">
        <f>'Marks Entry'!Q40</f>
        <v>0</v>
      </c>
      <c r="Q38" s="584">
        <f>'Marks Entry'!R40</f>
        <v>0</v>
      </c>
      <c r="R38" s="584">
        <f>'Marks Entry'!S40</f>
        <v>0</v>
      </c>
      <c r="S38" s="586">
        <f>'Marks Entry'!T40</f>
        <v>0</v>
      </c>
      <c r="T38" s="587">
        <f>'Marks Entry'!U40</f>
        <v>0</v>
      </c>
      <c r="U38" s="584">
        <f>'Marks Entry'!V40</f>
        <v>0</v>
      </c>
      <c r="V38" s="584">
        <f>'Marks Entry'!W40</f>
        <v>0</v>
      </c>
      <c r="W38" s="587">
        <f>'Marks Entry'!X40</f>
        <v>0</v>
      </c>
      <c r="X38" s="588">
        <f t="shared" si="0"/>
        <v>0</v>
      </c>
      <c r="Y38" s="584">
        <f>'Marks Entry'!Y40</f>
        <v>0</v>
      </c>
      <c r="Z38" s="584">
        <f>'Marks Entry'!Z40</f>
        <v>0</v>
      </c>
      <c r="AA38" s="587">
        <f>'Marks Entry'!AA40</f>
        <v>0</v>
      </c>
      <c r="AB38" s="593">
        <f>'Marks Entry'!AB40</f>
        <v>0</v>
      </c>
      <c r="AC38" s="589">
        <f>'Marks Entry'!AC40</f>
        <v>0</v>
      </c>
      <c r="AD38" s="589" t="str">
        <f>'Marks Entry'!AD40</f>
        <v>E</v>
      </c>
      <c r="AE38" s="590" t="str">
        <f>'Marks Entry'!AE40</f>
        <v>E</v>
      </c>
      <c r="AF38" s="583">
        <f>'Marks Entry'!AF40</f>
        <v>0</v>
      </c>
      <c r="AG38" s="584">
        <f>'Marks Entry'!AG40</f>
        <v>0</v>
      </c>
      <c r="AH38" s="585">
        <f>'Marks Entry'!AH40</f>
        <v>0</v>
      </c>
      <c r="AI38" s="584">
        <f>'Marks Entry'!AI40</f>
        <v>0</v>
      </c>
      <c r="AJ38" s="584">
        <f>'Marks Entry'!AJ40</f>
        <v>0</v>
      </c>
      <c r="AK38" s="586">
        <f>'Marks Entry'!AK40</f>
        <v>0</v>
      </c>
      <c r="AL38" s="584">
        <f>'Marks Entry'!AL40</f>
        <v>0</v>
      </c>
      <c r="AM38" s="584">
        <f>'Marks Entry'!AM40</f>
        <v>0</v>
      </c>
      <c r="AN38" s="586">
        <f>'Marks Entry'!AN40</f>
        <v>0</v>
      </c>
      <c r="AO38" s="587">
        <f>'Marks Entry'!AO40</f>
        <v>0</v>
      </c>
      <c r="AP38" s="584">
        <f>'Marks Entry'!AP40</f>
        <v>0</v>
      </c>
      <c r="AQ38" s="584">
        <f>'Marks Entry'!AQ40</f>
        <v>0</v>
      </c>
      <c r="AR38" s="587">
        <f>'Marks Entry'!AR40</f>
        <v>0</v>
      </c>
      <c r="AS38" s="588">
        <f t="shared" si="1"/>
        <v>0</v>
      </c>
      <c r="AT38" s="584">
        <f>'Marks Entry'!AS40</f>
        <v>0</v>
      </c>
      <c r="AU38" s="584">
        <f>'Marks Entry'!AT40</f>
        <v>0</v>
      </c>
      <c r="AV38" s="587">
        <f>'Marks Entry'!AU40</f>
        <v>0</v>
      </c>
      <c r="AW38" s="593">
        <f>'Marks Entry'!AV40</f>
        <v>0</v>
      </c>
      <c r="AX38" s="589">
        <f>'Marks Entry'!AW40</f>
        <v>0</v>
      </c>
      <c r="AY38" s="589" t="str">
        <f>'Marks Entry'!AX40</f>
        <v>E</v>
      </c>
      <c r="AZ38" s="590" t="str">
        <f>'Marks Entry'!AY40</f>
        <v>E</v>
      </c>
      <c r="BA38" s="583">
        <f>'Marks Entry'!AZ40</f>
        <v>0</v>
      </c>
      <c r="BB38" s="584">
        <f>'Marks Entry'!BA40</f>
        <v>0</v>
      </c>
      <c r="BC38" s="585">
        <f>'Marks Entry'!BB40</f>
        <v>0</v>
      </c>
      <c r="BD38" s="584">
        <f>'Marks Entry'!BC40</f>
        <v>0</v>
      </c>
      <c r="BE38" s="584">
        <f>'Marks Entry'!BD40</f>
        <v>0</v>
      </c>
      <c r="BF38" s="586">
        <f>'Marks Entry'!BE40</f>
        <v>0</v>
      </c>
      <c r="BG38" s="584">
        <f>'Marks Entry'!BF40</f>
        <v>0</v>
      </c>
      <c r="BH38" s="584">
        <f>'Marks Entry'!BG40</f>
        <v>0</v>
      </c>
      <c r="BI38" s="586">
        <f>'Marks Entry'!BH40</f>
        <v>0</v>
      </c>
      <c r="BJ38" s="587">
        <f>'Marks Entry'!BI40</f>
        <v>0</v>
      </c>
      <c r="BK38" s="584">
        <f>'Marks Entry'!BJ40</f>
        <v>0</v>
      </c>
      <c r="BL38" s="584">
        <f>'Marks Entry'!BK40</f>
        <v>0</v>
      </c>
      <c r="BM38" s="587">
        <f>'Marks Entry'!BL40</f>
        <v>0</v>
      </c>
      <c r="BN38" s="588">
        <f t="shared" si="2"/>
        <v>0</v>
      </c>
      <c r="BO38" s="584">
        <f>'Marks Entry'!BM40</f>
        <v>0</v>
      </c>
      <c r="BP38" s="584">
        <f>'Marks Entry'!BN40</f>
        <v>0</v>
      </c>
      <c r="BQ38" s="587">
        <f>'Marks Entry'!BO40</f>
        <v>0</v>
      </c>
      <c r="BR38" s="593">
        <f>'Marks Entry'!BP40</f>
        <v>0</v>
      </c>
      <c r="BS38" s="589">
        <f>'Marks Entry'!BQ40</f>
        <v>0</v>
      </c>
      <c r="BT38" s="589" t="str">
        <f>'Marks Entry'!BR40</f>
        <v>E</v>
      </c>
      <c r="BU38" s="590" t="str">
        <f>'Marks Entry'!BS40</f>
        <v>E</v>
      </c>
      <c r="BV38" s="583">
        <f>'Marks Entry'!BT40</f>
        <v>0</v>
      </c>
      <c r="BW38" s="584">
        <f>'Marks Entry'!BU40</f>
        <v>0</v>
      </c>
      <c r="BX38" s="585">
        <f>'Marks Entry'!BV40</f>
        <v>0</v>
      </c>
      <c r="BY38" s="584">
        <f>'Marks Entry'!BW40</f>
        <v>0</v>
      </c>
      <c r="BZ38" s="584">
        <f>'Marks Entry'!BX40</f>
        <v>0</v>
      </c>
      <c r="CA38" s="586">
        <f>'Marks Entry'!BY40</f>
        <v>0</v>
      </c>
      <c r="CB38" s="584">
        <f>'Marks Entry'!BZ40</f>
        <v>0</v>
      </c>
      <c r="CC38" s="584">
        <f>'Marks Entry'!CA40</f>
        <v>0</v>
      </c>
      <c r="CD38" s="586">
        <f>'Marks Entry'!CB40</f>
        <v>0</v>
      </c>
      <c r="CE38" s="587">
        <f>'Marks Entry'!CC40</f>
        <v>0</v>
      </c>
      <c r="CF38" s="584">
        <f>'Marks Entry'!CD40</f>
        <v>0</v>
      </c>
      <c r="CG38" s="584">
        <f>'Marks Entry'!CE40</f>
        <v>0</v>
      </c>
      <c r="CH38" s="587">
        <f>'Marks Entry'!CF40</f>
        <v>0</v>
      </c>
      <c r="CI38" s="588">
        <f t="shared" si="3"/>
        <v>0</v>
      </c>
      <c r="CJ38" s="584">
        <f>'Marks Entry'!CG40</f>
        <v>0</v>
      </c>
      <c r="CK38" s="584">
        <f>'Marks Entry'!CH40</f>
        <v>0</v>
      </c>
      <c r="CL38" s="587">
        <f>'Marks Entry'!CI40</f>
        <v>0</v>
      </c>
      <c r="CM38" s="593">
        <f>'Marks Entry'!CJ40</f>
        <v>0</v>
      </c>
      <c r="CN38" s="589">
        <f>'Marks Entry'!CK40</f>
        <v>0</v>
      </c>
      <c r="CO38" s="589" t="str">
        <f>'Marks Entry'!CL40</f>
        <v>E</v>
      </c>
      <c r="CP38" s="590" t="str">
        <f>'Marks Entry'!CM40</f>
        <v>E</v>
      </c>
      <c r="CQ38" s="583">
        <f>'Marks Entry'!CN40</f>
        <v>0</v>
      </c>
      <c r="CR38" s="584">
        <f>'Marks Entry'!CO40</f>
        <v>0</v>
      </c>
      <c r="CS38" s="585">
        <f>'Marks Entry'!CP40</f>
        <v>0</v>
      </c>
      <c r="CT38" s="584">
        <f>'Marks Entry'!CQ40</f>
        <v>0</v>
      </c>
      <c r="CU38" s="584">
        <f>'Marks Entry'!CR40</f>
        <v>0</v>
      </c>
      <c r="CV38" s="586">
        <f>'Marks Entry'!CS40</f>
        <v>0</v>
      </c>
      <c r="CW38" s="584">
        <f>'Marks Entry'!CT40</f>
        <v>0</v>
      </c>
      <c r="CX38" s="584">
        <f>'Marks Entry'!CU40</f>
        <v>0</v>
      </c>
      <c r="CY38" s="586">
        <f>'Marks Entry'!CV40</f>
        <v>0</v>
      </c>
      <c r="CZ38" s="587">
        <f>'Marks Entry'!CW40</f>
        <v>0</v>
      </c>
      <c r="DA38" s="584">
        <f>'Marks Entry'!CX40</f>
        <v>0</v>
      </c>
      <c r="DB38" s="584">
        <f>'Marks Entry'!CY40</f>
        <v>0</v>
      </c>
      <c r="DC38" s="587">
        <f>'Marks Entry'!CZ40</f>
        <v>0</v>
      </c>
      <c r="DD38" s="588">
        <f t="shared" si="4"/>
        <v>0</v>
      </c>
      <c r="DE38" s="584">
        <f>'Marks Entry'!DA40</f>
        <v>0</v>
      </c>
      <c r="DF38" s="584">
        <f>'Marks Entry'!DB40</f>
        <v>0</v>
      </c>
      <c r="DG38" s="587">
        <f>'Marks Entry'!DC40</f>
        <v>0</v>
      </c>
      <c r="DH38" s="593">
        <f>'Marks Entry'!DD40</f>
        <v>0</v>
      </c>
      <c r="DI38" s="589">
        <f>'Marks Entry'!DE40</f>
        <v>0</v>
      </c>
      <c r="DJ38" s="589" t="str">
        <f>'Marks Entry'!DF40</f>
        <v>E</v>
      </c>
      <c r="DK38" s="590" t="str">
        <f>'Marks Entry'!DG40</f>
        <v>E</v>
      </c>
      <c r="DL38" s="583">
        <f>'Marks Entry'!DH40</f>
        <v>0</v>
      </c>
      <c r="DM38" s="584">
        <f>'Marks Entry'!DI40</f>
        <v>0</v>
      </c>
      <c r="DN38" s="585">
        <f>'Marks Entry'!DJ40</f>
        <v>0</v>
      </c>
      <c r="DO38" s="584">
        <f>'Marks Entry'!DK40</f>
        <v>0</v>
      </c>
      <c r="DP38" s="584">
        <f>'Marks Entry'!DL40</f>
        <v>0</v>
      </c>
      <c r="DQ38" s="586">
        <f>'Marks Entry'!DM40</f>
        <v>0</v>
      </c>
      <c r="DR38" s="584">
        <f>'Marks Entry'!DN40</f>
        <v>0</v>
      </c>
      <c r="DS38" s="584">
        <f>'Marks Entry'!DO40</f>
        <v>0</v>
      </c>
      <c r="DT38" s="586">
        <f>'Marks Entry'!DP40</f>
        <v>0</v>
      </c>
      <c r="DU38" s="587">
        <f>'Marks Entry'!DQ40</f>
        <v>0</v>
      </c>
      <c r="DV38" s="584">
        <f>'Marks Entry'!DR40</f>
        <v>0</v>
      </c>
      <c r="DW38" s="584">
        <f>'Marks Entry'!DS40</f>
        <v>0</v>
      </c>
      <c r="DX38" s="587">
        <f>'Marks Entry'!DT40</f>
        <v>0</v>
      </c>
      <c r="DY38" s="588">
        <f t="shared" si="5"/>
        <v>0</v>
      </c>
      <c r="DZ38" s="584">
        <f>'Marks Entry'!DU40</f>
        <v>0</v>
      </c>
      <c r="EA38" s="584">
        <f>'Marks Entry'!DV40</f>
        <v>0</v>
      </c>
      <c r="EB38" s="587">
        <f>'Marks Entry'!DW40</f>
        <v>0</v>
      </c>
      <c r="EC38" s="593">
        <f>'Marks Entry'!DX40</f>
        <v>0</v>
      </c>
      <c r="ED38" s="589">
        <f>'Marks Entry'!DY40</f>
        <v>0</v>
      </c>
      <c r="EE38" s="589" t="str">
        <f>'Marks Entry'!DZ40</f>
        <v>E</v>
      </c>
      <c r="EF38" s="590" t="str">
        <f>'Marks Entry'!EA40</f>
        <v>E</v>
      </c>
      <c r="EG38" s="583">
        <f>'Marks Entry'!EB40</f>
        <v>0</v>
      </c>
      <c r="EH38" s="584">
        <f>'Marks Entry'!EC40</f>
        <v>0</v>
      </c>
      <c r="EI38" s="584">
        <f>'Marks Entry'!ED40</f>
        <v>0</v>
      </c>
      <c r="EJ38" s="584">
        <f>'Marks Entry'!EE40</f>
        <v>0</v>
      </c>
      <c r="EK38" s="584">
        <f>'Marks Entry'!EF40</f>
        <v>0</v>
      </c>
      <c r="EL38" s="591">
        <f>'Marks Entry'!EG40</f>
        <v>0</v>
      </c>
      <c r="EM38" s="592" t="str">
        <f>'Marks Entry'!EJ40</f>
        <v>E</v>
      </c>
      <c r="EN38" s="583">
        <f>'Marks Entry'!EK40</f>
        <v>0</v>
      </c>
      <c r="EO38" s="584">
        <f>'Marks Entry'!EL40</f>
        <v>0</v>
      </c>
      <c r="EP38" s="584">
        <f>'Marks Entry'!EM40</f>
        <v>0</v>
      </c>
      <c r="EQ38" s="584">
        <f>'Marks Entry'!EN40</f>
        <v>0</v>
      </c>
      <c r="ER38" s="584">
        <f>'Marks Entry'!EO40</f>
        <v>0</v>
      </c>
      <c r="ES38" s="587">
        <f>'Marks Entry'!EP40</f>
        <v>0</v>
      </c>
      <c r="ET38" s="592" t="str">
        <f>'Marks Entry'!ES40</f>
        <v>E</v>
      </c>
      <c r="EU38" s="583">
        <f>'Marks Entry'!ET40</f>
        <v>0</v>
      </c>
      <c r="EV38" s="584">
        <f>'Marks Entry'!EU40</f>
        <v>0</v>
      </c>
      <c r="EW38" s="584">
        <f>'Marks Entry'!EV40</f>
        <v>0</v>
      </c>
      <c r="EX38" s="584">
        <f>'Marks Entry'!EW40</f>
        <v>0</v>
      </c>
      <c r="EY38" s="584">
        <f>'Marks Entry'!EX40</f>
        <v>0</v>
      </c>
      <c r="EZ38" s="587">
        <f>'Marks Entry'!EY40</f>
        <v>0</v>
      </c>
      <c r="FA38" s="592" t="str">
        <f>'Marks Entry'!FB40</f>
        <v>E</v>
      </c>
      <c r="FB38" s="222">
        <f>'Marks Entry'!FC40</f>
        <v>0</v>
      </c>
      <c r="FC38" s="223">
        <f>'Marks Entry'!FD40</f>
        <v>0</v>
      </c>
      <c r="FD38" s="224" t="str">
        <f>'Marks Entry'!FE40</f>
        <v/>
      </c>
      <c r="FE38" s="222">
        <f>'Marks Entry'!FF40</f>
        <v>1200</v>
      </c>
      <c r="FF38" s="223">
        <f>'Marks Entry'!FG40</f>
        <v>0</v>
      </c>
      <c r="FG38" s="225">
        <f>'Marks Entry'!FH40</f>
        <v>0</v>
      </c>
      <c r="FH38" s="223" t="str">
        <f>IF(OR('Marks Entry'!FI40="First",'Marks Entry'!FI40="Second",'Marks Entry'!FI40="Third"),'Marks Entry'!FI40,"")</f>
        <v/>
      </c>
      <c r="FI38" s="223" t="str">
        <f>'Marks Entry'!FJ40</f>
        <v/>
      </c>
      <c r="FJ38" s="540" t="str">
        <f>'Marks Entry'!FK40</f>
        <v>PROMOTED</v>
      </c>
      <c r="FK38" s="113" t="str">
        <f>'Marks Entry'!FL40</f>
        <v/>
      </c>
      <c r="FL38" s="115" t="str">
        <f>'Marks Entry'!FM40</f>
        <v/>
      </c>
      <c r="FM38" s="116" t="str">
        <f>'Marks Entry'!FO40</f>
        <v>E</v>
      </c>
      <c r="FN38" s="1426"/>
      <c r="FO38" s="563">
        <f t="shared" si="6"/>
        <v>0</v>
      </c>
      <c r="FP38" s="673">
        <f t="shared" si="7"/>
        <v>0</v>
      </c>
      <c r="FQ38" s="673">
        <f t="shared" si="8"/>
        <v>0</v>
      </c>
      <c r="FR38" s="668"/>
      <c r="FS38" s="570">
        <f t="shared" si="9"/>
        <v>0</v>
      </c>
      <c r="FT38" s="681">
        <f t="shared" si="10"/>
        <v>0</v>
      </c>
      <c r="FU38" s="681">
        <f t="shared" si="11"/>
        <v>0</v>
      </c>
      <c r="FV38" s="682"/>
      <c r="FW38" s="563">
        <f t="shared" si="12"/>
        <v>0</v>
      </c>
      <c r="FX38" s="673">
        <f t="shared" si="13"/>
        <v>0</v>
      </c>
      <c r="FY38" s="673">
        <f t="shared" si="14"/>
        <v>0</v>
      </c>
      <c r="FZ38" s="668"/>
      <c r="GA38" s="570">
        <f t="shared" si="15"/>
        <v>0</v>
      </c>
      <c r="GB38" s="681">
        <f t="shared" si="16"/>
        <v>0</v>
      </c>
      <c r="GC38" s="681">
        <f t="shared" si="17"/>
        <v>0</v>
      </c>
      <c r="GD38" s="682"/>
      <c r="GE38" s="563">
        <f t="shared" si="18"/>
        <v>0</v>
      </c>
      <c r="GF38" s="673">
        <f t="shared" si="19"/>
        <v>0</v>
      </c>
      <c r="GG38" s="673">
        <f t="shared" si="20"/>
        <v>0</v>
      </c>
      <c r="GH38" s="668"/>
      <c r="GI38" s="570">
        <f t="shared" si="21"/>
        <v>0</v>
      </c>
      <c r="GJ38" s="681">
        <f t="shared" si="22"/>
        <v>0</v>
      </c>
      <c r="GK38" s="681">
        <f t="shared" si="23"/>
        <v>0</v>
      </c>
      <c r="GL38" s="682"/>
      <c r="GM38" s="563">
        <f t="shared" si="24"/>
        <v>0</v>
      </c>
      <c r="GN38" s="564" t="str">
        <f t="shared" si="24"/>
        <v>E</v>
      </c>
      <c r="GO38" s="570">
        <f t="shared" si="25"/>
        <v>0</v>
      </c>
      <c r="GP38" s="571" t="str">
        <f t="shared" si="25"/>
        <v>E</v>
      </c>
      <c r="GQ38" s="563">
        <f t="shared" si="26"/>
        <v>0</v>
      </c>
      <c r="GR38" s="572" t="str">
        <f t="shared" si="26"/>
        <v>E</v>
      </c>
      <c r="GS38" s="1426"/>
    </row>
    <row r="39" spans="1:201" s="117" customFormat="1" ht="17.25" customHeight="1">
      <c r="A39" s="1427"/>
      <c r="B39" s="112">
        <f t="shared" si="27"/>
        <v>33</v>
      </c>
      <c r="C39" s="113">
        <f>'Marks Entry'!D41</f>
        <v>0</v>
      </c>
      <c r="D39" s="113">
        <f>'Marks Entry'!E41</f>
        <v>0</v>
      </c>
      <c r="E39" s="113">
        <f>'Marks Entry'!F41</f>
        <v>0</v>
      </c>
      <c r="F39" s="113">
        <f>'Marks Entry'!G41</f>
        <v>933</v>
      </c>
      <c r="G39" s="113">
        <f>'Marks Entry'!H41</f>
        <v>0</v>
      </c>
      <c r="H39" s="113">
        <f>'Marks Entry'!I41</f>
        <v>0</v>
      </c>
      <c r="I39" s="113">
        <f>'Marks Entry'!J41</f>
        <v>0</v>
      </c>
      <c r="J39" s="114">
        <f>'Marks Entry'!K41</f>
        <v>0</v>
      </c>
      <c r="K39" s="583">
        <f>'Marks Entry'!L41</f>
        <v>0</v>
      </c>
      <c r="L39" s="584">
        <f>'Marks Entry'!M41</f>
        <v>0</v>
      </c>
      <c r="M39" s="585">
        <f>'Marks Entry'!N41</f>
        <v>0</v>
      </c>
      <c r="N39" s="584">
        <f>'Marks Entry'!O41</f>
        <v>0</v>
      </c>
      <c r="O39" s="584">
        <f>'Marks Entry'!P41</f>
        <v>0</v>
      </c>
      <c r="P39" s="586">
        <f>'Marks Entry'!Q41</f>
        <v>0</v>
      </c>
      <c r="Q39" s="584">
        <f>'Marks Entry'!R41</f>
        <v>0</v>
      </c>
      <c r="R39" s="584">
        <f>'Marks Entry'!S41</f>
        <v>0</v>
      </c>
      <c r="S39" s="586">
        <f>'Marks Entry'!T41</f>
        <v>0</v>
      </c>
      <c r="T39" s="587">
        <f>'Marks Entry'!U41</f>
        <v>0</v>
      </c>
      <c r="U39" s="584">
        <f>'Marks Entry'!V41</f>
        <v>0</v>
      </c>
      <c r="V39" s="584">
        <f>'Marks Entry'!W41</f>
        <v>0</v>
      </c>
      <c r="W39" s="587">
        <f>'Marks Entry'!X41</f>
        <v>0</v>
      </c>
      <c r="X39" s="588">
        <f t="shared" si="0"/>
        <v>0</v>
      </c>
      <c r="Y39" s="584">
        <f>'Marks Entry'!Y41</f>
        <v>0</v>
      </c>
      <c r="Z39" s="584">
        <f>'Marks Entry'!Z41</f>
        <v>0</v>
      </c>
      <c r="AA39" s="587">
        <f>'Marks Entry'!AA41</f>
        <v>0</v>
      </c>
      <c r="AB39" s="593">
        <f>'Marks Entry'!AB41</f>
        <v>0</v>
      </c>
      <c r="AC39" s="589">
        <f>'Marks Entry'!AC41</f>
        <v>0</v>
      </c>
      <c r="AD39" s="589" t="str">
        <f>'Marks Entry'!AD41</f>
        <v>E</v>
      </c>
      <c r="AE39" s="590" t="str">
        <f>'Marks Entry'!AE41</f>
        <v>E</v>
      </c>
      <c r="AF39" s="583">
        <f>'Marks Entry'!AF41</f>
        <v>0</v>
      </c>
      <c r="AG39" s="584">
        <f>'Marks Entry'!AG41</f>
        <v>0</v>
      </c>
      <c r="AH39" s="585">
        <f>'Marks Entry'!AH41</f>
        <v>0</v>
      </c>
      <c r="AI39" s="584">
        <f>'Marks Entry'!AI41</f>
        <v>0</v>
      </c>
      <c r="AJ39" s="584">
        <f>'Marks Entry'!AJ41</f>
        <v>0</v>
      </c>
      <c r="AK39" s="586">
        <f>'Marks Entry'!AK41</f>
        <v>0</v>
      </c>
      <c r="AL39" s="584">
        <f>'Marks Entry'!AL41</f>
        <v>0</v>
      </c>
      <c r="AM39" s="584">
        <f>'Marks Entry'!AM41</f>
        <v>0</v>
      </c>
      <c r="AN39" s="586">
        <f>'Marks Entry'!AN41</f>
        <v>0</v>
      </c>
      <c r="AO39" s="587">
        <f>'Marks Entry'!AO41</f>
        <v>0</v>
      </c>
      <c r="AP39" s="584">
        <f>'Marks Entry'!AP41</f>
        <v>0</v>
      </c>
      <c r="AQ39" s="584">
        <f>'Marks Entry'!AQ41</f>
        <v>0</v>
      </c>
      <c r="AR39" s="587">
        <f>'Marks Entry'!AR41</f>
        <v>0</v>
      </c>
      <c r="AS39" s="588">
        <f t="shared" si="1"/>
        <v>0</v>
      </c>
      <c r="AT39" s="584">
        <f>'Marks Entry'!AS41</f>
        <v>0</v>
      </c>
      <c r="AU39" s="584">
        <f>'Marks Entry'!AT41</f>
        <v>0</v>
      </c>
      <c r="AV39" s="587">
        <f>'Marks Entry'!AU41</f>
        <v>0</v>
      </c>
      <c r="AW39" s="593">
        <f>'Marks Entry'!AV41</f>
        <v>0</v>
      </c>
      <c r="AX39" s="589">
        <f>'Marks Entry'!AW41</f>
        <v>0</v>
      </c>
      <c r="AY39" s="589" t="str">
        <f>'Marks Entry'!AX41</f>
        <v>E</v>
      </c>
      <c r="AZ39" s="590" t="str">
        <f>'Marks Entry'!AY41</f>
        <v>E</v>
      </c>
      <c r="BA39" s="583">
        <f>'Marks Entry'!AZ41</f>
        <v>0</v>
      </c>
      <c r="BB39" s="584">
        <f>'Marks Entry'!BA41</f>
        <v>0</v>
      </c>
      <c r="BC39" s="585">
        <f>'Marks Entry'!BB41</f>
        <v>0</v>
      </c>
      <c r="BD39" s="584">
        <f>'Marks Entry'!BC41</f>
        <v>0</v>
      </c>
      <c r="BE39" s="584">
        <f>'Marks Entry'!BD41</f>
        <v>0</v>
      </c>
      <c r="BF39" s="586">
        <f>'Marks Entry'!BE41</f>
        <v>0</v>
      </c>
      <c r="BG39" s="584">
        <f>'Marks Entry'!BF41</f>
        <v>0</v>
      </c>
      <c r="BH39" s="584">
        <f>'Marks Entry'!BG41</f>
        <v>0</v>
      </c>
      <c r="BI39" s="586">
        <f>'Marks Entry'!BH41</f>
        <v>0</v>
      </c>
      <c r="BJ39" s="587">
        <f>'Marks Entry'!BI41</f>
        <v>0</v>
      </c>
      <c r="BK39" s="584">
        <f>'Marks Entry'!BJ41</f>
        <v>0</v>
      </c>
      <c r="BL39" s="584">
        <f>'Marks Entry'!BK41</f>
        <v>0</v>
      </c>
      <c r="BM39" s="587">
        <f>'Marks Entry'!BL41</f>
        <v>0</v>
      </c>
      <c r="BN39" s="588">
        <f t="shared" si="2"/>
        <v>0</v>
      </c>
      <c r="BO39" s="584">
        <f>'Marks Entry'!BM41</f>
        <v>0</v>
      </c>
      <c r="BP39" s="584">
        <f>'Marks Entry'!BN41</f>
        <v>0</v>
      </c>
      <c r="BQ39" s="587">
        <f>'Marks Entry'!BO41</f>
        <v>0</v>
      </c>
      <c r="BR39" s="593">
        <f>'Marks Entry'!BP41</f>
        <v>0</v>
      </c>
      <c r="BS39" s="589">
        <f>'Marks Entry'!BQ41</f>
        <v>0</v>
      </c>
      <c r="BT39" s="589" t="str">
        <f>'Marks Entry'!BR41</f>
        <v>E</v>
      </c>
      <c r="BU39" s="590" t="str">
        <f>'Marks Entry'!BS41</f>
        <v>E</v>
      </c>
      <c r="BV39" s="583">
        <f>'Marks Entry'!BT41</f>
        <v>0</v>
      </c>
      <c r="BW39" s="584">
        <f>'Marks Entry'!BU41</f>
        <v>0</v>
      </c>
      <c r="BX39" s="585">
        <f>'Marks Entry'!BV41</f>
        <v>0</v>
      </c>
      <c r="BY39" s="584">
        <f>'Marks Entry'!BW41</f>
        <v>0</v>
      </c>
      <c r="BZ39" s="584">
        <f>'Marks Entry'!BX41</f>
        <v>0</v>
      </c>
      <c r="CA39" s="586">
        <f>'Marks Entry'!BY41</f>
        <v>0</v>
      </c>
      <c r="CB39" s="584">
        <f>'Marks Entry'!BZ41</f>
        <v>0</v>
      </c>
      <c r="CC39" s="584">
        <f>'Marks Entry'!CA41</f>
        <v>0</v>
      </c>
      <c r="CD39" s="586">
        <f>'Marks Entry'!CB41</f>
        <v>0</v>
      </c>
      <c r="CE39" s="587">
        <f>'Marks Entry'!CC41</f>
        <v>0</v>
      </c>
      <c r="CF39" s="584">
        <f>'Marks Entry'!CD41</f>
        <v>0</v>
      </c>
      <c r="CG39" s="584">
        <f>'Marks Entry'!CE41</f>
        <v>0</v>
      </c>
      <c r="CH39" s="587">
        <f>'Marks Entry'!CF41</f>
        <v>0</v>
      </c>
      <c r="CI39" s="588">
        <f t="shared" si="3"/>
        <v>0</v>
      </c>
      <c r="CJ39" s="584">
        <f>'Marks Entry'!CG41</f>
        <v>0</v>
      </c>
      <c r="CK39" s="584">
        <f>'Marks Entry'!CH41</f>
        <v>0</v>
      </c>
      <c r="CL39" s="587">
        <f>'Marks Entry'!CI41</f>
        <v>0</v>
      </c>
      <c r="CM39" s="593">
        <f>'Marks Entry'!CJ41</f>
        <v>0</v>
      </c>
      <c r="CN39" s="589">
        <f>'Marks Entry'!CK41</f>
        <v>0</v>
      </c>
      <c r="CO39" s="589" t="str">
        <f>'Marks Entry'!CL41</f>
        <v>E</v>
      </c>
      <c r="CP39" s="590" t="str">
        <f>'Marks Entry'!CM41</f>
        <v>E</v>
      </c>
      <c r="CQ39" s="583">
        <f>'Marks Entry'!CN41</f>
        <v>0</v>
      </c>
      <c r="CR39" s="584">
        <f>'Marks Entry'!CO41</f>
        <v>0</v>
      </c>
      <c r="CS39" s="585">
        <f>'Marks Entry'!CP41</f>
        <v>0</v>
      </c>
      <c r="CT39" s="584">
        <f>'Marks Entry'!CQ41</f>
        <v>0</v>
      </c>
      <c r="CU39" s="584">
        <f>'Marks Entry'!CR41</f>
        <v>0</v>
      </c>
      <c r="CV39" s="586">
        <f>'Marks Entry'!CS41</f>
        <v>0</v>
      </c>
      <c r="CW39" s="584">
        <f>'Marks Entry'!CT41</f>
        <v>0</v>
      </c>
      <c r="CX39" s="584">
        <f>'Marks Entry'!CU41</f>
        <v>0</v>
      </c>
      <c r="CY39" s="586">
        <f>'Marks Entry'!CV41</f>
        <v>0</v>
      </c>
      <c r="CZ39" s="587">
        <f>'Marks Entry'!CW41</f>
        <v>0</v>
      </c>
      <c r="DA39" s="584">
        <f>'Marks Entry'!CX41</f>
        <v>0</v>
      </c>
      <c r="DB39" s="584">
        <f>'Marks Entry'!CY41</f>
        <v>0</v>
      </c>
      <c r="DC39" s="587">
        <f>'Marks Entry'!CZ41</f>
        <v>0</v>
      </c>
      <c r="DD39" s="588">
        <f t="shared" si="4"/>
        <v>0</v>
      </c>
      <c r="DE39" s="584">
        <f>'Marks Entry'!DA41</f>
        <v>0</v>
      </c>
      <c r="DF39" s="584">
        <f>'Marks Entry'!DB41</f>
        <v>0</v>
      </c>
      <c r="DG39" s="587">
        <f>'Marks Entry'!DC41</f>
        <v>0</v>
      </c>
      <c r="DH39" s="593">
        <f>'Marks Entry'!DD41</f>
        <v>0</v>
      </c>
      <c r="DI39" s="589">
        <f>'Marks Entry'!DE41</f>
        <v>0</v>
      </c>
      <c r="DJ39" s="589" t="str">
        <f>'Marks Entry'!DF41</f>
        <v>E</v>
      </c>
      <c r="DK39" s="590" t="str">
        <f>'Marks Entry'!DG41</f>
        <v>E</v>
      </c>
      <c r="DL39" s="583">
        <f>'Marks Entry'!DH41</f>
        <v>0</v>
      </c>
      <c r="DM39" s="584">
        <f>'Marks Entry'!DI41</f>
        <v>0</v>
      </c>
      <c r="DN39" s="585">
        <f>'Marks Entry'!DJ41</f>
        <v>0</v>
      </c>
      <c r="DO39" s="584">
        <f>'Marks Entry'!DK41</f>
        <v>0</v>
      </c>
      <c r="DP39" s="584">
        <f>'Marks Entry'!DL41</f>
        <v>0</v>
      </c>
      <c r="DQ39" s="586">
        <f>'Marks Entry'!DM41</f>
        <v>0</v>
      </c>
      <c r="DR39" s="584">
        <f>'Marks Entry'!DN41</f>
        <v>0</v>
      </c>
      <c r="DS39" s="584">
        <f>'Marks Entry'!DO41</f>
        <v>0</v>
      </c>
      <c r="DT39" s="586">
        <f>'Marks Entry'!DP41</f>
        <v>0</v>
      </c>
      <c r="DU39" s="587">
        <f>'Marks Entry'!DQ41</f>
        <v>0</v>
      </c>
      <c r="DV39" s="584">
        <f>'Marks Entry'!DR41</f>
        <v>0</v>
      </c>
      <c r="DW39" s="584">
        <f>'Marks Entry'!DS41</f>
        <v>0</v>
      </c>
      <c r="DX39" s="587">
        <f>'Marks Entry'!DT41</f>
        <v>0</v>
      </c>
      <c r="DY39" s="588">
        <f t="shared" si="5"/>
        <v>0</v>
      </c>
      <c r="DZ39" s="584">
        <f>'Marks Entry'!DU41</f>
        <v>0</v>
      </c>
      <c r="EA39" s="584">
        <f>'Marks Entry'!DV41</f>
        <v>0</v>
      </c>
      <c r="EB39" s="587">
        <f>'Marks Entry'!DW41</f>
        <v>0</v>
      </c>
      <c r="EC39" s="593">
        <f>'Marks Entry'!DX41</f>
        <v>0</v>
      </c>
      <c r="ED39" s="589">
        <f>'Marks Entry'!DY41</f>
        <v>0</v>
      </c>
      <c r="EE39" s="589" t="str">
        <f>'Marks Entry'!DZ41</f>
        <v>E</v>
      </c>
      <c r="EF39" s="590" t="str">
        <f>'Marks Entry'!EA41</f>
        <v>E</v>
      </c>
      <c r="EG39" s="583">
        <f>'Marks Entry'!EB41</f>
        <v>0</v>
      </c>
      <c r="EH39" s="584">
        <f>'Marks Entry'!EC41</f>
        <v>0</v>
      </c>
      <c r="EI39" s="584">
        <f>'Marks Entry'!ED41</f>
        <v>0</v>
      </c>
      <c r="EJ39" s="584">
        <f>'Marks Entry'!EE41</f>
        <v>0</v>
      </c>
      <c r="EK39" s="584">
        <f>'Marks Entry'!EF41</f>
        <v>0</v>
      </c>
      <c r="EL39" s="591">
        <f>'Marks Entry'!EG41</f>
        <v>0</v>
      </c>
      <c r="EM39" s="592" t="str">
        <f>'Marks Entry'!EJ41</f>
        <v>E</v>
      </c>
      <c r="EN39" s="583">
        <f>'Marks Entry'!EK41</f>
        <v>0</v>
      </c>
      <c r="EO39" s="584">
        <f>'Marks Entry'!EL41</f>
        <v>0</v>
      </c>
      <c r="EP39" s="584">
        <f>'Marks Entry'!EM41</f>
        <v>0</v>
      </c>
      <c r="EQ39" s="584">
        <f>'Marks Entry'!EN41</f>
        <v>0</v>
      </c>
      <c r="ER39" s="584">
        <f>'Marks Entry'!EO41</f>
        <v>0</v>
      </c>
      <c r="ES39" s="587">
        <f>'Marks Entry'!EP41</f>
        <v>0</v>
      </c>
      <c r="ET39" s="592" t="str">
        <f>'Marks Entry'!ES41</f>
        <v>E</v>
      </c>
      <c r="EU39" s="583">
        <f>'Marks Entry'!ET41</f>
        <v>0</v>
      </c>
      <c r="EV39" s="584">
        <f>'Marks Entry'!EU41</f>
        <v>0</v>
      </c>
      <c r="EW39" s="584">
        <f>'Marks Entry'!EV41</f>
        <v>0</v>
      </c>
      <c r="EX39" s="584">
        <f>'Marks Entry'!EW41</f>
        <v>0</v>
      </c>
      <c r="EY39" s="584">
        <f>'Marks Entry'!EX41</f>
        <v>0</v>
      </c>
      <c r="EZ39" s="587">
        <f>'Marks Entry'!EY41</f>
        <v>0</v>
      </c>
      <c r="FA39" s="592" t="str">
        <f>'Marks Entry'!FB41</f>
        <v>E</v>
      </c>
      <c r="FB39" s="222">
        <f>'Marks Entry'!FC41</f>
        <v>0</v>
      </c>
      <c r="FC39" s="223">
        <f>'Marks Entry'!FD41</f>
        <v>0</v>
      </c>
      <c r="FD39" s="224" t="str">
        <f>'Marks Entry'!FE41</f>
        <v/>
      </c>
      <c r="FE39" s="222">
        <f>'Marks Entry'!FF41</f>
        <v>1200</v>
      </c>
      <c r="FF39" s="223">
        <f>'Marks Entry'!FG41</f>
        <v>0</v>
      </c>
      <c r="FG39" s="225">
        <f>'Marks Entry'!FH41</f>
        <v>0</v>
      </c>
      <c r="FH39" s="223" t="str">
        <f>IF(OR('Marks Entry'!FI41="First",'Marks Entry'!FI41="Second",'Marks Entry'!FI41="Third"),'Marks Entry'!FI41,"")</f>
        <v/>
      </c>
      <c r="FI39" s="223" t="str">
        <f>'Marks Entry'!FJ41</f>
        <v/>
      </c>
      <c r="FJ39" s="540" t="str">
        <f>'Marks Entry'!FK41</f>
        <v>PROMOTED</v>
      </c>
      <c r="FK39" s="113" t="str">
        <f>'Marks Entry'!FL41</f>
        <v/>
      </c>
      <c r="FL39" s="115" t="str">
        <f>'Marks Entry'!FM41</f>
        <v/>
      </c>
      <c r="FM39" s="116" t="str">
        <f>'Marks Entry'!FO41</f>
        <v>E</v>
      </c>
      <c r="FN39" s="1426"/>
      <c r="FO39" s="563">
        <f t="shared" si="6"/>
        <v>0</v>
      </c>
      <c r="FP39" s="673">
        <f t="shared" si="7"/>
        <v>0</v>
      </c>
      <c r="FQ39" s="673">
        <f t="shared" si="8"/>
        <v>0</v>
      </c>
      <c r="FR39" s="668"/>
      <c r="FS39" s="570">
        <f t="shared" si="9"/>
        <v>0</v>
      </c>
      <c r="FT39" s="681">
        <f t="shared" si="10"/>
        <v>0</v>
      </c>
      <c r="FU39" s="681">
        <f t="shared" si="11"/>
        <v>0</v>
      </c>
      <c r="FV39" s="682"/>
      <c r="FW39" s="563">
        <f t="shared" si="12"/>
        <v>0</v>
      </c>
      <c r="FX39" s="673">
        <f t="shared" si="13"/>
        <v>0</v>
      </c>
      <c r="FY39" s="673">
        <f t="shared" si="14"/>
        <v>0</v>
      </c>
      <c r="FZ39" s="668"/>
      <c r="GA39" s="570">
        <f t="shared" si="15"/>
        <v>0</v>
      </c>
      <c r="GB39" s="681">
        <f t="shared" si="16"/>
        <v>0</v>
      </c>
      <c r="GC39" s="681">
        <f t="shared" si="17"/>
        <v>0</v>
      </c>
      <c r="GD39" s="682"/>
      <c r="GE39" s="563">
        <f t="shared" si="18"/>
        <v>0</v>
      </c>
      <c r="GF39" s="673">
        <f t="shared" si="19"/>
        <v>0</v>
      </c>
      <c r="GG39" s="673">
        <f t="shared" si="20"/>
        <v>0</v>
      </c>
      <c r="GH39" s="668"/>
      <c r="GI39" s="570">
        <f t="shared" si="21"/>
        <v>0</v>
      </c>
      <c r="GJ39" s="681">
        <f t="shared" si="22"/>
        <v>0</v>
      </c>
      <c r="GK39" s="681">
        <f t="shared" si="23"/>
        <v>0</v>
      </c>
      <c r="GL39" s="682"/>
      <c r="GM39" s="563">
        <f t="shared" si="24"/>
        <v>0</v>
      </c>
      <c r="GN39" s="564" t="str">
        <f t="shared" si="24"/>
        <v>E</v>
      </c>
      <c r="GO39" s="570">
        <f t="shared" si="25"/>
        <v>0</v>
      </c>
      <c r="GP39" s="571" t="str">
        <f t="shared" si="25"/>
        <v>E</v>
      </c>
      <c r="GQ39" s="563">
        <f t="shared" si="26"/>
        <v>0</v>
      </c>
      <c r="GR39" s="572" t="str">
        <f t="shared" si="26"/>
        <v>E</v>
      </c>
      <c r="GS39" s="1426"/>
    </row>
    <row r="40" spans="1:201" s="117" customFormat="1" ht="17.25" customHeight="1">
      <c r="A40" s="1427"/>
      <c r="B40" s="112">
        <f t="shared" si="27"/>
        <v>34</v>
      </c>
      <c r="C40" s="113">
        <f>'Marks Entry'!D42</f>
        <v>0</v>
      </c>
      <c r="D40" s="113">
        <f>'Marks Entry'!E42</f>
        <v>0</v>
      </c>
      <c r="E40" s="113">
        <f>'Marks Entry'!F42</f>
        <v>0</v>
      </c>
      <c r="F40" s="113">
        <f>'Marks Entry'!G42</f>
        <v>934</v>
      </c>
      <c r="G40" s="113">
        <f>'Marks Entry'!H42</f>
        <v>0</v>
      </c>
      <c r="H40" s="113">
        <f>'Marks Entry'!I42</f>
        <v>0</v>
      </c>
      <c r="I40" s="113">
        <f>'Marks Entry'!J42</f>
        <v>0</v>
      </c>
      <c r="J40" s="114">
        <f>'Marks Entry'!K42</f>
        <v>0</v>
      </c>
      <c r="K40" s="583">
        <f>'Marks Entry'!L42</f>
        <v>0</v>
      </c>
      <c r="L40" s="584">
        <f>'Marks Entry'!M42</f>
        <v>0</v>
      </c>
      <c r="M40" s="585">
        <f>'Marks Entry'!N42</f>
        <v>0</v>
      </c>
      <c r="N40" s="584">
        <f>'Marks Entry'!O42</f>
        <v>0</v>
      </c>
      <c r="O40" s="584">
        <f>'Marks Entry'!P42</f>
        <v>0</v>
      </c>
      <c r="P40" s="586">
        <f>'Marks Entry'!Q42</f>
        <v>0</v>
      </c>
      <c r="Q40" s="584">
        <f>'Marks Entry'!R42</f>
        <v>0</v>
      </c>
      <c r="R40" s="584">
        <f>'Marks Entry'!S42</f>
        <v>0</v>
      </c>
      <c r="S40" s="586">
        <f>'Marks Entry'!T42</f>
        <v>0</v>
      </c>
      <c r="T40" s="587">
        <f>'Marks Entry'!U42</f>
        <v>0</v>
      </c>
      <c r="U40" s="584">
        <f>'Marks Entry'!V42</f>
        <v>0</v>
      </c>
      <c r="V40" s="584">
        <f>'Marks Entry'!W42</f>
        <v>0</v>
      </c>
      <c r="W40" s="587">
        <f>'Marks Entry'!X42</f>
        <v>0</v>
      </c>
      <c r="X40" s="588">
        <f t="shared" si="0"/>
        <v>0</v>
      </c>
      <c r="Y40" s="584">
        <f>'Marks Entry'!Y42</f>
        <v>0</v>
      </c>
      <c r="Z40" s="584">
        <f>'Marks Entry'!Z42</f>
        <v>0</v>
      </c>
      <c r="AA40" s="587">
        <f>'Marks Entry'!AA42</f>
        <v>0</v>
      </c>
      <c r="AB40" s="593">
        <f>'Marks Entry'!AB42</f>
        <v>0</v>
      </c>
      <c r="AC40" s="589">
        <f>'Marks Entry'!AC42</f>
        <v>0</v>
      </c>
      <c r="AD40" s="589" t="str">
        <f>'Marks Entry'!AD42</f>
        <v>E</v>
      </c>
      <c r="AE40" s="590" t="str">
        <f>'Marks Entry'!AE42</f>
        <v>E</v>
      </c>
      <c r="AF40" s="583">
        <f>'Marks Entry'!AF42</f>
        <v>0</v>
      </c>
      <c r="AG40" s="584">
        <f>'Marks Entry'!AG42</f>
        <v>0</v>
      </c>
      <c r="AH40" s="585">
        <f>'Marks Entry'!AH42</f>
        <v>0</v>
      </c>
      <c r="AI40" s="584">
        <f>'Marks Entry'!AI42</f>
        <v>0</v>
      </c>
      <c r="AJ40" s="584">
        <f>'Marks Entry'!AJ42</f>
        <v>0</v>
      </c>
      <c r="AK40" s="586">
        <f>'Marks Entry'!AK42</f>
        <v>0</v>
      </c>
      <c r="AL40" s="584">
        <f>'Marks Entry'!AL42</f>
        <v>0</v>
      </c>
      <c r="AM40" s="584">
        <f>'Marks Entry'!AM42</f>
        <v>0</v>
      </c>
      <c r="AN40" s="586">
        <f>'Marks Entry'!AN42</f>
        <v>0</v>
      </c>
      <c r="AO40" s="587">
        <f>'Marks Entry'!AO42</f>
        <v>0</v>
      </c>
      <c r="AP40" s="584">
        <f>'Marks Entry'!AP42</f>
        <v>0</v>
      </c>
      <c r="AQ40" s="584">
        <f>'Marks Entry'!AQ42</f>
        <v>0</v>
      </c>
      <c r="AR40" s="587">
        <f>'Marks Entry'!AR42</f>
        <v>0</v>
      </c>
      <c r="AS40" s="588">
        <f t="shared" si="1"/>
        <v>0</v>
      </c>
      <c r="AT40" s="584">
        <f>'Marks Entry'!AS42</f>
        <v>0</v>
      </c>
      <c r="AU40" s="584">
        <f>'Marks Entry'!AT42</f>
        <v>0</v>
      </c>
      <c r="AV40" s="587">
        <f>'Marks Entry'!AU42</f>
        <v>0</v>
      </c>
      <c r="AW40" s="593">
        <f>'Marks Entry'!AV42</f>
        <v>0</v>
      </c>
      <c r="AX40" s="589">
        <f>'Marks Entry'!AW42</f>
        <v>0</v>
      </c>
      <c r="AY40" s="589" t="str">
        <f>'Marks Entry'!AX42</f>
        <v>E</v>
      </c>
      <c r="AZ40" s="590" t="str">
        <f>'Marks Entry'!AY42</f>
        <v>E</v>
      </c>
      <c r="BA40" s="583">
        <f>'Marks Entry'!AZ42</f>
        <v>0</v>
      </c>
      <c r="BB40" s="584">
        <f>'Marks Entry'!BA42</f>
        <v>0</v>
      </c>
      <c r="BC40" s="585">
        <f>'Marks Entry'!BB42</f>
        <v>0</v>
      </c>
      <c r="BD40" s="584">
        <f>'Marks Entry'!BC42</f>
        <v>0</v>
      </c>
      <c r="BE40" s="584">
        <f>'Marks Entry'!BD42</f>
        <v>0</v>
      </c>
      <c r="BF40" s="586">
        <f>'Marks Entry'!BE42</f>
        <v>0</v>
      </c>
      <c r="BG40" s="584">
        <f>'Marks Entry'!BF42</f>
        <v>0</v>
      </c>
      <c r="BH40" s="584">
        <f>'Marks Entry'!BG42</f>
        <v>0</v>
      </c>
      <c r="BI40" s="586">
        <f>'Marks Entry'!BH42</f>
        <v>0</v>
      </c>
      <c r="BJ40" s="587">
        <f>'Marks Entry'!BI42</f>
        <v>0</v>
      </c>
      <c r="BK40" s="584">
        <f>'Marks Entry'!BJ42</f>
        <v>0</v>
      </c>
      <c r="BL40" s="584">
        <f>'Marks Entry'!BK42</f>
        <v>0</v>
      </c>
      <c r="BM40" s="587">
        <f>'Marks Entry'!BL42</f>
        <v>0</v>
      </c>
      <c r="BN40" s="588">
        <f t="shared" si="2"/>
        <v>0</v>
      </c>
      <c r="BO40" s="584">
        <f>'Marks Entry'!BM42</f>
        <v>0</v>
      </c>
      <c r="BP40" s="584">
        <f>'Marks Entry'!BN42</f>
        <v>0</v>
      </c>
      <c r="BQ40" s="587">
        <f>'Marks Entry'!BO42</f>
        <v>0</v>
      </c>
      <c r="BR40" s="593">
        <f>'Marks Entry'!BP42</f>
        <v>0</v>
      </c>
      <c r="BS40" s="589">
        <f>'Marks Entry'!BQ42</f>
        <v>0</v>
      </c>
      <c r="BT40" s="589" t="str">
        <f>'Marks Entry'!BR42</f>
        <v>E</v>
      </c>
      <c r="BU40" s="590" t="str">
        <f>'Marks Entry'!BS42</f>
        <v>E</v>
      </c>
      <c r="BV40" s="583">
        <f>'Marks Entry'!BT42</f>
        <v>0</v>
      </c>
      <c r="BW40" s="584">
        <f>'Marks Entry'!BU42</f>
        <v>0</v>
      </c>
      <c r="BX40" s="585">
        <f>'Marks Entry'!BV42</f>
        <v>0</v>
      </c>
      <c r="BY40" s="584">
        <f>'Marks Entry'!BW42</f>
        <v>0</v>
      </c>
      <c r="BZ40" s="584">
        <f>'Marks Entry'!BX42</f>
        <v>0</v>
      </c>
      <c r="CA40" s="586">
        <f>'Marks Entry'!BY42</f>
        <v>0</v>
      </c>
      <c r="CB40" s="584">
        <f>'Marks Entry'!BZ42</f>
        <v>0</v>
      </c>
      <c r="CC40" s="584">
        <f>'Marks Entry'!CA42</f>
        <v>0</v>
      </c>
      <c r="CD40" s="586">
        <f>'Marks Entry'!CB42</f>
        <v>0</v>
      </c>
      <c r="CE40" s="587">
        <f>'Marks Entry'!CC42</f>
        <v>0</v>
      </c>
      <c r="CF40" s="584">
        <f>'Marks Entry'!CD42</f>
        <v>0</v>
      </c>
      <c r="CG40" s="584">
        <f>'Marks Entry'!CE42</f>
        <v>0</v>
      </c>
      <c r="CH40" s="587">
        <f>'Marks Entry'!CF42</f>
        <v>0</v>
      </c>
      <c r="CI40" s="588">
        <f t="shared" si="3"/>
        <v>0</v>
      </c>
      <c r="CJ40" s="584">
        <f>'Marks Entry'!CG42</f>
        <v>0</v>
      </c>
      <c r="CK40" s="584">
        <f>'Marks Entry'!CH42</f>
        <v>0</v>
      </c>
      <c r="CL40" s="587">
        <f>'Marks Entry'!CI42</f>
        <v>0</v>
      </c>
      <c r="CM40" s="593">
        <f>'Marks Entry'!CJ42</f>
        <v>0</v>
      </c>
      <c r="CN40" s="589">
        <f>'Marks Entry'!CK42</f>
        <v>0</v>
      </c>
      <c r="CO40" s="589" t="str">
        <f>'Marks Entry'!CL42</f>
        <v>E</v>
      </c>
      <c r="CP40" s="590" t="str">
        <f>'Marks Entry'!CM42</f>
        <v>E</v>
      </c>
      <c r="CQ40" s="583">
        <f>'Marks Entry'!CN42</f>
        <v>0</v>
      </c>
      <c r="CR40" s="584">
        <f>'Marks Entry'!CO42</f>
        <v>0</v>
      </c>
      <c r="CS40" s="585">
        <f>'Marks Entry'!CP42</f>
        <v>0</v>
      </c>
      <c r="CT40" s="584">
        <f>'Marks Entry'!CQ42</f>
        <v>0</v>
      </c>
      <c r="CU40" s="584">
        <f>'Marks Entry'!CR42</f>
        <v>0</v>
      </c>
      <c r="CV40" s="586">
        <f>'Marks Entry'!CS42</f>
        <v>0</v>
      </c>
      <c r="CW40" s="584">
        <f>'Marks Entry'!CT42</f>
        <v>0</v>
      </c>
      <c r="CX40" s="584">
        <f>'Marks Entry'!CU42</f>
        <v>0</v>
      </c>
      <c r="CY40" s="586">
        <f>'Marks Entry'!CV42</f>
        <v>0</v>
      </c>
      <c r="CZ40" s="587">
        <f>'Marks Entry'!CW42</f>
        <v>0</v>
      </c>
      <c r="DA40" s="584">
        <f>'Marks Entry'!CX42</f>
        <v>0</v>
      </c>
      <c r="DB40" s="584">
        <f>'Marks Entry'!CY42</f>
        <v>0</v>
      </c>
      <c r="DC40" s="587">
        <f>'Marks Entry'!CZ42</f>
        <v>0</v>
      </c>
      <c r="DD40" s="588">
        <f t="shared" si="4"/>
        <v>0</v>
      </c>
      <c r="DE40" s="584">
        <f>'Marks Entry'!DA42</f>
        <v>0</v>
      </c>
      <c r="DF40" s="584">
        <f>'Marks Entry'!DB42</f>
        <v>0</v>
      </c>
      <c r="DG40" s="587">
        <f>'Marks Entry'!DC42</f>
        <v>0</v>
      </c>
      <c r="DH40" s="593">
        <f>'Marks Entry'!DD42</f>
        <v>0</v>
      </c>
      <c r="DI40" s="589">
        <f>'Marks Entry'!DE42</f>
        <v>0</v>
      </c>
      <c r="DJ40" s="589" t="str">
        <f>'Marks Entry'!DF42</f>
        <v>E</v>
      </c>
      <c r="DK40" s="590" t="str">
        <f>'Marks Entry'!DG42</f>
        <v>E</v>
      </c>
      <c r="DL40" s="583">
        <f>'Marks Entry'!DH42</f>
        <v>0</v>
      </c>
      <c r="DM40" s="584">
        <f>'Marks Entry'!DI42</f>
        <v>0</v>
      </c>
      <c r="DN40" s="585">
        <f>'Marks Entry'!DJ42</f>
        <v>0</v>
      </c>
      <c r="DO40" s="584">
        <f>'Marks Entry'!DK42</f>
        <v>0</v>
      </c>
      <c r="DP40" s="584">
        <f>'Marks Entry'!DL42</f>
        <v>0</v>
      </c>
      <c r="DQ40" s="586">
        <f>'Marks Entry'!DM42</f>
        <v>0</v>
      </c>
      <c r="DR40" s="584">
        <f>'Marks Entry'!DN42</f>
        <v>0</v>
      </c>
      <c r="DS40" s="584">
        <f>'Marks Entry'!DO42</f>
        <v>0</v>
      </c>
      <c r="DT40" s="586">
        <f>'Marks Entry'!DP42</f>
        <v>0</v>
      </c>
      <c r="DU40" s="587">
        <f>'Marks Entry'!DQ42</f>
        <v>0</v>
      </c>
      <c r="DV40" s="584">
        <f>'Marks Entry'!DR42</f>
        <v>0</v>
      </c>
      <c r="DW40" s="584">
        <f>'Marks Entry'!DS42</f>
        <v>0</v>
      </c>
      <c r="DX40" s="587">
        <f>'Marks Entry'!DT42</f>
        <v>0</v>
      </c>
      <c r="DY40" s="588">
        <f t="shared" si="5"/>
        <v>0</v>
      </c>
      <c r="DZ40" s="584">
        <f>'Marks Entry'!DU42</f>
        <v>0</v>
      </c>
      <c r="EA40" s="584">
        <f>'Marks Entry'!DV42</f>
        <v>0</v>
      </c>
      <c r="EB40" s="587">
        <f>'Marks Entry'!DW42</f>
        <v>0</v>
      </c>
      <c r="EC40" s="593">
        <f>'Marks Entry'!DX42</f>
        <v>0</v>
      </c>
      <c r="ED40" s="589">
        <f>'Marks Entry'!DY42</f>
        <v>0</v>
      </c>
      <c r="EE40" s="589" t="str">
        <f>'Marks Entry'!DZ42</f>
        <v>E</v>
      </c>
      <c r="EF40" s="590" t="str">
        <f>'Marks Entry'!EA42</f>
        <v>E</v>
      </c>
      <c r="EG40" s="583">
        <f>'Marks Entry'!EB42</f>
        <v>0</v>
      </c>
      <c r="EH40" s="584">
        <f>'Marks Entry'!EC42</f>
        <v>0</v>
      </c>
      <c r="EI40" s="584">
        <f>'Marks Entry'!ED42</f>
        <v>0</v>
      </c>
      <c r="EJ40" s="584">
        <f>'Marks Entry'!EE42</f>
        <v>0</v>
      </c>
      <c r="EK40" s="584">
        <f>'Marks Entry'!EF42</f>
        <v>0</v>
      </c>
      <c r="EL40" s="591">
        <f>'Marks Entry'!EG42</f>
        <v>0</v>
      </c>
      <c r="EM40" s="592" t="str">
        <f>'Marks Entry'!EJ42</f>
        <v>E</v>
      </c>
      <c r="EN40" s="583">
        <f>'Marks Entry'!EK42</f>
        <v>0</v>
      </c>
      <c r="EO40" s="584">
        <f>'Marks Entry'!EL42</f>
        <v>0</v>
      </c>
      <c r="EP40" s="584">
        <f>'Marks Entry'!EM42</f>
        <v>0</v>
      </c>
      <c r="EQ40" s="584">
        <f>'Marks Entry'!EN42</f>
        <v>0</v>
      </c>
      <c r="ER40" s="584">
        <f>'Marks Entry'!EO42</f>
        <v>0</v>
      </c>
      <c r="ES40" s="587">
        <f>'Marks Entry'!EP42</f>
        <v>0</v>
      </c>
      <c r="ET40" s="592" t="str">
        <f>'Marks Entry'!ES42</f>
        <v>E</v>
      </c>
      <c r="EU40" s="583">
        <f>'Marks Entry'!ET42</f>
        <v>0</v>
      </c>
      <c r="EV40" s="584">
        <f>'Marks Entry'!EU42</f>
        <v>0</v>
      </c>
      <c r="EW40" s="584">
        <f>'Marks Entry'!EV42</f>
        <v>0</v>
      </c>
      <c r="EX40" s="584">
        <f>'Marks Entry'!EW42</f>
        <v>0</v>
      </c>
      <c r="EY40" s="584">
        <f>'Marks Entry'!EX42</f>
        <v>0</v>
      </c>
      <c r="EZ40" s="587">
        <f>'Marks Entry'!EY42</f>
        <v>0</v>
      </c>
      <c r="FA40" s="592" t="str">
        <f>'Marks Entry'!FB42</f>
        <v>E</v>
      </c>
      <c r="FB40" s="222">
        <f>'Marks Entry'!FC42</f>
        <v>0</v>
      </c>
      <c r="FC40" s="223">
        <f>'Marks Entry'!FD42</f>
        <v>0</v>
      </c>
      <c r="FD40" s="224" t="str">
        <f>'Marks Entry'!FE42</f>
        <v/>
      </c>
      <c r="FE40" s="222">
        <f>'Marks Entry'!FF42</f>
        <v>1200</v>
      </c>
      <c r="FF40" s="223">
        <f>'Marks Entry'!FG42</f>
        <v>0</v>
      </c>
      <c r="FG40" s="225">
        <f>'Marks Entry'!FH42</f>
        <v>0</v>
      </c>
      <c r="FH40" s="223" t="str">
        <f>IF(OR('Marks Entry'!FI42="First",'Marks Entry'!FI42="Second",'Marks Entry'!FI42="Third"),'Marks Entry'!FI42,"")</f>
        <v/>
      </c>
      <c r="FI40" s="223" t="str">
        <f>'Marks Entry'!FJ42</f>
        <v/>
      </c>
      <c r="FJ40" s="540" t="str">
        <f>'Marks Entry'!FK42</f>
        <v>PROMOTED</v>
      </c>
      <c r="FK40" s="113" t="str">
        <f>'Marks Entry'!FL42</f>
        <v/>
      </c>
      <c r="FL40" s="115" t="str">
        <f>'Marks Entry'!FM42</f>
        <v/>
      </c>
      <c r="FM40" s="116" t="str">
        <f>'Marks Entry'!FO42</f>
        <v>E</v>
      </c>
      <c r="FN40" s="1426"/>
      <c r="FO40" s="563">
        <f t="shared" si="6"/>
        <v>0</v>
      </c>
      <c r="FP40" s="673">
        <f t="shared" si="7"/>
        <v>0</v>
      </c>
      <c r="FQ40" s="673">
        <f t="shared" si="8"/>
        <v>0</v>
      </c>
      <c r="FR40" s="668"/>
      <c r="FS40" s="570">
        <f t="shared" si="9"/>
        <v>0</v>
      </c>
      <c r="FT40" s="681">
        <f t="shared" si="10"/>
        <v>0</v>
      </c>
      <c r="FU40" s="681">
        <f t="shared" si="11"/>
        <v>0</v>
      </c>
      <c r="FV40" s="682"/>
      <c r="FW40" s="563">
        <f t="shared" si="12"/>
        <v>0</v>
      </c>
      <c r="FX40" s="673">
        <f t="shared" si="13"/>
        <v>0</v>
      </c>
      <c r="FY40" s="673">
        <f t="shared" si="14"/>
        <v>0</v>
      </c>
      <c r="FZ40" s="668"/>
      <c r="GA40" s="570">
        <f t="shared" si="15"/>
        <v>0</v>
      </c>
      <c r="GB40" s="681">
        <f t="shared" si="16"/>
        <v>0</v>
      </c>
      <c r="GC40" s="681">
        <f t="shared" si="17"/>
        <v>0</v>
      </c>
      <c r="GD40" s="682"/>
      <c r="GE40" s="563">
        <f t="shared" si="18"/>
        <v>0</v>
      </c>
      <c r="GF40" s="673">
        <f t="shared" si="19"/>
        <v>0</v>
      </c>
      <c r="GG40" s="673">
        <f t="shared" si="20"/>
        <v>0</v>
      </c>
      <c r="GH40" s="668"/>
      <c r="GI40" s="570">
        <f t="shared" si="21"/>
        <v>0</v>
      </c>
      <c r="GJ40" s="681">
        <f t="shared" si="22"/>
        <v>0</v>
      </c>
      <c r="GK40" s="681">
        <f t="shared" si="23"/>
        <v>0</v>
      </c>
      <c r="GL40" s="682"/>
      <c r="GM40" s="563">
        <f t="shared" si="24"/>
        <v>0</v>
      </c>
      <c r="GN40" s="564" t="str">
        <f t="shared" si="24"/>
        <v>E</v>
      </c>
      <c r="GO40" s="570">
        <f t="shared" si="25"/>
        <v>0</v>
      </c>
      <c r="GP40" s="571" t="str">
        <f t="shared" si="25"/>
        <v>E</v>
      </c>
      <c r="GQ40" s="563">
        <f t="shared" si="26"/>
        <v>0</v>
      </c>
      <c r="GR40" s="572" t="str">
        <f t="shared" si="26"/>
        <v>E</v>
      </c>
      <c r="GS40" s="1426"/>
    </row>
    <row r="41" spans="1:201" s="117" customFormat="1" ht="17.25" customHeight="1">
      <c r="A41" s="1427"/>
      <c r="B41" s="112">
        <f t="shared" si="27"/>
        <v>35</v>
      </c>
      <c r="C41" s="113">
        <f>'Marks Entry'!D43</f>
        <v>0</v>
      </c>
      <c r="D41" s="113">
        <f>'Marks Entry'!E43</f>
        <v>0</v>
      </c>
      <c r="E41" s="113">
        <f>'Marks Entry'!F43</f>
        <v>0</v>
      </c>
      <c r="F41" s="113">
        <f>'Marks Entry'!G43</f>
        <v>935</v>
      </c>
      <c r="G41" s="113">
        <f>'Marks Entry'!H43</f>
        <v>0</v>
      </c>
      <c r="H41" s="113">
        <f>'Marks Entry'!I43</f>
        <v>0</v>
      </c>
      <c r="I41" s="113">
        <f>'Marks Entry'!J43</f>
        <v>0</v>
      </c>
      <c r="J41" s="114">
        <f>'Marks Entry'!K43</f>
        <v>0</v>
      </c>
      <c r="K41" s="583">
        <f>'Marks Entry'!L43</f>
        <v>0</v>
      </c>
      <c r="L41" s="584">
        <f>'Marks Entry'!M43</f>
        <v>0</v>
      </c>
      <c r="M41" s="585">
        <f>'Marks Entry'!N43</f>
        <v>0</v>
      </c>
      <c r="N41" s="584">
        <f>'Marks Entry'!O43</f>
        <v>0</v>
      </c>
      <c r="O41" s="584">
        <f>'Marks Entry'!P43</f>
        <v>0</v>
      </c>
      <c r="P41" s="586">
        <f>'Marks Entry'!Q43</f>
        <v>0</v>
      </c>
      <c r="Q41" s="584">
        <f>'Marks Entry'!R43</f>
        <v>0</v>
      </c>
      <c r="R41" s="584">
        <f>'Marks Entry'!S43</f>
        <v>0</v>
      </c>
      <c r="S41" s="586">
        <f>'Marks Entry'!T43</f>
        <v>0</v>
      </c>
      <c r="T41" s="587">
        <f>'Marks Entry'!U43</f>
        <v>0</v>
      </c>
      <c r="U41" s="584">
        <f>'Marks Entry'!V43</f>
        <v>0</v>
      </c>
      <c r="V41" s="584">
        <f>'Marks Entry'!W43</f>
        <v>0</v>
      </c>
      <c r="W41" s="587">
        <f>'Marks Entry'!X43</f>
        <v>0</v>
      </c>
      <c r="X41" s="588">
        <f t="shared" si="0"/>
        <v>0</v>
      </c>
      <c r="Y41" s="584">
        <f>'Marks Entry'!Y43</f>
        <v>0</v>
      </c>
      <c r="Z41" s="584">
        <f>'Marks Entry'!Z43</f>
        <v>0</v>
      </c>
      <c r="AA41" s="587">
        <f>'Marks Entry'!AA43</f>
        <v>0</v>
      </c>
      <c r="AB41" s="593">
        <f>'Marks Entry'!AB43</f>
        <v>0</v>
      </c>
      <c r="AC41" s="589">
        <f>'Marks Entry'!AC43</f>
        <v>0</v>
      </c>
      <c r="AD41" s="589" t="str">
        <f>'Marks Entry'!AD43</f>
        <v>E</v>
      </c>
      <c r="AE41" s="590" t="str">
        <f>'Marks Entry'!AE43</f>
        <v>E</v>
      </c>
      <c r="AF41" s="583">
        <f>'Marks Entry'!AF43</f>
        <v>0</v>
      </c>
      <c r="AG41" s="584">
        <f>'Marks Entry'!AG43</f>
        <v>0</v>
      </c>
      <c r="AH41" s="585">
        <f>'Marks Entry'!AH43</f>
        <v>0</v>
      </c>
      <c r="AI41" s="584">
        <f>'Marks Entry'!AI43</f>
        <v>0</v>
      </c>
      <c r="AJ41" s="584">
        <f>'Marks Entry'!AJ43</f>
        <v>0</v>
      </c>
      <c r="AK41" s="586">
        <f>'Marks Entry'!AK43</f>
        <v>0</v>
      </c>
      <c r="AL41" s="584">
        <f>'Marks Entry'!AL43</f>
        <v>0</v>
      </c>
      <c r="AM41" s="584">
        <f>'Marks Entry'!AM43</f>
        <v>0</v>
      </c>
      <c r="AN41" s="586">
        <f>'Marks Entry'!AN43</f>
        <v>0</v>
      </c>
      <c r="AO41" s="587">
        <f>'Marks Entry'!AO43</f>
        <v>0</v>
      </c>
      <c r="AP41" s="584">
        <f>'Marks Entry'!AP43</f>
        <v>0</v>
      </c>
      <c r="AQ41" s="584">
        <f>'Marks Entry'!AQ43</f>
        <v>0</v>
      </c>
      <c r="AR41" s="587">
        <f>'Marks Entry'!AR43</f>
        <v>0</v>
      </c>
      <c r="AS41" s="588">
        <f t="shared" si="1"/>
        <v>0</v>
      </c>
      <c r="AT41" s="584">
        <f>'Marks Entry'!AS43</f>
        <v>0</v>
      </c>
      <c r="AU41" s="584">
        <f>'Marks Entry'!AT43</f>
        <v>0</v>
      </c>
      <c r="AV41" s="587">
        <f>'Marks Entry'!AU43</f>
        <v>0</v>
      </c>
      <c r="AW41" s="593">
        <f>'Marks Entry'!AV43</f>
        <v>0</v>
      </c>
      <c r="AX41" s="589">
        <f>'Marks Entry'!AW43</f>
        <v>0</v>
      </c>
      <c r="AY41" s="589" t="str">
        <f>'Marks Entry'!AX43</f>
        <v>E</v>
      </c>
      <c r="AZ41" s="590" t="str">
        <f>'Marks Entry'!AY43</f>
        <v>E</v>
      </c>
      <c r="BA41" s="583">
        <f>'Marks Entry'!AZ43</f>
        <v>0</v>
      </c>
      <c r="BB41" s="584">
        <f>'Marks Entry'!BA43</f>
        <v>0</v>
      </c>
      <c r="BC41" s="585">
        <f>'Marks Entry'!BB43</f>
        <v>0</v>
      </c>
      <c r="BD41" s="584">
        <f>'Marks Entry'!BC43</f>
        <v>0</v>
      </c>
      <c r="BE41" s="584">
        <f>'Marks Entry'!BD43</f>
        <v>0</v>
      </c>
      <c r="BF41" s="586">
        <f>'Marks Entry'!BE43</f>
        <v>0</v>
      </c>
      <c r="BG41" s="584">
        <f>'Marks Entry'!BF43</f>
        <v>0</v>
      </c>
      <c r="BH41" s="584">
        <f>'Marks Entry'!BG43</f>
        <v>0</v>
      </c>
      <c r="BI41" s="586">
        <f>'Marks Entry'!BH43</f>
        <v>0</v>
      </c>
      <c r="BJ41" s="587">
        <f>'Marks Entry'!BI43</f>
        <v>0</v>
      </c>
      <c r="BK41" s="584">
        <f>'Marks Entry'!BJ43</f>
        <v>0</v>
      </c>
      <c r="BL41" s="584">
        <f>'Marks Entry'!BK43</f>
        <v>0</v>
      </c>
      <c r="BM41" s="587">
        <f>'Marks Entry'!BL43</f>
        <v>0</v>
      </c>
      <c r="BN41" s="588">
        <f t="shared" si="2"/>
        <v>0</v>
      </c>
      <c r="BO41" s="584">
        <f>'Marks Entry'!BM43</f>
        <v>0</v>
      </c>
      <c r="BP41" s="584">
        <f>'Marks Entry'!BN43</f>
        <v>0</v>
      </c>
      <c r="BQ41" s="587">
        <f>'Marks Entry'!BO43</f>
        <v>0</v>
      </c>
      <c r="BR41" s="593">
        <f>'Marks Entry'!BP43</f>
        <v>0</v>
      </c>
      <c r="BS41" s="589">
        <f>'Marks Entry'!BQ43</f>
        <v>0</v>
      </c>
      <c r="BT41" s="589" t="str">
        <f>'Marks Entry'!BR43</f>
        <v>E</v>
      </c>
      <c r="BU41" s="590" t="str">
        <f>'Marks Entry'!BS43</f>
        <v>E</v>
      </c>
      <c r="BV41" s="583">
        <f>'Marks Entry'!BT43</f>
        <v>0</v>
      </c>
      <c r="BW41" s="584">
        <f>'Marks Entry'!BU43</f>
        <v>0</v>
      </c>
      <c r="BX41" s="585">
        <f>'Marks Entry'!BV43</f>
        <v>0</v>
      </c>
      <c r="BY41" s="584">
        <f>'Marks Entry'!BW43</f>
        <v>0</v>
      </c>
      <c r="BZ41" s="584">
        <f>'Marks Entry'!BX43</f>
        <v>0</v>
      </c>
      <c r="CA41" s="586">
        <f>'Marks Entry'!BY43</f>
        <v>0</v>
      </c>
      <c r="CB41" s="584">
        <f>'Marks Entry'!BZ43</f>
        <v>0</v>
      </c>
      <c r="CC41" s="584">
        <f>'Marks Entry'!CA43</f>
        <v>0</v>
      </c>
      <c r="CD41" s="586">
        <f>'Marks Entry'!CB43</f>
        <v>0</v>
      </c>
      <c r="CE41" s="587">
        <f>'Marks Entry'!CC43</f>
        <v>0</v>
      </c>
      <c r="CF41" s="584">
        <f>'Marks Entry'!CD43</f>
        <v>0</v>
      </c>
      <c r="CG41" s="584">
        <f>'Marks Entry'!CE43</f>
        <v>0</v>
      </c>
      <c r="CH41" s="587">
        <f>'Marks Entry'!CF43</f>
        <v>0</v>
      </c>
      <c r="CI41" s="588">
        <f t="shared" si="3"/>
        <v>0</v>
      </c>
      <c r="CJ41" s="584">
        <f>'Marks Entry'!CG43</f>
        <v>0</v>
      </c>
      <c r="CK41" s="584">
        <f>'Marks Entry'!CH43</f>
        <v>0</v>
      </c>
      <c r="CL41" s="587">
        <f>'Marks Entry'!CI43</f>
        <v>0</v>
      </c>
      <c r="CM41" s="593">
        <f>'Marks Entry'!CJ43</f>
        <v>0</v>
      </c>
      <c r="CN41" s="589">
        <f>'Marks Entry'!CK43</f>
        <v>0</v>
      </c>
      <c r="CO41" s="589" t="str">
        <f>'Marks Entry'!CL43</f>
        <v>E</v>
      </c>
      <c r="CP41" s="590" t="str">
        <f>'Marks Entry'!CM43</f>
        <v>E</v>
      </c>
      <c r="CQ41" s="583">
        <f>'Marks Entry'!CN43</f>
        <v>0</v>
      </c>
      <c r="CR41" s="584">
        <f>'Marks Entry'!CO43</f>
        <v>0</v>
      </c>
      <c r="CS41" s="585">
        <f>'Marks Entry'!CP43</f>
        <v>0</v>
      </c>
      <c r="CT41" s="584">
        <f>'Marks Entry'!CQ43</f>
        <v>0</v>
      </c>
      <c r="CU41" s="584">
        <f>'Marks Entry'!CR43</f>
        <v>0</v>
      </c>
      <c r="CV41" s="586">
        <f>'Marks Entry'!CS43</f>
        <v>0</v>
      </c>
      <c r="CW41" s="584">
        <f>'Marks Entry'!CT43</f>
        <v>0</v>
      </c>
      <c r="CX41" s="584">
        <f>'Marks Entry'!CU43</f>
        <v>0</v>
      </c>
      <c r="CY41" s="586">
        <f>'Marks Entry'!CV43</f>
        <v>0</v>
      </c>
      <c r="CZ41" s="587">
        <f>'Marks Entry'!CW43</f>
        <v>0</v>
      </c>
      <c r="DA41" s="584">
        <f>'Marks Entry'!CX43</f>
        <v>0</v>
      </c>
      <c r="DB41" s="584">
        <f>'Marks Entry'!CY43</f>
        <v>0</v>
      </c>
      <c r="DC41" s="587">
        <f>'Marks Entry'!CZ43</f>
        <v>0</v>
      </c>
      <c r="DD41" s="588">
        <f t="shared" si="4"/>
        <v>0</v>
      </c>
      <c r="DE41" s="584">
        <f>'Marks Entry'!DA43</f>
        <v>0</v>
      </c>
      <c r="DF41" s="584">
        <f>'Marks Entry'!DB43</f>
        <v>0</v>
      </c>
      <c r="DG41" s="587">
        <f>'Marks Entry'!DC43</f>
        <v>0</v>
      </c>
      <c r="DH41" s="593">
        <f>'Marks Entry'!DD43</f>
        <v>0</v>
      </c>
      <c r="DI41" s="589">
        <f>'Marks Entry'!DE43</f>
        <v>0</v>
      </c>
      <c r="DJ41" s="589" t="str">
        <f>'Marks Entry'!DF43</f>
        <v>E</v>
      </c>
      <c r="DK41" s="590" t="str">
        <f>'Marks Entry'!DG43</f>
        <v>E</v>
      </c>
      <c r="DL41" s="583">
        <f>'Marks Entry'!DH43</f>
        <v>0</v>
      </c>
      <c r="DM41" s="584">
        <f>'Marks Entry'!DI43</f>
        <v>0</v>
      </c>
      <c r="DN41" s="585">
        <f>'Marks Entry'!DJ43</f>
        <v>0</v>
      </c>
      <c r="DO41" s="584">
        <f>'Marks Entry'!DK43</f>
        <v>0</v>
      </c>
      <c r="DP41" s="584">
        <f>'Marks Entry'!DL43</f>
        <v>0</v>
      </c>
      <c r="DQ41" s="586">
        <f>'Marks Entry'!DM43</f>
        <v>0</v>
      </c>
      <c r="DR41" s="584">
        <f>'Marks Entry'!DN43</f>
        <v>0</v>
      </c>
      <c r="DS41" s="584">
        <f>'Marks Entry'!DO43</f>
        <v>0</v>
      </c>
      <c r="DT41" s="586">
        <f>'Marks Entry'!DP43</f>
        <v>0</v>
      </c>
      <c r="DU41" s="587">
        <f>'Marks Entry'!DQ43</f>
        <v>0</v>
      </c>
      <c r="DV41" s="584">
        <f>'Marks Entry'!DR43</f>
        <v>0</v>
      </c>
      <c r="DW41" s="584">
        <f>'Marks Entry'!DS43</f>
        <v>0</v>
      </c>
      <c r="DX41" s="587">
        <f>'Marks Entry'!DT43</f>
        <v>0</v>
      </c>
      <c r="DY41" s="588">
        <f t="shared" si="5"/>
        <v>0</v>
      </c>
      <c r="DZ41" s="584">
        <f>'Marks Entry'!DU43</f>
        <v>0</v>
      </c>
      <c r="EA41" s="584">
        <f>'Marks Entry'!DV43</f>
        <v>0</v>
      </c>
      <c r="EB41" s="587">
        <f>'Marks Entry'!DW43</f>
        <v>0</v>
      </c>
      <c r="EC41" s="593">
        <f>'Marks Entry'!DX43</f>
        <v>0</v>
      </c>
      <c r="ED41" s="589">
        <f>'Marks Entry'!DY43</f>
        <v>0</v>
      </c>
      <c r="EE41" s="589" t="str">
        <f>'Marks Entry'!DZ43</f>
        <v>E</v>
      </c>
      <c r="EF41" s="590" t="str">
        <f>'Marks Entry'!EA43</f>
        <v>E</v>
      </c>
      <c r="EG41" s="583">
        <f>'Marks Entry'!EB43</f>
        <v>0</v>
      </c>
      <c r="EH41" s="584">
        <f>'Marks Entry'!EC43</f>
        <v>0</v>
      </c>
      <c r="EI41" s="584">
        <f>'Marks Entry'!ED43</f>
        <v>0</v>
      </c>
      <c r="EJ41" s="584">
        <f>'Marks Entry'!EE43</f>
        <v>0</v>
      </c>
      <c r="EK41" s="584">
        <f>'Marks Entry'!EF43</f>
        <v>0</v>
      </c>
      <c r="EL41" s="591">
        <f>'Marks Entry'!EG43</f>
        <v>0</v>
      </c>
      <c r="EM41" s="592" t="str">
        <f>'Marks Entry'!EJ43</f>
        <v>E</v>
      </c>
      <c r="EN41" s="583">
        <f>'Marks Entry'!EK43</f>
        <v>0</v>
      </c>
      <c r="EO41" s="584">
        <f>'Marks Entry'!EL43</f>
        <v>0</v>
      </c>
      <c r="EP41" s="584">
        <f>'Marks Entry'!EM43</f>
        <v>0</v>
      </c>
      <c r="EQ41" s="584">
        <f>'Marks Entry'!EN43</f>
        <v>0</v>
      </c>
      <c r="ER41" s="584">
        <f>'Marks Entry'!EO43</f>
        <v>0</v>
      </c>
      <c r="ES41" s="587">
        <f>'Marks Entry'!EP43</f>
        <v>0</v>
      </c>
      <c r="ET41" s="592" t="str">
        <f>'Marks Entry'!ES43</f>
        <v>E</v>
      </c>
      <c r="EU41" s="583">
        <f>'Marks Entry'!ET43</f>
        <v>0</v>
      </c>
      <c r="EV41" s="584">
        <f>'Marks Entry'!EU43</f>
        <v>0</v>
      </c>
      <c r="EW41" s="584">
        <f>'Marks Entry'!EV43</f>
        <v>0</v>
      </c>
      <c r="EX41" s="584">
        <f>'Marks Entry'!EW43</f>
        <v>0</v>
      </c>
      <c r="EY41" s="584">
        <f>'Marks Entry'!EX43</f>
        <v>0</v>
      </c>
      <c r="EZ41" s="587">
        <f>'Marks Entry'!EY43</f>
        <v>0</v>
      </c>
      <c r="FA41" s="592" t="str">
        <f>'Marks Entry'!FB43</f>
        <v>E</v>
      </c>
      <c r="FB41" s="222">
        <f>'Marks Entry'!FC43</f>
        <v>0</v>
      </c>
      <c r="FC41" s="223">
        <f>'Marks Entry'!FD43</f>
        <v>0</v>
      </c>
      <c r="FD41" s="224" t="str">
        <f>'Marks Entry'!FE43</f>
        <v/>
      </c>
      <c r="FE41" s="222">
        <f>'Marks Entry'!FF43</f>
        <v>1200</v>
      </c>
      <c r="FF41" s="223">
        <f>'Marks Entry'!FG43</f>
        <v>0</v>
      </c>
      <c r="FG41" s="225">
        <f>'Marks Entry'!FH43</f>
        <v>0</v>
      </c>
      <c r="FH41" s="223" t="str">
        <f>IF(OR('Marks Entry'!FI43="First",'Marks Entry'!FI43="Second",'Marks Entry'!FI43="Third"),'Marks Entry'!FI43,"")</f>
        <v/>
      </c>
      <c r="FI41" s="223" t="str">
        <f>'Marks Entry'!FJ43</f>
        <v/>
      </c>
      <c r="FJ41" s="540" t="str">
        <f>'Marks Entry'!FK43</f>
        <v>PROMOTED</v>
      </c>
      <c r="FK41" s="113" t="str">
        <f>'Marks Entry'!FL43</f>
        <v/>
      </c>
      <c r="FL41" s="115" t="str">
        <f>'Marks Entry'!FM43</f>
        <v/>
      </c>
      <c r="FM41" s="116" t="str">
        <f>'Marks Entry'!FO43</f>
        <v>E</v>
      </c>
      <c r="FN41" s="1426"/>
      <c r="FO41" s="563">
        <f t="shared" si="6"/>
        <v>0</v>
      </c>
      <c r="FP41" s="673">
        <f t="shared" si="7"/>
        <v>0</v>
      </c>
      <c r="FQ41" s="673">
        <f t="shared" si="8"/>
        <v>0</v>
      </c>
      <c r="FR41" s="668"/>
      <c r="FS41" s="570">
        <f t="shared" si="9"/>
        <v>0</v>
      </c>
      <c r="FT41" s="681">
        <f t="shared" si="10"/>
        <v>0</v>
      </c>
      <c r="FU41" s="681">
        <f t="shared" si="11"/>
        <v>0</v>
      </c>
      <c r="FV41" s="682"/>
      <c r="FW41" s="563">
        <f t="shared" si="12"/>
        <v>0</v>
      </c>
      <c r="FX41" s="673">
        <f t="shared" si="13"/>
        <v>0</v>
      </c>
      <c r="FY41" s="673">
        <f t="shared" si="14"/>
        <v>0</v>
      </c>
      <c r="FZ41" s="668"/>
      <c r="GA41" s="570">
        <f t="shared" si="15"/>
        <v>0</v>
      </c>
      <c r="GB41" s="681">
        <f t="shared" si="16"/>
        <v>0</v>
      </c>
      <c r="GC41" s="681">
        <f t="shared" si="17"/>
        <v>0</v>
      </c>
      <c r="GD41" s="682"/>
      <c r="GE41" s="563">
        <f t="shared" si="18"/>
        <v>0</v>
      </c>
      <c r="GF41" s="673">
        <f t="shared" si="19"/>
        <v>0</v>
      </c>
      <c r="GG41" s="673">
        <f t="shared" si="20"/>
        <v>0</v>
      </c>
      <c r="GH41" s="668"/>
      <c r="GI41" s="570">
        <f t="shared" si="21"/>
        <v>0</v>
      </c>
      <c r="GJ41" s="681">
        <f t="shared" si="22"/>
        <v>0</v>
      </c>
      <c r="GK41" s="681">
        <f t="shared" si="23"/>
        <v>0</v>
      </c>
      <c r="GL41" s="682"/>
      <c r="GM41" s="563">
        <f t="shared" si="24"/>
        <v>0</v>
      </c>
      <c r="GN41" s="564" t="str">
        <f t="shared" si="24"/>
        <v>E</v>
      </c>
      <c r="GO41" s="570">
        <f t="shared" si="25"/>
        <v>0</v>
      </c>
      <c r="GP41" s="571" t="str">
        <f t="shared" si="25"/>
        <v>E</v>
      </c>
      <c r="GQ41" s="563">
        <f t="shared" si="26"/>
        <v>0</v>
      </c>
      <c r="GR41" s="572" t="str">
        <f t="shared" si="26"/>
        <v>E</v>
      </c>
      <c r="GS41" s="1426"/>
    </row>
    <row r="42" spans="1:201" s="117" customFormat="1" ht="17.25" customHeight="1">
      <c r="A42" s="1427"/>
      <c r="B42" s="112">
        <f t="shared" si="27"/>
        <v>36</v>
      </c>
      <c r="C42" s="113">
        <f>'Marks Entry'!D44</f>
        <v>0</v>
      </c>
      <c r="D42" s="113">
        <f>'Marks Entry'!E44</f>
        <v>0</v>
      </c>
      <c r="E42" s="113">
        <f>'Marks Entry'!F44</f>
        <v>0</v>
      </c>
      <c r="F42" s="113">
        <f>'Marks Entry'!G44</f>
        <v>936</v>
      </c>
      <c r="G42" s="113">
        <f>'Marks Entry'!H44</f>
        <v>0</v>
      </c>
      <c r="H42" s="113">
        <f>'Marks Entry'!I44</f>
        <v>0</v>
      </c>
      <c r="I42" s="113">
        <f>'Marks Entry'!J44</f>
        <v>0</v>
      </c>
      <c r="J42" s="114">
        <f>'Marks Entry'!K44</f>
        <v>0</v>
      </c>
      <c r="K42" s="583">
        <f>'Marks Entry'!L44</f>
        <v>0</v>
      </c>
      <c r="L42" s="584">
        <f>'Marks Entry'!M44</f>
        <v>0</v>
      </c>
      <c r="M42" s="585">
        <f>'Marks Entry'!N44</f>
        <v>0</v>
      </c>
      <c r="N42" s="584">
        <f>'Marks Entry'!O44</f>
        <v>0</v>
      </c>
      <c r="O42" s="584">
        <f>'Marks Entry'!P44</f>
        <v>0</v>
      </c>
      <c r="P42" s="586">
        <f>'Marks Entry'!Q44</f>
        <v>0</v>
      </c>
      <c r="Q42" s="584">
        <f>'Marks Entry'!R44</f>
        <v>0</v>
      </c>
      <c r="R42" s="584">
        <f>'Marks Entry'!S44</f>
        <v>0</v>
      </c>
      <c r="S42" s="586">
        <f>'Marks Entry'!T44</f>
        <v>0</v>
      </c>
      <c r="T42" s="587">
        <f>'Marks Entry'!U44</f>
        <v>0</v>
      </c>
      <c r="U42" s="584">
        <f>'Marks Entry'!V44</f>
        <v>0</v>
      </c>
      <c r="V42" s="584">
        <f>'Marks Entry'!W44</f>
        <v>0</v>
      </c>
      <c r="W42" s="587">
        <f>'Marks Entry'!X44</f>
        <v>0</v>
      </c>
      <c r="X42" s="588">
        <f t="shared" si="0"/>
        <v>0</v>
      </c>
      <c r="Y42" s="584">
        <f>'Marks Entry'!Y44</f>
        <v>0</v>
      </c>
      <c r="Z42" s="584">
        <f>'Marks Entry'!Z44</f>
        <v>0</v>
      </c>
      <c r="AA42" s="587">
        <f>'Marks Entry'!AA44</f>
        <v>0</v>
      </c>
      <c r="AB42" s="593">
        <f>'Marks Entry'!AB44</f>
        <v>0</v>
      </c>
      <c r="AC42" s="589">
        <f>'Marks Entry'!AC44</f>
        <v>0</v>
      </c>
      <c r="AD42" s="589" t="str">
        <f>'Marks Entry'!AD44</f>
        <v>E</v>
      </c>
      <c r="AE42" s="590" t="str">
        <f>'Marks Entry'!AE44</f>
        <v>E</v>
      </c>
      <c r="AF42" s="583">
        <f>'Marks Entry'!AF44</f>
        <v>0</v>
      </c>
      <c r="AG42" s="584">
        <f>'Marks Entry'!AG44</f>
        <v>0</v>
      </c>
      <c r="AH42" s="585">
        <f>'Marks Entry'!AH44</f>
        <v>0</v>
      </c>
      <c r="AI42" s="584">
        <f>'Marks Entry'!AI44</f>
        <v>0</v>
      </c>
      <c r="AJ42" s="584">
        <f>'Marks Entry'!AJ44</f>
        <v>0</v>
      </c>
      <c r="AK42" s="586">
        <f>'Marks Entry'!AK44</f>
        <v>0</v>
      </c>
      <c r="AL42" s="584">
        <f>'Marks Entry'!AL44</f>
        <v>0</v>
      </c>
      <c r="AM42" s="584">
        <f>'Marks Entry'!AM44</f>
        <v>0</v>
      </c>
      <c r="AN42" s="586">
        <f>'Marks Entry'!AN44</f>
        <v>0</v>
      </c>
      <c r="AO42" s="587">
        <f>'Marks Entry'!AO44</f>
        <v>0</v>
      </c>
      <c r="AP42" s="584">
        <f>'Marks Entry'!AP44</f>
        <v>0</v>
      </c>
      <c r="AQ42" s="584">
        <f>'Marks Entry'!AQ44</f>
        <v>0</v>
      </c>
      <c r="AR42" s="587">
        <f>'Marks Entry'!AR44</f>
        <v>0</v>
      </c>
      <c r="AS42" s="588">
        <f t="shared" si="1"/>
        <v>0</v>
      </c>
      <c r="AT42" s="584">
        <f>'Marks Entry'!AS44</f>
        <v>0</v>
      </c>
      <c r="AU42" s="584">
        <f>'Marks Entry'!AT44</f>
        <v>0</v>
      </c>
      <c r="AV42" s="587">
        <f>'Marks Entry'!AU44</f>
        <v>0</v>
      </c>
      <c r="AW42" s="593">
        <f>'Marks Entry'!AV44</f>
        <v>0</v>
      </c>
      <c r="AX42" s="589">
        <f>'Marks Entry'!AW44</f>
        <v>0</v>
      </c>
      <c r="AY42" s="589" t="str">
        <f>'Marks Entry'!AX44</f>
        <v>E</v>
      </c>
      <c r="AZ42" s="590" t="str">
        <f>'Marks Entry'!AY44</f>
        <v>E</v>
      </c>
      <c r="BA42" s="583">
        <f>'Marks Entry'!AZ44</f>
        <v>0</v>
      </c>
      <c r="BB42" s="584">
        <f>'Marks Entry'!BA44</f>
        <v>0</v>
      </c>
      <c r="BC42" s="585">
        <f>'Marks Entry'!BB44</f>
        <v>0</v>
      </c>
      <c r="BD42" s="584">
        <f>'Marks Entry'!BC44</f>
        <v>0</v>
      </c>
      <c r="BE42" s="584">
        <f>'Marks Entry'!BD44</f>
        <v>0</v>
      </c>
      <c r="BF42" s="586">
        <f>'Marks Entry'!BE44</f>
        <v>0</v>
      </c>
      <c r="BG42" s="584">
        <f>'Marks Entry'!BF44</f>
        <v>0</v>
      </c>
      <c r="BH42" s="584">
        <f>'Marks Entry'!BG44</f>
        <v>0</v>
      </c>
      <c r="BI42" s="586">
        <f>'Marks Entry'!BH44</f>
        <v>0</v>
      </c>
      <c r="BJ42" s="587">
        <f>'Marks Entry'!BI44</f>
        <v>0</v>
      </c>
      <c r="BK42" s="584">
        <f>'Marks Entry'!BJ44</f>
        <v>0</v>
      </c>
      <c r="BL42" s="584">
        <f>'Marks Entry'!BK44</f>
        <v>0</v>
      </c>
      <c r="BM42" s="587">
        <f>'Marks Entry'!BL44</f>
        <v>0</v>
      </c>
      <c r="BN42" s="588">
        <f t="shared" si="2"/>
        <v>0</v>
      </c>
      <c r="BO42" s="584">
        <f>'Marks Entry'!BM44</f>
        <v>0</v>
      </c>
      <c r="BP42" s="584">
        <f>'Marks Entry'!BN44</f>
        <v>0</v>
      </c>
      <c r="BQ42" s="587">
        <f>'Marks Entry'!BO44</f>
        <v>0</v>
      </c>
      <c r="BR42" s="593">
        <f>'Marks Entry'!BP44</f>
        <v>0</v>
      </c>
      <c r="BS42" s="589">
        <f>'Marks Entry'!BQ44</f>
        <v>0</v>
      </c>
      <c r="BT42" s="589" t="str">
        <f>'Marks Entry'!BR44</f>
        <v>E</v>
      </c>
      <c r="BU42" s="590" t="str">
        <f>'Marks Entry'!BS44</f>
        <v>E</v>
      </c>
      <c r="BV42" s="583">
        <f>'Marks Entry'!BT44</f>
        <v>0</v>
      </c>
      <c r="BW42" s="584">
        <f>'Marks Entry'!BU44</f>
        <v>0</v>
      </c>
      <c r="BX42" s="585">
        <f>'Marks Entry'!BV44</f>
        <v>0</v>
      </c>
      <c r="BY42" s="584">
        <f>'Marks Entry'!BW44</f>
        <v>0</v>
      </c>
      <c r="BZ42" s="584">
        <f>'Marks Entry'!BX44</f>
        <v>0</v>
      </c>
      <c r="CA42" s="586">
        <f>'Marks Entry'!BY44</f>
        <v>0</v>
      </c>
      <c r="CB42" s="584">
        <f>'Marks Entry'!BZ44</f>
        <v>0</v>
      </c>
      <c r="CC42" s="584">
        <f>'Marks Entry'!CA44</f>
        <v>0</v>
      </c>
      <c r="CD42" s="586">
        <f>'Marks Entry'!CB44</f>
        <v>0</v>
      </c>
      <c r="CE42" s="587">
        <f>'Marks Entry'!CC44</f>
        <v>0</v>
      </c>
      <c r="CF42" s="584">
        <f>'Marks Entry'!CD44</f>
        <v>0</v>
      </c>
      <c r="CG42" s="584">
        <f>'Marks Entry'!CE44</f>
        <v>0</v>
      </c>
      <c r="CH42" s="587">
        <f>'Marks Entry'!CF44</f>
        <v>0</v>
      </c>
      <c r="CI42" s="588">
        <f t="shared" si="3"/>
        <v>0</v>
      </c>
      <c r="CJ42" s="584">
        <f>'Marks Entry'!CG44</f>
        <v>0</v>
      </c>
      <c r="CK42" s="584">
        <f>'Marks Entry'!CH44</f>
        <v>0</v>
      </c>
      <c r="CL42" s="587">
        <f>'Marks Entry'!CI44</f>
        <v>0</v>
      </c>
      <c r="CM42" s="593">
        <f>'Marks Entry'!CJ44</f>
        <v>0</v>
      </c>
      <c r="CN42" s="589">
        <f>'Marks Entry'!CK44</f>
        <v>0</v>
      </c>
      <c r="CO42" s="589" t="str">
        <f>'Marks Entry'!CL44</f>
        <v>E</v>
      </c>
      <c r="CP42" s="590" t="str">
        <f>'Marks Entry'!CM44</f>
        <v>E</v>
      </c>
      <c r="CQ42" s="583">
        <f>'Marks Entry'!CN44</f>
        <v>0</v>
      </c>
      <c r="CR42" s="584">
        <f>'Marks Entry'!CO44</f>
        <v>0</v>
      </c>
      <c r="CS42" s="585">
        <f>'Marks Entry'!CP44</f>
        <v>0</v>
      </c>
      <c r="CT42" s="584">
        <f>'Marks Entry'!CQ44</f>
        <v>0</v>
      </c>
      <c r="CU42" s="584">
        <f>'Marks Entry'!CR44</f>
        <v>0</v>
      </c>
      <c r="CV42" s="586">
        <f>'Marks Entry'!CS44</f>
        <v>0</v>
      </c>
      <c r="CW42" s="584">
        <f>'Marks Entry'!CT44</f>
        <v>0</v>
      </c>
      <c r="CX42" s="584">
        <f>'Marks Entry'!CU44</f>
        <v>0</v>
      </c>
      <c r="CY42" s="586">
        <f>'Marks Entry'!CV44</f>
        <v>0</v>
      </c>
      <c r="CZ42" s="587">
        <f>'Marks Entry'!CW44</f>
        <v>0</v>
      </c>
      <c r="DA42" s="584">
        <f>'Marks Entry'!CX44</f>
        <v>0</v>
      </c>
      <c r="DB42" s="584">
        <f>'Marks Entry'!CY44</f>
        <v>0</v>
      </c>
      <c r="DC42" s="587">
        <f>'Marks Entry'!CZ44</f>
        <v>0</v>
      </c>
      <c r="DD42" s="588">
        <f t="shared" si="4"/>
        <v>0</v>
      </c>
      <c r="DE42" s="584">
        <f>'Marks Entry'!DA44</f>
        <v>0</v>
      </c>
      <c r="DF42" s="584">
        <f>'Marks Entry'!DB44</f>
        <v>0</v>
      </c>
      <c r="DG42" s="587">
        <f>'Marks Entry'!DC44</f>
        <v>0</v>
      </c>
      <c r="DH42" s="593">
        <f>'Marks Entry'!DD44</f>
        <v>0</v>
      </c>
      <c r="DI42" s="589">
        <f>'Marks Entry'!DE44</f>
        <v>0</v>
      </c>
      <c r="DJ42" s="589" t="str">
        <f>'Marks Entry'!DF44</f>
        <v>E</v>
      </c>
      <c r="DK42" s="590" t="str">
        <f>'Marks Entry'!DG44</f>
        <v>E</v>
      </c>
      <c r="DL42" s="583">
        <f>'Marks Entry'!DH44</f>
        <v>0</v>
      </c>
      <c r="DM42" s="584">
        <f>'Marks Entry'!DI44</f>
        <v>0</v>
      </c>
      <c r="DN42" s="585">
        <f>'Marks Entry'!DJ44</f>
        <v>0</v>
      </c>
      <c r="DO42" s="584">
        <f>'Marks Entry'!DK44</f>
        <v>0</v>
      </c>
      <c r="DP42" s="584">
        <f>'Marks Entry'!DL44</f>
        <v>0</v>
      </c>
      <c r="DQ42" s="586">
        <f>'Marks Entry'!DM44</f>
        <v>0</v>
      </c>
      <c r="DR42" s="584">
        <f>'Marks Entry'!DN44</f>
        <v>0</v>
      </c>
      <c r="DS42" s="584">
        <f>'Marks Entry'!DO44</f>
        <v>0</v>
      </c>
      <c r="DT42" s="586">
        <f>'Marks Entry'!DP44</f>
        <v>0</v>
      </c>
      <c r="DU42" s="587">
        <f>'Marks Entry'!DQ44</f>
        <v>0</v>
      </c>
      <c r="DV42" s="584">
        <f>'Marks Entry'!DR44</f>
        <v>0</v>
      </c>
      <c r="DW42" s="584">
        <f>'Marks Entry'!DS44</f>
        <v>0</v>
      </c>
      <c r="DX42" s="587">
        <f>'Marks Entry'!DT44</f>
        <v>0</v>
      </c>
      <c r="DY42" s="588">
        <f t="shared" si="5"/>
        <v>0</v>
      </c>
      <c r="DZ42" s="584">
        <f>'Marks Entry'!DU44</f>
        <v>0</v>
      </c>
      <c r="EA42" s="584">
        <f>'Marks Entry'!DV44</f>
        <v>0</v>
      </c>
      <c r="EB42" s="587">
        <f>'Marks Entry'!DW44</f>
        <v>0</v>
      </c>
      <c r="EC42" s="593">
        <f>'Marks Entry'!DX44</f>
        <v>0</v>
      </c>
      <c r="ED42" s="589">
        <f>'Marks Entry'!DY44</f>
        <v>0</v>
      </c>
      <c r="EE42" s="589" t="str">
        <f>'Marks Entry'!DZ44</f>
        <v>E</v>
      </c>
      <c r="EF42" s="590" t="str">
        <f>'Marks Entry'!EA44</f>
        <v>E</v>
      </c>
      <c r="EG42" s="583">
        <f>'Marks Entry'!EB44</f>
        <v>0</v>
      </c>
      <c r="EH42" s="584">
        <f>'Marks Entry'!EC44</f>
        <v>0</v>
      </c>
      <c r="EI42" s="584">
        <f>'Marks Entry'!ED44</f>
        <v>0</v>
      </c>
      <c r="EJ42" s="584">
        <f>'Marks Entry'!EE44</f>
        <v>0</v>
      </c>
      <c r="EK42" s="584">
        <f>'Marks Entry'!EF44</f>
        <v>0</v>
      </c>
      <c r="EL42" s="591">
        <f>'Marks Entry'!EG44</f>
        <v>0</v>
      </c>
      <c r="EM42" s="592" t="str">
        <f>'Marks Entry'!EJ44</f>
        <v>E</v>
      </c>
      <c r="EN42" s="583">
        <f>'Marks Entry'!EK44</f>
        <v>0</v>
      </c>
      <c r="EO42" s="584">
        <f>'Marks Entry'!EL44</f>
        <v>0</v>
      </c>
      <c r="EP42" s="584">
        <f>'Marks Entry'!EM44</f>
        <v>0</v>
      </c>
      <c r="EQ42" s="584">
        <f>'Marks Entry'!EN44</f>
        <v>0</v>
      </c>
      <c r="ER42" s="584">
        <f>'Marks Entry'!EO44</f>
        <v>0</v>
      </c>
      <c r="ES42" s="587">
        <f>'Marks Entry'!EP44</f>
        <v>0</v>
      </c>
      <c r="ET42" s="592" t="str">
        <f>'Marks Entry'!ES44</f>
        <v>E</v>
      </c>
      <c r="EU42" s="583">
        <f>'Marks Entry'!ET44</f>
        <v>0</v>
      </c>
      <c r="EV42" s="584">
        <f>'Marks Entry'!EU44</f>
        <v>0</v>
      </c>
      <c r="EW42" s="584">
        <f>'Marks Entry'!EV44</f>
        <v>0</v>
      </c>
      <c r="EX42" s="584">
        <f>'Marks Entry'!EW44</f>
        <v>0</v>
      </c>
      <c r="EY42" s="584">
        <f>'Marks Entry'!EX44</f>
        <v>0</v>
      </c>
      <c r="EZ42" s="587">
        <f>'Marks Entry'!EY44</f>
        <v>0</v>
      </c>
      <c r="FA42" s="592" t="str">
        <f>'Marks Entry'!FB44</f>
        <v>E</v>
      </c>
      <c r="FB42" s="222">
        <f>'Marks Entry'!FC44</f>
        <v>0</v>
      </c>
      <c r="FC42" s="223">
        <f>'Marks Entry'!FD44</f>
        <v>0</v>
      </c>
      <c r="FD42" s="224" t="str">
        <f>'Marks Entry'!FE44</f>
        <v/>
      </c>
      <c r="FE42" s="222">
        <f>'Marks Entry'!FF44</f>
        <v>1200</v>
      </c>
      <c r="FF42" s="223">
        <f>'Marks Entry'!FG44</f>
        <v>0</v>
      </c>
      <c r="FG42" s="225">
        <f>'Marks Entry'!FH44</f>
        <v>0</v>
      </c>
      <c r="FH42" s="223" t="str">
        <f>IF(OR('Marks Entry'!FI44="First",'Marks Entry'!FI44="Second",'Marks Entry'!FI44="Third"),'Marks Entry'!FI44,"")</f>
        <v/>
      </c>
      <c r="FI42" s="223" t="str">
        <f>'Marks Entry'!FJ44</f>
        <v/>
      </c>
      <c r="FJ42" s="540" t="str">
        <f>'Marks Entry'!FK44</f>
        <v>PROMOTED</v>
      </c>
      <c r="FK42" s="113" t="str">
        <f>'Marks Entry'!FL44</f>
        <v/>
      </c>
      <c r="FL42" s="115" t="str">
        <f>'Marks Entry'!FM44</f>
        <v/>
      </c>
      <c r="FM42" s="116" t="str">
        <f>'Marks Entry'!FO44</f>
        <v>E</v>
      </c>
      <c r="FN42" s="1426"/>
      <c r="FO42" s="563">
        <f t="shared" si="6"/>
        <v>0</v>
      </c>
      <c r="FP42" s="673">
        <f t="shared" si="7"/>
        <v>0</v>
      </c>
      <c r="FQ42" s="673">
        <f t="shared" si="8"/>
        <v>0</v>
      </c>
      <c r="FR42" s="668"/>
      <c r="FS42" s="570">
        <f t="shared" si="9"/>
        <v>0</v>
      </c>
      <c r="FT42" s="681">
        <f t="shared" si="10"/>
        <v>0</v>
      </c>
      <c r="FU42" s="681">
        <f t="shared" si="11"/>
        <v>0</v>
      </c>
      <c r="FV42" s="682"/>
      <c r="FW42" s="563">
        <f t="shared" si="12"/>
        <v>0</v>
      </c>
      <c r="FX42" s="673">
        <f t="shared" si="13"/>
        <v>0</v>
      </c>
      <c r="FY42" s="673">
        <f t="shared" si="14"/>
        <v>0</v>
      </c>
      <c r="FZ42" s="668"/>
      <c r="GA42" s="570">
        <f t="shared" si="15"/>
        <v>0</v>
      </c>
      <c r="GB42" s="681">
        <f t="shared" si="16"/>
        <v>0</v>
      </c>
      <c r="GC42" s="681">
        <f t="shared" si="17"/>
        <v>0</v>
      </c>
      <c r="GD42" s="682"/>
      <c r="GE42" s="563">
        <f t="shared" si="18"/>
        <v>0</v>
      </c>
      <c r="GF42" s="673">
        <f t="shared" si="19"/>
        <v>0</v>
      </c>
      <c r="GG42" s="673">
        <f t="shared" si="20"/>
        <v>0</v>
      </c>
      <c r="GH42" s="668"/>
      <c r="GI42" s="570">
        <f t="shared" si="21"/>
        <v>0</v>
      </c>
      <c r="GJ42" s="681">
        <f t="shared" si="22"/>
        <v>0</v>
      </c>
      <c r="GK42" s="681">
        <f t="shared" si="23"/>
        <v>0</v>
      </c>
      <c r="GL42" s="682"/>
      <c r="GM42" s="563">
        <f t="shared" si="24"/>
        <v>0</v>
      </c>
      <c r="GN42" s="564" t="str">
        <f t="shared" si="24"/>
        <v>E</v>
      </c>
      <c r="GO42" s="570">
        <f t="shared" si="25"/>
        <v>0</v>
      </c>
      <c r="GP42" s="571" t="str">
        <f t="shared" si="25"/>
        <v>E</v>
      </c>
      <c r="GQ42" s="563">
        <f t="shared" si="26"/>
        <v>0</v>
      </c>
      <c r="GR42" s="572" t="str">
        <f t="shared" si="26"/>
        <v>E</v>
      </c>
      <c r="GS42" s="1426"/>
    </row>
    <row r="43" spans="1:201" s="117" customFormat="1" ht="17.25" customHeight="1">
      <c r="A43" s="1427"/>
      <c r="B43" s="112">
        <f t="shared" si="27"/>
        <v>37</v>
      </c>
      <c r="C43" s="113">
        <f>'Marks Entry'!D45</f>
        <v>0</v>
      </c>
      <c r="D43" s="113">
        <f>'Marks Entry'!E45</f>
        <v>0</v>
      </c>
      <c r="E43" s="113">
        <f>'Marks Entry'!F45</f>
        <v>0</v>
      </c>
      <c r="F43" s="113">
        <f>'Marks Entry'!G45</f>
        <v>937</v>
      </c>
      <c r="G43" s="113">
        <f>'Marks Entry'!H45</f>
        <v>0</v>
      </c>
      <c r="H43" s="113">
        <f>'Marks Entry'!I45</f>
        <v>0</v>
      </c>
      <c r="I43" s="113">
        <f>'Marks Entry'!J45</f>
        <v>0</v>
      </c>
      <c r="J43" s="114">
        <f>'Marks Entry'!K45</f>
        <v>0</v>
      </c>
      <c r="K43" s="583">
        <f>'Marks Entry'!L45</f>
        <v>0</v>
      </c>
      <c r="L43" s="584">
        <f>'Marks Entry'!M45</f>
        <v>0</v>
      </c>
      <c r="M43" s="585">
        <f>'Marks Entry'!N45</f>
        <v>0</v>
      </c>
      <c r="N43" s="584">
        <f>'Marks Entry'!O45</f>
        <v>0</v>
      </c>
      <c r="O43" s="584">
        <f>'Marks Entry'!P45</f>
        <v>0</v>
      </c>
      <c r="P43" s="586">
        <f>'Marks Entry'!Q45</f>
        <v>0</v>
      </c>
      <c r="Q43" s="584">
        <f>'Marks Entry'!R45</f>
        <v>0</v>
      </c>
      <c r="R43" s="584">
        <f>'Marks Entry'!S45</f>
        <v>0</v>
      </c>
      <c r="S43" s="586">
        <f>'Marks Entry'!T45</f>
        <v>0</v>
      </c>
      <c r="T43" s="587">
        <f>'Marks Entry'!U45</f>
        <v>0</v>
      </c>
      <c r="U43" s="584">
        <f>'Marks Entry'!V45</f>
        <v>0</v>
      </c>
      <c r="V43" s="584">
        <f>'Marks Entry'!W45</f>
        <v>0</v>
      </c>
      <c r="W43" s="587">
        <f>'Marks Entry'!X45</f>
        <v>0</v>
      </c>
      <c r="X43" s="588">
        <f t="shared" si="0"/>
        <v>0</v>
      </c>
      <c r="Y43" s="584">
        <f>'Marks Entry'!Y45</f>
        <v>0</v>
      </c>
      <c r="Z43" s="584">
        <f>'Marks Entry'!Z45</f>
        <v>0</v>
      </c>
      <c r="AA43" s="587">
        <f>'Marks Entry'!AA45</f>
        <v>0</v>
      </c>
      <c r="AB43" s="593">
        <f>'Marks Entry'!AB45</f>
        <v>0</v>
      </c>
      <c r="AC43" s="589">
        <f>'Marks Entry'!AC45</f>
        <v>0</v>
      </c>
      <c r="AD43" s="589" t="str">
        <f>'Marks Entry'!AD45</f>
        <v>E</v>
      </c>
      <c r="AE43" s="590" t="str">
        <f>'Marks Entry'!AE45</f>
        <v>E</v>
      </c>
      <c r="AF43" s="583">
        <f>'Marks Entry'!AF45</f>
        <v>0</v>
      </c>
      <c r="AG43" s="584">
        <f>'Marks Entry'!AG45</f>
        <v>0</v>
      </c>
      <c r="AH43" s="585">
        <f>'Marks Entry'!AH45</f>
        <v>0</v>
      </c>
      <c r="AI43" s="584">
        <f>'Marks Entry'!AI45</f>
        <v>0</v>
      </c>
      <c r="AJ43" s="584">
        <f>'Marks Entry'!AJ45</f>
        <v>0</v>
      </c>
      <c r="AK43" s="586">
        <f>'Marks Entry'!AK45</f>
        <v>0</v>
      </c>
      <c r="AL43" s="584">
        <f>'Marks Entry'!AL45</f>
        <v>0</v>
      </c>
      <c r="AM43" s="584">
        <f>'Marks Entry'!AM45</f>
        <v>0</v>
      </c>
      <c r="AN43" s="586">
        <f>'Marks Entry'!AN45</f>
        <v>0</v>
      </c>
      <c r="AO43" s="587">
        <f>'Marks Entry'!AO45</f>
        <v>0</v>
      </c>
      <c r="AP43" s="584">
        <f>'Marks Entry'!AP45</f>
        <v>0</v>
      </c>
      <c r="AQ43" s="584">
        <f>'Marks Entry'!AQ45</f>
        <v>0</v>
      </c>
      <c r="AR43" s="587">
        <f>'Marks Entry'!AR45</f>
        <v>0</v>
      </c>
      <c r="AS43" s="588">
        <f t="shared" si="1"/>
        <v>0</v>
      </c>
      <c r="AT43" s="584">
        <f>'Marks Entry'!AS45</f>
        <v>0</v>
      </c>
      <c r="AU43" s="584">
        <f>'Marks Entry'!AT45</f>
        <v>0</v>
      </c>
      <c r="AV43" s="587">
        <f>'Marks Entry'!AU45</f>
        <v>0</v>
      </c>
      <c r="AW43" s="593">
        <f>'Marks Entry'!AV45</f>
        <v>0</v>
      </c>
      <c r="AX43" s="589">
        <f>'Marks Entry'!AW45</f>
        <v>0</v>
      </c>
      <c r="AY43" s="589" t="str">
        <f>'Marks Entry'!AX45</f>
        <v>E</v>
      </c>
      <c r="AZ43" s="590" t="str">
        <f>'Marks Entry'!AY45</f>
        <v>E</v>
      </c>
      <c r="BA43" s="583">
        <f>'Marks Entry'!AZ45</f>
        <v>0</v>
      </c>
      <c r="BB43" s="584">
        <f>'Marks Entry'!BA45</f>
        <v>0</v>
      </c>
      <c r="BC43" s="585">
        <f>'Marks Entry'!BB45</f>
        <v>0</v>
      </c>
      <c r="BD43" s="584">
        <f>'Marks Entry'!BC45</f>
        <v>0</v>
      </c>
      <c r="BE43" s="584">
        <f>'Marks Entry'!BD45</f>
        <v>0</v>
      </c>
      <c r="BF43" s="586">
        <f>'Marks Entry'!BE45</f>
        <v>0</v>
      </c>
      <c r="BG43" s="584">
        <f>'Marks Entry'!BF45</f>
        <v>0</v>
      </c>
      <c r="BH43" s="584">
        <f>'Marks Entry'!BG45</f>
        <v>0</v>
      </c>
      <c r="BI43" s="586">
        <f>'Marks Entry'!BH45</f>
        <v>0</v>
      </c>
      <c r="BJ43" s="587">
        <f>'Marks Entry'!BI45</f>
        <v>0</v>
      </c>
      <c r="BK43" s="584">
        <f>'Marks Entry'!BJ45</f>
        <v>0</v>
      </c>
      <c r="BL43" s="584">
        <f>'Marks Entry'!BK45</f>
        <v>0</v>
      </c>
      <c r="BM43" s="587">
        <f>'Marks Entry'!BL45</f>
        <v>0</v>
      </c>
      <c r="BN43" s="588">
        <f t="shared" si="2"/>
        <v>0</v>
      </c>
      <c r="BO43" s="584">
        <f>'Marks Entry'!BM45</f>
        <v>0</v>
      </c>
      <c r="BP43" s="584">
        <f>'Marks Entry'!BN45</f>
        <v>0</v>
      </c>
      <c r="BQ43" s="587">
        <f>'Marks Entry'!BO45</f>
        <v>0</v>
      </c>
      <c r="BR43" s="593">
        <f>'Marks Entry'!BP45</f>
        <v>0</v>
      </c>
      <c r="BS43" s="589">
        <f>'Marks Entry'!BQ45</f>
        <v>0</v>
      </c>
      <c r="BT43" s="589" t="str">
        <f>'Marks Entry'!BR45</f>
        <v>E</v>
      </c>
      <c r="BU43" s="590" t="str">
        <f>'Marks Entry'!BS45</f>
        <v>E</v>
      </c>
      <c r="BV43" s="583">
        <f>'Marks Entry'!BT45</f>
        <v>0</v>
      </c>
      <c r="BW43" s="584">
        <f>'Marks Entry'!BU45</f>
        <v>0</v>
      </c>
      <c r="BX43" s="585">
        <f>'Marks Entry'!BV45</f>
        <v>0</v>
      </c>
      <c r="BY43" s="584">
        <f>'Marks Entry'!BW45</f>
        <v>0</v>
      </c>
      <c r="BZ43" s="584">
        <f>'Marks Entry'!BX45</f>
        <v>0</v>
      </c>
      <c r="CA43" s="586">
        <f>'Marks Entry'!BY45</f>
        <v>0</v>
      </c>
      <c r="CB43" s="584">
        <f>'Marks Entry'!BZ45</f>
        <v>0</v>
      </c>
      <c r="CC43" s="584">
        <f>'Marks Entry'!CA45</f>
        <v>0</v>
      </c>
      <c r="CD43" s="586">
        <f>'Marks Entry'!CB45</f>
        <v>0</v>
      </c>
      <c r="CE43" s="587">
        <f>'Marks Entry'!CC45</f>
        <v>0</v>
      </c>
      <c r="CF43" s="584">
        <f>'Marks Entry'!CD45</f>
        <v>0</v>
      </c>
      <c r="CG43" s="584">
        <f>'Marks Entry'!CE45</f>
        <v>0</v>
      </c>
      <c r="CH43" s="587">
        <f>'Marks Entry'!CF45</f>
        <v>0</v>
      </c>
      <c r="CI43" s="588">
        <f t="shared" si="3"/>
        <v>0</v>
      </c>
      <c r="CJ43" s="584">
        <f>'Marks Entry'!CG45</f>
        <v>0</v>
      </c>
      <c r="CK43" s="584">
        <f>'Marks Entry'!CH45</f>
        <v>0</v>
      </c>
      <c r="CL43" s="587">
        <f>'Marks Entry'!CI45</f>
        <v>0</v>
      </c>
      <c r="CM43" s="593">
        <f>'Marks Entry'!CJ45</f>
        <v>0</v>
      </c>
      <c r="CN43" s="589">
        <f>'Marks Entry'!CK45</f>
        <v>0</v>
      </c>
      <c r="CO43" s="589" t="str">
        <f>'Marks Entry'!CL45</f>
        <v>E</v>
      </c>
      <c r="CP43" s="590" t="str">
        <f>'Marks Entry'!CM45</f>
        <v>E</v>
      </c>
      <c r="CQ43" s="583">
        <f>'Marks Entry'!CN45</f>
        <v>0</v>
      </c>
      <c r="CR43" s="584">
        <f>'Marks Entry'!CO45</f>
        <v>0</v>
      </c>
      <c r="CS43" s="585">
        <f>'Marks Entry'!CP45</f>
        <v>0</v>
      </c>
      <c r="CT43" s="584">
        <f>'Marks Entry'!CQ45</f>
        <v>0</v>
      </c>
      <c r="CU43" s="584">
        <f>'Marks Entry'!CR45</f>
        <v>0</v>
      </c>
      <c r="CV43" s="586">
        <f>'Marks Entry'!CS45</f>
        <v>0</v>
      </c>
      <c r="CW43" s="584">
        <f>'Marks Entry'!CT45</f>
        <v>0</v>
      </c>
      <c r="CX43" s="584">
        <f>'Marks Entry'!CU45</f>
        <v>0</v>
      </c>
      <c r="CY43" s="586">
        <f>'Marks Entry'!CV45</f>
        <v>0</v>
      </c>
      <c r="CZ43" s="587">
        <f>'Marks Entry'!CW45</f>
        <v>0</v>
      </c>
      <c r="DA43" s="584">
        <f>'Marks Entry'!CX45</f>
        <v>0</v>
      </c>
      <c r="DB43" s="584">
        <f>'Marks Entry'!CY45</f>
        <v>0</v>
      </c>
      <c r="DC43" s="587">
        <f>'Marks Entry'!CZ45</f>
        <v>0</v>
      </c>
      <c r="DD43" s="588">
        <f t="shared" si="4"/>
        <v>0</v>
      </c>
      <c r="DE43" s="584">
        <f>'Marks Entry'!DA45</f>
        <v>0</v>
      </c>
      <c r="DF43" s="584">
        <f>'Marks Entry'!DB45</f>
        <v>0</v>
      </c>
      <c r="DG43" s="587">
        <f>'Marks Entry'!DC45</f>
        <v>0</v>
      </c>
      <c r="DH43" s="593">
        <f>'Marks Entry'!DD45</f>
        <v>0</v>
      </c>
      <c r="DI43" s="589">
        <f>'Marks Entry'!DE45</f>
        <v>0</v>
      </c>
      <c r="DJ43" s="589" t="str">
        <f>'Marks Entry'!DF45</f>
        <v>E</v>
      </c>
      <c r="DK43" s="590" t="str">
        <f>'Marks Entry'!DG45</f>
        <v>E</v>
      </c>
      <c r="DL43" s="583">
        <f>'Marks Entry'!DH45</f>
        <v>0</v>
      </c>
      <c r="DM43" s="584">
        <f>'Marks Entry'!DI45</f>
        <v>0</v>
      </c>
      <c r="DN43" s="585">
        <f>'Marks Entry'!DJ45</f>
        <v>0</v>
      </c>
      <c r="DO43" s="584">
        <f>'Marks Entry'!DK45</f>
        <v>0</v>
      </c>
      <c r="DP43" s="584">
        <f>'Marks Entry'!DL45</f>
        <v>0</v>
      </c>
      <c r="DQ43" s="586">
        <f>'Marks Entry'!DM45</f>
        <v>0</v>
      </c>
      <c r="DR43" s="584">
        <f>'Marks Entry'!DN45</f>
        <v>0</v>
      </c>
      <c r="DS43" s="584">
        <f>'Marks Entry'!DO45</f>
        <v>0</v>
      </c>
      <c r="DT43" s="586">
        <f>'Marks Entry'!DP45</f>
        <v>0</v>
      </c>
      <c r="DU43" s="587">
        <f>'Marks Entry'!DQ45</f>
        <v>0</v>
      </c>
      <c r="DV43" s="584">
        <f>'Marks Entry'!DR45</f>
        <v>0</v>
      </c>
      <c r="DW43" s="584">
        <f>'Marks Entry'!DS45</f>
        <v>0</v>
      </c>
      <c r="DX43" s="587">
        <f>'Marks Entry'!DT45</f>
        <v>0</v>
      </c>
      <c r="DY43" s="588">
        <f t="shared" si="5"/>
        <v>0</v>
      </c>
      <c r="DZ43" s="584">
        <f>'Marks Entry'!DU45</f>
        <v>0</v>
      </c>
      <c r="EA43" s="584">
        <f>'Marks Entry'!DV45</f>
        <v>0</v>
      </c>
      <c r="EB43" s="587">
        <f>'Marks Entry'!DW45</f>
        <v>0</v>
      </c>
      <c r="EC43" s="593">
        <f>'Marks Entry'!DX45</f>
        <v>0</v>
      </c>
      <c r="ED43" s="589">
        <f>'Marks Entry'!DY45</f>
        <v>0</v>
      </c>
      <c r="EE43" s="589" t="str">
        <f>'Marks Entry'!DZ45</f>
        <v>E</v>
      </c>
      <c r="EF43" s="590" t="str">
        <f>'Marks Entry'!EA45</f>
        <v>E</v>
      </c>
      <c r="EG43" s="583">
        <f>'Marks Entry'!EB45</f>
        <v>0</v>
      </c>
      <c r="EH43" s="584">
        <f>'Marks Entry'!EC45</f>
        <v>0</v>
      </c>
      <c r="EI43" s="584">
        <f>'Marks Entry'!ED45</f>
        <v>0</v>
      </c>
      <c r="EJ43" s="584">
        <f>'Marks Entry'!EE45</f>
        <v>0</v>
      </c>
      <c r="EK43" s="584">
        <f>'Marks Entry'!EF45</f>
        <v>0</v>
      </c>
      <c r="EL43" s="591">
        <f>'Marks Entry'!EG45</f>
        <v>0</v>
      </c>
      <c r="EM43" s="592" t="str">
        <f>'Marks Entry'!EJ45</f>
        <v>E</v>
      </c>
      <c r="EN43" s="583">
        <f>'Marks Entry'!EK45</f>
        <v>0</v>
      </c>
      <c r="EO43" s="584">
        <f>'Marks Entry'!EL45</f>
        <v>0</v>
      </c>
      <c r="EP43" s="584">
        <f>'Marks Entry'!EM45</f>
        <v>0</v>
      </c>
      <c r="EQ43" s="584">
        <f>'Marks Entry'!EN45</f>
        <v>0</v>
      </c>
      <c r="ER43" s="584">
        <f>'Marks Entry'!EO45</f>
        <v>0</v>
      </c>
      <c r="ES43" s="587">
        <f>'Marks Entry'!EP45</f>
        <v>0</v>
      </c>
      <c r="ET43" s="592" t="str">
        <f>'Marks Entry'!ES45</f>
        <v>E</v>
      </c>
      <c r="EU43" s="583">
        <f>'Marks Entry'!ET45</f>
        <v>0</v>
      </c>
      <c r="EV43" s="584">
        <f>'Marks Entry'!EU45</f>
        <v>0</v>
      </c>
      <c r="EW43" s="584">
        <f>'Marks Entry'!EV45</f>
        <v>0</v>
      </c>
      <c r="EX43" s="584">
        <f>'Marks Entry'!EW45</f>
        <v>0</v>
      </c>
      <c r="EY43" s="584">
        <f>'Marks Entry'!EX45</f>
        <v>0</v>
      </c>
      <c r="EZ43" s="587">
        <f>'Marks Entry'!EY45</f>
        <v>0</v>
      </c>
      <c r="FA43" s="592" t="str">
        <f>'Marks Entry'!FB45</f>
        <v>E</v>
      </c>
      <c r="FB43" s="222">
        <f>'Marks Entry'!FC45</f>
        <v>0</v>
      </c>
      <c r="FC43" s="223">
        <f>'Marks Entry'!FD45</f>
        <v>0</v>
      </c>
      <c r="FD43" s="224" t="str">
        <f>'Marks Entry'!FE45</f>
        <v/>
      </c>
      <c r="FE43" s="222">
        <f>'Marks Entry'!FF45</f>
        <v>1200</v>
      </c>
      <c r="FF43" s="223">
        <f>'Marks Entry'!FG45</f>
        <v>0</v>
      </c>
      <c r="FG43" s="225">
        <f>'Marks Entry'!FH45</f>
        <v>0</v>
      </c>
      <c r="FH43" s="223" t="str">
        <f>IF(OR('Marks Entry'!FI45="First",'Marks Entry'!FI45="Second",'Marks Entry'!FI45="Third"),'Marks Entry'!FI45,"")</f>
        <v/>
      </c>
      <c r="FI43" s="223" t="str">
        <f>'Marks Entry'!FJ45</f>
        <v/>
      </c>
      <c r="FJ43" s="540" t="str">
        <f>'Marks Entry'!FK45</f>
        <v>PROMOTED</v>
      </c>
      <c r="FK43" s="113" t="str">
        <f>'Marks Entry'!FL45</f>
        <v/>
      </c>
      <c r="FL43" s="115" t="str">
        <f>'Marks Entry'!FM45</f>
        <v/>
      </c>
      <c r="FM43" s="116" t="str">
        <f>'Marks Entry'!FO45</f>
        <v>E</v>
      </c>
      <c r="FN43" s="1426"/>
      <c r="FO43" s="563">
        <f t="shared" si="6"/>
        <v>0</v>
      </c>
      <c r="FP43" s="673">
        <f t="shared" si="7"/>
        <v>0</v>
      </c>
      <c r="FQ43" s="673">
        <f t="shared" si="8"/>
        <v>0</v>
      </c>
      <c r="FR43" s="668"/>
      <c r="FS43" s="570">
        <f t="shared" si="9"/>
        <v>0</v>
      </c>
      <c r="FT43" s="681">
        <f t="shared" si="10"/>
        <v>0</v>
      </c>
      <c r="FU43" s="681">
        <f t="shared" si="11"/>
        <v>0</v>
      </c>
      <c r="FV43" s="682"/>
      <c r="FW43" s="563">
        <f t="shared" si="12"/>
        <v>0</v>
      </c>
      <c r="FX43" s="673">
        <f t="shared" si="13"/>
        <v>0</v>
      </c>
      <c r="FY43" s="673">
        <f t="shared" si="14"/>
        <v>0</v>
      </c>
      <c r="FZ43" s="668"/>
      <c r="GA43" s="570">
        <f t="shared" si="15"/>
        <v>0</v>
      </c>
      <c r="GB43" s="681">
        <f t="shared" si="16"/>
        <v>0</v>
      </c>
      <c r="GC43" s="681">
        <f t="shared" si="17"/>
        <v>0</v>
      </c>
      <c r="GD43" s="682"/>
      <c r="GE43" s="563">
        <f t="shared" si="18"/>
        <v>0</v>
      </c>
      <c r="GF43" s="673">
        <f t="shared" si="19"/>
        <v>0</v>
      </c>
      <c r="GG43" s="673">
        <f t="shared" si="20"/>
        <v>0</v>
      </c>
      <c r="GH43" s="668"/>
      <c r="GI43" s="570">
        <f t="shared" si="21"/>
        <v>0</v>
      </c>
      <c r="GJ43" s="681">
        <f t="shared" si="22"/>
        <v>0</v>
      </c>
      <c r="GK43" s="681">
        <f t="shared" si="23"/>
        <v>0</v>
      </c>
      <c r="GL43" s="682"/>
      <c r="GM43" s="563">
        <f t="shared" si="24"/>
        <v>0</v>
      </c>
      <c r="GN43" s="564" t="str">
        <f t="shared" si="24"/>
        <v>E</v>
      </c>
      <c r="GO43" s="570">
        <f t="shared" si="25"/>
        <v>0</v>
      </c>
      <c r="GP43" s="571" t="str">
        <f t="shared" si="25"/>
        <v>E</v>
      </c>
      <c r="GQ43" s="563">
        <f t="shared" si="26"/>
        <v>0</v>
      </c>
      <c r="GR43" s="572" t="str">
        <f t="shared" si="26"/>
        <v>E</v>
      </c>
      <c r="GS43" s="1426"/>
    </row>
    <row r="44" spans="1:201" s="117" customFormat="1" ht="17.25" customHeight="1">
      <c r="A44" s="1427"/>
      <c r="B44" s="112">
        <f t="shared" si="27"/>
        <v>38</v>
      </c>
      <c r="C44" s="113">
        <f>'Marks Entry'!D46</f>
        <v>0</v>
      </c>
      <c r="D44" s="113">
        <f>'Marks Entry'!E46</f>
        <v>0</v>
      </c>
      <c r="E44" s="113">
        <f>'Marks Entry'!F46</f>
        <v>0</v>
      </c>
      <c r="F44" s="113">
        <f>'Marks Entry'!G46</f>
        <v>938</v>
      </c>
      <c r="G44" s="113">
        <f>'Marks Entry'!H46</f>
        <v>0</v>
      </c>
      <c r="H44" s="113">
        <f>'Marks Entry'!I46</f>
        <v>0</v>
      </c>
      <c r="I44" s="113">
        <f>'Marks Entry'!J46</f>
        <v>0</v>
      </c>
      <c r="J44" s="114">
        <f>'Marks Entry'!K46</f>
        <v>0</v>
      </c>
      <c r="K44" s="583">
        <f>'Marks Entry'!L46</f>
        <v>0</v>
      </c>
      <c r="L44" s="584">
        <f>'Marks Entry'!M46</f>
        <v>0</v>
      </c>
      <c r="M44" s="585">
        <f>'Marks Entry'!N46</f>
        <v>0</v>
      </c>
      <c r="N44" s="584">
        <f>'Marks Entry'!O46</f>
        <v>0</v>
      </c>
      <c r="O44" s="584">
        <f>'Marks Entry'!P46</f>
        <v>0</v>
      </c>
      <c r="P44" s="586">
        <f>'Marks Entry'!Q46</f>
        <v>0</v>
      </c>
      <c r="Q44" s="584">
        <f>'Marks Entry'!R46</f>
        <v>0</v>
      </c>
      <c r="R44" s="584">
        <f>'Marks Entry'!S46</f>
        <v>0</v>
      </c>
      <c r="S44" s="586">
        <f>'Marks Entry'!T46</f>
        <v>0</v>
      </c>
      <c r="T44" s="587">
        <f>'Marks Entry'!U46</f>
        <v>0</v>
      </c>
      <c r="U44" s="584">
        <f>'Marks Entry'!V46</f>
        <v>0</v>
      </c>
      <c r="V44" s="584">
        <f>'Marks Entry'!W46</f>
        <v>0</v>
      </c>
      <c r="W44" s="587">
        <f>'Marks Entry'!X46</f>
        <v>0</v>
      </c>
      <c r="X44" s="588">
        <f t="shared" si="0"/>
        <v>0</v>
      </c>
      <c r="Y44" s="584">
        <f>'Marks Entry'!Y46</f>
        <v>0</v>
      </c>
      <c r="Z44" s="584">
        <f>'Marks Entry'!Z46</f>
        <v>0</v>
      </c>
      <c r="AA44" s="587">
        <f>'Marks Entry'!AA46</f>
        <v>0</v>
      </c>
      <c r="AB44" s="593">
        <f>'Marks Entry'!AB46</f>
        <v>0</v>
      </c>
      <c r="AC44" s="589">
        <f>'Marks Entry'!AC46</f>
        <v>0</v>
      </c>
      <c r="AD44" s="589" t="str">
        <f>'Marks Entry'!AD46</f>
        <v>E</v>
      </c>
      <c r="AE44" s="590" t="str">
        <f>'Marks Entry'!AE46</f>
        <v>E</v>
      </c>
      <c r="AF44" s="583">
        <f>'Marks Entry'!AF46</f>
        <v>0</v>
      </c>
      <c r="AG44" s="584">
        <f>'Marks Entry'!AG46</f>
        <v>0</v>
      </c>
      <c r="AH44" s="585">
        <f>'Marks Entry'!AH46</f>
        <v>0</v>
      </c>
      <c r="AI44" s="584">
        <f>'Marks Entry'!AI46</f>
        <v>0</v>
      </c>
      <c r="AJ44" s="584">
        <f>'Marks Entry'!AJ46</f>
        <v>0</v>
      </c>
      <c r="AK44" s="586">
        <f>'Marks Entry'!AK46</f>
        <v>0</v>
      </c>
      <c r="AL44" s="584">
        <f>'Marks Entry'!AL46</f>
        <v>0</v>
      </c>
      <c r="AM44" s="584">
        <f>'Marks Entry'!AM46</f>
        <v>0</v>
      </c>
      <c r="AN44" s="586">
        <f>'Marks Entry'!AN46</f>
        <v>0</v>
      </c>
      <c r="AO44" s="587">
        <f>'Marks Entry'!AO46</f>
        <v>0</v>
      </c>
      <c r="AP44" s="584">
        <f>'Marks Entry'!AP46</f>
        <v>0</v>
      </c>
      <c r="AQ44" s="584">
        <f>'Marks Entry'!AQ46</f>
        <v>0</v>
      </c>
      <c r="AR44" s="587">
        <f>'Marks Entry'!AR46</f>
        <v>0</v>
      </c>
      <c r="AS44" s="588">
        <f t="shared" si="1"/>
        <v>0</v>
      </c>
      <c r="AT44" s="584">
        <f>'Marks Entry'!AS46</f>
        <v>0</v>
      </c>
      <c r="AU44" s="584">
        <f>'Marks Entry'!AT46</f>
        <v>0</v>
      </c>
      <c r="AV44" s="587">
        <f>'Marks Entry'!AU46</f>
        <v>0</v>
      </c>
      <c r="AW44" s="593">
        <f>'Marks Entry'!AV46</f>
        <v>0</v>
      </c>
      <c r="AX44" s="589">
        <f>'Marks Entry'!AW46</f>
        <v>0</v>
      </c>
      <c r="AY44" s="589" t="str">
        <f>'Marks Entry'!AX46</f>
        <v>E</v>
      </c>
      <c r="AZ44" s="590" t="str">
        <f>'Marks Entry'!AY46</f>
        <v>E</v>
      </c>
      <c r="BA44" s="583">
        <f>'Marks Entry'!AZ46</f>
        <v>0</v>
      </c>
      <c r="BB44" s="584">
        <f>'Marks Entry'!BA46</f>
        <v>0</v>
      </c>
      <c r="BC44" s="585">
        <f>'Marks Entry'!BB46</f>
        <v>0</v>
      </c>
      <c r="BD44" s="584">
        <f>'Marks Entry'!BC46</f>
        <v>0</v>
      </c>
      <c r="BE44" s="584">
        <f>'Marks Entry'!BD46</f>
        <v>0</v>
      </c>
      <c r="BF44" s="586">
        <f>'Marks Entry'!BE46</f>
        <v>0</v>
      </c>
      <c r="BG44" s="584">
        <f>'Marks Entry'!BF46</f>
        <v>0</v>
      </c>
      <c r="BH44" s="584">
        <f>'Marks Entry'!BG46</f>
        <v>0</v>
      </c>
      <c r="BI44" s="586">
        <f>'Marks Entry'!BH46</f>
        <v>0</v>
      </c>
      <c r="BJ44" s="587">
        <f>'Marks Entry'!BI46</f>
        <v>0</v>
      </c>
      <c r="BK44" s="584">
        <f>'Marks Entry'!BJ46</f>
        <v>0</v>
      </c>
      <c r="BL44" s="584">
        <f>'Marks Entry'!BK46</f>
        <v>0</v>
      </c>
      <c r="BM44" s="587">
        <f>'Marks Entry'!BL46</f>
        <v>0</v>
      </c>
      <c r="BN44" s="588">
        <f t="shared" si="2"/>
        <v>0</v>
      </c>
      <c r="BO44" s="584">
        <f>'Marks Entry'!BM46</f>
        <v>0</v>
      </c>
      <c r="BP44" s="584">
        <f>'Marks Entry'!BN46</f>
        <v>0</v>
      </c>
      <c r="BQ44" s="587">
        <f>'Marks Entry'!BO46</f>
        <v>0</v>
      </c>
      <c r="BR44" s="593">
        <f>'Marks Entry'!BP46</f>
        <v>0</v>
      </c>
      <c r="BS44" s="589">
        <f>'Marks Entry'!BQ46</f>
        <v>0</v>
      </c>
      <c r="BT44" s="589" t="str">
        <f>'Marks Entry'!BR46</f>
        <v>E</v>
      </c>
      <c r="BU44" s="590" t="str">
        <f>'Marks Entry'!BS46</f>
        <v>E</v>
      </c>
      <c r="BV44" s="583">
        <f>'Marks Entry'!BT46</f>
        <v>0</v>
      </c>
      <c r="BW44" s="584">
        <f>'Marks Entry'!BU46</f>
        <v>0</v>
      </c>
      <c r="BX44" s="585">
        <f>'Marks Entry'!BV46</f>
        <v>0</v>
      </c>
      <c r="BY44" s="584">
        <f>'Marks Entry'!BW46</f>
        <v>0</v>
      </c>
      <c r="BZ44" s="584">
        <f>'Marks Entry'!BX46</f>
        <v>0</v>
      </c>
      <c r="CA44" s="586">
        <f>'Marks Entry'!BY46</f>
        <v>0</v>
      </c>
      <c r="CB44" s="584">
        <f>'Marks Entry'!BZ46</f>
        <v>0</v>
      </c>
      <c r="CC44" s="584">
        <f>'Marks Entry'!CA46</f>
        <v>0</v>
      </c>
      <c r="CD44" s="586">
        <f>'Marks Entry'!CB46</f>
        <v>0</v>
      </c>
      <c r="CE44" s="587">
        <f>'Marks Entry'!CC46</f>
        <v>0</v>
      </c>
      <c r="CF44" s="584">
        <f>'Marks Entry'!CD46</f>
        <v>0</v>
      </c>
      <c r="CG44" s="584">
        <f>'Marks Entry'!CE46</f>
        <v>0</v>
      </c>
      <c r="CH44" s="587">
        <f>'Marks Entry'!CF46</f>
        <v>0</v>
      </c>
      <c r="CI44" s="588">
        <f t="shared" si="3"/>
        <v>0</v>
      </c>
      <c r="CJ44" s="584">
        <f>'Marks Entry'!CG46</f>
        <v>0</v>
      </c>
      <c r="CK44" s="584">
        <f>'Marks Entry'!CH46</f>
        <v>0</v>
      </c>
      <c r="CL44" s="587">
        <f>'Marks Entry'!CI46</f>
        <v>0</v>
      </c>
      <c r="CM44" s="593">
        <f>'Marks Entry'!CJ46</f>
        <v>0</v>
      </c>
      <c r="CN44" s="589">
        <f>'Marks Entry'!CK46</f>
        <v>0</v>
      </c>
      <c r="CO44" s="589" t="str">
        <f>'Marks Entry'!CL46</f>
        <v>E</v>
      </c>
      <c r="CP44" s="590" t="str">
        <f>'Marks Entry'!CM46</f>
        <v>E</v>
      </c>
      <c r="CQ44" s="583">
        <f>'Marks Entry'!CN46</f>
        <v>0</v>
      </c>
      <c r="CR44" s="584">
        <f>'Marks Entry'!CO46</f>
        <v>0</v>
      </c>
      <c r="CS44" s="585">
        <f>'Marks Entry'!CP46</f>
        <v>0</v>
      </c>
      <c r="CT44" s="584">
        <f>'Marks Entry'!CQ46</f>
        <v>0</v>
      </c>
      <c r="CU44" s="584">
        <f>'Marks Entry'!CR46</f>
        <v>0</v>
      </c>
      <c r="CV44" s="586">
        <f>'Marks Entry'!CS46</f>
        <v>0</v>
      </c>
      <c r="CW44" s="584">
        <f>'Marks Entry'!CT46</f>
        <v>0</v>
      </c>
      <c r="CX44" s="584">
        <f>'Marks Entry'!CU46</f>
        <v>0</v>
      </c>
      <c r="CY44" s="586">
        <f>'Marks Entry'!CV46</f>
        <v>0</v>
      </c>
      <c r="CZ44" s="587">
        <f>'Marks Entry'!CW46</f>
        <v>0</v>
      </c>
      <c r="DA44" s="584">
        <f>'Marks Entry'!CX46</f>
        <v>0</v>
      </c>
      <c r="DB44" s="584">
        <f>'Marks Entry'!CY46</f>
        <v>0</v>
      </c>
      <c r="DC44" s="587">
        <f>'Marks Entry'!CZ46</f>
        <v>0</v>
      </c>
      <c r="DD44" s="588">
        <f t="shared" si="4"/>
        <v>0</v>
      </c>
      <c r="DE44" s="584">
        <f>'Marks Entry'!DA46</f>
        <v>0</v>
      </c>
      <c r="DF44" s="584">
        <f>'Marks Entry'!DB46</f>
        <v>0</v>
      </c>
      <c r="DG44" s="587">
        <f>'Marks Entry'!DC46</f>
        <v>0</v>
      </c>
      <c r="DH44" s="593">
        <f>'Marks Entry'!DD46</f>
        <v>0</v>
      </c>
      <c r="DI44" s="589">
        <f>'Marks Entry'!DE46</f>
        <v>0</v>
      </c>
      <c r="DJ44" s="589" t="str">
        <f>'Marks Entry'!DF46</f>
        <v>E</v>
      </c>
      <c r="DK44" s="590" t="str">
        <f>'Marks Entry'!DG46</f>
        <v>E</v>
      </c>
      <c r="DL44" s="583">
        <f>'Marks Entry'!DH46</f>
        <v>0</v>
      </c>
      <c r="DM44" s="584">
        <f>'Marks Entry'!DI46</f>
        <v>0</v>
      </c>
      <c r="DN44" s="585">
        <f>'Marks Entry'!DJ46</f>
        <v>0</v>
      </c>
      <c r="DO44" s="584">
        <f>'Marks Entry'!DK46</f>
        <v>0</v>
      </c>
      <c r="DP44" s="584">
        <f>'Marks Entry'!DL46</f>
        <v>0</v>
      </c>
      <c r="DQ44" s="586">
        <f>'Marks Entry'!DM46</f>
        <v>0</v>
      </c>
      <c r="DR44" s="584">
        <f>'Marks Entry'!DN46</f>
        <v>0</v>
      </c>
      <c r="DS44" s="584">
        <f>'Marks Entry'!DO46</f>
        <v>0</v>
      </c>
      <c r="DT44" s="586">
        <f>'Marks Entry'!DP46</f>
        <v>0</v>
      </c>
      <c r="DU44" s="587">
        <f>'Marks Entry'!DQ46</f>
        <v>0</v>
      </c>
      <c r="DV44" s="584">
        <f>'Marks Entry'!DR46</f>
        <v>0</v>
      </c>
      <c r="DW44" s="584">
        <f>'Marks Entry'!DS46</f>
        <v>0</v>
      </c>
      <c r="DX44" s="587">
        <f>'Marks Entry'!DT46</f>
        <v>0</v>
      </c>
      <c r="DY44" s="588">
        <f t="shared" si="5"/>
        <v>0</v>
      </c>
      <c r="DZ44" s="584">
        <f>'Marks Entry'!DU46</f>
        <v>0</v>
      </c>
      <c r="EA44" s="584">
        <f>'Marks Entry'!DV46</f>
        <v>0</v>
      </c>
      <c r="EB44" s="587">
        <f>'Marks Entry'!DW46</f>
        <v>0</v>
      </c>
      <c r="EC44" s="593">
        <f>'Marks Entry'!DX46</f>
        <v>0</v>
      </c>
      <c r="ED44" s="589">
        <f>'Marks Entry'!DY46</f>
        <v>0</v>
      </c>
      <c r="EE44" s="589" t="str">
        <f>'Marks Entry'!DZ46</f>
        <v>E</v>
      </c>
      <c r="EF44" s="590" t="str">
        <f>'Marks Entry'!EA46</f>
        <v>E</v>
      </c>
      <c r="EG44" s="583">
        <f>'Marks Entry'!EB46</f>
        <v>0</v>
      </c>
      <c r="EH44" s="584">
        <f>'Marks Entry'!EC46</f>
        <v>0</v>
      </c>
      <c r="EI44" s="584">
        <f>'Marks Entry'!ED46</f>
        <v>0</v>
      </c>
      <c r="EJ44" s="584">
        <f>'Marks Entry'!EE46</f>
        <v>0</v>
      </c>
      <c r="EK44" s="584">
        <f>'Marks Entry'!EF46</f>
        <v>0</v>
      </c>
      <c r="EL44" s="591">
        <f>'Marks Entry'!EG46</f>
        <v>0</v>
      </c>
      <c r="EM44" s="592" t="str">
        <f>'Marks Entry'!EJ46</f>
        <v>E</v>
      </c>
      <c r="EN44" s="583">
        <f>'Marks Entry'!EK46</f>
        <v>0</v>
      </c>
      <c r="EO44" s="584">
        <f>'Marks Entry'!EL46</f>
        <v>0</v>
      </c>
      <c r="EP44" s="584">
        <f>'Marks Entry'!EM46</f>
        <v>0</v>
      </c>
      <c r="EQ44" s="584">
        <f>'Marks Entry'!EN46</f>
        <v>0</v>
      </c>
      <c r="ER44" s="584">
        <f>'Marks Entry'!EO46</f>
        <v>0</v>
      </c>
      <c r="ES44" s="587">
        <f>'Marks Entry'!EP46</f>
        <v>0</v>
      </c>
      <c r="ET44" s="592" t="str">
        <f>'Marks Entry'!ES46</f>
        <v>E</v>
      </c>
      <c r="EU44" s="583">
        <f>'Marks Entry'!ET46</f>
        <v>0</v>
      </c>
      <c r="EV44" s="584">
        <f>'Marks Entry'!EU46</f>
        <v>0</v>
      </c>
      <c r="EW44" s="584">
        <f>'Marks Entry'!EV46</f>
        <v>0</v>
      </c>
      <c r="EX44" s="584">
        <f>'Marks Entry'!EW46</f>
        <v>0</v>
      </c>
      <c r="EY44" s="584">
        <f>'Marks Entry'!EX46</f>
        <v>0</v>
      </c>
      <c r="EZ44" s="587">
        <f>'Marks Entry'!EY46</f>
        <v>0</v>
      </c>
      <c r="FA44" s="592" t="str">
        <f>'Marks Entry'!FB46</f>
        <v>E</v>
      </c>
      <c r="FB44" s="222">
        <f>'Marks Entry'!FC46</f>
        <v>0</v>
      </c>
      <c r="FC44" s="223">
        <f>'Marks Entry'!FD46</f>
        <v>0</v>
      </c>
      <c r="FD44" s="224" t="str">
        <f>'Marks Entry'!FE46</f>
        <v/>
      </c>
      <c r="FE44" s="222">
        <f>'Marks Entry'!FF46</f>
        <v>1200</v>
      </c>
      <c r="FF44" s="223">
        <f>'Marks Entry'!FG46</f>
        <v>0</v>
      </c>
      <c r="FG44" s="225">
        <f>'Marks Entry'!FH46</f>
        <v>0</v>
      </c>
      <c r="FH44" s="223" t="str">
        <f>IF(OR('Marks Entry'!FI46="First",'Marks Entry'!FI46="Second",'Marks Entry'!FI46="Third"),'Marks Entry'!FI46,"")</f>
        <v/>
      </c>
      <c r="FI44" s="223" t="str">
        <f>'Marks Entry'!FJ46</f>
        <v/>
      </c>
      <c r="FJ44" s="540" t="str">
        <f>'Marks Entry'!FK46</f>
        <v>PROMOTED</v>
      </c>
      <c r="FK44" s="113" t="str">
        <f>'Marks Entry'!FL46</f>
        <v/>
      </c>
      <c r="FL44" s="115" t="str">
        <f>'Marks Entry'!FM46</f>
        <v/>
      </c>
      <c r="FM44" s="116" t="str">
        <f>'Marks Entry'!FO46</f>
        <v>E</v>
      </c>
      <c r="FN44" s="1426"/>
      <c r="FO44" s="563">
        <f t="shared" si="6"/>
        <v>0</v>
      </c>
      <c r="FP44" s="673">
        <f t="shared" si="7"/>
        <v>0</v>
      </c>
      <c r="FQ44" s="673">
        <f t="shared" si="8"/>
        <v>0</v>
      </c>
      <c r="FR44" s="668"/>
      <c r="FS44" s="570">
        <f t="shared" si="9"/>
        <v>0</v>
      </c>
      <c r="FT44" s="681">
        <f t="shared" si="10"/>
        <v>0</v>
      </c>
      <c r="FU44" s="681">
        <f t="shared" si="11"/>
        <v>0</v>
      </c>
      <c r="FV44" s="682"/>
      <c r="FW44" s="563">
        <f t="shared" si="12"/>
        <v>0</v>
      </c>
      <c r="FX44" s="673">
        <f t="shared" si="13"/>
        <v>0</v>
      </c>
      <c r="FY44" s="673">
        <f t="shared" si="14"/>
        <v>0</v>
      </c>
      <c r="FZ44" s="668"/>
      <c r="GA44" s="570">
        <f t="shared" si="15"/>
        <v>0</v>
      </c>
      <c r="GB44" s="681">
        <f t="shared" si="16"/>
        <v>0</v>
      </c>
      <c r="GC44" s="681">
        <f t="shared" si="17"/>
        <v>0</v>
      </c>
      <c r="GD44" s="682"/>
      <c r="GE44" s="563">
        <f t="shared" si="18"/>
        <v>0</v>
      </c>
      <c r="GF44" s="673">
        <f t="shared" si="19"/>
        <v>0</v>
      </c>
      <c r="GG44" s="673">
        <f t="shared" si="20"/>
        <v>0</v>
      </c>
      <c r="GH44" s="668"/>
      <c r="GI44" s="570">
        <f t="shared" si="21"/>
        <v>0</v>
      </c>
      <c r="GJ44" s="681">
        <f t="shared" si="22"/>
        <v>0</v>
      </c>
      <c r="GK44" s="681">
        <f t="shared" si="23"/>
        <v>0</v>
      </c>
      <c r="GL44" s="682"/>
      <c r="GM44" s="563">
        <f t="shared" si="24"/>
        <v>0</v>
      </c>
      <c r="GN44" s="564" t="str">
        <f t="shared" si="24"/>
        <v>E</v>
      </c>
      <c r="GO44" s="570">
        <f t="shared" si="25"/>
        <v>0</v>
      </c>
      <c r="GP44" s="571" t="str">
        <f t="shared" si="25"/>
        <v>E</v>
      </c>
      <c r="GQ44" s="563">
        <f t="shared" si="26"/>
        <v>0</v>
      </c>
      <c r="GR44" s="572" t="str">
        <f t="shared" si="26"/>
        <v>E</v>
      </c>
      <c r="GS44" s="1426"/>
    </row>
    <row r="45" spans="1:201" s="117" customFormat="1" ht="17.25" customHeight="1">
      <c r="A45" s="1427"/>
      <c r="B45" s="112">
        <f t="shared" si="27"/>
        <v>39</v>
      </c>
      <c r="C45" s="113">
        <f>'Marks Entry'!D47</f>
        <v>0</v>
      </c>
      <c r="D45" s="113">
        <f>'Marks Entry'!E47</f>
        <v>0</v>
      </c>
      <c r="E45" s="113">
        <f>'Marks Entry'!F47</f>
        <v>0</v>
      </c>
      <c r="F45" s="113">
        <f>'Marks Entry'!G47</f>
        <v>939</v>
      </c>
      <c r="G45" s="113">
        <f>'Marks Entry'!H47</f>
        <v>0</v>
      </c>
      <c r="H45" s="113">
        <f>'Marks Entry'!I47</f>
        <v>0</v>
      </c>
      <c r="I45" s="113">
        <f>'Marks Entry'!J47</f>
        <v>0</v>
      </c>
      <c r="J45" s="114">
        <f>'Marks Entry'!K47</f>
        <v>0</v>
      </c>
      <c r="K45" s="583">
        <f>'Marks Entry'!L47</f>
        <v>0</v>
      </c>
      <c r="L45" s="584">
        <f>'Marks Entry'!M47</f>
        <v>0</v>
      </c>
      <c r="M45" s="585">
        <f>'Marks Entry'!N47</f>
        <v>0</v>
      </c>
      <c r="N45" s="584">
        <f>'Marks Entry'!O47</f>
        <v>0</v>
      </c>
      <c r="O45" s="584">
        <f>'Marks Entry'!P47</f>
        <v>0</v>
      </c>
      <c r="P45" s="586">
        <f>'Marks Entry'!Q47</f>
        <v>0</v>
      </c>
      <c r="Q45" s="584">
        <f>'Marks Entry'!R47</f>
        <v>0</v>
      </c>
      <c r="R45" s="584">
        <f>'Marks Entry'!S47</f>
        <v>0</v>
      </c>
      <c r="S45" s="586">
        <f>'Marks Entry'!T47</f>
        <v>0</v>
      </c>
      <c r="T45" s="587">
        <f>'Marks Entry'!U47</f>
        <v>0</v>
      </c>
      <c r="U45" s="584">
        <f>'Marks Entry'!V47</f>
        <v>0</v>
      </c>
      <c r="V45" s="584">
        <f>'Marks Entry'!W47</f>
        <v>0</v>
      </c>
      <c r="W45" s="587">
        <f>'Marks Entry'!X47</f>
        <v>0</v>
      </c>
      <c r="X45" s="588">
        <f t="shared" si="0"/>
        <v>0</v>
      </c>
      <c r="Y45" s="584">
        <f>'Marks Entry'!Y47</f>
        <v>0</v>
      </c>
      <c r="Z45" s="584">
        <f>'Marks Entry'!Z47</f>
        <v>0</v>
      </c>
      <c r="AA45" s="587">
        <f>'Marks Entry'!AA47</f>
        <v>0</v>
      </c>
      <c r="AB45" s="593">
        <f>'Marks Entry'!AB47</f>
        <v>0</v>
      </c>
      <c r="AC45" s="589">
        <f>'Marks Entry'!AC47</f>
        <v>0</v>
      </c>
      <c r="AD45" s="589" t="str">
        <f>'Marks Entry'!AD47</f>
        <v>E</v>
      </c>
      <c r="AE45" s="590" t="str">
        <f>'Marks Entry'!AE47</f>
        <v>E</v>
      </c>
      <c r="AF45" s="583">
        <f>'Marks Entry'!AF47</f>
        <v>0</v>
      </c>
      <c r="AG45" s="584">
        <f>'Marks Entry'!AG47</f>
        <v>0</v>
      </c>
      <c r="AH45" s="585">
        <f>'Marks Entry'!AH47</f>
        <v>0</v>
      </c>
      <c r="AI45" s="584">
        <f>'Marks Entry'!AI47</f>
        <v>0</v>
      </c>
      <c r="AJ45" s="584">
        <f>'Marks Entry'!AJ47</f>
        <v>0</v>
      </c>
      <c r="AK45" s="586">
        <f>'Marks Entry'!AK47</f>
        <v>0</v>
      </c>
      <c r="AL45" s="584">
        <f>'Marks Entry'!AL47</f>
        <v>0</v>
      </c>
      <c r="AM45" s="584">
        <f>'Marks Entry'!AM47</f>
        <v>0</v>
      </c>
      <c r="AN45" s="586">
        <f>'Marks Entry'!AN47</f>
        <v>0</v>
      </c>
      <c r="AO45" s="587">
        <f>'Marks Entry'!AO47</f>
        <v>0</v>
      </c>
      <c r="AP45" s="584">
        <f>'Marks Entry'!AP47</f>
        <v>0</v>
      </c>
      <c r="AQ45" s="584">
        <f>'Marks Entry'!AQ47</f>
        <v>0</v>
      </c>
      <c r="AR45" s="587">
        <f>'Marks Entry'!AR47</f>
        <v>0</v>
      </c>
      <c r="AS45" s="588">
        <f t="shared" si="1"/>
        <v>0</v>
      </c>
      <c r="AT45" s="584">
        <f>'Marks Entry'!AS47</f>
        <v>0</v>
      </c>
      <c r="AU45" s="584">
        <f>'Marks Entry'!AT47</f>
        <v>0</v>
      </c>
      <c r="AV45" s="587">
        <f>'Marks Entry'!AU47</f>
        <v>0</v>
      </c>
      <c r="AW45" s="593">
        <f>'Marks Entry'!AV47</f>
        <v>0</v>
      </c>
      <c r="AX45" s="589">
        <f>'Marks Entry'!AW47</f>
        <v>0</v>
      </c>
      <c r="AY45" s="589" t="str">
        <f>'Marks Entry'!AX47</f>
        <v>E</v>
      </c>
      <c r="AZ45" s="590" t="str">
        <f>'Marks Entry'!AY47</f>
        <v>E</v>
      </c>
      <c r="BA45" s="583">
        <f>'Marks Entry'!AZ47</f>
        <v>0</v>
      </c>
      <c r="BB45" s="584">
        <f>'Marks Entry'!BA47</f>
        <v>0</v>
      </c>
      <c r="BC45" s="585">
        <f>'Marks Entry'!BB47</f>
        <v>0</v>
      </c>
      <c r="BD45" s="584">
        <f>'Marks Entry'!BC47</f>
        <v>0</v>
      </c>
      <c r="BE45" s="584">
        <f>'Marks Entry'!BD47</f>
        <v>0</v>
      </c>
      <c r="BF45" s="586">
        <f>'Marks Entry'!BE47</f>
        <v>0</v>
      </c>
      <c r="BG45" s="584">
        <f>'Marks Entry'!BF47</f>
        <v>0</v>
      </c>
      <c r="BH45" s="584">
        <f>'Marks Entry'!BG47</f>
        <v>0</v>
      </c>
      <c r="BI45" s="586">
        <f>'Marks Entry'!BH47</f>
        <v>0</v>
      </c>
      <c r="BJ45" s="587">
        <f>'Marks Entry'!BI47</f>
        <v>0</v>
      </c>
      <c r="BK45" s="584">
        <f>'Marks Entry'!BJ47</f>
        <v>0</v>
      </c>
      <c r="BL45" s="584">
        <f>'Marks Entry'!BK47</f>
        <v>0</v>
      </c>
      <c r="BM45" s="587">
        <f>'Marks Entry'!BL47</f>
        <v>0</v>
      </c>
      <c r="BN45" s="588">
        <f t="shared" si="2"/>
        <v>0</v>
      </c>
      <c r="BO45" s="584">
        <f>'Marks Entry'!BM47</f>
        <v>0</v>
      </c>
      <c r="BP45" s="584">
        <f>'Marks Entry'!BN47</f>
        <v>0</v>
      </c>
      <c r="BQ45" s="587">
        <f>'Marks Entry'!BO47</f>
        <v>0</v>
      </c>
      <c r="BR45" s="593">
        <f>'Marks Entry'!BP47</f>
        <v>0</v>
      </c>
      <c r="BS45" s="589">
        <f>'Marks Entry'!BQ47</f>
        <v>0</v>
      </c>
      <c r="BT45" s="589" t="str">
        <f>'Marks Entry'!BR47</f>
        <v>E</v>
      </c>
      <c r="BU45" s="590" t="str">
        <f>'Marks Entry'!BS47</f>
        <v>E</v>
      </c>
      <c r="BV45" s="583">
        <f>'Marks Entry'!BT47</f>
        <v>0</v>
      </c>
      <c r="BW45" s="584">
        <f>'Marks Entry'!BU47</f>
        <v>0</v>
      </c>
      <c r="BX45" s="585">
        <f>'Marks Entry'!BV47</f>
        <v>0</v>
      </c>
      <c r="BY45" s="584">
        <f>'Marks Entry'!BW47</f>
        <v>0</v>
      </c>
      <c r="BZ45" s="584">
        <f>'Marks Entry'!BX47</f>
        <v>0</v>
      </c>
      <c r="CA45" s="586">
        <f>'Marks Entry'!BY47</f>
        <v>0</v>
      </c>
      <c r="CB45" s="584">
        <f>'Marks Entry'!BZ47</f>
        <v>0</v>
      </c>
      <c r="CC45" s="584">
        <f>'Marks Entry'!CA47</f>
        <v>0</v>
      </c>
      <c r="CD45" s="586">
        <f>'Marks Entry'!CB47</f>
        <v>0</v>
      </c>
      <c r="CE45" s="587">
        <f>'Marks Entry'!CC47</f>
        <v>0</v>
      </c>
      <c r="CF45" s="584">
        <f>'Marks Entry'!CD47</f>
        <v>0</v>
      </c>
      <c r="CG45" s="584">
        <f>'Marks Entry'!CE47</f>
        <v>0</v>
      </c>
      <c r="CH45" s="587">
        <f>'Marks Entry'!CF47</f>
        <v>0</v>
      </c>
      <c r="CI45" s="588">
        <f t="shared" si="3"/>
        <v>0</v>
      </c>
      <c r="CJ45" s="584">
        <f>'Marks Entry'!CG47</f>
        <v>0</v>
      </c>
      <c r="CK45" s="584">
        <f>'Marks Entry'!CH47</f>
        <v>0</v>
      </c>
      <c r="CL45" s="587">
        <f>'Marks Entry'!CI47</f>
        <v>0</v>
      </c>
      <c r="CM45" s="593">
        <f>'Marks Entry'!CJ47</f>
        <v>0</v>
      </c>
      <c r="CN45" s="589">
        <f>'Marks Entry'!CK47</f>
        <v>0</v>
      </c>
      <c r="CO45" s="589" t="str">
        <f>'Marks Entry'!CL47</f>
        <v>E</v>
      </c>
      <c r="CP45" s="590" t="str">
        <f>'Marks Entry'!CM47</f>
        <v>E</v>
      </c>
      <c r="CQ45" s="583">
        <f>'Marks Entry'!CN47</f>
        <v>0</v>
      </c>
      <c r="CR45" s="584">
        <f>'Marks Entry'!CO47</f>
        <v>0</v>
      </c>
      <c r="CS45" s="585">
        <f>'Marks Entry'!CP47</f>
        <v>0</v>
      </c>
      <c r="CT45" s="584">
        <f>'Marks Entry'!CQ47</f>
        <v>0</v>
      </c>
      <c r="CU45" s="584">
        <f>'Marks Entry'!CR47</f>
        <v>0</v>
      </c>
      <c r="CV45" s="586">
        <f>'Marks Entry'!CS47</f>
        <v>0</v>
      </c>
      <c r="CW45" s="584">
        <f>'Marks Entry'!CT47</f>
        <v>0</v>
      </c>
      <c r="CX45" s="584">
        <f>'Marks Entry'!CU47</f>
        <v>0</v>
      </c>
      <c r="CY45" s="586">
        <f>'Marks Entry'!CV47</f>
        <v>0</v>
      </c>
      <c r="CZ45" s="587">
        <f>'Marks Entry'!CW47</f>
        <v>0</v>
      </c>
      <c r="DA45" s="584">
        <f>'Marks Entry'!CX47</f>
        <v>0</v>
      </c>
      <c r="DB45" s="584">
        <f>'Marks Entry'!CY47</f>
        <v>0</v>
      </c>
      <c r="DC45" s="587">
        <f>'Marks Entry'!CZ47</f>
        <v>0</v>
      </c>
      <c r="DD45" s="588">
        <f t="shared" si="4"/>
        <v>0</v>
      </c>
      <c r="DE45" s="584">
        <f>'Marks Entry'!DA47</f>
        <v>0</v>
      </c>
      <c r="DF45" s="584">
        <f>'Marks Entry'!DB47</f>
        <v>0</v>
      </c>
      <c r="DG45" s="587">
        <f>'Marks Entry'!DC47</f>
        <v>0</v>
      </c>
      <c r="DH45" s="593">
        <f>'Marks Entry'!DD47</f>
        <v>0</v>
      </c>
      <c r="DI45" s="589">
        <f>'Marks Entry'!DE47</f>
        <v>0</v>
      </c>
      <c r="DJ45" s="589" t="str">
        <f>'Marks Entry'!DF47</f>
        <v>E</v>
      </c>
      <c r="DK45" s="590" t="str">
        <f>'Marks Entry'!DG47</f>
        <v>E</v>
      </c>
      <c r="DL45" s="583">
        <f>'Marks Entry'!DH47</f>
        <v>0</v>
      </c>
      <c r="DM45" s="584">
        <f>'Marks Entry'!DI47</f>
        <v>0</v>
      </c>
      <c r="DN45" s="585">
        <f>'Marks Entry'!DJ47</f>
        <v>0</v>
      </c>
      <c r="DO45" s="584">
        <f>'Marks Entry'!DK47</f>
        <v>0</v>
      </c>
      <c r="DP45" s="584">
        <f>'Marks Entry'!DL47</f>
        <v>0</v>
      </c>
      <c r="DQ45" s="586">
        <f>'Marks Entry'!DM47</f>
        <v>0</v>
      </c>
      <c r="DR45" s="584">
        <f>'Marks Entry'!DN47</f>
        <v>0</v>
      </c>
      <c r="DS45" s="584">
        <f>'Marks Entry'!DO47</f>
        <v>0</v>
      </c>
      <c r="DT45" s="586">
        <f>'Marks Entry'!DP47</f>
        <v>0</v>
      </c>
      <c r="DU45" s="587">
        <f>'Marks Entry'!DQ47</f>
        <v>0</v>
      </c>
      <c r="DV45" s="584">
        <f>'Marks Entry'!DR47</f>
        <v>0</v>
      </c>
      <c r="DW45" s="584">
        <f>'Marks Entry'!DS47</f>
        <v>0</v>
      </c>
      <c r="DX45" s="587">
        <f>'Marks Entry'!DT47</f>
        <v>0</v>
      </c>
      <c r="DY45" s="588">
        <f t="shared" si="5"/>
        <v>0</v>
      </c>
      <c r="DZ45" s="584">
        <f>'Marks Entry'!DU47</f>
        <v>0</v>
      </c>
      <c r="EA45" s="584">
        <f>'Marks Entry'!DV47</f>
        <v>0</v>
      </c>
      <c r="EB45" s="587">
        <f>'Marks Entry'!DW47</f>
        <v>0</v>
      </c>
      <c r="EC45" s="593">
        <f>'Marks Entry'!DX47</f>
        <v>0</v>
      </c>
      <c r="ED45" s="589">
        <f>'Marks Entry'!DY47</f>
        <v>0</v>
      </c>
      <c r="EE45" s="589" t="str">
        <f>'Marks Entry'!DZ47</f>
        <v>E</v>
      </c>
      <c r="EF45" s="590" t="str">
        <f>'Marks Entry'!EA47</f>
        <v>E</v>
      </c>
      <c r="EG45" s="583">
        <f>'Marks Entry'!EB47</f>
        <v>0</v>
      </c>
      <c r="EH45" s="584">
        <f>'Marks Entry'!EC47</f>
        <v>0</v>
      </c>
      <c r="EI45" s="584">
        <f>'Marks Entry'!ED47</f>
        <v>0</v>
      </c>
      <c r="EJ45" s="584">
        <f>'Marks Entry'!EE47</f>
        <v>0</v>
      </c>
      <c r="EK45" s="584">
        <f>'Marks Entry'!EF47</f>
        <v>0</v>
      </c>
      <c r="EL45" s="591">
        <f>'Marks Entry'!EG47</f>
        <v>0</v>
      </c>
      <c r="EM45" s="592" t="str">
        <f>'Marks Entry'!EJ47</f>
        <v>E</v>
      </c>
      <c r="EN45" s="583">
        <f>'Marks Entry'!EK47</f>
        <v>0</v>
      </c>
      <c r="EO45" s="584">
        <f>'Marks Entry'!EL47</f>
        <v>0</v>
      </c>
      <c r="EP45" s="584">
        <f>'Marks Entry'!EM47</f>
        <v>0</v>
      </c>
      <c r="EQ45" s="584">
        <f>'Marks Entry'!EN47</f>
        <v>0</v>
      </c>
      <c r="ER45" s="584">
        <f>'Marks Entry'!EO47</f>
        <v>0</v>
      </c>
      <c r="ES45" s="587">
        <f>'Marks Entry'!EP47</f>
        <v>0</v>
      </c>
      <c r="ET45" s="592" t="str">
        <f>'Marks Entry'!ES47</f>
        <v>E</v>
      </c>
      <c r="EU45" s="583">
        <f>'Marks Entry'!ET47</f>
        <v>0</v>
      </c>
      <c r="EV45" s="584">
        <f>'Marks Entry'!EU47</f>
        <v>0</v>
      </c>
      <c r="EW45" s="584">
        <f>'Marks Entry'!EV47</f>
        <v>0</v>
      </c>
      <c r="EX45" s="584">
        <f>'Marks Entry'!EW47</f>
        <v>0</v>
      </c>
      <c r="EY45" s="584">
        <f>'Marks Entry'!EX47</f>
        <v>0</v>
      </c>
      <c r="EZ45" s="587">
        <f>'Marks Entry'!EY47</f>
        <v>0</v>
      </c>
      <c r="FA45" s="592" t="str">
        <f>'Marks Entry'!FB47</f>
        <v>E</v>
      </c>
      <c r="FB45" s="222">
        <f>'Marks Entry'!FC47</f>
        <v>0</v>
      </c>
      <c r="FC45" s="223">
        <f>'Marks Entry'!FD47</f>
        <v>0</v>
      </c>
      <c r="FD45" s="224" t="str">
        <f>'Marks Entry'!FE47</f>
        <v/>
      </c>
      <c r="FE45" s="222">
        <f>'Marks Entry'!FF47</f>
        <v>1200</v>
      </c>
      <c r="FF45" s="223">
        <f>'Marks Entry'!FG47</f>
        <v>0</v>
      </c>
      <c r="FG45" s="225">
        <f>'Marks Entry'!FH47</f>
        <v>0</v>
      </c>
      <c r="FH45" s="223" t="str">
        <f>IF(OR('Marks Entry'!FI47="First",'Marks Entry'!FI47="Second",'Marks Entry'!FI47="Third"),'Marks Entry'!FI47,"")</f>
        <v/>
      </c>
      <c r="FI45" s="223" t="str">
        <f>'Marks Entry'!FJ47</f>
        <v/>
      </c>
      <c r="FJ45" s="540" t="str">
        <f>'Marks Entry'!FK47</f>
        <v>PROMOTED</v>
      </c>
      <c r="FK45" s="113" t="str">
        <f>'Marks Entry'!FL47</f>
        <v/>
      </c>
      <c r="FL45" s="115" t="str">
        <f>'Marks Entry'!FM47</f>
        <v/>
      </c>
      <c r="FM45" s="116" t="str">
        <f>'Marks Entry'!FO47</f>
        <v>E</v>
      </c>
      <c r="FN45" s="1426"/>
      <c r="FO45" s="563">
        <f t="shared" si="6"/>
        <v>0</v>
      </c>
      <c r="FP45" s="673">
        <f t="shared" si="7"/>
        <v>0</v>
      </c>
      <c r="FQ45" s="673">
        <f t="shared" si="8"/>
        <v>0</v>
      </c>
      <c r="FR45" s="668"/>
      <c r="FS45" s="570">
        <f t="shared" si="9"/>
        <v>0</v>
      </c>
      <c r="FT45" s="681">
        <f t="shared" si="10"/>
        <v>0</v>
      </c>
      <c r="FU45" s="681">
        <f t="shared" si="11"/>
        <v>0</v>
      </c>
      <c r="FV45" s="682"/>
      <c r="FW45" s="563">
        <f t="shared" si="12"/>
        <v>0</v>
      </c>
      <c r="FX45" s="673">
        <f t="shared" si="13"/>
        <v>0</v>
      </c>
      <c r="FY45" s="673">
        <f t="shared" si="14"/>
        <v>0</v>
      </c>
      <c r="FZ45" s="668"/>
      <c r="GA45" s="570">
        <f t="shared" si="15"/>
        <v>0</v>
      </c>
      <c r="GB45" s="681">
        <f t="shared" si="16"/>
        <v>0</v>
      </c>
      <c r="GC45" s="681">
        <f t="shared" si="17"/>
        <v>0</v>
      </c>
      <c r="GD45" s="682"/>
      <c r="GE45" s="563">
        <f t="shared" si="18"/>
        <v>0</v>
      </c>
      <c r="GF45" s="673">
        <f t="shared" si="19"/>
        <v>0</v>
      </c>
      <c r="GG45" s="673">
        <f t="shared" si="20"/>
        <v>0</v>
      </c>
      <c r="GH45" s="668"/>
      <c r="GI45" s="570">
        <f t="shared" si="21"/>
        <v>0</v>
      </c>
      <c r="GJ45" s="681">
        <f t="shared" si="22"/>
        <v>0</v>
      </c>
      <c r="GK45" s="681">
        <f t="shared" si="23"/>
        <v>0</v>
      </c>
      <c r="GL45" s="682"/>
      <c r="GM45" s="563">
        <f t="shared" si="24"/>
        <v>0</v>
      </c>
      <c r="GN45" s="564" t="str">
        <f t="shared" si="24"/>
        <v>E</v>
      </c>
      <c r="GO45" s="570">
        <f t="shared" si="25"/>
        <v>0</v>
      </c>
      <c r="GP45" s="571" t="str">
        <f t="shared" si="25"/>
        <v>E</v>
      </c>
      <c r="GQ45" s="563">
        <f t="shared" si="26"/>
        <v>0</v>
      </c>
      <c r="GR45" s="572" t="str">
        <f t="shared" si="26"/>
        <v>E</v>
      </c>
      <c r="GS45" s="1426"/>
    </row>
    <row r="46" spans="1:201" s="117" customFormat="1" ht="17.25" customHeight="1">
      <c r="A46" s="1427"/>
      <c r="B46" s="112">
        <f t="shared" si="27"/>
        <v>40</v>
      </c>
      <c r="C46" s="113">
        <f>'Marks Entry'!D48</f>
        <v>0</v>
      </c>
      <c r="D46" s="113">
        <f>'Marks Entry'!E48</f>
        <v>0</v>
      </c>
      <c r="E46" s="113">
        <f>'Marks Entry'!F48</f>
        <v>0</v>
      </c>
      <c r="F46" s="113">
        <f>'Marks Entry'!G48</f>
        <v>940</v>
      </c>
      <c r="G46" s="113">
        <f>'Marks Entry'!H48</f>
        <v>0</v>
      </c>
      <c r="H46" s="113">
        <f>'Marks Entry'!I48</f>
        <v>0</v>
      </c>
      <c r="I46" s="113">
        <f>'Marks Entry'!J48</f>
        <v>0</v>
      </c>
      <c r="J46" s="114">
        <f>'Marks Entry'!K48</f>
        <v>0</v>
      </c>
      <c r="K46" s="583">
        <f>'Marks Entry'!L48</f>
        <v>0</v>
      </c>
      <c r="L46" s="584">
        <f>'Marks Entry'!M48</f>
        <v>0</v>
      </c>
      <c r="M46" s="585">
        <f>'Marks Entry'!N48</f>
        <v>0</v>
      </c>
      <c r="N46" s="584">
        <f>'Marks Entry'!O48</f>
        <v>0</v>
      </c>
      <c r="O46" s="584">
        <f>'Marks Entry'!P48</f>
        <v>0</v>
      </c>
      <c r="P46" s="586">
        <f>'Marks Entry'!Q48</f>
        <v>0</v>
      </c>
      <c r="Q46" s="584">
        <f>'Marks Entry'!R48</f>
        <v>0</v>
      </c>
      <c r="R46" s="584">
        <f>'Marks Entry'!S48</f>
        <v>0</v>
      </c>
      <c r="S46" s="586">
        <f>'Marks Entry'!T48</f>
        <v>0</v>
      </c>
      <c r="T46" s="587">
        <f>'Marks Entry'!U48</f>
        <v>0</v>
      </c>
      <c r="U46" s="584">
        <f>'Marks Entry'!V48</f>
        <v>0</v>
      </c>
      <c r="V46" s="584">
        <f>'Marks Entry'!W48</f>
        <v>0</v>
      </c>
      <c r="W46" s="587">
        <f>'Marks Entry'!X48</f>
        <v>0</v>
      </c>
      <c r="X46" s="588">
        <f t="shared" si="0"/>
        <v>0</v>
      </c>
      <c r="Y46" s="584">
        <f>'Marks Entry'!Y48</f>
        <v>0</v>
      </c>
      <c r="Z46" s="584">
        <f>'Marks Entry'!Z48</f>
        <v>0</v>
      </c>
      <c r="AA46" s="587">
        <f>'Marks Entry'!AA48</f>
        <v>0</v>
      </c>
      <c r="AB46" s="593">
        <f>'Marks Entry'!AB48</f>
        <v>0</v>
      </c>
      <c r="AC46" s="589">
        <f>'Marks Entry'!AC48</f>
        <v>0</v>
      </c>
      <c r="AD46" s="589" t="str">
        <f>'Marks Entry'!AD48</f>
        <v>E</v>
      </c>
      <c r="AE46" s="590" t="str">
        <f>'Marks Entry'!AE48</f>
        <v>E</v>
      </c>
      <c r="AF46" s="583">
        <f>'Marks Entry'!AF48</f>
        <v>0</v>
      </c>
      <c r="AG46" s="584">
        <f>'Marks Entry'!AG48</f>
        <v>0</v>
      </c>
      <c r="AH46" s="585">
        <f>'Marks Entry'!AH48</f>
        <v>0</v>
      </c>
      <c r="AI46" s="584">
        <f>'Marks Entry'!AI48</f>
        <v>0</v>
      </c>
      <c r="AJ46" s="584">
        <f>'Marks Entry'!AJ48</f>
        <v>0</v>
      </c>
      <c r="AK46" s="586">
        <f>'Marks Entry'!AK48</f>
        <v>0</v>
      </c>
      <c r="AL46" s="584">
        <f>'Marks Entry'!AL48</f>
        <v>0</v>
      </c>
      <c r="AM46" s="584">
        <f>'Marks Entry'!AM48</f>
        <v>0</v>
      </c>
      <c r="AN46" s="586">
        <f>'Marks Entry'!AN48</f>
        <v>0</v>
      </c>
      <c r="AO46" s="587">
        <f>'Marks Entry'!AO48</f>
        <v>0</v>
      </c>
      <c r="AP46" s="584">
        <f>'Marks Entry'!AP48</f>
        <v>0</v>
      </c>
      <c r="AQ46" s="584">
        <f>'Marks Entry'!AQ48</f>
        <v>0</v>
      </c>
      <c r="AR46" s="587">
        <f>'Marks Entry'!AR48</f>
        <v>0</v>
      </c>
      <c r="AS46" s="588">
        <f t="shared" si="1"/>
        <v>0</v>
      </c>
      <c r="AT46" s="584">
        <f>'Marks Entry'!AS48</f>
        <v>0</v>
      </c>
      <c r="AU46" s="584">
        <f>'Marks Entry'!AT48</f>
        <v>0</v>
      </c>
      <c r="AV46" s="587">
        <f>'Marks Entry'!AU48</f>
        <v>0</v>
      </c>
      <c r="AW46" s="593">
        <f>'Marks Entry'!AV48</f>
        <v>0</v>
      </c>
      <c r="AX46" s="589">
        <f>'Marks Entry'!AW48</f>
        <v>0</v>
      </c>
      <c r="AY46" s="589" t="str">
        <f>'Marks Entry'!AX48</f>
        <v>E</v>
      </c>
      <c r="AZ46" s="590" t="str">
        <f>'Marks Entry'!AY48</f>
        <v>E</v>
      </c>
      <c r="BA46" s="583">
        <f>'Marks Entry'!AZ48</f>
        <v>0</v>
      </c>
      <c r="BB46" s="584">
        <f>'Marks Entry'!BA48</f>
        <v>0</v>
      </c>
      <c r="BC46" s="585">
        <f>'Marks Entry'!BB48</f>
        <v>0</v>
      </c>
      <c r="BD46" s="584">
        <f>'Marks Entry'!BC48</f>
        <v>0</v>
      </c>
      <c r="BE46" s="584">
        <f>'Marks Entry'!BD48</f>
        <v>0</v>
      </c>
      <c r="BF46" s="586">
        <f>'Marks Entry'!BE48</f>
        <v>0</v>
      </c>
      <c r="BG46" s="584">
        <f>'Marks Entry'!BF48</f>
        <v>0</v>
      </c>
      <c r="BH46" s="584">
        <f>'Marks Entry'!BG48</f>
        <v>0</v>
      </c>
      <c r="BI46" s="586">
        <f>'Marks Entry'!BH48</f>
        <v>0</v>
      </c>
      <c r="BJ46" s="587">
        <f>'Marks Entry'!BI48</f>
        <v>0</v>
      </c>
      <c r="BK46" s="584">
        <f>'Marks Entry'!BJ48</f>
        <v>0</v>
      </c>
      <c r="BL46" s="584">
        <f>'Marks Entry'!BK48</f>
        <v>0</v>
      </c>
      <c r="BM46" s="587">
        <f>'Marks Entry'!BL48</f>
        <v>0</v>
      </c>
      <c r="BN46" s="588">
        <f t="shared" si="2"/>
        <v>0</v>
      </c>
      <c r="BO46" s="584">
        <f>'Marks Entry'!BM48</f>
        <v>0</v>
      </c>
      <c r="BP46" s="584">
        <f>'Marks Entry'!BN48</f>
        <v>0</v>
      </c>
      <c r="BQ46" s="587">
        <f>'Marks Entry'!BO48</f>
        <v>0</v>
      </c>
      <c r="BR46" s="593">
        <f>'Marks Entry'!BP48</f>
        <v>0</v>
      </c>
      <c r="BS46" s="589">
        <f>'Marks Entry'!BQ48</f>
        <v>0</v>
      </c>
      <c r="BT46" s="589" t="str">
        <f>'Marks Entry'!BR48</f>
        <v>E</v>
      </c>
      <c r="BU46" s="590" t="str">
        <f>'Marks Entry'!BS48</f>
        <v>E</v>
      </c>
      <c r="BV46" s="583">
        <f>'Marks Entry'!BT48</f>
        <v>0</v>
      </c>
      <c r="BW46" s="584">
        <f>'Marks Entry'!BU48</f>
        <v>0</v>
      </c>
      <c r="BX46" s="585">
        <f>'Marks Entry'!BV48</f>
        <v>0</v>
      </c>
      <c r="BY46" s="584">
        <f>'Marks Entry'!BW48</f>
        <v>0</v>
      </c>
      <c r="BZ46" s="584">
        <f>'Marks Entry'!BX48</f>
        <v>0</v>
      </c>
      <c r="CA46" s="586">
        <f>'Marks Entry'!BY48</f>
        <v>0</v>
      </c>
      <c r="CB46" s="584">
        <f>'Marks Entry'!BZ48</f>
        <v>0</v>
      </c>
      <c r="CC46" s="584">
        <f>'Marks Entry'!CA48</f>
        <v>0</v>
      </c>
      <c r="CD46" s="586">
        <f>'Marks Entry'!CB48</f>
        <v>0</v>
      </c>
      <c r="CE46" s="587">
        <f>'Marks Entry'!CC48</f>
        <v>0</v>
      </c>
      <c r="CF46" s="584">
        <f>'Marks Entry'!CD48</f>
        <v>0</v>
      </c>
      <c r="CG46" s="584">
        <f>'Marks Entry'!CE48</f>
        <v>0</v>
      </c>
      <c r="CH46" s="587">
        <f>'Marks Entry'!CF48</f>
        <v>0</v>
      </c>
      <c r="CI46" s="588">
        <f t="shared" si="3"/>
        <v>0</v>
      </c>
      <c r="CJ46" s="584">
        <f>'Marks Entry'!CG48</f>
        <v>0</v>
      </c>
      <c r="CK46" s="584">
        <f>'Marks Entry'!CH48</f>
        <v>0</v>
      </c>
      <c r="CL46" s="587">
        <f>'Marks Entry'!CI48</f>
        <v>0</v>
      </c>
      <c r="CM46" s="593">
        <f>'Marks Entry'!CJ48</f>
        <v>0</v>
      </c>
      <c r="CN46" s="589">
        <f>'Marks Entry'!CK48</f>
        <v>0</v>
      </c>
      <c r="CO46" s="589" t="str">
        <f>'Marks Entry'!CL48</f>
        <v>E</v>
      </c>
      <c r="CP46" s="590" t="str">
        <f>'Marks Entry'!CM48</f>
        <v>E</v>
      </c>
      <c r="CQ46" s="583">
        <f>'Marks Entry'!CN48</f>
        <v>0</v>
      </c>
      <c r="CR46" s="584">
        <f>'Marks Entry'!CO48</f>
        <v>0</v>
      </c>
      <c r="CS46" s="585">
        <f>'Marks Entry'!CP48</f>
        <v>0</v>
      </c>
      <c r="CT46" s="584">
        <f>'Marks Entry'!CQ48</f>
        <v>0</v>
      </c>
      <c r="CU46" s="584">
        <f>'Marks Entry'!CR48</f>
        <v>0</v>
      </c>
      <c r="CV46" s="586">
        <f>'Marks Entry'!CS48</f>
        <v>0</v>
      </c>
      <c r="CW46" s="584">
        <f>'Marks Entry'!CT48</f>
        <v>0</v>
      </c>
      <c r="CX46" s="584">
        <f>'Marks Entry'!CU48</f>
        <v>0</v>
      </c>
      <c r="CY46" s="586">
        <f>'Marks Entry'!CV48</f>
        <v>0</v>
      </c>
      <c r="CZ46" s="587">
        <f>'Marks Entry'!CW48</f>
        <v>0</v>
      </c>
      <c r="DA46" s="584">
        <f>'Marks Entry'!CX48</f>
        <v>0</v>
      </c>
      <c r="DB46" s="584">
        <f>'Marks Entry'!CY48</f>
        <v>0</v>
      </c>
      <c r="DC46" s="587">
        <f>'Marks Entry'!CZ48</f>
        <v>0</v>
      </c>
      <c r="DD46" s="588">
        <f t="shared" si="4"/>
        <v>0</v>
      </c>
      <c r="DE46" s="584">
        <f>'Marks Entry'!DA48</f>
        <v>0</v>
      </c>
      <c r="DF46" s="584">
        <f>'Marks Entry'!DB48</f>
        <v>0</v>
      </c>
      <c r="DG46" s="587">
        <f>'Marks Entry'!DC48</f>
        <v>0</v>
      </c>
      <c r="DH46" s="593">
        <f>'Marks Entry'!DD48</f>
        <v>0</v>
      </c>
      <c r="DI46" s="589">
        <f>'Marks Entry'!DE48</f>
        <v>0</v>
      </c>
      <c r="DJ46" s="589" t="str">
        <f>'Marks Entry'!DF48</f>
        <v>E</v>
      </c>
      <c r="DK46" s="590" t="str">
        <f>'Marks Entry'!DG48</f>
        <v>E</v>
      </c>
      <c r="DL46" s="583">
        <f>'Marks Entry'!DH48</f>
        <v>0</v>
      </c>
      <c r="DM46" s="584">
        <f>'Marks Entry'!DI48</f>
        <v>0</v>
      </c>
      <c r="DN46" s="585">
        <f>'Marks Entry'!DJ48</f>
        <v>0</v>
      </c>
      <c r="DO46" s="584">
        <f>'Marks Entry'!DK48</f>
        <v>0</v>
      </c>
      <c r="DP46" s="584">
        <f>'Marks Entry'!DL48</f>
        <v>0</v>
      </c>
      <c r="DQ46" s="586">
        <f>'Marks Entry'!DM48</f>
        <v>0</v>
      </c>
      <c r="DR46" s="584">
        <f>'Marks Entry'!DN48</f>
        <v>0</v>
      </c>
      <c r="DS46" s="584">
        <f>'Marks Entry'!DO48</f>
        <v>0</v>
      </c>
      <c r="DT46" s="586">
        <f>'Marks Entry'!DP48</f>
        <v>0</v>
      </c>
      <c r="DU46" s="587">
        <f>'Marks Entry'!DQ48</f>
        <v>0</v>
      </c>
      <c r="DV46" s="584">
        <f>'Marks Entry'!DR48</f>
        <v>0</v>
      </c>
      <c r="DW46" s="584">
        <f>'Marks Entry'!DS48</f>
        <v>0</v>
      </c>
      <c r="DX46" s="587">
        <f>'Marks Entry'!DT48</f>
        <v>0</v>
      </c>
      <c r="DY46" s="588">
        <f t="shared" si="5"/>
        <v>0</v>
      </c>
      <c r="DZ46" s="584">
        <f>'Marks Entry'!DU48</f>
        <v>0</v>
      </c>
      <c r="EA46" s="584">
        <f>'Marks Entry'!DV48</f>
        <v>0</v>
      </c>
      <c r="EB46" s="587">
        <f>'Marks Entry'!DW48</f>
        <v>0</v>
      </c>
      <c r="EC46" s="593">
        <f>'Marks Entry'!DX48</f>
        <v>0</v>
      </c>
      <c r="ED46" s="589">
        <f>'Marks Entry'!DY48</f>
        <v>0</v>
      </c>
      <c r="EE46" s="589" t="str">
        <f>'Marks Entry'!DZ48</f>
        <v>E</v>
      </c>
      <c r="EF46" s="590" t="str">
        <f>'Marks Entry'!EA48</f>
        <v>E</v>
      </c>
      <c r="EG46" s="583">
        <f>'Marks Entry'!EB48</f>
        <v>0</v>
      </c>
      <c r="EH46" s="584">
        <f>'Marks Entry'!EC48</f>
        <v>0</v>
      </c>
      <c r="EI46" s="584">
        <f>'Marks Entry'!ED48</f>
        <v>0</v>
      </c>
      <c r="EJ46" s="584">
        <f>'Marks Entry'!EE48</f>
        <v>0</v>
      </c>
      <c r="EK46" s="584">
        <f>'Marks Entry'!EF48</f>
        <v>0</v>
      </c>
      <c r="EL46" s="591">
        <f>'Marks Entry'!EG48</f>
        <v>0</v>
      </c>
      <c r="EM46" s="592" t="str">
        <f>'Marks Entry'!EJ48</f>
        <v>E</v>
      </c>
      <c r="EN46" s="583">
        <f>'Marks Entry'!EK48</f>
        <v>0</v>
      </c>
      <c r="EO46" s="584">
        <f>'Marks Entry'!EL48</f>
        <v>0</v>
      </c>
      <c r="EP46" s="584">
        <f>'Marks Entry'!EM48</f>
        <v>0</v>
      </c>
      <c r="EQ46" s="584">
        <f>'Marks Entry'!EN48</f>
        <v>0</v>
      </c>
      <c r="ER46" s="584">
        <f>'Marks Entry'!EO48</f>
        <v>0</v>
      </c>
      <c r="ES46" s="587">
        <f>'Marks Entry'!EP48</f>
        <v>0</v>
      </c>
      <c r="ET46" s="592" t="str">
        <f>'Marks Entry'!ES48</f>
        <v>E</v>
      </c>
      <c r="EU46" s="583">
        <f>'Marks Entry'!ET48</f>
        <v>0</v>
      </c>
      <c r="EV46" s="584">
        <f>'Marks Entry'!EU48</f>
        <v>0</v>
      </c>
      <c r="EW46" s="584">
        <f>'Marks Entry'!EV48</f>
        <v>0</v>
      </c>
      <c r="EX46" s="584">
        <f>'Marks Entry'!EW48</f>
        <v>0</v>
      </c>
      <c r="EY46" s="584">
        <f>'Marks Entry'!EX48</f>
        <v>0</v>
      </c>
      <c r="EZ46" s="587">
        <f>'Marks Entry'!EY48</f>
        <v>0</v>
      </c>
      <c r="FA46" s="592" t="str">
        <f>'Marks Entry'!FB48</f>
        <v>E</v>
      </c>
      <c r="FB46" s="222">
        <f>'Marks Entry'!FC48</f>
        <v>0</v>
      </c>
      <c r="FC46" s="223">
        <f>'Marks Entry'!FD48</f>
        <v>0</v>
      </c>
      <c r="FD46" s="224" t="str">
        <f>'Marks Entry'!FE48</f>
        <v/>
      </c>
      <c r="FE46" s="222">
        <f>'Marks Entry'!FF48</f>
        <v>1200</v>
      </c>
      <c r="FF46" s="223">
        <f>'Marks Entry'!FG48</f>
        <v>0</v>
      </c>
      <c r="FG46" s="225">
        <f>'Marks Entry'!FH48</f>
        <v>0</v>
      </c>
      <c r="FH46" s="223" t="str">
        <f>IF(OR('Marks Entry'!FI48="First",'Marks Entry'!FI48="Second",'Marks Entry'!FI48="Third"),'Marks Entry'!FI48,"")</f>
        <v/>
      </c>
      <c r="FI46" s="223" t="str">
        <f>'Marks Entry'!FJ48</f>
        <v/>
      </c>
      <c r="FJ46" s="540" t="str">
        <f>'Marks Entry'!FK48</f>
        <v>PROMOTED</v>
      </c>
      <c r="FK46" s="113" t="str">
        <f>'Marks Entry'!FL48</f>
        <v/>
      </c>
      <c r="FL46" s="115" t="str">
        <f>'Marks Entry'!FM48</f>
        <v/>
      </c>
      <c r="FM46" s="116" t="str">
        <f>'Marks Entry'!FO48</f>
        <v>E</v>
      </c>
      <c r="FN46" s="1426"/>
      <c r="FO46" s="563">
        <f t="shared" si="6"/>
        <v>0</v>
      </c>
      <c r="FP46" s="673">
        <f t="shared" si="7"/>
        <v>0</v>
      </c>
      <c r="FQ46" s="673">
        <f t="shared" si="8"/>
        <v>0</v>
      </c>
      <c r="FR46" s="668"/>
      <c r="FS46" s="570">
        <f t="shared" si="9"/>
        <v>0</v>
      </c>
      <c r="FT46" s="681">
        <f t="shared" si="10"/>
        <v>0</v>
      </c>
      <c r="FU46" s="681">
        <f t="shared" si="11"/>
        <v>0</v>
      </c>
      <c r="FV46" s="682"/>
      <c r="FW46" s="563">
        <f t="shared" si="12"/>
        <v>0</v>
      </c>
      <c r="FX46" s="673">
        <f t="shared" si="13"/>
        <v>0</v>
      </c>
      <c r="FY46" s="673">
        <f t="shared" si="14"/>
        <v>0</v>
      </c>
      <c r="FZ46" s="668"/>
      <c r="GA46" s="570">
        <f t="shared" si="15"/>
        <v>0</v>
      </c>
      <c r="GB46" s="681">
        <f t="shared" si="16"/>
        <v>0</v>
      </c>
      <c r="GC46" s="681">
        <f t="shared" si="17"/>
        <v>0</v>
      </c>
      <c r="GD46" s="682"/>
      <c r="GE46" s="563">
        <f t="shared" si="18"/>
        <v>0</v>
      </c>
      <c r="GF46" s="673">
        <f t="shared" si="19"/>
        <v>0</v>
      </c>
      <c r="GG46" s="673">
        <f t="shared" si="20"/>
        <v>0</v>
      </c>
      <c r="GH46" s="668"/>
      <c r="GI46" s="570">
        <f t="shared" si="21"/>
        <v>0</v>
      </c>
      <c r="GJ46" s="681">
        <f t="shared" si="22"/>
        <v>0</v>
      </c>
      <c r="GK46" s="681">
        <f t="shared" si="23"/>
        <v>0</v>
      </c>
      <c r="GL46" s="682"/>
      <c r="GM46" s="563">
        <f t="shared" si="24"/>
        <v>0</v>
      </c>
      <c r="GN46" s="564" t="str">
        <f t="shared" si="24"/>
        <v>E</v>
      </c>
      <c r="GO46" s="570">
        <f t="shared" si="25"/>
        <v>0</v>
      </c>
      <c r="GP46" s="571" t="str">
        <f t="shared" si="25"/>
        <v>E</v>
      </c>
      <c r="GQ46" s="563">
        <f t="shared" si="26"/>
        <v>0</v>
      </c>
      <c r="GR46" s="572" t="str">
        <f t="shared" si="26"/>
        <v>E</v>
      </c>
      <c r="GS46" s="1426"/>
    </row>
    <row r="47" spans="1:201" s="117" customFormat="1" ht="17.25" customHeight="1">
      <c r="A47" s="1427"/>
      <c r="B47" s="112">
        <f t="shared" si="27"/>
        <v>41</v>
      </c>
      <c r="C47" s="113">
        <f>'Marks Entry'!D49</f>
        <v>0</v>
      </c>
      <c r="D47" s="113">
        <f>'Marks Entry'!E49</f>
        <v>0</v>
      </c>
      <c r="E47" s="113">
        <f>'Marks Entry'!F49</f>
        <v>0</v>
      </c>
      <c r="F47" s="113">
        <f>'Marks Entry'!G49</f>
        <v>941</v>
      </c>
      <c r="G47" s="113">
        <f>'Marks Entry'!H49</f>
        <v>0</v>
      </c>
      <c r="H47" s="113">
        <f>'Marks Entry'!I49</f>
        <v>0</v>
      </c>
      <c r="I47" s="113">
        <f>'Marks Entry'!J49</f>
        <v>0</v>
      </c>
      <c r="J47" s="114">
        <f>'Marks Entry'!K49</f>
        <v>0</v>
      </c>
      <c r="K47" s="583">
        <f>'Marks Entry'!L49</f>
        <v>0</v>
      </c>
      <c r="L47" s="584">
        <f>'Marks Entry'!M49</f>
        <v>0</v>
      </c>
      <c r="M47" s="585">
        <f>'Marks Entry'!N49</f>
        <v>0</v>
      </c>
      <c r="N47" s="584">
        <f>'Marks Entry'!O49</f>
        <v>0</v>
      </c>
      <c r="O47" s="584">
        <f>'Marks Entry'!P49</f>
        <v>0</v>
      </c>
      <c r="P47" s="586">
        <f>'Marks Entry'!Q49</f>
        <v>0</v>
      </c>
      <c r="Q47" s="584">
        <f>'Marks Entry'!R49</f>
        <v>0</v>
      </c>
      <c r="R47" s="584">
        <f>'Marks Entry'!S49</f>
        <v>0</v>
      </c>
      <c r="S47" s="586">
        <f>'Marks Entry'!T49</f>
        <v>0</v>
      </c>
      <c r="T47" s="587">
        <f>'Marks Entry'!U49</f>
        <v>0</v>
      </c>
      <c r="U47" s="584">
        <f>'Marks Entry'!V49</f>
        <v>0</v>
      </c>
      <c r="V47" s="584">
        <f>'Marks Entry'!W49</f>
        <v>0</v>
      </c>
      <c r="W47" s="587">
        <f>'Marks Entry'!X49</f>
        <v>0</v>
      </c>
      <c r="X47" s="588">
        <f t="shared" si="0"/>
        <v>0</v>
      </c>
      <c r="Y47" s="584">
        <f>'Marks Entry'!Y49</f>
        <v>0</v>
      </c>
      <c r="Z47" s="584">
        <f>'Marks Entry'!Z49</f>
        <v>0</v>
      </c>
      <c r="AA47" s="587">
        <f>'Marks Entry'!AA49</f>
        <v>0</v>
      </c>
      <c r="AB47" s="593">
        <f>'Marks Entry'!AB49</f>
        <v>0</v>
      </c>
      <c r="AC47" s="589">
        <f>'Marks Entry'!AC49</f>
        <v>0</v>
      </c>
      <c r="AD47" s="589" t="str">
        <f>'Marks Entry'!AD49</f>
        <v>E</v>
      </c>
      <c r="AE47" s="590" t="str">
        <f>'Marks Entry'!AE49</f>
        <v>E</v>
      </c>
      <c r="AF47" s="583">
        <f>'Marks Entry'!AF49</f>
        <v>0</v>
      </c>
      <c r="AG47" s="584">
        <f>'Marks Entry'!AG49</f>
        <v>0</v>
      </c>
      <c r="AH47" s="585">
        <f>'Marks Entry'!AH49</f>
        <v>0</v>
      </c>
      <c r="AI47" s="584">
        <f>'Marks Entry'!AI49</f>
        <v>0</v>
      </c>
      <c r="AJ47" s="584">
        <f>'Marks Entry'!AJ49</f>
        <v>0</v>
      </c>
      <c r="AK47" s="586">
        <f>'Marks Entry'!AK49</f>
        <v>0</v>
      </c>
      <c r="AL47" s="584">
        <f>'Marks Entry'!AL49</f>
        <v>0</v>
      </c>
      <c r="AM47" s="584">
        <f>'Marks Entry'!AM49</f>
        <v>0</v>
      </c>
      <c r="AN47" s="586">
        <f>'Marks Entry'!AN49</f>
        <v>0</v>
      </c>
      <c r="AO47" s="587">
        <f>'Marks Entry'!AO49</f>
        <v>0</v>
      </c>
      <c r="AP47" s="584">
        <f>'Marks Entry'!AP49</f>
        <v>0</v>
      </c>
      <c r="AQ47" s="584">
        <f>'Marks Entry'!AQ49</f>
        <v>0</v>
      </c>
      <c r="AR47" s="587">
        <f>'Marks Entry'!AR49</f>
        <v>0</v>
      </c>
      <c r="AS47" s="588">
        <f t="shared" si="1"/>
        <v>0</v>
      </c>
      <c r="AT47" s="584">
        <f>'Marks Entry'!AS49</f>
        <v>0</v>
      </c>
      <c r="AU47" s="584">
        <f>'Marks Entry'!AT49</f>
        <v>0</v>
      </c>
      <c r="AV47" s="587">
        <f>'Marks Entry'!AU49</f>
        <v>0</v>
      </c>
      <c r="AW47" s="593">
        <f>'Marks Entry'!AV49</f>
        <v>0</v>
      </c>
      <c r="AX47" s="589">
        <f>'Marks Entry'!AW49</f>
        <v>0</v>
      </c>
      <c r="AY47" s="589" t="str">
        <f>'Marks Entry'!AX49</f>
        <v>E</v>
      </c>
      <c r="AZ47" s="590" t="str">
        <f>'Marks Entry'!AY49</f>
        <v>E</v>
      </c>
      <c r="BA47" s="583">
        <f>'Marks Entry'!AZ49</f>
        <v>0</v>
      </c>
      <c r="BB47" s="584">
        <f>'Marks Entry'!BA49</f>
        <v>0</v>
      </c>
      <c r="BC47" s="585">
        <f>'Marks Entry'!BB49</f>
        <v>0</v>
      </c>
      <c r="BD47" s="584">
        <f>'Marks Entry'!BC49</f>
        <v>0</v>
      </c>
      <c r="BE47" s="584">
        <f>'Marks Entry'!BD49</f>
        <v>0</v>
      </c>
      <c r="BF47" s="586">
        <f>'Marks Entry'!BE49</f>
        <v>0</v>
      </c>
      <c r="BG47" s="584">
        <f>'Marks Entry'!BF49</f>
        <v>0</v>
      </c>
      <c r="BH47" s="584">
        <f>'Marks Entry'!BG49</f>
        <v>0</v>
      </c>
      <c r="BI47" s="586">
        <f>'Marks Entry'!BH49</f>
        <v>0</v>
      </c>
      <c r="BJ47" s="587">
        <f>'Marks Entry'!BI49</f>
        <v>0</v>
      </c>
      <c r="BK47" s="584">
        <f>'Marks Entry'!BJ49</f>
        <v>0</v>
      </c>
      <c r="BL47" s="584">
        <f>'Marks Entry'!BK49</f>
        <v>0</v>
      </c>
      <c r="BM47" s="587">
        <f>'Marks Entry'!BL49</f>
        <v>0</v>
      </c>
      <c r="BN47" s="588">
        <f t="shared" si="2"/>
        <v>0</v>
      </c>
      <c r="BO47" s="584">
        <f>'Marks Entry'!BM49</f>
        <v>0</v>
      </c>
      <c r="BP47" s="584">
        <f>'Marks Entry'!BN49</f>
        <v>0</v>
      </c>
      <c r="BQ47" s="587">
        <f>'Marks Entry'!BO49</f>
        <v>0</v>
      </c>
      <c r="BR47" s="593">
        <f>'Marks Entry'!BP49</f>
        <v>0</v>
      </c>
      <c r="BS47" s="589">
        <f>'Marks Entry'!BQ49</f>
        <v>0</v>
      </c>
      <c r="BT47" s="589" t="str">
        <f>'Marks Entry'!BR49</f>
        <v>E</v>
      </c>
      <c r="BU47" s="590" t="str">
        <f>'Marks Entry'!BS49</f>
        <v>E</v>
      </c>
      <c r="BV47" s="583">
        <f>'Marks Entry'!BT49</f>
        <v>0</v>
      </c>
      <c r="BW47" s="584">
        <f>'Marks Entry'!BU49</f>
        <v>0</v>
      </c>
      <c r="BX47" s="585">
        <f>'Marks Entry'!BV49</f>
        <v>0</v>
      </c>
      <c r="BY47" s="584">
        <f>'Marks Entry'!BW49</f>
        <v>0</v>
      </c>
      <c r="BZ47" s="584">
        <f>'Marks Entry'!BX49</f>
        <v>0</v>
      </c>
      <c r="CA47" s="586">
        <f>'Marks Entry'!BY49</f>
        <v>0</v>
      </c>
      <c r="CB47" s="584">
        <f>'Marks Entry'!BZ49</f>
        <v>0</v>
      </c>
      <c r="CC47" s="584">
        <f>'Marks Entry'!CA49</f>
        <v>0</v>
      </c>
      <c r="CD47" s="586">
        <f>'Marks Entry'!CB49</f>
        <v>0</v>
      </c>
      <c r="CE47" s="587">
        <f>'Marks Entry'!CC49</f>
        <v>0</v>
      </c>
      <c r="CF47" s="584">
        <f>'Marks Entry'!CD49</f>
        <v>0</v>
      </c>
      <c r="CG47" s="584">
        <f>'Marks Entry'!CE49</f>
        <v>0</v>
      </c>
      <c r="CH47" s="587">
        <f>'Marks Entry'!CF49</f>
        <v>0</v>
      </c>
      <c r="CI47" s="588">
        <f t="shared" si="3"/>
        <v>0</v>
      </c>
      <c r="CJ47" s="584">
        <f>'Marks Entry'!CG49</f>
        <v>0</v>
      </c>
      <c r="CK47" s="584">
        <f>'Marks Entry'!CH49</f>
        <v>0</v>
      </c>
      <c r="CL47" s="587">
        <f>'Marks Entry'!CI49</f>
        <v>0</v>
      </c>
      <c r="CM47" s="593">
        <f>'Marks Entry'!CJ49</f>
        <v>0</v>
      </c>
      <c r="CN47" s="589">
        <f>'Marks Entry'!CK49</f>
        <v>0</v>
      </c>
      <c r="CO47" s="589" t="str">
        <f>'Marks Entry'!CL49</f>
        <v>E</v>
      </c>
      <c r="CP47" s="590" t="str">
        <f>'Marks Entry'!CM49</f>
        <v>E</v>
      </c>
      <c r="CQ47" s="583">
        <f>'Marks Entry'!CN49</f>
        <v>0</v>
      </c>
      <c r="CR47" s="584">
        <f>'Marks Entry'!CO49</f>
        <v>0</v>
      </c>
      <c r="CS47" s="585">
        <f>'Marks Entry'!CP49</f>
        <v>0</v>
      </c>
      <c r="CT47" s="584">
        <f>'Marks Entry'!CQ49</f>
        <v>0</v>
      </c>
      <c r="CU47" s="584">
        <f>'Marks Entry'!CR49</f>
        <v>0</v>
      </c>
      <c r="CV47" s="586">
        <f>'Marks Entry'!CS49</f>
        <v>0</v>
      </c>
      <c r="CW47" s="584">
        <f>'Marks Entry'!CT49</f>
        <v>0</v>
      </c>
      <c r="CX47" s="584">
        <f>'Marks Entry'!CU49</f>
        <v>0</v>
      </c>
      <c r="CY47" s="586">
        <f>'Marks Entry'!CV49</f>
        <v>0</v>
      </c>
      <c r="CZ47" s="587">
        <f>'Marks Entry'!CW49</f>
        <v>0</v>
      </c>
      <c r="DA47" s="584">
        <f>'Marks Entry'!CX49</f>
        <v>0</v>
      </c>
      <c r="DB47" s="584">
        <f>'Marks Entry'!CY49</f>
        <v>0</v>
      </c>
      <c r="DC47" s="587">
        <f>'Marks Entry'!CZ49</f>
        <v>0</v>
      </c>
      <c r="DD47" s="588">
        <f t="shared" si="4"/>
        <v>0</v>
      </c>
      <c r="DE47" s="584">
        <f>'Marks Entry'!DA49</f>
        <v>0</v>
      </c>
      <c r="DF47" s="584">
        <f>'Marks Entry'!DB49</f>
        <v>0</v>
      </c>
      <c r="DG47" s="587">
        <f>'Marks Entry'!DC49</f>
        <v>0</v>
      </c>
      <c r="DH47" s="593">
        <f>'Marks Entry'!DD49</f>
        <v>0</v>
      </c>
      <c r="DI47" s="589">
        <f>'Marks Entry'!DE49</f>
        <v>0</v>
      </c>
      <c r="DJ47" s="589" t="str">
        <f>'Marks Entry'!DF49</f>
        <v>E</v>
      </c>
      <c r="DK47" s="590" t="str">
        <f>'Marks Entry'!DG49</f>
        <v>E</v>
      </c>
      <c r="DL47" s="583">
        <f>'Marks Entry'!DH49</f>
        <v>0</v>
      </c>
      <c r="DM47" s="584">
        <f>'Marks Entry'!DI49</f>
        <v>0</v>
      </c>
      <c r="DN47" s="585">
        <f>'Marks Entry'!DJ49</f>
        <v>0</v>
      </c>
      <c r="DO47" s="584">
        <f>'Marks Entry'!DK49</f>
        <v>0</v>
      </c>
      <c r="DP47" s="584">
        <f>'Marks Entry'!DL49</f>
        <v>0</v>
      </c>
      <c r="DQ47" s="586">
        <f>'Marks Entry'!DM49</f>
        <v>0</v>
      </c>
      <c r="DR47" s="584">
        <f>'Marks Entry'!DN49</f>
        <v>0</v>
      </c>
      <c r="DS47" s="584">
        <f>'Marks Entry'!DO49</f>
        <v>0</v>
      </c>
      <c r="DT47" s="586">
        <f>'Marks Entry'!DP49</f>
        <v>0</v>
      </c>
      <c r="DU47" s="587">
        <f>'Marks Entry'!DQ49</f>
        <v>0</v>
      </c>
      <c r="DV47" s="584">
        <f>'Marks Entry'!DR49</f>
        <v>0</v>
      </c>
      <c r="DW47" s="584">
        <f>'Marks Entry'!DS49</f>
        <v>0</v>
      </c>
      <c r="DX47" s="587">
        <f>'Marks Entry'!DT49</f>
        <v>0</v>
      </c>
      <c r="DY47" s="588">
        <f t="shared" si="5"/>
        <v>0</v>
      </c>
      <c r="DZ47" s="584">
        <f>'Marks Entry'!DU49</f>
        <v>0</v>
      </c>
      <c r="EA47" s="584">
        <f>'Marks Entry'!DV49</f>
        <v>0</v>
      </c>
      <c r="EB47" s="587">
        <f>'Marks Entry'!DW49</f>
        <v>0</v>
      </c>
      <c r="EC47" s="593">
        <f>'Marks Entry'!DX49</f>
        <v>0</v>
      </c>
      <c r="ED47" s="589">
        <f>'Marks Entry'!DY49</f>
        <v>0</v>
      </c>
      <c r="EE47" s="589" t="str">
        <f>'Marks Entry'!DZ49</f>
        <v>E</v>
      </c>
      <c r="EF47" s="590" t="str">
        <f>'Marks Entry'!EA49</f>
        <v>E</v>
      </c>
      <c r="EG47" s="583">
        <f>'Marks Entry'!EB49</f>
        <v>0</v>
      </c>
      <c r="EH47" s="584">
        <f>'Marks Entry'!EC49</f>
        <v>0</v>
      </c>
      <c r="EI47" s="584">
        <f>'Marks Entry'!ED49</f>
        <v>0</v>
      </c>
      <c r="EJ47" s="584">
        <f>'Marks Entry'!EE49</f>
        <v>0</v>
      </c>
      <c r="EK47" s="584">
        <f>'Marks Entry'!EF49</f>
        <v>0</v>
      </c>
      <c r="EL47" s="591">
        <f>'Marks Entry'!EG49</f>
        <v>0</v>
      </c>
      <c r="EM47" s="592" t="str">
        <f>'Marks Entry'!EJ49</f>
        <v>E</v>
      </c>
      <c r="EN47" s="583">
        <f>'Marks Entry'!EK49</f>
        <v>0</v>
      </c>
      <c r="EO47" s="584">
        <f>'Marks Entry'!EL49</f>
        <v>0</v>
      </c>
      <c r="EP47" s="584">
        <f>'Marks Entry'!EM49</f>
        <v>0</v>
      </c>
      <c r="EQ47" s="584">
        <f>'Marks Entry'!EN49</f>
        <v>0</v>
      </c>
      <c r="ER47" s="584">
        <f>'Marks Entry'!EO49</f>
        <v>0</v>
      </c>
      <c r="ES47" s="587">
        <f>'Marks Entry'!EP49</f>
        <v>0</v>
      </c>
      <c r="ET47" s="592" t="str">
        <f>'Marks Entry'!ES49</f>
        <v>E</v>
      </c>
      <c r="EU47" s="583">
        <f>'Marks Entry'!ET49</f>
        <v>0</v>
      </c>
      <c r="EV47" s="584">
        <f>'Marks Entry'!EU49</f>
        <v>0</v>
      </c>
      <c r="EW47" s="584">
        <f>'Marks Entry'!EV49</f>
        <v>0</v>
      </c>
      <c r="EX47" s="584">
        <f>'Marks Entry'!EW49</f>
        <v>0</v>
      </c>
      <c r="EY47" s="584">
        <f>'Marks Entry'!EX49</f>
        <v>0</v>
      </c>
      <c r="EZ47" s="587">
        <f>'Marks Entry'!EY49</f>
        <v>0</v>
      </c>
      <c r="FA47" s="592" t="str">
        <f>'Marks Entry'!FB49</f>
        <v>E</v>
      </c>
      <c r="FB47" s="222">
        <f>'Marks Entry'!FC49</f>
        <v>0</v>
      </c>
      <c r="FC47" s="223">
        <f>'Marks Entry'!FD49</f>
        <v>0</v>
      </c>
      <c r="FD47" s="224" t="str">
        <f>'Marks Entry'!FE49</f>
        <v/>
      </c>
      <c r="FE47" s="222">
        <f>'Marks Entry'!FF49</f>
        <v>1200</v>
      </c>
      <c r="FF47" s="223">
        <f>'Marks Entry'!FG49</f>
        <v>0</v>
      </c>
      <c r="FG47" s="225">
        <f>'Marks Entry'!FH49</f>
        <v>0</v>
      </c>
      <c r="FH47" s="223" t="str">
        <f>IF(OR('Marks Entry'!FI49="First",'Marks Entry'!FI49="Second",'Marks Entry'!FI49="Third"),'Marks Entry'!FI49,"")</f>
        <v/>
      </c>
      <c r="FI47" s="223" t="str">
        <f>'Marks Entry'!FJ49</f>
        <v/>
      </c>
      <c r="FJ47" s="540" t="str">
        <f>'Marks Entry'!FK49</f>
        <v>PROMOTED</v>
      </c>
      <c r="FK47" s="113" t="str">
        <f>'Marks Entry'!FL49</f>
        <v/>
      </c>
      <c r="FL47" s="115" t="str">
        <f>'Marks Entry'!FM49</f>
        <v/>
      </c>
      <c r="FM47" s="116" t="str">
        <f>'Marks Entry'!FO49</f>
        <v>E</v>
      </c>
      <c r="FN47" s="1426"/>
      <c r="FO47" s="563">
        <f t="shared" si="6"/>
        <v>0</v>
      </c>
      <c r="FP47" s="673">
        <f t="shared" si="7"/>
        <v>0</v>
      </c>
      <c r="FQ47" s="673">
        <f t="shared" si="8"/>
        <v>0</v>
      </c>
      <c r="FR47" s="668"/>
      <c r="FS47" s="570">
        <f t="shared" si="9"/>
        <v>0</v>
      </c>
      <c r="FT47" s="681">
        <f t="shared" si="10"/>
        <v>0</v>
      </c>
      <c r="FU47" s="681">
        <f t="shared" si="11"/>
        <v>0</v>
      </c>
      <c r="FV47" s="682"/>
      <c r="FW47" s="563">
        <f t="shared" si="12"/>
        <v>0</v>
      </c>
      <c r="FX47" s="673">
        <f t="shared" si="13"/>
        <v>0</v>
      </c>
      <c r="FY47" s="673">
        <f t="shared" si="14"/>
        <v>0</v>
      </c>
      <c r="FZ47" s="668"/>
      <c r="GA47" s="570">
        <f t="shared" si="15"/>
        <v>0</v>
      </c>
      <c r="GB47" s="681">
        <f t="shared" si="16"/>
        <v>0</v>
      </c>
      <c r="GC47" s="681">
        <f t="shared" si="17"/>
        <v>0</v>
      </c>
      <c r="GD47" s="682"/>
      <c r="GE47" s="563">
        <f t="shared" si="18"/>
        <v>0</v>
      </c>
      <c r="GF47" s="673">
        <f t="shared" si="19"/>
        <v>0</v>
      </c>
      <c r="GG47" s="673">
        <f t="shared" si="20"/>
        <v>0</v>
      </c>
      <c r="GH47" s="668"/>
      <c r="GI47" s="570">
        <f t="shared" si="21"/>
        <v>0</v>
      </c>
      <c r="GJ47" s="681">
        <f t="shared" si="22"/>
        <v>0</v>
      </c>
      <c r="GK47" s="681">
        <f t="shared" si="23"/>
        <v>0</v>
      </c>
      <c r="GL47" s="682"/>
      <c r="GM47" s="563">
        <f t="shared" si="24"/>
        <v>0</v>
      </c>
      <c r="GN47" s="564" t="str">
        <f t="shared" si="24"/>
        <v>E</v>
      </c>
      <c r="GO47" s="570">
        <f t="shared" si="25"/>
        <v>0</v>
      </c>
      <c r="GP47" s="571" t="str">
        <f t="shared" si="25"/>
        <v>E</v>
      </c>
      <c r="GQ47" s="563">
        <f t="shared" si="26"/>
        <v>0</v>
      </c>
      <c r="GR47" s="572" t="str">
        <f t="shared" si="26"/>
        <v>E</v>
      </c>
      <c r="GS47" s="1426"/>
    </row>
    <row r="48" spans="1:201" s="117" customFormat="1" ht="17.25" customHeight="1">
      <c r="A48" s="1427"/>
      <c r="B48" s="112">
        <f t="shared" si="27"/>
        <v>42</v>
      </c>
      <c r="C48" s="113">
        <f>'Marks Entry'!D50</f>
        <v>0</v>
      </c>
      <c r="D48" s="113">
        <f>'Marks Entry'!E50</f>
        <v>0</v>
      </c>
      <c r="E48" s="113">
        <f>'Marks Entry'!F50</f>
        <v>0</v>
      </c>
      <c r="F48" s="113">
        <f>'Marks Entry'!G50</f>
        <v>942</v>
      </c>
      <c r="G48" s="113">
        <f>'Marks Entry'!H50</f>
        <v>0</v>
      </c>
      <c r="H48" s="113">
        <f>'Marks Entry'!I50</f>
        <v>0</v>
      </c>
      <c r="I48" s="113">
        <f>'Marks Entry'!J50</f>
        <v>0</v>
      </c>
      <c r="J48" s="114">
        <f>'Marks Entry'!K50</f>
        <v>0</v>
      </c>
      <c r="K48" s="583">
        <f>'Marks Entry'!L50</f>
        <v>0</v>
      </c>
      <c r="L48" s="584">
        <f>'Marks Entry'!M50</f>
        <v>0</v>
      </c>
      <c r="M48" s="585">
        <f>'Marks Entry'!N50</f>
        <v>0</v>
      </c>
      <c r="N48" s="584">
        <f>'Marks Entry'!O50</f>
        <v>0</v>
      </c>
      <c r="O48" s="584">
        <f>'Marks Entry'!P50</f>
        <v>0</v>
      </c>
      <c r="P48" s="586">
        <f>'Marks Entry'!Q50</f>
        <v>0</v>
      </c>
      <c r="Q48" s="584">
        <f>'Marks Entry'!R50</f>
        <v>0</v>
      </c>
      <c r="R48" s="584">
        <f>'Marks Entry'!S50</f>
        <v>0</v>
      </c>
      <c r="S48" s="586">
        <f>'Marks Entry'!T50</f>
        <v>0</v>
      </c>
      <c r="T48" s="587">
        <f>'Marks Entry'!U50</f>
        <v>0</v>
      </c>
      <c r="U48" s="584">
        <f>'Marks Entry'!V50</f>
        <v>0</v>
      </c>
      <c r="V48" s="584">
        <f>'Marks Entry'!W50</f>
        <v>0</v>
      </c>
      <c r="W48" s="587">
        <f>'Marks Entry'!X50</f>
        <v>0</v>
      </c>
      <c r="X48" s="588">
        <f t="shared" si="0"/>
        <v>0</v>
      </c>
      <c r="Y48" s="584">
        <f>'Marks Entry'!Y50</f>
        <v>0</v>
      </c>
      <c r="Z48" s="584">
        <f>'Marks Entry'!Z50</f>
        <v>0</v>
      </c>
      <c r="AA48" s="587">
        <f>'Marks Entry'!AA50</f>
        <v>0</v>
      </c>
      <c r="AB48" s="593">
        <f>'Marks Entry'!AB50</f>
        <v>0</v>
      </c>
      <c r="AC48" s="589">
        <f>'Marks Entry'!AC50</f>
        <v>0</v>
      </c>
      <c r="AD48" s="589" t="str">
        <f>'Marks Entry'!AD50</f>
        <v>E</v>
      </c>
      <c r="AE48" s="590" t="str">
        <f>'Marks Entry'!AE50</f>
        <v>E</v>
      </c>
      <c r="AF48" s="583">
        <f>'Marks Entry'!AF50</f>
        <v>0</v>
      </c>
      <c r="AG48" s="584">
        <f>'Marks Entry'!AG50</f>
        <v>0</v>
      </c>
      <c r="AH48" s="585">
        <f>'Marks Entry'!AH50</f>
        <v>0</v>
      </c>
      <c r="AI48" s="584">
        <f>'Marks Entry'!AI50</f>
        <v>0</v>
      </c>
      <c r="AJ48" s="584">
        <f>'Marks Entry'!AJ50</f>
        <v>0</v>
      </c>
      <c r="AK48" s="586">
        <f>'Marks Entry'!AK50</f>
        <v>0</v>
      </c>
      <c r="AL48" s="584">
        <f>'Marks Entry'!AL50</f>
        <v>0</v>
      </c>
      <c r="AM48" s="584">
        <f>'Marks Entry'!AM50</f>
        <v>0</v>
      </c>
      <c r="AN48" s="586">
        <f>'Marks Entry'!AN50</f>
        <v>0</v>
      </c>
      <c r="AO48" s="587">
        <f>'Marks Entry'!AO50</f>
        <v>0</v>
      </c>
      <c r="AP48" s="584">
        <f>'Marks Entry'!AP50</f>
        <v>0</v>
      </c>
      <c r="AQ48" s="584">
        <f>'Marks Entry'!AQ50</f>
        <v>0</v>
      </c>
      <c r="AR48" s="587">
        <f>'Marks Entry'!AR50</f>
        <v>0</v>
      </c>
      <c r="AS48" s="588">
        <f t="shared" si="1"/>
        <v>0</v>
      </c>
      <c r="AT48" s="584">
        <f>'Marks Entry'!AS50</f>
        <v>0</v>
      </c>
      <c r="AU48" s="584">
        <f>'Marks Entry'!AT50</f>
        <v>0</v>
      </c>
      <c r="AV48" s="587">
        <f>'Marks Entry'!AU50</f>
        <v>0</v>
      </c>
      <c r="AW48" s="593">
        <f>'Marks Entry'!AV50</f>
        <v>0</v>
      </c>
      <c r="AX48" s="589">
        <f>'Marks Entry'!AW50</f>
        <v>0</v>
      </c>
      <c r="AY48" s="589" t="str">
        <f>'Marks Entry'!AX50</f>
        <v>E</v>
      </c>
      <c r="AZ48" s="590" t="str">
        <f>'Marks Entry'!AY50</f>
        <v>E</v>
      </c>
      <c r="BA48" s="583">
        <f>'Marks Entry'!AZ50</f>
        <v>0</v>
      </c>
      <c r="BB48" s="584">
        <f>'Marks Entry'!BA50</f>
        <v>0</v>
      </c>
      <c r="BC48" s="585">
        <f>'Marks Entry'!BB50</f>
        <v>0</v>
      </c>
      <c r="BD48" s="584">
        <f>'Marks Entry'!BC50</f>
        <v>0</v>
      </c>
      <c r="BE48" s="584">
        <f>'Marks Entry'!BD50</f>
        <v>0</v>
      </c>
      <c r="BF48" s="586">
        <f>'Marks Entry'!BE50</f>
        <v>0</v>
      </c>
      <c r="BG48" s="584">
        <f>'Marks Entry'!BF50</f>
        <v>0</v>
      </c>
      <c r="BH48" s="584">
        <f>'Marks Entry'!BG50</f>
        <v>0</v>
      </c>
      <c r="BI48" s="586">
        <f>'Marks Entry'!BH50</f>
        <v>0</v>
      </c>
      <c r="BJ48" s="587">
        <f>'Marks Entry'!BI50</f>
        <v>0</v>
      </c>
      <c r="BK48" s="584">
        <f>'Marks Entry'!BJ50</f>
        <v>0</v>
      </c>
      <c r="BL48" s="584">
        <f>'Marks Entry'!BK50</f>
        <v>0</v>
      </c>
      <c r="BM48" s="587">
        <f>'Marks Entry'!BL50</f>
        <v>0</v>
      </c>
      <c r="BN48" s="588">
        <f t="shared" si="2"/>
        <v>0</v>
      </c>
      <c r="BO48" s="584">
        <f>'Marks Entry'!BM50</f>
        <v>0</v>
      </c>
      <c r="BP48" s="584">
        <f>'Marks Entry'!BN50</f>
        <v>0</v>
      </c>
      <c r="BQ48" s="587">
        <f>'Marks Entry'!BO50</f>
        <v>0</v>
      </c>
      <c r="BR48" s="593">
        <f>'Marks Entry'!BP50</f>
        <v>0</v>
      </c>
      <c r="BS48" s="589">
        <f>'Marks Entry'!BQ50</f>
        <v>0</v>
      </c>
      <c r="BT48" s="589" t="str">
        <f>'Marks Entry'!BR50</f>
        <v>E</v>
      </c>
      <c r="BU48" s="590" t="str">
        <f>'Marks Entry'!BS50</f>
        <v>E</v>
      </c>
      <c r="BV48" s="583">
        <f>'Marks Entry'!BT50</f>
        <v>0</v>
      </c>
      <c r="BW48" s="584">
        <f>'Marks Entry'!BU50</f>
        <v>0</v>
      </c>
      <c r="BX48" s="585">
        <f>'Marks Entry'!BV50</f>
        <v>0</v>
      </c>
      <c r="BY48" s="584">
        <f>'Marks Entry'!BW50</f>
        <v>0</v>
      </c>
      <c r="BZ48" s="584">
        <f>'Marks Entry'!BX50</f>
        <v>0</v>
      </c>
      <c r="CA48" s="586">
        <f>'Marks Entry'!BY50</f>
        <v>0</v>
      </c>
      <c r="CB48" s="584">
        <f>'Marks Entry'!BZ50</f>
        <v>0</v>
      </c>
      <c r="CC48" s="584">
        <f>'Marks Entry'!CA50</f>
        <v>0</v>
      </c>
      <c r="CD48" s="586">
        <f>'Marks Entry'!CB50</f>
        <v>0</v>
      </c>
      <c r="CE48" s="587">
        <f>'Marks Entry'!CC50</f>
        <v>0</v>
      </c>
      <c r="CF48" s="584">
        <f>'Marks Entry'!CD50</f>
        <v>0</v>
      </c>
      <c r="CG48" s="584">
        <f>'Marks Entry'!CE50</f>
        <v>0</v>
      </c>
      <c r="CH48" s="587">
        <f>'Marks Entry'!CF50</f>
        <v>0</v>
      </c>
      <c r="CI48" s="588">
        <f t="shared" si="3"/>
        <v>0</v>
      </c>
      <c r="CJ48" s="584">
        <f>'Marks Entry'!CG50</f>
        <v>0</v>
      </c>
      <c r="CK48" s="584">
        <f>'Marks Entry'!CH50</f>
        <v>0</v>
      </c>
      <c r="CL48" s="587">
        <f>'Marks Entry'!CI50</f>
        <v>0</v>
      </c>
      <c r="CM48" s="593">
        <f>'Marks Entry'!CJ50</f>
        <v>0</v>
      </c>
      <c r="CN48" s="589">
        <f>'Marks Entry'!CK50</f>
        <v>0</v>
      </c>
      <c r="CO48" s="589" t="str">
        <f>'Marks Entry'!CL50</f>
        <v>E</v>
      </c>
      <c r="CP48" s="590" t="str">
        <f>'Marks Entry'!CM50</f>
        <v>E</v>
      </c>
      <c r="CQ48" s="583">
        <f>'Marks Entry'!CN50</f>
        <v>0</v>
      </c>
      <c r="CR48" s="584">
        <f>'Marks Entry'!CO50</f>
        <v>0</v>
      </c>
      <c r="CS48" s="585">
        <f>'Marks Entry'!CP50</f>
        <v>0</v>
      </c>
      <c r="CT48" s="584">
        <f>'Marks Entry'!CQ50</f>
        <v>0</v>
      </c>
      <c r="CU48" s="584">
        <f>'Marks Entry'!CR50</f>
        <v>0</v>
      </c>
      <c r="CV48" s="586">
        <f>'Marks Entry'!CS50</f>
        <v>0</v>
      </c>
      <c r="CW48" s="584">
        <f>'Marks Entry'!CT50</f>
        <v>0</v>
      </c>
      <c r="CX48" s="584">
        <f>'Marks Entry'!CU50</f>
        <v>0</v>
      </c>
      <c r="CY48" s="586">
        <f>'Marks Entry'!CV50</f>
        <v>0</v>
      </c>
      <c r="CZ48" s="587">
        <f>'Marks Entry'!CW50</f>
        <v>0</v>
      </c>
      <c r="DA48" s="584">
        <f>'Marks Entry'!CX50</f>
        <v>0</v>
      </c>
      <c r="DB48" s="584">
        <f>'Marks Entry'!CY50</f>
        <v>0</v>
      </c>
      <c r="DC48" s="587">
        <f>'Marks Entry'!CZ50</f>
        <v>0</v>
      </c>
      <c r="DD48" s="588">
        <f t="shared" si="4"/>
        <v>0</v>
      </c>
      <c r="DE48" s="584">
        <f>'Marks Entry'!DA50</f>
        <v>0</v>
      </c>
      <c r="DF48" s="584">
        <f>'Marks Entry'!DB50</f>
        <v>0</v>
      </c>
      <c r="DG48" s="587">
        <f>'Marks Entry'!DC50</f>
        <v>0</v>
      </c>
      <c r="DH48" s="593">
        <f>'Marks Entry'!DD50</f>
        <v>0</v>
      </c>
      <c r="DI48" s="589">
        <f>'Marks Entry'!DE50</f>
        <v>0</v>
      </c>
      <c r="DJ48" s="589" t="str">
        <f>'Marks Entry'!DF50</f>
        <v>E</v>
      </c>
      <c r="DK48" s="590" t="str">
        <f>'Marks Entry'!DG50</f>
        <v>E</v>
      </c>
      <c r="DL48" s="583">
        <f>'Marks Entry'!DH50</f>
        <v>0</v>
      </c>
      <c r="DM48" s="584">
        <f>'Marks Entry'!DI50</f>
        <v>0</v>
      </c>
      <c r="DN48" s="585">
        <f>'Marks Entry'!DJ50</f>
        <v>0</v>
      </c>
      <c r="DO48" s="584">
        <f>'Marks Entry'!DK50</f>
        <v>0</v>
      </c>
      <c r="DP48" s="584">
        <f>'Marks Entry'!DL50</f>
        <v>0</v>
      </c>
      <c r="DQ48" s="586">
        <f>'Marks Entry'!DM50</f>
        <v>0</v>
      </c>
      <c r="DR48" s="584">
        <f>'Marks Entry'!DN50</f>
        <v>0</v>
      </c>
      <c r="DS48" s="584">
        <f>'Marks Entry'!DO50</f>
        <v>0</v>
      </c>
      <c r="DT48" s="586">
        <f>'Marks Entry'!DP50</f>
        <v>0</v>
      </c>
      <c r="DU48" s="587">
        <f>'Marks Entry'!DQ50</f>
        <v>0</v>
      </c>
      <c r="DV48" s="584">
        <f>'Marks Entry'!DR50</f>
        <v>0</v>
      </c>
      <c r="DW48" s="584">
        <f>'Marks Entry'!DS50</f>
        <v>0</v>
      </c>
      <c r="DX48" s="587">
        <f>'Marks Entry'!DT50</f>
        <v>0</v>
      </c>
      <c r="DY48" s="588">
        <f t="shared" si="5"/>
        <v>0</v>
      </c>
      <c r="DZ48" s="584">
        <f>'Marks Entry'!DU50</f>
        <v>0</v>
      </c>
      <c r="EA48" s="584">
        <f>'Marks Entry'!DV50</f>
        <v>0</v>
      </c>
      <c r="EB48" s="587">
        <f>'Marks Entry'!DW50</f>
        <v>0</v>
      </c>
      <c r="EC48" s="593">
        <f>'Marks Entry'!DX50</f>
        <v>0</v>
      </c>
      <c r="ED48" s="589">
        <f>'Marks Entry'!DY50</f>
        <v>0</v>
      </c>
      <c r="EE48" s="589" t="str">
        <f>'Marks Entry'!DZ50</f>
        <v>E</v>
      </c>
      <c r="EF48" s="590" t="str">
        <f>'Marks Entry'!EA50</f>
        <v>E</v>
      </c>
      <c r="EG48" s="583">
        <f>'Marks Entry'!EB50</f>
        <v>0</v>
      </c>
      <c r="EH48" s="584">
        <f>'Marks Entry'!EC50</f>
        <v>0</v>
      </c>
      <c r="EI48" s="584">
        <f>'Marks Entry'!ED50</f>
        <v>0</v>
      </c>
      <c r="EJ48" s="584">
        <f>'Marks Entry'!EE50</f>
        <v>0</v>
      </c>
      <c r="EK48" s="584">
        <f>'Marks Entry'!EF50</f>
        <v>0</v>
      </c>
      <c r="EL48" s="591">
        <f>'Marks Entry'!EG50</f>
        <v>0</v>
      </c>
      <c r="EM48" s="592" t="str">
        <f>'Marks Entry'!EJ50</f>
        <v>E</v>
      </c>
      <c r="EN48" s="583">
        <f>'Marks Entry'!EK50</f>
        <v>0</v>
      </c>
      <c r="EO48" s="584">
        <f>'Marks Entry'!EL50</f>
        <v>0</v>
      </c>
      <c r="EP48" s="584">
        <f>'Marks Entry'!EM50</f>
        <v>0</v>
      </c>
      <c r="EQ48" s="584">
        <f>'Marks Entry'!EN50</f>
        <v>0</v>
      </c>
      <c r="ER48" s="584">
        <f>'Marks Entry'!EO50</f>
        <v>0</v>
      </c>
      <c r="ES48" s="587">
        <f>'Marks Entry'!EP50</f>
        <v>0</v>
      </c>
      <c r="ET48" s="592" t="str">
        <f>'Marks Entry'!ES50</f>
        <v>E</v>
      </c>
      <c r="EU48" s="583">
        <f>'Marks Entry'!ET50</f>
        <v>0</v>
      </c>
      <c r="EV48" s="584">
        <f>'Marks Entry'!EU50</f>
        <v>0</v>
      </c>
      <c r="EW48" s="584">
        <f>'Marks Entry'!EV50</f>
        <v>0</v>
      </c>
      <c r="EX48" s="584">
        <f>'Marks Entry'!EW50</f>
        <v>0</v>
      </c>
      <c r="EY48" s="584">
        <f>'Marks Entry'!EX50</f>
        <v>0</v>
      </c>
      <c r="EZ48" s="587">
        <f>'Marks Entry'!EY50</f>
        <v>0</v>
      </c>
      <c r="FA48" s="592" t="str">
        <f>'Marks Entry'!FB50</f>
        <v>E</v>
      </c>
      <c r="FB48" s="222">
        <f>'Marks Entry'!FC50</f>
        <v>0</v>
      </c>
      <c r="FC48" s="223">
        <f>'Marks Entry'!FD50</f>
        <v>0</v>
      </c>
      <c r="FD48" s="224" t="str">
        <f>'Marks Entry'!FE50</f>
        <v/>
      </c>
      <c r="FE48" s="222">
        <f>'Marks Entry'!FF50</f>
        <v>1200</v>
      </c>
      <c r="FF48" s="223">
        <f>'Marks Entry'!FG50</f>
        <v>0</v>
      </c>
      <c r="FG48" s="225">
        <f>'Marks Entry'!FH50</f>
        <v>0</v>
      </c>
      <c r="FH48" s="223" t="str">
        <f>IF(OR('Marks Entry'!FI50="First",'Marks Entry'!FI50="Second",'Marks Entry'!FI50="Third"),'Marks Entry'!FI50,"")</f>
        <v/>
      </c>
      <c r="FI48" s="223" t="str">
        <f>'Marks Entry'!FJ50</f>
        <v/>
      </c>
      <c r="FJ48" s="540" t="str">
        <f>'Marks Entry'!FK50</f>
        <v>PROMOTED</v>
      </c>
      <c r="FK48" s="113" t="str">
        <f>'Marks Entry'!FL50</f>
        <v/>
      </c>
      <c r="FL48" s="115" t="str">
        <f>'Marks Entry'!FM50</f>
        <v/>
      </c>
      <c r="FM48" s="116" t="str">
        <f>'Marks Entry'!FO50</f>
        <v>E</v>
      </c>
      <c r="FN48" s="1426"/>
      <c r="FO48" s="563">
        <f t="shared" si="6"/>
        <v>0</v>
      </c>
      <c r="FP48" s="673">
        <f t="shared" si="7"/>
        <v>0</v>
      </c>
      <c r="FQ48" s="673">
        <f t="shared" si="8"/>
        <v>0</v>
      </c>
      <c r="FR48" s="668"/>
      <c r="FS48" s="570">
        <f t="shared" si="9"/>
        <v>0</v>
      </c>
      <c r="FT48" s="681">
        <f t="shared" si="10"/>
        <v>0</v>
      </c>
      <c r="FU48" s="681">
        <f t="shared" si="11"/>
        <v>0</v>
      </c>
      <c r="FV48" s="682"/>
      <c r="FW48" s="563">
        <f t="shared" si="12"/>
        <v>0</v>
      </c>
      <c r="FX48" s="673">
        <f t="shared" si="13"/>
        <v>0</v>
      </c>
      <c r="FY48" s="673">
        <f t="shared" si="14"/>
        <v>0</v>
      </c>
      <c r="FZ48" s="668"/>
      <c r="GA48" s="570">
        <f t="shared" si="15"/>
        <v>0</v>
      </c>
      <c r="GB48" s="681">
        <f t="shared" si="16"/>
        <v>0</v>
      </c>
      <c r="GC48" s="681">
        <f t="shared" si="17"/>
        <v>0</v>
      </c>
      <c r="GD48" s="682"/>
      <c r="GE48" s="563">
        <f t="shared" si="18"/>
        <v>0</v>
      </c>
      <c r="GF48" s="673">
        <f t="shared" si="19"/>
        <v>0</v>
      </c>
      <c r="GG48" s="673">
        <f t="shared" si="20"/>
        <v>0</v>
      </c>
      <c r="GH48" s="668"/>
      <c r="GI48" s="570">
        <f t="shared" si="21"/>
        <v>0</v>
      </c>
      <c r="GJ48" s="681">
        <f t="shared" si="22"/>
        <v>0</v>
      </c>
      <c r="GK48" s="681">
        <f t="shared" si="23"/>
        <v>0</v>
      </c>
      <c r="GL48" s="682"/>
      <c r="GM48" s="563">
        <f t="shared" si="24"/>
        <v>0</v>
      </c>
      <c r="GN48" s="564" t="str">
        <f t="shared" si="24"/>
        <v>E</v>
      </c>
      <c r="GO48" s="570">
        <f t="shared" si="25"/>
        <v>0</v>
      </c>
      <c r="GP48" s="571" t="str">
        <f t="shared" si="25"/>
        <v>E</v>
      </c>
      <c r="GQ48" s="563">
        <f t="shared" si="26"/>
        <v>0</v>
      </c>
      <c r="GR48" s="572" t="str">
        <f t="shared" si="26"/>
        <v>E</v>
      </c>
      <c r="GS48" s="1426"/>
    </row>
    <row r="49" spans="1:201" s="117" customFormat="1" ht="17.25" customHeight="1">
      <c r="A49" s="1427"/>
      <c r="B49" s="112">
        <f t="shared" si="27"/>
        <v>43</v>
      </c>
      <c r="C49" s="113">
        <f>'Marks Entry'!D51</f>
        <v>0</v>
      </c>
      <c r="D49" s="113">
        <f>'Marks Entry'!E51</f>
        <v>0</v>
      </c>
      <c r="E49" s="113">
        <f>'Marks Entry'!F51</f>
        <v>0</v>
      </c>
      <c r="F49" s="113">
        <f>'Marks Entry'!G51</f>
        <v>943</v>
      </c>
      <c r="G49" s="113">
        <f>'Marks Entry'!H51</f>
        <v>0</v>
      </c>
      <c r="H49" s="113">
        <f>'Marks Entry'!I51</f>
        <v>0</v>
      </c>
      <c r="I49" s="113">
        <f>'Marks Entry'!J51</f>
        <v>0</v>
      </c>
      <c r="J49" s="114">
        <f>'Marks Entry'!K51</f>
        <v>0</v>
      </c>
      <c r="K49" s="583">
        <f>'Marks Entry'!L51</f>
        <v>0</v>
      </c>
      <c r="L49" s="584">
        <f>'Marks Entry'!M51</f>
        <v>0</v>
      </c>
      <c r="M49" s="585">
        <f>'Marks Entry'!N51</f>
        <v>0</v>
      </c>
      <c r="N49" s="584">
        <f>'Marks Entry'!O51</f>
        <v>0</v>
      </c>
      <c r="O49" s="584">
        <f>'Marks Entry'!P51</f>
        <v>0</v>
      </c>
      <c r="P49" s="586">
        <f>'Marks Entry'!Q51</f>
        <v>0</v>
      </c>
      <c r="Q49" s="584">
        <f>'Marks Entry'!R51</f>
        <v>0</v>
      </c>
      <c r="R49" s="584">
        <f>'Marks Entry'!S51</f>
        <v>0</v>
      </c>
      <c r="S49" s="586">
        <f>'Marks Entry'!T51</f>
        <v>0</v>
      </c>
      <c r="T49" s="587">
        <f>'Marks Entry'!U51</f>
        <v>0</v>
      </c>
      <c r="U49" s="584">
        <f>'Marks Entry'!V51</f>
        <v>0</v>
      </c>
      <c r="V49" s="584">
        <f>'Marks Entry'!W51</f>
        <v>0</v>
      </c>
      <c r="W49" s="587">
        <f>'Marks Entry'!X51</f>
        <v>0</v>
      </c>
      <c r="X49" s="588">
        <f t="shared" si="0"/>
        <v>0</v>
      </c>
      <c r="Y49" s="584">
        <f>'Marks Entry'!Y51</f>
        <v>0</v>
      </c>
      <c r="Z49" s="584">
        <f>'Marks Entry'!Z51</f>
        <v>0</v>
      </c>
      <c r="AA49" s="587">
        <f>'Marks Entry'!AA51</f>
        <v>0</v>
      </c>
      <c r="AB49" s="593">
        <f>'Marks Entry'!AB51</f>
        <v>0</v>
      </c>
      <c r="AC49" s="589">
        <f>'Marks Entry'!AC51</f>
        <v>0</v>
      </c>
      <c r="AD49" s="589" t="str">
        <f>'Marks Entry'!AD51</f>
        <v>E</v>
      </c>
      <c r="AE49" s="590" t="str">
        <f>'Marks Entry'!AE51</f>
        <v>E</v>
      </c>
      <c r="AF49" s="583">
        <f>'Marks Entry'!AF51</f>
        <v>0</v>
      </c>
      <c r="AG49" s="584">
        <f>'Marks Entry'!AG51</f>
        <v>0</v>
      </c>
      <c r="AH49" s="585">
        <f>'Marks Entry'!AH51</f>
        <v>0</v>
      </c>
      <c r="AI49" s="584">
        <f>'Marks Entry'!AI51</f>
        <v>0</v>
      </c>
      <c r="AJ49" s="584">
        <f>'Marks Entry'!AJ51</f>
        <v>0</v>
      </c>
      <c r="AK49" s="586">
        <f>'Marks Entry'!AK51</f>
        <v>0</v>
      </c>
      <c r="AL49" s="584">
        <f>'Marks Entry'!AL51</f>
        <v>0</v>
      </c>
      <c r="AM49" s="584">
        <f>'Marks Entry'!AM51</f>
        <v>0</v>
      </c>
      <c r="AN49" s="586">
        <f>'Marks Entry'!AN51</f>
        <v>0</v>
      </c>
      <c r="AO49" s="587">
        <f>'Marks Entry'!AO51</f>
        <v>0</v>
      </c>
      <c r="AP49" s="584">
        <f>'Marks Entry'!AP51</f>
        <v>0</v>
      </c>
      <c r="AQ49" s="584">
        <f>'Marks Entry'!AQ51</f>
        <v>0</v>
      </c>
      <c r="AR49" s="587">
        <f>'Marks Entry'!AR51</f>
        <v>0</v>
      </c>
      <c r="AS49" s="588">
        <f t="shared" si="1"/>
        <v>0</v>
      </c>
      <c r="AT49" s="584">
        <f>'Marks Entry'!AS51</f>
        <v>0</v>
      </c>
      <c r="AU49" s="584">
        <f>'Marks Entry'!AT51</f>
        <v>0</v>
      </c>
      <c r="AV49" s="587">
        <f>'Marks Entry'!AU51</f>
        <v>0</v>
      </c>
      <c r="AW49" s="593">
        <f>'Marks Entry'!AV51</f>
        <v>0</v>
      </c>
      <c r="AX49" s="589">
        <f>'Marks Entry'!AW51</f>
        <v>0</v>
      </c>
      <c r="AY49" s="589" t="str">
        <f>'Marks Entry'!AX51</f>
        <v>E</v>
      </c>
      <c r="AZ49" s="590" t="str">
        <f>'Marks Entry'!AY51</f>
        <v>E</v>
      </c>
      <c r="BA49" s="583">
        <f>'Marks Entry'!AZ51</f>
        <v>0</v>
      </c>
      <c r="BB49" s="584">
        <f>'Marks Entry'!BA51</f>
        <v>0</v>
      </c>
      <c r="BC49" s="585">
        <f>'Marks Entry'!BB51</f>
        <v>0</v>
      </c>
      <c r="BD49" s="584">
        <f>'Marks Entry'!BC51</f>
        <v>0</v>
      </c>
      <c r="BE49" s="584">
        <f>'Marks Entry'!BD51</f>
        <v>0</v>
      </c>
      <c r="BF49" s="586">
        <f>'Marks Entry'!BE51</f>
        <v>0</v>
      </c>
      <c r="BG49" s="584">
        <f>'Marks Entry'!BF51</f>
        <v>0</v>
      </c>
      <c r="BH49" s="584">
        <f>'Marks Entry'!BG51</f>
        <v>0</v>
      </c>
      <c r="BI49" s="586">
        <f>'Marks Entry'!BH51</f>
        <v>0</v>
      </c>
      <c r="BJ49" s="587">
        <f>'Marks Entry'!BI51</f>
        <v>0</v>
      </c>
      <c r="BK49" s="584">
        <f>'Marks Entry'!BJ51</f>
        <v>0</v>
      </c>
      <c r="BL49" s="584">
        <f>'Marks Entry'!BK51</f>
        <v>0</v>
      </c>
      <c r="BM49" s="587">
        <f>'Marks Entry'!BL51</f>
        <v>0</v>
      </c>
      <c r="BN49" s="588">
        <f t="shared" si="2"/>
        <v>0</v>
      </c>
      <c r="BO49" s="584">
        <f>'Marks Entry'!BM51</f>
        <v>0</v>
      </c>
      <c r="BP49" s="584">
        <f>'Marks Entry'!BN51</f>
        <v>0</v>
      </c>
      <c r="BQ49" s="587">
        <f>'Marks Entry'!BO51</f>
        <v>0</v>
      </c>
      <c r="BR49" s="593">
        <f>'Marks Entry'!BP51</f>
        <v>0</v>
      </c>
      <c r="BS49" s="589">
        <f>'Marks Entry'!BQ51</f>
        <v>0</v>
      </c>
      <c r="BT49" s="589" t="str">
        <f>'Marks Entry'!BR51</f>
        <v>E</v>
      </c>
      <c r="BU49" s="590" t="str">
        <f>'Marks Entry'!BS51</f>
        <v>E</v>
      </c>
      <c r="BV49" s="583">
        <f>'Marks Entry'!BT51</f>
        <v>0</v>
      </c>
      <c r="BW49" s="584">
        <f>'Marks Entry'!BU51</f>
        <v>0</v>
      </c>
      <c r="BX49" s="585">
        <f>'Marks Entry'!BV51</f>
        <v>0</v>
      </c>
      <c r="BY49" s="584">
        <f>'Marks Entry'!BW51</f>
        <v>0</v>
      </c>
      <c r="BZ49" s="584">
        <f>'Marks Entry'!BX51</f>
        <v>0</v>
      </c>
      <c r="CA49" s="586">
        <f>'Marks Entry'!BY51</f>
        <v>0</v>
      </c>
      <c r="CB49" s="584">
        <f>'Marks Entry'!BZ51</f>
        <v>0</v>
      </c>
      <c r="CC49" s="584">
        <f>'Marks Entry'!CA51</f>
        <v>0</v>
      </c>
      <c r="CD49" s="586">
        <f>'Marks Entry'!CB51</f>
        <v>0</v>
      </c>
      <c r="CE49" s="587">
        <f>'Marks Entry'!CC51</f>
        <v>0</v>
      </c>
      <c r="CF49" s="584">
        <f>'Marks Entry'!CD51</f>
        <v>0</v>
      </c>
      <c r="CG49" s="584">
        <f>'Marks Entry'!CE51</f>
        <v>0</v>
      </c>
      <c r="CH49" s="587">
        <f>'Marks Entry'!CF51</f>
        <v>0</v>
      </c>
      <c r="CI49" s="588">
        <f t="shared" si="3"/>
        <v>0</v>
      </c>
      <c r="CJ49" s="584">
        <f>'Marks Entry'!CG51</f>
        <v>0</v>
      </c>
      <c r="CK49" s="584">
        <f>'Marks Entry'!CH51</f>
        <v>0</v>
      </c>
      <c r="CL49" s="587">
        <f>'Marks Entry'!CI51</f>
        <v>0</v>
      </c>
      <c r="CM49" s="593">
        <f>'Marks Entry'!CJ51</f>
        <v>0</v>
      </c>
      <c r="CN49" s="589">
        <f>'Marks Entry'!CK51</f>
        <v>0</v>
      </c>
      <c r="CO49" s="589" t="str">
        <f>'Marks Entry'!CL51</f>
        <v>E</v>
      </c>
      <c r="CP49" s="590" t="str">
        <f>'Marks Entry'!CM51</f>
        <v>E</v>
      </c>
      <c r="CQ49" s="583">
        <f>'Marks Entry'!CN51</f>
        <v>0</v>
      </c>
      <c r="CR49" s="584">
        <f>'Marks Entry'!CO51</f>
        <v>0</v>
      </c>
      <c r="CS49" s="585">
        <f>'Marks Entry'!CP51</f>
        <v>0</v>
      </c>
      <c r="CT49" s="584">
        <f>'Marks Entry'!CQ51</f>
        <v>0</v>
      </c>
      <c r="CU49" s="584">
        <f>'Marks Entry'!CR51</f>
        <v>0</v>
      </c>
      <c r="CV49" s="586">
        <f>'Marks Entry'!CS51</f>
        <v>0</v>
      </c>
      <c r="CW49" s="584">
        <f>'Marks Entry'!CT51</f>
        <v>0</v>
      </c>
      <c r="CX49" s="584">
        <f>'Marks Entry'!CU51</f>
        <v>0</v>
      </c>
      <c r="CY49" s="586">
        <f>'Marks Entry'!CV51</f>
        <v>0</v>
      </c>
      <c r="CZ49" s="587">
        <f>'Marks Entry'!CW51</f>
        <v>0</v>
      </c>
      <c r="DA49" s="584">
        <f>'Marks Entry'!CX51</f>
        <v>0</v>
      </c>
      <c r="DB49" s="584">
        <f>'Marks Entry'!CY51</f>
        <v>0</v>
      </c>
      <c r="DC49" s="587">
        <f>'Marks Entry'!CZ51</f>
        <v>0</v>
      </c>
      <c r="DD49" s="588">
        <f t="shared" si="4"/>
        <v>0</v>
      </c>
      <c r="DE49" s="584">
        <f>'Marks Entry'!DA51</f>
        <v>0</v>
      </c>
      <c r="DF49" s="584">
        <f>'Marks Entry'!DB51</f>
        <v>0</v>
      </c>
      <c r="DG49" s="587">
        <f>'Marks Entry'!DC51</f>
        <v>0</v>
      </c>
      <c r="DH49" s="593">
        <f>'Marks Entry'!DD51</f>
        <v>0</v>
      </c>
      <c r="DI49" s="589">
        <f>'Marks Entry'!DE51</f>
        <v>0</v>
      </c>
      <c r="DJ49" s="589" t="str">
        <f>'Marks Entry'!DF51</f>
        <v>E</v>
      </c>
      <c r="DK49" s="590" t="str">
        <f>'Marks Entry'!DG51</f>
        <v>E</v>
      </c>
      <c r="DL49" s="583">
        <f>'Marks Entry'!DH51</f>
        <v>0</v>
      </c>
      <c r="DM49" s="584">
        <f>'Marks Entry'!DI51</f>
        <v>0</v>
      </c>
      <c r="DN49" s="585">
        <f>'Marks Entry'!DJ51</f>
        <v>0</v>
      </c>
      <c r="DO49" s="584">
        <f>'Marks Entry'!DK51</f>
        <v>0</v>
      </c>
      <c r="DP49" s="584">
        <f>'Marks Entry'!DL51</f>
        <v>0</v>
      </c>
      <c r="DQ49" s="586">
        <f>'Marks Entry'!DM51</f>
        <v>0</v>
      </c>
      <c r="DR49" s="584">
        <f>'Marks Entry'!DN51</f>
        <v>0</v>
      </c>
      <c r="DS49" s="584">
        <f>'Marks Entry'!DO51</f>
        <v>0</v>
      </c>
      <c r="DT49" s="586">
        <f>'Marks Entry'!DP51</f>
        <v>0</v>
      </c>
      <c r="DU49" s="587">
        <f>'Marks Entry'!DQ51</f>
        <v>0</v>
      </c>
      <c r="DV49" s="584">
        <f>'Marks Entry'!DR51</f>
        <v>0</v>
      </c>
      <c r="DW49" s="584">
        <f>'Marks Entry'!DS51</f>
        <v>0</v>
      </c>
      <c r="DX49" s="587">
        <f>'Marks Entry'!DT51</f>
        <v>0</v>
      </c>
      <c r="DY49" s="588">
        <f t="shared" si="5"/>
        <v>0</v>
      </c>
      <c r="DZ49" s="584">
        <f>'Marks Entry'!DU51</f>
        <v>0</v>
      </c>
      <c r="EA49" s="584">
        <f>'Marks Entry'!DV51</f>
        <v>0</v>
      </c>
      <c r="EB49" s="587">
        <f>'Marks Entry'!DW51</f>
        <v>0</v>
      </c>
      <c r="EC49" s="593">
        <f>'Marks Entry'!DX51</f>
        <v>0</v>
      </c>
      <c r="ED49" s="589">
        <f>'Marks Entry'!DY51</f>
        <v>0</v>
      </c>
      <c r="EE49" s="589" t="str">
        <f>'Marks Entry'!DZ51</f>
        <v>E</v>
      </c>
      <c r="EF49" s="590" t="str">
        <f>'Marks Entry'!EA51</f>
        <v>E</v>
      </c>
      <c r="EG49" s="583">
        <f>'Marks Entry'!EB51</f>
        <v>0</v>
      </c>
      <c r="EH49" s="584">
        <f>'Marks Entry'!EC51</f>
        <v>0</v>
      </c>
      <c r="EI49" s="584">
        <f>'Marks Entry'!ED51</f>
        <v>0</v>
      </c>
      <c r="EJ49" s="584">
        <f>'Marks Entry'!EE51</f>
        <v>0</v>
      </c>
      <c r="EK49" s="584">
        <f>'Marks Entry'!EF51</f>
        <v>0</v>
      </c>
      <c r="EL49" s="591">
        <f>'Marks Entry'!EG51</f>
        <v>0</v>
      </c>
      <c r="EM49" s="592" t="str">
        <f>'Marks Entry'!EJ51</f>
        <v>E</v>
      </c>
      <c r="EN49" s="583">
        <f>'Marks Entry'!EK51</f>
        <v>0</v>
      </c>
      <c r="EO49" s="584">
        <f>'Marks Entry'!EL51</f>
        <v>0</v>
      </c>
      <c r="EP49" s="584">
        <f>'Marks Entry'!EM51</f>
        <v>0</v>
      </c>
      <c r="EQ49" s="584">
        <f>'Marks Entry'!EN51</f>
        <v>0</v>
      </c>
      <c r="ER49" s="584">
        <f>'Marks Entry'!EO51</f>
        <v>0</v>
      </c>
      <c r="ES49" s="587">
        <f>'Marks Entry'!EP51</f>
        <v>0</v>
      </c>
      <c r="ET49" s="592" t="str">
        <f>'Marks Entry'!ES51</f>
        <v>E</v>
      </c>
      <c r="EU49" s="583">
        <f>'Marks Entry'!ET51</f>
        <v>0</v>
      </c>
      <c r="EV49" s="584">
        <f>'Marks Entry'!EU51</f>
        <v>0</v>
      </c>
      <c r="EW49" s="584">
        <f>'Marks Entry'!EV51</f>
        <v>0</v>
      </c>
      <c r="EX49" s="584">
        <f>'Marks Entry'!EW51</f>
        <v>0</v>
      </c>
      <c r="EY49" s="584">
        <f>'Marks Entry'!EX51</f>
        <v>0</v>
      </c>
      <c r="EZ49" s="587">
        <f>'Marks Entry'!EY51</f>
        <v>0</v>
      </c>
      <c r="FA49" s="592" t="str">
        <f>'Marks Entry'!FB51</f>
        <v>E</v>
      </c>
      <c r="FB49" s="222">
        <f>'Marks Entry'!FC51</f>
        <v>0</v>
      </c>
      <c r="FC49" s="223">
        <f>'Marks Entry'!FD51</f>
        <v>0</v>
      </c>
      <c r="FD49" s="224" t="str">
        <f>'Marks Entry'!FE51</f>
        <v/>
      </c>
      <c r="FE49" s="222">
        <f>'Marks Entry'!FF51</f>
        <v>1200</v>
      </c>
      <c r="FF49" s="223">
        <f>'Marks Entry'!FG51</f>
        <v>0</v>
      </c>
      <c r="FG49" s="225">
        <f>'Marks Entry'!FH51</f>
        <v>0</v>
      </c>
      <c r="FH49" s="223" t="str">
        <f>IF(OR('Marks Entry'!FI51="First",'Marks Entry'!FI51="Second",'Marks Entry'!FI51="Third"),'Marks Entry'!FI51,"")</f>
        <v/>
      </c>
      <c r="FI49" s="223" t="str">
        <f>'Marks Entry'!FJ51</f>
        <v/>
      </c>
      <c r="FJ49" s="540" t="str">
        <f>'Marks Entry'!FK51</f>
        <v>PROMOTED</v>
      </c>
      <c r="FK49" s="113" t="str">
        <f>'Marks Entry'!FL51</f>
        <v/>
      </c>
      <c r="FL49" s="115" t="str">
        <f>'Marks Entry'!FM51</f>
        <v/>
      </c>
      <c r="FM49" s="116" t="str">
        <f>'Marks Entry'!FO51</f>
        <v>E</v>
      </c>
      <c r="FN49" s="1426"/>
      <c r="FO49" s="563">
        <f t="shared" si="6"/>
        <v>0</v>
      </c>
      <c r="FP49" s="673">
        <f t="shared" si="7"/>
        <v>0</v>
      </c>
      <c r="FQ49" s="673">
        <f t="shared" si="8"/>
        <v>0</v>
      </c>
      <c r="FR49" s="668"/>
      <c r="FS49" s="570">
        <f t="shared" si="9"/>
        <v>0</v>
      </c>
      <c r="FT49" s="681">
        <f t="shared" si="10"/>
        <v>0</v>
      </c>
      <c r="FU49" s="681">
        <f t="shared" si="11"/>
        <v>0</v>
      </c>
      <c r="FV49" s="682"/>
      <c r="FW49" s="563">
        <f t="shared" si="12"/>
        <v>0</v>
      </c>
      <c r="FX49" s="673">
        <f t="shared" si="13"/>
        <v>0</v>
      </c>
      <c r="FY49" s="673">
        <f t="shared" si="14"/>
        <v>0</v>
      </c>
      <c r="FZ49" s="668"/>
      <c r="GA49" s="570">
        <f t="shared" si="15"/>
        <v>0</v>
      </c>
      <c r="GB49" s="681">
        <f t="shared" si="16"/>
        <v>0</v>
      </c>
      <c r="GC49" s="681">
        <f t="shared" si="17"/>
        <v>0</v>
      </c>
      <c r="GD49" s="682"/>
      <c r="GE49" s="563">
        <f t="shared" si="18"/>
        <v>0</v>
      </c>
      <c r="GF49" s="673">
        <f t="shared" si="19"/>
        <v>0</v>
      </c>
      <c r="GG49" s="673">
        <f t="shared" si="20"/>
        <v>0</v>
      </c>
      <c r="GH49" s="668"/>
      <c r="GI49" s="570">
        <f t="shared" si="21"/>
        <v>0</v>
      </c>
      <c r="GJ49" s="681">
        <f t="shared" si="22"/>
        <v>0</v>
      </c>
      <c r="GK49" s="681">
        <f t="shared" si="23"/>
        <v>0</v>
      </c>
      <c r="GL49" s="682"/>
      <c r="GM49" s="563">
        <f t="shared" si="24"/>
        <v>0</v>
      </c>
      <c r="GN49" s="564" t="str">
        <f t="shared" si="24"/>
        <v>E</v>
      </c>
      <c r="GO49" s="570">
        <f t="shared" si="25"/>
        <v>0</v>
      </c>
      <c r="GP49" s="571" t="str">
        <f t="shared" si="25"/>
        <v>E</v>
      </c>
      <c r="GQ49" s="563">
        <f t="shared" si="26"/>
        <v>0</v>
      </c>
      <c r="GR49" s="572" t="str">
        <f t="shared" si="26"/>
        <v>E</v>
      </c>
      <c r="GS49" s="1426"/>
    </row>
    <row r="50" spans="1:201" s="117" customFormat="1" ht="17.25" customHeight="1">
      <c r="A50" s="1427"/>
      <c r="B50" s="112">
        <f t="shared" si="27"/>
        <v>44</v>
      </c>
      <c r="C50" s="113">
        <f>'Marks Entry'!D52</f>
        <v>0</v>
      </c>
      <c r="D50" s="113">
        <f>'Marks Entry'!E52</f>
        <v>0</v>
      </c>
      <c r="E50" s="113">
        <f>'Marks Entry'!F52</f>
        <v>0</v>
      </c>
      <c r="F50" s="113">
        <f>'Marks Entry'!G52</f>
        <v>944</v>
      </c>
      <c r="G50" s="113">
        <f>'Marks Entry'!H52</f>
        <v>0</v>
      </c>
      <c r="H50" s="113">
        <f>'Marks Entry'!I52</f>
        <v>0</v>
      </c>
      <c r="I50" s="113">
        <f>'Marks Entry'!J52</f>
        <v>0</v>
      </c>
      <c r="J50" s="114">
        <f>'Marks Entry'!K52</f>
        <v>0</v>
      </c>
      <c r="K50" s="583">
        <f>'Marks Entry'!L52</f>
        <v>0</v>
      </c>
      <c r="L50" s="584">
        <f>'Marks Entry'!M52</f>
        <v>0</v>
      </c>
      <c r="M50" s="585">
        <f>'Marks Entry'!N52</f>
        <v>0</v>
      </c>
      <c r="N50" s="584">
        <f>'Marks Entry'!O52</f>
        <v>0</v>
      </c>
      <c r="O50" s="584">
        <f>'Marks Entry'!P52</f>
        <v>0</v>
      </c>
      <c r="P50" s="586">
        <f>'Marks Entry'!Q52</f>
        <v>0</v>
      </c>
      <c r="Q50" s="584">
        <f>'Marks Entry'!R52</f>
        <v>0</v>
      </c>
      <c r="R50" s="584">
        <f>'Marks Entry'!S52</f>
        <v>0</v>
      </c>
      <c r="S50" s="586">
        <f>'Marks Entry'!T52</f>
        <v>0</v>
      </c>
      <c r="T50" s="587">
        <f>'Marks Entry'!U52</f>
        <v>0</v>
      </c>
      <c r="U50" s="584">
        <f>'Marks Entry'!V52</f>
        <v>0</v>
      </c>
      <c r="V50" s="584">
        <f>'Marks Entry'!W52</f>
        <v>0</v>
      </c>
      <c r="W50" s="587">
        <f>'Marks Entry'!X52</f>
        <v>0</v>
      </c>
      <c r="X50" s="588">
        <f t="shared" si="0"/>
        <v>0</v>
      </c>
      <c r="Y50" s="584">
        <f>'Marks Entry'!Y52</f>
        <v>0</v>
      </c>
      <c r="Z50" s="584">
        <f>'Marks Entry'!Z52</f>
        <v>0</v>
      </c>
      <c r="AA50" s="587">
        <f>'Marks Entry'!AA52</f>
        <v>0</v>
      </c>
      <c r="AB50" s="593">
        <f>'Marks Entry'!AB52</f>
        <v>0</v>
      </c>
      <c r="AC50" s="589">
        <f>'Marks Entry'!AC52</f>
        <v>0</v>
      </c>
      <c r="AD50" s="589" t="str">
        <f>'Marks Entry'!AD52</f>
        <v>E</v>
      </c>
      <c r="AE50" s="590" t="str">
        <f>'Marks Entry'!AE52</f>
        <v>E</v>
      </c>
      <c r="AF50" s="583">
        <f>'Marks Entry'!AF52</f>
        <v>0</v>
      </c>
      <c r="AG50" s="584">
        <f>'Marks Entry'!AG52</f>
        <v>0</v>
      </c>
      <c r="AH50" s="585">
        <f>'Marks Entry'!AH52</f>
        <v>0</v>
      </c>
      <c r="AI50" s="584">
        <f>'Marks Entry'!AI52</f>
        <v>0</v>
      </c>
      <c r="AJ50" s="584">
        <f>'Marks Entry'!AJ52</f>
        <v>0</v>
      </c>
      <c r="AK50" s="586">
        <f>'Marks Entry'!AK52</f>
        <v>0</v>
      </c>
      <c r="AL50" s="584">
        <f>'Marks Entry'!AL52</f>
        <v>0</v>
      </c>
      <c r="AM50" s="584">
        <f>'Marks Entry'!AM52</f>
        <v>0</v>
      </c>
      <c r="AN50" s="586">
        <f>'Marks Entry'!AN52</f>
        <v>0</v>
      </c>
      <c r="AO50" s="587">
        <f>'Marks Entry'!AO52</f>
        <v>0</v>
      </c>
      <c r="AP50" s="584">
        <f>'Marks Entry'!AP52</f>
        <v>0</v>
      </c>
      <c r="AQ50" s="584">
        <f>'Marks Entry'!AQ52</f>
        <v>0</v>
      </c>
      <c r="AR50" s="587">
        <f>'Marks Entry'!AR52</f>
        <v>0</v>
      </c>
      <c r="AS50" s="588">
        <f t="shared" si="1"/>
        <v>0</v>
      </c>
      <c r="AT50" s="584">
        <f>'Marks Entry'!AS52</f>
        <v>0</v>
      </c>
      <c r="AU50" s="584">
        <f>'Marks Entry'!AT52</f>
        <v>0</v>
      </c>
      <c r="AV50" s="587">
        <f>'Marks Entry'!AU52</f>
        <v>0</v>
      </c>
      <c r="AW50" s="593">
        <f>'Marks Entry'!AV52</f>
        <v>0</v>
      </c>
      <c r="AX50" s="589">
        <f>'Marks Entry'!AW52</f>
        <v>0</v>
      </c>
      <c r="AY50" s="589" t="str">
        <f>'Marks Entry'!AX52</f>
        <v>E</v>
      </c>
      <c r="AZ50" s="590" t="str">
        <f>'Marks Entry'!AY52</f>
        <v>E</v>
      </c>
      <c r="BA50" s="583">
        <f>'Marks Entry'!AZ52</f>
        <v>0</v>
      </c>
      <c r="BB50" s="584">
        <f>'Marks Entry'!BA52</f>
        <v>0</v>
      </c>
      <c r="BC50" s="585">
        <f>'Marks Entry'!BB52</f>
        <v>0</v>
      </c>
      <c r="BD50" s="584">
        <f>'Marks Entry'!BC52</f>
        <v>0</v>
      </c>
      <c r="BE50" s="584">
        <f>'Marks Entry'!BD52</f>
        <v>0</v>
      </c>
      <c r="BF50" s="586">
        <f>'Marks Entry'!BE52</f>
        <v>0</v>
      </c>
      <c r="BG50" s="584">
        <f>'Marks Entry'!BF52</f>
        <v>0</v>
      </c>
      <c r="BH50" s="584">
        <f>'Marks Entry'!BG52</f>
        <v>0</v>
      </c>
      <c r="BI50" s="586">
        <f>'Marks Entry'!BH52</f>
        <v>0</v>
      </c>
      <c r="BJ50" s="587">
        <f>'Marks Entry'!BI52</f>
        <v>0</v>
      </c>
      <c r="BK50" s="584">
        <f>'Marks Entry'!BJ52</f>
        <v>0</v>
      </c>
      <c r="BL50" s="584">
        <f>'Marks Entry'!BK52</f>
        <v>0</v>
      </c>
      <c r="BM50" s="587">
        <f>'Marks Entry'!BL52</f>
        <v>0</v>
      </c>
      <c r="BN50" s="588">
        <f t="shared" si="2"/>
        <v>0</v>
      </c>
      <c r="BO50" s="584">
        <f>'Marks Entry'!BM52</f>
        <v>0</v>
      </c>
      <c r="BP50" s="584">
        <f>'Marks Entry'!BN52</f>
        <v>0</v>
      </c>
      <c r="BQ50" s="587">
        <f>'Marks Entry'!BO52</f>
        <v>0</v>
      </c>
      <c r="BR50" s="593">
        <f>'Marks Entry'!BP52</f>
        <v>0</v>
      </c>
      <c r="BS50" s="589">
        <f>'Marks Entry'!BQ52</f>
        <v>0</v>
      </c>
      <c r="BT50" s="589" t="str">
        <f>'Marks Entry'!BR52</f>
        <v>E</v>
      </c>
      <c r="BU50" s="590" t="str">
        <f>'Marks Entry'!BS52</f>
        <v>E</v>
      </c>
      <c r="BV50" s="583">
        <f>'Marks Entry'!BT52</f>
        <v>0</v>
      </c>
      <c r="BW50" s="584">
        <f>'Marks Entry'!BU52</f>
        <v>0</v>
      </c>
      <c r="BX50" s="585">
        <f>'Marks Entry'!BV52</f>
        <v>0</v>
      </c>
      <c r="BY50" s="584">
        <f>'Marks Entry'!BW52</f>
        <v>0</v>
      </c>
      <c r="BZ50" s="584">
        <f>'Marks Entry'!BX52</f>
        <v>0</v>
      </c>
      <c r="CA50" s="586">
        <f>'Marks Entry'!BY52</f>
        <v>0</v>
      </c>
      <c r="CB50" s="584">
        <f>'Marks Entry'!BZ52</f>
        <v>0</v>
      </c>
      <c r="CC50" s="584">
        <f>'Marks Entry'!CA52</f>
        <v>0</v>
      </c>
      <c r="CD50" s="586">
        <f>'Marks Entry'!CB52</f>
        <v>0</v>
      </c>
      <c r="CE50" s="587">
        <f>'Marks Entry'!CC52</f>
        <v>0</v>
      </c>
      <c r="CF50" s="584">
        <f>'Marks Entry'!CD52</f>
        <v>0</v>
      </c>
      <c r="CG50" s="584">
        <f>'Marks Entry'!CE52</f>
        <v>0</v>
      </c>
      <c r="CH50" s="587">
        <f>'Marks Entry'!CF52</f>
        <v>0</v>
      </c>
      <c r="CI50" s="588">
        <f t="shared" si="3"/>
        <v>0</v>
      </c>
      <c r="CJ50" s="584">
        <f>'Marks Entry'!CG52</f>
        <v>0</v>
      </c>
      <c r="CK50" s="584">
        <f>'Marks Entry'!CH52</f>
        <v>0</v>
      </c>
      <c r="CL50" s="587">
        <f>'Marks Entry'!CI52</f>
        <v>0</v>
      </c>
      <c r="CM50" s="593">
        <f>'Marks Entry'!CJ52</f>
        <v>0</v>
      </c>
      <c r="CN50" s="589">
        <f>'Marks Entry'!CK52</f>
        <v>0</v>
      </c>
      <c r="CO50" s="589" t="str">
        <f>'Marks Entry'!CL52</f>
        <v>E</v>
      </c>
      <c r="CP50" s="590" t="str">
        <f>'Marks Entry'!CM52</f>
        <v>E</v>
      </c>
      <c r="CQ50" s="583">
        <f>'Marks Entry'!CN52</f>
        <v>0</v>
      </c>
      <c r="CR50" s="584">
        <f>'Marks Entry'!CO52</f>
        <v>0</v>
      </c>
      <c r="CS50" s="585">
        <f>'Marks Entry'!CP52</f>
        <v>0</v>
      </c>
      <c r="CT50" s="584">
        <f>'Marks Entry'!CQ52</f>
        <v>0</v>
      </c>
      <c r="CU50" s="584">
        <f>'Marks Entry'!CR52</f>
        <v>0</v>
      </c>
      <c r="CV50" s="586">
        <f>'Marks Entry'!CS52</f>
        <v>0</v>
      </c>
      <c r="CW50" s="584">
        <f>'Marks Entry'!CT52</f>
        <v>0</v>
      </c>
      <c r="CX50" s="584">
        <f>'Marks Entry'!CU52</f>
        <v>0</v>
      </c>
      <c r="CY50" s="586">
        <f>'Marks Entry'!CV52</f>
        <v>0</v>
      </c>
      <c r="CZ50" s="587">
        <f>'Marks Entry'!CW52</f>
        <v>0</v>
      </c>
      <c r="DA50" s="584">
        <f>'Marks Entry'!CX52</f>
        <v>0</v>
      </c>
      <c r="DB50" s="584">
        <f>'Marks Entry'!CY52</f>
        <v>0</v>
      </c>
      <c r="DC50" s="587">
        <f>'Marks Entry'!CZ52</f>
        <v>0</v>
      </c>
      <c r="DD50" s="588">
        <f t="shared" si="4"/>
        <v>0</v>
      </c>
      <c r="DE50" s="584">
        <f>'Marks Entry'!DA52</f>
        <v>0</v>
      </c>
      <c r="DF50" s="584">
        <f>'Marks Entry'!DB52</f>
        <v>0</v>
      </c>
      <c r="DG50" s="587">
        <f>'Marks Entry'!DC52</f>
        <v>0</v>
      </c>
      <c r="DH50" s="593">
        <f>'Marks Entry'!DD52</f>
        <v>0</v>
      </c>
      <c r="DI50" s="589">
        <f>'Marks Entry'!DE52</f>
        <v>0</v>
      </c>
      <c r="DJ50" s="589" t="str">
        <f>'Marks Entry'!DF52</f>
        <v>E</v>
      </c>
      <c r="DK50" s="590" t="str">
        <f>'Marks Entry'!DG52</f>
        <v>E</v>
      </c>
      <c r="DL50" s="583">
        <f>'Marks Entry'!DH52</f>
        <v>0</v>
      </c>
      <c r="DM50" s="584">
        <f>'Marks Entry'!DI52</f>
        <v>0</v>
      </c>
      <c r="DN50" s="585">
        <f>'Marks Entry'!DJ52</f>
        <v>0</v>
      </c>
      <c r="DO50" s="584">
        <f>'Marks Entry'!DK52</f>
        <v>0</v>
      </c>
      <c r="DP50" s="584">
        <f>'Marks Entry'!DL52</f>
        <v>0</v>
      </c>
      <c r="DQ50" s="586">
        <f>'Marks Entry'!DM52</f>
        <v>0</v>
      </c>
      <c r="DR50" s="584">
        <f>'Marks Entry'!DN52</f>
        <v>0</v>
      </c>
      <c r="DS50" s="584">
        <f>'Marks Entry'!DO52</f>
        <v>0</v>
      </c>
      <c r="DT50" s="586">
        <f>'Marks Entry'!DP52</f>
        <v>0</v>
      </c>
      <c r="DU50" s="587">
        <f>'Marks Entry'!DQ52</f>
        <v>0</v>
      </c>
      <c r="DV50" s="584">
        <f>'Marks Entry'!DR52</f>
        <v>0</v>
      </c>
      <c r="DW50" s="584">
        <f>'Marks Entry'!DS52</f>
        <v>0</v>
      </c>
      <c r="DX50" s="587">
        <f>'Marks Entry'!DT52</f>
        <v>0</v>
      </c>
      <c r="DY50" s="588">
        <f t="shared" si="5"/>
        <v>0</v>
      </c>
      <c r="DZ50" s="584">
        <f>'Marks Entry'!DU52</f>
        <v>0</v>
      </c>
      <c r="EA50" s="584">
        <f>'Marks Entry'!DV52</f>
        <v>0</v>
      </c>
      <c r="EB50" s="587">
        <f>'Marks Entry'!DW52</f>
        <v>0</v>
      </c>
      <c r="EC50" s="593">
        <f>'Marks Entry'!DX52</f>
        <v>0</v>
      </c>
      <c r="ED50" s="589">
        <f>'Marks Entry'!DY52</f>
        <v>0</v>
      </c>
      <c r="EE50" s="589" t="str">
        <f>'Marks Entry'!DZ52</f>
        <v>E</v>
      </c>
      <c r="EF50" s="590" t="str">
        <f>'Marks Entry'!EA52</f>
        <v>E</v>
      </c>
      <c r="EG50" s="583">
        <f>'Marks Entry'!EB52</f>
        <v>0</v>
      </c>
      <c r="EH50" s="584">
        <f>'Marks Entry'!EC52</f>
        <v>0</v>
      </c>
      <c r="EI50" s="584">
        <f>'Marks Entry'!ED52</f>
        <v>0</v>
      </c>
      <c r="EJ50" s="584">
        <f>'Marks Entry'!EE52</f>
        <v>0</v>
      </c>
      <c r="EK50" s="584">
        <f>'Marks Entry'!EF52</f>
        <v>0</v>
      </c>
      <c r="EL50" s="591">
        <f>'Marks Entry'!EG52</f>
        <v>0</v>
      </c>
      <c r="EM50" s="592" t="str">
        <f>'Marks Entry'!EJ52</f>
        <v>E</v>
      </c>
      <c r="EN50" s="583">
        <f>'Marks Entry'!EK52</f>
        <v>0</v>
      </c>
      <c r="EO50" s="584">
        <f>'Marks Entry'!EL52</f>
        <v>0</v>
      </c>
      <c r="EP50" s="584">
        <f>'Marks Entry'!EM52</f>
        <v>0</v>
      </c>
      <c r="EQ50" s="584">
        <f>'Marks Entry'!EN52</f>
        <v>0</v>
      </c>
      <c r="ER50" s="584">
        <f>'Marks Entry'!EO52</f>
        <v>0</v>
      </c>
      <c r="ES50" s="587">
        <f>'Marks Entry'!EP52</f>
        <v>0</v>
      </c>
      <c r="ET50" s="592" t="str">
        <f>'Marks Entry'!ES52</f>
        <v>E</v>
      </c>
      <c r="EU50" s="583">
        <f>'Marks Entry'!ET52</f>
        <v>0</v>
      </c>
      <c r="EV50" s="584">
        <f>'Marks Entry'!EU52</f>
        <v>0</v>
      </c>
      <c r="EW50" s="584">
        <f>'Marks Entry'!EV52</f>
        <v>0</v>
      </c>
      <c r="EX50" s="584">
        <f>'Marks Entry'!EW52</f>
        <v>0</v>
      </c>
      <c r="EY50" s="584">
        <f>'Marks Entry'!EX52</f>
        <v>0</v>
      </c>
      <c r="EZ50" s="587">
        <f>'Marks Entry'!EY52</f>
        <v>0</v>
      </c>
      <c r="FA50" s="592" t="str">
        <f>'Marks Entry'!FB52</f>
        <v>E</v>
      </c>
      <c r="FB50" s="222">
        <f>'Marks Entry'!FC52</f>
        <v>0</v>
      </c>
      <c r="FC50" s="223">
        <f>'Marks Entry'!FD52</f>
        <v>0</v>
      </c>
      <c r="FD50" s="224" t="str">
        <f>'Marks Entry'!FE52</f>
        <v/>
      </c>
      <c r="FE50" s="222">
        <f>'Marks Entry'!FF52</f>
        <v>1200</v>
      </c>
      <c r="FF50" s="223">
        <f>'Marks Entry'!FG52</f>
        <v>0</v>
      </c>
      <c r="FG50" s="225">
        <f>'Marks Entry'!FH52</f>
        <v>0</v>
      </c>
      <c r="FH50" s="223" t="str">
        <f>IF(OR('Marks Entry'!FI52="First",'Marks Entry'!FI52="Second",'Marks Entry'!FI52="Third"),'Marks Entry'!FI52,"")</f>
        <v/>
      </c>
      <c r="FI50" s="223" t="str">
        <f>'Marks Entry'!FJ52</f>
        <v/>
      </c>
      <c r="FJ50" s="540" t="str">
        <f>'Marks Entry'!FK52</f>
        <v>PROMOTED</v>
      </c>
      <c r="FK50" s="113" t="str">
        <f>'Marks Entry'!FL52</f>
        <v/>
      </c>
      <c r="FL50" s="115" t="str">
        <f>'Marks Entry'!FM52</f>
        <v/>
      </c>
      <c r="FM50" s="116" t="str">
        <f>'Marks Entry'!FO52</f>
        <v>E</v>
      </c>
      <c r="FN50" s="1426"/>
      <c r="FO50" s="563">
        <f t="shared" si="6"/>
        <v>0</v>
      </c>
      <c r="FP50" s="673">
        <f t="shared" si="7"/>
        <v>0</v>
      </c>
      <c r="FQ50" s="673">
        <f t="shared" si="8"/>
        <v>0</v>
      </c>
      <c r="FR50" s="668"/>
      <c r="FS50" s="570">
        <f t="shared" si="9"/>
        <v>0</v>
      </c>
      <c r="FT50" s="681">
        <f t="shared" si="10"/>
        <v>0</v>
      </c>
      <c r="FU50" s="681">
        <f t="shared" si="11"/>
        <v>0</v>
      </c>
      <c r="FV50" s="682"/>
      <c r="FW50" s="563">
        <f t="shared" si="12"/>
        <v>0</v>
      </c>
      <c r="FX50" s="673">
        <f t="shared" si="13"/>
        <v>0</v>
      </c>
      <c r="FY50" s="673">
        <f t="shared" si="14"/>
        <v>0</v>
      </c>
      <c r="FZ50" s="668"/>
      <c r="GA50" s="570">
        <f t="shared" si="15"/>
        <v>0</v>
      </c>
      <c r="GB50" s="681">
        <f t="shared" si="16"/>
        <v>0</v>
      </c>
      <c r="GC50" s="681">
        <f t="shared" si="17"/>
        <v>0</v>
      </c>
      <c r="GD50" s="682"/>
      <c r="GE50" s="563">
        <f t="shared" si="18"/>
        <v>0</v>
      </c>
      <c r="GF50" s="673">
        <f t="shared" si="19"/>
        <v>0</v>
      </c>
      <c r="GG50" s="673">
        <f t="shared" si="20"/>
        <v>0</v>
      </c>
      <c r="GH50" s="668"/>
      <c r="GI50" s="570">
        <f t="shared" si="21"/>
        <v>0</v>
      </c>
      <c r="GJ50" s="681">
        <f t="shared" si="22"/>
        <v>0</v>
      </c>
      <c r="GK50" s="681">
        <f t="shared" si="23"/>
        <v>0</v>
      </c>
      <c r="GL50" s="682"/>
      <c r="GM50" s="563">
        <f t="shared" si="24"/>
        <v>0</v>
      </c>
      <c r="GN50" s="564" t="str">
        <f t="shared" si="24"/>
        <v>E</v>
      </c>
      <c r="GO50" s="570">
        <f t="shared" si="25"/>
        <v>0</v>
      </c>
      <c r="GP50" s="571" t="str">
        <f t="shared" si="25"/>
        <v>E</v>
      </c>
      <c r="GQ50" s="563">
        <f t="shared" si="26"/>
        <v>0</v>
      </c>
      <c r="GR50" s="572" t="str">
        <f t="shared" si="26"/>
        <v>E</v>
      </c>
      <c r="GS50" s="1426"/>
    </row>
    <row r="51" spans="1:201" s="117" customFormat="1" ht="17.25" customHeight="1">
      <c r="A51" s="1427"/>
      <c r="B51" s="112">
        <f t="shared" si="27"/>
        <v>45</v>
      </c>
      <c r="C51" s="113">
        <f>'Marks Entry'!D53</f>
        <v>0</v>
      </c>
      <c r="D51" s="113">
        <f>'Marks Entry'!E53</f>
        <v>0</v>
      </c>
      <c r="E51" s="113">
        <f>'Marks Entry'!F53</f>
        <v>0</v>
      </c>
      <c r="F51" s="113">
        <f>'Marks Entry'!G53</f>
        <v>945</v>
      </c>
      <c r="G51" s="113">
        <f>'Marks Entry'!H53</f>
        <v>0</v>
      </c>
      <c r="H51" s="113">
        <f>'Marks Entry'!I53</f>
        <v>0</v>
      </c>
      <c r="I51" s="113">
        <f>'Marks Entry'!J53</f>
        <v>0</v>
      </c>
      <c r="J51" s="114">
        <f>'Marks Entry'!K53</f>
        <v>0</v>
      </c>
      <c r="K51" s="583">
        <f>'Marks Entry'!L53</f>
        <v>0</v>
      </c>
      <c r="L51" s="584">
        <f>'Marks Entry'!M53</f>
        <v>0</v>
      </c>
      <c r="M51" s="585">
        <f>'Marks Entry'!N53</f>
        <v>0</v>
      </c>
      <c r="N51" s="584">
        <f>'Marks Entry'!O53</f>
        <v>0</v>
      </c>
      <c r="O51" s="584">
        <f>'Marks Entry'!P53</f>
        <v>0</v>
      </c>
      <c r="P51" s="586">
        <f>'Marks Entry'!Q53</f>
        <v>0</v>
      </c>
      <c r="Q51" s="584">
        <f>'Marks Entry'!R53</f>
        <v>0</v>
      </c>
      <c r="R51" s="584">
        <f>'Marks Entry'!S53</f>
        <v>0</v>
      </c>
      <c r="S51" s="586">
        <f>'Marks Entry'!T53</f>
        <v>0</v>
      </c>
      <c r="T51" s="587">
        <f>'Marks Entry'!U53</f>
        <v>0</v>
      </c>
      <c r="U51" s="584">
        <f>'Marks Entry'!V53</f>
        <v>0</v>
      </c>
      <c r="V51" s="584">
        <f>'Marks Entry'!W53</f>
        <v>0</v>
      </c>
      <c r="W51" s="587">
        <f>'Marks Entry'!X53</f>
        <v>0</v>
      </c>
      <c r="X51" s="588">
        <f t="shared" si="0"/>
        <v>0</v>
      </c>
      <c r="Y51" s="584">
        <f>'Marks Entry'!Y53</f>
        <v>0</v>
      </c>
      <c r="Z51" s="584">
        <f>'Marks Entry'!Z53</f>
        <v>0</v>
      </c>
      <c r="AA51" s="587">
        <f>'Marks Entry'!AA53</f>
        <v>0</v>
      </c>
      <c r="AB51" s="593">
        <f>'Marks Entry'!AB53</f>
        <v>0</v>
      </c>
      <c r="AC51" s="589">
        <f>'Marks Entry'!AC53</f>
        <v>0</v>
      </c>
      <c r="AD51" s="589" t="str">
        <f>'Marks Entry'!AD53</f>
        <v>E</v>
      </c>
      <c r="AE51" s="590" t="str">
        <f>'Marks Entry'!AE53</f>
        <v>E</v>
      </c>
      <c r="AF51" s="583">
        <f>'Marks Entry'!AF53</f>
        <v>0</v>
      </c>
      <c r="AG51" s="584">
        <f>'Marks Entry'!AG53</f>
        <v>0</v>
      </c>
      <c r="AH51" s="585">
        <f>'Marks Entry'!AH53</f>
        <v>0</v>
      </c>
      <c r="AI51" s="584">
        <f>'Marks Entry'!AI53</f>
        <v>0</v>
      </c>
      <c r="AJ51" s="584">
        <f>'Marks Entry'!AJ53</f>
        <v>0</v>
      </c>
      <c r="AK51" s="586">
        <f>'Marks Entry'!AK53</f>
        <v>0</v>
      </c>
      <c r="AL51" s="584">
        <f>'Marks Entry'!AL53</f>
        <v>0</v>
      </c>
      <c r="AM51" s="584">
        <f>'Marks Entry'!AM53</f>
        <v>0</v>
      </c>
      <c r="AN51" s="586">
        <f>'Marks Entry'!AN53</f>
        <v>0</v>
      </c>
      <c r="AO51" s="587">
        <f>'Marks Entry'!AO53</f>
        <v>0</v>
      </c>
      <c r="AP51" s="584">
        <f>'Marks Entry'!AP53</f>
        <v>0</v>
      </c>
      <c r="AQ51" s="584">
        <f>'Marks Entry'!AQ53</f>
        <v>0</v>
      </c>
      <c r="AR51" s="587">
        <f>'Marks Entry'!AR53</f>
        <v>0</v>
      </c>
      <c r="AS51" s="588">
        <f t="shared" si="1"/>
        <v>0</v>
      </c>
      <c r="AT51" s="584">
        <f>'Marks Entry'!AS53</f>
        <v>0</v>
      </c>
      <c r="AU51" s="584">
        <f>'Marks Entry'!AT53</f>
        <v>0</v>
      </c>
      <c r="AV51" s="587">
        <f>'Marks Entry'!AU53</f>
        <v>0</v>
      </c>
      <c r="AW51" s="593">
        <f>'Marks Entry'!AV53</f>
        <v>0</v>
      </c>
      <c r="AX51" s="589">
        <f>'Marks Entry'!AW53</f>
        <v>0</v>
      </c>
      <c r="AY51" s="589" t="str">
        <f>'Marks Entry'!AX53</f>
        <v>E</v>
      </c>
      <c r="AZ51" s="590" t="str">
        <f>'Marks Entry'!AY53</f>
        <v>E</v>
      </c>
      <c r="BA51" s="583">
        <f>'Marks Entry'!AZ53</f>
        <v>0</v>
      </c>
      <c r="BB51" s="584">
        <f>'Marks Entry'!BA53</f>
        <v>0</v>
      </c>
      <c r="BC51" s="585">
        <f>'Marks Entry'!BB53</f>
        <v>0</v>
      </c>
      <c r="BD51" s="584">
        <f>'Marks Entry'!BC53</f>
        <v>0</v>
      </c>
      <c r="BE51" s="584">
        <f>'Marks Entry'!BD53</f>
        <v>0</v>
      </c>
      <c r="BF51" s="586">
        <f>'Marks Entry'!BE53</f>
        <v>0</v>
      </c>
      <c r="BG51" s="584">
        <f>'Marks Entry'!BF53</f>
        <v>0</v>
      </c>
      <c r="BH51" s="584">
        <f>'Marks Entry'!BG53</f>
        <v>0</v>
      </c>
      <c r="BI51" s="586">
        <f>'Marks Entry'!BH53</f>
        <v>0</v>
      </c>
      <c r="BJ51" s="587">
        <f>'Marks Entry'!BI53</f>
        <v>0</v>
      </c>
      <c r="BK51" s="584">
        <f>'Marks Entry'!BJ53</f>
        <v>0</v>
      </c>
      <c r="BL51" s="584">
        <f>'Marks Entry'!BK53</f>
        <v>0</v>
      </c>
      <c r="BM51" s="587">
        <f>'Marks Entry'!BL53</f>
        <v>0</v>
      </c>
      <c r="BN51" s="588">
        <f t="shared" si="2"/>
        <v>0</v>
      </c>
      <c r="BO51" s="584">
        <f>'Marks Entry'!BM53</f>
        <v>0</v>
      </c>
      <c r="BP51" s="584">
        <f>'Marks Entry'!BN53</f>
        <v>0</v>
      </c>
      <c r="BQ51" s="587">
        <f>'Marks Entry'!BO53</f>
        <v>0</v>
      </c>
      <c r="BR51" s="593">
        <f>'Marks Entry'!BP53</f>
        <v>0</v>
      </c>
      <c r="BS51" s="589">
        <f>'Marks Entry'!BQ53</f>
        <v>0</v>
      </c>
      <c r="BT51" s="589" t="str">
        <f>'Marks Entry'!BR53</f>
        <v>E</v>
      </c>
      <c r="BU51" s="590" t="str">
        <f>'Marks Entry'!BS53</f>
        <v>E</v>
      </c>
      <c r="BV51" s="583">
        <f>'Marks Entry'!BT53</f>
        <v>0</v>
      </c>
      <c r="BW51" s="584">
        <f>'Marks Entry'!BU53</f>
        <v>0</v>
      </c>
      <c r="BX51" s="585">
        <f>'Marks Entry'!BV53</f>
        <v>0</v>
      </c>
      <c r="BY51" s="584">
        <f>'Marks Entry'!BW53</f>
        <v>0</v>
      </c>
      <c r="BZ51" s="584">
        <f>'Marks Entry'!BX53</f>
        <v>0</v>
      </c>
      <c r="CA51" s="586">
        <f>'Marks Entry'!BY53</f>
        <v>0</v>
      </c>
      <c r="CB51" s="584">
        <f>'Marks Entry'!BZ53</f>
        <v>0</v>
      </c>
      <c r="CC51" s="584">
        <f>'Marks Entry'!CA53</f>
        <v>0</v>
      </c>
      <c r="CD51" s="586">
        <f>'Marks Entry'!CB53</f>
        <v>0</v>
      </c>
      <c r="CE51" s="587">
        <f>'Marks Entry'!CC53</f>
        <v>0</v>
      </c>
      <c r="CF51" s="584">
        <f>'Marks Entry'!CD53</f>
        <v>0</v>
      </c>
      <c r="CG51" s="584">
        <f>'Marks Entry'!CE53</f>
        <v>0</v>
      </c>
      <c r="CH51" s="587">
        <f>'Marks Entry'!CF53</f>
        <v>0</v>
      </c>
      <c r="CI51" s="588">
        <f t="shared" si="3"/>
        <v>0</v>
      </c>
      <c r="CJ51" s="584">
        <f>'Marks Entry'!CG53</f>
        <v>0</v>
      </c>
      <c r="CK51" s="584">
        <f>'Marks Entry'!CH53</f>
        <v>0</v>
      </c>
      <c r="CL51" s="587">
        <f>'Marks Entry'!CI53</f>
        <v>0</v>
      </c>
      <c r="CM51" s="593">
        <f>'Marks Entry'!CJ53</f>
        <v>0</v>
      </c>
      <c r="CN51" s="589">
        <f>'Marks Entry'!CK53</f>
        <v>0</v>
      </c>
      <c r="CO51" s="589" t="str">
        <f>'Marks Entry'!CL53</f>
        <v>E</v>
      </c>
      <c r="CP51" s="590" t="str">
        <f>'Marks Entry'!CM53</f>
        <v>E</v>
      </c>
      <c r="CQ51" s="583">
        <f>'Marks Entry'!CN53</f>
        <v>0</v>
      </c>
      <c r="CR51" s="584">
        <f>'Marks Entry'!CO53</f>
        <v>0</v>
      </c>
      <c r="CS51" s="585">
        <f>'Marks Entry'!CP53</f>
        <v>0</v>
      </c>
      <c r="CT51" s="584">
        <f>'Marks Entry'!CQ53</f>
        <v>0</v>
      </c>
      <c r="CU51" s="584">
        <f>'Marks Entry'!CR53</f>
        <v>0</v>
      </c>
      <c r="CV51" s="586">
        <f>'Marks Entry'!CS53</f>
        <v>0</v>
      </c>
      <c r="CW51" s="584">
        <f>'Marks Entry'!CT53</f>
        <v>0</v>
      </c>
      <c r="CX51" s="584">
        <f>'Marks Entry'!CU53</f>
        <v>0</v>
      </c>
      <c r="CY51" s="586">
        <f>'Marks Entry'!CV53</f>
        <v>0</v>
      </c>
      <c r="CZ51" s="587">
        <f>'Marks Entry'!CW53</f>
        <v>0</v>
      </c>
      <c r="DA51" s="584">
        <f>'Marks Entry'!CX53</f>
        <v>0</v>
      </c>
      <c r="DB51" s="584">
        <f>'Marks Entry'!CY53</f>
        <v>0</v>
      </c>
      <c r="DC51" s="587">
        <f>'Marks Entry'!CZ53</f>
        <v>0</v>
      </c>
      <c r="DD51" s="588">
        <f t="shared" si="4"/>
        <v>0</v>
      </c>
      <c r="DE51" s="584">
        <f>'Marks Entry'!DA53</f>
        <v>0</v>
      </c>
      <c r="DF51" s="584">
        <f>'Marks Entry'!DB53</f>
        <v>0</v>
      </c>
      <c r="DG51" s="587">
        <f>'Marks Entry'!DC53</f>
        <v>0</v>
      </c>
      <c r="DH51" s="593">
        <f>'Marks Entry'!DD53</f>
        <v>0</v>
      </c>
      <c r="DI51" s="589">
        <f>'Marks Entry'!DE53</f>
        <v>0</v>
      </c>
      <c r="DJ51" s="589" t="str">
        <f>'Marks Entry'!DF53</f>
        <v>E</v>
      </c>
      <c r="DK51" s="590" t="str">
        <f>'Marks Entry'!DG53</f>
        <v>E</v>
      </c>
      <c r="DL51" s="583">
        <f>'Marks Entry'!DH53</f>
        <v>0</v>
      </c>
      <c r="DM51" s="584">
        <f>'Marks Entry'!DI53</f>
        <v>0</v>
      </c>
      <c r="DN51" s="585">
        <f>'Marks Entry'!DJ53</f>
        <v>0</v>
      </c>
      <c r="DO51" s="584">
        <f>'Marks Entry'!DK53</f>
        <v>0</v>
      </c>
      <c r="DP51" s="584">
        <f>'Marks Entry'!DL53</f>
        <v>0</v>
      </c>
      <c r="DQ51" s="586">
        <f>'Marks Entry'!DM53</f>
        <v>0</v>
      </c>
      <c r="DR51" s="584">
        <f>'Marks Entry'!DN53</f>
        <v>0</v>
      </c>
      <c r="DS51" s="584">
        <f>'Marks Entry'!DO53</f>
        <v>0</v>
      </c>
      <c r="DT51" s="586">
        <f>'Marks Entry'!DP53</f>
        <v>0</v>
      </c>
      <c r="DU51" s="587">
        <f>'Marks Entry'!DQ53</f>
        <v>0</v>
      </c>
      <c r="DV51" s="584">
        <f>'Marks Entry'!DR53</f>
        <v>0</v>
      </c>
      <c r="DW51" s="584">
        <f>'Marks Entry'!DS53</f>
        <v>0</v>
      </c>
      <c r="DX51" s="587">
        <f>'Marks Entry'!DT53</f>
        <v>0</v>
      </c>
      <c r="DY51" s="588">
        <f t="shared" si="5"/>
        <v>0</v>
      </c>
      <c r="DZ51" s="584">
        <f>'Marks Entry'!DU53</f>
        <v>0</v>
      </c>
      <c r="EA51" s="584">
        <f>'Marks Entry'!DV53</f>
        <v>0</v>
      </c>
      <c r="EB51" s="587">
        <f>'Marks Entry'!DW53</f>
        <v>0</v>
      </c>
      <c r="EC51" s="593">
        <f>'Marks Entry'!DX53</f>
        <v>0</v>
      </c>
      <c r="ED51" s="589">
        <f>'Marks Entry'!DY53</f>
        <v>0</v>
      </c>
      <c r="EE51" s="589" t="str">
        <f>'Marks Entry'!DZ53</f>
        <v>E</v>
      </c>
      <c r="EF51" s="590" t="str">
        <f>'Marks Entry'!EA53</f>
        <v>E</v>
      </c>
      <c r="EG51" s="583">
        <f>'Marks Entry'!EB53</f>
        <v>0</v>
      </c>
      <c r="EH51" s="584">
        <f>'Marks Entry'!EC53</f>
        <v>0</v>
      </c>
      <c r="EI51" s="584">
        <f>'Marks Entry'!ED53</f>
        <v>0</v>
      </c>
      <c r="EJ51" s="584">
        <f>'Marks Entry'!EE53</f>
        <v>0</v>
      </c>
      <c r="EK51" s="584">
        <f>'Marks Entry'!EF53</f>
        <v>0</v>
      </c>
      <c r="EL51" s="591">
        <f>'Marks Entry'!EG53</f>
        <v>0</v>
      </c>
      <c r="EM51" s="592" t="str">
        <f>'Marks Entry'!EJ53</f>
        <v>E</v>
      </c>
      <c r="EN51" s="583">
        <f>'Marks Entry'!EK53</f>
        <v>0</v>
      </c>
      <c r="EO51" s="584">
        <f>'Marks Entry'!EL53</f>
        <v>0</v>
      </c>
      <c r="EP51" s="584">
        <f>'Marks Entry'!EM53</f>
        <v>0</v>
      </c>
      <c r="EQ51" s="584">
        <f>'Marks Entry'!EN53</f>
        <v>0</v>
      </c>
      <c r="ER51" s="584">
        <f>'Marks Entry'!EO53</f>
        <v>0</v>
      </c>
      <c r="ES51" s="587">
        <f>'Marks Entry'!EP53</f>
        <v>0</v>
      </c>
      <c r="ET51" s="592" t="str">
        <f>'Marks Entry'!ES53</f>
        <v>E</v>
      </c>
      <c r="EU51" s="583">
        <f>'Marks Entry'!ET53</f>
        <v>0</v>
      </c>
      <c r="EV51" s="584">
        <f>'Marks Entry'!EU53</f>
        <v>0</v>
      </c>
      <c r="EW51" s="584">
        <f>'Marks Entry'!EV53</f>
        <v>0</v>
      </c>
      <c r="EX51" s="584">
        <f>'Marks Entry'!EW53</f>
        <v>0</v>
      </c>
      <c r="EY51" s="584">
        <f>'Marks Entry'!EX53</f>
        <v>0</v>
      </c>
      <c r="EZ51" s="587">
        <f>'Marks Entry'!EY53</f>
        <v>0</v>
      </c>
      <c r="FA51" s="592" t="str">
        <f>'Marks Entry'!FB53</f>
        <v>E</v>
      </c>
      <c r="FB51" s="222">
        <f>'Marks Entry'!FC53</f>
        <v>0</v>
      </c>
      <c r="FC51" s="223">
        <f>'Marks Entry'!FD53</f>
        <v>0</v>
      </c>
      <c r="FD51" s="224" t="str">
        <f>'Marks Entry'!FE53</f>
        <v/>
      </c>
      <c r="FE51" s="222">
        <f>'Marks Entry'!FF53</f>
        <v>1200</v>
      </c>
      <c r="FF51" s="223">
        <f>'Marks Entry'!FG53</f>
        <v>0</v>
      </c>
      <c r="FG51" s="225">
        <f>'Marks Entry'!FH53</f>
        <v>0</v>
      </c>
      <c r="FH51" s="223" t="str">
        <f>IF(OR('Marks Entry'!FI53="First",'Marks Entry'!FI53="Second",'Marks Entry'!FI53="Third"),'Marks Entry'!FI53,"")</f>
        <v/>
      </c>
      <c r="FI51" s="223" t="str">
        <f>'Marks Entry'!FJ53</f>
        <v/>
      </c>
      <c r="FJ51" s="540" t="str">
        <f>'Marks Entry'!FK53</f>
        <v>PROMOTED</v>
      </c>
      <c r="FK51" s="113" t="str">
        <f>'Marks Entry'!FL53</f>
        <v/>
      </c>
      <c r="FL51" s="115" t="str">
        <f>'Marks Entry'!FM53</f>
        <v/>
      </c>
      <c r="FM51" s="116" t="str">
        <f>'Marks Entry'!FO53</f>
        <v>E</v>
      </c>
      <c r="FN51" s="1426"/>
      <c r="FO51" s="563">
        <f t="shared" si="6"/>
        <v>0</v>
      </c>
      <c r="FP51" s="673">
        <f t="shared" si="7"/>
        <v>0</v>
      </c>
      <c r="FQ51" s="673">
        <f t="shared" si="8"/>
        <v>0</v>
      </c>
      <c r="FR51" s="668"/>
      <c r="FS51" s="570">
        <f t="shared" si="9"/>
        <v>0</v>
      </c>
      <c r="FT51" s="681">
        <f t="shared" si="10"/>
        <v>0</v>
      </c>
      <c r="FU51" s="681">
        <f t="shared" si="11"/>
        <v>0</v>
      </c>
      <c r="FV51" s="682"/>
      <c r="FW51" s="563">
        <f t="shared" si="12"/>
        <v>0</v>
      </c>
      <c r="FX51" s="673">
        <f t="shared" si="13"/>
        <v>0</v>
      </c>
      <c r="FY51" s="673">
        <f t="shared" si="14"/>
        <v>0</v>
      </c>
      <c r="FZ51" s="668"/>
      <c r="GA51" s="570">
        <f t="shared" si="15"/>
        <v>0</v>
      </c>
      <c r="GB51" s="681">
        <f t="shared" si="16"/>
        <v>0</v>
      </c>
      <c r="GC51" s="681">
        <f t="shared" si="17"/>
        <v>0</v>
      </c>
      <c r="GD51" s="682"/>
      <c r="GE51" s="563">
        <f t="shared" si="18"/>
        <v>0</v>
      </c>
      <c r="GF51" s="673">
        <f t="shared" si="19"/>
        <v>0</v>
      </c>
      <c r="GG51" s="673">
        <f t="shared" si="20"/>
        <v>0</v>
      </c>
      <c r="GH51" s="668"/>
      <c r="GI51" s="570">
        <f t="shared" si="21"/>
        <v>0</v>
      </c>
      <c r="GJ51" s="681">
        <f t="shared" si="22"/>
        <v>0</v>
      </c>
      <c r="GK51" s="681">
        <f t="shared" si="23"/>
        <v>0</v>
      </c>
      <c r="GL51" s="682"/>
      <c r="GM51" s="563">
        <f t="shared" si="24"/>
        <v>0</v>
      </c>
      <c r="GN51" s="564" t="str">
        <f t="shared" si="24"/>
        <v>E</v>
      </c>
      <c r="GO51" s="570">
        <f t="shared" si="25"/>
        <v>0</v>
      </c>
      <c r="GP51" s="571" t="str">
        <f t="shared" si="25"/>
        <v>E</v>
      </c>
      <c r="GQ51" s="563">
        <f t="shared" si="26"/>
        <v>0</v>
      </c>
      <c r="GR51" s="572" t="str">
        <f t="shared" si="26"/>
        <v>E</v>
      </c>
      <c r="GS51" s="1426"/>
    </row>
    <row r="52" spans="1:201" s="117" customFormat="1" ht="17.25" customHeight="1">
      <c r="A52" s="1427"/>
      <c r="B52" s="112">
        <f t="shared" si="27"/>
        <v>46</v>
      </c>
      <c r="C52" s="113">
        <f>'Marks Entry'!D54</f>
        <v>0</v>
      </c>
      <c r="D52" s="113">
        <f>'Marks Entry'!E54</f>
        <v>0</v>
      </c>
      <c r="E52" s="113">
        <f>'Marks Entry'!F54</f>
        <v>0</v>
      </c>
      <c r="F52" s="113">
        <f>'Marks Entry'!G54</f>
        <v>946</v>
      </c>
      <c r="G52" s="113">
        <f>'Marks Entry'!H54</f>
        <v>0</v>
      </c>
      <c r="H52" s="113">
        <f>'Marks Entry'!I54</f>
        <v>0</v>
      </c>
      <c r="I52" s="113">
        <f>'Marks Entry'!J54</f>
        <v>0</v>
      </c>
      <c r="J52" s="114">
        <f>'Marks Entry'!K54</f>
        <v>0</v>
      </c>
      <c r="K52" s="583">
        <f>'Marks Entry'!L54</f>
        <v>0</v>
      </c>
      <c r="L52" s="584">
        <f>'Marks Entry'!M54</f>
        <v>0</v>
      </c>
      <c r="M52" s="585">
        <f>'Marks Entry'!N54</f>
        <v>0</v>
      </c>
      <c r="N52" s="584">
        <f>'Marks Entry'!O54</f>
        <v>0</v>
      </c>
      <c r="O52" s="584">
        <f>'Marks Entry'!P54</f>
        <v>0</v>
      </c>
      <c r="P52" s="586">
        <f>'Marks Entry'!Q54</f>
        <v>0</v>
      </c>
      <c r="Q52" s="584">
        <f>'Marks Entry'!R54</f>
        <v>0</v>
      </c>
      <c r="R52" s="584">
        <f>'Marks Entry'!S54</f>
        <v>0</v>
      </c>
      <c r="S52" s="586">
        <f>'Marks Entry'!T54</f>
        <v>0</v>
      </c>
      <c r="T52" s="587">
        <f>'Marks Entry'!U54</f>
        <v>0</v>
      </c>
      <c r="U52" s="584">
        <f>'Marks Entry'!V54</f>
        <v>0</v>
      </c>
      <c r="V52" s="584">
        <f>'Marks Entry'!W54</f>
        <v>0</v>
      </c>
      <c r="W52" s="587">
        <f>'Marks Entry'!X54</f>
        <v>0</v>
      </c>
      <c r="X52" s="588">
        <f t="shared" si="0"/>
        <v>0</v>
      </c>
      <c r="Y52" s="584">
        <f>'Marks Entry'!Y54</f>
        <v>0</v>
      </c>
      <c r="Z52" s="584">
        <f>'Marks Entry'!Z54</f>
        <v>0</v>
      </c>
      <c r="AA52" s="587">
        <f>'Marks Entry'!AA54</f>
        <v>0</v>
      </c>
      <c r="AB52" s="593">
        <f>'Marks Entry'!AB54</f>
        <v>0</v>
      </c>
      <c r="AC52" s="589">
        <f>'Marks Entry'!AC54</f>
        <v>0</v>
      </c>
      <c r="AD52" s="589" t="str">
        <f>'Marks Entry'!AD54</f>
        <v>E</v>
      </c>
      <c r="AE52" s="590" t="str">
        <f>'Marks Entry'!AE54</f>
        <v>E</v>
      </c>
      <c r="AF52" s="583">
        <f>'Marks Entry'!AF54</f>
        <v>0</v>
      </c>
      <c r="AG52" s="584">
        <f>'Marks Entry'!AG54</f>
        <v>0</v>
      </c>
      <c r="AH52" s="585">
        <f>'Marks Entry'!AH54</f>
        <v>0</v>
      </c>
      <c r="AI52" s="584">
        <f>'Marks Entry'!AI54</f>
        <v>0</v>
      </c>
      <c r="AJ52" s="584">
        <f>'Marks Entry'!AJ54</f>
        <v>0</v>
      </c>
      <c r="AK52" s="586">
        <f>'Marks Entry'!AK54</f>
        <v>0</v>
      </c>
      <c r="AL52" s="584">
        <f>'Marks Entry'!AL54</f>
        <v>0</v>
      </c>
      <c r="AM52" s="584">
        <f>'Marks Entry'!AM54</f>
        <v>0</v>
      </c>
      <c r="AN52" s="586">
        <f>'Marks Entry'!AN54</f>
        <v>0</v>
      </c>
      <c r="AO52" s="587">
        <f>'Marks Entry'!AO54</f>
        <v>0</v>
      </c>
      <c r="AP52" s="584">
        <f>'Marks Entry'!AP54</f>
        <v>0</v>
      </c>
      <c r="AQ52" s="584">
        <f>'Marks Entry'!AQ54</f>
        <v>0</v>
      </c>
      <c r="AR52" s="587">
        <f>'Marks Entry'!AR54</f>
        <v>0</v>
      </c>
      <c r="AS52" s="588">
        <f t="shared" si="1"/>
        <v>0</v>
      </c>
      <c r="AT52" s="584">
        <f>'Marks Entry'!AS54</f>
        <v>0</v>
      </c>
      <c r="AU52" s="584">
        <f>'Marks Entry'!AT54</f>
        <v>0</v>
      </c>
      <c r="AV52" s="587">
        <f>'Marks Entry'!AU54</f>
        <v>0</v>
      </c>
      <c r="AW52" s="593">
        <f>'Marks Entry'!AV54</f>
        <v>0</v>
      </c>
      <c r="AX52" s="589">
        <f>'Marks Entry'!AW54</f>
        <v>0</v>
      </c>
      <c r="AY52" s="589" t="str">
        <f>'Marks Entry'!AX54</f>
        <v>E</v>
      </c>
      <c r="AZ52" s="590" t="str">
        <f>'Marks Entry'!AY54</f>
        <v>E</v>
      </c>
      <c r="BA52" s="583">
        <f>'Marks Entry'!AZ54</f>
        <v>0</v>
      </c>
      <c r="BB52" s="584">
        <f>'Marks Entry'!BA54</f>
        <v>0</v>
      </c>
      <c r="BC52" s="585">
        <f>'Marks Entry'!BB54</f>
        <v>0</v>
      </c>
      <c r="BD52" s="584">
        <f>'Marks Entry'!BC54</f>
        <v>0</v>
      </c>
      <c r="BE52" s="584">
        <f>'Marks Entry'!BD54</f>
        <v>0</v>
      </c>
      <c r="BF52" s="586">
        <f>'Marks Entry'!BE54</f>
        <v>0</v>
      </c>
      <c r="BG52" s="584">
        <f>'Marks Entry'!BF54</f>
        <v>0</v>
      </c>
      <c r="BH52" s="584">
        <f>'Marks Entry'!BG54</f>
        <v>0</v>
      </c>
      <c r="BI52" s="586">
        <f>'Marks Entry'!BH54</f>
        <v>0</v>
      </c>
      <c r="BJ52" s="587">
        <f>'Marks Entry'!BI54</f>
        <v>0</v>
      </c>
      <c r="BK52" s="584">
        <f>'Marks Entry'!BJ54</f>
        <v>0</v>
      </c>
      <c r="BL52" s="584">
        <f>'Marks Entry'!BK54</f>
        <v>0</v>
      </c>
      <c r="BM52" s="587">
        <f>'Marks Entry'!BL54</f>
        <v>0</v>
      </c>
      <c r="BN52" s="588">
        <f t="shared" si="2"/>
        <v>0</v>
      </c>
      <c r="BO52" s="584">
        <f>'Marks Entry'!BM54</f>
        <v>0</v>
      </c>
      <c r="BP52" s="584">
        <f>'Marks Entry'!BN54</f>
        <v>0</v>
      </c>
      <c r="BQ52" s="587">
        <f>'Marks Entry'!BO54</f>
        <v>0</v>
      </c>
      <c r="BR52" s="593">
        <f>'Marks Entry'!BP54</f>
        <v>0</v>
      </c>
      <c r="BS52" s="589">
        <f>'Marks Entry'!BQ54</f>
        <v>0</v>
      </c>
      <c r="BT52" s="589" t="str">
        <f>'Marks Entry'!BR54</f>
        <v>E</v>
      </c>
      <c r="BU52" s="590" t="str">
        <f>'Marks Entry'!BS54</f>
        <v>E</v>
      </c>
      <c r="BV52" s="583">
        <f>'Marks Entry'!BT54</f>
        <v>0</v>
      </c>
      <c r="BW52" s="584">
        <f>'Marks Entry'!BU54</f>
        <v>0</v>
      </c>
      <c r="BX52" s="585">
        <f>'Marks Entry'!BV54</f>
        <v>0</v>
      </c>
      <c r="BY52" s="584">
        <f>'Marks Entry'!BW54</f>
        <v>0</v>
      </c>
      <c r="BZ52" s="584">
        <f>'Marks Entry'!BX54</f>
        <v>0</v>
      </c>
      <c r="CA52" s="586">
        <f>'Marks Entry'!BY54</f>
        <v>0</v>
      </c>
      <c r="CB52" s="584">
        <f>'Marks Entry'!BZ54</f>
        <v>0</v>
      </c>
      <c r="CC52" s="584">
        <f>'Marks Entry'!CA54</f>
        <v>0</v>
      </c>
      <c r="CD52" s="586">
        <f>'Marks Entry'!CB54</f>
        <v>0</v>
      </c>
      <c r="CE52" s="587">
        <f>'Marks Entry'!CC54</f>
        <v>0</v>
      </c>
      <c r="CF52" s="584">
        <f>'Marks Entry'!CD54</f>
        <v>0</v>
      </c>
      <c r="CG52" s="584">
        <f>'Marks Entry'!CE54</f>
        <v>0</v>
      </c>
      <c r="CH52" s="587">
        <f>'Marks Entry'!CF54</f>
        <v>0</v>
      </c>
      <c r="CI52" s="588">
        <f t="shared" si="3"/>
        <v>0</v>
      </c>
      <c r="CJ52" s="584">
        <f>'Marks Entry'!CG54</f>
        <v>0</v>
      </c>
      <c r="CK52" s="584">
        <f>'Marks Entry'!CH54</f>
        <v>0</v>
      </c>
      <c r="CL52" s="587">
        <f>'Marks Entry'!CI54</f>
        <v>0</v>
      </c>
      <c r="CM52" s="593">
        <f>'Marks Entry'!CJ54</f>
        <v>0</v>
      </c>
      <c r="CN52" s="589">
        <f>'Marks Entry'!CK54</f>
        <v>0</v>
      </c>
      <c r="CO52" s="589" t="str">
        <f>'Marks Entry'!CL54</f>
        <v>E</v>
      </c>
      <c r="CP52" s="590" t="str">
        <f>'Marks Entry'!CM54</f>
        <v>E</v>
      </c>
      <c r="CQ52" s="583">
        <f>'Marks Entry'!CN54</f>
        <v>0</v>
      </c>
      <c r="CR52" s="584">
        <f>'Marks Entry'!CO54</f>
        <v>0</v>
      </c>
      <c r="CS52" s="585">
        <f>'Marks Entry'!CP54</f>
        <v>0</v>
      </c>
      <c r="CT52" s="584">
        <f>'Marks Entry'!CQ54</f>
        <v>0</v>
      </c>
      <c r="CU52" s="584">
        <f>'Marks Entry'!CR54</f>
        <v>0</v>
      </c>
      <c r="CV52" s="586">
        <f>'Marks Entry'!CS54</f>
        <v>0</v>
      </c>
      <c r="CW52" s="584">
        <f>'Marks Entry'!CT54</f>
        <v>0</v>
      </c>
      <c r="CX52" s="584">
        <f>'Marks Entry'!CU54</f>
        <v>0</v>
      </c>
      <c r="CY52" s="586">
        <f>'Marks Entry'!CV54</f>
        <v>0</v>
      </c>
      <c r="CZ52" s="587">
        <f>'Marks Entry'!CW54</f>
        <v>0</v>
      </c>
      <c r="DA52" s="584">
        <f>'Marks Entry'!CX54</f>
        <v>0</v>
      </c>
      <c r="DB52" s="584">
        <f>'Marks Entry'!CY54</f>
        <v>0</v>
      </c>
      <c r="DC52" s="587">
        <f>'Marks Entry'!CZ54</f>
        <v>0</v>
      </c>
      <c r="DD52" s="588">
        <f t="shared" si="4"/>
        <v>0</v>
      </c>
      <c r="DE52" s="584">
        <f>'Marks Entry'!DA54</f>
        <v>0</v>
      </c>
      <c r="DF52" s="584">
        <f>'Marks Entry'!DB54</f>
        <v>0</v>
      </c>
      <c r="DG52" s="587">
        <f>'Marks Entry'!DC54</f>
        <v>0</v>
      </c>
      <c r="DH52" s="593">
        <f>'Marks Entry'!DD54</f>
        <v>0</v>
      </c>
      <c r="DI52" s="589">
        <f>'Marks Entry'!DE54</f>
        <v>0</v>
      </c>
      <c r="DJ52" s="589" t="str">
        <f>'Marks Entry'!DF54</f>
        <v>E</v>
      </c>
      <c r="DK52" s="590" t="str">
        <f>'Marks Entry'!DG54</f>
        <v>E</v>
      </c>
      <c r="DL52" s="583">
        <f>'Marks Entry'!DH54</f>
        <v>0</v>
      </c>
      <c r="DM52" s="584">
        <f>'Marks Entry'!DI54</f>
        <v>0</v>
      </c>
      <c r="DN52" s="585">
        <f>'Marks Entry'!DJ54</f>
        <v>0</v>
      </c>
      <c r="DO52" s="584">
        <f>'Marks Entry'!DK54</f>
        <v>0</v>
      </c>
      <c r="DP52" s="584">
        <f>'Marks Entry'!DL54</f>
        <v>0</v>
      </c>
      <c r="DQ52" s="586">
        <f>'Marks Entry'!DM54</f>
        <v>0</v>
      </c>
      <c r="DR52" s="584">
        <f>'Marks Entry'!DN54</f>
        <v>0</v>
      </c>
      <c r="DS52" s="584">
        <f>'Marks Entry'!DO54</f>
        <v>0</v>
      </c>
      <c r="DT52" s="586">
        <f>'Marks Entry'!DP54</f>
        <v>0</v>
      </c>
      <c r="DU52" s="587">
        <f>'Marks Entry'!DQ54</f>
        <v>0</v>
      </c>
      <c r="DV52" s="584">
        <f>'Marks Entry'!DR54</f>
        <v>0</v>
      </c>
      <c r="DW52" s="584">
        <f>'Marks Entry'!DS54</f>
        <v>0</v>
      </c>
      <c r="DX52" s="587">
        <f>'Marks Entry'!DT54</f>
        <v>0</v>
      </c>
      <c r="DY52" s="588">
        <f t="shared" si="5"/>
        <v>0</v>
      </c>
      <c r="DZ52" s="584">
        <f>'Marks Entry'!DU54</f>
        <v>0</v>
      </c>
      <c r="EA52" s="584">
        <f>'Marks Entry'!DV54</f>
        <v>0</v>
      </c>
      <c r="EB52" s="587">
        <f>'Marks Entry'!DW54</f>
        <v>0</v>
      </c>
      <c r="EC52" s="593">
        <f>'Marks Entry'!DX54</f>
        <v>0</v>
      </c>
      <c r="ED52" s="589">
        <f>'Marks Entry'!DY54</f>
        <v>0</v>
      </c>
      <c r="EE52" s="589" t="str">
        <f>'Marks Entry'!DZ54</f>
        <v>E</v>
      </c>
      <c r="EF52" s="590" t="str">
        <f>'Marks Entry'!EA54</f>
        <v>E</v>
      </c>
      <c r="EG52" s="583">
        <f>'Marks Entry'!EB54</f>
        <v>0</v>
      </c>
      <c r="EH52" s="584">
        <f>'Marks Entry'!EC54</f>
        <v>0</v>
      </c>
      <c r="EI52" s="584">
        <f>'Marks Entry'!ED54</f>
        <v>0</v>
      </c>
      <c r="EJ52" s="584">
        <f>'Marks Entry'!EE54</f>
        <v>0</v>
      </c>
      <c r="EK52" s="584">
        <f>'Marks Entry'!EF54</f>
        <v>0</v>
      </c>
      <c r="EL52" s="591">
        <f>'Marks Entry'!EG54</f>
        <v>0</v>
      </c>
      <c r="EM52" s="592" t="str">
        <f>'Marks Entry'!EJ54</f>
        <v>E</v>
      </c>
      <c r="EN52" s="583">
        <f>'Marks Entry'!EK54</f>
        <v>0</v>
      </c>
      <c r="EO52" s="584">
        <f>'Marks Entry'!EL54</f>
        <v>0</v>
      </c>
      <c r="EP52" s="584">
        <f>'Marks Entry'!EM54</f>
        <v>0</v>
      </c>
      <c r="EQ52" s="584">
        <f>'Marks Entry'!EN54</f>
        <v>0</v>
      </c>
      <c r="ER52" s="584">
        <f>'Marks Entry'!EO54</f>
        <v>0</v>
      </c>
      <c r="ES52" s="587">
        <f>'Marks Entry'!EP54</f>
        <v>0</v>
      </c>
      <c r="ET52" s="592" t="str">
        <f>'Marks Entry'!ES54</f>
        <v>E</v>
      </c>
      <c r="EU52" s="583">
        <f>'Marks Entry'!ET54</f>
        <v>0</v>
      </c>
      <c r="EV52" s="584">
        <f>'Marks Entry'!EU54</f>
        <v>0</v>
      </c>
      <c r="EW52" s="584">
        <f>'Marks Entry'!EV54</f>
        <v>0</v>
      </c>
      <c r="EX52" s="584">
        <f>'Marks Entry'!EW54</f>
        <v>0</v>
      </c>
      <c r="EY52" s="584">
        <f>'Marks Entry'!EX54</f>
        <v>0</v>
      </c>
      <c r="EZ52" s="587">
        <f>'Marks Entry'!EY54</f>
        <v>0</v>
      </c>
      <c r="FA52" s="592" t="str">
        <f>'Marks Entry'!FB54</f>
        <v>E</v>
      </c>
      <c r="FB52" s="222">
        <f>'Marks Entry'!FC54</f>
        <v>0</v>
      </c>
      <c r="FC52" s="223">
        <f>'Marks Entry'!FD54</f>
        <v>0</v>
      </c>
      <c r="FD52" s="224" t="str">
        <f>'Marks Entry'!FE54</f>
        <v/>
      </c>
      <c r="FE52" s="222">
        <f>'Marks Entry'!FF54</f>
        <v>1200</v>
      </c>
      <c r="FF52" s="223">
        <f>'Marks Entry'!FG54</f>
        <v>0</v>
      </c>
      <c r="FG52" s="225">
        <f>'Marks Entry'!FH54</f>
        <v>0</v>
      </c>
      <c r="FH52" s="223" t="str">
        <f>IF(OR('Marks Entry'!FI54="First",'Marks Entry'!FI54="Second",'Marks Entry'!FI54="Third"),'Marks Entry'!FI54,"")</f>
        <v/>
      </c>
      <c r="FI52" s="223" t="str">
        <f>'Marks Entry'!FJ54</f>
        <v/>
      </c>
      <c r="FJ52" s="540" t="str">
        <f>'Marks Entry'!FK54</f>
        <v>PROMOTED</v>
      </c>
      <c r="FK52" s="113" t="str">
        <f>'Marks Entry'!FL54</f>
        <v/>
      </c>
      <c r="FL52" s="115" t="str">
        <f>'Marks Entry'!FM54</f>
        <v/>
      </c>
      <c r="FM52" s="116" t="str">
        <f>'Marks Entry'!FO54</f>
        <v>E</v>
      </c>
      <c r="FN52" s="1426"/>
      <c r="FO52" s="563">
        <f t="shared" si="6"/>
        <v>0</v>
      </c>
      <c r="FP52" s="673">
        <f t="shared" si="7"/>
        <v>0</v>
      </c>
      <c r="FQ52" s="673">
        <f t="shared" si="8"/>
        <v>0</v>
      </c>
      <c r="FR52" s="668"/>
      <c r="FS52" s="570">
        <f t="shared" si="9"/>
        <v>0</v>
      </c>
      <c r="FT52" s="681">
        <f t="shared" si="10"/>
        <v>0</v>
      </c>
      <c r="FU52" s="681">
        <f t="shared" si="11"/>
        <v>0</v>
      </c>
      <c r="FV52" s="682"/>
      <c r="FW52" s="563">
        <f t="shared" si="12"/>
        <v>0</v>
      </c>
      <c r="FX52" s="673">
        <f t="shared" si="13"/>
        <v>0</v>
      </c>
      <c r="FY52" s="673">
        <f t="shared" si="14"/>
        <v>0</v>
      </c>
      <c r="FZ52" s="668"/>
      <c r="GA52" s="570">
        <f t="shared" si="15"/>
        <v>0</v>
      </c>
      <c r="GB52" s="681">
        <f t="shared" si="16"/>
        <v>0</v>
      </c>
      <c r="GC52" s="681">
        <f t="shared" si="17"/>
        <v>0</v>
      </c>
      <c r="GD52" s="682"/>
      <c r="GE52" s="563">
        <f t="shared" si="18"/>
        <v>0</v>
      </c>
      <c r="GF52" s="673">
        <f t="shared" si="19"/>
        <v>0</v>
      </c>
      <c r="GG52" s="673">
        <f t="shared" si="20"/>
        <v>0</v>
      </c>
      <c r="GH52" s="668"/>
      <c r="GI52" s="570">
        <f t="shared" si="21"/>
        <v>0</v>
      </c>
      <c r="GJ52" s="681">
        <f t="shared" si="22"/>
        <v>0</v>
      </c>
      <c r="GK52" s="681">
        <f t="shared" si="23"/>
        <v>0</v>
      </c>
      <c r="GL52" s="682"/>
      <c r="GM52" s="563">
        <f t="shared" si="24"/>
        <v>0</v>
      </c>
      <c r="GN52" s="564" t="str">
        <f t="shared" si="24"/>
        <v>E</v>
      </c>
      <c r="GO52" s="570">
        <f t="shared" si="25"/>
        <v>0</v>
      </c>
      <c r="GP52" s="571" t="str">
        <f t="shared" si="25"/>
        <v>E</v>
      </c>
      <c r="GQ52" s="563">
        <f t="shared" si="26"/>
        <v>0</v>
      </c>
      <c r="GR52" s="572" t="str">
        <f t="shared" si="26"/>
        <v>E</v>
      </c>
      <c r="GS52" s="1426"/>
    </row>
    <row r="53" spans="1:201" s="117" customFormat="1" ht="17.25" customHeight="1">
      <c r="A53" s="1427"/>
      <c r="B53" s="112">
        <f t="shared" si="27"/>
        <v>47</v>
      </c>
      <c r="C53" s="113">
        <f>'Marks Entry'!D55</f>
        <v>0</v>
      </c>
      <c r="D53" s="113">
        <f>'Marks Entry'!E55</f>
        <v>0</v>
      </c>
      <c r="E53" s="113">
        <f>'Marks Entry'!F55</f>
        <v>0</v>
      </c>
      <c r="F53" s="113">
        <f>'Marks Entry'!G55</f>
        <v>947</v>
      </c>
      <c r="G53" s="113">
        <f>'Marks Entry'!H55</f>
        <v>0</v>
      </c>
      <c r="H53" s="113">
        <f>'Marks Entry'!I55</f>
        <v>0</v>
      </c>
      <c r="I53" s="113">
        <f>'Marks Entry'!J55</f>
        <v>0</v>
      </c>
      <c r="J53" s="114">
        <f>'Marks Entry'!K55</f>
        <v>0</v>
      </c>
      <c r="K53" s="583">
        <f>'Marks Entry'!L55</f>
        <v>0</v>
      </c>
      <c r="L53" s="584">
        <f>'Marks Entry'!M55</f>
        <v>0</v>
      </c>
      <c r="M53" s="585">
        <f>'Marks Entry'!N55</f>
        <v>0</v>
      </c>
      <c r="N53" s="584">
        <f>'Marks Entry'!O55</f>
        <v>0</v>
      </c>
      <c r="O53" s="584">
        <f>'Marks Entry'!P55</f>
        <v>0</v>
      </c>
      <c r="P53" s="586">
        <f>'Marks Entry'!Q55</f>
        <v>0</v>
      </c>
      <c r="Q53" s="584">
        <f>'Marks Entry'!R55</f>
        <v>0</v>
      </c>
      <c r="R53" s="584">
        <f>'Marks Entry'!S55</f>
        <v>0</v>
      </c>
      <c r="S53" s="586">
        <f>'Marks Entry'!T55</f>
        <v>0</v>
      </c>
      <c r="T53" s="587">
        <f>'Marks Entry'!U55</f>
        <v>0</v>
      </c>
      <c r="U53" s="584">
        <f>'Marks Entry'!V55</f>
        <v>0</v>
      </c>
      <c r="V53" s="584">
        <f>'Marks Entry'!W55</f>
        <v>0</v>
      </c>
      <c r="W53" s="587">
        <f>'Marks Entry'!X55</f>
        <v>0</v>
      </c>
      <c r="X53" s="588">
        <f t="shared" si="0"/>
        <v>0</v>
      </c>
      <c r="Y53" s="584">
        <f>'Marks Entry'!Y55</f>
        <v>0</v>
      </c>
      <c r="Z53" s="584">
        <f>'Marks Entry'!Z55</f>
        <v>0</v>
      </c>
      <c r="AA53" s="587">
        <f>'Marks Entry'!AA55</f>
        <v>0</v>
      </c>
      <c r="AB53" s="593">
        <f>'Marks Entry'!AB55</f>
        <v>0</v>
      </c>
      <c r="AC53" s="589">
        <f>'Marks Entry'!AC55</f>
        <v>0</v>
      </c>
      <c r="AD53" s="589" t="str">
        <f>'Marks Entry'!AD55</f>
        <v>E</v>
      </c>
      <c r="AE53" s="590" t="str">
        <f>'Marks Entry'!AE55</f>
        <v>E</v>
      </c>
      <c r="AF53" s="583">
        <f>'Marks Entry'!AF55</f>
        <v>0</v>
      </c>
      <c r="AG53" s="584">
        <f>'Marks Entry'!AG55</f>
        <v>0</v>
      </c>
      <c r="AH53" s="585">
        <f>'Marks Entry'!AH55</f>
        <v>0</v>
      </c>
      <c r="AI53" s="584">
        <f>'Marks Entry'!AI55</f>
        <v>0</v>
      </c>
      <c r="AJ53" s="584">
        <f>'Marks Entry'!AJ55</f>
        <v>0</v>
      </c>
      <c r="AK53" s="586">
        <f>'Marks Entry'!AK55</f>
        <v>0</v>
      </c>
      <c r="AL53" s="584">
        <f>'Marks Entry'!AL55</f>
        <v>0</v>
      </c>
      <c r="AM53" s="584">
        <f>'Marks Entry'!AM55</f>
        <v>0</v>
      </c>
      <c r="AN53" s="586">
        <f>'Marks Entry'!AN55</f>
        <v>0</v>
      </c>
      <c r="AO53" s="587">
        <f>'Marks Entry'!AO55</f>
        <v>0</v>
      </c>
      <c r="AP53" s="584">
        <f>'Marks Entry'!AP55</f>
        <v>0</v>
      </c>
      <c r="AQ53" s="584">
        <f>'Marks Entry'!AQ55</f>
        <v>0</v>
      </c>
      <c r="AR53" s="587">
        <f>'Marks Entry'!AR55</f>
        <v>0</v>
      </c>
      <c r="AS53" s="588">
        <f t="shared" si="1"/>
        <v>0</v>
      </c>
      <c r="AT53" s="584">
        <f>'Marks Entry'!AS55</f>
        <v>0</v>
      </c>
      <c r="AU53" s="584">
        <f>'Marks Entry'!AT55</f>
        <v>0</v>
      </c>
      <c r="AV53" s="587">
        <f>'Marks Entry'!AU55</f>
        <v>0</v>
      </c>
      <c r="AW53" s="593">
        <f>'Marks Entry'!AV55</f>
        <v>0</v>
      </c>
      <c r="AX53" s="589">
        <f>'Marks Entry'!AW55</f>
        <v>0</v>
      </c>
      <c r="AY53" s="589" t="str">
        <f>'Marks Entry'!AX55</f>
        <v>E</v>
      </c>
      <c r="AZ53" s="590" t="str">
        <f>'Marks Entry'!AY55</f>
        <v>E</v>
      </c>
      <c r="BA53" s="583">
        <f>'Marks Entry'!AZ55</f>
        <v>0</v>
      </c>
      <c r="BB53" s="584">
        <f>'Marks Entry'!BA55</f>
        <v>0</v>
      </c>
      <c r="BC53" s="585">
        <f>'Marks Entry'!BB55</f>
        <v>0</v>
      </c>
      <c r="BD53" s="584">
        <f>'Marks Entry'!BC55</f>
        <v>0</v>
      </c>
      <c r="BE53" s="584">
        <f>'Marks Entry'!BD55</f>
        <v>0</v>
      </c>
      <c r="BF53" s="586">
        <f>'Marks Entry'!BE55</f>
        <v>0</v>
      </c>
      <c r="BG53" s="584">
        <f>'Marks Entry'!BF55</f>
        <v>0</v>
      </c>
      <c r="BH53" s="584">
        <f>'Marks Entry'!BG55</f>
        <v>0</v>
      </c>
      <c r="BI53" s="586">
        <f>'Marks Entry'!BH55</f>
        <v>0</v>
      </c>
      <c r="BJ53" s="587">
        <f>'Marks Entry'!BI55</f>
        <v>0</v>
      </c>
      <c r="BK53" s="584">
        <f>'Marks Entry'!BJ55</f>
        <v>0</v>
      </c>
      <c r="BL53" s="584">
        <f>'Marks Entry'!BK55</f>
        <v>0</v>
      </c>
      <c r="BM53" s="587">
        <f>'Marks Entry'!BL55</f>
        <v>0</v>
      </c>
      <c r="BN53" s="588">
        <f t="shared" si="2"/>
        <v>0</v>
      </c>
      <c r="BO53" s="584">
        <f>'Marks Entry'!BM55</f>
        <v>0</v>
      </c>
      <c r="BP53" s="584">
        <f>'Marks Entry'!BN55</f>
        <v>0</v>
      </c>
      <c r="BQ53" s="587">
        <f>'Marks Entry'!BO55</f>
        <v>0</v>
      </c>
      <c r="BR53" s="593">
        <f>'Marks Entry'!BP55</f>
        <v>0</v>
      </c>
      <c r="BS53" s="589">
        <f>'Marks Entry'!BQ55</f>
        <v>0</v>
      </c>
      <c r="BT53" s="589" t="str">
        <f>'Marks Entry'!BR55</f>
        <v>E</v>
      </c>
      <c r="BU53" s="590" t="str">
        <f>'Marks Entry'!BS55</f>
        <v>E</v>
      </c>
      <c r="BV53" s="583">
        <f>'Marks Entry'!BT55</f>
        <v>0</v>
      </c>
      <c r="BW53" s="584">
        <f>'Marks Entry'!BU55</f>
        <v>0</v>
      </c>
      <c r="BX53" s="585">
        <f>'Marks Entry'!BV55</f>
        <v>0</v>
      </c>
      <c r="BY53" s="584">
        <f>'Marks Entry'!BW55</f>
        <v>0</v>
      </c>
      <c r="BZ53" s="584">
        <f>'Marks Entry'!BX55</f>
        <v>0</v>
      </c>
      <c r="CA53" s="586">
        <f>'Marks Entry'!BY55</f>
        <v>0</v>
      </c>
      <c r="CB53" s="584">
        <f>'Marks Entry'!BZ55</f>
        <v>0</v>
      </c>
      <c r="CC53" s="584">
        <f>'Marks Entry'!CA55</f>
        <v>0</v>
      </c>
      <c r="CD53" s="586">
        <f>'Marks Entry'!CB55</f>
        <v>0</v>
      </c>
      <c r="CE53" s="587">
        <f>'Marks Entry'!CC55</f>
        <v>0</v>
      </c>
      <c r="CF53" s="584">
        <f>'Marks Entry'!CD55</f>
        <v>0</v>
      </c>
      <c r="CG53" s="584">
        <f>'Marks Entry'!CE55</f>
        <v>0</v>
      </c>
      <c r="CH53" s="587">
        <f>'Marks Entry'!CF55</f>
        <v>0</v>
      </c>
      <c r="CI53" s="588">
        <f t="shared" si="3"/>
        <v>0</v>
      </c>
      <c r="CJ53" s="584">
        <f>'Marks Entry'!CG55</f>
        <v>0</v>
      </c>
      <c r="CK53" s="584">
        <f>'Marks Entry'!CH55</f>
        <v>0</v>
      </c>
      <c r="CL53" s="587">
        <f>'Marks Entry'!CI55</f>
        <v>0</v>
      </c>
      <c r="CM53" s="593">
        <f>'Marks Entry'!CJ55</f>
        <v>0</v>
      </c>
      <c r="CN53" s="589">
        <f>'Marks Entry'!CK55</f>
        <v>0</v>
      </c>
      <c r="CO53" s="589" t="str">
        <f>'Marks Entry'!CL55</f>
        <v>E</v>
      </c>
      <c r="CP53" s="590" t="str">
        <f>'Marks Entry'!CM55</f>
        <v>E</v>
      </c>
      <c r="CQ53" s="583">
        <f>'Marks Entry'!CN55</f>
        <v>0</v>
      </c>
      <c r="CR53" s="584">
        <f>'Marks Entry'!CO55</f>
        <v>0</v>
      </c>
      <c r="CS53" s="585">
        <f>'Marks Entry'!CP55</f>
        <v>0</v>
      </c>
      <c r="CT53" s="584">
        <f>'Marks Entry'!CQ55</f>
        <v>0</v>
      </c>
      <c r="CU53" s="584">
        <f>'Marks Entry'!CR55</f>
        <v>0</v>
      </c>
      <c r="CV53" s="586">
        <f>'Marks Entry'!CS55</f>
        <v>0</v>
      </c>
      <c r="CW53" s="584">
        <f>'Marks Entry'!CT55</f>
        <v>0</v>
      </c>
      <c r="CX53" s="584">
        <f>'Marks Entry'!CU55</f>
        <v>0</v>
      </c>
      <c r="CY53" s="586">
        <f>'Marks Entry'!CV55</f>
        <v>0</v>
      </c>
      <c r="CZ53" s="587">
        <f>'Marks Entry'!CW55</f>
        <v>0</v>
      </c>
      <c r="DA53" s="584">
        <f>'Marks Entry'!CX55</f>
        <v>0</v>
      </c>
      <c r="DB53" s="584">
        <f>'Marks Entry'!CY55</f>
        <v>0</v>
      </c>
      <c r="DC53" s="587">
        <f>'Marks Entry'!CZ55</f>
        <v>0</v>
      </c>
      <c r="DD53" s="588">
        <f t="shared" si="4"/>
        <v>0</v>
      </c>
      <c r="DE53" s="584">
        <f>'Marks Entry'!DA55</f>
        <v>0</v>
      </c>
      <c r="DF53" s="584">
        <f>'Marks Entry'!DB55</f>
        <v>0</v>
      </c>
      <c r="DG53" s="587">
        <f>'Marks Entry'!DC55</f>
        <v>0</v>
      </c>
      <c r="DH53" s="593">
        <f>'Marks Entry'!DD55</f>
        <v>0</v>
      </c>
      <c r="DI53" s="589">
        <f>'Marks Entry'!DE55</f>
        <v>0</v>
      </c>
      <c r="DJ53" s="589" t="str">
        <f>'Marks Entry'!DF55</f>
        <v>E</v>
      </c>
      <c r="DK53" s="590" t="str">
        <f>'Marks Entry'!DG55</f>
        <v>E</v>
      </c>
      <c r="DL53" s="583">
        <f>'Marks Entry'!DH55</f>
        <v>0</v>
      </c>
      <c r="DM53" s="584">
        <f>'Marks Entry'!DI55</f>
        <v>0</v>
      </c>
      <c r="DN53" s="585">
        <f>'Marks Entry'!DJ55</f>
        <v>0</v>
      </c>
      <c r="DO53" s="584">
        <f>'Marks Entry'!DK55</f>
        <v>0</v>
      </c>
      <c r="DP53" s="584">
        <f>'Marks Entry'!DL55</f>
        <v>0</v>
      </c>
      <c r="DQ53" s="586">
        <f>'Marks Entry'!DM55</f>
        <v>0</v>
      </c>
      <c r="DR53" s="584">
        <f>'Marks Entry'!DN55</f>
        <v>0</v>
      </c>
      <c r="DS53" s="584">
        <f>'Marks Entry'!DO55</f>
        <v>0</v>
      </c>
      <c r="DT53" s="586">
        <f>'Marks Entry'!DP55</f>
        <v>0</v>
      </c>
      <c r="DU53" s="587">
        <f>'Marks Entry'!DQ55</f>
        <v>0</v>
      </c>
      <c r="DV53" s="584">
        <f>'Marks Entry'!DR55</f>
        <v>0</v>
      </c>
      <c r="DW53" s="584">
        <f>'Marks Entry'!DS55</f>
        <v>0</v>
      </c>
      <c r="DX53" s="587">
        <f>'Marks Entry'!DT55</f>
        <v>0</v>
      </c>
      <c r="DY53" s="588">
        <f t="shared" si="5"/>
        <v>0</v>
      </c>
      <c r="DZ53" s="584">
        <f>'Marks Entry'!DU55</f>
        <v>0</v>
      </c>
      <c r="EA53" s="584">
        <f>'Marks Entry'!DV55</f>
        <v>0</v>
      </c>
      <c r="EB53" s="587">
        <f>'Marks Entry'!DW55</f>
        <v>0</v>
      </c>
      <c r="EC53" s="593">
        <f>'Marks Entry'!DX55</f>
        <v>0</v>
      </c>
      <c r="ED53" s="589">
        <f>'Marks Entry'!DY55</f>
        <v>0</v>
      </c>
      <c r="EE53" s="589" t="str">
        <f>'Marks Entry'!DZ55</f>
        <v>E</v>
      </c>
      <c r="EF53" s="590" t="str">
        <f>'Marks Entry'!EA55</f>
        <v>E</v>
      </c>
      <c r="EG53" s="583">
        <f>'Marks Entry'!EB55</f>
        <v>0</v>
      </c>
      <c r="EH53" s="584">
        <f>'Marks Entry'!EC55</f>
        <v>0</v>
      </c>
      <c r="EI53" s="584">
        <f>'Marks Entry'!ED55</f>
        <v>0</v>
      </c>
      <c r="EJ53" s="584">
        <f>'Marks Entry'!EE55</f>
        <v>0</v>
      </c>
      <c r="EK53" s="584">
        <f>'Marks Entry'!EF55</f>
        <v>0</v>
      </c>
      <c r="EL53" s="591">
        <f>'Marks Entry'!EG55</f>
        <v>0</v>
      </c>
      <c r="EM53" s="592" t="str">
        <f>'Marks Entry'!EJ55</f>
        <v>E</v>
      </c>
      <c r="EN53" s="583">
        <f>'Marks Entry'!EK55</f>
        <v>0</v>
      </c>
      <c r="EO53" s="584">
        <f>'Marks Entry'!EL55</f>
        <v>0</v>
      </c>
      <c r="EP53" s="584">
        <f>'Marks Entry'!EM55</f>
        <v>0</v>
      </c>
      <c r="EQ53" s="584">
        <f>'Marks Entry'!EN55</f>
        <v>0</v>
      </c>
      <c r="ER53" s="584">
        <f>'Marks Entry'!EO55</f>
        <v>0</v>
      </c>
      <c r="ES53" s="587">
        <f>'Marks Entry'!EP55</f>
        <v>0</v>
      </c>
      <c r="ET53" s="592" t="str">
        <f>'Marks Entry'!ES55</f>
        <v>E</v>
      </c>
      <c r="EU53" s="583">
        <f>'Marks Entry'!ET55</f>
        <v>0</v>
      </c>
      <c r="EV53" s="584">
        <f>'Marks Entry'!EU55</f>
        <v>0</v>
      </c>
      <c r="EW53" s="584">
        <f>'Marks Entry'!EV55</f>
        <v>0</v>
      </c>
      <c r="EX53" s="584">
        <f>'Marks Entry'!EW55</f>
        <v>0</v>
      </c>
      <c r="EY53" s="584">
        <f>'Marks Entry'!EX55</f>
        <v>0</v>
      </c>
      <c r="EZ53" s="587">
        <f>'Marks Entry'!EY55</f>
        <v>0</v>
      </c>
      <c r="FA53" s="592" t="str">
        <f>'Marks Entry'!FB55</f>
        <v>E</v>
      </c>
      <c r="FB53" s="222">
        <f>'Marks Entry'!FC55</f>
        <v>0</v>
      </c>
      <c r="FC53" s="223">
        <f>'Marks Entry'!FD55</f>
        <v>0</v>
      </c>
      <c r="FD53" s="224" t="str">
        <f>'Marks Entry'!FE55</f>
        <v/>
      </c>
      <c r="FE53" s="222">
        <f>'Marks Entry'!FF55</f>
        <v>1200</v>
      </c>
      <c r="FF53" s="223">
        <f>'Marks Entry'!FG55</f>
        <v>0</v>
      </c>
      <c r="FG53" s="225">
        <f>'Marks Entry'!FH55</f>
        <v>0</v>
      </c>
      <c r="FH53" s="223" t="str">
        <f>IF(OR('Marks Entry'!FI55="First",'Marks Entry'!FI55="Second",'Marks Entry'!FI55="Third"),'Marks Entry'!FI55,"")</f>
        <v/>
      </c>
      <c r="FI53" s="223" t="str">
        <f>'Marks Entry'!FJ55</f>
        <v/>
      </c>
      <c r="FJ53" s="540" t="str">
        <f>'Marks Entry'!FK55</f>
        <v>PROMOTED</v>
      </c>
      <c r="FK53" s="113" t="str">
        <f>'Marks Entry'!FL55</f>
        <v/>
      </c>
      <c r="FL53" s="115" t="str">
        <f>'Marks Entry'!FM55</f>
        <v/>
      </c>
      <c r="FM53" s="116" t="str">
        <f>'Marks Entry'!FO55</f>
        <v>E</v>
      </c>
      <c r="FN53" s="1426"/>
      <c r="FO53" s="563">
        <f t="shared" si="6"/>
        <v>0</v>
      </c>
      <c r="FP53" s="673">
        <f t="shared" si="7"/>
        <v>0</v>
      </c>
      <c r="FQ53" s="673">
        <f t="shared" si="8"/>
        <v>0</v>
      </c>
      <c r="FR53" s="668"/>
      <c r="FS53" s="570">
        <f t="shared" si="9"/>
        <v>0</v>
      </c>
      <c r="FT53" s="681">
        <f t="shared" si="10"/>
        <v>0</v>
      </c>
      <c r="FU53" s="681">
        <f t="shared" si="11"/>
        <v>0</v>
      </c>
      <c r="FV53" s="682"/>
      <c r="FW53" s="563">
        <f t="shared" si="12"/>
        <v>0</v>
      </c>
      <c r="FX53" s="673">
        <f t="shared" si="13"/>
        <v>0</v>
      </c>
      <c r="FY53" s="673">
        <f t="shared" si="14"/>
        <v>0</v>
      </c>
      <c r="FZ53" s="668"/>
      <c r="GA53" s="570">
        <f t="shared" si="15"/>
        <v>0</v>
      </c>
      <c r="GB53" s="681">
        <f t="shared" si="16"/>
        <v>0</v>
      </c>
      <c r="GC53" s="681">
        <f t="shared" si="17"/>
        <v>0</v>
      </c>
      <c r="GD53" s="682"/>
      <c r="GE53" s="563">
        <f t="shared" si="18"/>
        <v>0</v>
      </c>
      <c r="GF53" s="673">
        <f t="shared" si="19"/>
        <v>0</v>
      </c>
      <c r="GG53" s="673">
        <f t="shared" si="20"/>
        <v>0</v>
      </c>
      <c r="GH53" s="668"/>
      <c r="GI53" s="570">
        <f t="shared" si="21"/>
        <v>0</v>
      </c>
      <c r="GJ53" s="681">
        <f t="shared" si="22"/>
        <v>0</v>
      </c>
      <c r="GK53" s="681">
        <f t="shared" si="23"/>
        <v>0</v>
      </c>
      <c r="GL53" s="682"/>
      <c r="GM53" s="563">
        <f t="shared" si="24"/>
        <v>0</v>
      </c>
      <c r="GN53" s="564" t="str">
        <f t="shared" si="24"/>
        <v>E</v>
      </c>
      <c r="GO53" s="570">
        <f t="shared" si="25"/>
        <v>0</v>
      </c>
      <c r="GP53" s="571" t="str">
        <f t="shared" si="25"/>
        <v>E</v>
      </c>
      <c r="GQ53" s="563">
        <f t="shared" si="26"/>
        <v>0</v>
      </c>
      <c r="GR53" s="572" t="str">
        <f t="shared" si="26"/>
        <v>E</v>
      </c>
      <c r="GS53" s="1426"/>
    </row>
    <row r="54" spans="1:201" s="117" customFormat="1" ht="17.25" customHeight="1">
      <c r="A54" s="1427"/>
      <c r="B54" s="112">
        <f t="shared" si="27"/>
        <v>48</v>
      </c>
      <c r="C54" s="113">
        <f>'Marks Entry'!D56</f>
        <v>0</v>
      </c>
      <c r="D54" s="113">
        <f>'Marks Entry'!E56</f>
        <v>0</v>
      </c>
      <c r="E54" s="113">
        <f>'Marks Entry'!F56</f>
        <v>0</v>
      </c>
      <c r="F54" s="113">
        <f>'Marks Entry'!G56</f>
        <v>948</v>
      </c>
      <c r="G54" s="113">
        <f>'Marks Entry'!H56</f>
        <v>0</v>
      </c>
      <c r="H54" s="113">
        <f>'Marks Entry'!I56</f>
        <v>0</v>
      </c>
      <c r="I54" s="113">
        <f>'Marks Entry'!J56</f>
        <v>0</v>
      </c>
      <c r="J54" s="114">
        <f>'Marks Entry'!K56</f>
        <v>0</v>
      </c>
      <c r="K54" s="583">
        <f>'Marks Entry'!L56</f>
        <v>0</v>
      </c>
      <c r="L54" s="584">
        <f>'Marks Entry'!M56</f>
        <v>0</v>
      </c>
      <c r="M54" s="585">
        <f>'Marks Entry'!N56</f>
        <v>0</v>
      </c>
      <c r="N54" s="584">
        <f>'Marks Entry'!O56</f>
        <v>0</v>
      </c>
      <c r="O54" s="584">
        <f>'Marks Entry'!P56</f>
        <v>0</v>
      </c>
      <c r="P54" s="586">
        <f>'Marks Entry'!Q56</f>
        <v>0</v>
      </c>
      <c r="Q54" s="584">
        <f>'Marks Entry'!R56</f>
        <v>0</v>
      </c>
      <c r="R54" s="584">
        <f>'Marks Entry'!S56</f>
        <v>0</v>
      </c>
      <c r="S54" s="586">
        <f>'Marks Entry'!T56</f>
        <v>0</v>
      </c>
      <c r="T54" s="587">
        <f>'Marks Entry'!U56</f>
        <v>0</v>
      </c>
      <c r="U54" s="584">
        <f>'Marks Entry'!V56</f>
        <v>0</v>
      </c>
      <c r="V54" s="584">
        <f>'Marks Entry'!W56</f>
        <v>0</v>
      </c>
      <c r="W54" s="587">
        <f>'Marks Entry'!X56</f>
        <v>0</v>
      </c>
      <c r="X54" s="588">
        <f t="shared" si="0"/>
        <v>0</v>
      </c>
      <c r="Y54" s="584">
        <f>'Marks Entry'!Y56</f>
        <v>0</v>
      </c>
      <c r="Z54" s="584">
        <f>'Marks Entry'!Z56</f>
        <v>0</v>
      </c>
      <c r="AA54" s="587">
        <f>'Marks Entry'!AA56</f>
        <v>0</v>
      </c>
      <c r="AB54" s="593">
        <f>'Marks Entry'!AB56</f>
        <v>0</v>
      </c>
      <c r="AC54" s="589">
        <f>'Marks Entry'!AC56</f>
        <v>0</v>
      </c>
      <c r="AD54" s="589" t="str">
        <f>'Marks Entry'!AD56</f>
        <v>E</v>
      </c>
      <c r="AE54" s="590" t="str">
        <f>'Marks Entry'!AE56</f>
        <v>E</v>
      </c>
      <c r="AF54" s="583">
        <f>'Marks Entry'!AF56</f>
        <v>0</v>
      </c>
      <c r="AG54" s="584">
        <f>'Marks Entry'!AG56</f>
        <v>0</v>
      </c>
      <c r="AH54" s="585">
        <f>'Marks Entry'!AH56</f>
        <v>0</v>
      </c>
      <c r="AI54" s="584">
        <f>'Marks Entry'!AI56</f>
        <v>0</v>
      </c>
      <c r="AJ54" s="584">
        <f>'Marks Entry'!AJ56</f>
        <v>0</v>
      </c>
      <c r="AK54" s="586">
        <f>'Marks Entry'!AK56</f>
        <v>0</v>
      </c>
      <c r="AL54" s="584">
        <f>'Marks Entry'!AL56</f>
        <v>0</v>
      </c>
      <c r="AM54" s="584">
        <f>'Marks Entry'!AM56</f>
        <v>0</v>
      </c>
      <c r="AN54" s="586">
        <f>'Marks Entry'!AN56</f>
        <v>0</v>
      </c>
      <c r="AO54" s="587">
        <f>'Marks Entry'!AO56</f>
        <v>0</v>
      </c>
      <c r="AP54" s="584">
        <f>'Marks Entry'!AP56</f>
        <v>0</v>
      </c>
      <c r="AQ54" s="584">
        <f>'Marks Entry'!AQ56</f>
        <v>0</v>
      </c>
      <c r="AR54" s="587">
        <f>'Marks Entry'!AR56</f>
        <v>0</v>
      </c>
      <c r="AS54" s="588">
        <f t="shared" si="1"/>
        <v>0</v>
      </c>
      <c r="AT54" s="584">
        <f>'Marks Entry'!AS56</f>
        <v>0</v>
      </c>
      <c r="AU54" s="584">
        <f>'Marks Entry'!AT56</f>
        <v>0</v>
      </c>
      <c r="AV54" s="587">
        <f>'Marks Entry'!AU56</f>
        <v>0</v>
      </c>
      <c r="AW54" s="593">
        <f>'Marks Entry'!AV56</f>
        <v>0</v>
      </c>
      <c r="AX54" s="589">
        <f>'Marks Entry'!AW56</f>
        <v>0</v>
      </c>
      <c r="AY54" s="589" t="str">
        <f>'Marks Entry'!AX56</f>
        <v>E</v>
      </c>
      <c r="AZ54" s="590" t="str">
        <f>'Marks Entry'!AY56</f>
        <v>E</v>
      </c>
      <c r="BA54" s="583">
        <f>'Marks Entry'!AZ56</f>
        <v>0</v>
      </c>
      <c r="BB54" s="584">
        <f>'Marks Entry'!BA56</f>
        <v>0</v>
      </c>
      <c r="BC54" s="585">
        <f>'Marks Entry'!BB56</f>
        <v>0</v>
      </c>
      <c r="BD54" s="584">
        <f>'Marks Entry'!BC56</f>
        <v>0</v>
      </c>
      <c r="BE54" s="584">
        <f>'Marks Entry'!BD56</f>
        <v>0</v>
      </c>
      <c r="BF54" s="586">
        <f>'Marks Entry'!BE56</f>
        <v>0</v>
      </c>
      <c r="BG54" s="584">
        <f>'Marks Entry'!BF56</f>
        <v>0</v>
      </c>
      <c r="BH54" s="584">
        <f>'Marks Entry'!BG56</f>
        <v>0</v>
      </c>
      <c r="BI54" s="586">
        <f>'Marks Entry'!BH56</f>
        <v>0</v>
      </c>
      <c r="BJ54" s="587">
        <f>'Marks Entry'!BI56</f>
        <v>0</v>
      </c>
      <c r="BK54" s="584">
        <f>'Marks Entry'!BJ56</f>
        <v>0</v>
      </c>
      <c r="BL54" s="584">
        <f>'Marks Entry'!BK56</f>
        <v>0</v>
      </c>
      <c r="BM54" s="587">
        <f>'Marks Entry'!BL56</f>
        <v>0</v>
      </c>
      <c r="BN54" s="588">
        <f t="shared" si="2"/>
        <v>0</v>
      </c>
      <c r="BO54" s="584">
        <f>'Marks Entry'!BM56</f>
        <v>0</v>
      </c>
      <c r="BP54" s="584">
        <f>'Marks Entry'!BN56</f>
        <v>0</v>
      </c>
      <c r="BQ54" s="587">
        <f>'Marks Entry'!BO56</f>
        <v>0</v>
      </c>
      <c r="BR54" s="593">
        <f>'Marks Entry'!BP56</f>
        <v>0</v>
      </c>
      <c r="BS54" s="589">
        <f>'Marks Entry'!BQ56</f>
        <v>0</v>
      </c>
      <c r="BT54" s="589" t="str">
        <f>'Marks Entry'!BR56</f>
        <v>E</v>
      </c>
      <c r="BU54" s="590" t="str">
        <f>'Marks Entry'!BS56</f>
        <v>E</v>
      </c>
      <c r="BV54" s="583">
        <f>'Marks Entry'!BT56</f>
        <v>0</v>
      </c>
      <c r="BW54" s="584">
        <f>'Marks Entry'!BU56</f>
        <v>0</v>
      </c>
      <c r="BX54" s="585">
        <f>'Marks Entry'!BV56</f>
        <v>0</v>
      </c>
      <c r="BY54" s="584">
        <f>'Marks Entry'!BW56</f>
        <v>0</v>
      </c>
      <c r="BZ54" s="584">
        <f>'Marks Entry'!BX56</f>
        <v>0</v>
      </c>
      <c r="CA54" s="586">
        <f>'Marks Entry'!BY56</f>
        <v>0</v>
      </c>
      <c r="CB54" s="584">
        <f>'Marks Entry'!BZ56</f>
        <v>0</v>
      </c>
      <c r="CC54" s="584">
        <f>'Marks Entry'!CA56</f>
        <v>0</v>
      </c>
      <c r="CD54" s="586">
        <f>'Marks Entry'!CB56</f>
        <v>0</v>
      </c>
      <c r="CE54" s="587">
        <f>'Marks Entry'!CC56</f>
        <v>0</v>
      </c>
      <c r="CF54" s="584">
        <f>'Marks Entry'!CD56</f>
        <v>0</v>
      </c>
      <c r="CG54" s="584">
        <f>'Marks Entry'!CE56</f>
        <v>0</v>
      </c>
      <c r="CH54" s="587">
        <f>'Marks Entry'!CF56</f>
        <v>0</v>
      </c>
      <c r="CI54" s="588">
        <f t="shared" si="3"/>
        <v>0</v>
      </c>
      <c r="CJ54" s="584">
        <f>'Marks Entry'!CG56</f>
        <v>0</v>
      </c>
      <c r="CK54" s="584">
        <f>'Marks Entry'!CH56</f>
        <v>0</v>
      </c>
      <c r="CL54" s="587">
        <f>'Marks Entry'!CI56</f>
        <v>0</v>
      </c>
      <c r="CM54" s="593">
        <f>'Marks Entry'!CJ56</f>
        <v>0</v>
      </c>
      <c r="CN54" s="589">
        <f>'Marks Entry'!CK56</f>
        <v>0</v>
      </c>
      <c r="CO54" s="589" t="str">
        <f>'Marks Entry'!CL56</f>
        <v>E</v>
      </c>
      <c r="CP54" s="590" t="str">
        <f>'Marks Entry'!CM56</f>
        <v>E</v>
      </c>
      <c r="CQ54" s="583">
        <f>'Marks Entry'!CN56</f>
        <v>0</v>
      </c>
      <c r="CR54" s="584">
        <f>'Marks Entry'!CO56</f>
        <v>0</v>
      </c>
      <c r="CS54" s="585">
        <f>'Marks Entry'!CP56</f>
        <v>0</v>
      </c>
      <c r="CT54" s="584">
        <f>'Marks Entry'!CQ56</f>
        <v>0</v>
      </c>
      <c r="CU54" s="584">
        <f>'Marks Entry'!CR56</f>
        <v>0</v>
      </c>
      <c r="CV54" s="586">
        <f>'Marks Entry'!CS56</f>
        <v>0</v>
      </c>
      <c r="CW54" s="584">
        <f>'Marks Entry'!CT56</f>
        <v>0</v>
      </c>
      <c r="CX54" s="584">
        <f>'Marks Entry'!CU56</f>
        <v>0</v>
      </c>
      <c r="CY54" s="586">
        <f>'Marks Entry'!CV56</f>
        <v>0</v>
      </c>
      <c r="CZ54" s="587">
        <f>'Marks Entry'!CW56</f>
        <v>0</v>
      </c>
      <c r="DA54" s="584">
        <f>'Marks Entry'!CX56</f>
        <v>0</v>
      </c>
      <c r="DB54" s="584">
        <f>'Marks Entry'!CY56</f>
        <v>0</v>
      </c>
      <c r="DC54" s="587">
        <f>'Marks Entry'!CZ56</f>
        <v>0</v>
      </c>
      <c r="DD54" s="588">
        <f t="shared" si="4"/>
        <v>0</v>
      </c>
      <c r="DE54" s="584">
        <f>'Marks Entry'!DA56</f>
        <v>0</v>
      </c>
      <c r="DF54" s="584">
        <f>'Marks Entry'!DB56</f>
        <v>0</v>
      </c>
      <c r="DG54" s="587">
        <f>'Marks Entry'!DC56</f>
        <v>0</v>
      </c>
      <c r="DH54" s="593">
        <f>'Marks Entry'!DD56</f>
        <v>0</v>
      </c>
      <c r="DI54" s="589">
        <f>'Marks Entry'!DE56</f>
        <v>0</v>
      </c>
      <c r="DJ54" s="589" t="str">
        <f>'Marks Entry'!DF56</f>
        <v>E</v>
      </c>
      <c r="DK54" s="590" t="str">
        <f>'Marks Entry'!DG56</f>
        <v>E</v>
      </c>
      <c r="DL54" s="583">
        <f>'Marks Entry'!DH56</f>
        <v>0</v>
      </c>
      <c r="DM54" s="584">
        <f>'Marks Entry'!DI56</f>
        <v>0</v>
      </c>
      <c r="DN54" s="585">
        <f>'Marks Entry'!DJ56</f>
        <v>0</v>
      </c>
      <c r="DO54" s="584">
        <f>'Marks Entry'!DK56</f>
        <v>0</v>
      </c>
      <c r="DP54" s="584">
        <f>'Marks Entry'!DL56</f>
        <v>0</v>
      </c>
      <c r="DQ54" s="586">
        <f>'Marks Entry'!DM56</f>
        <v>0</v>
      </c>
      <c r="DR54" s="584">
        <f>'Marks Entry'!DN56</f>
        <v>0</v>
      </c>
      <c r="DS54" s="584">
        <f>'Marks Entry'!DO56</f>
        <v>0</v>
      </c>
      <c r="DT54" s="586">
        <f>'Marks Entry'!DP56</f>
        <v>0</v>
      </c>
      <c r="DU54" s="587">
        <f>'Marks Entry'!DQ56</f>
        <v>0</v>
      </c>
      <c r="DV54" s="584">
        <f>'Marks Entry'!DR56</f>
        <v>0</v>
      </c>
      <c r="DW54" s="584">
        <f>'Marks Entry'!DS56</f>
        <v>0</v>
      </c>
      <c r="DX54" s="587">
        <f>'Marks Entry'!DT56</f>
        <v>0</v>
      </c>
      <c r="DY54" s="588">
        <f t="shared" si="5"/>
        <v>0</v>
      </c>
      <c r="DZ54" s="584">
        <f>'Marks Entry'!DU56</f>
        <v>0</v>
      </c>
      <c r="EA54" s="584">
        <f>'Marks Entry'!DV56</f>
        <v>0</v>
      </c>
      <c r="EB54" s="587">
        <f>'Marks Entry'!DW56</f>
        <v>0</v>
      </c>
      <c r="EC54" s="593">
        <f>'Marks Entry'!DX56</f>
        <v>0</v>
      </c>
      <c r="ED54" s="589">
        <f>'Marks Entry'!DY56</f>
        <v>0</v>
      </c>
      <c r="EE54" s="589" t="str">
        <f>'Marks Entry'!DZ56</f>
        <v>E</v>
      </c>
      <c r="EF54" s="590" t="str">
        <f>'Marks Entry'!EA56</f>
        <v>E</v>
      </c>
      <c r="EG54" s="583">
        <f>'Marks Entry'!EB56</f>
        <v>0</v>
      </c>
      <c r="EH54" s="584">
        <f>'Marks Entry'!EC56</f>
        <v>0</v>
      </c>
      <c r="EI54" s="584">
        <f>'Marks Entry'!ED56</f>
        <v>0</v>
      </c>
      <c r="EJ54" s="584">
        <f>'Marks Entry'!EE56</f>
        <v>0</v>
      </c>
      <c r="EK54" s="584">
        <f>'Marks Entry'!EF56</f>
        <v>0</v>
      </c>
      <c r="EL54" s="591">
        <f>'Marks Entry'!EG56</f>
        <v>0</v>
      </c>
      <c r="EM54" s="592" t="str">
        <f>'Marks Entry'!EJ56</f>
        <v>E</v>
      </c>
      <c r="EN54" s="583">
        <f>'Marks Entry'!EK56</f>
        <v>0</v>
      </c>
      <c r="EO54" s="584">
        <f>'Marks Entry'!EL56</f>
        <v>0</v>
      </c>
      <c r="EP54" s="584">
        <f>'Marks Entry'!EM56</f>
        <v>0</v>
      </c>
      <c r="EQ54" s="584">
        <f>'Marks Entry'!EN56</f>
        <v>0</v>
      </c>
      <c r="ER54" s="584">
        <f>'Marks Entry'!EO56</f>
        <v>0</v>
      </c>
      <c r="ES54" s="587">
        <f>'Marks Entry'!EP56</f>
        <v>0</v>
      </c>
      <c r="ET54" s="592" t="str">
        <f>'Marks Entry'!ES56</f>
        <v>E</v>
      </c>
      <c r="EU54" s="583">
        <f>'Marks Entry'!ET56</f>
        <v>0</v>
      </c>
      <c r="EV54" s="584">
        <f>'Marks Entry'!EU56</f>
        <v>0</v>
      </c>
      <c r="EW54" s="584">
        <f>'Marks Entry'!EV56</f>
        <v>0</v>
      </c>
      <c r="EX54" s="584">
        <f>'Marks Entry'!EW56</f>
        <v>0</v>
      </c>
      <c r="EY54" s="584">
        <f>'Marks Entry'!EX56</f>
        <v>0</v>
      </c>
      <c r="EZ54" s="587">
        <f>'Marks Entry'!EY56</f>
        <v>0</v>
      </c>
      <c r="FA54" s="592" t="str">
        <f>'Marks Entry'!FB56</f>
        <v>E</v>
      </c>
      <c r="FB54" s="222">
        <f>'Marks Entry'!FC56</f>
        <v>0</v>
      </c>
      <c r="FC54" s="223">
        <f>'Marks Entry'!FD56</f>
        <v>0</v>
      </c>
      <c r="FD54" s="224" t="str">
        <f>'Marks Entry'!FE56</f>
        <v/>
      </c>
      <c r="FE54" s="222">
        <f>'Marks Entry'!FF56</f>
        <v>1200</v>
      </c>
      <c r="FF54" s="223">
        <f>'Marks Entry'!FG56</f>
        <v>0</v>
      </c>
      <c r="FG54" s="225">
        <f>'Marks Entry'!FH56</f>
        <v>0</v>
      </c>
      <c r="FH54" s="223" t="str">
        <f>IF(OR('Marks Entry'!FI56="First",'Marks Entry'!FI56="Second",'Marks Entry'!FI56="Third"),'Marks Entry'!FI56,"")</f>
        <v/>
      </c>
      <c r="FI54" s="223" t="str">
        <f>'Marks Entry'!FJ56</f>
        <v/>
      </c>
      <c r="FJ54" s="540" t="str">
        <f>'Marks Entry'!FK56</f>
        <v>PROMOTED</v>
      </c>
      <c r="FK54" s="113" t="str">
        <f>'Marks Entry'!FL56</f>
        <v/>
      </c>
      <c r="FL54" s="115" t="str">
        <f>'Marks Entry'!FM56</f>
        <v/>
      </c>
      <c r="FM54" s="116" t="str">
        <f>'Marks Entry'!FO56</f>
        <v>E</v>
      </c>
      <c r="FN54" s="1426"/>
      <c r="FO54" s="563">
        <f t="shared" si="6"/>
        <v>0</v>
      </c>
      <c r="FP54" s="673">
        <f t="shared" si="7"/>
        <v>0</v>
      </c>
      <c r="FQ54" s="673">
        <f t="shared" si="8"/>
        <v>0</v>
      </c>
      <c r="FR54" s="668"/>
      <c r="FS54" s="570">
        <f t="shared" si="9"/>
        <v>0</v>
      </c>
      <c r="FT54" s="681">
        <f t="shared" si="10"/>
        <v>0</v>
      </c>
      <c r="FU54" s="681">
        <f t="shared" si="11"/>
        <v>0</v>
      </c>
      <c r="FV54" s="682"/>
      <c r="FW54" s="563">
        <f t="shared" si="12"/>
        <v>0</v>
      </c>
      <c r="FX54" s="673">
        <f t="shared" si="13"/>
        <v>0</v>
      </c>
      <c r="FY54" s="673">
        <f t="shared" si="14"/>
        <v>0</v>
      </c>
      <c r="FZ54" s="668"/>
      <c r="GA54" s="570">
        <f t="shared" si="15"/>
        <v>0</v>
      </c>
      <c r="GB54" s="681">
        <f t="shared" si="16"/>
        <v>0</v>
      </c>
      <c r="GC54" s="681">
        <f t="shared" si="17"/>
        <v>0</v>
      </c>
      <c r="GD54" s="682"/>
      <c r="GE54" s="563">
        <f t="shared" si="18"/>
        <v>0</v>
      </c>
      <c r="GF54" s="673">
        <f t="shared" si="19"/>
        <v>0</v>
      </c>
      <c r="GG54" s="673">
        <f t="shared" si="20"/>
        <v>0</v>
      </c>
      <c r="GH54" s="668"/>
      <c r="GI54" s="570">
        <f t="shared" si="21"/>
        <v>0</v>
      </c>
      <c r="GJ54" s="681">
        <f t="shared" si="22"/>
        <v>0</v>
      </c>
      <c r="GK54" s="681">
        <f t="shared" si="23"/>
        <v>0</v>
      </c>
      <c r="GL54" s="682"/>
      <c r="GM54" s="563">
        <f t="shared" si="24"/>
        <v>0</v>
      </c>
      <c r="GN54" s="564" t="str">
        <f t="shared" si="24"/>
        <v>E</v>
      </c>
      <c r="GO54" s="570">
        <f t="shared" si="25"/>
        <v>0</v>
      </c>
      <c r="GP54" s="571" t="str">
        <f t="shared" si="25"/>
        <v>E</v>
      </c>
      <c r="GQ54" s="563">
        <f t="shared" si="26"/>
        <v>0</v>
      </c>
      <c r="GR54" s="572" t="str">
        <f t="shared" si="26"/>
        <v>E</v>
      </c>
      <c r="GS54" s="1426"/>
    </row>
    <row r="55" spans="1:201" s="117" customFormat="1" ht="17.25" customHeight="1">
      <c r="A55" s="1427"/>
      <c r="B55" s="112">
        <f t="shared" si="27"/>
        <v>49</v>
      </c>
      <c r="C55" s="113">
        <f>'Marks Entry'!D57</f>
        <v>0</v>
      </c>
      <c r="D55" s="113">
        <f>'Marks Entry'!E57</f>
        <v>0</v>
      </c>
      <c r="E55" s="113">
        <f>'Marks Entry'!F57</f>
        <v>0</v>
      </c>
      <c r="F55" s="113">
        <f>'Marks Entry'!G57</f>
        <v>949</v>
      </c>
      <c r="G55" s="113">
        <f>'Marks Entry'!H57</f>
        <v>0</v>
      </c>
      <c r="H55" s="113">
        <f>'Marks Entry'!I57</f>
        <v>0</v>
      </c>
      <c r="I55" s="113">
        <f>'Marks Entry'!J57</f>
        <v>0</v>
      </c>
      <c r="J55" s="114">
        <f>'Marks Entry'!K57</f>
        <v>0</v>
      </c>
      <c r="K55" s="583">
        <f>'Marks Entry'!L57</f>
        <v>0</v>
      </c>
      <c r="L55" s="584">
        <f>'Marks Entry'!M57</f>
        <v>0</v>
      </c>
      <c r="M55" s="585">
        <f>'Marks Entry'!N57</f>
        <v>0</v>
      </c>
      <c r="N55" s="584">
        <f>'Marks Entry'!O57</f>
        <v>0</v>
      </c>
      <c r="O55" s="584">
        <f>'Marks Entry'!P57</f>
        <v>0</v>
      </c>
      <c r="P55" s="586">
        <f>'Marks Entry'!Q57</f>
        <v>0</v>
      </c>
      <c r="Q55" s="584">
        <f>'Marks Entry'!R57</f>
        <v>0</v>
      </c>
      <c r="R55" s="584">
        <f>'Marks Entry'!S57</f>
        <v>0</v>
      </c>
      <c r="S55" s="586">
        <f>'Marks Entry'!T57</f>
        <v>0</v>
      </c>
      <c r="T55" s="587">
        <f>'Marks Entry'!U57</f>
        <v>0</v>
      </c>
      <c r="U55" s="584">
        <f>'Marks Entry'!V57</f>
        <v>0</v>
      </c>
      <c r="V55" s="584">
        <f>'Marks Entry'!W57</f>
        <v>0</v>
      </c>
      <c r="W55" s="587">
        <f>'Marks Entry'!X57</f>
        <v>0</v>
      </c>
      <c r="X55" s="588">
        <f t="shared" si="0"/>
        <v>0</v>
      </c>
      <c r="Y55" s="584">
        <f>'Marks Entry'!Y57</f>
        <v>0</v>
      </c>
      <c r="Z55" s="584">
        <f>'Marks Entry'!Z57</f>
        <v>0</v>
      </c>
      <c r="AA55" s="587">
        <f>'Marks Entry'!AA57</f>
        <v>0</v>
      </c>
      <c r="AB55" s="593">
        <f>'Marks Entry'!AB57</f>
        <v>0</v>
      </c>
      <c r="AC55" s="589">
        <f>'Marks Entry'!AC57</f>
        <v>0</v>
      </c>
      <c r="AD55" s="589" t="str">
        <f>'Marks Entry'!AD57</f>
        <v>E</v>
      </c>
      <c r="AE55" s="590" t="str">
        <f>'Marks Entry'!AE57</f>
        <v>E</v>
      </c>
      <c r="AF55" s="583">
        <f>'Marks Entry'!AF57</f>
        <v>0</v>
      </c>
      <c r="AG55" s="584">
        <f>'Marks Entry'!AG57</f>
        <v>0</v>
      </c>
      <c r="AH55" s="585">
        <f>'Marks Entry'!AH57</f>
        <v>0</v>
      </c>
      <c r="AI55" s="584">
        <f>'Marks Entry'!AI57</f>
        <v>0</v>
      </c>
      <c r="AJ55" s="584">
        <f>'Marks Entry'!AJ57</f>
        <v>0</v>
      </c>
      <c r="AK55" s="586">
        <f>'Marks Entry'!AK57</f>
        <v>0</v>
      </c>
      <c r="AL55" s="584">
        <f>'Marks Entry'!AL57</f>
        <v>0</v>
      </c>
      <c r="AM55" s="584">
        <f>'Marks Entry'!AM57</f>
        <v>0</v>
      </c>
      <c r="AN55" s="586">
        <f>'Marks Entry'!AN57</f>
        <v>0</v>
      </c>
      <c r="AO55" s="587">
        <f>'Marks Entry'!AO57</f>
        <v>0</v>
      </c>
      <c r="AP55" s="584">
        <f>'Marks Entry'!AP57</f>
        <v>0</v>
      </c>
      <c r="AQ55" s="584">
        <f>'Marks Entry'!AQ57</f>
        <v>0</v>
      </c>
      <c r="AR55" s="587">
        <f>'Marks Entry'!AR57</f>
        <v>0</v>
      </c>
      <c r="AS55" s="588">
        <f t="shared" si="1"/>
        <v>0</v>
      </c>
      <c r="AT55" s="584">
        <f>'Marks Entry'!AS57</f>
        <v>0</v>
      </c>
      <c r="AU55" s="584">
        <f>'Marks Entry'!AT57</f>
        <v>0</v>
      </c>
      <c r="AV55" s="587">
        <f>'Marks Entry'!AU57</f>
        <v>0</v>
      </c>
      <c r="AW55" s="593">
        <f>'Marks Entry'!AV57</f>
        <v>0</v>
      </c>
      <c r="AX55" s="589">
        <f>'Marks Entry'!AW57</f>
        <v>0</v>
      </c>
      <c r="AY55" s="589" t="str">
        <f>'Marks Entry'!AX57</f>
        <v>E</v>
      </c>
      <c r="AZ55" s="590" t="str">
        <f>'Marks Entry'!AY57</f>
        <v>E</v>
      </c>
      <c r="BA55" s="583">
        <f>'Marks Entry'!AZ57</f>
        <v>0</v>
      </c>
      <c r="BB55" s="584">
        <f>'Marks Entry'!BA57</f>
        <v>0</v>
      </c>
      <c r="BC55" s="585">
        <f>'Marks Entry'!BB57</f>
        <v>0</v>
      </c>
      <c r="BD55" s="584">
        <f>'Marks Entry'!BC57</f>
        <v>0</v>
      </c>
      <c r="BE55" s="584">
        <f>'Marks Entry'!BD57</f>
        <v>0</v>
      </c>
      <c r="BF55" s="586">
        <f>'Marks Entry'!BE57</f>
        <v>0</v>
      </c>
      <c r="BG55" s="584">
        <f>'Marks Entry'!BF57</f>
        <v>0</v>
      </c>
      <c r="BH55" s="584">
        <f>'Marks Entry'!BG57</f>
        <v>0</v>
      </c>
      <c r="BI55" s="586">
        <f>'Marks Entry'!BH57</f>
        <v>0</v>
      </c>
      <c r="BJ55" s="587">
        <f>'Marks Entry'!BI57</f>
        <v>0</v>
      </c>
      <c r="BK55" s="584">
        <f>'Marks Entry'!BJ57</f>
        <v>0</v>
      </c>
      <c r="BL55" s="584">
        <f>'Marks Entry'!BK57</f>
        <v>0</v>
      </c>
      <c r="BM55" s="587">
        <f>'Marks Entry'!BL57</f>
        <v>0</v>
      </c>
      <c r="BN55" s="588">
        <f t="shared" si="2"/>
        <v>0</v>
      </c>
      <c r="BO55" s="584">
        <f>'Marks Entry'!BM57</f>
        <v>0</v>
      </c>
      <c r="BP55" s="584">
        <f>'Marks Entry'!BN57</f>
        <v>0</v>
      </c>
      <c r="BQ55" s="587">
        <f>'Marks Entry'!BO57</f>
        <v>0</v>
      </c>
      <c r="BR55" s="593">
        <f>'Marks Entry'!BP57</f>
        <v>0</v>
      </c>
      <c r="BS55" s="589">
        <f>'Marks Entry'!BQ57</f>
        <v>0</v>
      </c>
      <c r="BT55" s="589" t="str">
        <f>'Marks Entry'!BR57</f>
        <v>E</v>
      </c>
      <c r="BU55" s="590" t="str">
        <f>'Marks Entry'!BS57</f>
        <v>E</v>
      </c>
      <c r="BV55" s="583">
        <f>'Marks Entry'!BT57</f>
        <v>0</v>
      </c>
      <c r="BW55" s="584">
        <f>'Marks Entry'!BU57</f>
        <v>0</v>
      </c>
      <c r="BX55" s="585">
        <f>'Marks Entry'!BV57</f>
        <v>0</v>
      </c>
      <c r="BY55" s="584">
        <f>'Marks Entry'!BW57</f>
        <v>0</v>
      </c>
      <c r="BZ55" s="584">
        <f>'Marks Entry'!BX57</f>
        <v>0</v>
      </c>
      <c r="CA55" s="586">
        <f>'Marks Entry'!BY57</f>
        <v>0</v>
      </c>
      <c r="CB55" s="584">
        <f>'Marks Entry'!BZ57</f>
        <v>0</v>
      </c>
      <c r="CC55" s="584">
        <f>'Marks Entry'!CA57</f>
        <v>0</v>
      </c>
      <c r="CD55" s="586">
        <f>'Marks Entry'!CB57</f>
        <v>0</v>
      </c>
      <c r="CE55" s="587">
        <f>'Marks Entry'!CC57</f>
        <v>0</v>
      </c>
      <c r="CF55" s="584">
        <f>'Marks Entry'!CD57</f>
        <v>0</v>
      </c>
      <c r="CG55" s="584">
        <f>'Marks Entry'!CE57</f>
        <v>0</v>
      </c>
      <c r="CH55" s="587">
        <f>'Marks Entry'!CF57</f>
        <v>0</v>
      </c>
      <c r="CI55" s="588">
        <f t="shared" si="3"/>
        <v>0</v>
      </c>
      <c r="CJ55" s="584">
        <f>'Marks Entry'!CG57</f>
        <v>0</v>
      </c>
      <c r="CK55" s="584">
        <f>'Marks Entry'!CH57</f>
        <v>0</v>
      </c>
      <c r="CL55" s="587">
        <f>'Marks Entry'!CI57</f>
        <v>0</v>
      </c>
      <c r="CM55" s="593">
        <f>'Marks Entry'!CJ57</f>
        <v>0</v>
      </c>
      <c r="CN55" s="589">
        <f>'Marks Entry'!CK57</f>
        <v>0</v>
      </c>
      <c r="CO55" s="589" t="str">
        <f>'Marks Entry'!CL57</f>
        <v>E</v>
      </c>
      <c r="CP55" s="590" t="str">
        <f>'Marks Entry'!CM57</f>
        <v>E</v>
      </c>
      <c r="CQ55" s="583">
        <f>'Marks Entry'!CN57</f>
        <v>0</v>
      </c>
      <c r="CR55" s="584">
        <f>'Marks Entry'!CO57</f>
        <v>0</v>
      </c>
      <c r="CS55" s="585">
        <f>'Marks Entry'!CP57</f>
        <v>0</v>
      </c>
      <c r="CT55" s="584">
        <f>'Marks Entry'!CQ57</f>
        <v>0</v>
      </c>
      <c r="CU55" s="584">
        <f>'Marks Entry'!CR57</f>
        <v>0</v>
      </c>
      <c r="CV55" s="586">
        <f>'Marks Entry'!CS57</f>
        <v>0</v>
      </c>
      <c r="CW55" s="584">
        <f>'Marks Entry'!CT57</f>
        <v>0</v>
      </c>
      <c r="CX55" s="584">
        <f>'Marks Entry'!CU57</f>
        <v>0</v>
      </c>
      <c r="CY55" s="586">
        <f>'Marks Entry'!CV57</f>
        <v>0</v>
      </c>
      <c r="CZ55" s="587">
        <f>'Marks Entry'!CW57</f>
        <v>0</v>
      </c>
      <c r="DA55" s="584">
        <f>'Marks Entry'!CX57</f>
        <v>0</v>
      </c>
      <c r="DB55" s="584">
        <f>'Marks Entry'!CY57</f>
        <v>0</v>
      </c>
      <c r="DC55" s="587">
        <f>'Marks Entry'!CZ57</f>
        <v>0</v>
      </c>
      <c r="DD55" s="588">
        <f t="shared" si="4"/>
        <v>0</v>
      </c>
      <c r="DE55" s="584">
        <f>'Marks Entry'!DA57</f>
        <v>0</v>
      </c>
      <c r="DF55" s="584">
        <f>'Marks Entry'!DB57</f>
        <v>0</v>
      </c>
      <c r="DG55" s="587">
        <f>'Marks Entry'!DC57</f>
        <v>0</v>
      </c>
      <c r="DH55" s="593">
        <f>'Marks Entry'!DD57</f>
        <v>0</v>
      </c>
      <c r="DI55" s="589">
        <f>'Marks Entry'!DE57</f>
        <v>0</v>
      </c>
      <c r="DJ55" s="589" t="str">
        <f>'Marks Entry'!DF57</f>
        <v>E</v>
      </c>
      <c r="DK55" s="590" t="str">
        <f>'Marks Entry'!DG57</f>
        <v>E</v>
      </c>
      <c r="DL55" s="583">
        <f>'Marks Entry'!DH57</f>
        <v>0</v>
      </c>
      <c r="DM55" s="584">
        <f>'Marks Entry'!DI57</f>
        <v>0</v>
      </c>
      <c r="DN55" s="585">
        <f>'Marks Entry'!DJ57</f>
        <v>0</v>
      </c>
      <c r="DO55" s="584">
        <f>'Marks Entry'!DK57</f>
        <v>0</v>
      </c>
      <c r="DP55" s="584">
        <f>'Marks Entry'!DL57</f>
        <v>0</v>
      </c>
      <c r="DQ55" s="586">
        <f>'Marks Entry'!DM57</f>
        <v>0</v>
      </c>
      <c r="DR55" s="584">
        <f>'Marks Entry'!DN57</f>
        <v>0</v>
      </c>
      <c r="DS55" s="584">
        <f>'Marks Entry'!DO57</f>
        <v>0</v>
      </c>
      <c r="DT55" s="586">
        <f>'Marks Entry'!DP57</f>
        <v>0</v>
      </c>
      <c r="DU55" s="587">
        <f>'Marks Entry'!DQ57</f>
        <v>0</v>
      </c>
      <c r="DV55" s="584">
        <f>'Marks Entry'!DR57</f>
        <v>0</v>
      </c>
      <c r="DW55" s="584">
        <f>'Marks Entry'!DS57</f>
        <v>0</v>
      </c>
      <c r="DX55" s="587">
        <f>'Marks Entry'!DT57</f>
        <v>0</v>
      </c>
      <c r="DY55" s="588">
        <f t="shared" si="5"/>
        <v>0</v>
      </c>
      <c r="DZ55" s="584">
        <f>'Marks Entry'!DU57</f>
        <v>0</v>
      </c>
      <c r="EA55" s="584">
        <f>'Marks Entry'!DV57</f>
        <v>0</v>
      </c>
      <c r="EB55" s="587">
        <f>'Marks Entry'!DW57</f>
        <v>0</v>
      </c>
      <c r="EC55" s="593">
        <f>'Marks Entry'!DX57</f>
        <v>0</v>
      </c>
      <c r="ED55" s="589">
        <f>'Marks Entry'!DY57</f>
        <v>0</v>
      </c>
      <c r="EE55" s="589" t="str">
        <f>'Marks Entry'!DZ57</f>
        <v>E</v>
      </c>
      <c r="EF55" s="590" t="str">
        <f>'Marks Entry'!EA57</f>
        <v>E</v>
      </c>
      <c r="EG55" s="583">
        <f>'Marks Entry'!EB57</f>
        <v>0</v>
      </c>
      <c r="EH55" s="584">
        <f>'Marks Entry'!EC57</f>
        <v>0</v>
      </c>
      <c r="EI55" s="584">
        <f>'Marks Entry'!ED57</f>
        <v>0</v>
      </c>
      <c r="EJ55" s="584">
        <f>'Marks Entry'!EE57</f>
        <v>0</v>
      </c>
      <c r="EK55" s="584">
        <f>'Marks Entry'!EF57</f>
        <v>0</v>
      </c>
      <c r="EL55" s="591">
        <f>'Marks Entry'!EG57</f>
        <v>0</v>
      </c>
      <c r="EM55" s="592" t="str">
        <f>'Marks Entry'!EJ57</f>
        <v>E</v>
      </c>
      <c r="EN55" s="583">
        <f>'Marks Entry'!EK57</f>
        <v>0</v>
      </c>
      <c r="EO55" s="584">
        <f>'Marks Entry'!EL57</f>
        <v>0</v>
      </c>
      <c r="EP55" s="584">
        <f>'Marks Entry'!EM57</f>
        <v>0</v>
      </c>
      <c r="EQ55" s="584">
        <f>'Marks Entry'!EN57</f>
        <v>0</v>
      </c>
      <c r="ER55" s="584">
        <f>'Marks Entry'!EO57</f>
        <v>0</v>
      </c>
      <c r="ES55" s="587">
        <f>'Marks Entry'!EP57</f>
        <v>0</v>
      </c>
      <c r="ET55" s="592" t="str">
        <f>'Marks Entry'!ES57</f>
        <v>E</v>
      </c>
      <c r="EU55" s="583">
        <f>'Marks Entry'!ET57</f>
        <v>0</v>
      </c>
      <c r="EV55" s="584">
        <f>'Marks Entry'!EU57</f>
        <v>0</v>
      </c>
      <c r="EW55" s="584">
        <f>'Marks Entry'!EV57</f>
        <v>0</v>
      </c>
      <c r="EX55" s="584">
        <f>'Marks Entry'!EW57</f>
        <v>0</v>
      </c>
      <c r="EY55" s="584">
        <f>'Marks Entry'!EX57</f>
        <v>0</v>
      </c>
      <c r="EZ55" s="587">
        <f>'Marks Entry'!EY57</f>
        <v>0</v>
      </c>
      <c r="FA55" s="592" t="str">
        <f>'Marks Entry'!FB57</f>
        <v>E</v>
      </c>
      <c r="FB55" s="222">
        <f>'Marks Entry'!FC57</f>
        <v>0</v>
      </c>
      <c r="FC55" s="223">
        <f>'Marks Entry'!FD57</f>
        <v>0</v>
      </c>
      <c r="FD55" s="224" t="str">
        <f>'Marks Entry'!FE57</f>
        <v/>
      </c>
      <c r="FE55" s="222">
        <f>'Marks Entry'!FF57</f>
        <v>1200</v>
      </c>
      <c r="FF55" s="223">
        <f>'Marks Entry'!FG57</f>
        <v>0</v>
      </c>
      <c r="FG55" s="225">
        <f>'Marks Entry'!FH57</f>
        <v>0</v>
      </c>
      <c r="FH55" s="223" t="str">
        <f>IF(OR('Marks Entry'!FI57="First",'Marks Entry'!FI57="Second",'Marks Entry'!FI57="Third"),'Marks Entry'!FI57,"")</f>
        <v/>
      </c>
      <c r="FI55" s="223" t="str">
        <f>'Marks Entry'!FJ57</f>
        <v/>
      </c>
      <c r="FJ55" s="540" t="str">
        <f>'Marks Entry'!FK57</f>
        <v>PROMOTED</v>
      </c>
      <c r="FK55" s="113" t="str">
        <f>'Marks Entry'!FL57</f>
        <v/>
      </c>
      <c r="FL55" s="115" t="str">
        <f>'Marks Entry'!FM57</f>
        <v/>
      </c>
      <c r="FM55" s="116" t="str">
        <f>'Marks Entry'!FO57</f>
        <v>E</v>
      </c>
      <c r="FN55" s="1426"/>
      <c r="FO55" s="563">
        <f t="shared" si="6"/>
        <v>0</v>
      </c>
      <c r="FP55" s="673">
        <f t="shared" si="7"/>
        <v>0</v>
      </c>
      <c r="FQ55" s="673">
        <f t="shared" si="8"/>
        <v>0</v>
      </c>
      <c r="FR55" s="668"/>
      <c r="FS55" s="570">
        <f t="shared" si="9"/>
        <v>0</v>
      </c>
      <c r="FT55" s="681">
        <f t="shared" si="10"/>
        <v>0</v>
      </c>
      <c r="FU55" s="681">
        <f t="shared" si="11"/>
        <v>0</v>
      </c>
      <c r="FV55" s="682"/>
      <c r="FW55" s="563">
        <f t="shared" si="12"/>
        <v>0</v>
      </c>
      <c r="FX55" s="673">
        <f t="shared" si="13"/>
        <v>0</v>
      </c>
      <c r="FY55" s="673">
        <f t="shared" si="14"/>
        <v>0</v>
      </c>
      <c r="FZ55" s="668"/>
      <c r="GA55" s="570">
        <f t="shared" si="15"/>
        <v>0</v>
      </c>
      <c r="GB55" s="681">
        <f t="shared" si="16"/>
        <v>0</v>
      </c>
      <c r="GC55" s="681">
        <f t="shared" si="17"/>
        <v>0</v>
      </c>
      <c r="GD55" s="682"/>
      <c r="GE55" s="563">
        <f t="shared" si="18"/>
        <v>0</v>
      </c>
      <c r="GF55" s="673">
        <f t="shared" si="19"/>
        <v>0</v>
      </c>
      <c r="GG55" s="673">
        <f t="shared" si="20"/>
        <v>0</v>
      </c>
      <c r="GH55" s="668"/>
      <c r="GI55" s="570">
        <f t="shared" si="21"/>
        <v>0</v>
      </c>
      <c r="GJ55" s="681">
        <f t="shared" si="22"/>
        <v>0</v>
      </c>
      <c r="GK55" s="681">
        <f t="shared" si="23"/>
        <v>0</v>
      </c>
      <c r="GL55" s="682"/>
      <c r="GM55" s="563">
        <f t="shared" si="24"/>
        <v>0</v>
      </c>
      <c r="GN55" s="564" t="str">
        <f t="shared" si="24"/>
        <v>E</v>
      </c>
      <c r="GO55" s="570">
        <f t="shared" si="25"/>
        <v>0</v>
      </c>
      <c r="GP55" s="571" t="str">
        <f t="shared" si="25"/>
        <v>E</v>
      </c>
      <c r="GQ55" s="563">
        <f t="shared" si="26"/>
        <v>0</v>
      </c>
      <c r="GR55" s="572" t="str">
        <f t="shared" si="26"/>
        <v>E</v>
      </c>
      <c r="GS55" s="1426"/>
    </row>
    <row r="56" spans="1:201" s="117" customFormat="1" ht="17.25" customHeight="1">
      <c r="A56" s="1427"/>
      <c r="B56" s="112">
        <f t="shared" si="27"/>
        <v>50</v>
      </c>
      <c r="C56" s="113">
        <f>'Marks Entry'!D58</f>
        <v>0</v>
      </c>
      <c r="D56" s="113">
        <f>'Marks Entry'!E58</f>
        <v>0</v>
      </c>
      <c r="E56" s="113">
        <f>'Marks Entry'!F58</f>
        <v>0</v>
      </c>
      <c r="F56" s="113">
        <f>'Marks Entry'!G58</f>
        <v>950</v>
      </c>
      <c r="G56" s="113">
        <f>'Marks Entry'!H58</f>
        <v>0</v>
      </c>
      <c r="H56" s="113">
        <f>'Marks Entry'!I58</f>
        <v>0</v>
      </c>
      <c r="I56" s="113">
        <f>'Marks Entry'!J58</f>
        <v>0</v>
      </c>
      <c r="J56" s="114">
        <f>'Marks Entry'!K58</f>
        <v>0</v>
      </c>
      <c r="K56" s="583">
        <f>'Marks Entry'!L58</f>
        <v>0</v>
      </c>
      <c r="L56" s="584">
        <f>'Marks Entry'!M58</f>
        <v>0</v>
      </c>
      <c r="M56" s="585">
        <f>'Marks Entry'!N58</f>
        <v>0</v>
      </c>
      <c r="N56" s="584">
        <f>'Marks Entry'!O58</f>
        <v>0</v>
      </c>
      <c r="O56" s="584">
        <f>'Marks Entry'!P58</f>
        <v>0</v>
      </c>
      <c r="P56" s="586">
        <f>'Marks Entry'!Q58</f>
        <v>0</v>
      </c>
      <c r="Q56" s="584">
        <f>'Marks Entry'!R58</f>
        <v>0</v>
      </c>
      <c r="R56" s="584">
        <f>'Marks Entry'!S58</f>
        <v>0</v>
      </c>
      <c r="S56" s="586">
        <f>'Marks Entry'!T58</f>
        <v>0</v>
      </c>
      <c r="T56" s="587">
        <f>'Marks Entry'!U58</f>
        <v>0</v>
      </c>
      <c r="U56" s="584">
        <f>'Marks Entry'!V58</f>
        <v>0</v>
      </c>
      <c r="V56" s="584">
        <f>'Marks Entry'!W58</f>
        <v>0</v>
      </c>
      <c r="W56" s="587">
        <f>'Marks Entry'!X58</f>
        <v>0</v>
      </c>
      <c r="X56" s="588">
        <f t="shared" si="0"/>
        <v>0</v>
      </c>
      <c r="Y56" s="584">
        <f>'Marks Entry'!Y58</f>
        <v>0</v>
      </c>
      <c r="Z56" s="584">
        <f>'Marks Entry'!Z58</f>
        <v>0</v>
      </c>
      <c r="AA56" s="587">
        <f>'Marks Entry'!AA58</f>
        <v>0</v>
      </c>
      <c r="AB56" s="593">
        <f>'Marks Entry'!AB58</f>
        <v>0</v>
      </c>
      <c r="AC56" s="589">
        <f>'Marks Entry'!AC58</f>
        <v>0</v>
      </c>
      <c r="AD56" s="589" t="str">
        <f>'Marks Entry'!AD58</f>
        <v>E</v>
      </c>
      <c r="AE56" s="590" t="str">
        <f>'Marks Entry'!AE58</f>
        <v>E</v>
      </c>
      <c r="AF56" s="583">
        <f>'Marks Entry'!AF58</f>
        <v>0</v>
      </c>
      <c r="AG56" s="584">
        <f>'Marks Entry'!AG58</f>
        <v>0</v>
      </c>
      <c r="AH56" s="585">
        <f>'Marks Entry'!AH58</f>
        <v>0</v>
      </c>
      <c r="AI56" s="584">
        <f>'Marks Entry'!AI58</f>
        <v>0</v>
      </c>
      <c r="AJ56" s="584">
        <f>'Marks Entry'!AJ58</f>
        <v>0</v>
      </c>
      <c r="AK56" s="586">
        <f>'Marks Entry'!AK58</f>
        <v>0</v>
      </c>
      <c r="AL56" s="584">
        <f>'Marks Entry'!AL58</f>
        <v>0</v>
      </c>
      <c r="AM56" s="584">
        <f>'Marks Entry'!AM58</f>
        <v>0</v>
      </c>
      <c r="AN56" s="586">
        <f>'Marks Entry'!AN58</f>
        <v>0</v>
      </c>
      <c r="AO56" s="587">
        <f>'Marks Entry'!AO58</f>
        <v>0</v>
      </c>
      <c r="AP56" s="584">
        <f>'Marks Entry'!AP58</f>
        <v>0</v>
      </c>
      <c r="AQ56" s="584">
        <f>'Marks Entry'!AQ58</f>
        <v>0</v>
      </c>
      <c r="AR56" s="587">
        <f>'Marks Entry'!AR58</f>
        <v>0</v>
      </c>
      <c r="AS56" s="588">
        <f t="shared" si="1"/>
        <v>0</v>
      </c>
      <c r="AT56" s="584">
        <f>'Marks Entry'!AS58</f>
        <v>0</v>
      </c>
      <c r="AU56" s="584">
        <f>'Marks Entry'!AT58</f>
        <v>0</v>
      </c>
      <c r="AV56" s="587">
        <f>'Marks Entry'!AU58</f>
        <v>0</v>
      </c>
      <c r="AW56" s="593">
        <f>'Marks Entry'!AV58</f>
        <v>0</v>
      </c>
      <c r="AX56" s="589">
        <f>'Marks Entry'!AW58</f>
        <v>0</v>
      </c>
      <c r="AY56" s="589" t="str">
        <f>'Marks Entry'!AX58</f>
        <v>E</v>
      </c>
      <c r="AZ56" s="590" t="str">
        <f>'Marks Entry'!AY58</f>
        <v>E</v>
      </c>
      <c r="BA56" s="583">
        <f>'Marks Entry'!AZ58</f>
        <v>0</v>
      </c>
      <c r="BB56" s="584">
        <f>'Marks Entry'!BA58</f>
        <v>0</v>
      </c>
      <c r="BC56" s="585">
        <f>'Marks Entry'!BB58</f>
        <v>0</v>
      </c>
      <c r="BD56" s="584">
        <f>'Marks Entry'!BC58</f>
        <v>0</v>
      </c>
      <c r="BE56" s="584">
        <f>'Marks Entry'!BD58</f>
        <v>0</v>
      </c>
      <c r="BF56" s="586">
        <f>'Marks Entry'!BE58</f>
        <v>0</v>
      </c>
      <c r="BG56" s="584">
        <f>'Marks Entry'!BF58</f>
        <v>0</v>
      </c>
      <c r="BH56" s="584">
        <f>'Marks Entry'!BG58</f>
        <v>0</v>
      </c>
      <c r="BI56" s="586">
        <f>'Marks Entry'!BH58</f>
        <v>0</v>
      </c>
      <c r="BJ56" s="587">
        <f>'Marks Entry'!BI58</f>
        <v>0</v>
      </c>
      <c r="BK56" s="584">
        <f>'Marks Entry'!BJ58</f>
        <v>0</v>
      </c>
      <c r="BL56" s="584">
        <f>'Marks Entry'!BK58</f>
        <v>0</v>
      </c>
      <c r="BM56" s="587">
        <f>'Marks Entry'!BL58</f>
        <v>0</v>
      </c>
      <c r="BN56" s="588">
        <f t="shared" si="2"/>
        <v>0</v>
      </c>
      <c r="BO56" s="584">
        <f>'Marks Entry'!BM58</f>
        <v>0</v>
      </c>
      <c r="BP56" s="584">
        <f>'Marks Entry'!BN58</f>
        <v>0</v>
      </c>
      <c r="BQ56" s="587">
        <f>'Marks Entry'!BO58</f>
        <v>0</v>
      </c>
      <c r="BR56" s="593">
        <f>'Marks Entry'!BP58</f>
        <v>0</v>
      </c>
      <c r="BS56" s="589">
        <f>'Marks Entry'!BQ58</f>
        <v>0</v>
      </c>
      <c r="BT56" s="589" t="str">
        <f>'Marks Entry'!BR58</f>
        <v>E</v>
      </c>
      <c r="BU56" s="590" t="str">
        <f>'Marks Entry'!BS58</f>
        <v>E</v>
      </c>
      <c r="BV56" s="583">
        <f>'Marks Entry'!BT58</f>
        <v>0</v>
      </c>
      <c r="BW56" s="584">
        <f>'Marks Entry'!BU58</f>
        <v>0</v>
      </c>
      <c r="BX56" s="585">
        <f>'Marks Entry'!BV58</f>
        <v>0</v>
      </c>
      <c r="BY56" s="584">
        <f>'Marks Entry'!BW58</f>
        <v>0</v>
      </c>
      <c r="BZ56" s="584">
        <f>'Marks Entry'!BX58</f>
        <v>0</v>
      </c>
      <c r="CA56" s="586">
        <f>'Marks Entry'!BY58</f>
        <v>0</v>
      </c>
      <c r="CB56" s="584">
        <f>'Marks Entry'!BZ58</f>
        <v>0</v>
      </c>
      <c r="CC56" s="584">
        <f>'Marks Entry'!CA58</f>
        <v>0</v>
      </c>
      <c r="CD56" s="586">
        <f>'Marks Entry'!CB58</f>
        <v>0</v>
      </c>
      <c r="CE56" s="587">
        <f>'Marks Entry'!CC58</f>
        <v>0</v>
      </c>
      <c r="CF56" s="584">
        <f>'Marks Entry'!CD58</f>
        <v>0</v>
      </c>
      <c r="CG56" s="584">
        <f>'Marks Entry'!CE58</f>
        <v>0</v>
      </c>
      <c r="CH56" s="587">
        <f>'Marks Entry'!CF58</f>
        <v>0</v>
      </c>
      <c r="CI56" s="588">
        <f t="shared" si="3"/>
        <v>0</v>
      </c>
      <c r="CJ56" s="584">
        <f>'Marks Entry'!CG58</f>
        <v>0</v>
      </c>
      <c r="CK56" s="584">
        <f>'Marks Entry'!CH58</f>
        <v>0</v>
      </c>
      <c r="CL56" s="587">
        <f>'Marks Entry'!CI58</f>
        <v>0</v>
      </c>
      <c r="CM56" s="593">
        <f>'Marks Entry'!CJ58</f>
        <v>0</v>
      </c>
      <c r="CN56" s="589">
        <f>'Marks Entry'!CK58</f>
        <v>0</v>
      </c>
      <c r="CO56" s="589" t="str">
        <f>'Marks Entry'!CL58</f>
        <v>E</v>
      </c>
      <c r="CP56" s="590" t="str">
        <f>'Marks Entry'!CM58</f>
        <v>E</v>
      </c>
      <c r="CQ56" s="583">
        <f>'Marks Entry'!CN58</f>
        <v>0</v>
      </c>
      <c r="CR56" s="584">
        <f>'Marks Entry'!CO58</f>
        <v>0</v>
      </c>
      <c r="CS56" s="585">
        <f>'Marks Entry'!CP58</f>
        <v>0</v>
      </c>
      <c r="CT56" s="584">
        <f>'Marks Entry'!CQ58</f>
        <v>0</v>
      </c>
      <c r="CU56" s="584">
        <f>'Marks Entry'!CR58</f>
        <v>0</v>
      </c>
      <c r="CV56" s="586">
        <f>'Marks Entry'!CS58</f>
        <v>0</v>
      </c>
      <c r="CW56" s="584">
        <f>'Marks Entry'!CT58</f>
        <v>0</v>
      </c>
      <c r="CX56" s="584">
        <f>'Marks Entry'!CU58</f>
        <v>0</v>
      </c>
      <c r="CY56" s="586">
        <f>'Marks Entry'!CV58</f>
        <v>0</v>
      </c>
      <c r="CZ56" s="587">
        <f>'Marks Entry'!CW58</f>
        <v>0</v>
      </c>
      <c r="DA56" s="584">
        <f>'Marks Entry'!CX58</f>
        <v>0</v>
      </c>
      <c r="DB56" s="584">
        <f>'Marks Entry'!CY58</f>
        <v>0</v>
      </c>
      <c r="DC56" s="587">
        <f>'Marks Entry'!CZ58</f>
        <v>0</v>
      </c>
      <c r="DD56" s="588">
        <f t="shared" si="4"/>
        <v>0</v>
      </c>
      <c r="DE56" s="584">
        <f>'Marks Entry'!DA58</f>
        <v>0</v>
      </c>
      <c r="DF56" s="584">
        <f>'Marks Entry'!DB58</f>
        <v>0</v>
      </c>
      <c r="DG56" s="587">
        <f>'Marks Entry'!DC58</f>
        <v>0</v>
      </c>
      <c r="DH56" s="593">
        <f>'Marks Entry'!DD58</f>
        <v>0</v>
      </c>
      <c r="DI56" s="589">
        <f>'Marks Entry'!DE58</f>
        <v>0</v>
      </c>
      <c r="DJ56" s="589" t="str">
        <f>'Marks Entry'!DF58</f>
        <v>E</v>
      </c>
      <c r="DK56" s="590" t="str">
        <f>'Marks Entry'!DG58</f>
        <v>E</v>
      </c>
      <c r="DL56" s="583">
        <f>'Marks Entry'!DH58</f>
        <v>0</v>
      </c>
      <c r="DM56" s="584">
        <f>'Marks Entry'!DI58</f>
        <v>0</v>
      </c>
      <c r="DN56" s="585">
        <f>'Marks Entry'!DJ58</f>
        <v>0</v>
      </c>
      <c r="DO56" s="584">
        <f>'Marks Entry'!DK58</f>
        <v>0</v>
      </c>
      <c r="DP56" s="584">
        <f>'Marks Entry'!DL58</f>
        <v>0</v>
      </c>
      <c r="DQ56" s="586">
        <f>'Marks Entry'!DM58</f>
        <v>0</v>
      </c>
      <c r="DR56" s="584">
        <f>'Marks Entry'!DN58</f>
        <v>0</v>
      </c>
      <c r="DS56" s="584">
        <f>'Marks Entry'!DO58</f>
        <v>0</v>
      </c>
      <c r="DT56" s="586">
        <f>'Marks Entry'!DP58</f>
        <v>0</v>
      </c>
      <c r="DU56" s="587">
        <f>'Marks Entry'!DQ58</f>
        <v>0</v>
      </c>
      <c r="DV56" s="584">
        <f>'Marks Entry'!DR58</f>
        <v>0</v>
      </c>
      <c r="DW56" s="584">
        <f>'Marks Entry'!DS58</f>
        <v>0</v>
      </c>
      <c r="DX56" s="587">
        <f>'Marks Entry'!DT58</f>
        <v>0</v>
      </c>
      <c r="DY56" s="588">
        <f t="shared" si="5"/>
        <v>0</v>
      </c>
      <c r="DZ56" s="584">
        <f>'Marks Entry'!DU58</f>
        <v>0</v>
      </c>
      <c r="EA56" s="584">
        <f>'Marks Entry'!DV58</f>
        <v>0</v>
      </c>
      <c r="EB56" s="587">
        <f>'Marks Entry'!DW58</f>
        <v>0</v>
      </c>
      <c r="EC56" s="593">
        <f>'Marks Entry'!DX58</f>
        <v>0</v>
      </c>
      <c r="ED56" s="589">
        <f>'Marks Entry'!DY58</f>
        <v>0</v>
      </c>
      <c r="EE56" s="589" t="str">
        <f>'Marks Entry'!DZ58</f>
        <v>E</v>
      </c>
      <c r="EF56" s="590" t="str">
        <f>'Marks Entry'!EA58</f>
        <v>E</v>
      </c>
      <c r="EG56" s="583">
        <f>'Marks Entry'!EB58</f>
        <v>0</v>
      </c>
      <c r="EH56" s="584">
        <f>'Marks Entry'!EC58</f>
        <v>0</v>
      </c>
      <c r="EI56" s="584">
        <f>'Marks Entry'!ED58</f>
        <v>0</v>
      </c>
      <c r="EJ56" s="584">
        <f>'Marks Entry'!EE58</f>
        <v>0</v>
      </c>
      <c r="EK56" s="584">
        <f>'Marks Entry'!EF58</f>
        <v>0</v>
      </c>
      <c r="EL56" s="591">
        <f>'Marks Entry'!EG58</f>
        <v>0</v>
      </c>
      <c r="EM56" s="592" t="str">
        <f>'Marks Entry'!EJ58</f>
        <v>E</v>
      </c>
      <c r="EN56" s="583">
        <f>'Marks Entry'!EK58</f>
        <v>0</v>
      </c>
      <c r="EO56" s="584">
        <f>'Marks Entry'!EL58</f>
        <v>0</v>
      </c>
      <c r="EP56" s="584">
        <f>'Marks Entry'!EM58</f>
        <v>0</v>
      </c>
      <c r="EQ56" s="584">
        <f>'Marks Entry'!EN58</f>
        <v>0</v>
      </c>
      <c r="ER56" s="584">
        <f>'Marks Entry'!EO58</f>
        <v>0</v>
      </c>
      <c r="ES56" s="587">
        <f>'Marks Entry'!EP58</f>
        <v>0</v>
      </c>
      <c r="ET56" s="592" t="str">
        <f>'Marks Entry'!ES58</f>
        <v>E</v>
      </c>
      <c r="EU56" s="583">
        <f>'Marks Entry'!ET58</f>
        <v>0</v>
      </c>
      <c r="EV56" s="584">
        <f>'Marks Entry'!EU58</f>
        <v>0</v>
      </c>
      <c r="EW56" s="584">
        <f>'Marks Entry'!EV58</f>
        <v>0</v>
      </c>
      <c r="EX56" s="584">
        <f>'Marks Entry'!EW58</f>
        <v>0</v>
      </c>
      <c r="EY56" s="584">
        <f>'Marks Entry'!EX58</f>
        <v>0</v>
      </c>
      <c r="EZ56" s="587">
        <f>'Marks Entry'!EY58</f>
        <v>0</v>
      </c>
      <c r="FA56" s="592" t="str">
        <f>'Marks Entry'!FB58</f>
        <v>E</v>
      </c>
      <c r="FB56" s="222">
        <f>'Marks Entry'!FC58</f>
        <v>0</v>
      </c>
      <c r="FC56" s="223">
        <f>'Marks Entry'!FD58</f>
        <v>0</v>
      </c>
      <c r="FD56" s="224" t="str">
        <f>'Marks Entry'!FE58</f>
        <v/>
      </c>
      <c r="FE56" s="222">
        <f>'Marks Entry'!FF58</f>
        <v>1200</v>
      </c>
      <c r="FF56" s="223">
        <f>'Marks Entry'!FG58</f>
        <v>0</v>
      </c>
      <c r="FG56" s="225">
        <f>'Marks Entry'!FH58</f>
        <v>0</v>
      </c>
      <c r="FH56" s="223" t="str">
        <f>IF(OR('Marks Entry'!FI58="First",'Marks Entry'!FI58="Second",'Marks Entry'!FI58="Third"),'Marks Entry'!FI58,"")</f>
        <v/>
      </c>
      <c r="FI56" s="223" t="str">
        <f>'Marks Entry'!FJ58</f>
        <v/>
      </c>
      <c r="FJ56" s="540" t="str">
        <f>'Marks Entry'!FK58</f>
        <v>PROMOTED</v>
      </c>
      <c r="FK56" s="113" t="str">
        <f>'Marks Entry'!FL58</f>
        <v/>
      </c>
      <c r="FL56" s="115" t="str">
        <f>'Marks Entry'!FM58</f>
        <v/>
      </c>
      <c r="FM56" s="116" t="str">
        <f>'Marks Entry'!FO58</f>
        <v>E</v>
      </c>
      <c r="FN56" s="1426"/>
      <c r="FO56" s="563">
        <f t="shared" si="6"/>
        <v>0</v>
      </c>
      <c r="FP56" s="673">
        <f t="shared" si="7"/>
        <v>0</v>
      </c>
      <c r="FQ56" s="673">
        <f t="shared" si="8"/>
        <v>0</v>
      </c>
      <c r="FR56" s="668"/>
      <c r="FS56" s="570">
        <f t="shared" si="9"/>
        <v>0</v>
      </c>
      <c r="FT56" s="681">
        <f t="shared" si="10"/>
        <v>0</v>
      </c>
      <c r="FU56" s="681">
        <f t="shared" si="11"/>
        <v>0</v>
      </c>
      <c r="FV56" s="682"/>
      <c r="FW56" s="563">
        <f t="shared" si="12"/>
        <v>0</v>
      </c>
      <c r="FX56" s="673">
        <f t="shared" si="13"/>
        <v>0</v>
      </c>
      <c r="FY56" s="673">
        <f t="shared" si="14"/>
        <v>0</v>
      </c>
      <c r="FZ56" s="668"/>
      <c r="GA56" s="570">
        <f t="shared" si="15"/>
        <v>0</v>
      </c>
      <c r="GB56" s="681">
        <f t="shared" si="16"/>
        <v>0</v>
      </c>
      <c r="GC56" s="681">
        <f t="shared" si="17"/>
        <v>0</v>
      </c>
      <c r="GD56" s="682"/>
      <c r="GE56" s="563">
        <f t="shared" si="18"/>
        <v>0</v>
      </c>
      <c r="GF56" s="673">
        <f t="shared" si="19"/>
        <v>0</v>
      </c>
      <c r="GG56" s="673">
        <f t="shared" si="20"/>
        <v>0</v>
      </c>
      <c r="GH56" s="668"/>
      <c r="GI56" s="570">
        <f t="shared" si="21"/>
        <v>0</v>
      </c>
      <c r="GJ56" s="681">
        <f t="shared" si="22"/>
        <v>0</v>
      </c>
      <c r="GK56" s="681">
        <f t="shared" si="23"/>
        <v>0</v>
      </c>
      <c r="GL56" s="682"/>
      <c r="GM56" s="563">
        <f t="shared" si="24"/>
        <v>0</v>
      </c>
      <c r="GN56" s="564" t="str">
        <f t="shared" si="24"/>
        <v>E</v>
      </c>
      <c r="GO56" s="570">
        <f t="shared" si="25"/>
        <v>0</v>
      </c>
      <c r="GP56" s="571" t="str">
        <f t="shared" si="25"/>
        <v>E</v>
      </c>
      <c r="GQ56" s="563">
        <f t="shared" si="26"/>
        <v>0</v>
      </c>
      <c r="GR56" s="572" t="str">
        <f t="shared" si="26"/>
        <v>E</v>
      </c>
      <c r="GS56" s="1426"/>
    </row>
    <row r="57" spans="1:201" s="117" customFormat="1" ht="17.25" customHeight="1">
      <c r="A57" s="1427"/>
      <c r="B57" s="112">
        <f t="shared" si="27"/>
        <v>51</v>
      </c>
      <c r="C57" s="113">
        <f>'Marks Entry'!D59</f>
        <v>0</v>
      </c>
      <c r="D57" s="113">
        <f>'Marks Entry'!E59</f>
        <v>0</v>
      </c>
      <c r="E57" s="113">
        <f>'Marks Entry'!F59</f>
        <v>0</v>
      </c>
      <c r="F57" s="113">
        <f>'Marks Entry'!G59</f>
        <v>951</v>
      </c>
      <c r="G57" s="113">
        <f>'Marks Entry'!H59</f>
        <v>0</v>
      </c>
      <c r="H57" s="113">
        <f>'Marks Entry'!I59</f>
        <v>0</v>
      </c>
      <c r="I57" s="113">
        <f>'Marks Entry'!J59</f>
        <v>0</v>
      </c>
      <c r="J57" s="114">
        <f>'Marks Entry'!K59</f>
        <v>0</v>
      </c>
      <c r="K57" s="583">
        <f>'Marks Entry'!L59</f>
        <v>0</v>
      </c>
      <c r="L57" s="584">
        <f>'Marks Entry'!M59</f>
        <v>0</v>
      </c>
      <c r="M57" s="585">
        <f>'Marks Entry'!N59</f>
        <v>0</v>
      </c>
      <c r="N57" s="584">
        <f>'Marks Entry'!O59</f>
        <v>0</v>
      </c>
      <c r="O57" s="584">
        <f>'Marks Entry'!P59</f>
        <v>0</v>
      </c>
      <c r="P57" s="586">
        <f>'Marks Entry'!Q59</f>
        <v>0</v>
      </c>
      <c r="Q57" s="584">
        <f>'Marks Entry'!R59</f>
        <v>0</v>
      </c>
      <c r="R57" s="584">
        <f>'Marks Entry'!S59</f>
        <v>0</v>
      </c>
      <c r="S57" s="586">
        <f>'Marks Entry'!T59</f>
        <v>0</v>
      </c>
      <c r="T57" s="587">
        <f>'Marks Entry'!U59</f>
        <v>0</v>
      </c>
      <c r="U57" s="584">
        <f>'Marks Entry'!V59</f>
        <v>0</v>
      </c>
      <c r="V57" s="584">
        <f>'Marks Entry'!W59</f>
        <v>0</v>
      </c>
      <c r="W57" s="587">
        <f>'Marks Entry'!X59</f>
        <v>0</v>
      </c>
      <c r="X57" s="588">
        <f t="shared" si="0"/>
        <v>0</v>
      </c>
      <c r="Y57" s="584">
        <f>'Marks Entry'!Y59</f>
        <v>0</v>
      </c>
      <c r="Z57" s="584">
        <f>'Marks Entry'!Z59</f>
        <v>0</v>
      </c>
      <c r="AA57" s="587">
        <f>'Marks Entry'!AA59</f>
        <v>0</v>
      </c>
      <c r="AB57" s="593">
        <f>'Marks Entry'!AB59</f>
        <v>0</v>
      </c>
      <c r="AC57" s="589">
        <f>'Marks Entry'!AC59</f>
        <v>0</v>
      </c>
      <c r="AD57" s="589" t="str">
        <f>'Marks Entry'!AD59</f>
        <v>E</v>
      </c>
      <c r="AE57" s="590" t="str">
        <f>'Marks Entry'!AE59</f>
        <v>E</v>
      </c>
      <c r="AF57" s="583">
        <f>'Marks Entry'!AF59</f>
        <v>0</v>
      </c>
      <c r="AG57" s="584">
        <f>'Marks Entry'!AG59</f>
        <v>0</v>
      </c>
      <c r="AH57" s="585">
        <f>'Marks Entry'!AH59</f>
        <v>0</v>
      </c>
      <c r="AI57" s="584">
        <f>'Marks Entry'!AI59</f>
        <v>0</v>
      </c>
      <c r="AJ57" s="584">
        <f>'Marks Entry'!AJ59</f>
        <v>0</v>
      </c>
      <c r="AK57" s="586">
        <f>'Marks Entry'!AK59</f>
        <v>0</v>
      </c>
      <c r="AL57" s="584">
        <f>'Marks Entry'!AL59</f>
        <v>0</v>
      </c>
      <c r="AM57" s="584">
        <f>'Marks Entry'!AM59</f>
        <v>0</v>
      </c>
      <c r="AN57" s="586">
        <f>'Marks Entry'!AN59</f>
        <v>0</v>
      </c>
      <c r="AO57" s="587">
        <f>'Marks Entry'!AO59</f>
        <v>0</v>
      </c>
      <c r="AP57" s="584">
        <f>'Marks Entry'!AP59</f>
        <v>0</v>
      </c>
      <c r="AQ57" s="584">
        <f>'Marks Entry'!AQ59</f>
        <v>0</v>
      </c>
      <c r="AR57" s="587">
        <f>'Marks Entry'!AR59</f>
        <v>0</v>
      </c>
      <c r="AS57" s="588">
        <f t="shared" si="1"/>
        <v>0</v>
      </c>
      <c r="AT57" s="584">
        <f>'Marks Entry'!AS59</f>
        <v>0</v>
      </c>
      <c r="AU57" s="584">
        <f>'Marks Entry'!AT59</f>
        <v>0</v>
      </c>
      <c r="AV57" s="587">
        <f>'Marks Entry'!AU59</f>
        <v>0</v>
      </c>
      <c r="AW57" s="593">
        <f>'Marks Entry'!AV59</f>
        <v>0</v>
      </c>
      <c r="AX57" s="589">
        <f>'Marks Entry'!AW59</f>
        <v>0</v>
      </c>
      <c r="AY57" s="589" t="str">
        <f>'Marks Entry'!AX59</f>
        <v>E</v>
      </c>
      <c r="AZ57" s="590" t="str">
        <f>'Marks Entry'!AY59</f>
        <v>E</v>
      </c>
      <c r="BA57" s="583">
        <f>'Marks Entry'!AZ59</f>
        <v>0</v>
      </c>
      <c r="BB57" s="584">
        <f>'Marks Entry'!BA59</f>
        <v>0</v>
      </c>
      <c r="BC57" s="585">
        <f>'Marks Entry'!BB59</f>
        <v>0</v>
      </c>
      <c r="BD57" s="584">
        <f>'Marks Entry'!BC59</f>
        <v>0</v>
      </c>
      <c r="BE57" s="584">
        <f>'Marks Entry'!BD59</f>
        <v>0</v>
      </c>
      <c r="BF57" s="586">
        <f>'Marks Entry'!BE59</f>
        <v>0</v>
      </c>
      <c r="BG57" s="584">
        <f>'Marks Entry'!BF59</f>
        <v>0</v>
      </c>
      <c r="BH57" s="584">
        <f>'Marks Entry'!BG59</f>
        <v>0</v>
      </c>
      <c r="BI57" s="586">
        <f>'Marks Entry'!BH59</f>
        <v>0</v>
      </c>
      <c r="BJ57" s="587">
        <f>'Marks Entry'!BI59</f>
        <v>0</v>
      </c>
      <c r="BK57" s="584">
        <f>'Marks Entry'!BJ59</f>
        <v>0</v>
      </c>
      <c r="BL57" s="584">
        <f>'Marks Entry'!BK59</f>
        <v>0</v>
      </c>
      <c r="BM57" s="587">
        <f>'Marks Entry'!BL59</f>
        <v>0</v>
      </c>
      <c r="BN57" s="588">
        <f t="shared" si="2"/>
        <v>0</v>
      </c>
      <c r="BO57" s="584">
        <f>'Marks Entry'!BM59</f>
        <v>0</v>
      </c>
      <c r="BP57" s="584">
        <f>'Marks Entry'!BN59</f>
        <v>0</v>
      </c>
      <c r="BQ57" s="587">
        <f>'Marks Entry'!BO59</f>
        <v>0</v>
      </c>
      <c r="BR57" s="593">
        <f>'Marks Entry'!BP59</f>
        <v>0</v>
      </c>
      <c r="BS57" s="589">
        <f>'Marks Entry'!BQ59</f>
        <v>0</v>
      </c>
      <c r="BT57" s="589" t="str">
        <f>'Marks Entry'!BR59</f>
        <v>E</v>
      </c>
      <c r="BU57" s="590" t="str">
        <f>'Marks Entry'!BS59</f>
        <v>E</v>
      </c>
      <c r="BV57" s="583">
        <f>'Marks Entry'!BT59</f>
        <v>0</v>
      </c>
      <c r="BW57" s="584">
        <f>'Marks Entry'!BU59</f>
        <v>0</v>
      </c>
      <c r="BX57" s="585">
        <f>'Marks Entry'!BV59</f>
        <v>0</v>
      </c>
      <c r="BY57" s="584">
        <f>'Marks Entry'!BW59</f>
        <v>0</v>
      </c>
      <c r="BZ57" s="584">
        <f>'Marks Entry'!BX59</f>
        <v>0</v>
      </c>
      <c r="CA57" s="586">
        <f>'Marks Entry'!BY59</f>
        <v>0</v>
      </c>
      <c r="CB57" s="584">
        <f>'Marks Entry'!BZ59</f>
        <v>0</v>
      </c>
      <c r="CC57" s="584">
        <f>'Marks Entry'!CA59</f>
        <v>0</v>
      </c>
      <c r="CD57" s="586">
        <f>'Marks Entry'!CB59</f>
        <v>0</v>
      </c>
      <c r="CE57" s="587">
        <f>'Marks Entry'!CC59</f>
        <v>0</v>
      </c>
      <c r="CF57" s="584">
        <f>'Marks Entry'!CD59</f>
        <v>0</v>
      </c>
      <c r="CG57" s="584">
        <f>'Marks Entry'!CE59</f>
        <v>0</v>
      </c>
      <c r="CH57" s="587">
        <f>'Marks Entry'!CF59</f>
        <v>0</v>
      </c>
      <c r="CI57" s="588">
        <f t="shared" si="3"/>
        <v>0</v>
      </c>
      <c r="CJ57" s="584">
        <f>'Marks Entry'!CG59</f>
        <v>0</v>
      </c>
      <c r="CK57" s="584">
        <f>'Marks Entry'!CH59</f>
        <v>0</v>
      </c>
      <c r="CL57" s="587">
        <f>'Marks Entry'!CI59</f>
        <v>0</v>
      </c>
      <c r="CM57" s="593">
        <f>'Marks Entry'!CJ59</f>
        <v>0</v>
      </c>
      <c r="CN57" s="589">
        <f>'Marks Entry'!CK59</f>
        <v>0</v>
      </c>
      <c r="CO57" s="589" t="str">
        <f>'Marks Entry'!CL59</f>
        <v>E</v>
      </c>
      <c r="CP57" s="590" t="str">
        <f>'Marks Entry'!CM59</f>
        <v>E</v>
      </c>
      <c r="CQ57" s="583">
        <f>'Marks Entry'!CN59</f>
        <v>0</v>
      </c>
      <c r="CR57" s="584">
        <f>'Marks Entry'!CO59</f>
        <v>0</v>
      </c>
      <c r="CS57" s="585">
        <f>'Marks Entry'!CP59</f>
        <v>0</v>
      </c>
      <c r="CT57" s="584">
        <f>'Marks Entry'!CQ59</f>
        <v>0</v>
      </c>
      <c r="CU57" s="584">
        <f>'Marks Entry'!CR59</f>
        <v>0</v>
      </c>
      <c r="CV57" s="586">
        <f>'Marks Entry'!CS59</f>
        <v>0</v>
      </c>
      <c r="CW57" s="584">
        <f>'Marks Entry'!CT59</f>
        <v>0</v>
      </c>
      <c r="CX57" s="584">
        <f>'Marks Entry'!CU59</f>
        <v>0</v>
      </c>
      <c r="CY57" s="586">
        <f>'Marks Entry'!CV59</f>
        <v>0</v>
      </c>
      <c r="CZ57" s="587">
        <f>'Marks Entry'!CW59</f>
        <v>0</v>
      </c>
      <c r="DA57" s="584">
        <f>'Marks Entry'!CX59</f>
        <v>0</v>
      </c>
      <c r="DB57" s="584">
        <f>'Marks Entry'!CY59</f>
        <v>0</v>
      </c>
      <c r="DC57" s="587">
        <f>'Marks Entry'!CZ59</f>
        <v>0</v>
      </c>
      <c r="DD57" s="588">
        <f t="shared" si="4"/>
        <v>0</v>
      </c>
      <c r="DE57" s="584">
        <f>'Marks Entry'!DA59</f>
        <v>0</v>
      </c>
      <c r="DF57" s="584">
        <f>'Marks Entry'!DB59</f>
        <v>0</v>
      </c>
      <c r="DG57" s="587">
        <f>'Marks Entry'!DC59</f>
        <v>0</v>
      </c>
      <c r="DH57" s="593">
        <f>'Marks Entry'!DD59</f>
        <v>0</v>
      </c>
      <c r="DI57" s="589">
        <f>'Marks Entry'!DE59</f>
        <v>0</v>
      </c>
      <c r="DJ57" s="589" t="str">
        <f>'Marks Entry'!DF59</f>
        <v>E</v>
      </c>
      <c r="DK57" s="590" t="str">
        <f>'Marks Entry'!DG59</f>
        <v>E</v>
      </c>
      <c r="DL57" s="583">
        <f>'Marks Entry'!DH59</f>
        <v>0</v>
      </c>
      <c r="DM57" s="584">
        <f>'Marks Entry'!DI59</f>
        <v>0</v>
      </c>
      <c r="DN57" s="585">
        <f>'Marks Entry'!DJ59</f>
        <v>0</v>
      </c>
      <c r="DO57" s="584">
        <f>'Marks Entry'!DK59</f>
        <v>0</v>
      </c>
      <c r="DP57" s="584">
        <f>'Marks Entry'!DL59</f>
        <v>0</v>
      </c>
      <c r="DQ57" s="586">
        <f>'Marks Entry'!DM59</f>
        <v>0</v>
      </c>
      <c r="DR57" s="584">
        <f>'Marks Entry'!DN59</f>
        <v>0</v>
      </c>
      <c r="DS57" s="584">
        <f>'Marks Entry'!DO59</f>
        <v>0</v>
      </c>
      <c r="DT57" s="586">
        <f>'Marks Entry'!DP59</f>
        <v>0</v>
      </c>
      <c r="DU57" s="587">
        <f>'Marks Entry'!DQ59</f>
        <v>0</v>
      </c>
      <c r="DV57" s="584">
        <f>'Marks Entry'!DR59</f>
        <v>0</v>
      </c>
      <c r="DW57" s="584">
        <f>'Marks Entry'!DS59</f>
        <v>0</v>
      </c>
      <c r="DX57" s="587">
        <f>'Marks Entry'!DT59</f>
        <v>0</v>
      </c>
      <c r="DY57" s="588">
        <f t="shared" si="5"/>
        <v>0</v>
      </c>
      <c r="DZ57" s="584">
        <f>'Marks Entry'!DU59</f>
        <v>0</v>
      </c>
      <c r="EA57" s="584">
        <f>'Marks Entry'!DV59</f>
        <v>0</v>
      </c>
      <c r="EB57" s="587">
        <f>'Marks Entry'!DW59</f>
        <v>0</v>
      </c>
      <c r="EC57" s="593">
        <f>'Marks Entry'!DX59</f>
        <v>0</v>
      </c>
      <c r="ED57" s="589">
        <f>'Marks Entry'!DY59</f>
        <v>0</v>
      </c>
      <c r="EE57" s="589" t="str">
        <f>'Marks Entry'!DZ59</f>
        <v>E</v>
      </c>
      <c r="EF57" s="590" t="str">
        <f>'Marks Entry'!EA59</f>
        <v>E</v>
      </c>
      <c r="EG57" s="583">
        <f>'Marks Entry'!EB59</f>
        <v>0</v>
      </c>
      <c r="EH57" s="584">
        <f>'Marks Entry'!EC59</f>
        <v>0</v>
      </c>
      <c r="EI57" s="584">
        <f>'Marks Entry'!ED59</f>
        <v>0</v>
      </c>
      <c r="EJ57" s="584">
        <f>'Marks Entry'!EE59</f>
        <v>0</v>
      </c>
      <c r="EK57" s="584">
        <f>'Marks Entry'!EF59</f>
        <v>0</v>
      </c>
      <c r="EL57" s="591">
        <f>'Marks Entry'!EG59</f>
        <v>0</v>
      </c>
      <c r="EM57" s="592" t="str">
        <f>'Marks Entry'!EJ59</f>
        <v>E</v>
      </c>
      <c r="EN57" s="583">
        <f>'Marks Entry'!EK59</f>
        <v>0</v>
      </c>
      <c r="EO57" s="584">
        <f>'Marks Entry'!EL59</f>
        <v>0</v>
      </c>
      <c r="EP57" s="584">
        <f>'Marks Entry'!EM59</f>
        <v>0</v>
      </c>
      <c r="EQ57" s="584">
        <f>'Marks Entry'!EN59</f>
        <v>0</v>
      </c>
      <c r="ER57" s="584">
        <f>'Marks Entry'!EO59</f>
        <v>0</v>
      </c>
      <c r="ES57" s="587">
        <f>'Marks Entry'!EP59</f>
        <v>0</v>
      </c>
      <c r="ET57" s="592" t="str">
        <f>'Marks Entry'!ES59</f>
        <v>E</v>
      </c>
      <c r="EU57" s="583">
        <f>'Marks Entry'!ET59</f>
        <v>0</v>
      </c>
      <c r="EV57" s="584">
        <f>'Marks Entry'!EU59</f>
        <v>0</v>
      </c>
      <c r="EW57" s="584">
        <f>'Marks Entry'!EV59</f>
        <v>0</v>
      </c>
      <c r="EX57" s="584">
        <f>'Marks Entry'!EW59</f>
        <v>0</v>
      </c>
      <c r="EY57" s="584">
        <f>'Marks Entry'!EX59</f>
        <v>0</v>
      </c>
      <c r="EZ57" s="587">
        <f>'Marks Entry'!EY59</f>
        <v>0</v>
      </c>
      <c r="FA57" s="592" t="str">
        <f>'Marks Entry'!FB59</f>
        <v>E</v>
      </c>
      <c r="FB57" s="222">
        <f>'Marks Entry'!FC59</f>
        <v>0</v>
      </c>
      <c r="FC57" s="223">
        <f>'Marks Entry'!FD59</f>
        <v>0</v>
      </c>
      <c r="FD57" s="224" t="str">
        <f>'Marks Entry'!FE59</f>
        <v/>
      </c>
      <c r="FE57" s="222">
        <f>'Marks Entry'!FF59</f>
        <v>1200</v>
      </c>
      <c r="FF57" s="223">
        <f>'Marks Entry'!FG59</f>
        <v>0</v>
      </c>
      <c r="FG57" s="225">
        <f>'Marks Entry'!FH59</f>
        <v>0</v>
      </c>
      <c r="FH57" s="223" t="str">
        <f>IF(OR('Marks Entry'!FI59="First",'Marks Entry'!FI59="Second",'Marks Entry'!FI59="Third"),'Marks Entry'!FI59,"")</f>
        <v/>
      </c>
      <c r="FI57" s="223" t="str">
        <f>'Marks Entry'!FJ59</f>
        <v/>
      </c>
      <c r="FJ57" s="540" t="str">
        <f>'Marks Entry'!FK59</f>
        <v>PROMOTED</v>
      </c>
      <c r="FK57" s="113" t="str">
        <f>'Marks Entry'!FL59</f>
        <v/>
      </c>
      <c r="FL57" s="115" t="str">
        <f>'Marks Entry'!FM59</f>
        <v/>
      </c>
      <c r="FM57" s="116" t="str">
        <f>'Marks Entry'!FO59</f>
        <v>E</v>
      </c>
      <c r="FN57" s="1426"/>
      <c r="FO57" s="563">
        <f t="shared" si="6"/>
        <v>0</v>
      </c>
      <c r="FP57" s="673">
        <f t="shared" si="7"/>
        <v>0</v>
      </c>
      <c r="FQ57" s="673">
        <f t="shared" si="8"/>
        <v>0</v>
      </c>
      <c r="FR57" s="668"/>
      <c r="FS57" s="570">
        <f t="shared" si="9"/>
        <v>0</v>
      </c>
      <c r="FT57" s="681">
        <f t="shared" si="10"/>
        <v>0</v>
      </c>
      <c r="FU57" s="681">
        <f t="shared" si="11"/>
        <v>0</v>
      </c>
      <c r="FV57" s="682"/>
      <c r="FW57" s="563">
        <f t="shared" si="12"/>
        <v>0</v>
      </c>
      <c r="FX57" s="673">
        <f t="shared" si="13"/>
        <v>0</v>
      </c>
      <c r="FY57" s="673">
        <f t="shared" si="14"/>
        <v>0</v>
      </c>
      <c r="FZ57" s="668"/>
      <c r="GA57" s="570">
        <f t="shared" si="15"/>
        <v>0</v>
      </c>
      <c r="GB57" s="681">
        <f t="shared" si="16"/>
        <v>0</v>
      </c>
      <c r="GC57" s="681">
        <f t="shared" si="17"/>
        <v>0</v>
      </c>
      <c r="GD57" s="682"/>
      <c r="GE57" s="563">
        <f t="shared" si="18"/>
        <v>0</v>
      </c>
      <c r="GF57" s="673">
        <f t="shared" si="19"/>
        <v>0</v>
      </c>
      <c r="GG57" s="673">
        <f t="shared" si="20"/>
        <v>0</v>
      </c>
      <c r="GH57" s="668"/>
      <c r="GI57" s="570">
        <f t="shared" si="21"/>
        <v>0</v>
      </c>
      <c r="GJ57" s="681">
        <f t="shared" si="22"/>
        <v>0</v>
      </c>
      <c r="GK57" s="681">
        <f t="shared" si="23"/>
        <v>0</v>
      </c>
      <c r="GL57" s="682"/>
      <c r="GM57" s="563">
        <f t="shared" si="24"/>
        <v>0</v>
      </c>
      <c r="GN57" s="564" t="str">
        <f t="shared" si="24"/>
        <v>E</v>
      </c>
      <c r="GO57" s="570">
        <f t="shared" si="25"/>
        <v>0</v>
      </c>
      <c r="GP57" s="571" t="str">
        <f t="shared" si="25"/>
        <v>E</v>
      </c>
      <c r="GQ57" s="563">
        <f t="shared" si="26"/>
        <v>0</v>
      </c>
      <c r="GR57" s="572" t="str">
        <f t="shared" si="26"/>
        <v>E</v>
      </c>
      <c r="GS57" s="1426"/>
    </row>
    <row r="58" spans="1:201" s="117" customFormat="1" ht="17.25" customHeight="1">
      <c r="A58" s="1427"/>
      <c r="B58" s="112">
        <f t="shared" si="27"/>
        <v>52</v>
      </c>
      <c r="C58" s="113">
        <f>'Marks Entry'!D60</f>
        <v>0</v>
      </c>
      <c r="D58" s="113">
        <f>'Marks Entry'!E60</f>
        <v>0</v>
      </c>
      <c r="E58" s="113">
        <f>'Marks Entry'!F60</f>
        <v>0</v>
      </c>
      <c r="F58" s="113">
        <f>'Marks Entry'!G60</f>
        <v>952</v>
      </c>
      <c r="G58" s="113">
        <f>'Marks Entry'!H60</f>
        <v>0</v>
      </c>
      <c r="H58" s="113">
        <f>'Marks Entry'!I60</f>
        <v>0</v>
      </c>
      <c r="I58" s="113">
        <f>'Marks Entry'!J60</f>
        <v>0</v>
      </c>
      <c r="J58" s="114">
        <f>'Marks Entry'!K60</f>
        <v>0</v>
      </c>
      <c r="K58" s="583">
        <f>'Marks Entry'!L60</f>
        <v>0</v>
      </c>
      <c r="L58" s="584">
        <f>'Marks Entry'!M60</f>
        <v>0</v>
      </c>
      <c r="M58" s="585">
        <f>'Marks Entry'!N60</f>
        <v>0</v>
      </c>
      <c r="N58" s="584">
        <f>'Marks Entry'!O60</f>
        <v>0</v>
      </c>
      <c r="O58" s="584">
        <f>'Marks Entry'!P60</f>
        <v>0</v>
      </c>
      <c r="P58" s="586">
        <f>'Marks Entry'!Q60</f>
        <v>0</v>
      </c>
      <c r="Q58" s="584">
        <f>'Marks Entry'!R60</f>
        <v>0</v>
      </c>
      <c r="R58" s="584">
        <f>'Marks Entry'!S60</f>
        <v>0</v>
      </c>
      <c r="S58" s="586">
        <f>'Marks Entry'!T60</f>
        <v>0</v>
      </c>
      <c r="T58" s="587">
        <f>'Marks Entry'!U60</f>
        <v>0</v>
      </c>
      <c r="U58" s="584">
        <f>'Marks Entry'!V60</f>
        <v>0</v>
      </c>
      <c r="V58" s="584">
        <f>'Marks Entry'!W60</f>
        <v>0</v>
      </c>
      <c r="W58" s="587">
        <f>'Marks Entry'!X60</f>
        <v>0</v>
      </c>
      <c r="X58" s="588">
        <f t="shared" si="0"/>
        <v>0</v>
      </c>
      <c r="Y58" s="584">
        <f>'Marks Entry'!Y60</f>
        <v>0</v>
      </c>
      <c r="Z58" s="584">
        <f>'Marks Entry'!Z60</f>
        <v>0</v>
      </c>
      <c r="AA58" s="587">
        <f>'Marks Entry'!AA60</f>
        <v>0</v>
      </c>
      <c r="AB58" s="593">
        <f>'Marks Entry'!AB60</f>
        <v>0</v>
      </c>
      <c r="AC58" s="589">
        <f>'Marks Entry'!AC60</f>
        <v>0</v>
      </c>
      <c r="AD58" s="589" t="str">
        <f>'Marks Entry'!AD60</f>
        <v>E</v>
      </c>
      <c r="AE58" s="590" t="str">
        <f>'Marks Entry'!AE60</f>
        <v>E</v>
      </c>
      <c r="AF58" s="583">
        <f>'Marks Entry'!AF60</f>
        <v>0</v>
      </c>
      <c r="AG58" s="584">
        <f>'Marks Entry'!AG60</f>
        <v>0</v>
      </c>
      <c r="AH58" s="585">
        <f>'Marks Entry'!AH60</f>
        <v>0</v>
      </c>
      <c r="AI58" s="584">
        <f>'Marks Entry'!AI60</f>
        <v>0</v>
      </c>
      <c r="AJ58" s="584">
        <f>'Marks Entry'!AJ60</f>
        <v>0</v>
      </c>
      <c r="AK58" s="586">
        <f>'Marks Entry'!AK60</f>
        <v>0</v>
      </c>
      <c r="AL58" s="584">
        <f>'Marks Entry'!AL60</f>
        <v>0</v>
      </c>
      <c r="AM58" s="584">
        <f>'Marks Entry'!AM60</f>
        <v>0</v>
      </c>
      <c r="AN58" s="586">
        <f>'Marks Entry'!AN60</f>
        <v>0</v>
      </c>
      <c r="AO58" s="587">
        <f>'Marks Entry'!AO60</f>
        <v>0</v>
      </c>
      <c r="AP58" s="584">
        <f>'Marks Entry'!AP60</f>
        <v>0</v>
      </c>
      <c r="AQ58" s="584">
        <f>'Marks Entry'!AQ60</f>
        <v>0</v>
      </c>
      <c r="AR58" s="587">
        <f>'Marks Entry'!AR60</f>
        <v>0</v>
      </c>
      <c r="AS58" s="588">
        <f t="shared" si="1"/>
        <v>0</v>
      </c>
      <c r="AT58" s="584">
        <f>'Marks Entry'!AS60</f>
        <v>0</v>
      </c>
      <c r="AU58" s="584">
        <f>'Marks Entry'!AT60</f>
        <v>0</v>
      </c>
      <c r="AV58" s="587">
        <f>'Marks Entry'!AU60</f>
        <v>0</v>
      </c>
      <c r="AW58" s="593">
        <f>'Marks Entry'!AV60</f>
        <v>0</v>
      </c>
      <c r="AX58" s="589">
        <f>'Marks Entry'!AW60</f>
        <v>0</v>
      </c>
      <c r="AY58" s="589" t="str">
        <f>'Marks Entry'!AX60</f>
        <v>E</v>
      </c>
      <c r="AZ58" s="590" t="str">
        <f>'Marks Entry'!AY60</f>
        <v>E</v>
      </c>
      <c r="BA58" s="583">
        <f>'Marks Entry'!AZ60</f>
        <v>0</v>
      </c>
      <c r="BB58" s="584">
        <f>'Marks Entry'!BA60</f>
        <v>0</v>
      </c>
      <c r="BC58" s="585">
        <f>'Marks Entry'!BB60</f>
        <v>0</v>
      </c>
      <c r="BD58" s="584">
        <f>'Marks Entry'!BC60</f>
        <v>0</v>
      </c>
      <c r="BE58" s="584">
        <f>'Marks Entry'!BD60</f>
        <v>0</v>
      </c>
      <c r="BF58" s="586">
        <f>'Marks Entry'!BE60</f>
        <v>0</v>
      </c>
      <c r="BG58" s="584">
        <f>'Marks Entry'!BF60</f>
        <v>0</v>
      </c>
      <c r="BH58" s="584">
        <f>'Marks Entry'!BG60</f>
        <v>0</v>
      </c>
      <c r="BI58" s="586">
        <f>'Marks Entry'!BH60</f>
        <v>0</v>
      </c>
      <c r="BJ58" s="587">
        <f>'Marks Entry'!BI60</f>
        <v>0</v>
      </c>
      <c r="BK58" s="584">
        <f>'Marks Entry'!BJ60</f>
        <v>0</v>
      </c>
      <c r="BL58" s="584">
        <f>'Marks Entry'!BK60</f>
        <v>0</v>
      </c>
      <c r="BM58" s="587">
        <f>'Marks Entry'!BL60</f>
        <v>0</v>
      </c>
      <c r="BN58" s="588">
        <f t="shared" si="2"/>
        <v>0</v>
      </c>
      <c r="BO58" s="584">
        <f>'Marks Entry'!BM60</f>
        <v>0</v>
      </c>
      <c r="BP58" s="584">
        <f>'Marks Entry'!BN60</f>
        <v>0</v>
      </c>
      <c r="BQ58" s="587">
        <f>'Marks Entry'!BO60</f>
        <v>0</v>
      </c>
      <c r="BR58" s="593">
        <f>'Marks Entry'!BP60</f>
        <v>0</v>
      </c>
      <c r="BS58" s="589">
        <f>'Marks Entry'!BQ60</f>
        <v>0</v>
      </c>
      <c r="BT58" s="589" t="str">
        <f>'Marks Entry'!BR60</f>
        <v>E</v>
      </c>
      <c r="BU58" s="590" t="str">
        <f>'Marks Entry'!BS60</f>
        <v>E</v>
      </c>
      <c r="BV58" s="583">
        <f>'Marks Entry'!BT60</f>
        <v>0</v>
      </c>
      <c r="BW58" s="584">
        <f>'Marks Entry'!BU60</f>
        <v>0</v>
      </c>
      <c r="BX58" s="585">
        <f>'Marks Entry'!BV60</f>
        <v>0</v>
      </c>
      <c r="BY58" s="584">
        <f>'Marks Entry'!BW60</f>
        <v>0</v>
      </c>
      <c r="BZ58" s="584">
        <f>'Marks Entry'!BX60</f>
        <v>0</v>
      </c>
      <c r="CA58" s="586">
        <f>'Marks Entry'!BY60</f>
        <v>0</v>
      </c>
      <c r="CB58" s="584">
        <f>'Marks Entry'!BZ60</f>
        <v>0</v>
      </c>
      <c r="CC58" s="584">
        <f>'Marks Entry'!CA60</f>
        <v>0</v>
      </c>
      <c r="CD58" s="586">
        <f>'Marks Entry'!CB60</f>
        <v>0</v>
      </c>
      <c r="CE58" s="587">
        <f>'Marks Entry'!CC60</f>
        <v>0</v>
      </c>
      <c r="CF58" s="584">
        <f>'Marks Entry'!CD60</f>
        <v>0</v>
      </c>
      <c r="CG58" s="584">
        <f>'Marks Entry'!CE60</f>
        <v>0</v>
      </c>
      <c r="CH58" s="587">
        <f>'Marks Entry'!CF60</f>
        <v>0</v>
      </c>
      <c r="CI58" s="588">
        <f t="shared" si="3"/>
        <v>0</v>
      </c>
      <c r="CJ58" s="584">
        <f>'Marks Entry'!CG60</f>
        <v>0</v>
      </c>
      <c r="CK58" s="584">
        <f>'Marks Entry'!CH60</f>
        <v>0</v>
      </c>
      <c r="CL58" s="587">
        <f>'Marks Entry'!CI60</f>
        <v>0</v>
      </c>
      <c r="CM58" s="593">
        <f>'Marks Entry'!CJ60</f>
        <v>0</v>
      </c>
      <c r="CN58" s="589">
        <f>'Marks Entry'!CK60</f>
        <v>0</v>
      </c>
      <c r="CO58" s="589" t="str">
        <f>'Marks Entry'!CL60</f>
        <v>E</v>
      </c>
      <c r="CP58" s="590" t="str">
        <f>'Marks Entry'!CM60</f>
        <v>E</v>
      </c>
      <c r="CQ58" s="583">
        <f>'Marks Entry'!CN60</f>
        <v>0</v>
      </c>
      <c r="CR58" s="584">
        <f>'Marks Entry'!CO60</f>
        <v>0</v>
      </c>
      <c r="CS58" s="585">
        <f>'Marks Entry'!CP60</f>
        <v>0</v>
      </c>
      <c r="CT58" s="584">
        <f>'Marks Entry'!CQ60</f>
        <v>0</v>
      </c>
      <c r="CU58" s="584">
        <f>'Marks Entry'!CR60</f>
        <v>0</v>
      </c>
      <c r="CV58" s="586">
        <f>'Marks Entry'!CS60</f>
        <v>0</v>
      </c>
      <c r="CW58" s="584">
        <f>'Marks Entry'!CT60</f>
        <v>0</v>
      </c>
      <c r="CX58" s="584">
        <f>'Marks Entry'!CU60</f>
        <v>0</v>
      </c>
      <c r="CY58" s="586">
        <f>'Marks Entry'!CV60</f>
        <v>0</v>
      </c>
      <c r="CZ58" s="587">
        <f>'Marks Entry'!CW60</f>
        <v>0</v>
      </c>
      <c r="DA58" s="584">
        <f>'Marks Entry'!CX60</f>
        <v>0</v>
      </c>
      <c r="DB58" s="584">
        <f>'Marks Entry'!CY60</f>
        <v>0</v>
      </c>
      <c r="DC58" s="587">
        <f>'Marks Entry'!CZ60</f>
        <v>0</v>
      </c>
      <c r="DD58" s="588">
        <f t="shared" si="4"/>
        <v>0</v>
      </c>
      <c r="DE58" s="584">
        <f>'Marks Entry'!DA60</f>
        <v>0</v>
      </c>
      <c r="DF58" s="584">
        <f>'Marks Entry'!DB60</f>
        <v>0</v>
      </c>
      <c r="DG58" s="587">
        <f>'Marks Entry'!DC60</f>
        <v>0</v>
      </c>
      <c r="DH58" s="593">
        <f>'Marks Entry'!DD60</f>
        <v>0</v>
      </c>
      <c r="DI58" s="589">
        <f>'Marks Entry'!DE60</f>
        <v>0</v>
      </c>
      <c r="DJ58" s="589" t="str">
        <f>'Marks Entry'!DF60</f>
        <v>E</v>
      </c>
      <c r="DK58" s="590" t="str">
        <f>'Marks Entry'!DG60</f>
        <v>E</v>
      </c>
      <c r="DL58" s="583">
        <f>'Marks Entry'!DH60</f>
        <v>0</v>
      </c>
      <c r="DM58" s="584">
        <f>'Marks Entry'!DI60</f>
        <v>0</v>
      </c>
      <c r="DN58" s="585">
        <f>'Marks Entry'!DJ60</f>
        <v>0</v>
      </c>
      <c r="DO58" s="584">
        <f>'Marks Entry'!DK60</f>
        <v>0</v>
      </c>
      <c r="DP58" s="584">
        <f>'Marks Entry'!DL60</f>
        <v>0</v>
      </c>
      <c r="DQ58" s="586">
        <f>'Marks Entry'!DM60</f>
        <v>0</v>
      </c>
      <c r="DR58" s="584">
        <f>'Marks Entry'!DN60</f>
        <v>0</v>
      </c>
      <c r="DS58" s="584">
        <f>'Marks Entry'!DO60</f>
        <v>0</v>
      </c>
      <c r="DT58" s="586">
        <f>'Marks Entry'!DP60</f>
        <v>0</v>
      </c>
      <c r="DU58" s="587">
        <f>'Marks Entry'!DQ60</f>
        <v>0</v>
      </c>
      <c r="DV58" s="584">
        <f>'Marks Entry'!DR60</f>
        <v>0</v>
      </c>
      <c r="DW58" s="584">
        <f>'Marks Entry'!DS60</f>
        <v>0</v>
      </c>
      <c r="DX58" s="587">
        <f>'Marks Entry'!DT60</f>
        <v>0</v>
      </c>
      <c r="DY58" s="588">
        <f t="shared" si="5"/>
        <v>0</v>
      </c>
      <c r="DZ58" s="584">
        <f>'Marks Entry'!DU60</f>
        <v>0</v>
      </c>
      <c r="EA58" s="584">
        <f>'Marks Entry'!DV60</f>
        <v>0</v>
      </c>
      <c r="EB58" s="587">
        <f>'Marks Entry'!DW60</f>
        <v>0</v>
      </c>
      <c r="EC58" s="593">
        <f>'Marks Entry'!DX60</f>
        <v>0</v>
      </c>
      <c r="ED58" s="589">
        <f>'Marks Entry'!DY60</f>
        <v>0</v>
      </c>
      <c r="EE58" s="589" t="str">
        <f>'Marks Entry'!DZ60</f>
        <v>E</v>
      </c>
      <c r="EF58" s="590" t="str">
        <f>'Marks Entry'!EA60</f>
        <v>E</v>
      </c>
      <c r="EG58" s="583">
        <f>'Marks Entry'!EB60</f>
        <v>0</v>
      </c>
      <c r="EH58" s="584">
        <f>'Marks Entry'!EC60</f>
        <v>0</v>
      </c>
      <c r="EI58" s="584">
        <f>'Marks Entry'!ED60</f>
        <v>0</v>
      </c>
      <c r="EJ58" s="584">
        <f>'Marks Entry'!EE60</f>
        <v>0</v>
      </c>
      <c r="EK58" s="584">
        <f>'Marks Entry'!EF60</f>
        <v>0</v>
      </c>
      <c r="EL58" s="591">
        <f>'Marks Entry'!EG60</f>
        <v>0</v>
      </c>
      <c r="EM58" s="592" t="str">
        <f>'Marks Entry'!EJ60</f>
        <v>E</v>
      </c>
      <c r="EN58" s="583">
        <f>'Marks Entry'!EK60</f>
        <v>0</v>
      </c>
      <c r="EO58" s="584">
        <f>'Marks Entry'!EL60</f>
        <v>0</v>
      </c>
      <c r="EP58" s="584">
        <f>'Marks Entry'!EM60</f>
        <v>0</v>
      </c>
      <c r="EQ58" s="584">
        <f>'Marks Entry'!EN60</f>
        <v>0</v>
      </c>
      <c r="ER58" s="584">
        <f>'Marks Entry'!EO60</f>
        <v>0</v>
      </c>
      <c r="ES58" s="587">
        <f>'Marks Entry'!EP60</f>
        <v>0</v>
      </c>
      <c r="ET58" s="592" t="str">
        <f>'Marks Entry'!ES60</f>
        <v>E</v>
      </c>
      <c r="EU58" s="583">
        <f>'Marks Entry'!ET60</f>
        <v>0</v>
      </c>
      <c r="EV58" s="584">
        <f>'Marks Entry'!EU60</f>
        <v>0</v>
      </c>
      <c r="EW58" s="584">
        <f>'Marks Entry'!EV60</f>
        <v>0</v>
      </c>
      <c r="EX58" s="584">
        <f>'Marks Entry'!EW60</f>
        <v>0</v>
      </c>
      <c r="EY58" s="584">
        <f>'Marks Entry'!EX60</f>
        <v>0</v>
      </c>
      <c r="EZ58" s="587">
        <f>'Marks Entry'!EY60</f>
        <v>0</v>
      </c>
      <c r="FA58" s="592" t="str">
        <f>'Marks Entry'!FB60</f>
        <v>E</v>
      </c>
      <c r="FB58" s="222">
        <f>'Marks Entry'!FC60</f>
        <v>0</v>
      </c>
      <c r="FC58" s="223">
        <f>'Marks Entry'!FD60</f>
        <v>0</v>
      </c>
      <c r="FD58" s="224" t="str">
        <f>'Marks Entry'!FE60</f>
        <v/>
      </c>
      <c r="FE58" s="222">
        <f>'Marks Entry'!FF60</f>
        <v>1200</v>
      </c>
      <c r="FF58" s="223">
        <f>'Marks Entry'!FG60</f>
        <v>0</v>
      </c>
      <c r="FG58" s="225">
        <f>'Marks Entry'!FH60</f>
        <v>0</v>
      </c>
      <c r="FH58" s="223" t="str">
        <f>IF(OR('Marks Entry'!FI60="First",'Marks Entry'!FI60="Second",'Marks Entry'!FI60="Third"),'Marks Entry'!FI60,"")</f>
        <v/>
      </c>
      <c r="FI58" s="223" t="str">
        <f>'Marks Entry'!FJ60</f>
        <v/>
      </c>
      <c r="FJ58" s="540" t="str">
        <f>'Marks Entry'!FK60</f>
        <v>PROMOTED</v>
      </c>
      <c r="FK58" s="113" t="str">
        <f>'Marks Entry'!FL60</f>
        <v/>
      </c>
      <c r="FL58" s="115" t="str">
        <f>'Marks Entry'!FM60</f>
        <v/>
      </c>
      <c r="FM58" s="116" t="str">
        <f>'Marks Entry'!FO60</f>
        <v>E</v>
      </c>
      <c r="FN58" s="1426"/>
      <c r="FO58" s="563">
        <f t="shared" si="6"/>
        <v>0</v>
      </c>
      <c r="FP58" s="673">
        <f t="shared" si="7"/>
        <v>0</v>
      </c>
      <c r="FQ58" s="673">
        <f t="shared" si="8"/>
        <v>0</v>
      </c>
      <c r="FR58" s="668"/>
      <c r="FS58" s="570">
        <f t="shared" si="9"/>
        <v>0</v>
      </c>
      <c r="FT58" s="681">
        <f t="shared" si="10"/>
        <v>0</v>
      </c>
      <c r="FU58" s="681">
        <f t="shared" si="11"/>
        <v>0</v>
      </c>
      <c r="FV58" s="682"/>
      <c r="FW58" s="563">
        <f t="shared" si="12"/>
        <v>0</v>
      </c>
      <c r="FX58" s="673">
        <f t="shared" si="13"/>
        <v>0</v>
      </c>
      <c r="FY58" s="673">
        <f t="shared" si="14"/>
        <v>0</v>
      </c>
      <c r="FZ58" s="668"/>
      <c r="GA58" s="570">
        <f t="shared" si="15"/>
        <v>0</v>
      </c>
      <c r="GB58" s="681">
        <f t="shared" si="16"/>
        <v>0</v>
      </c>
      <c r="GC58" s="681">
        <f t="shared" si="17"/>
        <v>0</v>
      </c>
      <c r="GD58" s="682"/>
      <c r="GE58" s="563">
        <f t="shared" si="18"/>
        <v>0</v>
      </c>
      <c r="GF58" s="673">
        <f t="shared" si="19"/>
        <v>0</v>
      </c>
      <c r="GG58" s="673">
        <f t="shared" si="20"/>
        <v>0</v>
      </c>
      <c r="GH58" s="668"/>
      <c r="GI58" s="570">
        <f t="shared" si="21"/>
        <v>0</v>
      </c>
      <c r="GJ58" s="681">
        <f t="shared" si="22"/>
        <v>0</v>
      </c>
      <c r="GK58" s="681">
        <f t="shared" si="23"/>
        <v>0</v>
      </c>
      <c r="GL58" s="682"/>
      <c r="GM58" s="563">
        <f t="shared" si="24"/>
        <v>0</v>
      </c>
      <c r="GN58" s="564" t="str">
        <f t="shared" si="24"/>
        <v>E</v>
      </c>
      <c r="GO58" s="570">
        <f t="shared" si="25"/>
        <v>0</v>
      </c>
      <c r="GP58" s="571" t="str">
        <f t="shared" si="25"/>
        <v>E</v>
      </c>
      <c r="GQ58" s="563">
        <f t="shared" si="26"/>
        <v>0</v>
      </c>
      <c r="GR58" s="572" t="str">
        <f t="shared" si="26"/>
        <v>E</v>
      </c>
      <c r="GS58" s="1426"/>
    </row>
    <row r="59" spans="1:201" s="117" customFormat="1" ht="17.25" customHeight="1">
      <c r="A59" s="1427"/>
      <c r="B59" s="112">
        <f t="shared" si="27"/>
        <v>53</v>
      </c>
      <c r="C59" s="113">
        <f>'Marks Entry'!D61</f>
        <v>0</v>
      </c>
      <c r="D59" s="113">
        <f>'Marks Entry'!E61</f>
        <v>0</v>
      </c>
      <c r="E59" s="113">
        <f>'Marks Entry'!F61</f>
        <v>0</v>
      </c>
      <c r="F59" s="113">
        <f>'Marks Entry'!G61</f>
        <v>953</v>
      </c>
      <c r="G59" s="113">
        <f>'Marks Entry'!H61</f>
        <v>0</v>
      </c>
      <c r="H59" s="113">
        <f>'Marks Entry'!I61</f>
        <v>0</v>
      </c>
      <c r="I59" s="113">
        <f>'Marks Entry'!J61</f>
        <v>0</v>
      </c>
      <c r="J59" s="114">
        <f>'Marks Entry'!K61</f>
        <v>0</v>
      </c>
      <c r="K59" s="583">
        <f>'Marks Entry'!L61</f>
        <v>0</v>
      </c>
      <c r="L59" s="584">
        <f>'Marks Entry'!M61</f>
        <v>0</v>
      </c>
      <c r="M59" s="585">
        <f>'Marks Entry'!N61</f>
        <v>0</v>
      </c>
      <c r="N59" s="584">
        <f>'Marks Entry'!O61</f>
        <v>0</v>
      </c>
      <c r="O59" s="584">
        <f>'Marks Entry'!P61</f>
        <v>0</v>
      </c>
      <c r="P59" s="586">
        <f>'Marks Entry'!Q61</f>
        <v>0</v>
      </c>
      <c r="Q59" s="584">
        <f>'Marks Entry'!R61</f>
        <v>0</v>
      </c>
      <c r="R59" s="584">
        <f>'Marks Entry'!S61</f>
        <v>0</v>
      </c>
      <c r="S59" s="586">
        <f>'Marks Entry'!T61</f>
        <v>0</v>
      </c>
      <c r="T59" s="587">
        <f>'Marks Entry'!U61</f>
        <v>0</v>
      </c>
      <c r="U59" s="584">
        <f>'Marks Entry'!V61</f>
        <v>0</v>
      </c>
      <c r="V59" s="584">
        <f>'Marks Entry'!W61</f>
        <v>0</v>
      </c>
      <c r="W59" s="587">
        <f>'Marks Entry'!X61</f>
        <v>0</v>
      </c>
      <c r="X59" s="588">
        <f t="shared" si="0"/>
        <v>0</v>
      </c>
      <c r="Y59" s="584">
        <f>'Marks Entry'!Y61</f>
        <v>0</v>
      </c>
      <c r="Z59" s="584">
        <f>'Marks Entry'!Z61</f>
        <v>0</v>
      </c>
      <c r="AA59" s="587">
        <f>'Marks Entry'!AA61</f>
        <v>0</v>
      </c>
      <c r="AB59" s="593">
        <f>'Marks Entry'!AB61</f>
        <v>0</v>
      </c>
      <c r="AC59" s="589">
        <f>'Marks Entry'!AC61</f>
        <v>0</v>
      </c>
      <c r="AD59" s="589" t="str">
        <f>'Marks Entry'!AD61</f>
        <v>E</v>
      </c>
      <c r="AE59" s="590" t="str">
        <f>'Marks Entry'!AE61</f>
        <v>E</v>
      </c>
      <c r="AF59" s="583">
        <f>'Marks Entry'!AF61</f>
        <v>0</v>
      </c>
      <c r="AG59" s="584">
        <f>'Marks Entry'!AG61</f>
        <v>0</v>
      </c>
      <c r="AH59" s="585">
        <f>'Marks Entry'!AH61</f>
        <v>0</v>
      </c>
      <c r="AI59" s="584">
        <f>'Marks Entry'!AI61</f>
        <v>0</v>
      </c>
      <c r="AJ59" s="584">
        <f>'Marks Entry'!AJ61</f>
        <v>0</v>
      </c>
      <c r="AK59" s="586">
        <f>'Marks Entry'!AK61</f>
        <v>0</v>
      </c>
      <c r="AL59" s="584">
        <f>'Marks Entry'!AL61</f>
        <v>0</v>
      </c>
      <c r="AM59" s="584">
        <f>'Marks Entry'!AM61</f>
        <v>0</v>
      </c>
      <c r="AN59" s="586">
        <f>'Marks Entry'!AN61</f>
        <v>0</v>
      </c>
      <c r="AO59" s="587">
        <f>'Marks Entry'!AO61</f>
        <v>0</v>
      </c>
      <c r="AP59" s="584">
        <f>'Marks Entry'!AP61</f>
        <v>0</v>
      </c>
      <c r="AQ59" s="584">
        <f>'Marks Entry'!AQ61</f>
        <v>0</v>
      </c>
      <c r="AR59" s="587">
        <f>'Marks Entry'!AR61</f>
        <v>0</v>
      </c>
      <c r="AS59" s="588">
        <f t="shared" si="1"/>
        <v>0</v>
      </c>
      <c r="AT59" s="584">
        <f>'Marks Entry'!AS61</f>
        <v>0</v>
      </c>
      <c r="AU59" s="584">
        <f>'Marks Entry'!AT61</f>
        <v>0</v>
      </c>
      <c r="AV59" s="587">
        <f>'Marks Entry'!AU61</f>
        <v>0</v>
      </c>
      <c r="AW59" s="593">
        <f>'Marks Entry'!AV61</f>
        <v>0</v>
      </c>
      <c r="AX59" s="589">
        <f>'Marks Entry'!AW61</f>
        <v>0</v>
      </c>
      <c r="AY59" s="589" t="str">
        <f>'Marks Entry'!AX61</f>
        <v>E</v>
      </c>
      <c r="AZ59" s="590" t="str">
        <f>'Marks Entry'!AY61</f>
        <v>E</v>
      </c>
      <c r="BA59" s="583">
        <f>'Marks Entry'!AZ61</f>
        <v>0</v>
      </c>
      <c r="BB59" s="584">
        <f>'Marks Entry'!BA61</f>
        <v>0</v>
      </c>
      <c r="BC59" s="585">
        <f>'Marks Entry'!BB61</f>
        <v>0</v>
      </c>
      <c r="BD59" s="584">
        <f>'Marks Entry'!BC61</f>
        <v>0</v>
      </c>
      <c r="BE59" s="584">
        <f>'Marks Entry'!BD61</f>
        <v>0</v>
      </c>
      <c r="BF59" s="586">
        <f>'Marks Entry'!BE61</f>
        <v>0</v>
      </c>
      <c r="BG59" s="584">
        <f>'Marks Entry'!BF61</f>
        <v>0</v>
      </c>
      <c r="BH59" s="584">
        <f>'Marks Entry'!BG61</f>
        <v>0</v>
      </c>
      <c r="BI59" s="586">
        <f>'Marks Entry'!BH61</f>
        <v>0</v>
      </c>
      <c r="BJ59" s="587">
        <f>'Marks Entry'!BI61</f>
        <v>0</v>
      </c>
      <c r="BK59" s="584">
        <f>'Marks Entry'!BJ61</f>
        <v>0</v>
      </c>
      <c r="BL59" s="584">
        <f>'Marks Entry'!BK61</f>
        <v>0</v>
      </c>
      <c r="BM59" s="587">
        <f>'Marks Entry'!BL61</f>
        <v>0</v>
      </c>
      <c r="BN59" s="588">
        <f t="shared" si="2"/>
        <v>0</v>
      </c>
      <c r="BO59" s="584">
        <f>'Marks Entry'!BM61</f>
        <v>0</v>
      </c>
      <c r="BP59" s="584">
        <f>'Marks Entry'!BN61</f>
        <v>0</v>
      </c>
      <c r="BQ59" s="587">
        <f>'Marks Entry'!BO61</f>
        <v>0</v>
      </c>
      <c r="BR59" s="593">
        <f>'Marks Entry'!BP61</f>
        <v>0</v>
      </c>
      <c r="BS59" s="589">
        <f>'Marks Entry'!BQ61</f>
        <v>0</v>
      </c>
      <c r="BT59" s="589" t="str">
        <f>'Marks Entry'!BR61</f>
        <v>E</v>
      </c>
      <c r="BU59" s="590" t="str">
        <f>'Marks Entry'!BS61</f>
        <v>E</v>
      </c>
      <c r="BV59" s="583">
        <f>'Marks Entry'!BT61</f>
        <v>0</v>
      </c>
      <c r="BW59" s="584">
        <f>'Marks Entry'!BU61</f>
        <v>0</v>
      </c>
      <c r="BX59" s="585">
        <f>'Marks Entry'!BV61</f>
        <v>0</v>
      </c>
      <c r="BY59" s="584">
        <f>'Marks Entry'!BW61</f>
        <v>0</v>
      </c>
      <c r="BZ59" s="584">
        <f>'Marks Entry'!BX61</f>
        <v>0</v>
      </c>
      <c r="CA59" s="586">
        <f>'Marks Entry'!BY61</f>
        <v>0</v>
      </c>
      <c r="CB59" s="584">
        <f>'Marks Entry'!BZ61</f>
        <v>0</v>
      </c>
      <c r="CC59" s="584">
        <f>'Marks Entry'!CA61</f>
        <v>0</v>
      </c>
      <c r="CD59" s="586">
        <f>'Marks Entry'!CB61</f>
        <v>0</v>
      </c>
      <c r="CE59" s="587">
        <f>'Marks Entry'!CC61</f>
        <v>0</v>
      </c>
      <c r="CF59" s="584">
        <f>'Marks Entry'!CD61</f>
        <v>0</v>
      </c>
      <c r="CG59" s="584">
        <f>'Marks Entry'!CE61</f>
        <v>0</v>
      </c>
      <c r="CH59" s="587">
        <f>'Marks Entry'!CF61</f>
        <v>0</v>
      </c>
      <c r="CI59" s="588">
        <f t="shared" si="3"/>
        <v>0</v>
      </c>
      <c r="CJ59" s="584">
        <f>'Marks Entry'!CG61</f>
        <v>0</v>
      </c>
      <c r="CK59" s="584">
        <f>'Marks Entry'!CH61</f>
        <v>0</v>
      </c>
      <c r="CL59" s="587">
        <f>'Marks Entry'!CI61</f>
        <v>0</v>
      </c>
      <c r="CM59" s="593">
        <f>'Marks Entry'!CJ61</f>
        <v>0</v>
      </c>
      <c r="CN59" s="589">
        <f>'Marks Entry'!CK61</f>
        <v>0</v>
      </c>
      <c r="CO59" s="589" t="str">
        <f>'Marks Entry'!CL61</f>
        <v>E</v>
      </c>
      <c r="CP59" s="590" t="str">
        <f>'Marks Entry'!CM61</f>
        <v>E</v>
      </c>
      <c r="CQ59" s="583">
        <f>'Marks Entry'!CN61</f>
        <v>0</v>
      </c>
      <c r="CR59" s="584">
        <f>'Marks Entry'!CO61</f>
        <v>0</v>
      </c>
      <c r="CS59" s="585">
        <f>'Marks Entry'!CP61</f>
        <v>0</v>
      </c>
      <c r="CT59" s="584">
        <f>'Marks Entry'!CQ61</f>
        <v>0</v>
      </c>
      <c r="CU59" s="584">
        <f>'Marks Entry'!CR61</f>
        <v>0</v>
      </c>
      <c r="CV59" s="586">
        <f>'Marks Entry'!CS61</f>
        <v>0</v>
      </c>
      <c r="CW59" s="584">
        <f>'Marks Entry'!CT61</f>
        <v>0</v>
      </c>
      <c r="CX59" s="584">
        <f>'Marks Entry'!CU61</f>
        <v>0</v>
      </c>
      <c r="CY59" s="586">
        <f>'Marks Entry'!CV61</f>
        <v>0</v>
      </c>
      <c r="CZ59" s="587">
        <f>'Marks Entry'!CW61</f>
        <v>0</v>
      </c>
      <c r="DA59" s="584">
        <f>'Marks Entry'!CX61</f>
        <v>0</v>
      </c>
      <c r="DB59" s="584">
        <f>'Marks Entry'!CY61</f>
        <v>0</v>
      </c>
      <c r="DC59" s="587">
        <f>'Marks Entry'!CZ61</f>
        <v>0</v>
      </c>
      <c r="DD59" s="588">
        <f t="shared" si="4"/>
        <v>0</v>
      </c>
      <c r="DE59" s="584">
        <f>'Marks Entry'!DA61</f>
        <v>0</v>
      </c>
      <c r="DF59" s="584">
        <f>'Marks Entry'!DB61</f>
        <v>0</v>
      </c>
      <c r="DG59" s="587">
        <f>'Marks Entry'!DC61</f>
        <v>0</v>
      </c>
      <c r="DH59" s="593">
        <f>'Marks Entry'!DD61</f>
        <v>0</v>
      </c>
      <c r="DI59" s="589">
        <f>'Marks Entry'!DE61</f>
        <v>0</v>
      </c>
      <c r="DJ59" s="589" t="str">
        <f>'Marks Entry'!DF61</f>
        <v>E</v>
      </c>
      <c r="DK59" s="590" t="str">
        <f>'Marks Entry'!DG61</f>
        <v>E</v>
      </c>
      <c r="DL59" s="583">
        <f>'Marks Entry'!DH61</f>
        <v>0</v>
      </c>
      <c r="DM59" s="584">
        <f>'Marks Entry'!DI61</f>
        <v>0</v>
      </c>
      <c r="DN59" s="585">
        <f>'Marks Entry'!DJ61</f>
        <v>0</v>
      </c>
      <c r="DO59" s="584">
        <f>'Marks Entry'!DK61</f>
        <v>0</v>
      </c>
      <c r="DP59" s="584">
        <f>'Marks Entry'!DL61</f>
        <v>0</v>
      </c>
      <c r="DQ59" s="586">
        <f>'Marks Entry'!DM61</f>
        <v>0</v>
      </c>
      <c r="DR59" s="584">
        <f>'Marks Entry'!DN61</f>
        <v>0</v>
      </c>
      <c r="DS59" s="584">
        <f>'Marks Entry'!DO61</f>
        <v>0</v>
      </c>
      <c r="DT59" s="586">
        <f>'Marks Entry'!DP61</f>
        <v>0</v>
      </c>
      <c r="DU59" s="587">
        <f>'Marks Entry'!DQ61</f>
        <v>0</v>
      </c>
      <c r="DV59" s="584">
        <f>'Marks Entry'!DR61</f>
        <v>0</v>
      </c>
      <c r="DW59" s="584">
        <f>'Marks Entry'!DS61</f>
        <v>0</v>
      </c>
      <c r="DX59" s="587">
        <f>'Marks Entry'!DT61</f>
        <v>0</v>
      </c>
      <c r="DY59" s="588">
        <f t="shared" si="5"/>
        <v>0</v>
      </c>
      <c r="DZ59" s="584">
        <f>'Marks Entry'!DU61</f>
        <v>0</v>
      </c>
      <c r="EA59" s="584">
        <f>'Marks Entry'!DV61</f>
        <v>0</v>
      </c>
      <c r="EB59" s="587">
        <f>'Marks Entry'!DW61</f>
        <v>0</v>
      </c>
      <c r="EC59" s="593">
        <f>'Marks Entry'!DX61</f>
        <v>0</v>
      </c>
      <c r="ED59" s="589">
        <f>'Marks Entry'!DY61</f>
        <v>0</v>
      </c>
      <c r="EE59" s="589" t="str">
        <f>'Marks Entry'!DZ61</f>
        <v>E</v>
      </c>
      <c r="EF59" s="590" t="str">
        <f>'Marks Entry'!EA61</f>
        <v>E</v>
      </c>
      <c r="EG59" s="583">
        <f>'Marks Entry'!EB61</f>
        <v>0</v>
      </c>
      <c r="EH59" s="584">
        <f>'Marks Entry'!EC61</f>
        <v>0</v>
      </c>
      <c r="EI59" s="584">
        <f>'Marks Entry'!ED61</f>
        <v>0</v>
      </c>
      <c r="EJ59" s="584">
        <f>'Marks Entry'!EE61</f>
        <v>0</v>
      </c>
      <c r="EK59" s="584">
        <f>'Marks Entry'!EF61</f>
        <v>0</v>
      </c>
      <c r="EL59" s="591">
        <f>'Marks Entry'!EG61</f>
        <v>0</v>
      </c>
      <c r="EM59" s="592" t="str">
        <f>'Marks Entry'!EJ61</f>
        <v>E</v>
      </c>
      <c r="EN59" s="583">
        <f>'Marks Entry'!EK61</f>
        <v>0</v>
      </c>
      <c r="EO59" s="584">
        <f>'Marks Entry'!EL61</f>
        <v>0</v>
      </c>
      <c r="EP59" s="584">
        <f>'Marks Entry'!EM61</f>
        <v>0</v>
      </c>
      <c r="EQ59" s="584">
        <f>'Marks Entry'!EN61</f>
        <v>0</v>
      </c>
      <c r="ER59" s="584">
        <f>'Marks Entry'!EO61</f>
        <v>0</v>
      </c>
      <c r="ES59" s="587">
        <f>'Marks Entry'!EP61</f>
        <v>0</v>
      </c>
      <c r="ET59" s="592" t="str">
        <f>'Marks Entry'!ES61</f>
        <v>E</v>
      </c>
      <c r="EU59" s="583">
        <f>'Marks Entry'!ET61</f>
        <v>0</v>
      </c>
      <c r="EV59" s="584">
        <f>'Marks Entry'!EU61</f>
        <v>0</v>
      </c>
      <c r="EW59" s="584">
        <f>'Marks Entry'!EV61</f>
        <v>0</v>
      </c>
      <c r="EX59" s="584">
        <f>'Marks Entry'!EW61</f>
        <v>0</v>
      </c>
      <c r="EY59" s="584">
        <f>'Marks Entry'!EX61</f>
        <v>0</v>
      </c>
      <c r="EZ59" s="587">
        <f>'Marks Entry'!EY61</f>
        <v>0</v>
      </c>
      <c r="FA59" s="592" t="str">
        <f>'Marks Entry'!FB61</f>
        <v>E</v>
      </c>
      <c r="FB59" s="222">
        <f>'Marks Entry'!FC61</f>
        <v>0</v>
      </c>
      <c r="FC59" s="223">
        <f>'Marks Entry'!FD61</f>
        <v>0</v>
      </c>
      <c r="FD59" s="224" t="str">
        <f>'Marks Entry'!FE61</f>
        <v/>
      </c>
      <c r="FE59" s="222">
        <f>'Marks Entry'!FF61</f>
        <v>1200</v>
      </c>
      <c r="FF59" s="223">
        <f>'Marks Entry'!FG61</f>
        <v>0</v>
      </c>
      <c r="FG59" s="225">
        <f>'Marks Entry'!FH61</f>
        <v>0</v>
      </c>
      <c r="FH59" s="223" t="str">
        <f>IF(OR('Marks Entry'!FI61="First",'Marks Entry'!FI61="Second",'Marks Entry'!FI61="Third"),'Marks Entry'!FI61,"")</f>
        <v/>
      </c>
      <c r="FI59" s="223" t="str">
        <f>'Marks Entry'!FJ61</f>
        <v/>
      </c>
      <c r="FJ59" s="540" t="str">
        <f>'Marks Entry'!FK61</f>
        <v>PROMOTED</v>
      </c>
      <c r="FK59" s="113" t="str">
        <f>'Marks Entry'!FL61</f>
        <v/>
      </c>
      <c r="FL59" s="115" t="str">
        <f>'Marks Entry'!FM61</f>
        <v/>
      </c>
      <c r="FM59" s="116" t="str">
        <f>'Marks Entry'!FO61</f>
        <v>E</v>
      </c>
      <c r="FN59" s="1426"/>
      <c r="FO59" s="563">
        <f t="shared" si="6"/>
        <v>0</v>
      </c>
      <c r="FP59" s="673">
        <f t="shared" si="7"/>
        <v>0</v>
      </c>
      <c r="FQ59" s="673">
        <f t="shared" si="8"/>
        <v>0</v>
      </c>
      <c r="FR59" s="668"/>
      <c r="FS59" s="570">
        <f t="shared" si="9"/>
        <v>0</v>
      </c>
      <c r="FT59" s="681">
        <f t="shared" si="10"/>
        <v>0</v>
      </c>
      <c r="FU59" s="681">
        <f t="shared" si="11"/>
        <v>0</v>
      </c>
      <c r="FV59" s="682"/>
      <c r="FW59" s="563">
        <f t="shared" si="12"/>
        <v>0</v>
      </c>
      <c r="FX59" s="673">
        <f t="shared" si="13"/>
        <v>0</v>
      </c>
      <c r="FY59" s="673">
        <f t="shared" si="14"/>
        <v>0</v>
      </c>
      <c r="FZ59" s="668"/>
      <c r="GA59" s="570">
        <f t="shared" si="15"/>
        <v>0</v>
      </c>
      <c r="GB59" s="681">
        <f t="shared" si="16"/>
        <v>0</v>
      </c>
      <c r="GC59" s="681">
        <f t="shared" si="17"/>
        <v>0</v>
      </c>
      <c r="GD59" s="682"/>
      <c r="GE59" s="563">
        <f t="shared" si="18"/>
        <v>0</v>
      </c>
      <c r="GF59" s="673">
        <f t="shared" si="19"/>
        <v>0</v>
      </c>
      <c r="GG59" s="673">
        <f t="shared" si="20"/>
        <v>0</v>
      </c>
      <c r="GH59" s="668"/>
      <c r="GI59" s="570">
        <f t="shared" si="21"/>
        <v>0</v>
      </c>
      <c r="GJ59" s="681">
        <f t="shared" si="22"/>
        <v>0</v>
      </c>
      <c r="GK59" s="681">
        <f t="shared" si="23"/>
        <v>0</v>
      </c>
      <c r="GL59" s="682"/>
      <c r="GM59" s="563">
        <f t="shared" si="24"/>
        <v>0</v>
      </c>
      <c r="GN59" s="564" t="str">
        <f t="shared" si="24"/>
        <v>E</v>
      </c>
      <c r="GO59" s="570">
        <f t="shared" si="25"/>
        <v>0</v>
      </c>
      <c r="GP59" s="571" t="str">
        <f t="shared" si="25"/>
        <v>E</v>
      </c>
      <c r="GQ59" s="563">
        <f t="shared" si="26"/>
        <v>0</v>
      </c>
      <c r="GR59" s="572" t="str">
        <f t="shared" si="26"/>
        <v>E</v>
      </c>
      <c r="GS59" s="1426"/>
    </row>
    <row r="60" spans="1:201" s="117" customFormat="1" ht="17.25" customHeight="1">
      <c r="A60" s="1427"/>
      <c r="B60" s="112">
        <f t="shared" si="27"/>
        <v>54</v>
      </c>
      <c r="C60" s="113">
        <f>'Marks Entry'!D62</f>
        <v>0</v>
      </c>
      <c r="D60" s="113">
        <f>'Marks Entry'!E62</f>
        <v>0</v>
      </c>
      <c r="E60" s="113">
        <f>'Marks Entry'!F62</f>
        <v>0</v>
      </c>
      <c r="F60" s="113">
        <f>'Marks Entry'!G62</f>
        <v>954</v>
      </c>
      <c r="G60" s="113">
        <f>'Marks Entry'!H62</f>
        <v>0</v>
      </c>
      <c r="H60" s="113">
        <f>'Marks Entry'!I62</f>
        <v>0</v>
      </c>
      <c r="I60" s="113">
        <f>'Marks Entry'!J62</f>
        <v>0</v>
      </c>
      <c r="J60" s="114">
        <f>'Marks Entry'!K62</f>
        <v>0</v>
      </c>
      <c r="K60" s="583">
        <f>'Marks Entry'!L62</f>
        <v>0</v>
      </c>
      <c r="L60" s="584">
        <f>'Marks Entry'!M62</f>
        <v>0</v>
      </c>
      <c r="M60" s="585">
        <f>'Marks Entry'!N62</f>
        <v>0</v>
      </c>
      <c r="N60" s="584">
        <f>'Marks Entry'!O62</f>
        <v>0</v>
      </c>
      <c r="O60" s="584">
        <f>'Marks Entry'!P62</f>
        <v>0</v>
      </c>
      <c r="P60" s="586">
        <f>'Marks Entry'!Q62</f>
        <v>0</v>
      </c>
      <c r="Q60" s="584">
        <f>'Marks Entry'!R62</f>
        <v>0</v>
      </c>
      <c r="R60" s="584">
        <f>'Marks Entry'!S62</f>
        <v>0</v>
      </c>
      <c r="S60" s="586">
        <f>'Marks Entry'!T62</f>
        <v>0</v>
      </c>
      <c r="T60" s="587">
        <f>'Marks Entry'!U62</f>
        <v>0</v>
      </c>
      <c r="U60" s="584">
        <f>'Marks Entry'!V62</f>
        <v>0</v>
      </c>
      <c r="V60" s="584">
        <f>'Marks Entry'!W62</f>
        <v>0</v>
      </c>
      <c r="W60" s="587">
        <f>'Marks Entry'!X62</f>
        <v>0</v>
      </c>
      <c r="X60" s="588">
        <f t="shared" si="0"/>
        <v>0</v>
      </c>
      <c r="Y60" s="584">
        <f>'Marks Entry'!Y62</f>
        <v>0</v>
      </c>
      <c r="Z60" s="584">
        <f>'Marks Entry'!Z62</f>
        <v>0</v>
      </c>
      <c r="AA60" s="587">
        <f>'Marks Entry'!AA62</f>
        <v>0</v>
      </c>
      <c r="AB60" s="593">
        <f>'Marks Entry'!AB62</f>
        <v>0</v>
      </c>
      <c r="AC60" s="589">
        <f>'Marks Entry'!AC62</f>
        <v>0</v>
      </c>
      <c r="AD60" s="589" t="str">
        <f>'Marks Entry'!AD62</f>
        <v>E</v>
      </c>
      <c r="AE60" s="590" t="str">
        <f>'Marks Entry'!AE62</f>
        <v>E</v>
      </c>
      <c r="AF60" s="583">
        <f>'Marks Entry'!AF62</f>
        <v>0</v>
      </c>
      <c r="AG60" s="584">
        <f>'Marks Entry'!AG62</f>
        <v>0</v>
      </c>
      <c r="AH60" s="585">
        <f>'Marks Entry'!AH62</f>
        <v>0</v>
      </c>
      <c r="AI60" s="584">
        <f>'Marks Entry'!AI62</f>
        <v>0</v>
      </c>
      <c r="AJ60" s="584">
        <f>'Marks Entry'!AJ62</f>
        <v>0</v>
      </c>
      <c r="AK60" s="586">
        <f>'Marks Entry'!AK62</f>
        <v>0</v>
      </c>
      <c r="AL60" s="584">
        <f>'Marks Entry'!AL62</f>
        <v>0</v>
      </c>
      <c r="AM60" s="584">
        <f>'Marks Entry'!AM62</f>
        <v>0</v>
      </c>
      <c r="AN60" s="586">
        <f>'Marks Entry'!AN62</f>
        <v>0</v>
      </c>
      <c r="AO60" s="587">
        <f>'Marks Entry'!AO62</f>
        <v>0</v>
      </c>
      <c r="AP60" s="584">
        <f>'Marks Entry'!AP62</f>
        <v>0</v>
      </c>
      <c r="AQ60" s="584">
        <f>'Marks Entry'!AQ62</f>
        <v>0</v>
      </c>
      <c r="AR60" s="587">
        <f>'Marks Entry'!AR62</f>
        <v>0</v>
      </c>
      <c r="AS60" s="588">
        <f t="shared" si="1"/>
        <v>0</v>
      </c>
      <c r="AT60" s="584">
        <f>'Marks Entry'!AS62</f>
        <v>0</v>
      </c>
      <c r="AU60" s="584">
        <f>'Marks Entry'!AT62</f>
        <v>0</v>
      </c>
      <c r="AV60" s="587">
        <f>'Marks Entry'!AU62</f>
        <v>0</v>
      </c>
      <c r="AW60" s="593">
        <f>'Marks Entry'!AV62</f>
        <v>0</v>
      </c>
      <c r="AX60" s="589">
        <f>'Marks Entry'!AW62</f>
        <v>0</v>
      </c>
      <c r="AY60" s="589" t="str">
        <f>'Marks Entry'!AX62</f>
        <v>E</v>
      </c>
      <c r="AZ60" s="590" t="str">
        <f>'Marks Entry'!AY62</f>
        <v>E</v>
      </c>
      <c r="BA60" s="583">
        <f>'Marks Entry'!AZ62</f>
        <v>0</v>
      </c>
      <c r="BB60" s="584">
        <f>'Marks Entry'!BA62</f>
        <v>0</v>
      </c>
      <c r="BC60" s="585">
        <f>'Marks Entry'!BB62</f>
        <v>0</v>
      </c>
      <c r="BD60" s="584">
        <f>'Marks Entry'!BC62</f>
        <v>0</v>
      </c>
      <c r="BE60" s="584">
        <f>'Marks Entry'!BD62</f>
        <v>0</v>
      </c>
      <c r="BF60" s="586">
        <f>'Marks Entry'!BE62</f>
        <v>0</v>
      </c>
      <c r="BG60" s="584">
        <f>'Marks Entry'!BF62</f>
        <v>0</v>
      </c>
      <c r="BH60" s="584">
        <f>'Marks Entry'!BG62</f>
        <v>0</v>
      </c>
      <c r="BI60" s="586">
        <f>'Marks Entry'!BH62</f>
        <v>0</v>
      </c>
      <c r="BJ60" s="587">
        <f>'Marks Entry'!BI62</f>
        <v>0</v>
      </c>
      <c r="BK60" s="584">
        <f>'Marks Entry'!BJ62</f>
        <v>0</v>
      </c>
      <c r="BL60" s="584">
        <f>'Marks Entry'!BK62</f>
        <v>0</v>
      </c>
      <c r="BM60" s="587">
        <f>'Marks Entry'!BL62</f>
        <v>0</v>
      </c>
      <c r="BN60" s="588">
        <f t="shared" si="2"/>
        <v>0</v>
      </c>
      <c r="BO60" s="584">
        <f>'Marks Entry'!BM62</f>
        <v>0</v>
      </c>
      <c r="BP60" s="584">
        <f>'Marks Entry'!BN62</f>
        <v>0</v>
      </c>
      <c r="BQ60" s="587">
        <f>'Marks Entry'!BO62</f>
        <v>0</v>
      </c>
      <c r="BR60" s="593">
        <f>'Marks Entry'!BP62</f>
        <v>0</v>
      </c>
      <c r="BS60" s="589">
        <f>'Marks Entry'!BQ62</f>
        <v>0</v>
      </c>
      <c r="BT60" s="589" t="str">
        <f>'Marks Entry'!BR62</f>
        <v>E</v>
      </c>
      <c r="BU60" s="590" t="str">
        <f>'Marks Entry'!BS62</f>
        <v>E</v>
      </c>
      <c r="BV60" s="583">
        <f>'Marks Entry'!BT62</f>
        <v>0</v>
      </c>
      <c r="BW60" s="584">
        <f>'Marks Entry'!BU62</f>
        <v>0</v>
      </c>
      <c r="BX60" s="585">
        <f>'Marks Entry'!BV62</f>
        <v>0</v>
      </c>
      <c r="BY60" s="584">
        <f>'Marks Entry'!BW62</f>
        <v>0</v>
      </c>
      <c r="BZ60" s="584">
        <f>'Marks Entry'!BX62</f>
        <v>0</v>
      </c>
      <c r="CA60" s="586">
        <f>'Marks Entry'!BY62</f>
        <v>0</v>
      </c>
      <c r="CB60" s="584">
        <f>'Marks Entry'!BZ62</f>
        <v>0</v>
      </c>
      <c r="CC60" s="584">
        <f>'Marks Entry'!CA62</f>
        <v>0</v>
      </c>
      <c r="CD60" s="586">
        <f>'Marks Entry'!CB62</f>
        <v>0</v>
      </c>
      <c r="CE60" s="587">
        <f>'Marks Entry'!CC62</f>
        <v>0</v>
      </c>
      <c r="CF60" s="584">
        <f>'Marks Entry'!CD62</f>
        <v>0</v>
      </c>
      <c r="CG60" s="584">
        <f>'Marks Entry'!CE62</f>
        <v>0</v>
      </c>
      <c r="CH60" s="587">
        <f>'Marks Entry'!CF62</f>
        <v>0</v>
      </c>
      <c r="CI60" s="588">
        <f t="shared" si="3"/>
        <v>0</v>
      </c>
      <c r="CJ60" s="584">
        <f>'Marks Entry'!CG62</f>
        <v>0</v>
      </c>
      <c r="CK60" s="584">
        <f>'Marks Entry'!CH62</f>
        <v>0</v>
      </c>
      <c r="CL60" s="587">
        <f>'Marks Entry'!CI62</f>
        <v>0</v>
      </c>
      <c r="CM60" s="593">
        <f>'Marks Entry'!CJ62</f>
        <v>0</v>
      </c>
      <c r="CN60" s="589">
        <f>'Marks Entry'!CK62</f>
        <v>0</v>
      </c>
      <c r="CO60" s="589" t="str">
        <f>'Marks Entry'!CL62</f>
        <v>E</v>
      </c>
      <c r="CP60" s="590" t="str">
        <f>'Marks Entry'!CM62</f>
        <v>E</v>
      </c>
      <c r="CQ60" s="583">
        <f>'Marks Entry'!CN62</f>
        <v>0</v>
      </c>
      <c r="CR60" s="584">
        <f>'Marks Entry'!CO62</f>
        <v>0</v>
      </c>
      <c r="CS60" s="585">
        <f>'Marks Entry'!CP62</f>
        <v>0</v>
      </c>
      <c r="CT60" s="584">
        <f>'Marks Entry'!CQ62</f>
        <v>0</v>
      </c>
      <c r="CU60" s="584">
        <f>'Marks Entry'!CR62</f>
        <v>0</v>
      </c>
      <c r="CV60" s="586">
        <f>'Marks Entry'!CS62</f>
        <v>0</v>
      </c>
      <c r="CW60" s="584">
        <f>'Marks Entry'!CT62</f>
        <v>0</v>
      </c>
      <c r="CX60" s="584">
        <f>'Marks Entry'!CU62</f>
        <v>0</v>
      </c>
      <c r="CY60" s="586">
        <f>'Marks Entry'!CV62</f>
        <v>0</v>
      </c>
      <c r="CZ60" s="587">
        <f>'Marks Entry'!CW62</f>
        <v>0</v>
      </c>
      <c r="DA60" s="584">
        <f>'Marks Entry'!CX62</f>
        <v>0</v>
      </c>
      <c r="DB60" s="584">
        <f>'Marks Entry'!CY62</f>
        <v>0</v>
      </c>
      <c r="DC60" s="587">
        <f>'Marks Entry'!CZ62</f>
        <v>0</v>
      </c>
      <c r="DD60" s="588">
        <f t="shared" si="4"/>
        <v>0</v>
      </c>
      <c r="DE60" s="584">
        <f>'Marks Entry'!DA62</f>
        <v>0</v>
      </c>
      <c r="DF60" s="584">
        <f>'Marks Entry'!DB62</f>
        <v>0</v>
      </c>
      <c r="DG60" s="587">
        <f>'Marks Entry'!DC62</f>
        <v>0</v>
      </c>
      <c r="DH60" s="593">
        <f>'Marks Entry'!DD62</f>
        <v>0</v>
      </c>
      <c r="DI60" s="589">
        <f>'Marks Entry'!DE62</f>
        <v>0</v>
      </c>
      <c r="DJ60" s="589" t="str">
        <f>'Marks Entry'!DF62</f>
        <v>E</v>
      </c>
      <c r="DK60" s="590" t="str">
        <f>'Marks Entry'!DG62</f>
        <v>E</v>
      </c>
      <c r="DL60" s="583">
        <f>'Marks Entry'!DH62</f>
        <v>0</v>
      </c>
      <c r="DM60" s="584">
        <f>'Marks Entry'!DI62</f>
        <v>0</v>
      </c>
      <c r="DN60" s="585">
        <f>'Marks Entry'!DJ62</f>
        <v>0</v>
      </c>
      <c r="DO60" s="584">
        <f>'Marks Entry'!DK62</f>
        <v>0</v>
      </c>
      <c r="DP60" s="584">
        <f>'Marks Entry'!DL62</f>
        <v>0</v>
      </c>
      <c r="DQ60" s="586">
        <f>'Marks Entry'!DM62</f>
        <v>0</v>
      </c>
      <c r="DR60" s="584">
        <f>'Marks Entry'!DN62</f>
        <v>0</v>
      </c>
      <c r="DS60" s="584">
        <f>'Marks Entry'!DO62</f>
        <v>0</v>
      </c>
      <c r="DT60" s="586">
        <f>'Marks Entry'!DP62</f>
        <v>0</v>
      </c>
      <c r="DU60" s="587">
        <f>'Marks Entry'!DQ62</f>
        <v>0</v>
      </c>
      <c r="DV60" s="584">
        <f>'Marks Entry'!DR62</f>
        <v>0</v>
      </c>
      <c r="DW60" s="584">
        <f>'Marks Entry'!DS62</f>
        <v>0</v>
      </c>
      <c r="DX60" s="587">
        <f>'Marks Entry'!DT62</f>
        <v>0</v>
      </c>
      <c r="DY60" s="588">
        <f t="shared" si="5"/>
        <v>0</v>
      </c>
      <c r="DZ60" s="584">
        <f>'Marks Entry'!DU62</f>
        <v>0</v>
      </c>
      <c r="EA60" s="584">
        <f>'Marks Entry'!DV62</f>
        <v>0</v>
      </c>
      <c r="EB60" s="587">
        <f>'Marks Entry'!DW62</f>
        <v>0</v>
      </c>
      <c r="EC60" s="593">
        <f>'Marks Entry'!DX62</f>
        <v>0</v>
      </c>
      <c r="ED60" s="589">
        <f>'Marks Entry'!DY62</f>
        <v>0</v>
      </c>
      <c r="EE60" s="589" t="str">
        <f>'Marks Entry'!DZ62</f>
        <v>E</v>
      </c>
      <c r="EF60" s="590" t="str">
        <f>'Marks Entry'!EA62</f>
        <v>E</v>
      </c>
      <c r="EG60" s="583">
        <f>'Marks Entry'!EB62</f>
        <v>0</v>
      </c>
      <c r="EH60" s="584">
        <f>'Marks Entry'!EC62</f>
        <v>0</v>
      </c>
      <c r="EI60" s="584">
        <f>'Marks Entry'!ED62</f>
        <v>0</v>
      </c>
      <c r="EJ60" s="584">
        <f>'Marks Entry'!EE62</f>
        <v>0</v>
      </c>
      <c r="EK60" s="584">
        <f>'Marks Entry'!EF62</f>
        <v>0</v>
      </c>
      <c r="EL60" s="591">
        <f>'Marks Entry'!EG62</f>
        <v>0</v>
      </c>
      <c r="EM60" s="592" t="str">
        <f>'Marks Entry'!EJ62</f>
        <v>E</v>
      </c>
      <c r="EN60" s="583">
        <f>'Marks Entry'!EK62</f>
        <v>0</v>
      </c>
      <c r="EO60" s="584">
        <f>'Marks Entry'!EL62</f>
        <v>0</v>
      </c>
      <c r="EP60" s="584">
        <f>'Marks Entry'!EM62</f>
        <v>0</v>
      </c>
      <c r="EQ60" s="584">
        <f>'Marks Entry'!EN62</f>
        <v>0</v>
      </c>
      <c r="ER60" s="584">
        <f>'Marks Entry'!EO62</f>
        <v>0</v>
      </c>
      <c r="ES60" s="587">
        <f>'Marks Entry'!EP62</f>
        <v>0</v>
      </c>
      <c r="ET60" s="592" t="str">
        <f>'Marks Entry'!ES62</f>
        <v>E</v>
      </c>
      <c r="EU60" s="583">
        <f>'Marks Entry'!ET62</f>
        <v>0</v>
      </c>
      <c r="EV60" s="584">
        <f>'Marks Entry'!EU62</f>
        <v>0</v>
      </c>
      <c r="EW60" s="584">
        <f>'Marks Entry'!EV62</f>
        <v>0</v>
      </c>
      <c r="EX60" s="584">
        <f>'Marks Entry'!EW62</f>
        <v>0</v>
      </c>
      <c r="EY60" s="584">
        <f>'Marks Entry'!EX62</f>
        <v>0</v>
      </c>
      <c r="EZ60" s="587">
        <f>'Marks Entry'!EY62</f>
        <v>0</v>
      </c>
      <c r="FA60" s="592" t="str">
        <f>'Marks Entry'!FB62</f>
        <v>E</v>
      </c>
      <c r="FB60" s="222">
        <f>'Marks Entry'!FC62</f>
        <v>0</v>
      </c>
      <c r="FC60" s="223">
        <f>'Marks Entry'!FD62</f>
        <v>0</v>
      </c>
      <c r="FD60" s="224" t="str">
        <f>'Marks Entry'!FE62</f>
        <v/>
      </c>
      <c r="FE60" s="222">
        <f>'Marks Entry'!FF62</f>
        <v>1200</v>
      </c>
      <c r="FF60" s="223">
        <f>'Marks Entry'!FG62</f>
        <v>0</v>
      </c>
      <c r="FG60" s="225">
        <f>'Marks Entry'!FH62</f>
        <v>0</v>
      </c>
      <c r="FH60" s="223" t="str">
        <f>IF(OR('Marks Entry'!FI62="First",'Marks Entry'!FI62="Second",'Marks Entry'!FI62="Third"),'Marks Entry'!FI62,"")</f>
        <v/>
      </c>
      <c r="FI60" s="223" t="str">
        <f>'Marks Entry'!FJ62</f>
        <v/>
      </c>
      <c r="FJ60" s="540" t="str">
        <f>'Marks Entry'!FK62</f>
        <v>PROMOTED</v>
      </c>
      <c r="FK60" s="113" t="str">
        <f>'Marks Entry'!FL62</f>
        <v/>
      </c>
      <c r="FL60" s="115" t="str">
        <f>'Marks Entry'!FM62</f>
        <v/>
      </c>
      <c r="FM60" s="116" t="str">
        <f>'Marks Entry'!FO62</f>
        <v>E</v>
      </c>
      <c r="FN60" s="1426"/>
      <c r="FO60" s="563">
        <f t="shared" si="6"/>
        <v>0</v>
      </c>
      <c r="FP60" s="673">
        <f t="shared" si="7"/>
        <v>0</v>
      </c>
      <c r="FQ60" s="673">
        <f t="shared" si="8"/>
        <v>0</v>
      </c>
      <c r="FR60" s="668"/>
      <c r="FS60" s="570">
        <f t="shared" si="9"/>
        <v>0</v>
      </c>
      <c r="FT60" s="681">
        <f t="shared" si="10"/>
        <v>0</v>
      </c>
      <c r="FU60" s="681">
        <f t="shared" si="11"/>
        <v>0</v>
      </c>
      <c r="FV60" s="682"/>
      <c r="FW60" s="563">
        <f t="shared" si="12"/>
        <v>0</v>
      </c>
      <c r="FX60" s="673">
        <f t="shared" si="13"/>
        <v>0</v>
      </c>
      <c r="FY60" s="673">
        <f t="shared" si="14"/>
        <v>0</v>
      </c>
      <c r="FZ60" s="668"/>
      <c r="GA60" s="570">
        <f t="shared" si="15"/>
        <v>0</v>
      </c>
      <c r="GB60" s="681">
        <f t="shared" si="16"/>
        <v>0</v>
      </c>
      <c r="GC60" s="681">
        <f t="shared" si="17"/>
        <v>0</v>
      </c>
      <c r="GD60" s="682"/>
      <c r="GE60" s="563">
        <f t="shared" si="18"/>
        <v>0</v>
      </c>
      <c r="GF60" s="673">
        <f t="shared" si="19"/>
        <v>0</v>
      </c>
      <c r="GG60" s="673">
        <f t="shared" si="20"/>
        <v>0</v>
      </c>
      <c r="GH60" s="668"/>
      <c r="GI60" s="570">
        <f t="shared" si="21"/>
        <v>0</v>
      </c>
      <c r="GJ60" s="681">
        <f t="shared" si="22"/>
        <v>0</v>
      </c>
      <c r="GK60" s="681">
        <f t="shared" si="23"/>
        <v>0</v>
      </c>
      <c r="GL60" s="682"/>
      <c r="GM60" s="563">
        <f t="shared" si="24"/>
        <v>0</v>
      </c>
      <c r="GN60" s="564" t="str">
        <f t="shared" si="24"/>
        <v>E</v>
      </c>
      <c r="GO60" s="570">
        <f t="shared" si="25"/>
        <v>0</v>
      </c>
      <c r="GP60" s="571" t="str">
        <f t="shared" si="25"/>
        <v>E</v>
      </c>
      <c r="GQ60" s="563">
        <f t="shared" si="26"/>
        <v>0</v>
      </c>
      <c r="GR60" s="572" t="str">
        <f t="shared" si="26"/>
        <v>E</v>
      </c>
      <c r="GS60" s="1426"/>
    </row>
    <row r="61" spans="1:201" s="117" customFormat="1" ht="17.25" customHeight="1">
      <c r="A61" s="1427"/>
      <c r="B61" s="112">
        <f t="shared" si="27"/>
        <v>55</v>
      </c>
      <c r="C61" s="113">
        <f>'Marks Entry'!D63</f>
        <v>0</v>
      </c>
      <c r="D61" s="113">
        <f>'Marks Entry'!E63</f>
        <v>0</v>
      </c>
      <c r="E61" s="113">
        <f>'Marks Entry'!F63</f>
        <v>0</v>
      </c>
      <c r="F61" s="113">
        <f>'Marks Entry'!G63</f>
        <v>955</v>
      </c>
      <c r="G61" s="113">
        <f>'Marks Entry'!H63</f>
        <v>0</v>
      </c>
      <c r="H61" s="113">
        <f>'Marks Entry'!I63</f>
        <v>0</v>
      </c>
      <c r="I61" s="113">
        <f>'Marks Entry'!J63</f>
        <v>0</v>
      </c>
      <c r="J61" s="114">
        <f>'Marks Entry'!K63</f>
        <v>0</v>
      </c>
      <c r="K61" s="583">
        <f>'Marks Entry'!L63</f>
        <v>0</v>
      </c>
      <c r="L61" s="584">
        <f>'Marks Entry'!M63</f>
        <v>0</v>
      </c>
      <c r="M61" s="585">
        <f>'Marks Entry'!N63</f>
        <v>0</v>
      </c>
      <c r="N61" s="584">
        <f>'Marks Entry'!O63</f>
        <v>0</v>
      </c>
      <c r="O61" s="584">
        <f>'Marks Entry'!P63</f>
        <v>0</v>
      </c>
      <c r="P61" s="586">
        <f>'Marks Entry'!Q63</f>
        <v>0</v>
      </c>
      <c r="Q61" s="584">
        <f>'Marks Entry'!R63</f>
        <v>0</v>
      </c>
      <c r="R61" s="584">
        <f>'Marks Entry'!S63</f>
        <v>0</v>
      </c>
      <c r="S61" s="586">
        <f>'Marks Entry'!T63</f>
        <v>0</v>
      </c>
      <c r="T61" s="587">
        <f>'Marks Entry'!U63</f>
        <v>0</v>
      </c>
      <c r="U61" s="584">
        <f>'Marks Entry'!V63</f>
        <v>0</v>
      </c>
      <c r="V61" s="584">
        <f>'Marks Entry'!W63</f>
        <v>0</v>
      </c>
      <c r="W61" s="587">
        <f>'Marks Entry'!X63</f>
        <v>0</v>
      </c>
      <c r="X61" s="588">
        <f t="shared" si="0"/>
        <v>0</v>
      </c>
      <c r="Y61" s="584">
        <f>'Marks Entry'!Y63</f>
        <v>0</v>
      </c>
      <c r="Z61" s="584">
        <f>'Marks Entry'!Z63</f>
        <v>0</v>
      </c>
      <c r="AA61" s="587">
        <f>'Marks Entry'!AA63</f>
        <v>0</v>
      </c>
      <c r="AB61" s="593">
        <f>'Marks Entry'!AB63</f>
        <v>0</v>
      </c>
      <c r="AC61" s="589">
        <f>'Marks Entry'!AC63</f>
        <v>0</v>
      </c>
      <c r="AD61" s="589" t="str">
        <f>'Marks Entry'!AD63</f>
        <v>E</v>
      </c>
      <c r="AE61" s="590" t="str">
        <f>'Marks Entry'!AE63</f>
        <v>E</v>
      </c>
      <c r="AF61" s="583">
        <f>'Marks Entry'!AF63</f>
        <v>0</v>
      </c>
      <c r="AG61" s="584">
        <f>'Marks Entry'!AG63</f>
        <v>0</v>
      </c>
      <c r="AH61" s="585">
        <f>'Marks Entry'!AH63</f>
        <v>0</v>
      </c>
      <c r="AI61" s="584">
        <f>'Marks Entry'!AI63</f>
        <v>0</v>
      </c>
      <c r="AJ61" s="584">
        <f>'Marks Entry'!AJ63</f>
        <v>0</v>
      </c>
      <c r="AK61" s="586">
        <f>'Marks Entry'!AK63</f>
        <v>0</v>
      </c>
      <c r="AL61" s="584">
        <f>'Marks Entry'!AL63</f>
        <v>0</v>
      </c>
      <c r="AM61" s="584">
        <f>'Marks Entry'!AM63</f>
        <v>0</v>
      </c>
      <c r="AN61" s="586">
        <f>'Marks Entry'!AN63</f>
        <v>0</v>
      </c>
      <c r="AO61" s="587">
        <f>'Marks Entry'!AO63</f>
        <v>0</v>
      </c>
      <c r="AP61" s="584">
        <f>'Marks Entry'!AP63</f>
        <v>0</v>
      </c>
      <c r="AQ61" s="584">
        <f>'Marks Entry'!AQ63</f>
        <v>0</v>
      </c>
      <c r="AR61" s="587">
        <f>'Marks Entry'!AR63</f>
        <v>0</v>
      </c>
      <c r="AS61" s="588">
        <f t="shared" si="1"/>
        <v>0</v>
      </c>
      <c r="AT61" s="584">
        <f>'Marks Entry'!AS63</f>
        <v>0</v>
      </c>
      <c r="AU61" s="584">
        <f>'Marks Entry'!AT63</f>
        <v>0</v>
      </c>
      <c r="AV61" s="587">
        <f>'Marks Entry'!AU63</f>
        <v>0</v>
      </c>
      <c r="AW61" s="593">
        <f>'Marks Entry'!AV63</f>
        <v>0</v>
      </c>
      <c r="AX61" s="589">
        <f>'Marks Entry'!AW63</f>
        <v>0</v>
      </c>
      <c r="AY61" s="589" t="str">
        <f>'Marks Entry'!AX63</f>
        <v>E</v>
      </c>
      <c r="AZ61" s="590" t="str">
        <f>'Marks Entry'!AY63</f>
        <v>E</v>
      </c>
      <c r="BA61" s="583">
        <f>'Marks Entry'!AZ63</f>
        <v>0</v>
      </c>
      <c r="BB61" s="584">
        <f>'Marks Entry'!BA63</f>
        <v>0</v>
      </c>
      <c r="BC61" s="585">
        <f>'Marks Entry'!BB63</f>
        <v>0</v>
      </c>
      <c r="BD61" s="584">
        <f>'Marks Entry'!BC63</f>
        <v>0</v>
      </c>
      <c r="BE61" s="584">
        <f>'Marks Entry'!BD63</f>
        <v>0</v>
      </c>
      <c r="BF61" s="586">
        <f>'Marks Entry'!BE63</f>
        <v>0</v>
      </c>
      <c r="BG61" s="584">
        <f>'Marks Entry'!BF63</f>
        <v>0</v>
      </c>
      <c r="BH61" s="584">
        <f>'Marks Entry'!BG63</f>
        <v>0</v>
      </c>
      <c r="BI61" s="586">
        <f>'Marks Entry'!BH63</f>
        <v>0</v>
      </c>
      <c r="BJ61" s="587">
        <f>'Marks Entry'!BI63</f>
        <v>0</v>
      </c>
      <c r="BK61" s="584">
        <f>'Marks Entry'!BJ63</f>
        <v>0</v>
      </c>
      <c r="BL61" s="584">
        <f>'Marks Entry'!BK63</f>
        <v>0</v>
      </c>
      <c r="BM61" s="587">
        <f>'Marks Entry'!BL63</f>
        <v>0</v>
      </c>
      <c r="BN61" s="588">
        <f t="shared" si="2"/>
        <v>0</v>
      </c>
      <c r="BO61" s="584">
        <f>'Marks Entry'!BM63</f>
        <v>0</v>
      </c>
      <c r="BP61" s="584">
        <f>'Marks Entry'!BN63</f>
        <v>0</v>
      </c>
      <c r="BQ61" s="587">
        <f>'Marks Entry'!BO63</f>
        <v>0</v>
      </c>
      <c r="BR61" s="593">
        <f>'Marks Entry'!BP63</f>
        <v>0</v>
      </c>
      <c r="BS61" s="589">
        <f>'Marks Entry'!BQ63</f>
        <v>0</v>
      </c>
      <c r="BT61" s="589" t="str">
        <f>'Marks Entry'!BR63</f>
        <v>E</v>
      </c>
      <c r="BU61" s="590" t="str">
        <f>'Marks Entry'!BS63</f>
        <v>E</v>
      </c>
      <c r="BV61" s="583">
        <f>'Marks Entry'!BT63</f>
        <v>0</v>
      </c>
      <c r="BW61" s="584">
        <f>'Marks Entry'!BU63</f>
        <v>0</v>
      </c>
      <c r="BX61" s="585">
        <f>'Marks Entry'!BV63</f>
        <v>0</v>
      </c>
      <c r="BY61" s="584">
        <f>'Marks Entry'!BW63</f>
        <v>0</v>
      </c>
      <c r="BZ61" s="584">
        <f>'Marks Entry'!BX63</f>
        <v>0</v>
      </c>
      <c r="CA61" s="586">
        <f>'Marks Entry'!BY63</f>
        <v>0</v>
      </c>
      <c r="CB61" s="584">
        <f>'Marks Entry'!BZ63</f>
        <v>0</v>
      </c>
      <c r="CC61" s="584">
        <f>'Marks Entry'!CA63</f>
        <v>0</v>
      </c>
      <c r="CD61" s="586">
        <f>'Marks Entry'!CB63</f>
        <v>0</v>
      </c>
      <c r="CE61" s="587">
        <f>'Marks Entry'!CC63</f>
        <v>0</v>
      </c>
      <c r="CF61" s="584">
        <f>'Marks Entry'!CD63</f>
        <v>0</v>
      </c>
      <c r="CG61" s="584">
        <f>'Marks Entry'!CE63</f>
        <v>0</v>
      </c>
      <c r="CH61" s="587">
        <f>'Marks Entry'!CF63</f>
        <v>0</v>
      </c>
      <c r="CI61" s="588">
        <f t="shared" si="3"/>
        <v>0</v>
      </c>
      <c r="CJ61" s="584">
        <f>'Marks Entry'!CG63</f>
        <v>0</v>
      </c>
      <c r="CK61" s="584">
        <f>'Marks Entry'!CH63</f>
        <v>0</v>
      </c>
      <c r="CL61" s="587">
        <f>'Marks Entry'!CI63</f>
        <v>0</v>
      </c>
      <c r="CM61" s="593">
        <f>'Marks Entry'!CJ63</f>
        <v>0</v>
      </c>
      <c r="CN61" s="589">
        <f>'Marks Entry'!CK63</f>
        <v>0</v>
      </c>
      <c r="CO61" s="589" t="str">
        <f>'Marks Entry'!CL63</f>
        <v>E</v>
      </c>
      <c r="CP61" s="590" t="str">
        <f>'Marks Entry'!CM63</f>
        <v>E</v>
      </c>
      <c r="CQ61" s="583">
        <f>'Marks Entry'!CN63</f>
        <v>0</v>
      </c>
      <c r="CR61" s="584">
        <f>'Marks Entry'!CO63</f>
        <v>0</v>
      </c>
      <c r="CS61" s="585">
        <f>'Marks Entry'!CP63</f>
        <v>0</v>
      </c>
      <c r="CT61" s="584">
        <f>'Marks Entry'!CQ63</f>
        <v>0</v>
      </c>
      <c r="CU61" s="584">
        <f>'Marks Entry'!CR63</f>
        <v>0</v>
      </c>
      <c r="CV61" s="586">
        <f>'Marks Entry'!CS63</f>
        <v>0</v>
      </c>
      <c r="CW61" s="584">
        <f>'Marks Entry'!CT63</f>
        <v>0</v>
      </c>
      <c r="CX61" s="584">
        <f>'Marks Entry'!CU63</f>
        <v>0</v>
      </c>
      <c r="CY61" s="586">
        <f>'Marks Entry'!CV63</f>
        <v>0</v>
      </c>
      <c r="CZ61" s="587">
        <f>'Marks Entry'!CW63</f>
        <v>0</v>
      </c>
      <c r="DA61" s="584">
        <f>'Marks Entry'!CX63</f>
        <v>0</v>
      </c>
      <c r="DB61" s="584">
        <f>'Marks Entry'!CY63</f>
        <v>0</v>
      </c>
      <c r="DC61" s="587">
        <f>'Marks Entry'!CZ63</f>
        <v>0</v>
      </c>
      <c r="DD61" s="588">
        <f t="shared" si="4"/>
        <v>0</v>
      </c>
      <c r="DE61" s="584">
        <f>'Marks Entry'!DA63</f>
        <v>0</v>
      </c>
      <c r="DF61" s="584">
        <f>'Marks Entry'!DB63</f>
        <v>0</v>
      </c>
      <c r="DG61" s="587">
        <f>'Marks Entry'!DC63</f>
        <v>0</v>
      </c>
      <c r="DH61" s="593">
        <f>'Marks Entry'!DD63</f>
        <v>0</v>
      </c>
      <c r="DI61" s="589">
        <f>'Marks Entry'!DE63</f>
        <v>0</v>
      </c>
      <c r="DJ61" s="589" t="str">
        <f>'Marks Entry'!DF63</f>
        <v>E</v>
      </c>
      <c r="DK61" s="590" t="str">
        <f>'Marks Entry'!DG63</f>
        <v>E</v>
      </c>
      <c r="DL61" s="583">
        <f>'Marks Entry'!DH63</f>
        <v>0</v>
      </c>
      <c r="DM61" s="584">
        <f>'Marks Entry'!DI63</f>
        <v>0</v>
      </c>
      <c r="DN61" s="585">
        <f>'Marks Entry'!DJ63</f>
        <v>0</v>
      </c>
      <c r="DO61" s="584">
        <f>'Marks Entry'!DK63</f>
        <v>0</v>
      </c>
      <c r="DP61" s="584">
        <f>'Marks Entry'!DL63</f>
        <v>0</v>
      </c>
      <c r="DQ61" s="586">
        <f>'Marks Entry'!DM63</f>
        <v>0</v>
      </c>
      <c r="DR61" s="584">
        <f>'Marks Entry'!DN63</f>
        <v>0</v>
      </c>
      <c r="DS61" s="584">
        <f>'Marks Entry'!DO63</f>
        <v>0</v>
      </c>
      <c r="DT61" s="586">
        <f>'Marks Entry'!DP63</f>
        <v>0</v>
      </c>
      <c r="DU61" s="587">
        <f>'Marks Entry'!DQ63</f>
        <v>0</v>
      </c>
      <c r="DV61" s="584">
        <f>'Marks Entry'!DR63</f>
        <v>0</v>
      </c>
      <c r="DW61" s="584">
        <f>'Marks Entry'!DS63</f>
        <v>0</v>
      </c>
      <c r="DX61" s="587">
        <f>'Marks Entry'!DT63</f>
        <v>0</v>
      </c>
      <c r="DY61" s="588">
        <f t="shared" si="5"/>
        <v>0</v>
      </c>
      <c r="DZ61" s="584">
        <f>'Marks Entry'!DU63</f>
        <v>0</v>
      </c>
      <c r="EA61" s="584">
        <f>'Marks Entry'!DV63</f>
        <v>0</v>
      </c>
      <c r="EB61" s="587">
        <f>'Marks Entry'!DW63</f>
        <v>0</v>
      </c>
      <c r="EC61" s="593">
        <f>'Marks Entry'!DX63</f>
        <v>0</v>
      </c>
      <c r="ED61" s="589">
        <f>'Marks Entry'!DY63</f>
        <v>0</v>
      </c>
      <c r="EE61" s="589" t="str">
        <f>'Marks Entry'!DZ63</f>
        <v>E</v>
      </c>
      <c r="EF61" s="590" t="str">
        <f>'Marks Entry'!EA63</f>
        <v>E</v>
      </c>
      <c r="EG61" s="583">
        <f>'Marks Entry'!EB63</f>
        <v>0</v>
      </c>
      <c r="EH61" s="584">
        <f>'Marks Entry'!EC63</f>
        <v>0</v>
      </c>
      <c r="EI61" s="584">
        <f>'Marks Entry'!ED63</f>
        <v>0</v>
      </c>
      <c r="EJ61" s="584">
        <f>'Marks Entry'!EE63</f>
        <v>0</v>
      </c>
      <c r="EK61" s="584">
        <f>'Marks Entry'!EF63</f>
        <v>0</v>
      </c>
      <c r="EL61" s="591">
        <f>'Marks Entry'!EG63</f>
        <v>0</v>
      </c>
      <c r="EM61" s="592" t="str">
        <f>'Marks Entry'!EJ63</f>
        <v>E</v>
      </c>
      <c r="EN61" s="583">
        <f>'Marks Entry'!EK63</f>
        <v>0</v>
      </c>
      <c r="EO61" s="584">
        <f>'Marks Entry'!EL63</f>
        <v>0</v>
      </c>
      <c r="EP61" s="584">
        <f>'Marks Entry'!EM63</f>
        <v>0</v>
      </c>
      <c r="EQ61" s="584">
        <f>'Marks Entry'!EN63</f>
        <v>0</v>
      </c>
      <c r="ER61" s="584">
        <f>'Marks Entry'!EO63</f>
        <v>0</v>
      </c>
      <c r="ES61" s="587">
        <f>'Marks Entry'!EP63</f>
        <v>0</v>
      </c>
      <c r="ET61" s="592" t="str">
        <f>'Marks Entry'!ES63</f>
        <v>E</v>
      </c>
      <c r="EU61" s="583">
        <f>'Marks Entry'!ET63</f>
        <v>0</v>
      </c>
      <c r="EV61" s="584">
        <f>'Marks Entry'!EU63</f>
        <v>0</v>
      </c>
      <c r="EW61" s="584">
        <f>'Marks Entry'!EV63</f>
        <v>0</v>
      </c>
      <c r="EX61" s="584">
        <f>'Marks Entry'!EW63</f>
        <v>0</v>
      </c>
      <c r="EY61" s="584">
        <f>'Marks Entry'!EX63</f>
        <v>0</v>
      </c>
      <c r="EZ61" s="587">
        <f>'Marks Entry'!EY63</f>
        <v>0</v>
      </c>
      <c r="FA61" s="592" t="str">
        <f>'Marks Entry'!FB63</f>
        <v>E</v>
      </c>
      <c r="FB61" s="222">
        <f>'Marks Entry'!FC63</f>
        <v>0</v>
      </c>
      <c r="FC61" s="223">
        <f>'Marks Entry'!FD63</f>
        <v>0</v>
      </c>
      <c r="FD61" s="224" t="str">
        <f>'Marks Entry'!FE63</f>
        <v/>
      </c>
      <c r="FE61" s="222">
        <f>'Marks Entry'!FF63</f>
        <v>1200</v>
      </c>
      <c r="FF61" s="223">
        <f>'Marks Entry'!FG63</f>
        <v>0</v>
      </c>
      <c r="FG61" s="225">
        <f>'Marks Entry'!FH63</f>
        <v>0</v>
      </c>
      <c r="FH61" s="223" t="str">
        <f>IF(OR('Marks Entry'!FI63="First",'Marks Entry'!FI63="Second",'Marks Entry'!FI63="Third"),'Marks Entry'!FI63,"")</f>
        <v/>
      </c>
      <c r="FI61" s="223" t="str">
        <f>'Marks Entry'!FJ63</f>
        <v/>
      </c>
      <c r="FJ61" s="540" t="str">
        <f>'Marks Entry'!FK63</f>
        <v>PROMOTED</v>
      </c>
      <c r="FK61" s="113" t="str">
        <f>'Marks Entry'!FL63</f>
        <v/>
      </c>
      <c r="FL61" s="115" t="str">
        <f>'Marks Entry'!FM63</f>
        <v/>
      </c>
      <c r="FM61" s="116" t="str">
        <f>'Marks Entry'!FO63</f>
        <v>E</v>
      </c>
      <c r="FN61" s="1426"/>
      <c r="FO61" s="563">
        <f t="shared" si="6"/>
        <v>0</v>
      </c>
      <c r="FP61" s="673">
        <f t="shared" si="7"/>
        <v>0</v>
      </c>
      <c r="FQ61" s="673">
        <f t="shared" si="8"/>
        <v>0</v>
      </c>
      <c r="FR61" s="668"/>
      <c r="FS61" s="570">
        <f t="shared" si="9"/>
        <v>0</v>
      </c>
      <c r="FT61" s="681">
        <f t="shared" si="10"/>
        <v>0</v>
      </c>
      <c r="FU61" s="681">
        <f t="shared" si="11"/>
        <v>0</v>
      </c>
      <c r="FV61" s="682"/>
      <c r="FW61" s="563">
        <f t="shared" si="12"/>
        <v>0</v>
      </c>
      <c r="FX61" s="673">
        <f t="shared" si="13"/>
        <v>0</v>
      </c>
      <c r="FY61" s="673">
        <f t="shared" si="14"/>
        <v>0</v>
      </c>
      <c r="FZ61" s="668"/>
      <c r="GA61" s="570">
        <f t="shared" si="15"/>
        <v>0</v>
      </c>
      <c r="GB61" s="681">
        <f t="shared" si="16"/>
        <v>0</v>
      </c>
      <c r="GC61" s="681">
        <f t="shared" si="17"/>
        <v>0</v>
      </c>
      <c r="GD61" s="682"/>
      <c r="GE61" s="563">
        <f t="shared" si="18"/>
        <v>0</v>
      </c>
      <c r="GF61" s="673">
        <f t="shared" si="19"/>
        <v>0</v>
      </c>
      <c r="GG61" s="673">
        <f t="shared" si="20"/>
        <v>0</v>
      </c>
      <c r="GH61" s="668"/>
      <c r="GI61" s="570">
        <f t="shared" si="21"/>
        <v>0</v>
      </c>
      <c r="GJ61" s="681">
        <f t="shared" si="22"/>
        <v>0</v>
      </c>
      <c r="GK61" s="681">
        <f t="shared" si="23"/>
        <v>0</v>
      </c>
      <c r="GL61" s="682"/>
      <c r="GM61" s="563">
        <f t="shared" si="24"/>
        <v>0</v>
      </c>
      <c r="GN61" s="564" t="str">
        <f t="shared" si="24"/>
        <v>E</v>
      </c>
      <c r="GO61" s="570">
        <f t="shared" si="25"/>
        <v>0</v>
      </c>
      <c r="GP61" s="571" t="str">
        <f t="shared" si="25"/>
        <v>E</v>
      </c>
      <c r="GQ61" s="563">
        <f t="shared" si="26"/>
        <v>0</v>
      </c>
      <c r="GR61" s="572" t="str">
        <f t="shared" si="26"/>
        <v>E</v>
      </c>
      <c r="GS61" s="1426"/>
    </row>
    <row r="62" spans="1:201" s="117" customFormat="1" ht="17.25" customHeight="1">
      <c r="A62" s="1427"/>
      <c r="B62" s="112">
        <f t="shared" si="27"/>
        <v>56</v>
      </c>
      <c r="C62" s="113">
        <f>'Marks Entry'!D64</f>
        <v>0</v>
      </c>
      <c r="D62" s="113">
        <f>'Marks Entry'!E64</f>
        <v>0</v>
      </c>
      <c r="E62" s="113">
        <f>'Marks Entry'!F64</f>
        <v>0</v>
      </c>
      <c r="F62" s="113">
        <f>'Marks Entry'!G64</f>
        <v>956</v>
      </c>
      <c r="G62" s="113">
        <f>'Marks Entry'!H64</f>
        <v>0</v>
      </c>
      <c r="H62" s="113">
        <f>'Marks Entry'!I64</f>
        <v>0</v>
      </c>
      <c r="I62" s="113">
        <f>'Marks Entry'!J64</f>
        <v>0</v>
      </c>
      <c r="J62" s="114">
        <f>'Marks Entry'!K64</f>
        <v>0</v>
      </c>
      <c r="K62" s="583">
        <f>'Marks Entry'!L64</f>
        <v>0</v>
      </c>
      <c r="L62" s="584">
        <f>'Marks Entry'!M64</f>
        <v>0</v>
      </c>
      <c r="M62" s="585">
        <f>'Marks Entry'!N64</f>
        <v>0</v>
      </c>
      <c r="N62" s="584">
        <f>'Marks Entry'!O64</f>
        <v>0</v>
      </c>
      <c r="O62" s="584">
        <f>'Marks Entry'!P64</f>
        <v>0</v>
      </c>
      <c r="P62" s="586">
        <f>'Marks Entry'!Q64</f>
        <v>0</v>
      </c>
      <c r="Q62" s="584">
        <f>'Marks Entry'!R64</f>
        <v>0</v>
      </c>
      <c r="R62" s="584">
        <f>'Marks Entry'!S64</f>
        <v>0</v>
      </c>
      <c r="S62" s="586">
        <f>'Marks Entry'!T64</f>
        <v>0</v>
      </c>
      <c r="T62" s="587">
        <f>'Marks Entry'!U64</f>
        <v>0</v>
      </c>
      <c r="U62" s="584">
        <f>'Marks Entry'!V64</f>
        <v>0</v>
      </c>
      <c r="V62" s="584">
        <f>'Marks Entry'!W64</f>
        <v>0</v>
      </c>
      <c r="W62" s="587">
        <f>'Marks Entry'!X64</f>
        <v>0</v>
      </c>
      <c r="X62" s="588">
        <f t="shared" si="0"/>
        <v>0</v>
      </c>
      <c r="Y62" s="584">
        <f>'Marks Entry'!Y64</f>
        <v>0</v>
      </c>
      <c r="Z62" s="584">
        <f>'Marks Entry'!Z64</f>
        <v>0</v>
      </c>
      <c r="AA62" s="587">
        <f>'Marks Entry'!AA64</f>
        <v>0</v>
      </c>
      <c r="AB62" s="593">
        <f>'Marks Entry'!AB64</f>
        <v>0</v>
      </c>
      <c r="AC62" s="589">
        <f>'Marks Entry'!AC64</f>
        <v>0</v>
      </c>
      <c r="AD62" s="589" t="str">
        <f>'Marks Entry'!AD64</f>
        <v>E</v>
      </c>
      <c r="AE62" s="590" t="str">
        <f>'Marks Entry'!AE64</f>
        <v>E</v>
      </c>
      <c r="AF62" s="583">
        <f>'Marks Entry'!AF64</f>
        <v>0</v>
      </c>
      <c r="AG62" s="584">
        <f>'Marks Entry'!AG64</f>
        <v>0</v>
      </c>
      <c r="AH62" s="585">
        <f>'Marks Entry'!AH64</f>
        <v>0</v>
      </c>
      <c r="AI62" s="584">
        <f>'Marks Entry'!AI64</f>
        <v>0</v>
      </c>
      <c r="AJ62" s="584">
        <f>'Marks Entry'!AJ64</f>
        <v>0</v>
      </c>
      <c r="AK62" s="586">
        <f>'Marks Entry'!AK64</f>
        <v>0</v>
      </c>
      <c r="AL62" s="584">
        <f>'Marks Entry'!AL64</f>
        <v>0</v>
      </c>
      <c r="AM62" s="584">
        <f>'Marks Entry'!AM64</f>
        <v>0</v>
      </c>
      <c r="AN62" s="586">
        <f>'Marks Entry'!AN64</f>
        <v>0</v>
      </c>
      <c r="AO62" s="587">
        <f>'Marks Entry'!AO64</f>
        <v>0</v>
      </c>
      <c r="AP62" s="584">
        <f>'Marks Entry'!AP64</f>
        <v>0</v>
      </c>
      <c r="AQ62" s="584">
        <f>'Marks Entry'!AQ64</f>
        <v>0</v>
      </c>
      <c r="AR62" s="587">
        <f>'Marks Entry'!AR64</f>
        <v>0</v>
      </c>
      <c r="AS62" s="588">
        <f t="shared" si="1"/>
        <v>0</v>
      </c>
      <c r="AT62" s="584">
        <f>'Marks Entry'!AS64</f>
        <v>0</v>
      </c>
      <c r="AU62" s="584">
        <f>'Marks Entry'!AT64</f>
        <v>0</v>
      </c>
      <c r="AV62" s="587">
        <f>'Marks Entry'!AU64</f>
        <v>0</v>
      </c>
      <c r="AW62" s="593">
        <f>'Marks Entry'!AV64</f>
        <v>0</v>
      </c>
      <c r="AX62" s="589">
        <f>'Marks Entry'!AW64</f>
        <v>0</v>
      </c>
      <c r="AY62" s="589" t="str">
        <f>'Marks Entry'!AX64</f>
        <v>E</v>
      </c>
      <c r="AZ62" s="590" t="str">
        <f>'Marks Entry'!AY64</f>
        <v>E</v>
      </c>
      <c r="BA62" s="583">
        <f>'Marks Entry'!AZ64</f>
        <v>0</v>
      </c>
      <c r="BB62" s="584">
        <f>'Marks Entry'!BA64</f>
        <v>0</v>
      </c>
      <c r="BC62" s="585">
        <f>'Marks Entry'!BB64</f>
        <v>0</v>
      </c>
      <c r="BD62" s="584">
        <f>'Marks Entry'!BC64</f>
        <v>0</v>
      </c>
      <c r="BE62" s="584">
        <f>'Marks Entry'!BD64</f>
        <v>0</v>
      </c>
      <c r="BF62" s="586">
        <f>'Marks Entry'!BE64</f>
        <v>0</v>
      </c>
      <c r="BG62" s="584">
        <f>'Marks Entry'!BF64</f>
        <v>0</v>
      </c>
      <c r="BH62" s="584">
        <f>'Marks Entry'!BG64</f>
        <v>0</v>
      </c>
      <c r="BI62" s="586">
        <f>'Marks Entry'!BH64</f>
        <v>0</v>
      </c>
      <c r="BJ62" s="587">
        <f>'Marks Entry'!BI64</f>
        <v>0</v>
      </c>
      <c r="BK62" s="584">
        <f>'Marks Entry'!BJ64</f>
        <v>0</v>
      </c>
      <c r="BL62" s="584">
        <f>'Marks Entry'!BK64</f>
        <v>0</v>
      </c>
      <c r="BM62" s="587">
        <f>'Marks Entry'!BL64</f>
        <v>0</v>
      </c>
      <c r="BN62" s="588">
        <f t="shared" si="2"/>
        <v>0</v>
      </c>
      <c r="BO62" s="584">
        <f>'Marks Entry'!BM64</f>
        <v>0</v>
      </c>
      <c r="BP62" s="584">
        <f>'Marks Entry'!BN64</f>
        <v>0</v>
      </c>
      <c r="BQ62" s="587">
        <f>'Marks Entry'!BO64</f>
        <v>0</v>
      </c>
      <c r="BR62" s="593">
        <f>'Marks Entry'!BP64</f>
        <v>0</v>
      </c>
      <c r="BS62" s="589">
        <f>'Marks Entry'!BQ64</f>
        <v>0</v>
      </c>
      <c r="BT62" s="589" t="str">
        <f>'Marks Entry'!BR64</f>
        <v>E</v>
      </c>
      <c r="BU62" s="590" t="str">
        <f>'Marks Entry'!BS64</f>
        <v>E</v>
      </c>
      <c r="BV62" s="583">
        <f>'Marks Entry'!BT64</f>
        <v>0</v>
      </c>
      <c r="BW62" s="584">
        <f>'Marks Entry'!BU64</f>
        <v>0</v>
      </c>
      <c r="BX62" s="585">
        <f>'Marks Entry'!BV64</f>
        <v>0</v>
      </c>
      <c r="BY62" s="584">
        <f>'Marks Entry'!BW64</f>
        <v>0</v>
      </c>
      <c r="BZ62" s="584">
        <f>'Marks Entry'!BX64</f>
        <v>0</v>
      </c>
      <c r="CA62" s="586">
        <f>'Marks Entry'!BY64</f>
        <v>0</v>
      </c>
      <c r="CB62" s="584">
        <f>'Marks Entry'!BZ64</f>
        <v>0</v>
      </c>
      <c r="CC62" s="584">
        <f>'Marks Entry'!CA64</f>
        <v>0</v>
      </c>
      <c r="CD62" s="586">
        <f>'Marks Entry'!CB64</f>
        <v>0</v>
      </c>
      <c r="CE62" s="587">
        <f>'Marks Entry'!CC64</f>
        <v>0</v>
      </c>
      <c r="CF62" s="584">
        <f>'Marks Entry'!CD64</f>
        <v>0</v>
      </c>
      <c r="CG62" s="584">
        <f>'Marks Entry'!CE64</f>
        <v>0</v>
      </c>
      <c r="CH62" s="587">
        <f>'Marks Entry'!CF64</f>
        <v>0</v>
      </c>
      <c r="CI62" s="588">
        <f t="shared" si="3"/>
        <v>0</v>
      </c>
      <c r="CJ62" s="584">
        <f>'Marks Entry'!CG64</f>
        <v>0</v>
      </c>
      <c r="CK62" s="584">
        <f>'Marks Entry'!CH64</f>
        <v>0</v>
      </c>
      <c r="CL62" s="587">
        <f>'Marks Entry'!CI64</f>
        <v>0</v>
      </c>
      <c r="CM62" s="593">
        <f>'Marks Entry'!CJ64</f>
        <v>0</v>
      </c>
      <c r="CN62" s="589">
        <f>'Marks Entry'!CK64</f>
        <v>0</v>
      </c>
      <c r="CO62" s="589" t="str">
        <f>'Marks Entry'!CL64</f>
        <v>E</v>
      </c>
      <c r="CP62" s="590" t="str">
        <f>'Marks Entry'!CM64</f>
        <v>E</v>
      </c>
      <c r="CQ62" s="583">
        <f>'Marks Entry'!CN64</f>
        <v>0</v>
      </c>
      <c r="CR62" s="584">
        <f>'Marks Entry'!CO64</f>
        <v>0</v>
      </c>
      <c r="CS62" s="585">
        <f>'Marks Entry'!CP64</f>
        <v>0</v>
      </c>
      <c r="CT62" s="584">
        <f>'Marks Entry'!CQ64</f>
        <v>0</v>
      </c>
      <c r="CU62" s="584">
        <f>'Marks Entry'!CR64</f>
        <v>0</v>
      </c>
      <c r="CV62" s="586">
        <f>'Marks Entry'!CS64</f>
        <v>0</v>
      </c>
      <c r="CW62" s="584">
        <f>'Marks Entry'!CT64</f>
        <v>0</v>
      </c>
      <c r="CX62" s="584">
        <f>'Marks Entry'!CU64</f>
        <v>0</v>
      </c>
      <c r="CY62" s="586">
        <f>'Marks Entry'!CV64</f>
        <v>0</v>
      </c>
      <c r="CZ62" s="587">
        <f>'Marks Entry'!CW64</f>
        <v>0</v>
      </c>
      <c r="DA62" s="584">
        <f>'Marks Entry'!CX64</f>
        <v>0</v>
      </c>
      <c r="DB62" s="584">
        <f>'Marks Entry'!CY64</f>
        <v>0</v>
      </c>
      <c r="DC62" s="587">
        <f>'Marks Entry'!CZ64</f>
        <v>0</v>
      </c>
      <c r="DD62" s="588">
        <f t="shared" si="4"/>
        <v>0</v>
      </c>
      <c r="DE62" s="584">
        <f>'Marks Entry'!DA64</f>
        <v>0</v>
      </c>
      <c r="DF62" s="584">
        <f>'Marks Entry'!DB64</f>
        <v>0</v>
      </c>
      <c r="DG62" s="587">
        <f>'Marks Entry'!DC64</f>
        <v>0</v>
      </c>
      <c r="DH62" s="593">
        <f>'Marks Entry'!DD64</f>
        <v>0</v>
      </c>
      <c r="DI62" s="589">
        <f>'Marks Entry'!DE64</f>
        <v>0</v>
      </c>
      <c r="DJ62" s="589" t="str">
        <f>'Marks Entry'!DF64</f>
        <v>E</v>
      </c>
      <c r="DK62" s="590" t="str">
        <f>'Marks Entry'!DG64</f>
        <v>E</v>
      </c>
      <c r="DL62" s="583">
        <f>'Marks Entry'!DH64</f>
        <v>0</v>
      </c>
      <c r="DM62" s="584">
        <f>'Marks Entry'!DI64</f>
        <v>0</v>
      </c>
      <c r="DN62" s="585">
        <f>'Marks Entry'!DJ64</f>
        <v>0</v>
      </c>
      <c r="DO62" s="584">
        <f>'Marks Entry'!DK64</f>
        <v>0</v>
      </c>
      <c r="DP62" s="584">
        <f>'Marks Entry'!DL64</f>
        <v>0</v>
      </c>
      <c r="DQ62" s="586">
        <f>'Marks Entry'!DM64</f>
        <v>0</v>
      </c>
      <c r="DR62" s="584">
        <f>'Marks Entry'!DN64</f>
        <v>0</v>
      </c>
      <c r="DS62" s="584">
        <f>'Marks Entry'!DO64</f>
        <v>0</v>
      </c>
      <c r="DT62" s="586">
        <f>'Marks Entry'!DP64</f>
        <v>0</v>
      </c>
      <c r="DU62" s="587">
        <f>'Marks Entry'!DQ64</f>
        <v>0</v>
      </c>
      <c r="DV62" s="584">
        <f>'Marks Entry'!DR64</f>
        <v>0</v>
      </c>
      <c r="DW62" s="584">
        <f>'Marks Entry'!DS64</f>
        <v>0</v>
      </c>
      <c r="DX62" s="587">
        <f>'Marks Entry'!DT64</f>
        <v>0</v>
      </c>
      <c r="DY62" s="588">
        <f t="shared" si="5"/>
        <v>0</v>
      </c>
      <c r="DZ62" s="584">
        <f>'Marks Entry'!DU64</f>
        <v>0</v>
      </c>
      <c r="EA62" s="584">
        <f>'Marks Entry'!DV64</f>
        <v>0</v>
      </c>
      <c r="EB62" s="587">
        <f>'Marks Entry'!DW64</f>
        <v>0</v>
      </c>
      <c r="EC62" s="593">
        <f>'Marks Entry'!DX64</f>
        <v>0</v>
      </c>
      <c r="ED62" s="589">
        <f>'Marks Entry'!DY64</f>
        <v>0</v>
      </c>
      <c r="EE62" s="589" t="str">
        <f>'Marks Entry'!DZ64</f>
        <v>E</v>
      </c>
      <c r="EF62" s="590" t="str">
        <f>'Marks Entry'!EA64</f>
        <v>E</v>
      </c>
      <c r="EG62" s="583">
        <f>'Marks Entry'!EB64</f>
        <v>0</v>
      </c>
      <c r="EH62" s="584">
        <f>'Marks Entry'!EC64</f>
        <v>0</v>
      </c>
      <c r="EI62" s="584">
        <f>'Marks Entry'!ED64</f>
        <v>0</v>
      </c>
      <c r="EJ62" s="584">
        <f>'Marks Entry'!EE64</f>
        <v>0</v>
      </c>
      <c r="EK62" s="584">
        <f>'Marks Entry'!EF64</f>
        <v>0</v>
      </c>
      <c r="EL62" s="591">
        <f>'Marks Entry'!EG64</f>
        <v>0</v>
      </c>
      <c r="EM62" s="592" t="str">
        <f>'Marks Entry'!EJ64</f>
        <v>E</v>
      </c>
      <c r="EN62" s="583">
        <f>'Marks Entry'!EK64</f>
        <v>0</v>
      </c>
      <c r="EO62" s="584">
        <f>'Marks Entry'!EL64</f>
        <v>0</v>
      </c>
      <c r="EP62" s="584">
        <f>'Marks Entry'!EM64</f>
        <v>0</v>
      </c>
      <c r="EQ62" s="584">
        <f>'Marks Entry'!EN64</f>
        <v>0</v>
      </c>
      <c r="ER62" s="584">
        <f>'Marks Entry'!EO64</f>
        <v>0</v>
      </c>
      <c r="ES62" s="587">
        <f>'Marks Entry'!EP64</f>
        <v>0</v>
      </c>
      <c r="ET62" s="592" t="str">
        <f>'Marks Entry'!ES64</f>
        <v>E</v>
      </c>
      <c r="EU62" s="583">
        <f>'Marks Entry'!ET64</f>
        <v>0</v>
      </c>
      <c r="EV62" s="584">
        <f>'Marks Entry'!EU64</f>
        <v>0</v>
      </c>
      <c r="EW62" s="584">
        <f>'Marks Entry'!EV64</f>
        <v>0</v>
      </c>
      <c r="EX62" s="584">
        <f>'Marks Entry'!EW64</f>
        <v>0</v>
      </c>
      <c r="EY62" s="584">
        <f>'Marks Entry'!EX64</f>
        <v>0</v>
      </c>
      <c r="EZ62" s="587">
        <f>'Marks Entry'!EY64</f>
        <v>0</v>
      </c>
      <c r="FA62" s="592" t="str">
        <f>'Marks Entry'!FB64</f>
        <v>E</v>
      </c>
      <c r="FB62" s="222">
        <f>'Marks Entry'!FC64</f>
        <v>0</v>
      </c>
      <c r="FC62" s="223">
        <f>'Marks Entry'!FD64</f>
        <v>0</v>
      </c>
      <c r="FD62" s="224" t="str">
        <f>'Marks Entry'!FE64</f>
        <v/>
      </c>
      <c r="FE62" s="222">
        <f>'Marks Entry'!FF64</f>
        <v>1200</v>
      </c>
      <c r="FF62" s="223">
        <f>'Marks Entry'!FG64</f>
        <v>0</v>
      </c>
      <c r="FG62" s="225">
        <f>'Marks Entry'!FH64</f>
        <v>0</v>
      </c>
      <c r="FH62" s="223" t="str">
        <f>IF(OR('Marks Entry'!FI64="First",'Marks Entry'!FI64="Second",'Marks Entry'!FI64="Third"),'Marks Entry'!FI64,"")</f>
        <v/>
      </c>
      <c r="FI62" s="223" t="str">
        <f>'Marks Entry'!FJ64</f>
        <v/>
      </c>
      <c r="FJ62" s="540" t="str">
        <f>'Marks Entry'!FK64</f>
        <v>PROMOTED</v>
      </c>
      <c r="FK62" s="113" t="str">
        <f>'Marks Entry'!FL64</f>
        <v/>
      </c>
      <c r="FL62" s="115" t="str">
        <f>'Marks Entry'!FM64</f>
        <v/>
      </c>
      <c r="FM62" s="116" t="str">
        <f>'Marks Entry'!FO64</f>
        <v>E</v>
      </c>
      <c r="FN62" s="1426"/>
      <c r="FO62" s="563">
        <f t="shared" si="6"/>
        <v>0</v>
      </c>
      <c r="FP62" s="673">
        <f t="shared" si="7"/>
        <v>0</v>
      </c>
      <c r="FQ62" s="673">
        <f t="shared" si="8"/>
        <v>0</v>
      </c>
      <c r="FR62" s="668"/>
      <c r="FS62" s="570">
        <f t="shared" si="9"/>
        <v>0</v>
      </c>
      <c r="FT62" s="681">
        <f t="shared" si="10"/>
        <v>0</v>
      </c>
      <c r="FU62" s="681">
        <f t="shared" si="11"/>
        <v>0</v>
      </c>
      <c r="FV62" s="682"/>
      <c r="FW62" s="563">
        <f t="shared" si="12"/>
        <v>0</v>
      </c>
      <c r="FX62" s="673">
        <f t="shared" si="13"/>
        <v>0</v>
      </c>
      <c r="FY62" s="673">
        <f t="shared" si="14"/>
        <v>0</v>
      </c>
      <c r="FZ62" s="668"/>
      <c r="GA62" s="570">
        <f t="shared" si="15"/>
        <v>0</v>
      </c>
      <c r="GB62" s="681">
        <f t="shared" si="16"/>
        <v>0</v>
      </c>
      <c r="GC62" s="681">
        <f t="shared" si="17"/>
        <v>0</v>
      </c>
      <c r="GD62" s="682"/>
      <c r="GE62" s="563">
        <f t="shared" si="18"/>
        <v>0</v>
      </c>
      <c r="GF62" s="673">
        <f t="shared" si="19"/>
        <v>0</v>
      </c>
      <c r="GG62" s="673">
        <f t="shared" si="20"/>
        <v>0</v>
      </c>
      <c r="GH62" s="668"/>
      <c r="GI62" s="570">
        <f t="shared" si="21"/>
        <v>0</v>
      </c>
      <c r="GJ62" s="681">
        <f t="shared" si="22"/>
        <v>0</v>
      </c>
      <c r="GK62" s="681">
        <f t="shared" si="23"/>
        <v>0</v>
      </c>
      <c r="GL62" s="682"/>
      <c r="GM62" s="563">
        <f t="shared" si="24"/>
        <v>0</v>
      </c>
      <c r="GN62" s="564" t="str">
        <f t="shared" si="24"/>
        <v>E</v>
      </c>
      <c r="GO62" s="570">
        <f t="shared" si="25"/>
        <v>0</v>
      </c>
      <c r="GP62" s="571" t="str">
        <f t="shared" si="25"/>
        <v>E</v>
      </c>
      <c r="GQ62" s="563">
        <f t="shared" si="26"/>
        <v>0</v>
      </c>
      <c r="GR62" s="572" t="str">
        <f t="shared" si="26"/>
        <v>E</v>
      </c>
      <c r="GS62" s="1426"/>
    </row>
    <row r="63" spans="1:201" s="117" customFormat="1" ht="17.25" customHeight="1">
      <c r="A63" s="1427"/>
      <c r="B63" s="112">
        <f t="shared" si="27"/>
        <v>57</v>
      </c>
      <c r="C63" s="113">
        <f>'Marks Entry'!D65</f>
        <v>0</v>
      </c>
      <c r="D63" s="113">
        <f>'Marks Entry'!E65</f>
        <v>0</v>
      </c>
      <c r="E63" s="113">
        <f>'Marks Entry'!F65</f>
        <v>0</v>
      </c>
      <c r="F63" s="113">
        <f>'Marks Entry'!G65</f>
        <v>957</v>
      </c>
      <c r="G63" s="113">
        <f>'Marks Entry'!H65</f>
        <v>0</v>
      </c>
      <c r="H63" s="113">
        <f>'Marks Entry'!I65</f>
        <v>0</v>
      </c>
      <c r="I63" s="113">
        <f>'Marks Entry'!J65</f>
        <v>0</v>
      </c>
      <c r="J63" s="114">
        <f>'Marks Entry'!K65</f>
        <v>0</v>
      </c>
      <c r="K63" s="583">
        <f>'Marks Entry'!L65</f>
        <v>0</v>
      </c>
      <c r="L63" s="584">
        <f>'Marks Entry'!M65</f>
        <v>0</v>
      </c>
      <c r="M63" s="585">
        <f>'Marks Entry'!N65</f>
        <v>0</v>
      </c>
      <c r="N63" s="584">
        <f>'Marks Entry'!O65</f>
        <v>0</v>
      </c>
      <c r="O63" s="584">
        <f>'Marks Entry'!P65</f>
        <v>0</v>
      </c>
      <c r="P63" s="586">
        <f>'Marks Entry'!Q65</f>
        <v>0</v>
      </c>
      <c r="Q63" s="584">
        <f>'Marks Entry'!R65</f>
        <v>0</v>
      </c>
      <c r="R63" s="584">
        <f>'Marks Entry'!S65</f>
        <v>0</v>
      </c>
      <c r="S63" s="586">
        <f>'Marks Entry'!T65</f>
        <v>0</v>
      </c>
      <c r="T63" s="587">
        <f>'Marks Entry'!U65</f>
        <v>0</v>
      </c>
      <c r="U63" s="584">
        <f>'Marks Entry'!V65</f>
        <v>0</v>
      </c>
      <c r="V63" s="584">
        <f>'Marks Entry'!W65</f>
        <v>0</v>
      </c>
      <c r="W63" s="587">
        <f>'Marks Entry'!X65</f>
        <v>0</v>
      </c>
      <c r="X63" s="588">
        <f t="shared" si="0"/>
        <v>0</v>
      </c>
      <c r="Y63" s="584">
        <f>'Marks Entry'!Y65</f>
        <v>0</v>
      </c>
      <c r="Z63" s="584">
        <f>'Marks Entry'!Z65</f>
        <v>0</v>
      </c>
      <c r="AA63" s="587">
        <f>'Marks Entry'!AA65</f>
        <v>0</v>
      </c>
      <c r="AB63" s="593">
        <f>'Marks Entry'!AB65</f>
        <v>0</v>
      </c>
      <c r="AC63" s="589">
        <f>'Marks Entry'!AC65</f>
        <v>0</v>
      </c>
      <c r="AD63" s="589" t="str">
        <f>'Marks Entry'!AD65</f>
        <v>E</v>
      </c>
      <c r="AE63" s="590" t="str">
        <f>'Marks Entry'!AE65</f>
        <v>E</v>
      </c>
      <c r="AF63" s="583">
        <f>'Marks Entry'!AF65</f>
        <v>0</v>
      </c>
      <c r="AG63" s="584">
        <f>'Marks Entry'!AG65</f>
        <v>0</v>
      </c>
      <c r="AH63" s="585">
        <f>'Marks Entry'!AH65</f>
        <v>0</v>
      </c>
      <c r="AI63" s="584">
        <f>'Marks Entry'!AI65</f>
        <v>0</v>
      </c>
      <c r="AJ63" s="584">
        <f>'Marks Entry'!AJ65</f>
        <v>0</v>
      </c>
      <c r="AK63" s="586">
        <f>'Marks Entry'!AK65</f>
        <v>0</v>
      </c>
      <c r="AL63" s="584">
        <f>'Marks Entry'!AL65</f>
        <v>0</v>
      </c>
      <c r="AM63" s="584">
        <f>'Marks Entry'!AM65</f>
        <v>0</v>
      </c>
      <c r="AN63" s="586">
        <f>'Marks Entry'!AN65</f>
        <v>0</v>
      </c>
      <c r="AO63" s="587">
        <f>'Marks Entry'!AO65</f>
        <v>0</v>
      </c>
      <c r="AP63" s="584">
        <f>'Marks Entry'!AP65</f>
        <v>0</v>
      </c>
      <c r="AQ63" s="584">
        <f>'Marks Entry'!AQ65</f>
        <v>0</v>
      </c>
      <c r="AR63" s="587">
        <f>'Marks Entry'!AR65</f>
        <v>0</v>
      </c>
      <c r="AS63" s="588">
        <f t="shared" si="1"/>
        <v>0</v>
      </c>
      <c r="AT63" s="584">
        <f>'Marks Entry'!AS65</f>
        <v>0</v>
      </c>
      <c r="AU63" s="584">
        <f>'Marks Entry'!AT65</f>
        <v>0</v>
      </c>
      <c r="AV63" s="587">
        <f>'Marks Entry'!AU65</f>
        <v>0</v>
      </c>
      <c r="AW63" s="593">
        <f>'Marks Entry'!AV65</f>
        <v>0</v>
      </c>
      <c r="AX63" s="589">
        <f>'Marks Entry'!AW65</f>
        <v>0</v>
      </c>
      <c r="AY63" s="589" t="str">
        <f>'Marks Entry'!AX65</f>
        <v>E</v>
      </c>
      <c r="AZ63" s="590" t="str">
        <f>'Marks Entry'!AY65</f>
        <v>E</v>
      </c>
      <c r="BA63" s="583">
        <f>'Marks Entry'!AZ65</f>
        <v>0</v>
      </c>
      <c r="BB63" s="584">
        <f>'Marks Entry'!BA65</f>
        <v>0</v>
      </c>
      <c r="BC63" s="585">
        <f>'Marks Entry'!BB65</f>
        <v>0</v>
      </c>
      <c r="BD63" s="584">
        <f>'Marks Entry'!BC65</f>
        <v>0</v>
      </c>
      <c r="BE63" s="584">
        <f>'Marks Entry'!BD65</f>
        <v>0</v>
      </c>
      <c r="BF63" s="586">
        <f>'Marks Entry'!BE65</f>
        <v>0</v>
      </c>
      <c r="BG63" s="584">
        <f>'Marks Entry'!BF65</f>
        <v>0</v>
      </c>
      <c r="BH63" s="584">
        <f>'Marks Entry'!BG65</f>
        <v>0</v>
      </c>
      <c r="BI63" s="586">
        <f>'Marks Entry'!BH65</f>
        <v>0</v>
      </c>
      <c r="BJ63" s="587">
        <f>'Marks Entry'!BI65</f>
        <v>0</v>
      </c>
      <c r="BK63" s="584">
        <f>'Marks Entry'!BJ65</f>
        <v>0</v>
      </c>
      <c r="BL63" s="584">
        <f>'Marks Entry'!BK65</f>
        <v>0</v>
      </c>
      <c r="BM63" s="587">
        <f>'Marks Entry'!BL65</f>
        <v>0</v>
      </c>
      <c r="BN63" s="588">
        <f t="shared" si="2"/>
        <v>0</v>
      </c>
      <c r="BO63" s="584">
        <f>'Marks Entry'!BM65</f>
        <v>0</v>
      </c>
      <c r="BP63" s="584">
        <f>'Marks Entry'!BN65</f>
        <v>0</v>
      </c>
      <c r="BQ63" s="587">
        <f>'Marks Entry'!BO65</f>
        <v>0</v>
      </c>
      <c r="BR63" s="593">
        <f>'Marks Entry'!BP65</f>
        <v>0</v>
      </c>
      <c r="BS63" s="589">
        <f>'Marks Entry'!BQ65</f>
        <v>0</v>
      </c>
      <c r="BT63" s="589" t="str">
        <f>'Marks Entry'!BR65</f>
        <v>E</v>
      </c>
      <c r="BU63" s="590" t="str">
        <f>'Marks Entry'!BS65</f>
        <v>E</v>
      </c>
      <c r="BV63" s="583">
        <f>'Marks Entry'!BT65</f>
        <v>0</v>
      </c>
      <c r="BW63" s="584">
        <f>'Marks Entry'!BU65</f>
        <v>0</v>
      </c>
      <c r="BX63" s="585">
        <f>'Marks Entry'!BV65</f>
        <v>0</v>
      </c>
      <c r="BY63" s="584">
        <f>'Marks Entry'!BW65</f>
        <v>0</v>
      </c>
      <c r="BZ63" s="584">
        <f>'Marks Entry'!BX65</f>
        <v>0</v>
      </c>
      <c r="CA63" s="586">
        <f>'Marks Entry'!BY65</f>
        <v>0</v>
      </c>
      <c r="CB63" s="584">
        <f>'Marks Entry'!BZ65</f>
        <v>0</v>
      </c>
      <c r="CC63" s="584">
        <f>'Marks Entry'!CA65</f>
        <v>0</v>
      </c>
      <c r="CD63" s="586">
        <f>'Marks Entry'!CB65</f>
        <v>0</v>
      </c>
      <c r="CE63" s="587">
        <f>'Marks Entry'!CC65</f>
        <v>0</v>
      </c>
      <c r="CF63" s="584">
        <f>'Marks Entry'!CD65</f>
        <v>0</v>
      </c>
      <c r="CG63" s="584">
        <f>'Marks Entry'!CE65</f>
        <v>0</v>
      </c>
      <c r="CH63" s="587">
        <f>'Marks Entry'!CF65</f>
        <v>0</v>
      </c>
      <c r="CI63" s="588">
        <f t="shared" si="3"/>
        <v>0</v>
      </c>
      <c r="CJ63" s="584">
        <f>'Marks Entry'!CG65</f>
        <v>0</v>
      </c>
      <c r="CK63" s="584">
        <f>'Marks Entry'!CH65</f>
        <v>0</v>
      </c>
      <c r="CL63" s="587">
        <f>'Marks Entry'!CI65</f>
        <v>0</v>
      </c>
      <c r="CM63" s="593">
        <f>'Marks Entry'!CJ65</f>
        <v>0</v>
      </c>
      <c r="CN63" s="589">
        <f>'Marks Entry'!CK65</f>
        <v>0</v>
      </c>
      <c r="CO63" s="589" t="str">
        <f>'Marks Entry'!CL65</f>
        <v>E</v>
      </c>
      <c r="CP63" s="590" t="str">
        <f>'Marks Entry'!CM65</f>
        <v>E</v>
      </c>
      <c r="CQ63" s="583">
        <f>'Marks Entry'!CN65</f>
        <v>0</v>
      </c>
      <c r="CR63" s="584">
        <f>'Marks Entry'!CO65</f>
        <v>0</v>
      </c>
      <c r="CS63" s="585">
        <f>'Marks Entry'!CP65</f>
        <v>0</v>
      </c>
      <c r="CT63" s="584">
        <f>'Marks Entry'!CQ65</f>
        <v>0</v>
      </c>
      <c r="CU63" s="584">
        <f>'Marks Entry'!CR65</f>
        <v>0</v>
      </c>
      <c r="CV63" s="586">
        <f>'Marks Entry'!CS65</f>
        <v>0</v>
      </c>
      <c r="CW63" s="584">
        <f>'Marks Entry'!CT65</f>
        <v>0</v>
      </c>
      <c r="CX63" s="584">
        <f>'Marks Entry'!CU65</f>
        <v>0</v>
      </c>
      <c r="CY63" s="586">
        <f>'Marks Entry'!CV65</f>
        <v>0</v>
      </c>
      <c r="CZ63" s="587">
        <f>'Marks Entry'!CW65</f>
        <v>0</v>
      </c>
      <c r="DA63" s="584">
        <f>'Marks Entry'!CX65</f>
        <v>0</v>
      </c>
      <c r="DB63" s="584">
        <f>'Marks Entry'!CY65</f>
        <v>0</v>
      </c>
      <c r="DC63" s="587">
        <f>'Marks Entry'!CZ65</f>
        <v>0</v>
      </c>
      <c r="DD63" s="588">
        <f t="shared" si="4"/>
        <v>0</v>
      </c>
      <c r="DE63" s="584">
        <f>'Marks Entry'!DA65</f>
        <v>0</v>
      </c>
      <c r="DF63" s="584">
        <f>'Marks Entry'!DB65</f>
        <v>0</v>
      </c>
      <c r="DG63" s="587">
        <f>'Marks Entry'!DC65</f>
        <v>0</v>
      </c>
      <c r="DH63" s="593">
        <f>'Marks Entry'!DD65</f>
        <v>0</v>
      </c>
      <c r="DI63" s="589">
        <f>'Marks Entry'!DE65</f>
        <v>0</v>
      </c>
      <c r="DJ63" s="589" t="str">
        <f>'Marks Entry'!DF65</f>
        <v>E</v>
      </c>
      <c r="DK63" s="590" t="str">
        <f>'Marks Entry'!DG65</f>
        <v>E</v>
      </c>
      <c r="DL63" s="583">
        <f>'Marks Entry'!DH65</f>
        <v>0</v>
      </c>
      <c r="DM63" s="584">
        <f>'Marks Entry'!DI65</f>
        <v>0</v>
      </c>
      <c r="DN63" s="585">
        <f>'Marks Entry'!DJ65</f>
        <v>0</v>
      </c>
      <c r="DO63" s="584">
        <f>'Marks Entry'!DK65</f>
        <v>0</v>
      </c>
      <c r="DP63" s="584">
        <f>'Marks Entry'!DL65</f>
        <v>0</v>
      </c>
      <c r="DQ63" s="586">
        <f>'Marks Entry'!DM65</f>
        <v>0</v>
      </c>
      <c r="DR63" s="584">
        <f>'Marks Entry'!DN65</f>
        <v>0</v>
      </c>
      <c r="DS63" s="584">
        <f>'Marks Entry'!DO65</f>
        <v>0</v>
      </c>
      <c r="DT63" s="586">
        <f>'Marks Entry'!DP65</f>
        <v>0</v>
      </c>
      <c r="DU63" s="587">
        <f>'Marks Entry'!DQ65</f>
        <v>0</v>
      </c>
      <c r="DV63" s="584">
        <f>'Marks Entry'!DR65</f>
        <v>0</v>
      </c>
      <c r="DW63" s="584">
        <f>'Marks Entry'!DS65</f>
        <v>0</v>
      </c>
      <c r="DX63" s="587">
        <f>'Marks Entry'!DT65</f>
        <v>0</v>
      </c>
      <c r="DY63" s="588">
        <f t="shared" si="5"/>
        <v>0</v>
      </c>
      <c r="DZ63" s="584">
        <f>'Marks Entry'!DU65</f>
        <v>0</v>
      </c>
      <c r="EA63" s="584">
        <f>'Marks Entry'!DV65</f>
        <v>0</v>
      </c>
      <c r="EB63" s="587">
        <f>'Marks Entry'!DW65</f>
        <v>0</v>
      </c>
      <c r="EC63" s="593">
        <f>'Marks Entry'!DX65</f>
        <v>0</v>
      </c>
      <c r="ED63" s="589">
        <f>'Marks Entry'!DY65</f>
        <v>0</v>
      </c>
      <c r="EE63" s="589" t="str">
        <f>'Marks Entry'!DZ65</f>
        <v>E</v>
      </c>
      <c r="EF63" s="590" t="str">
        <f>'Marks Entry'!EA65</f>
        <v>E</v>
      </c>
      <c r="EG63" s="583">
        <f>'Marks Entry'!EB65</f>
        <v>0</v>
      </c>
      <c r="EH63" s="584">
        <f>'Marks Entry'!EC65</f>
        <v>0</v>
      </c>
      <c r="EI63" s="584">
        <f>'Marks Entry'!ED65</f>
        <v>0</v>
      </c>
      <c r="EJ63" s="584">
        <f>'Marks Entry'!EE65</f>
        <v>0</v>
      </c>
      <c r="EK63" s="584">
        <f>'Marks Entry'!EF65</f>
        <v>0</v>
      </c>
      <c r="EL63" s="591">
        <f>'Marks Entry'!EG65</f>
        <v>0</v>
      </c>
      <c r="EM63" s="592" t="str">
        <f>'Marks Entry'!EJ65</f>
        <v>E</v>
      </c>
      <c r="EN63" s="583">
        <f>'Marks Entry'!EK65</f>
        <v>0</v>
      </c>
      <c r="EO63" s="584">
        <f>'Marks Entry'!EL65</f>
        <v>0</v>
      </c>
      <c r="EP63" s="584">
        <f>'Marks Entry'!EM65</f>
        <v>0</v>
      </c>
      <c r="EQ63" s="584">
        <f>'Marks Entry'!EN65</f>
        <v>0</v>
      </c>
      <c r="ER63" s="584">
        <f>'Marks Entry'!EO65</f>
        <v>0</v>
      </c>
      <c r="ES63" s="587">
        <f>'Marks Entry'!EP65</f>
        <v>0</v>
      </c>
      <c r="ET63" s="592" t="str">
        <f>'Marks Entry'!ES65</f>
        <v>E</v>
      </c>
      <c r="EU63" s="583">
        <f>'Marks Entry'!ET65</f>
        <v>0</v>
      </c>
      <c r="EV63" s="584">
        <f>'Marks Entry'!EU65</f>
        <v>0</v>
      </c>
      <c r="EW63" s="584">
        <f>'Marks Entry'!EV65</f>
        <v>0</v>
      </c>
      <c r="EX63" s="584">
        <f>'Marks Entry'!EW65</f>
        <v>0</v>
      </c>
      <c r="EY63" s="584">
        <f>'Marks Entry'!EX65</f>
        <v>0</v>
      </c>
      <c r="EZ63" s="587">
        <f>'Marks Entry'!EY65</f>
        <v>0</v>
      </c>
      <c r="FA63" s="592" t="str">
        <f>'Marks Entry'!FB65</f>
        <v>E</v>
      </c>
      <c r="FB63" s="222">
        <f>'Marks Entry'!FC65</f>
        <v>0</v>
      </c>
      <c r="FC63" s="223">
        <f>'Marks Entry'!FD65</f>
        <v>0</v>
      </c>
      <c r="FD63" s="224" t="str">
        <f>'Marks Entry'!FE65</f>
        <v/>
      </c>
      <c r="FE63" s="222">
        <f>'Marks Entry'!FF65</f>
        <v>1200</v>
      </c>
      <c r="FF63" s="223">
        <f>'Marks Entry'!FG65</f>
        <v>0</v>
      </c>
      <c r="FG63" s="225">
        <f>'Marks Entry'!FH65</f>
        <v>0</v>
      </c>
      <c r="FH63" s="223" t="str">
        <f>IF(OR('Marks Entry'!FI65="First",'Marks Entry'!FI65="Second",'Marks Entry'!FI65="Third"),'Marks Entry'!FI65,"")</f>
        <v/>
      </c>
      <c r="FI63" s="223" t="str">
        <f>'Marks Entry'!FJ65</f>
        <v/>
      </c>
      <c r="FJ63" s="540" t="str">
        <f>'Marks Entry'!FK65</f>
        <v>PROMOTED</v>
      </c>
      <c r="FK63" s="113" t="str">
        <f>'Marks Entry'!FL65</f>
        <v/>
      </c>
      <c r="FL63" s="115" t="str">
        <f>'Marks Entry'!FM65</f>
        <v/>
      </c>
      <c r="FM63" s="116" t="str">
        <f>'Marks Entry'!FO65</f>
        <v>E</v>
      </c>
      <c r="FN63" s="1426"/>
      <c r="FO63" s="563">
        <f t="shared" si="6"/>
        <v>0</v>
      </c>
      <c r="FP63" s="673">
        <f t="shared" si="7"/>
        <v>0</v>
      </c>
      <c r="FQ63" s="673">
        <f t="shared" si="8"/>
        <v>0</v>
      </c>
      <c r="FR63" s="668"/>
      <c r="FS63" s="570">
        <f t="shared" si="9"/>
        <v>0</v>
      </c>
      <c r="FT63" s="681">
        <f t="shared" si="10"/>
        <v>0</v>
      </c>
      <c r="FU63" s="681">
        <f t="shared" si="11"/>
        <v>0</v>
      </c>
      <c r="FV63" s="682"/>
      <c r="FW63" s="563">
        <f t="shared" si="12"/>
        <v>0</v>
      </c>
      <c r="FX63" s="673">
        <f t="shared" si="13"/>
        <v>0</v>
      </c>
      <c r="FY63" s="673">
        <f t="shared" si="14"/>
        <v>0</v>
      </c>
      <c r="FZ63" s="668"/>
      <c r="GA63" s="570">
        <f t="shared" si="15"/>
        <v>0</v>
      </c>
      <c r="GB63" s="681">
        <f t="shared" si="16"/>
        <v>0</v>
      </c>
      <c r="GC63" s="681">
        <f t="shared" si="17"/>
        <v>0</v>
      </c>
      <c r="GD63" s="682"/>
      <c r="GE63" s="563">
        <f t="shared" si="18"/>
        <v>0</v>
      </c>
      <c r="GF63" s="673">
        <f t="shared" si="19"/>
        <v>0</v>
      </c>
      <c r="GG63" s="673">
        <f t="shared" si="20"/>
        <v>0</v>
      </c>
      <c r="GH63" s="668"/>
      <c r="GI63" s="570">
        <f t="shared" si="21"/>
        <v>0</v>
      </c>
      <c r="GJ63" s="681">
        <f t="shared" si="22"/>
        <v>0</v>
      </c>
      <c r="GK63" s="681">
        <f t="shared" si="23"/>
        <v>0</v>
      </c>
      <c r="GL63" s="682"/>
      <c r="GM63" s="563">
        <f t="shared" si="24"/>
        <v>0</v>
      </c>
      <c r="GN63" s="564" t="str">
        <f t="shared" si="24"/>
        <v>E</v>
      </c>
      <c r="GO63" s="570">
        <f t="shared" si="25"/>
        <v>0</v>
      </c>
      <c r="GP63" s="571" t="str">
        <f t="shared" si="25"/>
        <v>E</v>
      </c>
      <c r="GQ63" s="563">
        <f t="shared" si="26"/>
        <v>0</v>
      </c>
      <c r="GR63" s="572" t="str">
        <f t="shared" si="26"/>
        <v>E</v>
      </c>
      <c r="GS63" s="1426"/>
    </row>
    <row r="64" spans="1:201" s="117" customFormat="1" ht="17.25" customHeight="1">
      <c r="A64" s="1427"/>
      <c r="B64" s="112">
        <f t="shared" si="27"/>
        <v>58</v>
      </c>
      <c r="C64" s="113">
        <f>'Marks Entry'!D66</f>
        <v>0</v>
      </c>
      <c r="D64" s="113">
        <f>'Marks Entry'!E66</f>
        <v>0</v>
      </c>
      <c r="E64" s="113">
        <f>'Marks Entry'!F66</f>
        <v>0</v>
      </c>
      <c r="F64" s="113">
        <f>'Marks Entry'!G66</f>
        <v>958</v>
      </c>
      <c r="G64" s="113">
        <f>'Marks Entry'!H66</f>
        <v>0</v>
      </c>
      <c r="H64" s="113">
        <f>'Marks Entry'!I66</f>
        <v>0</v>
      </c>
      <c r="I64" s="113">
        <f>'Marks Entry'!J66</f>
        <v>0</v>
      </c>
      <c r="J64" s="114">
        <f>'Marks Entry'!K66</f>
        <v>0</v>
      </c>
      <c r="K64" s="583">
        <f>'Marks Entry'!L66</f>
        <v>0</v>
      </c>
      <c r="L64" s="584">
        <f>'Marks Entry'!M66</f>
        <v>0</v>
      </c>
      <c r="M64" s="585">
        <f>'Marks Entry'!N66</f>
        <v>0</v>
      </c>
      <c r="N64" s="584">
        <f>'Marks Entry'!O66</f>
        <v>0</v>
      </c>
      <c r="O64" s="584">
        <f>'Marks Entry'!P66</f>
        <v>0</v>
      </c>
      <c r="P64" s="586">
        <f>'Marks Entry'!Q66</f>
        <v>0</v>
      </c>
      <c r="Q64" s="584">
        <f>'Marks Entry'!R66</f>
        <v>0</v>
      </c>
      <c r="R64" s="584">
        <f>'Marks Entry'!S66</f>
        <v>0</v>
      </c>
      <c r="S64" s="586">
        <f>'Marks Entry'!T66</f>
        <v>0</v>
      </c>
      <c r="T64" s="587">
        <f>'Marks Entry'!U66</f>
        <v>0</v>
      </c>
      <c r="U64" s="584">
        <f>'Marks Entry'!V66</f>
        <v>0</v>
      </c>
      <c r="V64" s="584">
        <f>'Marks Entry'!W66</f>
        <v>0</v>
      </c>
      <c r="W64" s="587">
        <f>'Marks Entry'!X66</f>
        <v>0</v>
      </c>
      <c r="X64" s="588">
        <f t="shared" si="0"/>
        <v>0</v>
      </c>
      <c r="Y64" s="584">
        <f>'Marks Entry'!Y66</f>
        <v>0</v>
      </c>
      <c r="Z64" s="584">
        <f>'Marks Entry'!Z66</f>
        <v>0</v>
      </c>
      <c r="AA64" s="587">
        <f>'Marks Entry'!AA66</f>
        <v>0</v>
      </c>
      <c r="AB64" s="593">
        <f>'Marks Entry'!AB66</f>
        <v>0</v>
      </c>
      <c r="AC64" s="589">
        <f>'Marks Entry'!AC66</f>
        <v>0</v>
      </c>
      <c r="AD64" s="589" t="str">
        <f>'Marks Entry'!AD66</f>
        <v>E</v>
      </c>
      <c r="AE64" s="590" t="str">
        <f>'Marks Entry'!AE66</f>
        <v>E</v>
      </c>
      <c r="AF64" s="583">
        <f>'Marks Entry'!AF66</f>
        <v>0</v>
      </c>
      <c r="AG64" s="584">
        <f>'Marks Entry'!AG66</f>
        <v>0</v>
      </c>
      <c r="AH64" s="585">
        <f>'Marks Entry'!AH66</f>
        <v>0</v>
      </c>
      <c r="AI64" s="584">
        <f>'Marks Entry'!AI66</f>
        <v>0</v>
      </c>
      <c r="AJ64" s="584">
        <f>'Marks Entry'!AJ66</f>
        <v>0</v>
      </c>
      <c r="AK64" s="586">
        <f>'Marks Entry'!AK66</f>
        <v>0</v>
      </c>
      <c r="AL64" s="584">
        <f>'Marks Entry'!AL66</f>
        <v>0</v>
      </c>
      <c r="AM64" s="584">
        <f>'Marks Entry'!AM66</f>
        <v>0</v>
      </c>
      <c r="AN64" s="586">
        <f>'Marks Entry'!AN66</f>
        <v>0</v>
      </c>
      <c r="AO64" s="587">
        <f>'Marks Entry'!AO66</f>
        <v>0</v>
      </c>
      <c r="AP64" s="584">
        <f>'Marks Entry'!AP66</f>
        <v>0</v>
      </c>
      <c r="AQ64" s="584">
        <f>'Marks Entry'!AQ66</f>
        <v>0</v>
      </c>
      <c r="AR64" s="587">
        <f>'Marks Entry'!AR66</f>
        <v>0</v>
      </c>
      <c r="AS64" s="588">
        <f t="shared" si="1"/>
        <v>0</v>
      </c>
      <c r="AT64" s="584">
        <f>'Marks Entry'!AS66</f>
        <v>0</v>
      </c>
      <c r="AU64" s="584">
        <f>'Marks Entry'!AT66</f>
        <v>0</v>
      </c>
      <c r="AV64" s="587">
        <f>'Marks Entry'!AU66</f>
        <v>0</v>
      </c>
      <c r="AW64" s="593">
        <f>'Marks Entry'!AV66</f>
        <v>0</v>
      </c>
      <c r="AX64" s="589">
        <f>'Marks Entry'!AW66</f>
        <v>0</v>
      </c>
      <c r="AY64" s="589" t="str">
        <f>'Marks Entry'!AX66</f>
        <v>E</v>
      </c>
      <c r="AZ64" s="590" t="str">
        <f>'Marks Entry'!AY66</f>
        <v>E</v>
      </c>
      <c r="BA64" s="583">
        <f>'Marks Entry'!AZ66</f>
        <v>0</v>
      </c>
      <c r="BB64" s="584">
        <f>'Marks Entry'!BA66</f>
        <v>0</v>
      </c>
      <c r="BC64" s="585">
        <f>'Marks Entry'!BB66</f>
        <v>0</v>
      </c>
      <c r="BD64" s="584">
        <f>'Marks Entry'!BC66</f>
        <v>0</v>
      </c>
      <c r="BE64" s="584">
        <f>'Marks Entry'!BD66</f>
        <v>0</v>
      </c>
      <c r="BF64" s="586">
        <f>'Marks Entry'!BE66</f>
        <v>0</v>
      </c>
      <c r="BG64" s="584">
        <f>'Marks Entry'!BF66</f>
        <v>0</v>
      </c>
      <c r="BH64" s="584">
        <f>'Marks Entry'!BG66</f>
        <v>0</v>
      </c>
      <c r="BI64" s="586">
        <f>'Marks Entry'!BH66</f>
        <v>0</v>
      </c>
      <c r="BJ64" s="587">
        <f>'Marks Entry'!BI66</f>
        <v>0</v>
      </c>
      <c r="BK64" s="584">
        <f>'Marks Entry'!BJ66</f>
        <v>0</v>
      </c>
      <c r="BL64" s="584">
        <f>'Marks Entry'!BK66</f>
        <v>0</v>
      </c>
      <c r="BM64" s="587">
        <f>'Marks Entry'!BL66</f>
        <v>0</v>
      </c>
      <c r="BN64" s="588">
        <f t="shared" si="2"/>
        <v>0</v>
      </c>
      <c r="BO64" s="584">
        <f>'Marks Entry'!BM66</f>
        <v>0</v>
      </c>
      <c r="BP64" s="584">
        <f>'Marks Entry'!BN66</f>
        <v>0</v>
      </c>
      <c r="BQ64" s="587">
        <f>'Marks Entry'!BO66</f>
        <v>0</v>
      </c>
      <c r="BR64" s="593">
        <f>'Marks Entry'!BP66</f>
        <v>0</v>
      </c>
      <c r="BS64" s="589">
        <f>'Marks Entry'!BQ66</f>
        <v>0</v>
      </c>
      <c r="BT64" s="589" t="str">
        <f>'Marks Entry'!BR66</f>
        <v>E</v>
      </c>
      <c r="BU64" s="590" t="str">
        <f>'Marks Entry'!BS66</f>
        <v>E</v>
      </c>
      <c r="BV64" s="583">
        <f>'Marks Entry'!BT66</f>
        <v>0</v>
      </c>
      <c r="BW64" s="584">
        <f>'Marks Entry'!BU66</f>
        <v>0</v>
      </c>
      <c r="BX64" s="585">
        <f>'Marks Entry'!BV66</f>
        <v>0</v>
      </c>
      <c r="BY64" s="584">
        <f>'Marks Entry'!BW66</f>
        <v>0</v>
      </c>
      <c r="BZ64" s="584">
        <f>'Marks Entry'!BX66</f>
        <v>0</v>
      </c>
      <c r="CA64" s="586">
        <f>'Marks Entry'!BY66</f>
        <v>0</v>
      </c>
      <c r="CB64" s="584">
        <f>'Marks Entry'!BZ66</f>
        <v>0</v>
      </c>
      <c r="CC64" s="584">
        <f>'Marks Entry'!CA66</f>
        <v>0</v>
      </c>
      <c r="CD64" s="586">
        <f>'Marks Entry'!CB66</f>
        <v>0</v>
      </c>
      <c r="CE64" s="587">
        <f>'Marks Entry'!CC66</f>
        <v>0</v>
      </c>
      <c r="CF64" s="584">
        <f>'Marks Entry'!CD66</f>
        <v>0</v>
      </c>
      <c r="CG64" s="584">
        <f>'Marks Entry'!CE66</f>
        <v>0</v>
      </c>
      <c r="CH64" s="587">
        <f>'Marks Entry'!CF66</f>
        <v>0</v>
      </c>
      <c r="CI64" s="588">
        <f t="shared" si="3"/>
        <v>0</v>
      </c>
      <c r="CJ64" s="584">
        <f>'Marks Entry'!CG66</f>
        <v>0</v>
      </c>
      <c r="CK64" s="584">
        <f>'Marks Entry'!CH66</f>
        <v>0</v>
      </c>
      <c r="CL64" s="587">
        <f>'Marks Entry'!CI66</f>
        <v>0</v>
      </c>
      <c r="CM64" s="593">
        <f>'Marks Entry'!CJ66</f>
        <v>0</v>
      </c>
      <c r="CN64" s="589">
        <f>'Marks Entry'!CK66</f>
        <v>0</v>
      </c>
      <c r="CO64" s="589" t="str">
        <f>'Marks Entry'!CL66</f>
        <v>E</v>
      </c>
      <c r="CP64" s="590" t="str">
        <f>'Marks Entry'!CM66</f>
        <v>E</v>
      </c>
      <c r="CQ64" s="583">
        <f>'Marks Entry'!CN66</f>
        <v>0</v>
      </c>
      <c r="CR64" s="584">
        <f>'Marks Entry'!CO66</f>
        <v>0</v>
      </c>
      <c r="CS64" s="585">
        <f>'Marks Entry'!CP66</f>
        <v>0</v>
      </c>
      <c r="CT64" s="584">
        <f>'Marks Entry'!CQ66</f>
        <v>0</v>
      </c>
      <c r="CU64" s="584">
        <f>'Marks Entry'!CR66</f>
        <v>0</v>
      </c>
      <c r="CV64" s="586">
        <f>'Marks Entry'!CS66</f>
        <v>0</v>
      </c>
      <c r="CW64" s="584">
        <f>'Marks Entry'!CT66</f>
        <v>0</v>
      </c>
      <c r="CX64" s="584">
        <f>'Marks Entry'!CU66</f>
        <v>0</v>
      </c>
      <c r="CY64" s="586">
        <f>'Marks Entry'!CV66</f>
        <v>0</v>
      </c>
      <c r="CZ64" s="587">
        <f>'Marks Entry'!CW66</f>
        <v>0</v>
      </c>
      <c r="DA64" s="584">
        <f>'Marks Entry'!CX66</f>
        <v>0</v>
      </c>
      <c r="DB64" s="584">
        <f>'Marks Entry'!CY66</f>
        <v>0</v>
      </c>
      <c r="DC64" s="587">
        <f>'Marks Entry'!CZ66</f>
        <v>0</v>
      </c>
      <c r="DD64" s="588">
        <f t="shared" si="4"/>
        <v>0</v>
      </c>
      <c r="DE64" s="584">
        <f>'Marks Entry'!DA66</f>
        <v>0</v>
      </c>
      <c r="DF64" s="584">
        <f>'Marks Entry'!DB66</f>
        <v>0</v>
      </c>
      <c r="DG64" s="587">
        <f>'Marks Entry'!DC66</f>
        <v>0</v>
      </c>
      <c r="DH64" s="593">
        <f>'Marks Entry'!DD66</f>
        <v>0</v>
      </c>
      <c r="DI64" s="589">
        <f>'Marks Entry'!DE66</f>
        <v>0</v>
      </c>
      <c r="DJ64" s="589" t="str">
        <f>'Marks Entry'!DF66</f>
        <v>E</v>
      </c>
      <c r="DK64" s="590" t="str">
        <f>'Marks Entry'!DG66</f>
        <v>E</v>
      </c>
      <c r="DL64" s="583">
        <f>'Marks Entry'!DH66</f>
        <v>0</v>
      </c>
      <c r="DM64" s="584">
        <f>'Marks Entry'!DI66</f>
        <v>0</v>
      </c>
      <c r="DN64" s="585">
        <f>'Marks Entry'!DJ66</f>
        <v>0</v>
      </c>
      <c r="DO64" s="584">
        <f>'Marks Entry'!DK66</f>
        <v>0</v>
      </c>
      <c r="DP64" s="584">
        <f>'Marks Entry'!DL66</f>
        <v>0</v>
      </c>
      <c r="DQ64" s="586">
        <f>'Marks Entry'!DM66</f>
        <v>0</v>
      </c>
      <c r="DR64" s="584">
        <f>'Marks Entry'!DN66</f>
        <v>0</v>
      </c>
      <c r="DS64" s="584">
        <f>'Marks Entry'!DO66</f>
        <v>0</v>
      </c>
      <c r="DT64" s="586">
        <f>'Marks Entry'!DP66</f>
        <v>0</v>
      </c>
      <c r="DU64" s="587">
        <f>'Marks Entry'!DQ66</f>
        <v>0</v>
      </c>
      <c r="DV64" s="584">
        <f>'Marks Entry'!DR66</f>
        <v>0</v>
      </c>
      <c r="DW64" s="584">
        <f>'Marks Entry'!DS66</f>
        <v>0</v>
      </c>
      <c r="DX64" s="587">
        <f>'Marks Entry'!DT66</f>
        <v>0</v>
      </c>
      <c r="DY64" s="588">
        <f t="shared" si="5"/>
        <v>0</v>
      </c>
      <c r="DZ64" s="584">
        <f>'Marks Entry'!DU66</f>
        <v>0</v>
      </c>
      <c r="EA64" s="584">
        <f>'Marks Entry'!DV66</f>
        <v>0</v>
      </c>
      <c r="EB64" s="587">
        <f>'Marks Entry'!DW66</f>
        <v>0</v>
      </c>
      <c r="EC64" s="593">
        <f>'Marks Entry'!DX66</f>
        <v>0</v>
      </c>
      <c r="ED64" s="589">
        <f>'Marks Entry'!DY66</f>
        <v>0</v>
      </c>
      <c r="EE64" s="589" t="str">
        <f>'Marks Entry'!DZ66</f>
        <v>E</v>
      </c>
      <c r="EF64" s="590" t="str">
        <f>'Marks Entry'!EA66</f>
        <v>E</v>
      </c>
      <c r="EG64" s="583">
        <f>'Marks Entry'!EB66</f>
        <v>0</v>
      </c>
      <c r="EH64" s="584">
        <f>'Marks Entry'!EC66</f>
        <v>0</v>
      </c>
      <c r="EI64" s="584">
        <f>'Marks Entry'!ED66</f>
        <v>0</v>
      </c>
      <c r="EJ64" s="584">
        <f>'Marks Entry'!EE66</f>
        <v>0</v>
      </c>
      <c r="EK64" s="584">
        <f>'Marks Entry'!EF66</f>
        <v>0</v>
      </c>
      <c r="EL64" s="591">
        <f>'Marks Entry'!EG66</f>
        <v>0</v>
      </c>
      <c r="EM64" s="592" t="str">
        <f>'Marks Entry'!EJ66</f>
        <v>E</v>
      </c>
      <c r="EN64" s="583">
        <f>'Marks Entry'!EK66</f>
        <v>0</v>
      </c>
      <c r="EO64" s="584">
        <f>'Marks Entry'!EL66</f>
        <v>0</v>
      </c>
      <c r="EP64" s="584">
        <f>'Marks Entry'!EM66</f>
        <v>0</v>
      </c>
      <c r="EQ64" s="584">
        <f>'Marks Entry'!EN66</f>
        <v>0</v>
      </c>
      <c r="ER64" s="584">
        <f>'Marks Entry'!EO66</f>
        <v>0</v>
      </c>
      <c r="ES64" s="587">
        <f>'Marks Entry'!EP66</f>
        <v>0</v>
      </c>
      <c r="ET64" s="592" t="str">
        <f>'Marks Entry'!ES66</f>
        <v>E</v>
      </c>
      <c r="EU64" s="583">
        <f>'Marks Entry'!ET66</f>
        <v>0</v>
      </c>
      <c r="EV64" s="584">
        <f>'Marks Entry'!EU66</f>
        <v>0</v>
      </c>
      <c r="EW64" s="584">
        <f>'Marks Entry'!EV66</f>
        <v>0</v>
      </c>
      <c r="EX64" s="584">
        <f>'Marks Entry'!EW66</f>
        <v>0</v>
      </c>
      <c r="EY64" s="584">
        <f>'Marks Entry'!EX66</f>
        <v>0</v>
      </c>
      <c r="EZ64" s="587">
        <f>'Marks Entry'!EY66</f>
        <v>0</v>
      </c>
      <c r="FA64" s="592" t="str">
        <f>'Marks Entry'!FB66</f>
        <v>E</v>
      </c>
      <c r="FB64" s="222">
        <f>'Marks Entry'!FC66</f>
        <v>0</v>
      </c>
      <c r="FC64" s="223">
        <f>'Marks Entry'!FD66</f>
        <v>0</v>
      </c>
      <c r="FD64" s="224" t="str">
        <f>'Marks Entry'!FE66</f>
        <v/>
      </c>
      <c r="FE64" s="222">
        <f>'Marks Entry'!FF66</f>
        <v>1200</v>
      </c>
      <c r="FF64" s="223">
        <f>'Marks Entry'!FG66</f>
        <v>0</v>
      </c>
      <c r="FG64" s="225">
        <f>'Marks Entry'!FH66</f>
        <v>0</v>
      </c>
      <c r="FH64" s="223" t="str">
        <f>IF(OR('Marks Entry'!FI66="First",'Marks Entry'!FI66="Second",'Marks Entry'!FI66="Third"),'Marks Entry'!FI66,"")</f>
        <v/>
      </c>
      <c r="FI64" s="223" t="str">
        <f>'Marks Entry'!FJ66</f>
        <v/>
      </c>
      <c r="FJ64" s="540" t="str">
        <f>'Marks Entry'!FK66</f>
        <v>PROMOTED</v>
      </c>
      <c r="FK64" s="113" t="str">
        <f>'Marks Entry'!FL66</f>
        <v/>
      </c>
      <c r="FL64" s="115" t="str">
        <f>'Marks Entry'!FM66</f>
        <v/>
      </c>
      <c r="FM64" s="116" t="str">
        <f>'Marks Entry'!FO66</f>
        <v>E</v>
      </c>
      <c r="FN64" s="1426"/>
      <c r="FO64" s="563">
        <f t="shared" si="6"/>
        <v>0</v>
      </c>
      <c r="FP64" s="673">
        <f t="shared" si="7"/>
        <v>0</v>
      </c>
      <c r="FQ64" s="673">
        <f t="shared" si="8"/>
        <v>0</v>
      </c>
      <c r="FR64" s="668"/>
      <c r="FS64" s="570">
        <f t="shared" si="9"/>
        <v>0</v>
      </c>
      <c r="FT64" s="681">
        <f t="shared" si="10"/>
        <v>0</v>
      </c>
      <c r="FU64" s="681">
        <f t="shared" si="11"/>
        <v>0</v>
      </c>
      <c r="FV64" s="682"/>
      <c r="FW64" s="563">
        <f t="shared" si="12"/>
        <v>0</v>
      </c>
      <c r="FX64" s="673">
        <f t="shared" si="13"/>
        <v>0</v>
      </c>
      <c r="FY64" s="673">
        <f t="shared" si="14"/>
        <v>0</v>
      </c>
      <c r="FZ64" s="668"/>
      <c r="GA64" s="570">
        <f t="shared" si="15"/>
        <v>0</v>
      </c>
      <c r="GB64" s="681">
        <f t="shared" si="16"/>
        <v>0</v>
      </c>
      <c r="GC64" s="681">
        <f t="shared" si="17"/>
        <v>0</v>
      </c>
      <c r="GD64" s="682"/>
      <c r="GE64" s="563">
        <f t="shared" si="18"/>
        <v>0</v>
      </c>
      <c r="GF64" s="673">
        <f t="shared" si="19"/>
        <v>0</v>
      </c>
      <c r="GG64" s="673">
        <f t="shared" si="20"/>
        <v>0</v>
      </c>
      <c r="GH64" s="668"/>
      <c r="GI64" s="570">
        <f t="shared" si="21"/>
        <v>0</v>
      </c>
      <c r="GJ64" s="681">
        <f t="shared" si="22"/>
        <v>0</v>
      </c>
      <c r="GK64" s="681">
        <f t="shared" si="23"/>
        <v>0</v>
      </c>
      <c r="GL64" s="682"/>
      <c r="GM64" s="563">
        <f t="shared" si="24"/>
        <v>0</v>
      </c>
      <c r="GN64" s="564" t="str">
        <f t="shared" si="24"/>
        <v>E</v>
      </c>
      <c r="GO64" s="570">
        <f t="shared" si="25"/>
        <v>0</v>
      </c>
      <c r="GP64" s="571" t="str">
        <f t="shared" si="25"/>
        <v>E</v>
      </c>
      <c r="GQ64" s="563">
        <f t="shared" si="26"/>
        <v>0</v>
      </c>
      <c r="GR64" s="572" t="str">
        <f t="shared" si="26"/>
        <v>E</v>
      </c>
      <c r="GS64" s="1426"/>
    </row>
    <row r="65" spans="1:201" s="117" customFormat="1" ht="17.25" customHeight="1">
      <c r="A65" s="1427"/>
      <c r="B65" s="112">
        <f t="shared" si="27"/>
        <v>59</v>
      </c>
      <c r="C65" s="113">
        <f>'Marks Entry'!D67</f>
        <v>0</v>
      </c>
      <c r="D65" s="113">
        <f>'Marks Entry'!E67</f>
        <v>0</v>
      </c>
      <c r="E65" s="113">
        <f>'Marks Entry'!F67</f>
        <v>0</v>
      </c>
      <c r="F65" s="113">
        <f>'Marks Entry'!G67</f>
        <v>959</v>
      </c>
      <c r="G65" s="113">
        <f>'Marks Entry'!H67</f>
        <v>0</v>
      </c>
      <c r="H65" s="113">
        <f>'Marks Entry'!I67</f>
        <v>0</v>
      </c>
      <c r="I65" s="113">
        <f>'Marks Entry'!J67</f>
        <v>0</v>
      </c>
      <c r="J65" s="114">
        <f>'Marks Entry'!K67</f>
        <v>0</v>
      </c>
      <c r="K65" s="583">
        <f>'Marks Entry'!L67</f>
        <v>0</v>
      </c>
      <c r="L65" s="584">
        <f>'Marks Entry'!M67</f>
        <v>0</v>
      </c>
      <c r="M65" s="585">
        <f>'Marks Entry'!N67</f>
        <v>0</v>
      </c>
      <c r="N65" s="584">
        <f>'Marks Entry'!O67</f>
        <v>0</v>
      </c>
      <c r="O65" s="584">
        <f>'Marks Entry'!P67</f>
        <v>0</v>
      </c>
      <c r="P65" s="586">
        <f>'Marks Entry'!Q67</f>
        <v>0</v>
      </c>
      <c r="Q65" s="584">
        <f>'Marks Entry'!R67</f>
        <v>0</v>
      </c>
      <c r="R65" s="584">
        <f>'Marks Entry'!S67</f>
        <v>0</v>
      </c>
      <c r="S65" s="586">
        <f>'Marks Entry'!T67</f>
        <v>0</v>
      </c>
      <c r="T65" s="587">
        <f>'Marks Entry'!U67</f>
        <v>0</v>
      </c>
      <c r="U65" s="584">
        <f>'Marks Entry'!V67</f>
        <v>0</v>
      </c>
      <c r="V65" s="584">
        <f>'Marks Entry'!W67</f>
        <v>0</v>
      </c>
      <c r="W65" s="587">
        <f>'Marks Entry'!X67</f>
        <v>0</v>
      </c>
      <c r="X65" s="588">
        <f t="shared" si="0"/>
        <v>0</v>
      </c>
      <c r="Y65" s="584">
        <f>'Marks Entry'!Y67</f>
        <v>0</v>
      </c>
      <c r="Z65" s="584">
        <f>'Marks Entry'!Z67</f>
        <v>0</v>
      </c>
      <c r="AA65" s="587">
        <f>'Marks Entry'!AA67</f>
        <v>0</v>
      </c>
      <c r="AB65" s="593">
        <f>'Marks Entry'!AB67</f>
        <v>0</v>
      </c>
      <c r="AC65" s="589">
        <f>'Marks Entry'!AC67</f>
        <v>0</v>
      </c>
      <c r="AD65" s="589" t="str">
        <f>'Marks Entry'!AD67</f>
        <v>E</v>
      </c>
      <c r="AE65" s="590" t="str">
        <f>'Marks Entry'!AE67</f>
        <v>E</v>
      </c>
      <c r="AF65" s="583">
        <f>'Marks Entry'!AF67</f>
        <v>0</v>
      </c>
      <c r="AG65" s="584">
        <f>'Marks Entry'!AG67</f>
        <v>0</v>
      </c>
      <c r="AH65" s="585">
        <f>'Marks Entry'!AH67</f>
        <v>0</v>
      </c>
      <c r="AI65" s="584">
        <f>'Marks Entry'!AI67</f>
        <v>0</v>
      </c>
      <c r="AJ65" s="584">
        <f>'Marks Entry'!AJ67</f>
        <v>0</v>
      </c>
      <c r="AK65" s="586">
        <f>'Marks Entry'!AK67</f>
        <v>0</v>
      </c>
      <c r="AL65" s="584">
        <f>'Marks Entry'!AL67</f>
        <v>0</v>
      </c>
      <c r="AM65" s="584">
        <f>'Marks Entry'!AM67</f>
        <v>0</v>
      </c>
      <c r="AN65" s="586">
        <f>'Marks Entry'!AN67</f>
        <v>0</v>
      </c>
      <c r="AO65" s="587">
        <f>'Marks Entry'!AO67</f>
        <v>0</v>
      </c>
      <c r="AP65" s="584">
        <f>'Marks Entry'!AP67</f>
        <v>0</v>
      </c>
      <c r="AQ65" s="584">
        <f>'Marks Entry'!AQ67</f>
        <v>0</v>
      </c>
      <c r="AR65" s="587">
        <f>'Marks Entry'!AR67</f>
        <v>0</v>
      </c>
      <c r="AS65" s="588">
        <f t="shared" si="1"/>
        <v>0</v>
      </c>
      <c r="AT65" s="584">
        <f>'Marks Entry'!AS67</f>
        <v>0</v>
      </c>
      <c r="AU65" s="584">
        <f>'Marks Entry'!AT67</f>
        <v>0</v>
      </c>
      <c r="AV65" s="587">
        <f>'Marks Entry'!AU67</f>
        <v>0</v>
      </c>
      <c r="AW65" s="593">
        <f>'Marks Entry'!AV67</f>
        <v>0</v>
      </c>
      <c r="AX65" s="589">
        <f>'Marks Entry'!AW67</f>
        <v>0</v>
      </c>
      <c r="AY65" s="589" t="str">
        <f>'Marks Entry'!AX67</f>
        <v>E</v>
      </c>
      <c r="AZ65" s="590" t="str">
        <f>'Marks Entry'!AY67</f>
        <v>E</v>
      </c>
      <c r="BA65" s="583">
        <f>'Marks Entry'!AZ67</f>
        <v>0</v>
      </c>
      <c r="BB65" s="584">
        <f>'Marks Entry'!BA67</f>
        <v>0</v>
      </c>
      <c r="BC65" s="585">
        <f>'Marks Entry'!BB67</f>
        <v>0</v>
      </c>
      <c r="BD65" s="584">
        <f>'Marks Entry'!BC67</f>
        <v>0</v>
      </c>
      <c r="BE65" s="584">
        <f>'Marks Entry'!BD67</f>
        <v>0</v>
      </c>
      <c r="BF65" s="586">
        <f>'Marks Entry'!BE67</f>
        <v>0</v>
      </c>
      <c r="BG65" s="584">
        <f>'Marks Entry'!BF67</f>
        <v>0</v>
      </c>
      <c r="BH65" s="584">
        <f>'Marks Entry'!BG67</f>
        <v>0</v>
      </c>
      <c r="BI65" s="586">
        <f>'Marks Entry'!BH67</f>
        <v>0</v>
      </c>
      <c r="BJ65" s="587">
        <f>'Marks Entry'!BI67</f>
        <v>0</v>
      </c>
      <c r="BK65" s="584">
        <f>'Marks Entry'!BJ67</f>
        <v>0</v>
      </c>
      <c r="BL65" s="584">
        <f>'Marks Entry'!BK67</f>
        <v>0</v>
      </c>
      <c r="BM65" s="587">
        <f>'Marks Entry'!BL67</f>
        <v>0</v>
      </c>
      <c r="BN65" s="588">
        <f t="shared" si="2"/>
        <v>0</v>
      </c>
      <c r="BO65" s="584">
        <f>'Marks Entry'!BM67</f>
        <v>0</v>
      </c>
      <c r="BP65" s="584">
        <f>'Marks Entry'!BN67</f>
        <v>0</v>
      </c>
      <c r="BQ65" s="587">
        <f>'Marks Entry'!BO67</f>
        <v>0</v>
      </c>
      <c r="BR65" s="593">
        <f>'Marks Entry'!BP67</f>
        <v>0</v>
      </c>
      <c r="BS65" s="589">
        <f>'Marks Entry'!BQ67</f>
        <v>0</v>
      </c>
      <c r="BT65" s="589" t="str">
        <f>'Marks Entry'!BR67</f>
        <v>E</v>
      </c>
      <c r="BU65" s="590" t="str">
        <f>'Marks Entry'!BS67</f>
        <v>E</v>
      </c>
      <c r="BV65" s="583">
        <f>'Marks Entry'!BT67</f>
        <v>0</v>
      </c>
      <c r="BW65" s="584">
        <f>'Marks Entry'!BU67</f>
        <v>0</v>
      </c>
      <c r="BX65" s="585">
        <f>'Marks Entry'!BV67</f>
        <v>0</v>
      </c>
      <c r="BY65" s="584">
        <f>'Marks Entry'!BW67</f>
        <v>0</v>
      </c>
      <c r="BZ65" s="584">
        <f>'Marks Entry'!BX67</f>
        <v>0</v>
      </c>
      <c r="CA65" s="586">
        <f>'Marks Entry'!BY67</f>
        <v>0</v>
      </c>
      <c r="CB65" s="584">
        <f>'Marks Entry'!BZ67</f>
        <v>0</v>
      </c>
      <c r="CC65" s="584">
        <f>'Marks Entry'!CA67</f>
        <v>0</v>
      </c>
      <c r="CD65" s="586">
        <f>'Marks Entry'!CB67</f>
        <v>0</v>
      </c>
      <c r="CE65" s="587">
        <f>'Marks Entry'!CC67</f>
        <v>0</v>
      </c>
      <c r="CF65" s="584">
        <f>'Marks Entry'!CD67</f>
        <v>0</v>
      </c>
      <c r="CG65" s="584">
        <f>'Marks Entry'!CE67</f>
        <v>0</v>
      </c>
      <c r="CH65" s="587">
        <f>'Marks Entry'!CF67</f>
        <v>0</v>
      </c>
      <c r="CI65" s="588">
        <f t="shared" si="3"/>
        <v>0</v>
      </c>
      <c r="CJ65" s="584">
        <f>'Marks Entry'!CG67</f>
        <v>0</v>
      </c>
      <c r="CK65" s="584">
        <f>'Marks Entry'!CH67</f>
        <v>0</v>
      </c>
      <c r="CL65" s="587">
        <f>'Marks Entry'!CI67</f>
        <v>0</v>
      </c>
      <c r="CM65" s="593">
        <f>'Marks Entry'!CJ67</f>
        <v>0</v>
      </c>
      <c r="CN65" s="589">
        <f>'Marks Entry'!CK67</f>
        <v>0</v>
      </c>
      <c r="CO65" s="589" t="str">
        <f>'Marks Entry'!CL67</f>
        <v>E</v>
      </c>
      <c r="CP65" s="590" t="str">
        <f>'Marks Entry'!CM67</f>
        <v>E</v>
      </c>
      <c r="CQ65" s="583">
        <f>'Marks Entry'!CN67</f>
        <v>0</v>
      </c>
      <c r="CR65" s="584">
        <f>'Marks Entry'!CO67</f>
        <v>0</v>
      </c>
      <c r="CS65" s="585">
        <f>'Marks Entry'!CP67</f>
        <v>0</v>
      </c>
      <c r="CT65" s="584">
        <f>'Marks Entry'!CQ67</f>
        <v>0</v>
      </c>
      <c r="CU65" s="584">
        <f>'Marks Entry'!CR67</f>
        <v>0</v>
      </c>
      <c r="CV65" s="586">
        <f>'Marks Entry'!CS67</f>
        <v>0</v>
      </c>
      <c r="CW65" s="584">
        <f>'Marks Entry'!CT67</f>
        <v>0</v>
      </c>
      <c r="CX65" s="584">
        <f>'Marks Entry'!CU67</f>
        <v>0</v>
      </c>
      <c r="CY65" s="586">
        <f>'Marks Entry'!CV67</f>
        <v>0</v>
      </c>
      <c r="CZ65" s="587">
        <f>'Marks Entry'!CW67</f>
        <v>0</v>
      </c>
      <c r="DA65" s="584">
        <f>'Marks Entry'!CX67</f>
        <v>0</v>
      </c>
      <c r="DB65" s="584">
        <f>'Marks Entry'!CY67</f>
        <v>0</v>
      </c>
      <c r="DC65" s="587">
        <f>'Marks Entry'!CZ67</f>
        <v>0</v>
      </c>
      <c r="DD65" s="588">
        <f t="shared" si="4"/>
        <v>0</v>
      </c>
      <c r="DE65" s="584">
        <f>'Marks Entry'!DA67</f>
        <v>0</v>
      </c>
      <c r="DF65" s="584">
        <f>'Marks Entry'!DB67</f>
        <v>0</v>
      </c>
      <c r="DG65" s="587">
        <f>'Marks Entry'!DC67</f>
        <v>0</v>
      </c>
      <c r="DH65" s="593">
        <f>'Marks Entry'!DD67</f>
        <v>0</v>
      </c>
      <c r="DI65" s="589">
        <f>'Marks Entry'!DE67</f>
        <v>0</v>
      </c>
      <c r="DJ65" s="589" t="str">
        <f>'Marks Entry'!DF67</f>
        <v>E</v>
      </c>
      <c r="DK65" s="590" t="str">
        <f>'Marks Entry'!DG67</f>
        <v>E</v>
      </c>
      <c r="DL65" s="583">
        <f>'Marks Entry'!DH67</f>
        <v>0</v>
      </c>
      <c r="DM65" s="584">
        <f>'Marks Entry'!DI67</f>
        <v>0</v>
      </c>
      <c r="DN65" s="585">
        <f>'Marks Entry'!DJ67</f>
        <v>0</v>
      </c>
      <c r="DO65" s="584">
        <f>'Marks Entry'!DK67</f>
        <v>0</v>
      </c>
      <c r="DP65" s="584">
        <f>'Marks Entry'!DL67</f>
        <v>0</v>
      </c>
      <c r="DQ65" s="586">
        <f>'Marks Entry'!DM67</f>
        <v>0</v>
      </c>
      <c r="DR65" s="584">
        <f>'Marks Entry'!DN67</f>
        <v>0</v>
      </c>
      <c r="DS65" s="584">
        <f>'Marks Entry'!DO67</f>
        <v>0</v>
      </c>
      <c r="DT65" s="586">
        <f>'Marks Entry'!DP67</f>
        <v>0</v>
      </c>
      <c r="DU65" s="587">
        <f>'Marks Entry'!DQ67</f>
        <v>0</v>
      </c>
      <c r="DV65" s="584">
        <f>'Marks Entry'!DR67</f>
        <v>0</v>
      </c>
      <c r="DW65" s="584">
        <f>'Marks Entry'!DS67</f>
        <v>0</v>
      </c>
      <c r="DX65" s="587">
        <f>'Marks Entry'!DT67</f>
        <v>0</v>
      </c>
      <c r="DY65" s="588">
        <f t="shared" si="5"/>
        <v>0</v>
      </c>
      <c r="DZ65" s="584">
        <f>'Marks Entry'!DU67</f>
        <v>0</v>
      </c>
      <c r="EA65" s="584">
        <f>'Marks Entry'!DV67</f>
        <v>0</v>
      </c>
      <c r="EB65" s="587">
        <f>'Marks Entry'!DW67</f>
        <v>0</v>
      </c>
      <c r="EC65" s="593">
        <f>'Marks Entry'!DX67</f>
        <v>0</v>
      </c>
      <c r="ED65" s="589">
        <f>'Marks Entry'!DY67</f>
        <v>0</v>
      </c>
      <c r="EE65" s="589" t="str">
        <f>'Marks Entry'!DZ67</f>
        <v>E</v>
      </c>
      <c r="EF65" s="590" t="str">
        <f>'Marks Entry'!EA67</f>
        <v>E</v>
      </c>
      <c r="EG65" s="583">
        <f>'Marks Entry'!EB67</f>
        <v>0</v>
      </c>
      <c r="EH65" s="584">
        <f>'Marks Entry'!EC67</f>
        <v>0</v>
      </c>
      <c r="EI65" s="584">
        <f>'Marks Entry'!ED67</f>
        <v>0</v>
      </c>
      <c r="EJ65" s="584">
        <f>'Marks Entry'!EE67</f>
        <v>0</v>
      </c>
      <c r="EK65" s="584">
        <f>'Marks Entry'!EF67</f>
        <v>0</v>
      </c>
      <c r="EL65" s="591">
        <f>'Marks Entry'!EG67</f>
        <v>0</v>
      </c>
      <c r="EM65" s="592" t="str">
        <f>'Marks Entry'!EJ67</f>
        <v>E</v>
      </c>
      <c r="EN65" s="583">
        <f>'Marks Entry'!EK67</f>
        <v>0</v>
      </c>
      <c r="EO65" s="584">
        <f>'Marks Entry'!EL67</f>
        <v>0</v>
      </c>
      <c r="EP65" s="584">
        <f>'Marks Entry'!EM67</f>
        <v>0</v>
      </c>
      <c r="EQ65" s="584">
        <f>'Marks Entry'!EN67</f>
        <v>0</v>
      </c>
      <c r="ER65" s="584">
        <f>'Marks Entry'!EO67</f>
        <v>0</v>
      </c>
      <c r="ES65" s="587">
        <f>'Marks Entry'!EP67</f>
        <v>0</v>
      </c>
      <c r="ET65" s="592" t="str">
        <f>'Marks Entry'!ES67</f>
        <v>E</v>
      </c>
      <c r="EU65" s="583">
        <f>'Marks Entry'!ET67</f>
        <v>0</v>
      </c>
      <c r="EV65" s="584">
        <f>'Marks Entry'!EU67</f>
        <v>0</v>
      </c>
      <c r="EW65" s="584">
        <f>'Marks Entry'!EV67</f>
        <v>0</v>
      </c>
      <c r="EX65" s="584">
        <f>'Marks Entry'!EW67</f>
        <v>0</v>
      </c>
      <c r="EY65" s="584">
        <f>'Marks Entry'!EX67</f>
        <v>0</v>
      </c>
      <c r="EZ65" s="587">
        <f>'Marks Entry'!EY67</f>
        <v>0</v>
      </c>
      <c r="FA65" s="592" t="str">
        <f>'Marks Entry'!FB67</f>
        <v>E</v>
      </c>
      <c r="FB65" s="222">
        <f>'Marks Entry'!FC67</f>
        <v>0</v>
      </c>
      <c r="FC65" s="223">
        <f>'Marks Entry'!FD67</f>
        <v>0</v>
      </c>
      <c r="FD65" s="224" t="str">
        <f>'Marks Entry'!FE67</f>
        <v/>
      </c>
      <c r="FE65" s="222">
        <f>'Marks Entry'!FF67</f>
        <v>1200</v>
      </c>
      <c r="FF65" s="223">
        <f>'Marks Entry'!FG67</f>
        <v>0</v>
      </c>
      <c r="FG65" s="225">
        <f>'Marks Entry'!FH67</f>
        <v>0</v>
      </c>
      <c r="FH65" s="223" t="str">
        <f>IF(OR('Marks Entry'!FI67="First",'Marks Entry'!FI67="Second",'Marks Entry'!FI67="Third"),'Marks Entry'!FI67,"")</f>
        <v/>
      </c>
      <c r="FI65" s="223" t="str">
        <f>'Marks Entry'!FJ67</f>
        <v/>
      </c>
      <c r="FJ65" s="540" t="str">
        <f>'Marks Entry'!FK67</f>
        <v>PROMOTED</v>
      </c>
      <c r="FK65" s="113" t="str">
        <f>'Marks Entry'!FL67</f>
        <v/>
      </c>
      <c r="FL65" s="115" t="str">
        <f>'Marks Entry'!FM67</f>
        <v/>
      </c>
      <c r="FM65" s="116" t="str">
        <f>'Marks Entry'!FO67</f>
        <v>E</v>
      </c>
      <c r="FN65" s="1426"/>
      <c r="FO65" s="563">
        <f t="shared" si="6"/>
        <v>0</v>
      </c>
      <c r="FP65" s="673">
        <f t="shared" si="7"/>
        <v>0</v>
      </c>
      <c r="FQ65" s="673">
        <f t="shared" si="8"/>
        <v>0</v>
      </c>
      <c r="FR65" s="668"/>
      <c r="FS65" s="570">
        <f t="shared" si="9"/>
        <v>0</v>
      </c>
      <c r="FT65" s="681">
        <f t="shared" si="10"/>
        <v>0</v>
      </c>
      <c r="FU65" s="681">
        <f t="shared" si="11"/>
        <v>0</v>
      </c>
      <c r="FV65" s="682"/>
      <c r="FW65" s="563">
        <f t="shared" si="12"/>
        <v>0</v>
      </c>
      <c r="FX65" s="673">
        <f t="shared" si="13"/>
        <v>0</v>
      </c>
      <c r="FY65" s="673">
        <f t="shared" si="14"/>
        <v>0</v>
      </c>
      <c r="FZ65" s="668"/>
      <c r="GA65" s="570">
        <f t="shared" si="15"/>
        <v>0</v>
      </c>
      <c r="GB65" s="681">
        <f t="shared" si="16"/>
        <v>0</v>
      </c>
      <c r="GC65" s="681">
        <f t="shared" si="17"/>
        <v>0</v>
      </c>
      <c r="GD65" s="682"/>
      <c r="GE65" s="563">
        <f t="shared" si="18"/>
        <v>0</v>
      </c>
      <c r="GF65" s="673">
        <f t="shared" si="19"/>
        <v>0</v>
      </c>
      <c r="GG65" s="673">
        <f t="shared" si="20"/>
        <v>0</v>
      </c>
      <c r="GH65" s="668"/>
      <c r="GI65" s="570">
        <f t="shared" si="21"/>
        <v>0</v>
      </c>
      <c r="GJ65" s="681">
        <f t="shared" si="22"/>
        <v>0</v>
      </c>
      <c r="GK65" s="681">
        <f t="shared" si="23"/>
        <v>0</v>
      </c>
      <c r="GL65" s="682"/>
      <c r="GM65" s="563">
        <f t="shared" si="24"/>
        <v>0</v>
      </c>
      <c r="GN65" s="564" t="str">
        <f t="shared" si="24"/>
        <v>E</v>
      </c>
      <c r="GO65" s="570">
        <f t="shared" si="25"/>
        <v>0</v>
      </c>
      <c r="GP65" s="571" t="str">
        <f t="shared" si="25"/>
        <v>E</v>
      </c>
      <c r="GQ65" s="563">
        <f t="shared" si="26"/>
        <v>0</v>
      </c>
      <c r="GR65" s="572" t="str">
        <f t="shared" si="26"/>
        <v>E</v>
      </c>
      <c r="GS65" s="1426"/>
    </row>
    <row r="66" spans="1:201" s="117" customFormat="1" ht="17.25" customHeight="1">
      <c r="A66" s="1427"/>
      <c r="B66" s="112">
        <f t="shared" si="27"/>
        <v>60</v>
      </c>
      <c r="C66" s="113">
        <f>'Marks Entry'!D68</f>
        <v>0</v>
      </c>
      <c r="D66" s="113">
        <f>'Marks Entry'!E68</f>
        <v>0</v>
      </c>
      <c r="E66" s="113">
        <f>'Marks Entry'!F68</f>
        <v>0</v>
      </c>
      <c r="F66" s="113">
        <f>'Marks Entry'!G68</f>
        <v>960</v>
      </c>
      <c r="G66" s="113">
        <f>'Marks Entry'!H68</f>
        <v>0</v>
      </c>
      <c r="H66" s="113">
        <f>'Marks Entry'!I68</f>
        <v>0</v>
      </c>
      <c r="I66" s="113">
        <f>'Marks Entry'!J68</f>
        <v>0</v>
      </c>
      <c r="J66" s="114">
        <f>'Marks Entry'!K68</f>
        <v>0</v>
      </c>
      <c r="K66" s="583">
        <f>'Marks Entry'!L68</f>
        <v>0</v>
      </c>
      <c r="L66" s="584">
        <f>'Marks Entry'!M68</f>
        <v>0</v>
      </c>
      <c r="M66" s="585">
        <f>'Marks Entry'!N68</f>
        <v>0</v>
      </c>
      <c r="N66" s="584">
        <f>'Marks Entry'!O68</f>
        <v>0</v>
      </c>
      <c r="O66" s="584">
        <f>'Marks Entry'!P68</f>
        <v>0</v>
      </c>
      <c r="P66" s="586">
        <f>'Marks Entry'!Q68</f>
        <v>0</v>
      </c>
      <c r="Q66" s="584">
        <f>'Marks Entry'!R68</f>
        <v>0</v>
      </c>
      <c r="R66" s="584">
        <f>'Marks Entry'!S68</f>
        <v>0</v>
      </c>
      <c r="S66" s="586">
        <f>'Marks Entry'!T68</f>
        <v>0</v>
      </c>
      <c r="T66" s="587">
        <f>'Marks Entry'!U68</f>
        <v>0</v>
      </c>
      <c r="U66" s="584">
        <f>'Marks Entry'!V68</f>
        <v>0</v>
      </c>
      <c r="V66" s="584">
        <f>'Marks Entry'!W68</f>
        <v>0</v>
      </c>
      <c r="W66" s="587">
        <f>'Marks Entry'!X68</f>
        <v>0</v>
      </c>
      <c r="X66" s="588">
        <f t="shared" si="0"/>
        <v>0</v>
      </c>
      <c r="Y66" s="584">
        <f>'Marks Entry'!Y68</f>
        <v>0</v>
      </c>
      <c r="Z66" s="584">
        <f>'Marks Entry'!Z68</f>
        <v>0</v>
      </c>
      <c r="AA66" s="587">
        <f>'Marks Entry'!AA68</f>
        <v>0</v>
      </c>
      <c r="AB66" s="593">
        <f>'Marks Entry'!AB68</f>
        <v>0</v>
      </c>
      <c r="AC66" s="589">
        <f>'Marks Entry'!AC68</f>
        <v>0</v>
      </c>
      <c r="AD66" s="589" t="str">
        <f>'Marks Entry'!AD68</f>
        <v>E</v>
      </c>
      <c r="AE66" s="590" t="str">
        <f>'Marks Entry'!AE68</f>
        <v>E</v>
      </c>
      <c r="AF66" s="583">
        <f>'Marks Entry'!AF68</f>
        <v>0</v>
      </c>
      <c r="AG66" s="584">
        <f>'Marks Entry'!AG68</f>
        <v>0</v>
      </c>
      <c r="AH66" s="585">
        <f>'Marks Entry'!AH68</f>
        <v>0</v>
      </c>
      <c r="AI66" s="584">
        <f>'Marks Entry'!AI68</f>
        <v>0</v>
      </c>
      <c r="AJ66" s="584">
        <f>'Marks Entry'!AJ68</f>
        <v>0</v>
      </c>
      <c r="AK66" s="586">
        <f>'Marks Entry'!AK68</f>
        <v>0</v>
      </c>
      <c r="AL66" s="584">
        <f>'Marks Entry'!AL68</f>
        <v>0</v>
      </c>
      <c r="AM66" s="584">
        <f>'Marks Entry'!AM68</f>
        <v>0</v>
      </c>
      <c r="AN66" s="586">
        <f>'Marks Entry'!AN68</f>
        <v>0</v>
      </c>
      <c r="AO66" s="587">
        <f>'Marks Entry'!AO68</f>
        <v>0</v>
      </c>
      <c r="AP66" s="584">
        <f>'Marks Entry'!AP68</f>
        <v>0</v>
      </c>
      <c r="AQ66" s="584">
        <f>'Marks Entry'!AQ68</f>
        <v>0</v>
      </c>
      <c r="AR66" s="587">
        <f>'Marks Entry'!AR68</f>
        <v>0</v>
      </c>
      <c r="AS66" s="588">
        <f t="shared" si="1"/>
        <v>0</v>
      </c>
      <c r="AT66" s="584">
        <f>'Marks Entry'!AS68</f>
        <v>0</v>
      </c>
      <c r="AU66" s="584">
        <f>'Marks Entry'!AT68</f>
        <v>0</v>
      </c>
      <c r="AV66" s="587">
        <f>'Marks Entry'!AU68</f>
        <v>0</v>
      </c>
      <c r="AW66" s="593">
        <f>'Marks Entry'!AV68</f>
        <v>0</v>
      </c>
      <c r="AX66" s="589">
        <f>'Marks Entry'!AW68</f>
        <v>0</v>
      </c>
      <c r="AY66" s="589" t="str">
        <f>'Marks Entry'!AX68</f>
        <v>E</v>
      </c>
      <c r="AZ66" s="590" t="str">
        <f>'Marks Entry'!AY68</f>
        <v>E</v>
      </c>
      <c r="BA66" s="583">
        <f>'Marks Entry'!AZ68</f>
        <v>0</v>
      </c>
      <c r="BB66" s="584">
        <f>'Marks Entry'!BA68</f>
        <v>0</v>
      </c>
      <c r="BC66" s="585">
        <f>'Marks Entry'!BB68</f>
        <v>0</v>
      </c>
      <c r="BD66" s="584">
        <f>'Marks Entry'!BC68</f>
        <v>0</v>
      </c>
      <c r="BE66" s="584">
        <f>'Marks Entry'!BD68</f>
        <v>0</v>
      </c>
      <c r="BF66" s="586">
        <f>'Marks Entry'!BE68</f>
        <v>0</v>
      </c>
      <c r="BG66" s="584">
        <f>'Marks Entry'!BF68</f>
        <v>0</v>
      </c>
      <c r="BH66" s="584">
        <f>'Marks Entry'!BG68</f>
        <v>0</v>
      </c>
      <c r="BI66" s="586">
        <f>'Marks Entry'!BH68</f>
        <v>0</v>
      </c>
      <c r="BJ66" s="587">
        <f>'Marks Entry'!BI68</f>
        <v>0</v>
      </c>
      <c r="BK66" s="584">
        <f>'Marks Entry'!BJ68</f>
        <v>0</v>
      </c>
      <c r="BL66" s="584">
        <f>'Marks Entry'!BK68</f>
        <v>0</v>
      </c>
      <c r="BM66" s="587">
        <f>'Marks Entry'!BL68</f>
        <v>0</v>
      </c>
      <c r="BN66" s="588">
        <f t="shared" si="2"/>
        <v>0</v>
      </c>
      <c r="BO66" s="584">
        <f>'Marks Entry'!BM68</f>
        <v>0</v>
      </c>
      <c r="BP66" s="584">
        <f>'Marks Entry'!BN68</f>
        <v>0</v>
      </c>
      <c r="BQ66" s="587">
        <f>'Marks Entry'!BO68</f>
        <v>0</v>
      </c>
      <c r="BR66" s="593">
        <f>'Marks Entry'!BP68</f>
        <v>0</v>
      </c>
      <c r="BS66" s="589">
        <f>'Marks Entry'!BQ68</f>
        <v>0</v>
      </c>
      <c r="BT66" s="589" t="str">
        <f>'Marks Entry'!BR68</f>
        <v>E</v>
      </c>
      <c r="BU66" s="590" t="str">
        <f>'Marks Entry'!BS68</f>
        <v>E</v>
      </c>
      <c r="BV66" s="583">
        <f>'Marks Entry'!BT68</f>
        <v>0</v>
      </c>
      <c r="BW66" s="584">
        <f>'Marks Entry'!BU68</f>
        <v>0</v>
      </c>
      <c r="BX66" s="585">
        <f>'Marks Entry'!BV68</f>
        <v>0</v>
      </c>
      <c r="BY66" s="584">
        <f>'Marks Entry'!BW68</f>
        <v>0</v>
      </c>
      <c r="BZ66" s="584">
        <f>'Marks Entry'!BX68</f>
        <v>0</v>
      </c>
      <c r="CA66" s="586">
        <f>'Marks Entry'!BY68</f>
        <v>0</v>
      </c>
      <c r="CB66" s="584">
        <f>'Marks Entry'!BZ68</f>
        <v>0</v>
      </c>
      <c r="CC66" s="584">
        <f>'Marks Entry'!CA68</f>
        <v>0</v>
      </c>
      <c r="CD66" s="586">
        <f>'Marks Entry'!CB68</f>
        <v>0</v>
      </c>
      <c r="CE66" s="587">
        <f>'Marks Entry'!CC68</f>
        <v>0</v>
      </c>
      <c r="CF66" s="584">
        <f>'Marks Entry'!CD68</f>
        <v>0</v>
      </c>
      <c r="CG66" s="584">
        <f>'Marks Entry'!CE68</f>
        <v>0</v>
      </c>
      <c r="CH66" s="587">
        <f>'Marks Entry'!CF68</f>
        <v>0</v>
      </c>
      <c r="CI66" s="588">
        <f t="shared" si="3"/>
        <v>0</v>
      </c>
      <c r="CJ66" s="584">
        <f>'Marks Entry'!CG68</f>
        <v>0</v>
      </c>
      <c r="CK66" s="584">
        <f>'Marks Entry'!CH68</f>
        <v>0</v>
      </c>
      <c r="CL66" s="587">
        <f>'Marks Entry'!CI68</f>
        <v>0</v>
      </c>
      <c r="CM66" s="593">
        <f>'Marks Entry'!CJ68</f>
        <v>0</v>
      </c>
      <c r="CN66" s="589">
        <f>'Marks Entry'!CK68</f>
        <v>0</v>
      </c>
      <c r="CO66" s="589" t="str">
        <f>'Marks Entry'!CL68</f>
        <v>E</v>
      </c>
      <c r="CP66" s="590" t="str">
        <f>'Marks Entry'!CM68</f>
        <v>E</v>
      </c>
      <c r="CQ66" s="583">
        <f>'Marks Entry'!CN68</f>
        <v>0</v>
      </c>
      <c r="CR66" s="584">
        <f>'Marks Entry'!CO68</f>
        <v>0</v>
      </c>
      <c r="CS66" s="585">
        <f>'Marks Entry'!CP68</f>
        <v>0</v>
      </c>
      <c r="CT66" s="584">
        <f>'Marks Entry'!CQ68</f>
        <v>0</v>
      </c>
      <c r="CU66" s="584">
        <f>'Marks Entry'!CR68</f>
        <v>0</v>
      </c>
      <c r="CV66" s="586">
        <f>'Marks Entry'!CS68</f>
        <v>0</v>
      </c>
      <c r="CW66" s="584">
        <f>'Marks Entry'!CT68</f>
        <v>0</v>
      </c>
      <c r="CX66" s="584">
        <f>'Marks Entry'!CU68</f>
        <v>0</v>
      </c>
      <c r="CY66" s="586">
        <f>'Marks Entry'!CV68</f>
        <v>0</v>
      </c>
      <c r="CZ66" s="587">
        <f>'Marks Entry'!CW68</f>
        <v>0</v>
      </c>
      <c r="DA66" s="584">
        <f>'Marks Entry'!CX68</f>
        <v>0</v>
      </c>
      <c r="DB66" s="584">
        <f>'Marks Entry'!CY68</f>
        <v>0</v>
      </c>
      <c r="DC66" s="587">
        <f>'Marks Entry'!CZ68</f>
        <v>0</v>
      </c>
      <c r="DD66" s="588">
        <f t="shared" si="4"/>
        <v>0</v>
      </c>
      <c r="DE66" s="584">
        <f>'Marks Entry'!DA68</f>
        <v>0</v>
      </c>
      <c r="DF66" s="584">
        <f>'Marks Entry'!DB68</f>
        <v>0</v>
      </c>
      <c r="DG66" s="587">
        <f>'Marks Entry'!DC68</f>
        <v>0</v>
      </c>
      <c r="DH66" s="593">
        <f>'Marks Entry'!DD68</f>
        <v>0</v>
      </c>
      <c r="DI66" s="589">
        <f>'Marks Entry'!DE68</f>
        <v>0</v>
      </c>
      <c r="DJ66" s="589" t="str">
        <f>'Marks Entry'!DF68</f>
        <v>E</v>
      </c>
      <c r="DK66" s="590" t="str">
        <f>'Marks Entry'!DG68</f>
        <v>E</v>
      </c>
      <c r="DL66" s="583">
        <f>'Marks Entry'!DH68</f>
        <v>0</v>
      </c>
      <c r="DM66" s="584">
        <f>'Marks Entry'!DI68</f>
        <v>0</v>
      </c>
      <c r="DN66" s="585">
        <f>'Marks Entry'!DJ68</f>
        <v>0</v>
      </c>
      <c r="DO66" s="584">
        <f>'Marks Entry'!DK68</f>
        <v>0</v>
      </c>
      <c r="DP66" s="584">
        <f>'Marks Entry'!DL68</f>
        <v>0</v>
      </c>
      <c r="DQ66" s="586">
        <f>'Marks Entry'!DM68</f>
        <v>0</v>
      </c>
      <c r="DR66" s="584">
        <f>'Marks Entry'!DN68</f>
        <v>0</v>
      </c>
      <c r="DS66" s="584">
        <f>'Marks Entry'!DO68</f>
        <v>0</v>
      </c>
      <c r="DT66" s="586">
        <f>'Marks Entry'!DP68</f>
        <v>0</v>
      </c>
      <c r="DU66" s="587">
        <f>'Marks Entry'!DQ68</f>
        <v>0</v>
      </c>
      <c r="DV66" s="584">
        <f>'Marks Entry'!DR68</f>
        <v>0</v>
      </c>
      <c r="DW66" s="584">
        <f>'Marks Entry'!DS68</f>
        <v>0</v>
      </c>
      <c r="DX66" s="587">
        <f>'Marks Entry'!DT68</f>
        <v>0</v>
      </c>
      <c r="DY66" s="588">
        <f t="shared" si="5"/>
        <v>0</v>
      </c>
      <c r="DZ66" s="584">
        <f>'Marks Entry'!DU68</f>
        <v>0</v>
      </c>
      <c r="EA66" s="584">
        <f>'Marks Entry'!DV68</f>
        <v>0</v>
      </c>
      <c r="EB66" s="587">
        <f>'Marks Entry'!DW68</f>
        <v>0</v>
      </c>
      <c r="EC66" s="593">
        <f>'Marks Entry'!DX68</f>
        <v>0</v>
      </c>
      <c r="ED66" s="589">
        <f>'Marks Entry'!DY68</f>
        <v>0</v>
      </c>
      <c r="EE66" s="589" t="str">
        <f>'Marks Entry'!DZ68</f>
        <v>E</v>
      </c>
      <c r="EF66" s="590" t="str">
        <f>'Marks Entry'!EA68</f>
        <v>E</v>
      </c>
      <c r="EG66" s="583">
        <f>'Marks Entry'!EB68</f>
        <v>0</v>
      </c>
      <c r="EH66" s="584">
        <f>'Marks Entry'!EC68</f>
        <v>0</v>
      </c>
      <c r="EI66" s="584">
        <f>'Marks Entry'!ED68</f>
        <v>0</v>
      </c>
      <c r="EJ66" s="584">
        <f>'Marks Entry'!EE68</f>
        <v>0</v>
      </c>
      <c r="EK66" s="584">
        <f>'Marks Entry'!EF68</f>
        <v>0</v>
      </c>
      <c r="EL66" s="591">
        <f>'Marks Entry'!EG68</f>
        <v>0</v>
      </c>
      <c r="EM66" s="592" t="str">
        <f>'Marks Entry'!EJ68</f>
        <v>E</v>
      </c>
      <c r="EN66" s="583">
        <f>'Marks Entry'!EK68</f>
        <v>0</v>
      </c>
      <c r="EO66" s="584">
        <f>'Marks Entry'!EL68</f>
        <v>0</v>
      </c>
      <c r="EP66" s="584">
        <f>'Marks Entry'!EM68</f>
        <v>0</v>
      </c>
      <c r="EQ66" s="584">
        <f>'Marks Entry'!EN68</f>
        <v>0</v>
      </c>
      <c r="ER66" s="584">
        <f>'Marks Entry'!EO68</f>
        <v>0</v>
      </c>
      <c r="ES66" s="587">
        <f>'Marks Entry'!EP68</f>
        <v>0</v>
      </c>
      <c r="ET66" s="592" t="str">
        <f>'Marks Entry'!ES68</f>
        <v>E</v>
      </c>
      <c r="EU66" s="583">
        <f>'Marks Entry'!ET68</f>
        <v>0</v>
      </c>
      <c r="EV66" s="584">
        <f>'Marks Entry'!EU68</f>
        <v>0</v>
      </c>
      <c r="EW66" s="584">
        <f>'Marks Entry'!EV68</f>
        <v>0</v>
      </c>
      <c r="EX66" s="584">
        <f>'Marks Entry'!EW68</f>
        <v>0</v>
      </c>
      <c r="EY66" s="584">
        <f>'Marks Entry'!EX68</f>
        <v>0</v>
      </c>
      <c r="EZ66" s="587">
        <f>'Marks Entry'!EY68</f>
        <v>0</v>
      </c>
      <c r="FA66" s="592" t="str">
        <f>'Marks Entry'!FB68</f>
        <v>E</v>
      </c>
      <c r="FB66" s="222">
        <f>'Marks Entry'!FC68</f>
        <v>0</v>
      </c>
      <c r="FC66" s="223">
        <f>'Marks Entry'!FD68</f>
        <v>0</v>
      </c>
      <c r="FD66" s="224" t="str">
        <f>'Marks Entry'!FE68</f>
        <v/>
      </c>
      <c r="FE66" s="222">
        <f>'Marks Entry'!FF68</f>
        <v>1200</v>
      </c>
      <c r="FF66" s="223">
        <f>'Marks Entry'!FG68</f>
        <v>0</v>
      </c>
      <c r="FG66" s="225">
        <f>'Marks Entry'!FH68</f>
        <v>0</v>
      </c>
      <c r="FH66" s="223" t="str">
        <f>IF(OR('Marks Entry'!FI68="First",'Marks Entry'!FI68="Second",'Marks Entry'!FI68="Third"),'Marks Entry'!FI68,"")</f>
        <v/>
      </c>
      <c r="FI66" s="223" t="str">
        <f>'Marks Entry'!FJ68</f>
        <v/>
      </c>
      <c r="FJ66" s="540" t="str">
        <f>'Marks Entry'!FK68</f>
        <v>PROMOTED</v>
      </c>
      <c r="FK66" s="113" t="str">
        <f>'Marks Entry'!FL68</f>
        <v/>
      </c>
      <c r="FL66" s="115" t="str">
        <f>'Marks Entry'!FM68</f>
        <v/>
      </c>
      <c r="FM66" s="116" t="str">
        <f>'Marks Entry'!FO68</f>
        <v>E</v>
      </c>
      <c r="FN66" s="1426"/>
      <c r="FO66" s="563">
        <f t="shared" si="6"/>
        <v>0</v>
      </c>
      <c r="FP66" s="673">
        <f t="shared" si="7"/>
        <v>0</v>
      </c>
      <c r="FQ66" s="673">
        <f t="shared" si="8"/>
        <v>0</v>
      </c>
      <c r="FR66" s="668"/>
      <c r="FS66" s="570">
        <f t="shared" si="9"/>
        <v>0</v>
      </c>
      <c r="FT66" s="681">
        <f t="shared" si="10"/>
        <v>0</v>
      </c>
      <c r="FU66" s="681">
        <f t="shared" si="11"/>
        <v>0</v>
      </c>
      <c r="FV66" s="682"/>
      <c r="FW66" s="563">
        <f t="shared" si="12"/>
        <v>0</v>
      </c>
      <c r="FX66" s="673">
        <f t="shared" si="13"/>
        <v>0</v>
      </c>
      <c r="FY66" s="673">
        <f t="shared" si="14"/>
        <v>0</v>
      </c>
      <c r="FZ66" s="668"/>
      <c r="GA66" s="570">
        <f t="shared" si="15"/>
        <v>0</v>
      </c>
      <c r="GB66" s="681">
        <f t="shared" si="16"/>
        <v>0</v>
      </c>
      <c r="GC66" s="681">
        <f t="shared" si="17"/>
        <v>0</v>
      </c>
      <c r="GD66" s="682"/>
      <c r="GE66" s="563">
        <f t="shared" si="18"/>
        <v>0</v>
      </c>
      <c r="GF66" s="673">
        <f t="shared" si="19"/>
        <v>0</v>
      </c>
      <c r="GG66" s="673">
        <f t="shared" si="20"/>
        <v>0</v>
      </c>
      <c r="GH66" s="668"/>
      <c r="GI66" s="570">
        <f t="shared" si="21"/>
        <v>0</v>
      </c>
      <c r="GJ66" s="681">
        <f t="shared" si="22"/>
        <v>0</v>
      </c>
      <c r="GK66" s="681">
        <f t="shared" si="23"/>
        <v>0</v>
      </c>
      <c r="GL66" s="682"/>
      <c r="GM66" s="563">
        <f t="shared" si="24"/>
        <v>0</v>
      </c>
      <c r="GN66" s="564" t="str">
        <f t="shared" si="24"/>
        <v>E</v>
      </c>
      <c r="GO66" s="570">
        <f t="shared" si="25"/>
        <v>0</v>
      </c>
      <c r="GP66" s="571" t="str">
        <f t="shared" si="25"/>
        <v>E</v>
      </c>
      <c r="GQ66" s="563">
        <f t="shared" si="26"/>
        <v>0</v>
      </c>
      <c r="GR66" s="572" t="str">
        <f t="shared" si="26"/>
        <v>E</v>
      </c>
      <c r="GS66" s="1426"/>
    </row>
    <row r="67" spans="1:201" s="117" customFormat="1" ht="17.25" customHeight="1">
      <c r="A67" s="1427"/>
      <c r="B67" s="112">
        <f t="shared" si="27"/>
        <v>61</v>
      </c>
      <c r="C67" s="113">
        <f>'Marks Entry'!D69</f>
        <v>0</v>
      </c>
      <c r="D67" s="113">
        <f>'Marks Entry'!E69</f>
        <v>0</v>
      </c>
      <c r="E67" s="113">
        <f>'Marks Entry'!F69</f>
        <v>0</v>
      </c>
      <c r="F67" s="113">
        <f>'Marks Entry'!G69</f>
        <v>961</v>
      </c>
      <c r="G67" s="113">
        <f>'Marks Entry'!H69</f>
        <v>0</v>
      </c>
      <c r="H67" s="113">
        <f>'Marks Entry'!I69</f>
        <v>0</v>
      </c>
      <c r="I67" s="113">
        <f>'Marks Entry'!J69</f>
        <v>0</v>
      </c>
      <c r="J67" s="114">
        <f>'Marks Entry'!K69</f>
        <v>0</v>
      </c>
      <c r="K67" s="583">
        <f>'Marks Entry'!L69</f>
        <v>0</v>
      </c>
      <c r="L67" s="584">
        <f>'Marks Entry'!M69</f>
        <v>0</v>
      </c>
      <c r="M67" s="585">
        <f>'Marks Entry'!N69</f>
        <v>0</v>
      </c>
      <c r="N67" s="584">
        <f>'Marks Entry'!O69</f>
        <v>0</v>
      </c>
      <c r="O67" s="584">
        <f>'Marks Entry'!P69</f>
        <v>0</v>
      </c>
      <c r="P67" s="586">
        <f>'Marks Entry'!Q69</f>
        <v>0</v>
      </c>
      <c r="Q67" s="584">
        <f>'Marks Entry'!R69</f>
        <v>0</v>
      </c>
      <c r="R67" s="584">
        <f>'Marks Entry'!S69</f>
        <v>0</v>
      </c>
      <c r="S67" s="586">
        <f>'Marks Entry'!T69</f>
        <v>0</v>
      </c>
      <c r="T67" s="587">
        <f>'Marks Entry'!U69</f>
        <v>0</v>
      </c>
      <c r="U67" s="584">
        <f>'Marks Entry'!V69</f>
        <v>0</v>
      </c>
      <c r="V67" s="584">
        <f>'Marks Entry'!W69</f>
        <v>0</v>
      </c>
      <c r="W67" s="587">
        <f>'Marks Entry'!X69</f>
        <v>0</v>
      </c>
      <c r="X67" s="588">
        <f t="shared" si="0"/>
        <v>0</v>
      </c>
      <c r="Y67" s="584">
        <f>'Marks Entry'!Y69</f>
        <v>0</v>
      </c>
      <c r="Z67" s="584">
        <f>'Marks Entry'!Z69</f>
        <v>0</v>
      </c>
      <c r="AA67" s="587">
        <f>'Marks Entry'!AA69</f>
        <v>0</v>
      </c>
      <c r="AB67" s="593">
        <f>'Marks Entry'!AB69</f>
        <v>0</v>
      </c>
      <c r="AC67" s="589">
        <f>'Marks Entry'!AC69</f>
        <v>0</v>
      </c>
      <c r="AD67" s="589" t="str">
        <f>'Marks Entry'!AD69</f>
        <v>E</v>
      </c>
      <c r="AE67" s="590" t="str">
        <f>'Marks Entry'!AE69</f>
        <v>E</v>
      </c>
      <c r="AF67" s="583">
        <f>'Marks Entry'!AF69</f>
        <v>0</v>
      </c>
      <c r="AG67" s="584">
        <f>'Marks Entry'!AG69</f>
        <v>0</v>
      </c>
      <c r="AH67" s="585">
        <f>'Marks Entry'!AH69</f>
        <v>0</v>
      </c>
      <c r="AI67" s="584">
        <f>'Marks Entry'!AI69</f>
        <v>0</v>
      </c>
      <c r="AJ67" s="584">
        <f>'Marks Entry'!AJ69</f>
        <v>0</v>
      </c>
      <c r="AK67" s="586">
        <f>'Marks Entry'!AK69</f>
        <v>0</v>
      </c>
      <c r="AL67" s="584">
        <f>'Marks Entry'!AL69</f>
        <v>0</v>
      </c>
      <c r="AM67" s="584">
        <f>'Marks Entry'!AM69</f>
        <v>0</v>
      </c>
      <c r="AN67" s="586">
        <f>'Marks Entry'!AN69</f>
        <v>0</v>
      </c>
      <c r="AO67" s="587">
        <f>'Marks Entry'!AO69</f>
        <v>0</v>
      </c>
      <c r="AP67" s="584">
        <f>'Marks Entry'!AP69</f>
        <v>0</v>
      </c>
      <c r="AQ67" s="584">
        <f>'Marks Entry'!AQ69</f>
        <v>0</v>
      </c>
      <c r="AR67" s="587">
        <f>'Marks Entry'!AR69</f>
        <v>0</v>
      </c>
      <c r="AS67" s="588">
        <f t="shared" si="1"/>
        <v>0</v>
      </c>
      <c r="AT67" s="584">
        <f>'Marks Entry'!AS69</f>
        <v>0</v>
      </c>
      <c r="AU67" s="584">
        <f>'Marks Entry'!AT69</f>
        <v>0</v>
      </c>
      <c r="AV67" s="587">
        <f>'Marks Entry'!AU69</f>
        <v>0</v>
      </c>
      <c r="AW67" s="593">
        <f>'Marks Entry'!AV69</f>
        <v>0</v>
      </c>
      <c r="AX67" s="589">
        <f>'Marks Entry'!AW69</f>
        <v>0</v>
      </c>
      <c r="AY67" s="589" t="str">
        <f>'Marks Entry'!AX69</f>
        <v>E</v>
      </c>
      <c r="AZ67" s="590" t="str">
        <f>'Marks Entry'!AY69</f>
        <v>E</v>
      </c>
      <c r="BA67" s="583">
        <f>'Marks Entry'!AZ69</f>
        <v>0</v>
      </c>
      <c r="BB67" s="584">
        <f>'Marks Entry'!BA69</f>
        <v>0</v>
      </c>
      <c r="BC67" s="585">
        <f>'Marks Entry'!BB69</f>
        <v>0</v>
      </c>
      <c r="BD67" s="584">
        <f>'Marks Entry'!BC69</f>
        <v>0</v>
      </c>
      <c r="BE67" s="584">
        <f>'Marks Entry'!BD69</f>
        <v>0</v>
      </c>
      <c r="BF67" s="586">
        <f>'Marks Entry'!BE69</f>
        <v>0</v>
      </c>
      <c r="BG67" s="584">
        <f>'Marks Entry'!BF69</f>
        <v>0</v>
      </c>
      <c r="BH67" s="584">
        <f>'Marks Entry'!BG69</f>
        <v>0</v>
      </c>
      <c r="BI67" s="586">
        <f>'Marks Entry'!BH69</f>
        <v>0</v>
      </c>
      <c r="BJ67" s="587">
        <f>'Marks Entry'!BI69</f>
        <v>0</v>
      </c>
      <c r="BK67" s="584">
        <f>'Marks Entry'!BJ69</f>
        <v>0</v>
      </c>
      <c r="BL67" s="584">
        <f>'Marks Entry'!BK69</f>
        <v>0</v>
      </c>
      <c r="BM67" s="587">
        <f>'Marks Entry'!BL69</f>
        <v>0</v>
      </c>
      <c r="BN67" s="588">
        <f t="shared" si="2"/>
        <v>0</v>
      </c>
      <c r="BO67" s="584">
        <f>'Marks Entry'!BM69</f>
        <v>0</v>
      </c>
      <c r="BP67" s="584">
        <f>'Marks Entry'!BN69</f>
        <v>0</v>
      </c>
      <c r="BQ67" s="587">
        <f>'Marks Entry'!BO69</f>
        <v>0</v>
      </c>
      <c r="BR67" s="593">
        <f>'Marks Entry'!BP69</f>
        <v>0</v>
      </c>
      <c r="BS67" s="589">
        <f>'Marks Entry'!BQ69</f>
        <v>0</v>
      </c>
      <c r="BT67" s="589" t="str">
        <f>'Marks Entry'!BR69</f>
        <v>E</v>
      </c>
      <c r="BU67" s="590" t="str">
        <f>'Marks Entry'!BS69</f>
        <v>E</v>
      </c>
      <c r="BV67" s="583">
        <f>'Marks Entry'!BT69</f>
        <v>0</v>
      </c>
      <c r="BW67" s="584">
        <f>'Marks Entry'!BU69</f>
        <v>0</v>
      </c>
      <c r="BX67" s="585">
        <f>'Marks Entry'!BV69</f>
        <v>0</v>
      </c>
      <c r="BY67" s="584">
        <f>'Marks Entry'!BW69</f>
        <v>0</v>
      </c>
      <c r="BZ67" s="584">
        <f>'Marks Entry'!BX69</f>
        <v>0</v>
      </c>
      <c r="CA67" s="586">
        <f>'Marks Entry'!BY69</f>
        <v>0</v>
      </c>
      <c r="CB67" s="584">
        <f>'Marks Entry'!BZ69</f>
        <v>0</v>
      </c>
      <c r="CC67" s="584">
        <f>'Marks Entry'!CA69</f>
        <v>0</v>
      </c>
      <c r="CD67" s="586">
        <f>'Marks Entry'!CB69</f>
        <v>0</v>
      </c>
      <c r="CE67" s="587">
        <f>'Marks Entry'!CC69</f>
        <v>0</v>
      </c>
      <c r="CF67" s="584">
        <f>'Marks Entry'!CD69</f>
        <v>0</v>
      </c>
      <c r="CG67" s="584">
        <f>'Marks Entry'!CE69</f>
        <v>0</v>
      </c>
      <c r="CH67" s="587">
        <f>'Marks Entry'!CF69</f>
        <v>0</v>
      </c>
      <c r="CI67" s="588">
        <f t="shared" si="3"/>
        <v>0</v>
      </c>
      <c r="CJ67" s="584">
        <f>'Marks Entry'!CG69</f>
        <v>0</v>
      </c>
      <c r="CK67" s="584">
        <f>'Marks Entry'!CH69</f>
        <v>0</v>
      </c>
      <c r="CL67" s="587">
        <f>'Marks Entry'!CI69</f>
        <v>0</v>
      </c>
      <c r="CM67" s="593">
        <f>'Marks Entry'!CJ69</f>
        <v>0</v>
      </c>
      <c r="CN67" s="589">
        <f>'Marks Entry'!CK69</f>
        <v>0</v>
      </c>
      <c r="CO67" s="589" t="str">
        <f>'Marks Entry'!CL69</f>
        <v>E</v>
      </c>
      <c r="CP67" s="590" t="str">
        <f>'Marks Entry'!CM69</f>
        <v>E</v>
      </c>
      <c r="CQ67" s="583">
        <f>'Marks Entry'!CN69</f>
        <v>0</v>
      </c>
      <c r="CR67" s="584">
        <f>'Marks Entry'!CO69</f>
        <v>0</v>
      </c>
      <c r="CS67" s="585">
        <f>'Marks Entry'!CP69</f>
        <v>0</v>
      </c>
      <c r="CT67" s="584">
        <f>'Marks Entry'!CQ69</f>
        <v>0</v>
      </c>
      <c r="CU67" s="584">
        <f>'Marks Entry'!CR69</f>
        <v>0</v>
      </c>
      <c r="CV67" s="586">
        <f>'Marks Entry'!CS69</f>
        <v>0</v>
      </c>
      <c r="CW67" s="584">
        <f>'Marks Entry'!CT69</f>
        <v>0</v>
      </c>
      <c r="CX67" s="584">
        <f>'Marks Entry'!CU69</f>
        <v>0</v>
      </c>
      <c r="CY67" s="586">
        <f>'Marks Entry'!CV69</f>
        <v>0</v>
      </c>
      <c r="CZ67" s="587">
        <f>'Marks Entry'!CW69</f>
        <v>0</v>
      </c>
      <c r="DA67" s="584">
        <f>'Marks Entry'!CX69</f>
        <v>0</v>
      </c>
      <c r="DB67" s="584">
        <f>'Marks Entry'!CY69</f>
        <v>0</v>
      </c>
      <c r="DC67" s="587">
        <f>'Marks Entry'!CZ69</f>
        <v>0</v>
      </c>
      <c r="DD67" s="588">
        <f t="shared" si="4"/>
        <v>0</v>
      </c>
      <c r="DE67" s="584">
        <f>'Marks Entry'!DA69</f>
        <v>0</v>
      </c>
      <c r="DF67" s="584">
        <f>'Marks Entry'!DB69</f>
        <v>0</v>
      </c>
      <c r="DG67" s="587">
        <f>'Marks Entry'!DC69</f>
        <v>0</v>
      </c>
      <c r="DH67" s="593">
        <f>'Marks Entry'!DD69</f>
        <v>0</v>
      </c>
      <c r="DI67" s="589">
        <f>'Marks Entry'!DE69</f>
        <v>0</v>
      </c>
      <c r="DJ67" s="589" t="str">
        <f>'Marks Entry'!DF69</f>
        <v>E</v>
      </c>
      <c r="DK67" s="590" t="str">
        <f>'Marks Entry'!DG69</f>
        <v>E</v>
      </c>
      <c r="DL67" s="583">
        <f>'Marks Entry'!DH69</f>
        <v>0</v>
      </c>
      <c r="DM67" s="584">
        <f>'Marks Entry'!DI69</f>
        <v>0</v>
      </c>
      <c r="DN67" s="585">
        <f>'Marks Entry'!DJ69</f>
        <v>0</v>
      </c>
      <c r="DO67" s="584">
        <f>'Marks Entry'!DK69</f>
        <v>0</v>
      </c>
      <c r="DP67" s="584">
        <f>'Marks Entry'!DL69</f>
        <v>0</v>
      </c>
      <c r="DQ67" s="586">
        <f>'Marks Entry'!DM69</f>
        <v>0</v>
      </c>
      <c r="DR67" s="584">
        <f>'Marks Entry'!DN69</f>
        <v>0</v>
      </c>
      <c r="DS67" s="584">
        <f>'Marks Entry'!DO69</f>
        <v>0</v>
      </c>
      <c r="DT67" s="586">
        <f>'Marks Entry'!DP69</f>
        <v>0</v>
      </c>
      <c r="DU67" s="587">
        <f>'Marks Entry'!DQ69</f>
        <v>0</v>
      </c>
      <c r="DV67" s="584">
        <f>'Marks Entry'!DR69</f>
        <v>0</v>
      </c>
      <c r="DW67" s="584">
        <f>'Marks Entry'!DS69</f>
        <v>0</v>
      </c>
      <c r="DX67" s="587">
        <f>'Marks Entry'!DT69</f>
        <v>0</v>
      </c>
      <c r="DY67" s="588">
        <f t="shared" si="5"/>
        <v>0</v>
      </c>
      <c r="DZ67" s="584">
        <f>'Marks Entry'!DU69</f>
        <v>0</v>
      </c>
      <c r="EA67" s="584">
        <f>'Marks Entry'!DV69</f>
        <v>0</v>
      </c>
      <c r="EB67" s="587">
        <f>'Marks Entry'!DW69</f>
        <v>0</v>
      </c>
      <c r="EC67" s="593">
        <f>'Marks Entry'!DX69</f>
        <v>0</v>
      </c>
      <c r="ED67" s="589">
        <f>'Marks Entry'!DY69</f>
        <v>0</v>
      </c>
      <c r="EE67" s="589" t="str">
        <f>'Marks Entry'!DZ69</f>
        <v>E</v>
      </c>
      <c r="EF67" s="590" t="str">
        <f>'Marks Entry'!EA69</f>
        <v>E</v>
      </c>
      <c r="EG67" s="583">
        <f>'Marks Entry'!EB69</f>
        <v>0</v>
      </c>
      <c r="EH67" s="584">
        <f>'Marks Entry'!EC69</f>
        <v>0</v>
      </c>
      <c r="EI67" s="584">
        <f>'Marks Entry'!ED69</f>
        <v>0</v>
      </c>
      <c r="EJ67" s="584">
        <f>'Marks Entry'!EE69</f>
        <v>0</v>
      </c>
      <c r="EK67" s="584">
        <f>'Marks Entry'!EF69</f>
        <v>0</v>
      </c>
      <c r="EL67" s="591">
        <f>'Marks Entry'!EG69</f>
        <v>0</v>
      </c>
      <c r="EM67" s="592" t="str">
        <f>'Marks Entry'!EJ69</f>
        <v>E</v>
      </c>
      <c r="EN67" s="583">
        <f>'Marks Entry'!EK69</f>
        <v>0</v>
      </c>
      <c r="EO67" s="584">
        <f>'Marks Entry'!EL69</f>
        <v>0</v>
      </c>
      <c r="EP67" s="584">
        <f>'Marks Entry'!EM69</f>
        <v>0</v>
      </c>
      <c r="EQ67" s="584">
        <f>'Marks Entry'!EN69</f>
        <v>0</v>
      </c>
      <c r="ER67" s="584">
        <f>'Marks Entry'!EO69</f>
        <v>0</v>
      </c>
      <c r="ES67" s="587">
        <f>'Marks Entry'!EP69</f>
        <v>0</v>
      </c>
      <c r="ET67" s="592" t="str">
        <f>'Marks Entry'!ES69</f>
        <v>E</v>
      </c>
      <c r="EU67" s="583">
        <f>'Marks Entry'!ET69</f>
        <v>0</v>
      </c>
      <c r="EV67" s="584">
        <f>'Marks Entry'!EU69</f>
        <v>0</v>
      </c>
      <c r="EW67" s="584">
        <f>'Marks Entry'!EV69</f>
        <v>0</v>
      </c>
      <c r="EX67" s="584">
        <f>'Marks Entry'!EW69</f>
        <v>0</v>
      </c>
      <c r="EY67" s="584">
        <f>'Marks Entry'!EX69</f>
        <v>0</v>
      </c>
      <c r="EZ67" s="587">
        <f>'Marks Entry'!EY69</f>
        <v>0</v>
      </c>
      <c r="FA67" s="592" t="str">
        <f>'Marks Entry'!FB69</f>
        <v>E</v>
      </c>
      <c r="FB67" s="222">
        <f>'Marks Entry'!FC69</f>
        <v>0</v>
      </c>
      <c r="FC67" s="223">
        <f>'Marks Entry'!FD69</f>
        <v>0</v>
      </c>
      <c r="FD67" s="224" t="str">
        <f>'Marks Entry'!FE69</f>
        <v/>
      </c>
      <c r="FE67" s="222">
        <f>'Marks Entry'!FF69</f>
        <v>1200</v>
      </c>
      <c r="FF67" s="223">
        <f>'Marks Entry'!FG69</f>
        <v>0</v>
      </c>
      <c r="FG67" s="225">
        <f>'Marks Entry'!FH69</f>
        <v>0</v>
      </c>
      <c r="FH67" s="223" t="str">
        <f>IF(OR('Marks Entry'!FI69="First",'Marks Entry'!FI69="Second",'Marks Entry'!FI69="Third"),'Marks Entry'!FI69,"")</f>
        <v/>
      </c>
      <c r="FI67" s="223" t="str">
        <f>'Marks Entry'!FJ69</f>
        <v/>
      </c>
      <c r="FJ67" s="540" t="str">
        <f>'Marks Entry'!FK69</f>
        <v>PROMOTED</v>
      </c>
      <c r="FK67" s="113" t="str">
        <f>'Marks Entry'!FL69</f>
        <v/>
      </c>
      <c r="FL67" s="115" t="str">
        <f>'Marks Entry'!FM69</f>
        <v/>
      </c>
      <c r="FM67" s="116" t="str">
        <f>'Marks Entry'!FO69</f>
        <v>E</v>
      </c>
      <c r="FN67" s="1426"/>
      <c r="FO67" s="563">
        <f t="shared" si="6"/>
        <v>0</v>
      </c>
      <c r="FP67" s="673">
        <f t="shared" si="7"/>
        <v>0</v>
      </c>
      <c r="FQ67" s="673">
        <f t="shared" si="8"/>
        <v>0</v>
      </c>
      <c r="FR67" s="668"/>
      <c r="FS67" s="570">
        <f t="shared" si="9"/>
        <v>0</v>
      </c>
      <c r="FT67" s="681">
        <f t="shared" si="10"/>
        <v>0</v>
      </c>
      <c r="FU67" s="681">
        <f t="shared" si="11"/>
        <v>0</v>
      </c>
      <c r="FV67" s="682"/>
      <c r="FW67" s="563">
        <f t="shared" si="12"/>
        <v>0</v>
      </c>
      <c r="FX67" s="673">
        <f t="shared" si="13"/>
        <v>0</v>
      </c>
      <c r="FY67" s="673">
        <f t="shared" si="14"/>
        <v>0</v>
      </c>
      <c r="FZ67" s="668"/>
      <c r="GA67" s="570">
        <f t="shared" si="15"/>
        <v>0</v>
      </c>
      <c r="GB67" s="681">
        <f t="shared" si="16"/>
        <v>0</v>
      </c>
      <c r="GC67" s="681">
        <f t="shared" si="17"/>
        <v>0</v>
      </c>
      <c r="GD67" s="682"/>
      <c r="GE67" s="563">
        <f t="shared" si="18"/>
        <v>0</v>
      </c>
      <c r="GF67" s="673">
        <f t="shared" si="19"/>
        <v>0</v>
      </c>
      <c r="GG67" s="673">
        <f t="shared" si="20"/>
        <v>0</v>
      </c>
      <c r="GH67" s="668"/>
      <c r="GI67" s="570">
        <f t="shared" si="21"/>
        <v>0</v>
      </c>
      <c r="GJ67" s="681">
        <f t="shared" si="22"/>
        <v>0</v>
      </c>
      <c r="GK67" s="681">
        <f t="shared" si="23"/>
        <v>0</v>
      </c>
      <c r="GL67" s="682"/>
      <c r="GM67" s="563">
        <f t="shared" si="24"/>
        <v>0</v>
      </c>
      <c r="GN67" s="564" t="str">
        <f t="shared" si="24"/>
        <v>E</v>
      </c>
      <c r="GO67" s="570">
        <f t="shared" si="25"/>
        <v>0</v>
      </c>
      <c r="GP67" s="571" t="str">
        <f t="shared" si="25"/>
        <v>E</v>
      </c>
      <c r="GQ67" s="563">
        <f t="shared" si="26"/>
        <v>0</v>
      </c>
      <c r="GR67" s="572" t="str">
        <f t="shared" si="26"/>
        <v>E</v>
      </c>
      <c r="GS67" s="1426"/>
    </row>
    <row r="68" spans="1:201" s="117" customFormat="1" ht="17.25" customHeight="1">
      <c r="A68" s="1427"/>
      <c r="B68" s="112">
        <f t="shared" si="27"/>
        <v>62</v>
      </c>
      <c r="C68" s="113">
        <f>'Marks Entry'!D70</f>
        <v>0</v>
      </c>
      <c r="D68" s="113">
        <f>'Marks Entry'!E70</f>
        <v>0</v>
      </c>
      <c r="E68" s="113">
        <f>'Marks Entry'!F70</f>
        <v>0</v>
      </c>
      <c r="F68" s="113">
        <f>'Marks Entry'!G70</f>
        <v>962</v>
      </c>
      <c r="G68" s="113">
        <f>'Marks Entry'!H70</f>
        <v>0</v>
      </c>
      <c r="H68" s="113">
        <f>'Marks Entry'!I70</f>
        <v>0</v>
      </c>
      <c r="I68" s="113">
        <f>'Marks Entry'!J70</f>
        <v>0</v>
      </c>
      <c r="J68" s="114">
        <f>'Marks Entry'!K70</f>
        <v>0</v>
      </c>
      <c r="K68" s="583">
        <f>'Marks Entry'!L70</f>
        <v>0</v>
      </c>
      <c r="L68" s="584">
        <f>'Marks Entry'!M70</f>
        <v>0</v>
      </c>
      <c r="M68" s="585">
        <f>'Marks Entry'!N70</f>
        <v>0</v>
      </c>
      <c r="N68" s="584">
        <f>'Marks Entry'!O70</f>
        <v>0</v>
      </c>
      <c r="O68" s="584">
        <f>'Marks Entry'!P70</f>
        <v>0</v>
      </c>
      <c r="P68" s="586">
        <f>'Marks Entry'!Q70</f>
        <v>0</v>
      </c>
      <c r="Q68" s="584">
        <f>'Marks Entry'!R70</f>
        <v>0</v>
      </c>
      <c r="R68" s="584">
        <f>'Marks Entry'!S70</f>
        <v>0</v>
      </c>
      <c r="S68" s="586">
        <f>'Marks Entry'!T70</f>
        <v>0</v>
      </c>
      <c r="T68" s="587">
        <f>'Marks Entry'!U70</f>
        <v>0</v>
      </c>
      <c r="U68" s="584">
        <f>'Marks Entry'!V70</f>
        <v>0</v>
      </c>
      <c r="V68" s="584">
        <f>'Marks Entry'!W70</f>
        <v>0</v>
      </c>
      <c r="W68" s="587">
        <f>'Marks Entry'!X70</f>
        <v>0</v>
      </c>
      <c r="X68" s="588">
        <f t="shared" si="0"/>
        <v>0</v>
      </c>
      <c r="Y68" s="584">
        <f>'Marks Entry'!Y70</f>
        <v>0</v>
      </c>
      <c r="Z68" s="584">
        <f>'Marks Entry'!Z70</f>
        <v>0</v>
      </c>
      <c r="AA68" s="587">
        <f>'Marks Entry'!AA70</f>
        <v>0</v>
      </c>
      <c r="AB68" s="593">
        <f>'Marks Entry'!AB70</f>
        <v>0</v>
      </c>
      <c r="AC68" s="589">
        <f>'Marks Entry'!AC70</f>
        <v>0</v>
      </c>
      <c r="AD68" s="589" t="str">
        <f>'Marks Entry'!AD70</f>
        <v>E</v>
      </c>
      <c r="AE68" s="590" t="str">
        <f>'Marks Entry'!AE70</f>
        <v>E</v>
      </c>
      <c r="AF68" s="583">
        <f>'Marks Entry'!AF70</f>
        <v>0</v>
      </c>
      <c r="AG68" s="584">
        <f>'Marks Entry'!AG70</f>
        <v>0</v>
      </c>
      <c r="AH68" s="585">
        <f>'Marks Entry'!AH70</f>
        <v>0</v>
      </c>
      <c r="AI68" s="584">
        <f>'Marks Entry'!AI70</f>
        <v>0</v>
      </c>
      <c r="AJ68" s="584">
        <f>'Marks Entry'!AJ70</f>
        <v>0</v>
      </c>
      <c r="AK68" s="586">
        <f>'Marks Entry'!AK70</f>
        <v>0</v>
      </c>
      <c r="AL68" s="584">
        <f>'Marks Entry'!AL70</f>
        <v>0</v>
      </c>
      <c r="AM68" s="584">
        <f>'Marks Entry'!AM70</f>
        <v>0</v>
      </c>
      <c r="AN68" s="586">
        <f>'Marks Entry'!AN70</f>
        <v>0</v>
      </c>
      <c r="AO68" s="587">
        <f>'Marks Entry'!AO70</f>
        <v>0</v>
      </c>
      <c r="AP68" s="584">
        <f>'Marks Entry'!AP70</f>
        <v>0</v>
      </c>
      <c r="AQ68" s="584">
        <f>'Marks Entry'!AQ70</f>
        <v>0</v>
      </c>
      <c r="AR68" s="587">
        <f>'Marks Entry'!AR70</f>
        <v>0</v>
      </c>
      <c r="AS68" s="588">
        <f t="shared" si="1"/>
        <v>0</v>
      </c>
      <c r="AT68" s="584">
        <f>'Marks Entry'!AS70</f>
        <v>0</v>
      </c>
      <c r="AU68" s="584">
        <f>'Marks Entry'!AT70</f>
        <v>0</v>
      </c>
      <c r="AV68" s="587">
        <f>'Marks Entry'!AU70</f>
        <v>0</v>
      </c>
      <c r="AW68" s="593">
        <f>'Marks Entry'!AV70</f>
        <v>0</v>
      </c>
      <c r="AX68" s="589">
        <f>'Marks Entry'!AW70</f>
        <v>0</v>
      </c>
      <c r="AY68" s="589" t="str">
        <f>'Marks Entry'!AX70</f>
        <v>E</v>
      </c>
      <c r="AZ68" s="590" t="str">
        <f>'Marks Entry'!AY70</f>
        <v>E</v>
      </c>
      <c r="BA68" s="583">
        <f>'Marks Entry'!AZ70</f>
        <v>0</v>
      </c>
      <c r="BB68" s="584">
        <f>'Marks Entry'!BA70</f>
        <v>0</v>
      </c>
      <c r="BC68" s="585">
        <f>'Marks Entry'!BB70</f>
        <v>0</v>
      </c>
      <c r="BD68" s="584">
        <f>'Marks Entry'!BC70</f>
        <v>0</v>
      </c>
      <c r="BE68" s="584">
        <f>'Marks Entry'!BD70</f>
        <v>0</v>
      </c>
      <c r="BF68" s="586">
        <f>'Marks Entry'!BE70</f>
        <v>0</v>
      </c>
      <c r="BG68" s="584">
        <f>'Marks Entry'!BF70</f>
        <v>0</v>
      </c>
      <c r="BH68" s="584">
        <f>'Marks Entry'!BG70</f>
        <v>0</v>
      </c>
      <c r="BI68" s="586">
        <f>'Marks Entry'!BH70</f>
        <v>0</v>
      </c>
      <c r="BJ68" s="587">
        <f>'Marks Entry'!BI70</f>
        <v>0</v>
      </c>
      <c r="BK68" s="584">
        <f>'Marks Entry'!BJ70</f>
        <v>0</v>
      </c>
      <c r="BL68" s="584">
        <f>'Marks Entry'!BK70</f>
        <v>0</v>
      </c>
      <c r="BM68" s="587">
        <f>'Marks Entry'!BL70</f>
        <v>0</v>
      </c>
      <c r="BN68" s="588">
        <f t="shared" si="2"/>
        <v>0</v>
      </c>
      <c r="BO68" s="584">
        <f>'Marks Entry'!BM70</f>
        <v>0</v>
      </c>
      <c r="BP68" s="584">
        <f>'Marks Entry'!BN70</f>
        <v>0</v>
      </c>
      <c r="BQ68" s="587">
        <f>'Marks Entry'!BO70</f>
        <v>0</v>
      </c>
      <c r="BR68" s="593">
        <f>'Marks Entry'!BP70</f>
        <v>0</v>
      </c>
      <c r="BS68" s="589">
        <f>'Marks Entry'!BQ70</f>
        <v>0</v>
      </c>
      <c r="BT68" s="589" t="str">
        <f>'Marks Entry'!BR70</f>
        <v>E</v>
      </c>
      <c r="BU68" s="590" t="str">
        <f>'Marks Entry'!BS70</f>
        <v>E</v>
      </c>
      <c r="BV68" s="583">
        <f>'Marks Entry'!BT70</f>
        <v>0</v>
      </c>
      <c r="BW68" s="584">
        <f>'Marks Entry'!BU70</f>
        <v>0</v>
      </c>
      <c r="BX68" s="585">
        <f>'Marks Entry'!BV70</f>
        <v>0</v>
      </c>
      <c r="BY68" s="584">
        <f>'Marks Entry'!BW70</f>
        <v>0</v>
      </c>
      <c r="BZ68" s="584">
        <f>'Marks Entry'!BX70</f>
        <v>0</v>
      </c>
      <c r="CA68" s="586">
        <f>'Marks Entry'!BY70</f>
        <v>0</v>
      </c>
      <c r="CB68" s="584">
        <f>'Marks Entry'!BZ70</f>
        <v>0</v>
      </c>
      <c r="CC68" s="584">
        <f>'Marks Entry'!CA70</f>
        <v>0</v>
      </c>
      <c r="CD68" s="586">
        <f>'Marks Entry'!CB70</f>
        <v>0</v>
      </c>
      <c r="CE68" s="587">
        <f>'Marks Entry'!CC70</f>
        <v>0</v>
      </c>
      <c r="CF68" s="584">
        <f>'Marks Entry'!CD70</f>
        <v>0</v>
      </c>
      <c r="CG68" s="584">
        <f>'Marks Entry'!CE70</f>
        <v>0</v>
      </c>
      <c r="CH68" s="587">
        <f>'Marks Entry'!CF70</f>
        <v>0</v>
      </c>
      <c r="CI68" s="588">
        <f t="shared" si="3"/>
        <v>0</v>
      </c>
      <c r="CJ68" s="584">
        <f>'Marks Entry'!CG70</f>
        <v>0</v>
      </c>
      <c r="CK68" s="584">
        <f>'Marks Entry'!CH70</f>
        <v>0</v>
      </c>
      <c r="CL68" s="587">
        <f>'Marks Entry'!CI70</f>
        <v>0</v>
      </c>
      <c r="CM68" s="593">
        <f>'Marks Entry'!CJ70</f>
        <v>0</v>
      </c>
      <c r="CN68" s="589">
        <f>'Marks Entry'!CK70</f>
        <v>0</v>
      </c>
      <c r="CO68" s="589" t="str">
        <f>'Marks Entry'!CL70</f>
        <v>E</v>
      </c>
      <c r="CP68" s="590" t="str">
        <f>'Marks Entry'!CM70</f>
        <v>E</v>
      </c>
      <c r="CQ68" s="583">
        <f>'Marks Entry'!CN70</f>
        <v>0</v>
      </c>
      <c r="CR68" s="584">
        <f>'Marks Entry'!CO70</f>
        <v>0</v>
      </c>
      <c r="CS68" s="585">
        <f>'Marks Entry'!CP70</f>
        <v>0</v>
      </c>
      <c r="CT68" s="584">
        <f>'Marks Entry'!CQ70</f>
        <v>0</v>
      </c>
      <c r="CU68" s="584">
        <f>'Marks Entry'!CR70</f>
        <v>0</v>
      </c>
      <c r="CV68" s="586">
        <f>'Marks Entry'!CS70</f>
        <v>0</v>
      </c>
      <c r="CW68" s="584">
        <f>'Marks Entry'!CT70</f>
        <v>0</v>
      </c>
      <c r="CX68" s="584">
        <f>'Marks Entry'!CU70</f>
        <v>0</v>
      </c>
      <c r="CY68" s="586">
        <f>'Marks Entry'!CV70</f>
        <v>0</v>
      </c>
      <c r="CZ68" s="587">
        <f>'Marks Entry'!CW70</f>
        <v>0</v>
      </c>
      <c r="DA68" s="584">
        <f>'Marks Entry'!CX70</f>
        <v>0</v>
      </c>
      <c r="DB68" s="584">
        <f>'Marks Entry'!CY70</f>
        <v>0</v>
      </c>
      <c r="DC68" s="587">
        <f>'Marks Entry'!CZ70</f>
        <v>0</v>
      </c>
      <c r="DD68" s="588">
        <f t="shared" si="4"/>
        <v>0</v>
      </c>
      <c r="DE68" s="584">
        <f>'Marks Entry'!DA70</f>
        <v>0</v>
      </c>
      <c r="DF68" s="584">
        <f>'Marks Entry'!DB70</f>
        <v>0</v>
      </c>
      <c r="DG68" s="587">
        <f>'Marks Entry'!DC70</f>
        <v>0</v>
      </c>
      <c r="DH68" s="593">
        <f>'Marks Entry'!DD70</f>
        <v>0</v>
      </c>
      <c r="DI68" s="589">
        <f>'Marks Entry'!DE70</f>
        <v>0</v>
      </c>
      <c r="DJ68" s="589" t="str">
        <f>'Marks Entry'!DF70</f>
        <v>E</v>
      </c>
      <c r="DK68" s="590" t="str">
        <f>'Marks Entry'!DG70</f>
        <v>E</v>
      </c>
      <c r="DL68" s="583">
        <f>'Marks Entry'!DH70</f>
        <v>0</v>
      </c>
      <c r="DM68" s="584">
        <f>'Marks Entry'!DI70</f>
        <v>0</v>
      </c>
      <c r="DN68" s="585">
        <f>'Marks Entry'!DJ70</f>
        <v>0</v>
      </c>
      <c r="DO68" s="584">
        <f>'Marks Entry'!DK70</f>
        <v>0</v>
      </c>
      <c r="DP68" s="584">
        <f>'Marks Entry'!DL70</f>
        <v>0</v>
      </c>
      <c r="DQ68" s="586">
        <f>'Marks Entry'!DM70</f>
        <v>0</v>
      </c>
      <c r="DR68" s="584">
        <f>'Marks Entry'!DN70</f>
        <v>0</v>
      </c>
      <c r="DS68" s="584">
        <f>'Marks Entry'!DO70</f>
        <v>0</v>
      </c>
      <c r="DT68" s="586">
        <f>'Marks Entry'!DP70</f>
        <v>0</v>
      </c>
      <c r="DU68" s="587">
        <f>'Marks Entry'!DQ70</f>
        <v>0</v>
      </c>
      <c r="DV68" s="584">
        <f>'Marks Entry'!DR70</f>
        <v>0</v>
      </c>
      <c r="DW68" s="584">
        <f>'Marks Entry'!DS70</f>
        <v>0</v>
      </c>
      <c r="DX68" s="587">
        <f>'Marks Entry'!DT70</f>
        <v>0</v>
      </c>
      <c r="DY68" s="588">
        <f t="shared" si="5"/>
        <v>0</v>
      </c>
      <c r="DZ68" s="584">
        <f>'Marks Entry'!DU70</f>
        <v>0</v>
      </c>
      <c r="EA68" s="584">
        <f>'Marks Entry'!DV70</f>
        <v>0</v>
      </c>
      <c r="EB68" s="587">
        <f>'Marks Entry'!DW70</f>
        <v>0</v>
      </c>
      <c r="EC68" s="593">
        <f>'Marks Entry'!DX70</f>
        <v>0</v>
      </c>
      <c r="ED68" s="589">
        <f>'Marks Entry'!DY70</f>
        <v>0</v>
      </c>
      <c r="EE68" s="589" t="str">
        <f>'Marks Entry'!DZ70</f>
        <v>E</v>
      </c>
      <c r="EF68" s="590" t="str">
        <f>'Marks Entry'!EA70</f>
        <v>E</v>
      </c>
      <c r="EG68" s="583">
        <f>'Marks Entry'!EB70</f>
        <v>0</v>
      </c>
      <c r="EH68" s="584">
        <f>'Marks Entry'!EC70</f>
        <v>0</v>
      </c>
      <c r="EI68" s="584">
        <f>'Marks Entry'!ED70</f>
        <v>0</v>
      </c>
      <c r="EJ68" s="584">
        <f>'Marks Entry'!EE70</f>
        <v>0</v>
      </c>
      <c r="EK68" s="584">
        <f>'Marks Entry'!EF70</f>
        <v>0</v>
      </c>
      <c r="EL68" s="591">
        <f>'Marks Entry'!EG70</f>
        <v>0</v>
      </c>
      <c r="EM68" s="592" t="str">
        <f>'Marks Entry'!EJ70</f>
        <v>E</v>
      </c>
      <c r="EN68" s="583">
        <f>'Marks Entry'!EK70</f>
        <v>0</v>
      </c>
      <c r="EO68" s="584">
        <f>'Marks Entry'!EL70</f>
        <v>0</v>
      </c>
      <c r="EP68" s="584">
        <f>'Marks Entry'!EM70</f>
        <v>0</v>
      </c>
      <c r="EQ68" s="584">
        <f>'Marks Entry'!EN70</f>
        <v>0</v>
      </c>
      <c r="ER68" s="584">
        <f>'Marks Entry'!EO70</f>
        <v>0</v>
      </c>
      <c r="ES68" s="587">
        <f>'Marks Entry'!EP70</f>
        <v>0</v>
      </c>
      <c r="ET68" s="592" t="str">
        <f>'Marks Entry'!ES70</f>
        <v>E</v>
      </c>
      <c r="EU68" s="583">
        <f>'Marks Entry'!ET70</f>
        <v>0</v>
      </c>
      <c r="EV68" s="584">
        <f>'Marks Entry'!EU70</f>
        <v>0</v>
      </c>
      <c r="EW68" s="584">
        <f>'Marks Entry'!EV70</f>
        <v>0</v>
      </c>
      <c r="EX68" s="584">
        <f>'Marks Entry'!EW70</f>
        <v>0</v>
      </c>
      <c r="EY68" s="584">
        <f>'Marks Entry'!EX70</f>
        <v>0</v>
      </c>
      <c r="EZ68" s="587">
        <f>'Marks Entry'!EY70</f>
        <v>0</v>
      </c>
      <c r="FA68" s="592" t="str">
        <f>'Marks Entry'!FB70</f>
        <v>E</v>
      </c>
      <c r="FB68" s="222">
        <f>'Marks Entry'!FC70</f>
        <v>0</v>
      </c>
      <c r="FC68" s="223">
        <f>'Marks Entry'!FD70</f>
        <v>0</v>
      </c>
      <c r="FD68" s="224" t="str">
        <f>'Marks Entry'!FE70</f>
        <v/>
      </c>
      <c r="FE68" s="222">
        <f>'Marks Entry'!FF70</f>
        <v>1200</v>
      </c>
      <c r="FF68" s="223">
        <f>'Marks Entry'!FG70</f>
        <v>0</v>
      </c>
      <c r="FG68" s="225">
        <f>'Marks Entry'!FH70</f>
        <v>0</v>
      </c>
      <c r="FH68" s="223" t="str">
        <f>IF(OR('Marks Entry'!FI70="First",'Marks Entry'!FI70="Second",'Marks Entry'!FI70="Third"),'Marks Entry'!FI70,"")</f>
        <v/>
      </c>
      <c r="FI68" s="223" t="str">
        <f>'Marks Entry'!FJ70</f>
        <v/>
      </c>
      <c r="FJ68" s="540" t="str">
        <f>'Marks Entry'!FK70</f>
        <v>PROMOTED</v>
      </c>
      <c r="FK68" s="113" t="str">
        <f>'Marks Entry'!FL70</f>
        <v/>
      </c>
      <c r="FL68" s="115" t="str">
        <f>'Marks Entry'!FM70</f>
        <v/>
      </c>
      <c r="FM68" s="116" t="str">
        <f>'Marks Entry'!FO70</f>
        <v>E</v>
      </c>
      <c r="FN68" s="1426"/>
      <c r="FO68" s="563">
        <f t="shared" si="6"/>
        <v>0</v>
      </c>
      <c r="FP68" s="673">
        <f t="shared" si="7"/>
        <v>0</v>
      </c>
      <c r="FQ68" s="673">
        <f t="shared" si="8"/>
        <v>0</v>
      </c>
      <c r="FR68" s="668"/>
      <c r="FS68" s="570">
        <f t="shared" si="9"/>
        <v>0</v>
      </c>
      <c r="FT68" s="681">
        <f t="shared" si="10"/>
        <v>0</v>
      </c>
      <c r="FU68" s="681">
        <f t="shared" si="11"/>
        <v>0</v>
      </c>
      <c r="FV68" s="682"/>
      <c r="FW68" s="563">
        <f t="shared" si="12"/>
        <v>0</v>
      </c>
      <c r="FX68" s="673">
        <f t="shared" si="13"/>
        <v>0</v>
      </c>
      <c r="FY68" s="673">
        <f t="shared" si="14"/>
        <v>0</v>
      </c>
      <c r="FZ68" s="668"/>
      <c r="GA68" s="570">
        <f t="shared" si="15"/>
        <v>0</v>
      </c>
      <c r="GB68" s="681">
        <f t="shared" si="16"/>
        <v>0</v>
      </c>
      <c r="GC68" s="681">
        <f t="shared" si="17"/>
        <v>0</v>
      </c>
      <c r="GD68" s="682"/>
      <c r="GE68" s="563">
        <f t="shared" si="18"/>
        <v>0</v>
      </c>
      <c r="GF68" s="673">
        <f t="shared" si="19"/>
        <v>0</v>
      </c>
      <c r="GG68" s="673">
        <f t="shared" si="20"/>
        <v>0</v>
      </c>
      <c r="GH68" s="668"/>
      <c r="GI68" s="570">
        <f t="shared" si="21"/>
        <v>0</v>
      </c>
      <c r="GJ68" s="681">
        <f t="shared" si="22"/>
        <v>0</v>
      </c>
      <c r="GK68" s="681">
        <f t="shared" si="23"/>
        <v>0</v>
      </c>
      <c r="GL68" s="682"/>
      <c r="GM68" s="563">
        <f t="shared" si="24"/>
        <v>0</v>
      </c>
      <c r="GN68" s="564" t="str">
        <f t="shared" si="24"/>
        <v>E</v>
      </c>
      <c r="GO68" s="570">
        <f t="shared" si="25"/>
        <v>0</v>
      </c>
      <c r="GP68" s="571" t="str">
        <f t="shared" si="25"/>
        <v>E</v>
      </c>
      <c r="GQ68" s="563">
        <f t="shared" si="26"/>
        <v>0</v>
      </c>
      <c r="GR68" s="572" t="str">
        <f t="shared" si="26"/>
        <v>E</v>
      </c>
      <c r="GS68" s="1426"/>
    </row>
    <row r="69" spans="1:201" s="117" customFormat="1" ht="17.25" customHeight="1">
      <c r="A69" s="1427"/>
      <c r="B69" s="112">
        <f t="shared" si="27"/>
        <v>63</v>
      </c>
      <c r="C69" s="113">
        <f>'Marks Entry'!D71</f>
        <v>0</v>
      </c>
      <c r="D69" s="113">
        <f>'Marks Entry'!E71</f>
        <v>0</v>
      </c>
      <c r="E69" s="113">
        <f>'Marks Entry'!F71</f>
        <v>0</v>
      </c>
      <c r="F69" s="113">
        <f>'Marks Entry'!G71</f>
        <v>963</v>
      </c>
      <c r="G69" s="113">
        <f>'Marks Entry'!H71</f>
        <v>0</v>
      </c>
      <c r="H69" s="113">
        <f>'Marks Entry'!I71</f>
        <v>0</v>
      </c>
      <c r="I69" s="113">
        <f>'Marks Entry'!J71</f>
        <v>0</v>
      </c>
      <c r="J69" s="114">
        <f>'Marks Entry'!K71</f>
        <v>0</v>
      </c>
      <c r="K69" s="583">
        <f>'Marks Entry'!L71</f>
        <v>0</v>
      </c>
      <c r="L69" s="584">
        <f>'Marks Entry'!M71</f>
        <v>0</v>
      </c>
      <c r="M69" s="585">
        <f>'Marks Entry'!N71</f>
        <v>0</v>
      </c>
      <c r="N69" s="584">
        <f>'Marks Entry'!O71</f>
        <v>0</v>
      </c>
      <c r="O69" s="584">
        <f>'Marks Entry'!P71</f>
        <v>0</v>
      </c>
      <c r="P69" s="586">
        <f>'Marks Entry'!Q71</f>
        <v>0</v>
      </c>
      <c r="Q69" s="584">
        <f>'Marks Entry'!R71</f>
        <v>0</v>
      </c>
      <c r="R69" s="584">
        <f>'Marks Entry'!S71</f>
        <v>0</v>
      </c>
      <c r="S69" s="586">
        <f>'Marks Entry'!T71</f>
        <v>0</v>
      </c>
      <c r="T69" s="587">
        <f>'Marks Entry'!U71</f>
        <v>0</v>
      </c>
      <c r="U69" s="584">
        <f>'Marks Entry'!V71</f>
        <v>0</v>
      </c>
      <c r="V69" s="584">
        <f>'Marks Entry'!W71</f>
        <v>0</v>
      </c>
      <c r="W69" s="587">
        <f>'Marks Entry'!X71</f>
        <v>0</v>
      </c>
      <c r="X69" s="588">
        <f t="shared" si="0"/>
        <v>0</v>
      </c>
      <c r="Y69" s="584">
        <f>'Marks Entry'!Y71</f>
        <v>0</v>
      </c>
      <c r="Z69" s="584">
        <f>'Marks Entry'!Z71</f>
        <v>0</v>
      </c>
      <c r="AA69" s="587">
        <f>'Marks Entry'!AA71</f>
        <v>0</v>
      </c>
      <c r="AB69" s="593">
        <f>'Marks Entry'!AB71</f>
        <v>0</v>
      </c>
      <c r="AC69" s="589">
        <f>'Marks Entry'!AC71</f>
        <v>0</v>
      </c>
      <c r="AD69" s="589" t="str">
        <f>'Marks Entry'!AD71</f>
        <v>E</v>
      </c>
      <c r="AE69" s="590" t="str">
        <f>'Marks Entry'!AE71</f>
        <v>E</v>
      </c>
      <c r="AF69" s="583">
        <f>'Marks Entry'!AF71</f>
        <v>0</v>
      </c>
      <c r="AG69" s="584">
        <f>'Marks Entry'!AG71</f>
        <v>0</v>
      </c>
      <c r="AH69" s="585">
        <f>'Marks Entry'!AH71</f>
        <v>0</v>
      </c>
      <c r="AI69" s="584">
        <f>'Marks Entry'!AI71</f>
        <v>0</v>
      </c>
      <c r="AJ69" s="584">
        <f>'Marks Entry'!AJ71</f>
        <v>0</v>
      </c>
      <c r="AK69" s="586">
        <f>'Marks Entry'!AK71</f>
        <v>0</v>
      </c>
      <c r="AL69" s="584">
        <f>'Marks Entry'!AL71</f>
        <v>0</v>
      </c>
      <c r="AM69" s="584">
        <f>'Marks Entry'!AM71</f>
        <v>0</v>
      </c>
      <c r="AN69" s="586">
        <f>'Marks Entry'!AN71</f>
        <v>0</v>
      </c>
      <c r="AO69" s="587">
        <f>'Marks Entry'!AO71</f>
        <v>0</v>
      </c>
      <c r="AP69" s="584">
        <f>'Marks Entry'!AP71</f>
        <v>0</v>
      </c>
      <c r="AQ69" s="584">
        <f>'Marks Entry'!AQ71</f>
        <v>0</v>
      </c>
      <c r="AR69" s="587">
        <f>'Marks Entry'!AR71</f>
        <v>0</v>
      </c>
      <c r="AS69" s="588">
        <f t="shared" si="1"/>
        <v>0</v>
      </c>
      <c r="AT69" s="584">
        <f>'Marks Entry'!AS71</f>
        <v>0</v>
      </c>
      <c r="AU69" s="584">
        <f>'Marks Entry'!AT71</f>
        <v>0</v>
      </c>
      <c r="AV69" s="587">
        <f>'Marks Entry'!AU71</f>
        <v>0</v>
      </c>
      <c r="AW69" s="593">
        <f>'Marks Entry'!AV71</f>
        <v>0</v>
      </c>
      <c r="AX69" s="589">
        <f>'Marks Entry'!AW71</f>
        <v>0</v>
      </c>
      <c r="AY69" s="589" t="str">
        <f>'Marks Entry'!AX71</f>
        <v>E</v>
      </c>
      <c r="AZ69" s="590" t="str">
        <f>'Marks Entry'!AY71</f>
        <v>E</v>
      </c>
      <c r="BA69" s="583">
        <f>'Marks Entry'!AZ71</f>
        <v>0</v>
      </c>
      <c r="BB69" s="584">
        <f>'Marks Entry'!BA71</f>
        <v>0</v>
      </c>
      <c r="BC69" s="585">
        <f>'Marks Entry'!BB71</f>
        <v>0</v>
      </c>
      <c r="BD69" s="584">
        <f>'Marks Entry'!BC71</f>
        <v>0</v>
      </c>
      <c r="BE69" s="584">
        <f>'Marks Entry'!BD71</f>
        <v>0</v>
      </c>
      <c r="BF69" s="586">
        <f>'Marks Entry'!BE71</f>
        <v>0</v>
      </c>
      <c r="BG69" s="584">
        <f>'Marks Entry'!BF71</f>
        <v>0</v>
      </c>
      <c r="BH69" s="584">
        <f>'Marks Entry'!BG71</f>
        <v>0</v>
      </c>
      <c r="BI69" s="586">
        <f>'Marks Entry'!BH71</f>
        <v>0</v>
      </c>
      <c r="BJ69" s="587">
        <f>'Marks Entry'!BI71</f>
        <v>0</v>
      </c>
      <c r="BK69" s="584">
        <f>'Marks Entry'!BJ71</f>
        <v>0</v>
      </c>
      <c r="BL69" s="584">
        <f>'Marks Entry'!BK71</f>
        <v>0</v>
      </c>
      <c r="BM69" s="587">
        <f>'Marks Entry'!BL71</f>
        <v>0</v>
      </c>
      <c r="BN69" s="588">
        <f t="shared" si="2"/>
        <v>0</v>
      </c>
      <c r="BO69" s="584">
        <f>'Marks Entry'!BM71</f>
        <v>0</v>
      </c>
      <c r="BP69" s="584">
        <f>'Marks Entry'!BN71</f>
        <v>0</v>
      </c>
      <c r="BQ69" s="587">
        <f>'Marks Entry'!BO71</f>
        <v>0</v>
      </c>
      <c r="BR69" s="593">
        <f>'Marks Entry'!BP71</f>
        <v>0</v>
      </c>
      <c r="BS69" s="589">
        <f>'Marks Entry'!BQ71</f>
        <v>0</v>
      </c>
      <c r="BT69" s="589" t="str">
        <f>'Marks Entry'!BR71</f>
        <v>E</v>
      </c>
      <c r="BU69" s="590" t="str">
        <f>'Marks Entry'!BS71</f>
        <v>E</v>
      </c>
      <c r="BV69" s="583">
        <f>'Marks Entry'!BT71</f>
        <v>0</v>
      </c>
      <c r="BW69" s="584">
        <f>'Marks Entry'!BU71</f>
        <v>0</v>
      </c>
      <c r="BX69" s="585">
        <f>'Marks Entry'!BV71</f>
        <v>0</v>
      </c>
      <c r="BY69" s="584">
        <f>'Marks Entry'!BW71</f>
        <v>0</v>
      </c>
      <c r="BZ69" s="584">
        <f>'Marks Entry'!BX71</f>
        <v>0</v>
      </c>
      <c r="CA69" s="586">
        <f>'Marks Entry'!BY71</f>
        <v>0</v>
      </c>
      <c r="CB69" s="584">
        <f>'Marks Entry'!BZ71</f>
        <v>0</v>
      </c>
      <c r="CC69" s="584">
        <f>'Marks Entry'!CA71</f>
        <v>0</v>
      </c>
      <c r="CD69" s="586">
        <f>'Marks Entry'!CB71</f>
        <v>0</v>
      </c>
      <c r="CE69" s="587">
        <f>'Marks Entry'!CC71</f>
        <v>0</v>
      </c>
      <c r="CF69" s="584">
        <f>'Marks Entry'!CD71</f>
        <v>0</v>
      </c>
      <c r="CG69" s="584">
        <f>'Marks Entry'!CE71</f>
        <v>0</v>
      </c>
      <c r="CH69" s="587">
        <f>'Marks Entry'!CF71</f>
        <v>0</v>
      </c>
      <c r="CI69" s="588">
        <f t="shared" si="3"/>
        <v>0</v>
      </c>
      <c r="CJ69" s="584">
        <f>'Marks Entry'!CG71</f>
        <v>0</v>
      </c>
      <c r="CK69" s="584">
        <f>'Marks Entry'!CH71</f>
        <v>0</v>
      </c>
      <c r="CL69" s="587">
        <f>'Marks Entry'!CI71</f>
        <v>0</v>
      </c>
      <c r="CM69" s="593">
        <f>'Marks Entry'!CJ71</f>
        <v>0</v>
      </c>
      <c r="CN69" s="589">
        <f>'Marks Entry'!CK71</f>
        <v>0</v>
      </c>
      <c r="CO69" s="589" t="str">
        <f>'Marks Entry'!CL71</f>
        <v>E</v>
      </c>
      <c r="CP69" s="590" t="str">
        <f>'Marks Entry'!CM71</f>
        <v>E</v>
      </c>
      <c r="CQ69" s="583">
        <f>'Marks Entry'!CN71</f>
        <v>0</v>
      </c>
      <c r="CR69" s="584">
        <f>'Marks Entry'!CO71</f>
        <v>0</v>
      </c>
      <c r="CS69" s="585">
        <f>'Marks Entry'!CP71</f>
        <v>0</v>
      </c>
      <c r="CT69" s="584">
        <f>'Marks Entry'!CQ71</f>
        <v>0</v>
      </c>
      <c r="CU69" s="584">
        <f>'Marks Entry'!CR71</f>
        <v>0</v>
      </c>
      <c r="CV69" s="586">
        <f>'Marks Entry'!CS71</f>
        <v>0</v>
      </c>
      <c r="CW69" s="584">
        <f>'Marks Entry'!CT71</f>
        <v>0</v>
      </c>
      <c r="CX69" s="584">
        <f>'Marks Entry'!CU71</f>
        <v>0</v>
      </c>
      <c r="CY69" s="586">
        <f>'Marks Entry'!CV71</f>
        <v>0</v>
      </c>
      <c r="CZ69" s="587">
        <f>'Marks Entry'!CW71</f>
        <v>0</v>
      </c>
      <c r="DA69" s="584">
        <f>'Marks Entry'!CX71</f>
        <v>0</v>
      </c>
      <c r="DB69" s="584">
        <f>'Marks Entry'!CY71</f>
        <v>0</v>
      </c>
      <c r="DC69" s="587">
        <f>'Marks Entry'!CZ71</f>
        <v>0</v>
      </c>
      <c r="DD69" s="588">
        <f t="shared" si="4"/>
        <v>0</v>
      </c>
      <c r="DE69" s="584">
        <f>'Marks Entry'!DA71</f>
        <v>0</v>
      </c>
      <c r="DF69" s="584">
        <f>'Marks Entry'!DB71</f>
        <v>0</v>
      </c>
      <c r="DG69" s="587">
        <f>'Marks Entry'!DC71</f>
        <v>0</v>
      </c>
      <c r="DH69" s="593">
        <f>'Marks Entry'!DD71</f>
        <v>0</v>
      </c>
      <c r="DI69" s="589">
        <f>'Marks Entry'!DE71</f>
        <v>0</v>
      </c>
      <c r="DJ69" s="589" t="str">
        <f>'Marks Entry'!DF71</f>
        <v>E</v>
      </c>
      <c r="DK69" s="590" t="str">
        <f>'Marks Entry'!DG71</f>
        <v>E</v>
      </c>
      <c r="DL69" s="583">
        <f>'Marks Entry'!DH71</f>
        <v>0</v>
      </c>
      <c r="DM69" s="584">
        <f>'Marks Entry'!DI71</f>
        <v>0</v>
      </c>
      <c r="DN69" s="585">
        <f>'Marks Entry'!DJ71</f>
        <v>0</v>
      </c>
      <c r="DO69" s="584">
        <f>'Marks Entry'!DK71</f>
        <v>0</v>
      </c>
      <c r="DP69" s="584">
        <f>'Marks Entry'!DL71</f>
        <v>0</v>
      </c>
      <c r="DQ69" s="586">
        <f>'Marks Entry'!DM71</f>
        <v>0</v>
      </c>
      <c r="DR69" s="584">
        <f>'Marks Entry'!DN71</f>
        <v>0</v>
      </c>
      <c r="DS69" s="584">
        <f>'Marks Entry'!DO71</f>
        <v>0</v>
      </c>
      <c r="DT69" s="586">
        <f>'Marks Entry'!DP71</f>
        <v>0</v>
      </c>
      <c r="DU69" s="587">
        <f>'Marks Entry'!DQ71</f>
        <v>0</v>
      </c>
      <c r="DV69" s="584">
        <f>'Marks Entry'!DR71</f>
        <v>0</v>
      </c>
      <c r="DW69" s="584">
        <f>'Marks Entry'!DS71</f>
        <v>0</v>
      </c>
      <c r="DX69" s="587">
        <f>'Marks Entry'!DT71</f>
        <v>0</v>
      </c>
      <c r="DY69" s="588">
        <f t="shared" si="5"/>
        <v>0</v>
      </c>
      <c r="DZ69" s="584">
        <f>'Marks Entry'!DU71</f>
        <v>0</v>
      </c>
      <c r="EA69" s="584">
        <f>'Marks Entry'!DV71</f>
        <v>0</v>
      </c>
      <c r="EB69" s="587">
        <f>'Marks Entry'!DW71</f>
        <v>0</v>
      </c>
      <c r="EC69" s="593">
        <f>'Marks Entry'!DX71</f>
        <v>0</v>
      </c>
      <c r="ED69" s="589">
        <f>'Marks Entry'!DY71</f>
        <v>0</v>
      </c>
      <c r="EE69" s="589" t="str">
        <f>'Marks Entry'!DZ71</f>
        <v>E</v>
      </c>
      <c r="EF69" s="590" t="str">
        <f>'Marks Entry'!EA71</f>
        <v>E</v>
      </c>
      <c r="EG69" s="583">
        <f>'Marks Entry'!EB71</f>
        <v>0</v>
      </c>
      <c r="EH69" s="584">
        <f>'Marks Entry'!EC71</f>
        <v>0</v>
      </c>
      <c r="EI69" s="584">
        <f>'Marks Entry'!ED71</f>
        <v>0</v>
      </c>
      <c r="EJ69" s="584">
        <f>'Marks Entry'!EE71</f>
        <v>0</v>
      </c>
      <c r="EK69" s="584">
        <f>'Marks Entry'!EF71</f>
        <v>0</v>
      </c>
      <c r="EL69" s="591">
        <f>'Marks Entry'!EG71</f>
        <v>0</v>
      </c>
      <c r="EM69" s="592" t="str">
        <f>'Marks Entry'!EJ71</f>
        <v>E</v>
      </c>
      <c r="EN69" s="583">
        <f>'Marks Entry'!EK71</f>
        <v>0</v>
      </c>
      <c r="EO69" s="584">
        <f>'Marks Entry'!EL71</f>
        <v>0</v>
      </c>
      <c r="EP69" s="584">
        <f>'Marks Entry'!EM71</f>
        <v>0</v>
      </c>
      <c r="EQ69" s="584">
        <f>'Marks Entry'!EN71</f>
        <v>0</v>
      </c>
      <c r="ER69" s="584">
        <f>'Marks Entry'!EO71</f>
        <v>0</v>
      </c>
      <c r="ES69" s="587">
        <f>'Marks Entry'!EP71</f>
        <v>0</v>
      </c>
      <c r="ET69" s="592" t="str">
        <f>'Marks Entry'!ES71</f>
        <v>E</v>
      </c>
      <c r="EU69" s="583">
        <f>'Marks Entry'!ET71</f>
        <v>0</v>
      </c>
      <c r="EV69" s="584">
        <f>'Marks Entry'!EU71</f>
        <v>0</v>
      </c>
      <c r="EW69" s="584">
        <f>'Marks Entry'!EV71</f>
        <v>0</v>
      </c>
      <c r="EX69" s="584">
        <f>'Marks Entry'!EW71</f>
        <v>0</v>
      </c>
      <c r="EY69" s="584">
        <f>'Marks Entry'!EX71</f>
        <v>0</v>
      </c>
      <c r="EZ69" s="587">
        <f>'Marks Entry'!EY71</f>
        <v>0</v>
      </c>
      <c r="FA69" s="592" t="str">
        <f>'Marks Entry'!FB71</f>
        <v>E</v>
      </c>
      <c r="FB69" s="222">
        <f>'Marks Entry'!FC71</f>
        <v>0</v>
      </c>
      <c r="FC69" s="223">
        <f>'Marks Entry'!FD71</f>
        <v>0</v>
      </c>
      <c r="FD69" s="224" t="str">
        <f>'Marks Entry'!FE71</f>
        <v/>
      </c>
      <c r="FE69" s="222">
        <f>'Marks Entry'!FF71</f>
        <v>1200</v>
      </c>
      <c r="FF69" s="223">
        <f>'Marks Entry'!FG71</f>
        <v>0</v>
      </c>
      <c r="FG69" s="225">
        <f>'Marks Entry'!FH71</f>
        <v>0</v>
      </c>
      <c r="FH69" s="223" t="str">
        <f>IF(OR('Marks Entry'!FI71="First",'Marks Entry'!FI71="Second",'Marks Entry'!FI71="Third"),'Marks Entry'!FI71,"")</f>
        <v/>
      </c>
      <c r="FI69" s="223" t="str">
        <f>'Marks Entry'!FJ71</f>
        <v/>
      </c>
      <c r="FJ69" s="540" t="str">
        <f>'Marks Entry'!FK71</f>
        <v>PROMOTED</v>
      </c>
      <c r="FK69" s="113" t="str">
        <f>'Marks Entry'!FL71</f>
        <v/>
      </c>
      <c r="FL69" s="115" t="str">
        <f>'Marks Entry'!FM71</f>
        <v/>
      </c>
      <c r="FM69" s="116" t="str">
        <f>'Marks Entry'!FO71</f>
        <v>E</v>
      </c>
      <c r="FN69" s="1426"/>
      <c r="FO69" s="563">
        <f t="shared" si="6"/>
        <v>0</v>
      </c>
      <c r="FP69" s="673">
        <f t="shared" si="7"/>
        <v>0</v>
      </c>
      <c r="FQ69" s="673">
        <f t="shared" si="8"/>
        <v>0</v>
      </c>
      <c r="FR69" s="668"/>
      <c r="FS69" s="570">
        <f t="shared" si="9"/>
        <v>0</v>
      </c>
      <c r="FT69" s="681">
        <f t="shared" si="10"/>
        <v>0</v>
      </c>
      <c r="FU69" s="681">
        <f t="shared" si="11"/>
        <v>0</v>
      </c>
      <c r="FV69" s="682"/>
      <c r="FW69" s="563">
        <f t="shared" si="12"/>
        <v>0</v>
      </c>
      <c r="FX69" s="673">
        <f t="shared" si="13"/>
        <v>0</v>
      </c>
      <c r="FY69" s="673">
        <f t="shared" si="14"/>
        <v>0</v>
      </c>
      <c r="FZ69" s="668"/>
      <c r="GA69" s="570">
        <f t="shared" si="15"/>
        <v>0</v>
      </c>
      <c r="GB69" s="681">
        <f t="shared" si="16"/>
        <v>0</v>
      </c>
      <c r="GC69" s="681">
        <f t="shared" si="17"/>
        <v>0</v>
      </c>
      <c r="GD69" s="682"/>
      <c r="GE69" s="563">
        <f t="shared" si="18"/>
        <v>0</v>
      </c>
      <c r="GF69" s="673">
        <f t="shared" si="19"/>
        <v>0</v>
      </c>
      <c r="GG69" s="673">
        <f t="shared" si="20"/>
        <v>0</v>
      </c>
      <c r="GH69" s="668"/>
      <c r="GI69" s="570">
        <f t="shared" si="21"/>
        <v>0</v>
      </c>
      <c r="GJ69" s="681">
        <f t="shared" si="22"/>
        <v>0</v>
      </c>
      <c r="GK69" s="681">
        <f t="shared" si="23"/>
        <v>0</v>
      </c>
      <c r="GL69" s="682"/>
      <c r="GM69" s="563">
        <f t="shared" si="24"/>
        <v>0</v>
      </c>
      <c r="GN69" s="564" t="str">
        <f t="shared" si="24"/>
        <v>E</v>
      </c>
      <c r="GO69" s="570">
        <f t="shared" si="25"/>
        <v>0</v>
      </c>
      <c r="GP69" s="571" t="str">
        <f t="shared" si="25"/>
        <v>E</v>
      </c>
      <c r="GQ69" s="563">
        <f t="shared" si="26"/>
        <v>0</v>
      </c>
      <c r="GR69" s="572" t="str">
        <f t="shared" si="26"/>
        <v>E</v>
      </c>
      <c r="GS69" s="1426"/>
    </row>
    <row r="70" spans="1:201" s="117" customFormat="1" ht="17.25" customHeight="1">
      <c r="A70" s="1427"/>
      <c r="B70" s="112">
        <f t="shared" si="27"/>
        <v>64</v>
      </c>
      <c r="C70" s="113">
        <f>'Marks Entry'!D72</f>
        <v>0</v>
      </c>
      <c r="D70" s="113">
        <f>'Marks Entry'!E72</f>
        <v>0</v>
      </c>
      <c r="E70" s="113">
        <f>'Marks Entry'!F72</f>
        <v>0</v>
      </c>
      <c r="F70" s="113">
        <f>'Marks Entry'!G72</f>
        <v>964</v>
      </c>
      <c r="G70" s="113">
        <f>'Marks Entry'!H72</f>
        <v>0</v>
      </c>
      <c r="H70" s="113">
        <f>'Marks Entry'!I72</f>
        <v>0</v>
      </c>
      <c r="I70" s="113">
        <f>'Marks Entry'!J72</f>
        <v>0</v>
      </c>
      <c r="J70" s="114">
        <f>'Marks Entry'!K72</f>
        <v>0</v>
      </c>
      <c r="K70" s="583">
        <f>'Marks Entry'!L72</f>
        <v>0</v>
      </c>
      <c r="L70" s="584">
        <f>'Marks Entry'!M72</f>
        <v>0</v>
      </c>
      <c r="M70" s="585">
        <f>'Marks Entry'!N72</f>
        <v>0</v>
      </c>
      <c r="N70" s="584">
        <f>'Marks Entry'!O72</f>
        <v>0</v>
      </c>
      <c r="O70" s="584">
        <f>'Marks Entry'!P72</f>
        <v>0</v>
      </c>
      <c r="P70" s="586">
        <f>'Marks Entry'!Q72</f>
        <v>0</v>
      </c>
      <c r="Q70" s="584">
        <f>'Marks Entry'!R72</f>
        <v>0</v>
      </c>
      <c r="R70" s="584">
        <f>'Marks Entry'!S72</f>
        <v>0</v>
      </c>
      <c r="S70" s="586">
        <f>'Marks Entry'!T72</f>
        <v>0</v>
      </c>
      <c r="T70" s="587">
        <f>'Marks Entry'!U72</f>
        <v>0</v>
      </c>
      <c r="U70" s="584">
        <f>'Marks Entry'!V72</f>
        <v>0</v>
      </c>
      <c r="V70" s="584">
        <f>'Marks Entry'!W72</f>
        <v>0</v>
      </c>
      <c r="W70" s="587">
        <f>'Marks Entry'!X72</f>
        <v>0</v>
      </c>
      <c r="X70" s="588">
        <f t="shared" si="0"/>
        <v>0</v>
      </c>
      <c r="Y70" s="584">
        <f>'Marks Entry'!Y72</f>
        <v>0</v>
      </c>
      <c r="Z70" s="584">
        <f>'Marks Entry'!Z72</f>
        <v>0</v>
      </c>
      <c r="AA70" s="587">
        <f>'Marks Entry'!AA72</f>
        <v>0</v>
      </c>
      <c r="AB70" s="593">
        <f>'Marks Entry'!AB72</f>
        <v>0</v>
      </c>
      <c r="AC70" s="589">
        <f>'Marks Entry'!AC72</f>
        <v>0</v>
      </c>
      <c r="AD70" s="589" t="str">
        <f>'Marks Entry'!AD72</f>
        <v>E</v>
      </c>
      <c r="AE70" s="590" t="str">
        <f>'Marks Entry'!AE72</f>
        <v>E</v>
      </c>
      <c r="AF70" s="583">
        <f>'Marks Entry'!AF72</f>
        <v>0</v>
      </c>
      <c r="AG70" s="584">
        <f>'Marks Entry'!AG72</f>
        <v>0</v>
      </c>
      <c r="AH70" s="585">
        <f>'Marks Entry'!AH72</f>
        <v>0</v>
      </c>
      <c r="AI70" s="584">
        <f>'Marks Entry'!AI72</f>
        <v>0</v>
      </c>
      <c r="AJ70" s="584">
        <f>'Marks Entry'!AJ72</f>
        <v>0</v>
      </c>
      <c r="AK70" s="586">
        <f>'Marks Entry'!AK72</f>
        <v>0</v>
      </c>
      <c r="AL70" s="584">
        <f>'Marks Entry'!AL72</f>
        <v>0</v>
      </c>
      <c r="AM70" s="584">
        <f>'Marks Entry'!AM72</f>
        <v>0</v>
      </c>
      <c r="AN70" s="586">
        <f>'Marks Entry'!AN72</f>
        <v>0</v>
      </c>
      <c r="AO70" s="587">
        <f>'Marks Entry'!AO72</f>
        <v>0</v>
      </c>
      <c r="AP70" s="584">
        <f>'Marks Entry'!AP72</f>
        <v>0</v>
      </c>
      <c r="AQ70" s="584">
        <f>'Marks Entry'!AQ72</f>
        <v>0</v>
      </c>
      <c r="AR70" s="587">
        <f>'Marks Entry'!AR72</f>
        <v>0</v>
      </c>
      <c r="AS70" s="588">
        <f t="shared" si="1"/>
        <v>0</v>
      </c>
      <c r="AT70" s="584">
        <f>'Marks Entry'!AS72</f>
        <v>0</v>
      </c>
      <c r="AU70" s="584">
        <f>'Marks Entry'!AT72</f>
        <v>0</v>
      </c>
      <c r="AV70" s="587">
        <f>'Marks Entry'!AU72</f>
        <v>0</v>
      </c>
      <c r="AW70" s="593">
        <f>'Marks Entry'!AV72</f>
        <v>0</v>
      </c>
      <c r="AX70" s="589">
        <f>'Marks Entry'!AW72</f>
        <v>0</v>
      </c>
      <c r="AY70" s="589" t="str">
        <f>'Marks Entry'!AX72</f>
        <v>E</v>
      </c>
      <c r="AZ70" s="590" t="str">
        <f>'Marks Entry'!AY72</f>
        <v>E</v>
      </c>
      <c r="BA70" s="583">
        <f>'Marks Entry'!AZ72</f>
        <v>0</v>
      </c>
      <c r="BB70" s="584">
        <f>'Marks Entry'!BA72</f>
        <v>0</v>
      </c>
      <c r="BC70" s="585">
        <f>'Marks Entry'!BB72</f>
        <v>0</v>
      </c>
      <c r="BD70" s="584">
        <f>'Marks Entry'!BC72</f>
        <v>0</v>
      </c>
      <c r="BE70" s="584">
        <f>'Marks Entry'!BD72</f>
        <v>0</v>
      </c>
      <c r="BF70" s="586">
        <f>'Marks Entry'!BE72</f>
        <v>0</v>
      </c>
      <c r="BG70" s="584">
        <f>'Marks Entry'!BF72</f>
        <v>0</v>
      </c>
      <c r="BH70" s="584">
        <f>'Marks Entry'!BG72</f>
        <v>0</v>
      </c>
      <c r="BI70" s="586">
        <f>'Marks Entry'!BH72</f>
        <v>0</v>
      </c>
      <c r="BJ70" s="587">
        <f>'Marks Entry'!BI72</f>
        <v>0</v>
      </c>
      <c r="BK70" s="584">
        <f>'Marks Entry'!BJ72</f>
        <v>0</v>
      </c>
      <c r="BL70" s="584">
        <f>'Marks Entry'!BK72</f>
        <v>0</v>
      </c>
      <c r="BM70" s="587">
        <f>'Marks Entry'!BL72</f>
        <v>0</v>
      </c>
      <c r="BN70" s="588">
        <f t="shared" si="2"/>
        <v>0</v>
      </c>
      <c r="BO70" s="584">
        <f>'Marks Entry'!BM72</f>
        <v>0</v>
      </c>
      <c r="BP70" s="584">
        <f>'Marks Entry'!BN72</f>
        <v>0</v>
      </c>
      <c r="BQ70" s="587">
        <f>'Marks Entry'!BO72</f>
        <v>0</v>
      </c>
      <c r="BR70" s="593">
        <f>'Marks Entry'!BP72</f>
        <v>0</v>
      </c>
      <c r="BS70" s="589">
        <f>'Marks Entry'!BQ72</f>
        <v>0</v>
      </c>
      <c r="BT70" s="589" t="str">
        <f>'Marks Entry'!BR72</f>
        <v>E</v>
      </c>
      <c r="BU70" s="590" t="str">
        <f>'Marks Entry'!BS72</f>
        <v>E</v>
      </c>
      <c r="BV70" s="583">
        <f>'Marks Entry'!BT72</f>
        <v>0</v>
      </c>
      <c r="BW70" s="584">
        <f>'Marks Entry'!BU72</f>
        <v>0</v>
      </c>
      <c r="BX70" s="585">
        <f>'Marks Entry'!BV72</f>
        <v>0</v>
      </c>
      <c r="BY70" s="584">
        <f>'Marks Entry'!BW72</f>
        <v>0</v>
      </c>
      <c r="BZ70" s="584">
        <f>'Marks Entry'!BX72</f>
        <v>0</v>
      </c>
      <c r="CA70" s="586">
        <f>'Marks Entry'!BY72</f>
        <v>0</v>
      </c>
      <c r="CB70" s="584">
        <f>'Marks Entry'!BZ72</f>
        <v>0</v>
      </c>
      <c r="CC70" s="584">
        <f>'Marks Entry'!CA72</f>
        <v>0</v>
      </c>
      <c r="CD70" s="586">
        <f>'Marks Entry'!CB72</f>
        <v>0</v>
      </c>
      <c r="CE70" s="587">
        <f>'Marks Entry'!CC72</f>
        <v>0</v>
      </c>
      <c r="CF70" s="584">
        <f>'Marks Entry'!CD72</f>
        <v>0</v>
      </c>
      <c r="CG70" s="584">
        <f>'Marks Entry'!CE72</f>
        <v>0</v>
      </c>
      <c r="CH70" s="587">
        <f>'Marks Entry'!CF72</f>
        <v>0</v>
      </c>
      <c r="CI70" s="588">
        <f t="shared" si="3"/>
        <v>0</v>
      </c>
      <c r="CJ70" s="584">
        <f>'Marks Entry'!CG72</f>
        <v>0</v>
      </c>
      <c r="CK70" s="584">
        <f>'Marks Entry'!CH72</f>
        <v>0</v>
      </c>
      <c r="CL70" s="587">
        <f>'Marks Entry'!CI72</f>
        <v>0</v>
      </c>
      <c r="CM70" s="593">
        <f>'Marks Entry'!CJ72</f>
        <v>0</v>
      </c>
      <c r="CN70" s="589">
        <f>'Marks Entry'!CK72</f>
        <v>0</v>
      </c>
      <c r="CO70" s="589" t="str">
        <f>'Marks Entry'!CL72</f>
        <v>E</v>
      </c>
      <c r="CP70" s="590" t="str">
        <f>'Marks Entry'!CM72</f>
        <v>E</v>
      </c>
      <c r="CQ70" s="583">
        <f>'Marks Entry'!CN72</f>
        <v>0</v>
      </c>
      <c r="CR70" s="584">
        <f>'Marks Entry'!CO72</f>
        <v>0</v>
      </c>
      <c r="CS70" s="585">
        <f>'Marks Entry'!CP72</f>
        <v>0</v>
      </c>
      <c r="CT70" s="584">
        <f>'Marks Entry'!CQ72</f>
        <v>0</v>
      </c>
      <c r="CU70" s="584">
        <f>'Marks Entry'!CR72</f>
        <v>0</v>
      </c>
      <c r="CV70" s="586">
        <f>'Marks Entry'!CS72</f>
        <v>0</v>
      </c>
      <c r="CW70" s="584">
        <f>'Marks Entry'!CT72</f>
        <v>0</v>
      </c>
      <c r="CX70" s="584">
        <f>'Marks Entry'!CU72</f>
        <v>0</v>
      </c>
      <c r="CY70" s="586">
        <f>'Marks Entry'!CV72</f>
        <v>0</v>
      </c>
      <c r="CZ70" s="587">
        <f>'Marks Entry'!CW72</f>
        <v>0</v>
      </c>
      <c r="DA70" s="584">
        <f>'Marks Entry'!CX72</f>
        <v>0</v>
      </c>
      <c r="DB70" s="584">
        <f>'Marks Entry'!CY72</f>
        <v>0</v>
      </c>
      <c r="DC70" s="587">
        <f>'Marks Entry'!CZ72</f>
        <v>0</v>
      </c>
      <c r="DD70" s="588">
        <f t="shared" si="4"/>
        <v>0</v>
      </c>
      <c r="DE70" s="584">
        <f>'Marks Entry'!DA72</f>
        <v>0</v>
      </c>
      <c r="DF70" s="584">
        <f>'Marks Entry'!DB72</f>
        <v>0</v>
      </c>
      <c r="DG70" s="587">
        <f>'Marks Entry'!DC72</f>
        <v>0</v>
      </c>
      <c r="DH70" s="593">
        <f>'Marks Entry'!DD72</f>
        <v>0</v>
      </c>
      <c r="DI70" s="589">
        <f>'Marks Entry'!DE72</f>
        <v>0</v>
      </c>
      <c r="DJ70" s="589" t="str">
        <f>'Marks Entry'!DF72</f>
        <v>E</v>
      </c>
      <c r="DK70" s="590" t="str">
        <f>'Marks Entry'!DG72</f>
        <v>E</v>
      </c>
      <c r="DL70" s="583">
        <f>'Marks Entry'!DH72</f>
        <v>0</v>
      </c>
      <c r="DM70" s="584">
        <f>'Marks Entry'!DI72</f>
        <v>0</v>
      </c>
      <c r="DN70" s="585">
        <f>'Marks Entry'!DJ72</f>
        <v>0</v>
      </c>
      <c r="DO70" s="584">
        <f>'Marks Entry'!DK72</f>
        <v>0</v>
      </c>
      <c r="DP70" s="584">
        <f>'Marks Entry'!DL72</f>
        <v>0</v>
      </c>
      <c r="DQ70" s="586">
        <f>'Marks Entry'!DM72</f>
        <v>0</v>
      </c>
      <c r="DR70" s="584">
        <f>'Marks Entry'!DN72</f>
        <v>0</v>
      </c>
      <c r="DS70" s="584">
        <f>'Marks Entry'!DO72</f>
        <v>0</v>
      </c>
      <c r="DT70" s="586">
        <f>'Marks Entry'!DP72</f>
        <v>0</v>
      </c>
      <c r="DU70" s="587">
        <f>'Marks Entry'!DQ72</f>
        <v>0</v>
      </c>
      <c r="DV70" s="584">
        <f>'Marks Entry'!DR72</f>
        <v>0</v>
      </c>
      <c r="DW70" s="584">
        <f>'Marks Entry'!DS72</f>
        <v>0</v>
      </c>
      <c r="DX70" s="587">
        <f>'Marks Entry'!DT72</f>
        <v>0</v>
      </c>
      <c r="DY70" s="588">
        <f t="shared" si="5"/>
        <v>0</v>
      </c>
      <c r="DZ70" s="584">
        <f>'Marks Entry'!DU72</f>
        <v>0</v>
      </c>
      <c r="EA70" s="584">
        <f>'Marks Entry'!DV72</f>
        <v>0</v>
      </c>
      <c r="EB70" s="587">
        <f>'Marks Entry'!DW72</f>
        <v>0</v>
      </c>
      <c r="EC70" s="593">
        <f>'Marks Entry'!DX72</f>
        <v>0</v>
      </c>
      <c r="ED70" s="589">
        <f>'Marks Entry'!DY72</f>
        <v>0</v>
      </c>
      <c r="EE70" s="589" t="str">
        <f>'Marks Entry'!DZ72</f>
        <v>E</v>
      </c>
      <c r="EF70" s="590" t="str">
        <f>'Marks Entry'!EA72</f>
        <v>E</v>
      </c>
      <c r="EG70" s="583">
        <f>'Marks Entry'!EB72</f>
        <v>0</v>
      </c>
      <c r="EH70" s="584">
        <f>'Marks Entry'!EC72</f>
        <v>0</v>
      </c>
      <c r="EI70" s="584">
        <f>'Marks Entry'!ED72</f>
        <v>0</v>
      </c>
      <c r="EJ70" s="584">
        <f>'Marks Entry'!EE72</f>
        <v>0</v>
      </c>
      <c r="EK70" s="584">
        <f>'Marks Entry'!EF72</f>
        <v>0</v>
      </c>
      <c r="EL70" s="591">
        <f>'Marks Entry'!EG72</f>
        <v>0</v>
      </c>
      <c r="EM70" s="592" t="str">
        <f>'Marks Entry'!EJ72</f>
        <v>E</v>
      </c>
      <c r="EN70" s="583">
        <f>'Marks Entry'!EK72</f>
        <v>0</v>
      </c>
      <c r="EO70" s="584">
        <f>'Marks Entry'!EL72</f>
        <v>0</v>
      </c>
      <c r="EP70" s="584">
        <f>'Marks Entry'!EM72</f>
        <v>0</v>
      </c>
      <c r="EQ70" s="584">
        <f>'Marks Entry'!EN72</f>
        <v>0</v>
      </c>
      <c r="ER70" s="584">
        <f>'Marks Entry'!EO72</f>
        <v>0</v>
      </c>
      <c r="ES70" s="587">
        <f>'Marks Entry'!EP72</f>
        <v>0</v>
      </c>
      <c r="ET70" s="592" t="str">
        <f>'Marks Entry'!ES72</f>
        <v>E</v>
      </c>
      <c r="EU70" s="583">
        <f>'Marks Entry'!ET72</f>
        <v>0</v>
      </c>
      <c r="EV70" s="584">
        <f>'Marks Entry'!EU72</f>
        <v>0</v>
      </c>
      <c r="EW70" s="584">
        <f>'Marks Entry'!EV72</f>
        <v>0</v>
      </c>
      <c r="EX70" s="584">
        <f>'Marks Entry'!EW72</f>
        <v>0</v>
      </c>
      <c r="EY70" s="584">
        <f>'Marks Entry'!EX72</f>
        <v>0</v>
      </c>
      <c r="EZ70" s="587">
        <f>'Marks Entry'!EY72</f>
        <v>0</v>
      </c>
      <c r="FA70" s="592" t="str">
        <f>'Marks Entry'!FB72</f>
        <v>E</v>
      </c>
      <c r="FB70" s="222">
        <f>'Marks Entry'!FC72</f>
        <v>0</v>
      </c>
      <c r="FC70" s="223">
        <f>'Marks Entry'!FD72</f>
        <v>0</v>
      </c>
      <c r="FD70" s="224" t="str">
        <f>'Marks Entry'!FE72</f>
        <v/>
      </c>
      <c r="FE70" s="222">
        <f>'Marks Entry'!FF72</f>
        <v>1200</v>
      </c>
      <c r="FF70" s="223">
        <f>'Marks Entry'!FG72</f>
        <v>0</v>
      </c>
      <c r="FG70" s="225">
        <f>'Marks Entry'!FH72</f>
        <v>0</v>
      </c>
      <c r="FH70" s="223" t="str">
        <f>IF(OR('Marks Entry'!FI72="First",'Marks Entry'!FI72="Second",'Marks Entry'!FI72="Third"),'Marks Entry'!FI72,"")</f>
        <v/>
      </c>
      <c r="FI70" s="223" t="str">
        <f>'Marks Entry'!FJ72</f>
        <v/>
      </c>
      <c r="FJ70" s="540" t="str">
        <f>'Marks Entry'!FK72</f>
        <v>PROMOTED</v>
      </c>
      <c r="FK70" s="113" t="str">
        <f>'Marks Entry'!FL72</f>
        <v/>
      </c>
      <c r="FL70" s="115" t="str">
        <f>'Marks Entry'!FM72</f>
        <v/>
      </c>
      <c r="FM70" s="116" t="str">
        <f>'Marks Entry'!FO72</f>
        <v>E</v>
      </c>
      <c r="FN70" s="1426"/>
      <c r="FO70" s="563">
        <f t="shared" si="6"/>
        <v>0</v>
      </c>
      <c r="FP70" s="673">
        <f t="shared" si="7"/>
        <v>0</v>
      </c>
      <c r="FQ70" s="673">
        <f t="shared" si="8"/>
        <v>0</v>
      </c>
      <c r="FR70" s="668"/>
      <c r="FS70" s="570">
        <f t="shared" si="9"/>
        <v>0</v>
      </c>
      <c r="FT70" s="681">
        <f t="shared" si="10"/>
        <v>0</v>
      </c>
      <c r="FU70" s="681">
        <f t="shared" si="11"/>
        <v>0</v>
      </c>
      <c r="FV70" s="682"/>
      <c r="FW70" s="563">
        <f t="shared" si="12"/>
        <v>0</v>
      </c>
      <c r="FX70" s="673">
        <f t="shared" si="13"/>
        <v>0</v>
      </c>
      <c r="FY70" s="673">
        <f t="shared" si="14"/>
        <v>0</v>
      </c>
      <c r="FZ70" s="668"/>
      <c r="GA70" s="570">
        <f t="shared" si="15"/>
        <v>0</v>
      </c>
      <c r="GB70" s="681">
        <f t="shared" si="16"/>
        <v>0</v>
      </c>
      <c r="GC70" s="681">
        <f t="shared" si="17"/>
        <v>0</v>
      </c>
      <c r="GD70" s="682"/>
      <c r="GE70" s="563">
        <f t="shared" si="18"/>
        <v>0</v>
      </c>
      <c r="GF70" s="673">
        <f t="shared" si="19"/>
        <v>0</v>
      </c>
      <c r="GG70" s="673">
        <f t="shared" si="20"/>
        <v>0</v>
      </c>
      <c r="GH70" s="668"/>
      <c r="GI70" s="570">
        <f t="shared" si="21"/>
        <v>0</v>
      </c>
      <c r="GJ70" s="681">
        <f t="shared" si="22"/>
        <v>0</v>
      </c>
      <c r="GK70" s="681">
        <f t="shared" si="23"/>
        <v>0</v>
      </c>
      <c r="GL70" s="682"/>
      <c r="GM70" s="563">
        <f t="shared" si="24"/>
        <v>0</v>
      </c>
      <c r="GN70" s="564" t="str">
        <f t="shared" si="24"/>
        <v>E</v>
      </c>
      <c r="GO70" s="570">
        <f t="shared" si="25"/>
        <v>0</v>
      </c>
      <c r="GP70" s="571" t="str">
        <f t="shared" si="25"/>
        <v>E</v>
      </c>
      <c r="GQ70" s="563">
        <f t="shared" si="26"/>
        <v>0</v>
      </c>
      <c r="GR70" s="572" t="str">
        <f t="shared" si="26"/>
        <v>E</v>
      </c>
      <c r="GS70" s="1426"/>
    </row>
    <row r="71" spans="1:201" s="117" customFormat="1" ht="17.25" customHeight="1">
      <c r="A71" s="1427"/>
      <c r="B71" s="112">
        <f t="shared" si="27"/>
        <v>65</v>
      </c>
      <c r="C71" s="113">
        <f>'Marks Entry'!D73</f>
        <v>0</v>
      </c>
      <c r="D71" s="113">
        <f>'Marks Entry'!E73</f>
        <v>0</v>
      </c>
      <c r="E71" s="113">
        <f>'Marks Entry'!F73</f>
        <v>0</v>
      </c>
      <c r="F71" s="113">
        <f>'Marks Entry'!G73</f>
        <v>965</v>
      </c>
      <c r="G71" s="113">
        <f>'Marks Entry'!H73</f>
        <v>0</v>
      </c>
      <c r="H71" s="113">
        <f>'Marks Entry'!I73</f>
        <v>0</v>
      </c>
      <c r="I71" s="113">
        <f>'Marks Entry'!J73</f>
        <v>0</v>
      </c>
      <c r="J71" s="114">
        <f>'Marks Entry'!K73</f>
        <v>0</v>
      </c>
      <c r="K71" s="583">
        <f>'Marks Entry'!L73</f>
        <v>0</v>
      </c>
      <c r="L71" s="584">
        <f>'Marks Entry'!M73</f>
        <v>0</v>
      </c>
      <c r="M71" s="585">
        <f>'Marks Entry'!N73</f>
        <v>0</v>
      </c>
      <c r="N71" s="584">
        <f>'Marks Entry'!O73</f>
        <v>0</v>
      </c>
      <c r="O71" s="584">
        <f>'Marks Entry'!P73</f>
        <v>0</v>
      </c>
      <c r="P71" s="586">
        <f>'Marks Entry'!Q73</f>
        <v>0</v>
      </c>
      <c r="Q71" s="584">
        <f>'Marks Entry'!R73</f>
        <v>0</v>
      </c>
      <c r="R71" s="584">
        <f>'Marks Entry'!S73</f>
        <v>0</v>
      </c>
      <c r="S71" s="586">
        <f>'Marks Entry'!T73</f>
        <v>0</v>
      </c>
      <c r="T71" s="587">
        <f>'Marks Entry'!U73</f>
        <v>0</v>
      </c>
      <c r="U71" s="584">
        <f>'Marks Entry'!V73</f>
        <v>0</v>
      </c>
      <c r="V71" s="584">
        <f>'Marks Entry'!W73</f>
        <v>0</v>
      </c>
      <c r="W71" s="587">
        <f>'Marks Entry'!X73</f>
        <v>0</v>
      </c>
      <c r="X71" s="588">
        <f t="shared" si="0"/>
        <v>0</v>
      </c>
      <c r="Y71" s="584">
        <f>'Marks Entry'!Y73</f>
        <v>0</v>
      </c>
      <c r="Z71" s="584">
        <f>'Marks Entry'!Z73</f>
        <v>0</v>
      </c>
      <c r="AA71" s="587">
        <f>'Marks Entry'!AA73</f>
        <v>0</v>
      </c>
      <c r="AB71" s="593">
        <f>'Marks Entry'!AB73</f>
        <v>0</v>
      </c>
      <c r="AC71" s="589">
        <f>'Marks Entry'!AC73</f>
        <v>0</v>
      </c>
      <c r="AD71" s="589" t="str">
        <f>'Marks Entry'!AD73</f>
        <v>E</v>
      </c>
      <c r="AE71" s="590" t="str">
        <f>'Marks Entry'!AE73</f>
        <v>E</v>
      </c>
      <c r="AF71" s="583">
        <f>'Marks Entry'!AF73</f>
        <v>0</v>
      </c>
      <c r="AG71" s="584">
        <f>'Marks Entry'!AG73</f>
        <v>0</v>
      </c>
      <c r="AH71" s="585">
        <f>'Marks Entry'!AH73</f>
        <v>0</v>
      </c>
      <c r="AI71" s="584">
        <f>'Marks Entry'!AI73</f>
        <v>0</v>
      </c>
      <c r="AJ71" s="584">
        <f>'Marks Entry'!AJ73</f>
        <v>0</v>
      </c>
      <c r="AK71" s="586">
        <f>'Marks Entry'!AK73</f>
        <v>0</v>
      </c>
      <c r="AL71" s="584">
        <f>'Marks Entry'!AL73</f>
        <v>0</v>
      </c>
      <c r="AM71" s="584">
        <f>'Marks Entry'!AM73</f>
        <v>0</v>
      </c>
      <c r="AN71" s="586">
        <f>'Marks Entry'!AN73</f>
        <v>0</v>
      </c>
      <c r="AO71" s="587">
        <f>'Marks Entry'!AO73</f>
        <v>0</v>
      </c>
      <c r="AP71" s="584">
        <f>'Marks Entry'!AP73</f>
        <v>0</v>
      </c>
      <c r="AQ71" s="584">
        <f>'Marks Entry'!AQ73</f>
        <v>0</v>
      </c>
      <c r="AR71" s="587">
        <f>'Marks Entry'!AR73</f>
        <v>0</v>
      </c>
      <c r="AS71" s="588">
        <f t="shared" si="1"/>
        <v>0</v>
      </c>
      <c r="AT71" s="584">
        <f>'Marks Entry'!AS73</f>
        <v>0</v>
      </c>
      <c r="AU71" s="584">
        <f>'Marks Entry'!AT73</f>
        <v>0</v>
      </c>
      <c r="AV71" s="587">
        <f>'Marks Entry'!AU73</f>
        <v>0</v>
      </c>
      <c r="AW71" s="593">
        <f>'Marks Entry'!AV73</f>
        <v>0</v>
      </c>
      <c r="AX71" s="589">
        <f>'Marks Entry'!AW73</f>
        <v>0</v>
      </c>
      <c r="AY71" s="589" t="str">
        <f>'Marks Entry'!AX73</f>
        <v>E</v>
      </c>
      <c r="AZ71" s="590" t="str">
        <f>'Marks Entry'!AY73</f>
        <v>E</v>
      </c>
      <c r="BA71" s="583">
        <f>'Marks Entry'!AZ73</f>
        <v>0</v>
      </c>
      <c r="BB71" s="584">
        <f>'Marks Entry'!BA73</f>
        <v>0</v>
      </c>
      <c r="BC71" s="585">
        <f>'Marks Entry'!BB73</f>
        <v>0</v>
      </c>
      <c r="BD71" s="584">
        <f>'Marks Entry'!BC73</f>
        <v>0</v>
      </c>
      <c r="BE71" s="584">
        <f>'Marks Entry'!BD73</f>
        <v>0</v>
      </c>
      <c r="BF71" s="586">
        <f>'Marks Entry'!BE73</f>
        <v>0</v>
      </c>
      <c r="BG71" s="584">
        <f>'Marks Entry'!BF73</f>
        <v>0</v>
      </c>
      <c r="BH71" s="584">
        <f>'Marks Entry'!BG73</f>
        <v>0</v>
      </c>
      <c r="BI71" s="586">
        <f>'Marks Entry'!BH73</f>
        <v>0</v>
      </c>
      <c r="BJ71" s="587">
        <f>'Marks Entry'!BI73</f>
        <v>0</v>
      </c>
      <c r="BK71" s="584">
        <f>'Marks Entry'!BJ73</f>
        <v>0</v>
      </c>
      <c r="BL71" s="584">
        <f>'Marks Entry'!BK73</f>
        <v>0</v>
      </c>
      <c r="BM71" s="587">
        <f>'Marks Entry'!BL73</f>
        <v>0</v>
      </c>
      <c r="BN71" s="588">
        <f t="shared" si="2"/>
        <v>0</v>
      </c>
      <c r="BO71" s="584">
        <f>'Marks Entry'!BM73</f>
        <v>0</v>
      </c>
      <c r="BP71" s="584">
        <f>'Marks Entry'!BN73</f>
        <v>0</v>
      </c>
      <c r="BQ71" s="587">
        <f>'Marks Entry'!BO73</f>
        <v>0</v>
      </c>
      <c r="BR71" s="593">
        <f>'Marks Entry'!BP73</f>
        <v>0</v>
      </c>
      <c r="BS71" s="589">
        <f>'Marks Entry'!BQ73</f>
        <v>0</v>
      </c>
      <c r="BT71" s="589" t="str">
        <f>'Marks Entry'!BR73</f>
        <v>E</v>
      </c>
      <c r="BU71" s="590" t="str">
        <f>'Marks Entry'!BS73</f>
        <v>E</v>
      </c>
      <c r="BV71" s="583">
        <f>'Marks Entry'!BT73</f>
        <v>0</v>
      </c>
      <c r="BW71" s="584">
        <f>'Marks Entry'!BU73</f>
        <v>0</v>
      </c>
      <c r="BX71" s="585">
        <f>'Marks Entry'!BV73</f>
        <v>0</v>
      </c>
      <c r="BY71" s="584">
        <f>'Marks Entry'!BW73</f>
        <v>0</v>
      </c>
      <c r="BZ71" s="584">
        <f>'Marks Entry'!BX73</f>
        <v>0</v>
      </c>
      <c r="CA71" s="586">
        <f>'Marks Entry'!BY73</f>
        <v>0</v>
      </c>
      <c r="CB71" s="584">
        <f>'Marks Entry'!BZ73</f>
        <v>0</v>
      </c>
      <c r="CC71" s="584">
        <f>'Marks Entry'!CA73</f>
        <v>0</v>
      </c>
      <c r="CD71" s="586">
        <f>'Marks Entry'!CB73</f>
        <v>0</v>
      </c>
      <c r="CE71" s="587">
        <f>'Marks Entry'!CC73</f>
        <v>0</v>
      </c>
      <c r="CF71" s="584">
        <f>'Marks Entry'!CD73</f>
        <v>0</v>
      </c>
      <c r="CG71" s="584">
        <f>'Marks Entry'!CE73</f>
        <v>0</v>
      </c>
      <c r="CH71" s="587">
        <f>'Marks Entry'!CF73</f>
        <v>0</v>
      </c>
      <c r="CI71" s="588">
        <f t="shared" si="3"/>
        <v>0</v>
      </c>
      <c r="CJ71" s="584">
        <f>'Marks Entry'!CG73</f>
        <v>0</v>
      </c>
      <c r="CK71" s="584">
        <f>'Marks Entry'!CH73</f>
        <v>0</v>
      </c>
      <c r="CL71" s="587">
        <f>'Marks Entry'!CI73</f>
        <v>0</v>
      </c>
      <c r="CM71" s="593">
        <f>'Marks Entry'!CJ73</f>
        <v>0</v>
      </c>
      <c r="CN71" s="589">
        <f>'Marks Entry'!CK73</f>
        <v>0</v>
      </c>
      <c r="CO71" s="589" t="str">
        <f>'Marks Entry'!CL73</f>
        <v>E</v>
      </c>
      <c r="CP71" s="590" t="str">
        <f>'Marks Entry'!CM73</f>
        <v>E</v>
      </c>
      <c r="CQ71" s="583">
        <f>'Marks Entry'!CN73</f>
        <v>0</v>
      </c>
      <c r="CR71" s="584">
        <f>'Marks Entry'!CO73</f>
        <v>0</v>
      </c>
      <c r="CS71" s="585">
        <f>'Marks Entry'!CP73</f>
        <v>0</v>
      </c>
      <c r="CT71" s="584">
        <f>'Marks Entry'!CQ73</f>
        <v>0</v>
      </c>
      <c r="CU71" s="584">
        <f>'Marks Entry'!CR73</f>
        <v>0</v>
      </c>
      <c r="CV71" s="586">
        <f>'Marks Entry'!CS73</f>
        <v>0</v>
      </c>
      <c r="CW71" s="584">
        <f>'Marks Entry'!CT73</f>
        <v>0</v>
      </c>
      <c r="CX71" s="584">
        <f>'Marks Entry'!CU73</f>
        <v>0</v>
      </c>
      <c r="CY71" s="586">
        <f>'Marks Entry'!CV73</f>
        <v>0</v>
      </c>
      <c r="CZ71" s="587">
        <f>'Marks Entry'!CW73</f>
        <v>0</v>
      </c>
      <c r="DA71" s="584">
        <f>'Marks Entry'!CX73</f>
        <v>0</v>
      </c>
      <c r="DB71" s="584">
        <f>'Marks Entry'!CY73</f>
        <v>0</v>
      </c>
      <c r="DC71" s="587">
        <f>'Marks Entry'!CZ73</f>
        <v>0</v>
      </c>
      <c r="DD71" s="588">
        <f t="shared" si="4"/>
        <v>0</v>
      </c>
      <c r="DE71" s="584">
        <f>'Marks Entry'!DA73</f>
        <v>0</v>
      </c>
      <c r="DF71" s="584">
        <f>'Marks Entry'!DB73</f>
        <v>0</v>
      </c>
      <c r="DG71" s="587">
        <f>'Marks Entry'!DC73</f>
        <v>0</v>
      </c>
      <c r="DH71" s="593">
        <f>'Marks Entry'!DD73</f>
        <v>0</v>
      </c>
      <c r="DI71" s="589">
        <f>'Marks Entry'!DE73</f>
        <v>0</v>
      </c>
      <c r="DJ71" s="589" t="str">
        <f>'Marks Entry'!DF73</f>
        <v>E</v>
      </c>
      <c r="DK71" s="590" t="str">
        <f>'Marks Entry'!DG73</f>
        <v>E</v>
      </c>
      <c r="DL71" s="583">
        <f>'Marks Entry'!DH73</f>
        <v>0</v>
      </c>
      <c r="DM71" s="584">
        <f>'Marks Entry'!DI73</f>
        <v>0</v>
      </c>
      <c r="DN71" s="585">
        <f>'Marks Entry'!DJ73</f>
        <v>0</v>
      </c>
      <c r="DO71" s="584">
        <f>'Marks Entry'!DK73</f>
        <v>0</v>
      </c>
      <c r="DP71" s="584">
        <f>'Marks Entry'!DL73</f>
        <v>0</v>
      </c>
      <c r="DQ71" s="586">
        <f>'Marks Entry'!DM73</f>
        <v>0</v>
      </c>
      <c r="DR71" s="584">
        <f>'Marks Entry'!DN73</f>
        <v>0</v>
      </c>
      <c r="DS71" s="584">
        <f>'Marks Entry'!DO73</f>
        <v>0</v>
      </c>
      <c r="DT71" s="586">
        <f>'Marks Entry'!DP73</f>
        <v>0</v>
      </c>
      <c r="DU71" s="587">
        <f>'Marks Entry'!DQ73</f>
        <v>0</v>
      </c>
      <c r="DV71" s="584">
        <f>'Marks Entry'!DR73</f>
        <v>0</v>
      </c>
      <c r="DW71" s="584">
        <f>'Marks Entry'!DS73</f>
        <v>0</v>
      </c>
      <c r="DX71" s="587">
        <f>'Marks Entry'!DT73</f>
        <v>0</v>
      </c>
      <c r="DY71" s="588">
        <f t="shared" si="5"/>
        <v>0</v>
      </c>
      <c r="DZ71" s="584">
        <f>'Marks Entry'!DU73</f>
        <v>0</v>
      </c>
      <c r="EA71" s="584">
        <f>'Marks Entry'!DV73</f>
        <v>0</v>
      </c>
      <c r="EB71" s="587">
        <f>'Marks Entry'!DW73</f>
        <v>0</v>
      </c>
      <c r="EC71" s="593">
        <f>'Marks Entry'!DX73</f>
        <v>0</v>
      </c>
      <c r="ED71" s="589">
        <f>'Marks Entry'!DY73</f>
        <v>0</v>
      </c>
      <c r="EE71" s="589" t="str">
        <f>'Marks Entry'!DZ73</f>
        <v>E</v>
      </c>
      <c r="EF71" s="590" t="str">
        <f>'Marks Entry'!EA73</f>
        <v>E</v>
      </c>
      <c r="EG71" s="583">
        <f>'Marks Entry'!EB73</f>
        <v>0</v>
      </c>
      <c r="EH71" s="584">
        <f>'Marks Entry'!EC73</f>
        <v>0</v>
      </c>
      <c r="EI71" s="584">
        <f>'Marks Entry'!ED73</f>
        <v>0</v>
      </c>
      <c r="EJ71" s="584">
        <f>'Marks Entry'!EE73</f>
        <v>0</v>
      </c>
      <c r="EK71" s="584">
        <f>'Marks Entry'!EF73</f>
        <v>0</v>
      </c>
      <c r="EL71" s="591">
        <f>'Marks Entry'!EG73</f>
        <v>0</v>
      </c>
      <c r="EM71" s="592" t="str">
        <f>'Marks Entry'!EJ73</f>
        <v>E</v>
      </c>
      <c r="EN71" s="583">
        <f>'Marks Entry'!EK73</f>
        <v>0</v>
      </c>
      <c r="EO71" s="584">
        <f>'Marks Entry'!EL73</f>
        <v>0</v>
      </c>
      <c r="EP71" s="584">
        <f>'Marks Entry'!EM73</f>
        <v>0</v>
      </c>
      <c r="EQ71" s="584">
        <f>'Marks Entry'!EN73</f>
        <v>0</v>
      </c>
      <c r="ER71" s="584">
        <f>'Marks Entry'!EO73</f>
        <v>0</v>
      </c>
      <c r="ES71" s="587">
        <f>'Marks Entry'!EP73</f>
        <v>0</v>
      </c>
      <c r="ET71" s="592" t="str">
        <f>'Marks Entry'!ES73</f>
        <v>E</v>
      </c>
      <c r="EU71" s="583">
        <f>'Marks Entry'!ET73</f>
        <v>0</v>
      </c>
      <c r="EV71" s="584">
        <f>'Marks Entry'!EU73</f>
        <v>0</v>
      </c>
      <c r="EW71" s="584">
        <f>'Marks Entry'!EV73</f>
        <v>0</v>
      </c>
      <c r="EX71" s="584">
        <f>'Marks Entry'!EW73</f>
        <v>0</v>
      </c>
      <c r="EY71" s="584">
        <f>'Marks Entry'!EX73</f>
        <v>0</v>
      </c>
      <c r="EZ71" s="587">
        <f>'Marks Entry'!EY73</f>
        <v>0</v>
      </c>
      <c r="FA71" s="592" t="str">
        <f>'Marks Entry'!FB73</f>
        <v>E</v>
      </c>
      <c r="FB71" s="222">
        <f>'Marks Entry'!FC73</f>
        <v>0</v>
      </c>
      <c r="FC71" s="223">
        <f>'Marks Entry'!FD73</f>
        <v>0</v>
      </c>
      <c r="FD71" s="224" t="str">
        <f>'Marks Entry'!FE73</f>
        <v/>
      </c>
      <c r="FE71" s="222">
        <f>'Marks Entry'!FF73</f>
        <v>1200</v>
      </c>
      <c r="FF71" s="223">
        <f>'Marks Entry'!FG73</f>
        <v>0</v>
      </c>
      <c r="FG71" s="225">
        <f>'Marks Entry'!FH73</f>
        <v>0</v>
      </c>
      <c r="FH71" s="223" t="str">
        <f>IF(OR('Marks Entry'!FI73="First",'Marks Entry'!FI73="Second",'Marks Entry'!FI73="Third"),'Marks Entry'!FI73,"")</f>
        <v/>
      </c>
      <c r="FI71" s="223" t="str">
        <f>'Marks Entry'!FJ73</f>
        <v/>
      </c>
      <c r="FJ71" s="540" t="str">
        <f>'Marks Entry'!FK73</f>
        <v>PROMOTED</v>
      </c>
      <c r="FK71" s="113" t="str">
        <f>'Marks Entry'!FL73</f>
        <v/>
      </c>
      <c r="FL71" s="115" t="str">
        <f>'Marks Entry'!FM73</f>
        <v/>
      </c>
      <c r="FM71" s="116" t="str">
        <f>'Marks Entry'!FO73</f>
        <v>E</v>
      </c>
      <c r="FN71" s="1426"/>
      <c r="FO71" s="563">
        <f t="shared" si="6"/>
        <v>0</v>
      </c>
      <c r="FP71" s="673">
        <f t="shared" si="7"/>
        <v>0</v>
      </c>
      <c r="FQ71" s="673">
        <f t="shared" si="8"/>
        <v>0</v>
      </c>
      <c r="FR71" s="668"/>
      <c r="FS71" s="570">
        <f t="shared" si="9"/>
        <v>0</v>
      </c>
      <c r="FT71" s="681">
        <f t="shared" si="10"/>
        <v>0</v>
      </c>
      <c r="FU71" s="681">
        <f t="shared" si="11"/>
        <v>0</v>
      </c>
      <c r="FV71" s="682"/>
      <c r="FW71" s="563">
        <f t="shared" si="12"/>
        <v>0</v>
      </c>
      <c r="FX71" s="673">
        <f t="shared" si="13"/>
        <v>0</v>
      </c>
      <c r="FY71" s="673">
        <f t="shared" si="14"/>
        <v>0</v>
      </c>
      <c r="FZ71" s="668"/>
      <c r="GA71" s="570">
        <f t="shared" si="15"/>
        <v>0</v>
      </c>
      <c r="GB71" s="681">
        <f t="shared" si="16"/>
        <v>0</v>
      </c>
      <c r="GC71" s="681">
        <f t="shared" si="17"/>
        <v>0</v>
      </c>
      <c r="GD71" s="682"/>
      <c r="GE71" s="563">
        <f t="shared" si="18"/>
        <v>0</v>
      </c>
      <c r="GF71" s="673">
        <f t="shared" si="19"/>
        <v>0</v>
      </c>
      <c r="GG71" s="673">
        <f t="shared" si="20"/>
        <v>0</v>
      </c>
      <c r="GH71" s="668"/>
      <c r="GI71" s="570">
        <f t="shared" si="21"/>
        <v>0</v>
      </c>
      <c r="GJ71" s="681">
        <f t="shared" si="22"/>
        <v>0</v>
      </c>
      <c r="GK71" s="681">
        <f t="shared" si="23"/>
        <v>0</v>
      </c>
      <c r="GL71" s="682"/>
      <c r="GM71" s="563">
        <f t="shared" si="24"/>
        <v>0</v>
      </c>
      <c r="GN71" s="564" t="str">
        <f t="shared" si="24"/>
        <v>E</v>
      </c>
      <c r="GO71" s="570">
        <f t="shared" si="25"/>
        <v>0</v>
      </c>
      <c r="GP71" s="571" t="str">
        <f t="shared" si="25"/>
        <v>E</v>
      </c>
      <c r="GQ71" s="563">
        <f t="shared" si="26"/>
        <v>0</v>
      </c>
      <c r="GR71" s="572" t="str">
        <f t="shared" si="26"/>
        <v>E</v>
      </c>
      <c r="GS71" s="1426"/>
    </row>
    <row r="72" spans="1:201" s="117" customFormat="1" ht="17.25" customHeight="1">
      <c r="A72" s="1427"/>
      <c r="B72" s="112">
        <f t="shared" si="27"/>
        <v>66</v>
      </c>
      <c r="C72" s="113">
        <f>'Marks Entry'!D74</f>
        <v>0</v>
      </c>
      <c r="D72" s="113">
        <f>'Marks Entry'!E74</f>
        <v>0</v>
      </c>
      <c r="E72" s="113">
        <f>'Marks Entry'!F74</f>
        <v>0</v>
      </c>
      <c r="F72" s="113">
        <f>'Marks Entry'!G74</f>
        <v>966</v>
      </c>
      <c r="G72" s="113">
        <f>'Marks Entry'!H74</f>
        <v>0</v>
      </c>
      <c r="H72" s="113">
        <f>'Marks Entry'!I74</f>
        <v>0</v>
      </c>
      <c r="I72" s="113">
        <f>'Marks Entry'!J74</f>
        <v>0</v>
      </c>
      <c r="J72" s="114">
        <f>'Marks Entry'!K74</f>
        <v>0</v>
      </c>
      <c r="K72" s="583">
        <f>'Marks Entry'!L74</f>
        <v>0</v>
      </c>
      <c r="L72" s="584">
        <f>'Marks Entry'!M74</f>
        <v>0</v>
      </c>
      <c r="M72" s="585">
        <f>'Marks Entry'!N74</f>
        <v>0</v>
      </c>
      <c r="N72" s="584">
        <f>'Marks Entry'!O74</f>
        <v>0</v>
      </c>
      <c r="O72" s="584">
        <f>'Marks Entry'!P74</f>
        <v>0</v>
      </c>
      <c r="P72" s="586">
        <f>'Marks Entry'!Q74</f>
        <v>0</v>
      </c>
      <c r="Q72" s="584">
        <f>'Marks Entry'!R74</f>
        <v>0</v>
      </c>
      <c r="R72" s="584">
        <f>'Marks Entry'!S74</f>
        <v>0</v>
      </c>
      <c r="S72" s="586">
        <f>'Marks Entry'!T74</f>
        <v>0</v>
      </c>
      <c r="T72" s="587">
        <f>'Marks Entry'!U74</f>
        <v>0</v>
      </c>
      <c r="U72" s="584">
        <f>'Marks Entry'!V74</f>
        <v>0</v>
      </c>
      <c r="V72" s="584">
        <f>'Marks Entry'!W74</f>
        <v>0</v>
      </c>
      <c r="W72" s="587">
        <f>'Marks Entry'!X74</f>
        <v>0</v>
      </c>
      <c r="X72" s="588">
        <f t="shared" ref="X72:X106" si="28">T72+W72</f>
        <v>0</v>
      </c>
      <c r="Y72" s="584">
        <f>'Marks Entry'!Y74</f>
        <v>0</v>
      </c>
      <c r="Z72" s="584">
        <f>'Marks Entry'!Z74</f>
        <v>0</v>
      </c>
      <c r="AA72" s="587">
        <f>'Marks Entry'!AA74</f>
        <v>0</v>
      </c>
      <c r="AB72" s="593">
        <f>'Marks Entry'!AB74</f>
        <v>0</v>
      </c>
      <c r="AC72" s="589">
        <f>'Marks Entry'!AC74</f>
        <v>0</v>
      </c>
      <c r="AD72" s="589" t="str">
        <f>'Marks Entry'!AD74</f>
        <v>E</v>
      </c>
      <c r="AE72" s="590" t="str">
        <f>'Marks Entry'!AE74</f>
        <v>E</v>
      </c>
      <c r="AF72" s="583">
        <f>'Marks Entry'!AF74</f>
        <v>0</v>
      </c>
      <c r="AG72" s="584">
        <f>'Marks Entry'!AG74</f>
        <v>0</v>
      </c>
      <c r="AH72" s="585">
        <f>'Marks Entry'!AH74</f>
        <v>0</v>
      </c>
      <c r="AI72" s="584">
        <f>'Marks Entry'!AI74</f>
        <v>0</v>
      </c>
      <c r="AJ72" s="584">
        <f>'Marks Entry'!AJ74</f>
        <v>0</v>
      </c>
      <c r="AK72" s="586">
        <f>'Marks Entry'!AK74</f>
        <v>0</v>
      </c>
      <c r="AL72" s="584">
        <f>'Marks Entry'!AL74</f>
        <v>0</v>
      </c>
      <c r="AM72" s="584">
        <f>'Marks Entry'!AM74</f>
        <v>0</v>
      </c>
      <c r="AN72" s="586">
        <f>'Marks Entry'!AN74</f>
        <v>0</v>
      </c>
      <c r="AO72" s="587">
        <f>'Marks Entry'!AO74</f>
        <v>0</v>
      </c>
      <c r="AP72" s="584">
        <f>'Marks Entry'!AP74</f>
        <v>0</v>
      </c>
      <c r="AQ72" s="584">
        <f>'Marks Entry'!AQ74</f>
        <v>0</v>
      </c>
      <c r="AR72" s="587">
        <f>'Marks Entry'!AR74</f>
        <v>0</v>
      </c>
      <c r="AS72" s="588">
        <f t="shared" ref="AS72:AS106" si="29">AO72+AR72</f>
        <v>0</v>
      </c>
      <c r="AT72" s="584">
        <f>'Marks Entry'!AS74</f>
        <v>0</v>
      </c>
      <c r="AU72" s="584">
        <f>'Marks Entry'!AT74</f>
        <v>0</v>
      </c>
      <c r="AV72" s="587">
        <f>'Marks Entry'!AU74</f>
        <v>0</v>
      </c>
      <c r="AW72" s="593">
        <f>'Marks Entry'!AV74</f>
        <v>0</v>
      </c>
      <c r="AX72" s="589">
        <f>'Marks Entry'!AW74</f>
        <v>0</v>
      </c>
      <c r="AY72" s="589" t="str">
        <f>'Marks Entry'!AX74</f>
        <v>E</v>
      </c>
      <c r="AZ72" s="590" t="str">
        <f>'Marks Entry'!AY74</f>
        <v>E</v>
      </c>
      <c r="BA72" s="583">
        <f>'Marks Entry'!AZ74</f>
        <v>0</v>
      </c>
      <c r="BB72" s="584">
        <f>'Marks Entry'!BA74</f>
        <v>0</v>
      </c>
      <c r="BC72" s="585">
        <f>'Marks Entry'!BB74</f>
        <v>0</v>
      </c>
      <c r="BD72" s="584">
        <f>'Marks Entry'!BC74</f>
        <v>0</v>
      </c>
      <c r="BE72" s="584">
        <f>'Marks Entry'!BD74</f>
        <v>0</v>
      </c>
      <c r="BF72" s="586">
        <f>'Marks Entry'!BE74</f>
        <v>0</v>
      </c>
      <c r="BG72" s="584">
        <f>'Marks Entry'!BF74</f>
        <v>0</v>
      </c>
      <c r="BH72" s="584">
        <f>'Marks Entry'!BG74</f>
        <v>0</v>
      </c>
      <c r="BI72" s="586">
        <f>'Marks Entry'!BH74</f>
        <v>0</v>
      </c>
      <c r="BJ72" s="587">
        <f>'Marks Entry'!BI74</f>
        <v>0</v>
      </c>
      <c r="BK72" s="584">
        <f>'Marks Entry'!BJ74</f>
        <v>0</v>
      </c>
      <c r="BL72" s="584">
        <f>'Marks Entry'!BK74</f>
        <v>0</v>
      </c>
      <c r="BM72" s="587">
        <f>'Marks Entry'!BL74</f>
        <v>0</v>
      </c>
      <c r="BN72" s="588">
        <f t="shared" ref="BN72:BN106" si="30">BJ72+BM72</f>
        <v>0</v>
      </c>
      <c r="BO72" s="584">
        <f>'Marks Entry'!BM74</f>
        <v>0</v>
      </c>
      <c r="BP72" s="584">
        <f>'Marks Entry'!BN74</f>
        <v>0</v>
      </c>
      <c r="BQ72" s="587">
        <f>'Marks Entry'!BO74</f>
        <v>0</v>
      </c>
      <c r="BR72" s="593">
        <f>'Marks Entry'!BP74</f>
        <v>0</v>
      </c>
      <c r="BS72" s="589">
        <f>'Marks Entry'!BQ74</f>
        <v>0</v>
      </c>
      <c r="BT72" s="589" t="str">
        <f>'Marks Entry'!BR74</f>
        <v>E</v>
      </c>
      <c r="BU72" s="590" t="str">
        <f>'Marks Entry'!BS74</f>
        <v>E</v>
      </c>
      <c r="BV72" s="583">
        <f>'Marks Entry'!BT74</f>
        <v>0</v>
      </c>
      <c r="BW72" s="584">
        <f>'Marks Entry'!BU74</f>
        <v>0</v>
      </c>
      <c r="BX72" s="585">
        <f>'Marks Entry'!BV74</f>
        <v>0</v>
      </c>
      <c r="BY72" s="584">
        <f>'Marks Entry'!BW74</f>
        <v>0</v>
      </c>
      <c r="BZ72" s="584">
        <f>'Marks Entry'!BX74</f>
        <v>0</v>
      </c>
      <c r="CA72" s="586">
        <f>'Marks Entry'!BY74</f>
        <v>0</v>
      </c>
      <c r="CB72" s="584">
        <f>'Marks Entry'!BZ74</f>
        <v>0</v>
      </c>
      <c r="CC72" s="584">
        <f>'Marks Entry'!CA74</f>
        <v>0</v>
      </c>
      <c r="CD72" s="586">
        <f>'Marks Entry'!CB74</f>
        <v>0</v>
      </c>
      <c r="CE72" s="587">
        <f>'Marks Entry'!CC74</f>
        <v>0</v>
      </c>
      <c r="CF72" s="584">
        <f>'Marks Entry'!CD74</f>
        <v>0</v>
      </c>
      <c r="CG72" s="584">
        <f>'Marks Entry'!CE74</f>
        <v>0</v>
      </c>
      <c r="CH72" s="587">
        <f>'Marks Entry'!CF74</f>
        <v>0</v>
      </c>
      <c r="CI72" s="588">
        <f t="shared" ref="CI72:CI106" si="31">CE72+CH72</f>
        <v>0</v>
      </c>
      <c r="CJ72" s="584">
        <f>'Marks Entry'!CG74</f>
        <v>0</v>
      </c>
      <c r="CK72" s="584">
        <f>'Marks Entry'!CH74</f>
        <v>0</v>
      </c>
      <c r="CL72" s="587">
        <f>'Marks Entry'!CI74</f>
        <v>0</v>
      </c>
      <c r="CM72" s="593">
        <f>'Marks Entry'!CJ74</f>
        <v>0</v>
      </c>
      <c r="CN72" s="589">
        <f>'Marks Entry'!CK74</f>
        <v>0</v>
      </c>
      <c r="CO72" s="589" t="str">
        <f>'Marks Entry'!CL74</f>
        <v>E</v>
      </c>
      <c r="CP72" s="590" t="str">
        <f>'Marks Entry'!CM74</f>
        <v>E</v>
      </c>
      <c r="CQ72" s="583">
        <f>'Marks Entry'!CN74</f>
        <v>0</v>
      </c>
      <c r="CR72" s="584">
        <f>'Marks Entry'!CO74</f>
        <v>0</v>
      </c>
      <c r="CS72" s="585">
        <f>'Marks Entry'!CP74</f>
        <v>0</v>
      </c>
      <c r="CT72" s="584">
        <f>'Marks Entry'!CQ74</f>
        <v>0</v>
      </c>
      <c r="CU72" s="584">
        <f>'Marks Entry'!CR74</f>
        <v>0</v>
      </c>
      <c r="CV72" s="586">
        <f>'Marks Entry'!CS74</f>
        <v>0</v>
      </c>
      <c r="CW72" s="584">
        <f>'Marks Entry'!CT74</f>
        <v>0</v>
      </c>
      <c r="CX72" s="584">
        <f>'Marks Entry'!CU74</f>
        <v>0</v>
      </c>
      <c r="CY72" s="586">
        <f>'Marks Entry'!CV74</f>
        <v>0</v>
      </c>
      <c r="CZ72" s="587">
        <f>'Marks Entry'!CW74</f>
        <v>0</v>
      </c>
      <c r="DA72" s="584">
        <f>'Marks Entry'!CX74</f>
        <v>0</v>
      </c>
      <c r="DB72" s="584">
        <f>'Marks Entry'!CY74</f>
        <v>0</v>
      </c>
      <c r="DC72" s="587">
        <f>'Marks Entry'!CZ74</f>
        <v>0</v>
      </c>
      <c r="DD72" s="588">
        <f t="shared" ref="DD72:DD106" si="32">CZ72+DC72</f>
        <v>0</v>
      </c>
      <c r="DE72" s="584">
        <f>'Marks Entry'!DA74</f>
        <v>0</v>
      </c>
      <c r="DF72" s="584">
        <f>'Marks Entry'!DB74</f>
        <v>0</v>
      </c>
      <c r="DG72" s="587">
        <f>'Marks Entry'!DC74</f>
        <v>0</v>
      </c>
      <c r="DH72" s="593">
        <f>'Marks Entry'!DD74</f>
        <v>0</v>
      </c>
      <c r="DI72" s="589">
        <f>'Marks Entry'!DE74</f>
        <v>0</v>
      </c>
      <c r="DJ72" s="589" t="str">
        <f>'Marks Entry'!DF74</f>
        <v>E</v>
      </c>
      <c r="DK72" s="590" t="str">
        <f>'Marks Entry'!DG74</f>
        <v>E</v>
      </c>
      <c r="DL72" s="583">
        <f>'Marks Entry'!DH74</f>
        <v>0</v>
      </c>
      <c r="DM72" s="584">
        <f>'Marks Entry'!DI74</f>
        <v>0</v>
      </c>
      <c r="DN72" s="585">
        <f>'Marks Entry'!DJ74</f>
        <v>0</v>
      </c>
      <c r="DO72" s="584">
        <f>'Marks Entry'!DK74</f>
        <v>0</v>
      </c>
      <c r="DP72" s="584">
        <f>'Marks Entry'!DL74</f>
        <v>0</v>
      </c>
      <c r="DQ72" s="586">
        <f>'Marks Entry'!DM74</f>
        <v>0</v>
      </c>
      <c r="DR72" s="584">
        <f>'Marks Entry'!DN74</f>
        <v>0</v>
      </c>
      <c r="DS72" s="584">
        <f>'Marks Entry'!DO74</f>
        <v>0</v>
      </c>
      <c r="DT72" s="586">
        <f>'Marks Entry'!DP74</f>
        <v>0</v>
      </c>
      <c r="DU72" s="587">
        <f>'Marks Entry'!DQ74</f>
        <v>0</v>
      </c>
      <c r="DV72" s="584">
        <f>'Marks Entry'!DR74</f>
        <v>0</v>
      </c>
      <c r="DW72" s="584">
        <f>'Marks Entry'!DS74</f>
        <v>0</v>
      </c>
      <c r="DX72" s="587">
        <f>'Marks Entry'!DT74</f>
        <v>0</v>
      </c>
      <c r="DY72" s="588">
        <f t="shared" ref="DY72:DY106" si="33">DU72+DX72</f>
        <v>0</v>
      </c>
      <c r="DZ72" s="584">
        <f>'Marks Entry'!DU74</f>
        <v>0</v>
      </c>
      <c r="EA72" s="584">
        <f>'Marks Entry'!DV74</f>
        <v>0</v>
      </c>
      <c r="EB72" s="587">
        <f>'Marks Entry'!DW74</f>
        <v>0</v>
      </c>
      <c r="EC72" s="593">
        <f>'Marks Entry'!DX74</f>
        <v>0</v>
      </c>
      <c r="ED72" s="589">
        <f>'Marks Entry'!DY74</f>
        <v>0</v>
      </c>
      <c r="EE72" s="589" t="str">
        <f>'Marks Entry'!DZ74</f>
        <v>E</v>
      </c>
      <c r="EF72" s="590" t="str">
        <f>'Marks Entry'!EA74</f>
        <v>E</v>
      </c>
      <c r="EG72" s="583">
        <f>'Marks Entry'!EB74</f>
        <v>0</v>
      </c>
      <c r="EH72" s="584">
        <f>'Marks Entry'!EC74</f>
        <v>0</v>
      </c>
      <c r="EI72" s="584">
        <f>'Marks Entry'!ED74</f>
        <v>0</v>
      </c>
      <c r="EJ72" s="584">
        <f>'Marks Entry'!EE74</f>
        <v>0</v>
      </c>
      <c r="EK72" s="584">
        <f>'Marks Entry'!EF74</f>
        <v>0</v>
      </c>
      <c r="EL72" s="591">
        <f>'Marks Entry'!EG74</f>
        <v>0</v>
      </c>
      <c r="EM72" s="592" t="str">
        <f>'Marks Entry'!EJ74</f>
        <v>E</v>
      </c>
      <c r="EN72" s="583">
        <f>'Marks Entry'!EK74</f>
        <v>0</v>
      </c>
      <c r="EO72" s="584">
        <f>'Marks Entry'!EL74</f>
        <v>0</v>
      </c>
      <c r="EP72" s="584">
        <f>'Marks Entry'!EM74</f>
        <v>0</v>
      </c>
      <c r="EQ72" s="584">
        <f>'Marks Entry'!EN74</f>
        <v>0</v>
      </c>
      <c r="ER72" s="584">
        <f>'Marks Entry'!EO74</f>
        <v>0</v>
      </c>
      <c r="ES72" s="587">
        <f>'Marks Entry'!EP74</f>
        <v>0</v>
      </c>
      <c r="ET72" s="592" t="str">
        <f>'Marks Entry'!ES74</f>
        <v>E</v>
      </c>
      <c r="EU72" s="583">
        <f>'Marks Entry'!ET74</f>
        <v>0</v>
      </c>
      <c r="EV72" s="584">
        <f>'Marks Entry'!EU74</f>
        <v>0</v>
      </c>
      <c r="EW72" s="584">
        <f>'Marks Entry'!EV74</f>
        <v>0</v>
      </c>
      <c r="EX72" s="584">
        <f>'Marks Entry'!EW74</f>
        <v>0</v>
      </c>
      <c r="EY72" s="584">
        <f>'Marks Entry'!EX74</f>
        <v>0</v>
      </c>
      <c r="EZ72" s="587">
        <f>'Marks Entry'!EY74</f>
        <v>0</v>
      </c>
      <c r="FA72" s="592" t="str">
        <f>'Marks Entry'!FB74</f>
        <v>E</v>
      </c>
      <c r="FB72" s="222">
        <f>'Marks Entry'!FC74</f>
        <v>0</v>
      </c>
      <c r="FC72" s="223">
        <f>'Marks Entry'!FD74</f>
        <v>0</v>
      </c>
      <c r="FD72" s="224" t="str">
        <f>'Marks Entry'!FE74</f>
        <v/>
      </c>
      <c r="FE72" s="222">
        <f>'Marks Entry'!FF74</f>
        <v>1200</v>
      </c>
      <c r="FF72" s="223">
        <f>'Marks Entry'!FG74</f>
        <v>0</v>
      </c>
      <c r="FG72" s="225">
        <f>'Marks Entry'!FH74</f>
        <v>0</v>
      </c>
      <c r="FH72" s="223" t="str">
        <f>IF(OR('Marks Entry'!FI74="First",'Marks Entry'!FI74="Second",'Marks Entry'!FI74="Third"),'Marks Entry'!FI74,"")</f>
        <v/>
      </c>
      <c r="FI72" s="223" t="str">
        <f>'Marks Entry'!FJ74</f>
        <v/>
      </c>
      <c r="FJ72" s="540" t="str">
        <f>'Marks Entry'!FK74</f>
        <v>PROMOTED</v>
      </c>
      <c r="FK72" s="113" t="str">
        <f>'Marks Entry'!FL74</f>
        <v/>
      </c>
      <c r="FL72" s="115" t="str">
        <f>'Marks Entry'!FM74</f>
        <v/>
      </c>
      <c r="FM72" s="116" t="str">
        <f>'Marks Entry'!FO74</f>
        <v>E</v>
      </c>
      <c r="FN72" s="1426"/>
      <c r="FO72" s="563">
        <f t="shared" ref="FO72:FO106" si="34">X72</f>
        <v>0</v>
      </c>
      <c r="FP72" s="673">
        <f t="shared" ref="FP72:FP106" si="35">IF(FO72="","",ROUNDUP(FO72*$FP$6/100,0))</f>
        <v>0</v>
      </c>
      <c r="FQ72" s="673">
        <f t="shared" ref="FQ72:FQ106" si="36">IF($FB72=0,0,IF($FD72&gt;=85,5,IF($FD72&gt;=75,4,IF($FD72&gt;=65,3,0))))</f>
        <v>0</v>
      </c>
      <c r="FR72" s="668"/>
      <c r="FS72" s="570">
        <f t="shared" ref="FS72:FS106" si="37">AS72</f>
        <v>0</v>
      </c>
      <c r="FT72" s="681">
        <f t="shared" ref="FT72:FT106" si="38">IF(FS72="","",ROUNDUP(FS72*$FP$6/100,0))</f>
        <v>0</v>
      </c>
      <c r="FU72" s="681">
        <f t="shared" ref="FU72:FU106" si="39">IF($FB72=0,0,IF($FD72&gt;=85,5,IF($FD72&gt;=75,4,IF($FD72&gt;=65,3,0))))</f>
        <v>0</v>
      </c>
      <c r="FV72" s="682"/>
      <c r="FW72" s="563">
        <f t="shared" ref="FW72:FW106" si="40">BN72</f>
        <v>0</v>
      </c>
      <c r="FX72" s="673">
        <f t="shared" ref="FX72:FX106" si="41">IF(FW72="","",ROUNDUP(FW72*$FP$6/100,0))</f>
        <v>0</v>
      </c>
      <c r="FY72" s="673">
        <f t="shared" ref="FY72:FY106" si="42">IF($FB72=0,0,IF($FD72&gt;=85,5,IF($FD72&gt;=75,4,IF($FD72&gt;=65,3,0))))</f>
        <v>0</v>
      </c>
      <c r="FZ72" s="668"/>
      <c r="GA72" s="570">
        <f t="shared" ref="GA72:GA106" si="43">CI72</f>
        <v>0</v>
      </c>
      <c r="GB72" s="681">
        <f t="shared" ref="GB72:GB106" si="44">IF(GA72="","",ROUNDUP(GA72*$FP$6/100,0))</f>
        <v>0</v>
      </c>
      <c r="GC72" s="681">
        <f t="shared" ref="GC72:GC106" si="45">IF($FB72=0,0,IF($FD72&gt;=85,5,IF($FD72&gt;=75,4,IF($FD72&gt;=65,3,0))))</f>
        <v>0</v>
      </c>
      <c r="GD72" s="682"/>
      <c r="GE72" s="563">
        <f t="shared" ref="GE72:GE106" si="46">DD72</f>
        <v>0</v>
      </c>
      <c r="GF72" s="673">
        <f t="shared" ref="GF72:GF106" si="47">IF(GE72="","",ROUNDUP(GE72*$FP$6/100,0))</f>
        <v>0</v>
      </c>
      <c r="GG72" s="673">
        <f t="shared" ref="GG72:GG106" si="48">IF($FB72=0,0,IF($FD72&gt;=85,5,IF($FD72&gt;=75,4,IF($FD72&gt;=65,3,0))))</f>
        <v>0</v>
      </c>
      <c r="GH72" s="668"/>
      <c r="GI72" s="570">
        <f t="shared" ref="GI72:GI106" si="49">DY72</f>
        <v>0</v>
      </c>
      <c r="GJ72" s="681">
        <f t="shared" ref="GJ72:GJ106" si="50">IF(GI72="","",ROUNDUP(GI72*$FP$6/100,0))</f>
        <v>0</v>
      </c>
      <c r="GK72" s="681">
        <f t="shared" ref="GK72:GK106" si="51">IF($FB72=0,0,IF($FD72&gt;=85,5,IF($FD72&gt;=75,4,IF($FD72&gt;=65,3,0))))</f>
        <v>0</v>
      </c>
      <c r="GL72" s="682"/>
      <c r="GM72" s="563">
        <f t="shared" ref="GM72:GN106" si="52">EL72</f>
        <v>0</v>
      </c>
      <c r="GN72" s="564" t="str">
        <f t="shared" si="52"/>
        <v>E</v>
      </c>
      <c r="GO72" s="570">
        <f t="shared" ref="GO72:GP106" si="53">ES72</f>
        <v>0</v>
      </c>
      <c r="GP72" s="571" t="str">
        <f t="shared" si="53"/>
        <v>E</v>
      </c>
      <c r="GQ72" s="563">
        <f t="shared" ref="GQ72:GR106" si="54">EZ72</f>
        <v>0</v>
      </c>
      <c r="GR72" s="572" t="str">
        <f t="shared" si="54"/>
        <v>E</v>
      </c>
      <c r="GS72" s="1426"/>
    </row>
    <row r="73" spans="1:201" s="117" customFormat="1" ht="17.25" customHeight="1">
      <c r="A73" s="1427"/>
      <c r="B73" s="112">
        <f t="shared" ref="B73:B106" si="55">IF(F73&gt;0,B72+1,0)</f>
        <v>67</v>
      </c>
      <c r="C73" s="113">
        <f>'Marks Entry'!D75</f>
        <v>0</v>
      </c>
      <c r="D73" s="113">
        <f>'Marks Entry'!E75</f>
        <v>0</v>
      </c>
      <c r="E73" s="113">
        <f>'Marks Entry'!F75</f>
        <v>0</v>
      </c>
      <c r="F73" s="113">
        <f>'Marks Entry'!G75</f>
        <v>967</v>
      </c>
      <c r="G73" s="113">
        <f>'Marks Entry'!H75</f>
        <v>0</v>
      </c>
      <c r="H73" s="113">
        <f>'Marks Entry'!I75</f>
        <v>0</v>
      </c>
      <c r="I73" s="113">
        <f>'Marks Entry'!J75</f>
        <v>0</v>
      </c>
      <c r="J73" s="114">
        <f>'Marks Entry'!K75</f>
        <v>0</v>
      </c>
      <c r="K73" s="583">
        <f>'Marks Entry'!L75</f>
        <v>0</v>
      </c>
      <c r="L73" s="584">
        <f>'Marks Entry'!M75</f>
        <v>0</v>
      </c>
      <c r="M73" s="585">
        <f>'Marks Entry'!N75</f>
        <v>0</v>
      </c>
      <c r="N73" s="584">
        <f>'Marks Entry'!O75</f>
        <v>0</v>
      </c>
      <c r="O73" s="584">
        <f>'Marks Entry'!P75</f>
        <v>0</v>
      </c>
      <c r="P73" s="586">
        <f>'Marks Entry'!Q75</f>
        <v>0</v>
      </c>
      <c r="Q73" s="584">
        <f>'Marks Entry'!R75</f>
        <v>0</v>
      </c>
      <c r="R73" s="584">
        <f>'Marks Entry'!S75</f>
        <v>0</v>
      </c>
      <c r="S73" s="586">
        <f>'Marks Entry'!T75</f>
        <v>0</v>
      </c>
      <c r="T73" s="587">
        <f>'Marks Entry'!U75</f>
        <v>0</v>
      </c>
      <c r="U73" s="584">
        <f>'Marks Entry'!V75</f>
        <v>0</v>
      </c>
      <c r="V73" s="584">
        <f>'Marks Entry'!W75</f>
        <v>0</v>
      </c>
      <c r="W73" s="587">
        <f>'Marks Entry'!X75</f>
        <v>0</v>
      </c>
      <c r="X73" s="588">
        <f t="shared" si="28"/>
        <v>0</v>
      </c>
      <c r="Y73" s="584">
        <f>'Marks Entry'!Y75</f>
        <v>0</v>
      </c>
      <c r="Z73" s="584">
        <f>'Marks Entry'!Z75</f>
        <v>0</v>
      </c>
      <c r="AA73" s="587">
        <f>'Marks Entry'!AA75</f>
        <v>0</v>
      </c>
      <c r="AB73" s="593">
        <f>'Marks Entry'!AB75</f>
        <v>0</v>
      </c>
      <c r="AC73" s="589">
        <f>'Marks Entry'!AC75</f>
        <v>0</v>
      </c>
      <c r="AD73" s="589" t="str">
        <f>'Marks Entry'!AD75</f>
        <v>E</v>
      </c>
      <c r="AE73" s="590" t="str">
        <f>'Marks Entry'!AE75</f>
        <v>E</v>
      </c>
      <c r="AF73" s="583">
        <f>'Marks Entry'!AF75</f>
        <v>0</v>
      </c>
      <c r="AG73" s="584">
        <f>'Marks Entry'!AG75</f>
        <v>0</v>
      </c>
      <c r="AH73" s="585">
        <f>'Marks Entry'!AH75</f>
        <v>0</v>
      </c>
      <c r="AI73" s="584">
        <f>'Marks Entry'!AI75</f>
        <v>0</v>
      </c>
      <c r="AJ73" s="584">
        <f>'Marks Entry'!AJ75</f>
        <v>0</v>
      </c>
      <c r="AK73" s="586">
        <f>'Marks Entry'!AK75</f>
        <v>0</v>
      </c>
      <c r="AL73" s="584">
        <f>'Marks Entry'!AL75</f>
        <v>0</v>
      </c>
      <c r="AM73" s="584">
        <f>'Marks Entry'!AM75</f>
        <v>0</v>
      </c>
      <c r="AN73" s="586">
        <f>'Marks Entry'!AN75</f>
        <v>0</v>
      </c>
      <c r="AO73" s="587">
        <f>'Marks Entry'!AO75</f>
        <v>0</v>
      </c>
      <c r="AP73" s="584">
        <f>'Marks Entry'!AP75</f>
        <v>0</v>
      </c>
      <c r="AQ73" s="584">
        <f>'Marks Entry'!AQ75</f>
        <v>0</v>
      </c>
      <c r="AR73" s="587">
        <f>'Marks Entry'!AR75</f>
        <v>0</v>
      </c>
      <c r="AS73" s="588">
        <f t="shared" si="29"/>
        <v>0</v>
      </c>
      <c r="AT73" s="584">
        <f>'Marks Entry'!AS75</f>
        <v>0</v>
      </c>
      <c r="AU73" s="584">
        <f>'Marks Entry'!AT75</f>
        <v>0</v>
      </c>
      <c r="AV73" s="587">
        <f>'Marks Entry'!AU75</f>
        <v>0</v>
      </c>
      <c r="AW73" s="593">
        <f>'Marks Entry'!AV75</f>
        <v>0</v>
      </c>
      <c r="AX73" s="589">
        <f>'Marks Entry'!AW75</f>
        <v>0</v>
      </c>
      <c r="AY73" s="589" t="str">
        <f>'Marks Entry'!AX75</f>
        <v>E</v>
      </c>
      <c r="AZ73" s="590" t="str">
        <f>'Marks Entry'!AY75</f>
        <v>E</v>
      </c>
      <c r="BA73" s="583">
        <f>'Marks Entry'!AZ75</f>
        <v>0</v>
      </c>
      <c r="BB73" s="584">
        <f>'Marks Entry'!BA75</f>
        <v>0</v>
      </c>
      <c r="BC73" s="585">
        <f>'Marks Entry'!BB75</f>
        <v>0</v>
      </c>
      <c r="BD73" s="584">
        <f>'Marks Entry'!BC75</f>
        <v>0</v>
      </c>
      <c r="BE73" s="584">
        <f>'Marks Entry'!BD75</f>
        <v>0</v>
      </c>
      <c r="BF73" s="586">
        <f>'Marks Entry'!BE75</f>
        <v>0</v>
      </c>
      <c r="BG73" s="584">
        <f>'Marks Entry'!BF75</f>
        <v>0</v>
      </c>
      <c r="BH73" s="584">
        <f>'Marks Entry'!BG75</f>
        <v>0</v>
      </c>
      <c r="BI73" s="586">
        <f>'Marks Entry'!BH75</f>
        <v>0</v>
      </c>
      <c r="BJ73" s="587">
        <f>'Marks Entry'!BI75</f>
        <v>0</v>
      </c>
      <c r="BK73" s="584">
        <f>'Marks Entry'!BJ75</f>
        <v>0</v>
      </c>
      <c r="BL73" s="584">
        <f>'Marks Entry'!BK75</f>
        <v>0</v>
      </c>
      <c r="BM73" s="587">
        <f>'Marks Entry'!BL75</f>
        <v>0</v>
      </c>
      <c r="BN73" s="588">
        <f t="shared" si="30"/>
        <v>0</v>
      </c>
      <c r="BO73" s="584">
        <f>'Marks Entry'!BM75</f>
        <v>0</v>
      </c>
      <c r="BP73" s="584">
        <f>'Marks Entry'!BN75</f>
        <v>0</v>
      </c>
      <c r="BQ73" s="587">
        <f>'Marks Entry'!BO75</f>
        <v>0</v>
      </c>
      <c r="BR73" s="593">
        <f>'Marks Entry'!BP75</f>
        <v>0</v>
      </c>
      <c r="BS73" s="589">
        <f>'Marks Entry'!BQ75</f>
        <v>0</v>
      </c>
      <c r="BT73" s="589" t="str">
        <f>'Marks Entry'!BR75</f>
        <v>E</v>
      </c>
      <c r="BU73" s="590" t="str">
        <f>'Marks Entry'!BS75</f>
        <v>E</v>
      </c>
      <c r="BV73" s="583">
        <f>'Marks Entry'!BT75</f>
        <v>0</v>
      </c>
      <c r="BW73" s="584">
        <f>'Marks Entry'!BU75</f>
        <v>0</v>
      </c>
      <c r="BX73" s="585">
        <f>'Marks Entry'!BV75</f>
        <v>0</v>
      </c>
      <c r="BY73" s="584">
        <f>'Marks Entry'!BW75</f>
        <v>0</v>
      </c>
      <c r="BZ73" s="584">
        <f>'Marks Entry'!BX75</f>
        <v>0</v>
      </c>
      <c r="CA73" s="586">
        <f>'Marks Entry'!BY75</f>
        <v>0</v>
      </c>
      <c r="CB73" s="584">
        <f>'Marks Entry'!BZ75</f>
        <v>0</v>
      </c>
      <c r="CC73" s="584">
        <f>'Marks Entry'!CA75</f>
        <v>0</v>
      </c>
      <c r="CD73" s="586">
        <f>'Marks Entry'!CB75</f>
        <v>0</v>
      </c>
      <c r="CE73" s="587">
        <f>'Marks Entry'!CC75</f>
        <v>0</v>
      </c>
      <c r="CF73" s="584">
        <f>'Marks Entry'!CD75</f>
        <v>0</v>
      </c>
      <c r="CG73" s="584">
        <f>'Marks Entry'!CE75</f>
        <v>0</v>
      </c>
      <c r="CH73" s="587">
        <f>'Marks Entry'!CF75</f>
        <v>0</v>
      </c>
      <c r="CI73" s="588">
        <f t="shared" si="31"/>
        <v>0</v>
      </c>
      <c r="CJ73" s="584">
        <f>'Marks Entry'!CG75</f>
        <v>0</v>
      </c>
      <c r="CK73" s="584">
        <f>'Marks Entry'!CH75</f>
        <v>0</v>
      </c>
      <c r="CL73" s="587">
        <f>'Marks Entry'!CI75</f>
        <v>0</v>
      </c>
      <c r="CM73" s="593">
        <f>'Marks Entry'!CJ75</f>
        <v>0</v>
      </c>
      <c r="CN73" s="589">
        <f>'Marks Entry'!CK75</f>
        <v>0</v>
      </c>
      <c r="CO73" s="589" t="str">
        <f>'Marks Entry'!CL75</f>
        <v>E</v>
      </c>
      <c r="CP73" s="590" t="str">
        <f>'Marks Entry'!CM75</f>
        <v>E</v>
      </c>
      <c r="CQ73" s="583">
        <f>'Marks Entry'!CN75</f>
        <v>0</v>
      </c>
      <c r="CR73" s="584">
        <f>'Marks Entry'!CO75</f>
        <v>0</v>
      </c>
      <c r="CS73" s="585">
        <f>'Marks Entry'!CP75</f>
        <v>0</v>
      </c>
      <c r="CT73" s="584">
        <f>'Marks Entry'!CQ75</f>
        <v>0</v>
      </c>
      <c r="CU73" s="584">
        <f>'Marks Entry'!CR75</f>
        <v>0</v>
      </c>
      <c r="CV73" s="586">
        <f>'Marks Entry'!CS75</f>
        <v>0</v>
      </c>
      <c r="CW73" s="584">
        <f>'Marks Entry'!CT75</f>
        <v>0</v>
      </c>
      <c r="CX73" s="584">
        <f>'Marks Entry'!CU75</f>
        <v>0</v>
      </c>
      <c r="CY73" s="586">
        <f>'Marks Entry'!CV75</f>
        <v>0</v>
      </c>
      <c r="CZ73" s="587">
        <f>'Marks Entry'!CW75</f>
        <v>0</v>
      </c>
      <c r="DA73" s="584">
        <f>'Marks Entry'!CX75</f>
        <v>0</v>
      </c>
      <c r="DB73" s="584">
        <f>'Marks Entry'!CY75</f>
        <v>0</v>
      </c>
      <c r="DC73" s="587">
        <f>'Marks Entry'!CZ75</f>
        <v>0</v>
      </c>
      <c r="DD73" s="588">
        <f t="shared" si="32"/>
        <v>0</v>
      </c>
      <c r="DE73" s="584">
        <f>'Marks Entry'!DA75</f>
        <v>0</v>
      </c>
      <c r="DF73" s="584">
        <f>'Marks Entry'!DB75</f>
        <v>0</v>
      </c>
      <c r="DG73" s="587">
        <f>'Marks Entry'!DC75</f>
        <v>0</v>
      </c>
      <c r="DH73" s="593">
        <f>'Marks Entry'!DD75</f>
        <v>0</v>
      </c>
      <c r="DI73" s="589">
        <f>'Marks Entry'!DE75</f>
        <v>0</v>
      </c>
      <c r="DJ73" s="589" t="str">
        <f>'Marks Entry'!DF75</f>
        <v>E</v>
      </c>
      <c r="DK73" s="590" t="str">
        <f>'Marks Entry'!DG75</f>
        <v>E</v>
      </c>
      <c r="DL73" s="583">
        <f>'Marks Entry'!DH75</f>
        <v>0</v>
      </c>
      <c r="DM73" s="584">
        <f>'Marks Entry'!DI75</f>
        <v>0</v>
      </c>
      <c r="DN73" s="585">
        <f>'Marks Entry'!DJ75</f>
        <v>0</v>
      </c>
      <c r="DO73" s="584">
        <f>'Marks Entry'!DK75</f>
        <v>0</v>
      </c>
      <c r="DP73" s="584">
        <f>'Marks Entry'!DL75</f>
        <v>0</v>
      </c>
      <c r="DQ73" s="586">
        <f>'Marks Entry'!DM75</f>
        <v>0</v>
      </c>
      <c r="DR73" s="584">
        <f>'Marks Entry'!DN75</f>
        <v>0</v>
      </c>
      <c r="DS73" s="584">
        <f>'Marks Entry'!DO75</f>
        <v>0</v>
      </c>
      <c r="DT73" s="586">
        <f>'Marks Entry'!DP75</f>
        <v>0</v>
      </c>
      <c r="DU73" s="587">
        <f>'Marks Entry'!DQ75</f>
        <v>0</v>
      </c>
      <c r="DV73" s="584">
        <f>'Marks Entry'!DR75</f>
        <v>0</v>
      </c>
      <c r="DW73" s="584">
        <f>'Marks Entry'!DS75</f>
        <v>0</v>
      </c>
      <c r="DX73" s="587">
        <f>'Marks Entry'!DT75</f>
        <v>0</v>
      </c>
      <c r="DY73" s="588">
        <f t="shared" si="33"/>
        <v>0</v>
      </c>
      <c r="DZ73" s="584">
        <f>'Marks Entry'!DU75</f>
        <v>0</v>
      </c>
      <c r="EA73" s="584">
        <f>'Marks Entry'!DV75</f>
        <v>0</v>
      </c>
      <c r="EB73" s="587">
        <f>'Marks Entry'!DW75</f>
        <v>0</v>
      </c>
      <c r="EC73" s="593">
        <f>'Marks Entry'!DX75</f>
        <v>0</v>
      </c>
      <c r="ED73" s="589">
        <f>'Marks Entry'!DY75</f>
        <v>0</v>
      </c>
      <c r="EE73" s="589" t="str">
        <f>'Marks Entry'!DZ75</f>
        <v>E</v>
      </c>
      <c r="EF73" s="590" t="str">
        <f>'Marks Entry'!EA75</f>
        <v>E</v>
      </c>
      <c r="EG73" s="583">
        <f>'Marks Entry'!EB75</f>
        <v>0</v>
      </c>
      <c r="EH73" s="584">
        <f>'Marks Entry'!EC75</f>
        <v>0</v>
      </c>
      <c r="EI73" s="584">
        <f>'Marks Entry'!ED75</f>
        <v>0</v>
      </c>
      <c r="EJ73" s="584">
        <f>'Marks Entry'!EE75</f>
        <v>0</v>
      </c>
      <c r="EK73" s="584">
        <f>'Marks Entry'!EF75</f>
        <v>0</v>
      </c>
      <c r="EL73" s="591">
        <f>'Marks Entry'!EG75</f>
        <v>0</v>
      </c>
      <c r="EM73" s="592" t="str">
        <f>'Marks Entry'!EJ75</f>
        <v>E</v>
      </c>
      <c r="EN73" s="583">
        <f>'Marks Entry'!EK75</f>
        <v>0</v>
      </c>
      <c r="EO73" s="584">
        <f>'Marks Entry'!EL75</f>
        <v>0</v>
      </c>
      <c r="EP73" s="584">
        <f>'Marks Entry'!EM75</f>
        <v>0</v>
      </c>
      <c r="EQ73" s="584">
        <f>'Marks Entry'!EN75</f>
        <v>0</v>
      </c>
      <c r="ER73" s="584">
        <f>'Marks Entry'!EO75</f>
        <v>0</v>
      </c>
      <c r="ES73" s="587">
        <f>'Marks Entry'!EP75</f>
        <v>0</v>
      </c>
      <c r="ET73" s="592" t="str">
        <f>'Marks Entry'!ES75</f>
        <v>E</v>
      </c>
      <c r="EU73" s="583">
        <f>'Marks Entry'!ET75</f>
        <v>0</v>
      </c>
      <c r="EV73" s="584">
        <f>'Marks Entry'!EU75</f>
        <v>0</v>
      </c>
      <c r="EW73" s="584">
        <f>'Marks Entry'!EV75</f>
        <v>0</v>
      </c>
      <c r="EX73" s="584">
        <f>'Marks Entry'!EW75</f>
        <v>0</v>
      </c>
      <c r="EY73" s="584">
        <f>'Marks Entry'!EX75</f>
        <v>0</v>
      </c>
      <c r="EZ73" s="587">
        <f>'Marks Entry'!EY75</f>
        <v>0</v>
      </c>
      <c r="FA73" s="592" t="str">
        <f>'Marks Entry'!FB75</f>
        <v>E</v>
      </c>
      <c r="FB73" s="222">
        <f>'Marks Entry'!FC75</f>
        <v>0</v>
      </c>
      <c r="FC73" s="223">
        <f>'Marks Entry'!FD75</f>
        <v>0</v>
      </c>
      <c r="FD73" s="224" t="str">
        <f>'Marks Entry'!FE75</f>
        <v/>
      </c>
      <c r="FE73" s="222">
        <f>'Marks Entry'!FF75</f>
        <v>1200</v>
      </c>
      <c r="FF73" s="223">
        <f>'Marks Entry'!FG75</f>
        <v>0</v>
      </c>
      <c r="FG73" s="225">
        <f>'Marks Entry'!FH75</f>
        <v>0</v>
      </c>
      <c r="FH73" s="223" t="str">
        <f>IF(OR('Marks Entry'!FI75="First",'Marks Entry'!FI75="Second",'Marks Entry'!FI75="Third"),'Marks Entry'!FI75,"")</f>
        <v/>
      </c>
      <c r="FI73" s="223" t="str">
        <f>'Marks Entry'!FJ75</f>
        <v/>
      </c>
      <c r="FJ73" s="540" t="str">
        <f>'Marks Entry'!FK75</f>
        <v>PROMOTED</v>
      </c>
      <c r="FK73" s="113" t="str">
        <f>'Marks Entry'!FL75</f>
        <v/>
      </c>
      <c r="FL73" s="115" t="str">
        <f>'Marks Entry'!FM75</f>
        <v/>
      </c>
      <c r="FM73" s="116" t="str">
        <f>'Marks Entry'!FO75</f>
        <v>E</v>
      </c>
      <c r="FN73" s="1426"/>
      <c r="FO73" s="563">
        <f t="shared" si="34"/>
        <v>0</v>
      </c>
      <c r="FP73" s="673">
        <f t="shared" si="35"/>
        <v>0</v>
      </c>
      <c r="FQ73" s="673">
        <f t="shared" si="36"/>
        <v>0</v>
      </c>
      <c r="FR73" s="668"/>
      <c r="FS73" s="570">
        <f t="shared" si="37"/>
        <v>0</v>
      </c>
      <c r="FT73" s="681">
        <f t="shared" si="38"/>
        <v>0</v>
      </c>
      <c r="FU73" s="681">
        <f t="shared" si="39"/>
        <v>0</v>
      </c>
      <c r="FV73" s="682"/>
      <c r="FW73" s="563">
        <f t="shared" si="40"/>
        <v>0</v>
      </c>
      <c r="FX73" s="673">
        <f t="shared" si="41"/>
        <v>0</v>
      </c>
      <c r="FY73" s="673">
        <f t="shared" si="42"/>
        <v>0</v>
      </c>
      <c r="FZ73" s="668"/>
      <c r="GA73" s="570">
        <f t="shared" si="43"/>
        <v>0</v>
      </c>
      <c r="GB73" s="681">
        <f t="shared" si="44"/>
        <v>0</v>
      </c>
      <c r="GC73" s="681">
        <f t="shared" si="45"/>
        <v>0</v>
      </c>
      <c r="GD73" s="682"/>
      <c r="GE73" s="563">
        <f t="shared" si="46"/>
        <v>0</v>
      </c>
      <c r="GF73" s="673">
        <f t="shared" si="47"/>
        <v>0</v>
      </c>
      <c r="GG73" s="673">
        <f t="shared" si="48"/>
        <v>0</v>
      </c>
      <c r="GH73" s="668"/>
      <c r="GI73" s="570">
        <f t="shared" si="49"/>
        <v>0</v>
      </c>
      <c r="GJ73" s="681">
        <f t="shared" si="50"/>
        <v>0</v>
      </c>
      <c r="GK73" s="681">
        <f t="shared" si="51"/>
        <v>0</v>
      </c>
      <c r="GL73" s="682"/>
      <c r="GM73" s="563">
        <f t="shared" si="52"/>
        <v>0</v>
      </c>
      <c r="GN73" s="564" t="str">
        <f t="shared" si="52"/>
        <v>E</v>
      </c>
      <c r="GO73" s="570">
        <f t="shared" si="53"/>
        <v>0</v>
      </c>
      <c r="GP73" s="571" t="str">
        <f t="shared" si="53"/>
        <v>E</v>
      </c>
      <c r="GQ73" s="563">
        <f t="shared" si="54"/>
        <v>0</v>
      </c>
      <c r="GR73" s="572" t="str">
        <f t="shared" si="54"/>
        <v>E</v>
      </c>
      <c r="GS73" s="1426"/>
    </row>
    <row r="74" spans="1:201" s="117" customFormat="1" ht="17.25" customHeight="1">
      <c r="A74" s="1427"/>
      <c r="B74" s="112">
        <f t="shared" si="55"/>
        <v>68</v>
      </c>
      <c r="C74" s="113">
        <f>'Marks Entry'!D76</f>
        <v>0</v>
      </c>
      <c r="D74" s="113">
        <f>'Marks Entry'!E76</f>
        <v>0</v>
      </c>
      <c r="E74" s="113">
        <f>'Marks Entry'!F76</f>
        <v>0</v>
      </c>
      <c r="F74" s="113">
        <f>'Marks Entry'!G76</f>
        <v>968</v>
      </c>
      <c r="G74" s="113">
        <f>'Marks Entry'!H76</f>
        <v>0</v>
      </c>
      <c r="H74" s="113">
        <f>'Marks Entry'!I76</f>
        <v>0</v>
      </c>
      <c r="I74" s="113">
        <f>'Marks Entry'!J76</f>
        <v>0</v>
      </c>
      <c r="J74" s="114">
        <f>'Marks Entry'!K76</f>
        <v>0</v>
      </c>
      <c r="K74" s="583">
        <f>'Marks Entry'!L76</f>
        <v>0</v>
      </c>
      <c r="L74" s="584">
        <f>'Marks Entry'!M76</f>
        <v>0</v>
      </c>
      <c r="M74" s="585">
        <f>'Marks Entry'!N76</f>
        <v>0</v>
      </c>
      <c r="N74" s="584">
        <f>'Marks Entry'!O76</f>
        <v>0</v>
      </c>
      <c r="O74" s="584">
        <f>'Marks Entry'!P76</f>
        <v>0</v>
      </c>
      <c r="P74" s="586">
        <f>'Marks Entry'!Q76</f>
        <v>0</v>
      </c>
      <c r="Q74" s="584">
        <f>'Marks Entry'!R76</f>
        <v>0</v>
      </c>
      <c r="R74" s="584">
        <f>'Marks Entry'!S76</f>
        <v>0</v>
      </c>
      <c r="S74" s="586">
        <f>'Marks Entry'!T76</f>
        <v>0</v>
      </c>
      <c r="T74" s="587">
        <f>'Marks Entry'!U76</f>
        <v>0</v>
      </c>
      <c r="U74" s="584">
        <f>'Marks Entry'!V76</f>
        <v>0</v>
      </c>
      <c r="V74" s="584">
        <f>'Marks Entry'!W76</f>
        <v>0</v>
      </c>
      <c r="W74" s="587">
        <f>'Marks Entry'!X76</f>
        <v>0</v>
      </c>
      <c r="X74" s="588">
        <f t="shared" si="28"/>
        <v>0</v>
      </c>
      <c r="Y74" s="584">
        <f>'Marks Entry'!Y76</f>
        <v>0</v>
      </c>
      <c r="Z74" s="584">
        <f>'Marks Entry'!Z76</f>
        <v>0</v>
      </c>
      <c r="AA74" s="587">
        <f>'Marks Entry'!AA76</f>
        <v>0</v>
      </c>
      <c r="AB74" s="593">
        <f>'Marks Entry'!AB76</f>
        <v>0</v>
      </c>
      <c r="AC74" s="589">
        <f>'Marks Entry'!AC76</f>
        <v>0</v>
      </c>
      <c r="AD74" s="589" t="str">
        <f>'Marks Entry'!AD76</f>
        <v>E</v>
      </c>
      <c r="AE74" s="590" t="str">
        <f>'Marks Entry'!AE76</f>
        <v>E</v>
      </c>
      <c r="AF74" s="583">
        <f>'Marks Entry'!AF76</f>
        <v>0</v>
      </c>
      <c r="AG74" s="584">
        <f>'Marks Entry'!AG76</f>
        <v>0</v>
      </c>
      <c r="AH74" s="585">
        <f>'Marks Entry'!AH76</f>
        <v>0</v>
      </c>
      <c r="AI74" s="584">
        <f>'Marks Entry'!AI76</f>
        <v>0</v>
      </c>
      <c r="AJ74" s="584">
        <f>'Marks Entry'!AJ76</f>
        <v>0</v>
      </c>
      <c r="AK74" s="586">
        <f>'Marks Entry'!AK76</f>
        <v>0</v>
      </c>
      <c r="AL74" s="584">
        <f>'Marks Entry'!AL76</f>
        <v>0</v>
      </c>
      <c r="AM74" s="584">
        <f>'Marks Entry'!AM76</f>
        <v>0</v>
      </c>
      <c r="AN74" s="586">
        <f>'Marks Entry'!AN76</f>
        <v>0</v>
      </c>
      <c r="AO74" s="587">
        <f>'Marks Entry'!AO76</f>
        <v>0</v>
      </c>
      <c r="AP74" s="584">
        <f>'Marks Entry'!AP76</f>
        <v>0</v>
      </c>
      <c r="AQ74" s="584">
        <f>'Marks Entry'!AQ76</f>
        <v>0</v>
      </c>
      <c r="AR74" s="587">
        <f>'Marks Entry'!AR76</f>
        <v>0</v>
      </c>
      <c r="AS74" s="588">
        <f t="shared" si="29"/>
        <v>0</v>
      </c>
      <c r="AT74" s="584">
        <f>'Marks Entry'!AS76</f>
        <v>0</v>
      </c>
      <c r="AU74" s="584">
        <f>'Marks Entry'!AT76</f>
        <v>0</v>
      </c>
      <c r="AV74" s="587">
        <f>'Marks Entry'!AU76</f>
        <v>0</v>
      </c>
      <c r="AW74" s="593">
        <f>'Marks Entry'!AV76</f>
        <v>0</v>
      </c>
      <c r="AX74" s="589">
        <f>'Marks Entry'!AW76</f>
        <v>0</v>
      </c>
      <c r="AY74" s="589" t="str">
        <f>'Marks Entry'!AX76</f>
        <v>E</v>
      </c>
      <c r="AZ74" s="590" t="str">
        <f>'Marks Entry'!AY76</f>
        <v>E</v>
      </c>
      <c r="BA74" s="583">
        <f>'Marks Entry'!AZ76</f>
        <v>0</v>
      </c>
      <c r="BB74" s="584">
        <f>'Marks Entry'!BA76</f>
        <v>0</v>
      </c>
      <c r="BC74" s="585">
        <f>'Marks Entry'!BB76</f>
        <v>0</v>
      </c>
      <c r="BD74" s="584">
        <f>'Marks Entry'!BC76</f>
        <v>0</v>
      </c>
      <c r="BE74" s="584">
        <f>'Marks Entry'!BD76</f>
        <v>0</v>
      </c>
      <c r="BF74" s="586">
        <f>'Marks Entry'!BE76</f>
        <v>0</v>
      </c>
      <c r="BG74" s="584">
        <f>'Marks Entry'!BF76</f>
        <v>0</v>
      </c>
      <c r="BH74" s="584">
        <f>'Marks Entry'!BG76</f>
        <v>0</v>
      </c>
      <c r="BI74" s="586">
        <f>'Marks Entry'!BH76</f>
        <v>0</v>
      </c>
      <c r="BJ74" s="587">
        <f>'Marks Entry'!BI76</f>
        <v>0</v>
      </c>
      <c r="BK74" s="584">
        <f>'Marks Entry'!BJ76</f>
        <v>0</v>
      </c>
      <c r="BL74" s="584">
        <f>'Marks Entry'!BK76</f>
        <v>0</v>
      </c>
      <c r="BM74" s="587">
        <f>'Marks Entry'!BL76</f>
        <v>0</v>
      </c>
      <c r="BN74" s="588">
        <f t="shared" si="30"/>
        <v>0</v>
      </c>
      <c r="BO74" s="584">
        <f>'Marks Entry'!BM76</f>
        <v>0</v>
      </c>
      <c r="BP74" s="584">
        <f>'Marks Entry'!BN76</f>
        <v>0</v>
      </c>
      <c r="BQ74" s="587">
        <f>'Marks Entry'!BO76</f>
        <v>0</v>
      </c>
      <c r="BR74" s="593">
        <f>'Marks Entry'!BP76</f>
        <v>0</v>
      </c>
      <c r="BS74" s="589">
        <f>'Marks Entry'!BQ76</f>
        <v>0</v>
      </c>
      <c r="BT74" s="589" t="str">
        <f>'Marks Entry'!BR76</f>
        <v>E</v>
      </c>
      <c r="BU74" s="590" t="str">
        <f>'Marks Entry'!BS76</f>
        <v>E</v>
      </c>
      <c r="BV74" s="583">
        <f>'Marks Entry'!BT76</f>
        <v>0</v>
      </c>
      <c r="BW74" s="584">
        <f>'Marks Entry'!BU76</f>
        <v>0</v>
      </c>
      <c r="BX74" s="585">
        <f>'Marks Entry'!BV76</f>
        <v>0</v>
      </c>
      <c r="BY74" s="584">
        <f>'Marks Entry'!BW76</f>
        <v>0</v>
      </c>
      <c r="BZ74" s="584">
        <f>'Marks Entry'!BX76</f>
        <v>0</v>
      </c>
      <c r="CA74" s="586">
        <f>'Marks Entry'!BY76</f>
        <v>0</v>
      </c>
      <c r="CB74" s="584">
        <f>'Marks Entry'!BZ76</f>
        <v>0</v>
      </c>
      <c r="CC74" s="584">
        <f>'Marks Entry'!CA76</f>
        <v>0</v>
      </c>
      <c r="CD74" s="586">
        <f>'Marks Entry'!CB76</f>
        <v>0</v>
      </c>
      <c r="CE74" s="587">
        <f>'Marks Entry'!CC76</f>
        <v>0</v>
      </c>
      <c r="CF74" s="584">
        <f>'Marks Entry'!CD76</f>
        <v>0</v>
      </c>
      <c r="CG74" s="584">
        <f>'Marks Entry'!CE76</f>
        <v>0</v>
      </c>
      <c r="CH74" s="587">
        <f>'Marks Entry'!CF76</f>
        <v>0</v>
      </c>
      <c r="CI74" s="588">
        <f t="shared" si="31"/>
        <v>0</v>
      </c>
      <c r="CJ74" s="584">
        <f>'Marks Entry'!CG76</f>
        <v>0</v>
      </c>
      <c r="CK74" s="584">
        <f>'Marks Entry'!CH76</f>
        <v>0</v>
      </c>
      <c r="CL74" s="587">
        <f>'Marks Entry'!CI76</f>
        <v>0</v>
      </c>
      <c r="CM74" s="593">
        <f>'Marks Entry'!CJ76</f>
        <v>0</v>
      </c>
      <c r="CN74" s="589">
        <f>'Marks Entry'!CK76</f>
        <v>0</v>
      </c>
      <c r="CO74" s="589" t="str">
        <f>'Marks Entry'!CL76</f>
        <v>E</v>
      </c>
      <c r="CP74" s="590" t="str">
        <f>'Marks Entry'!CM76</f>
        <v>E</v>
      </c>
      <c r="CQ74" s="583">
        <f>'Marks Entry'!CN76</f>
        <v>0</v>
      </c>
      <c r="CR74" s="584">
        <f>'Marks Entry'!CO76</f>
        <v>0</v>
      </c>
      <c r="CS74" s="585">
        <f>'Marks Entry'!CP76</f>
        <v>0</v>
      </c>
      <c r="CT74" s="584">
        <f>'Marks Entry'!CQ76</f>
        <v>0</v>
      </c>
      <c r="CU74" s="584">
        <f>'Marks Entry'!CR76</f>
        <v>0</v>
      </c>
      <c r="CV74" s="586">
        <f>'Marks Entry'!CS76</f>
        <v>0</v>
      </c>
      <c r="CW74" s="584">
        <f>'Marks Entry'!CT76</f>
        <v>0</v>
      </c>
      <c r="CX74" s="584">
        <f>'Marks Entry'!CU76</f>
        <v>0</v>
      </c>
      <c r="CY74" s="586">
        <f>'Marks Entry'!CV76</f>
        <v>0</v>
      </c>
      <c r="CZ74" s="587">
        <f>'Marks Entry'!CW76</f>
        <v>0</v>
      </c>
      <c r="DA74" s="584">
        <f>'Marks Entry'!CX76</f>
        <v>0</v>
      </c>
      <c r="DB74" s="584">
        <f>'Marks Entry'!CY76</f>
        <v>0</v>
      </c>
      <c r="DC74" s="587">
        <f>'Marks Entry'!CZ76</f>
        <v>0</v>
      </c>
      <c r="DD74" s="588">
        <f t="shared" si="32"/>
        <v>0</v>
      </c>
      <c r="DE74" s="584">
        <f>'Marks Entry'!DA76</f>
        <v>0</v>
      </c>
      <c r="DF74" s="584">
        <f>'Marks Entry'!DB76</f>
        <v>0</v>
      </c>
      <c r="DG74" s="587">
        <f>'Marks Entry'!DC76</f>
        <v>0</v>
      </c>
      <c r="DH74" s="593">
        <f>'Marks Entry'!DD76</f>
        <v>0</v>
      </c>
      <c r="DI74" s="589">
        <f>'Marks Entry'!DE76</f>
        <v>0</v>
      </c>
      <c r="DJ74" s="589" t="str">
        <f>'Marks Entry'!DF76</f>
        <v>E</v>
      </c>
      <c r="DK74" s="590" t="str">
        <f>'Marks Entry'!DG76</f>
        <v>E</v>
      </c>
      <c r="DL74" s="583">
        <f>'Marks Entry'!DH76</f>
        <v>0</v>
      </c>
      <c r="DM74" s="584">
        <f>'Marks Entry'!DI76</f>
        <v>0</v>
      </c>
      <c r="DN74" s="585">
        <f>'Marks Entry'!DJ76</f>
        <v>0</v>
      </c>
      <c r="DO74" s="584">
        <f>'Marks Entry'!DK76</f>
        <v>0</v>
      </c>
      <c r="DP74" s="584">
        <f>'Marks Entry'!DL76</f>
        <v>0</v>
      </c>
      <c r="DQ74" s="586">
        <f>'Marks Entry'!DM76</f>
        <v>0</v>
      </c>
      <c r="DR74" s="584">
        <f>'Marks Entry'!DN76</f>
        <v>0</v>
      </c>
      <c r="DS74" s="584">
        <f>'Marks Entry'!DO76</f>
        <v>0</v>
      </c>
      <c r="DT74" s="586">
        <f>'Marks Entry'!DP76</f>
        <v>0</v>
      </c>
      <c r="DU74" s="587">
        <f>'Marks Entry'!DQ76</f>
        <v>0</v>
      </c>
      <c r="DV74" s="584">
        <f>'Marks Entry'!DR76</f>
        <v>0</v>
      </c>
      <c r="DW74" s="584">
        <f>'Marks Entry'!DS76</f>
        <v>0</v>
      </c>
      <c r="DX74" s="587">
        <f>'Marks Entry'!DT76</f>
        <v>0</v>
      </c>
      <c r="DY74" s="588">
        <f t="shared" si="33"/>
        <v>0</v>
      </c>
      <c r="DZ74" s="584">
        <f>'Marks Entry'!DU76</f>
        <v>0</v>
      </c>
      <c r="EA74" s="584">
        <f>'Marks Entry'!DV76</f>
        <v>0</v>
      </c>
      <c r="EB74" s="587">
        <f>'Marks Entry'!DW76</f>
        <v>0</v>
      </c>
      <c r="EC74" s="593">
        <f>'Marks Entry'!DX76</f>
        <v>0</v>
      </c>
      <c r="ED74" s="589">
        <f>'Marks Entry'!DY76</f>
        <v>0</v>
      </c>
      <c r="EE74" s="589" t="str">
        <f>'Marks Entry'!DZ76</f>
        <v>E</v>
      </c>
      <c r="EF74" s="590" t="str">
        <f>'Marks Entry'!EA76</f>
        <v>E</v>
      </c>
      <c r="EG74" s="583">
        <f>'Marks Entry'!EB76</f>
        <v>0</v>
      </c>
      <c r="EH74" s="584">
        <f>'Marks Entry'!EC76</f>
        <v>0</v>
      </c>
      <c r="EI74" s="584">
        <f>'Marks Entry'!ED76</f>
        <v>0</v>
      </c>
      <c r="EJ74" s="584">
        <f>'Marks Entry'!EE76</f>
        <v>0</v>
      </c>
      <c r="EK74" s="584">
        <f>'Marks Entry'!EF76</f>
        <v>0</v>
      </c>
      <c r="EL74" s="591">
        <f>'Marks Entry'!EG76</f>
        <v>0</v>
      </c>
      <c r="EM74" s="592" t="str">
        <f>'Marks Entry'!EJ76</f>
        <v>E</v>
      </c>
      <c r="EN74" s="583">
        <f>'Marks Entry'!EK76</f>
        <v>0</v>
      </c>
      <c r="EO74" s="584">
        <f>'Marks Entry'!EL76</f>
        <v>0</v>
      </c>
      <c r="EP74" s="584">
        <f>'Marks Entry'!EM76</f>
        <v>0</v>
      </c>
      <c r="EQ74" s="584">
        <f>'Marks Entry'!EN76</f>
        <v>0</v>
      </c>
      <c r="ER74" s="584">
        <f>'Marks Entry'!EO76</f>
        <v>0</v>
      </c>
      <c r="ES74" s="587">
        <f>'Marks Entry'!EP76</f>
        <v>0</v>
      </c>
      <c r="ET74" s="592" t="str">
        <f>'Marks Entry'!ES76</f>
        <v>E</v>
      </c>
      <c r="EU74" s="583">
        <f>'Marks Entry'!ET76</f>
        <v>0</v>
      </c>
      <c r="EV74" s="584">
        <f>'Marks Entry'!EU76</f>
        <v>0</v>
      </c>
      <c r="EW74" s="584">
        <f>'Marks Entry'!EV76</f>
        <v>0</v>
      </c>
      <c r="EX74" s="584">
        <f>'Marks Entry'!EW76</f>
        <v>0</v>
      </c>
      <c r="EY74" s="584">
        <f>'Marks Entry'!EX76</f>
        <v>0</v>
      </c>
      <c r="EZ74" s="587">
        <f>'Marks Entry'!EY76</f>
        <v>0</v>
      </c>
      <c r="FA74" s="592" t="str">
        <f>'Marks Entry'!FB76</f>
        <v>E</v>
      </c>
      <c r="FB74" s="222">
        <f>'Marks Entry'!FC76</f>
        <v>0</v>
      </c>
      <c r="FC74" s="223">
        <f>'Marks Entry'!FD76</f>
        <v>0</v>
      </c>
      <c r="FD74" s="224" t="str">
        <f>'Marks Entry'!FE76</f>
        <v/>
      </c>
      <c r="FE74" s="222">
        <f>'Marks Entry'!FF76</f>
        <v>1200</v>
      </c>
      <c r="FF74" s="223">
        <f>'Marks Entry'!FG76</f>
        <v>0</v>
      </c>
      <c r="FG74" s="225">
        <f>'Marks Entry'!FH76</f>
        <v>0</v>
      </c>
      <c r="FH74" s="223" t="str">
        <f>IF(OR('Marks Entry'!FI76="First",'Marks Entry'!FI76="Second",'Marks Entry'!FI76="Third"),'Marks Entry'!FI76,"")</f>
        <v/>
      </c>
      <c r="FI74" s="223" t="str">
        <f>'Marks Entry'!FJ76</f>
        <v/>
      </c>
      <c r="FJ74" s="540" t="str">
        <f>'Marks Entry'!FK76</f>
        <v>PROMOTED</v>
      </c>
      <c r="FK74" s="113" t="str">
        <f>'Marks Entry'!FL76</f>
        <v/>
      </c>
      <c r="FL74" s="115" t="str">
        <f>'Marks Entry'!FM76</f>
        <v/>
      </c>
      <c r="FM74" s="116" t="str">
        <f>'Marks Entry'!FO76</f>
        <v>E</v>
      </c>
      <c r="FN74" s="1426"/>
      <c r="FO74" s="563">
        <f t="shared" si="34"/>
        <v>0</v>
      </c>
      <c r="FP74" s="673">
        <f t="shared" si="35"/>
        <v>0</v>
      </c>
      <c r="FQ74" s="673">
        <f t="shared" si="36"/>
        <v>0</v>
      </c>
      <c r="FR74" s="668"/>
      <c r="FS74" s="570">
        <f t="shared" si="37"/>
        <v>0</v>
      </c>
      <c r="FT74" s="681">
        <f t="shared" si="38"/>
        <v>0</v>
      </c>
      <c r="FU74" s="681">
        <f t="shared" si="39"/>
        <v>0</v>
      </c>
      <c r="FV74" s="682"/>
      <c r="FW74" s="563">
        <f t="shared" si="40"/>
        <v>0</v>
      </c>
      <c r="FX74" s="673">
        <f t="shared" si="41"/>
        <v>0</v>
      </c>
      <c r="FY74" s="673">
        <f t="shared" si="42"/>
        <v>0</v>
      </c>
      <c r="FZ74" s="668"/>
      <c r="GA74" s="570">
        <f t="shared" si="43"/>
        <v>0</v>
      </c>
      <c r="GB74" s="681">
        <f t="shared" si="44"/>
        <v>0</v>
      </c>
      <c r="GC74" s="681">
        <f t="shared" si="45"/>
        <v>0</v>
      </c>
      <c r="GD74" s="682"/>
      <c r="GE74" s="563">
        <f t="shared" si="46"/>
        <v>0</v>
      </c>
      <c r="GF74" s="673">
        <f t="shared" si="47"/>
        <v>0</v>
      </c>
      <c r="GG74" s="673">
        <f t="shared" si="48"/>
        <v>0</v>
      </c>
      <c r="GH74" s="668"/>
      <c r="GI74" s="570">
        <f t="shared" si="49"/>
        <v>0</v>
      </c>
      <c r="GJ74" s="681">
        <f t="shared" si="50"/>
        <v>0</v>
      </c>
      <c r="GK74" s="681">
        <f t="shared" si="51"/>
        <v>0</v>
      </c>
      <c r="GL74" s="682"/>
      <c r="GM74" s="563">
        <f t="shared" si="52"/>
        <v>0</v>
      </c>
      <c r="GN74" s="564" t="str">
        <f t="shared" si="52"/>
        <v>E</v>
      </c>
      <c r="GO74" s="570">
        <f t="shared" si="53"/>
        <v>0</v>
      </c>
      <c r="GP74" s="571" t="str">
        <f t="shared" si="53"/>
        <v>E</v>
      </c>
      <c r="GQ74" s="563">
        <f t="shared" si="54"/>
        <v>0</v>
      </c>
      <c r="GR74" s="572" t="str">
        <f t="shared" si="54"/>
        <v>E</v>
      </c>
      <c r="GS74" s="1426"/>
    </row>
    <row r="75" spans="1:201" s="117" customFormat="1" ht="17.25" customHeight="1">
      <c r="A75" s="1427"/>
      <c r="B75" s="112">
        <f t="shared" si="55"/>
        <v>69</v>
      </c>
      <c r="C75" s="113">
        <f>'Marks Entry'!D77</f>
        <v>0</v>
      </c>
      <c r="D75" s="113">
        <f>'Marks Entry'!E77</f>
        <v>0</v>
      </c>
      <c r="E75" s="113">
        <f>'Marks Entry'!F77</f>
        <v>0</v>
      </c>
      <c r="F75" s="113">
        <f>'Marks Entry'!G77</f>
        <v>969</v>
      </c>
      <c r="G75" s="113">
        <f>'Marks Entry'!H77</f>
        <v>0</v>
      </c>
      <c r="H75" s="113">
        <f>'Marks Entry'!I77</f>
        <v>0</v>
      </c>
      <c r="I75" s="113">
        <f>'Marks Entry'!J77</f>
        <v>0</v>
      </c>
      <c r="J75" s="114">
        <f>'Marks Entry'!K77</f>
        <v>0</v>
      </c>
      <c r="K75" s="583">
        <f>'Marks Entry'!L77</f>
        <v>0</v>
      </c>
      <c r="L75" s="584">
        <f>'Marks Entry'!M77</f>
        <v>0</v>
      </c>
      <c r="M75" s="585">
        <f>'Marks Entry'!N77</f>
        <v>0</v>
      </c>
      <c r="N75" s="584">
        <f>'Marks Entry'!O77</f>
        <v>0</v>
      </c>
      <c r="O75" s="584">
        <f>'Marks Entry'!P77</f>
        <v>0</v>
      </c>
      <c r="P75" s="586">
        <f>'Marks Entry'!Q77</f>
        <v>0</v>
      </c>
      <c r="Q75" s="584">
        <f>'Marks Entry'!R77</f>
        <v>0</v>
      </c>
      <c r="R75" s="584">
        <f>'Marks Entry'!S77</f>
        <v>0</v>
      </c>
      <c r="S75" s="586">
        <f>'Marks Entry'!T77</f>
        <v>0</v>
      </c>
      <c r="T75" s="587">
        <f>'Marks Entry'!U77</f>
        <v>0</v>
      </c>
      <c r="U75" s="584">
        <f>'Marks Entry'!V77</f>
        <v>0</v>
      </c>
      <c r="V75" s="584">
        <f>'Marks Entry'!W77</f>
        <v>0</v>
      </c>
      <c r="W75" s="587">
        <f>'Marks Entry'!X77</f>
        <v>0</v>
      </c>
      <c r="X75" s="588">
        <f t="shared" si="28"/>
        <v>0</v>
      </c>
      <c r="Y75" s="584">
        <f>'Marks Entry'!Y77</f>
        <v>0</v>
      </c>
      <c r="Z75" s="584">
        <f>'Marks Entry'!Z77</f>
        <v>0</v>
      </c>
      <c r="AA75" s="587">
        <f>'Marks Entry'!AA77</f>
        <v>0</v>
      </c>
      <c r="AB75" s="593">
        <f>'Marks Entry'!AB77</f>
        <v>0</v>
      </c>
      <c r="AC75" s="589">
        <f>'Marks Entry'!AC77</f>
        <v>0</v>
      </c>
      <c r="AD75" s="589" t="str">
        <f>'Marks Entry'!AD77</f>
        <v>E</v>
      </c>
      <c r="AE75" s="590" t="str">
        <f>'Marks Entry'!AE77</f>
        <v>E</v>
      </c>
      <c r="AF75" s="583">
        <f>'Marks Entry'!AF77</f>
        <v>0</v>
      </c>
      <c r="AG75" s="584">
        <f>'Marks Entry'!AG77</f>
        <v>0</v>
      </c>
      <c r="AH75" s="585">
        <f>'Marks Entry'!AH77</f>
        <v>0</v>
      </c>
      <c r="AI75" s="584">
        <f>'Marks Entry'!AI77</f>
        <v>0</v>
      </c>
      <c r="AJ75" s="584">
        <f>'Marks Entry'!AJ77</f>
        <v>0</v>
      </c>
      <c r="AK75" s="586">
        <f>'Marks Entry'!AK77</f>
        <v>0</v>
      </c>
      <c r="AL75" s="584">
        <f>'Marks Entry'!AL77</f>
        <v>0</v>
      </c>
      <c r="AM75" s="584">
        <f>'Marks Entry'!AM77</f>
        <v>0</v>
      </c>
      <c r="AN75" s="586">
        <f>'Marks Entry'!AN77</f>
        <v>0</v>
      </c>
      <c r="AO75" s="587">
        <f>'Marks Entry'!AO77</f>
        <v>0</v>
      </c>
      <c r="AP75" s="584">
        <f>'Marks Entry'!AP77</f>
        <v>0</v>
      </c>
      <c r="AQ75" s="584">
        <f>'Marks Entry'!AQ77</f>
        <v>0</v>
      </c>
      <c r="AR75" s="587">
        <f>'Marks Entry'!AR77</f>
        <v>0</v>
      </c>
      <c r="AS75" s="588">
        <f t="shared" si="29"/>
        <v>0</v>
      </c>
      <c r="AT75" s="584">
        <f>'Marks Entry'!AS77</f>
        <v>0</v>
      </c>
      <c r="AU75" s="584">
        <f>'Marks Entry'!AT77</f>
        <v>0</v>
      </c>
      <c r="AV75" s="587">
        <f>'Marks Entry'!AU77</f>
        <v>0</v>
      </c>
      <c r="AW75" s="593">
        <f>'Marks Entry'!AV77</f>
        <v>0</v>
      </c>
      <c r="AX75" s="589">
        <f>'Marks Entry'!AW77</f>
        <v>0</v>
      </c>
      <c r="AY75" s="589" t="str">
        <f>'Marks Entry'!AX77</f>
        <v>E</v>
      </c>
      <c r="AZ75" s="590" t="str">
        <f>'Marks Entry'!AY77</f>
        <v>E</v>
      </c>
      <c r="BA75" s="583">
        <f>'Marks Entry'!AZ77</f>
        <v>0</v>
      </c>
      <c r="BB75" s="584">
        <f>'Marks Entry'!BA77</f>
        <v>0</v>
      </c>
      <c r="BC75" s="585">
        <f>'Marks Entry'!BB77</f>
        <v>0</v>
      </c>
      <c r="BD75" s="584">
        <f>'Marks Entry'!BC77</f>
        <v>0</v>
      </c>
      <c r="BE75" s="584">
        <f>'Marks Entry'!BD77</f>
        <v>0</v>
      </c>
      <c r="BF75" s="586">
        <f>'Marks Entry'!BE77</f>
        <v>0</v>
      </c>
      <c r="BG75" s="584">
        <f>'Marks Entry'!BF77</f>
        <v>0</v>
      </c>
      <c r="BH75" s="584">
        <f>'Marks Entry'!BG77</f>
        <v>0</v>
      </c>
      <c r="BI75" s="586">
        <f>'Marks Entry'!BH77</f>
        <v>0</v>
      </c>
      <c r="BJ75" s="587">
        <f>'Marks Entry'!BI77</f>
        <v>0</v>
      </c>
      <c r="BK75" s="584">
        <f>'Marks Entry'!BJ77</f>
        <v>0</v>
      </c>
      <c r="BL75" s="584">
        <f>'Marks Entry'!BK77</f>
        <v>0</v>
      </c>
      <c r="BM75" s="587">
        <f>'Marks Entry'!BL77</f>
        <v>0</v>
      </c>
      <c r="BN75" s="588">
        <f t="shared" si="30"/>
        <v>0</v>
      </c>
      <c r="BO75" s="584">
        <f>'Marks Entry'!BM77</f>
        <v>0</v>
      </c>
      <c r="BP75" s="584">
        <f>'Marks Entry'!BN77</f>
        <v>0</v>
      </c>
      <c r="BQ75" s="587">
        <f>'Marks Entry'!BO77</f>
        <v>0</v>
      </c>
      <c r="BR75" s="593">
        <f>'Marks Entry'!BP77</f>
        <v>0</v>
      </c>
      <c r="BS75" s="589">
        <f>'Marks Entry'!BQ77</f>
        <v>0</v>
      </c>
      <c r="BT75" s="589" t="str">
        <f>'Marks Entry'!BR77</f>
        <v>E</v>
      </c>
      <c r="BU75" s="590" t="str">
        <f>'Marks Entry'!BS77</f>
        <v>E</v>
      </c>
      <c r="BV75" s="583">
        <f>'Marks Entry'!BT77</f>
        <v>0</v>
      </c>
      <c r="BW75" s="584">
        <f>'Marks Entry'!BU77</f>
        <v>0</v>
      </c>
      <c r="BX75" s="585">
        <f>'Marks Entry'!BV77</f>
        <v>0</v>
      </c>
      <c r="BY75" s="584">
        <f>'Marks Entry'!BW77</f>
        <v>0</v>
      </c>
      <c r="BZ75" s="584">
        <f>'Marks Entry'!BX77</f>
        <v>0</v>
      </c>
      <c r="CA75" s="586">
        <f>'Marks Entry'!BY77</f>
        <v>0</v>
      </c>
      <c r="CB75" s="584">
        <f>'Marks Entry'!BZ77</f>
        <v>0</v>
      </c>
      <c r="CC75" s="584">
        <f>'Marks Entry'!CA77</f>
        <v>0</v>
      </c>
      <c r="CD75" s="586">
        <f>'Marks Entry'!CB77</f>
        <v>0</v>
      </c>
      <c r="CE75" s="587">
        <f>'Marks Entry'!CC77</f>
        <v>0</v>
      </c>
      <c r="CF75" s="584">
        <f>'Marks Entry'!CD77</f>
        <v>0</v>
      </c>
      <c r="CG75" s="584">
        <f>'Marks Entry'!CE77</f>
        <v>0</v>
      </c>
      <c r="CH75" s="587">
        <f>'Marks Entry'!CF77</f>
        <v>0</v>
      </c>
      <c r="CI75" s="588">
        <f t="shared" si="31"/>
        <v>0</v>
      </c>
      <c r="CJ75" s="584">
        <f>'Marks Entry'!CG77</f>
        <v>0</v>
      </c>
      <c r="CK75" s="584">
        <f>'Marks Entry'!CH77</f>
        <v>0</v>
      </c>
      <c r="CL75" s="587">
        <f>'Marks Entry'!CI77</f>
        <v>0</v>
      </c>
      <c r="CM75" s="593">
        <f>'Marks Entry'!CJ77</f>
        <v>0</v>
      </c>
      <c r="CN75" s="589">
        <f>'Marks Entry'!CK77</f>
        <v>0</v>
      </c>
      <c r="CO75" s="589" t="str">
        <f>'Marks Entry'!CL77</f>
        <v>E</v>
      </c>
      <c r="CP75" s="590" t="str">
        <f>'Marks Entry'!CM77</f>
        <v>E</v>
      </c>
      <c r="CQ75" s="583">
        <f>'Marks Entry'!CN77</f>
        <v>0</v>
      </c>
      <c r="CR75" s="584">
        <f>'Marks Entry'!CO77</f>
        <v>0</v>
      </c>
      <c r="CS75" s="585">
        <f>'Marks Entry'!CP77</f>
        <v>0</v>
      </c>
      <c r="CT75" s="584">
        <f>'Marks Entry'!CQ77</f>
        <v>0</v>
      </c>
      <c r="CU75" s="584">
        <f>'Marks Entry'!CR77</f>
        <v>0</v>
      </c>
      <c r="CV75" s="586">
        <f>'Marks Entry'!CS77</f>
        <v>0</v>
      </c>
      <c r="CW75" s="584">
        <f>'Marks Entry'!CT77</f>
        <v>0</v>
      </c>
      <c r="CX75" s="584">
        <f>'Marks Entry'!CU77</f>
        <v>0</v>
      </c>
      <c r="CY75" s="586">
        <f>'Marks Entry'!CV77</f>
        <v>0</v>
      </c>
      <c r="CZ75" s="587">
        <f>'Marks Entry'!CW77</f>
        <v>0</v>
      </c>
      <c r="DA75" s="584">
        <f>'Marks Entry'!CX77</f>
        <v>0</v>
      </c>
      <c r="DB75" s="584">
        <f>'Marks Entry'!CY77</f>
        <v>0</v>
      </c>
      <c r="DC75" s="587">
        <f>'Marks Entry'!CZ77</f>
        <v>0</v>
      </c>
      <c r="DD75" s="588">
        <f t="shared" si="32"/>
        <v>0</v>
      </c>
      <c r="DE75" s="584">
        <f>'Marks Entry'!DA77</f>
        <v>0</v>
      </c>
      <c r="DF75" s="584">
        <f>'Marks Entry'!DB77</f>
        <v>0</v>
      </c>
      <c r="DG75" s="587">
        <f>'Marks Entry'!DC77</f>
        <v>0</v>
      </c>
      <c r="DH75" s="593">
        <f>'Marks Entry'!DD77</f>
        <v>0</v>
      </c>
      <c r="DI75" s="589">
        <f>'Marks Entry'!DE77</f>
        <v>0</v>
      </c>
      <c r="DJ75" s="589" t="str">
        <f>'Marks Entry'!DF77</f>
        <v>E</v>
      </c>
      <c r="DK75" s="590" t="str">
        <f>'Marks Entry'!DG77</f>
        <v>E</v>
      </c>
      <c r="DL75" s="583">
        <f>'Marks Entry'!DH77</f>
        <v>0</v>
      </c>
      <c r="DM75" s="584">
        <f>'Marks Entry'!DI77</f>
        <v>0</v>
      </c>
      <c r="DN75" s="585">
        <f>'Marks Entry'!DJ77</f>
        <v>0</v>
      </c>
      <c r="DO75" s="584">
        <f>'Marks Entry'!DK77</f>
        <v>0</v>
      </c>
      <c r="DP75" s="584">
        <f>'Marks Entry'!DL77</f>
        <v>0</v>
      </c>
      <c r="DQ75" s="586">
        <f>'Marks Entry'!DM77</f>
        <v>0</v>
      </c>
      <c r="DR75" s="584">
        <f>'Marks Entry'!DN77</f>
        <v>0</v>
      </c>
      <c r="DS75" s="584">
        <f>'Marks Entry'!DO77</f>
        <v>0</v>
      </c>
      <c r="DT75" s="586">
        <f>'Marks Entry'!DP77</f>
        <v>0</v>
      </c>
      <c r="DU75" s="587">
        <f>'Marks Entry'!DQ77</f>
        <v>0</v>
      </c>
      <c r="DV75" s="584">
        <f>'Marks Entry'!DR77</f>
        <v>0</v>
      </c>
      <c r="DW75" s="584">
        <f>'Marks Entry'!DS77</f>
        <v>0</v>
      </c>
      <c r="DX75" s="587">
        <f>'Marks Entry'!DT77</f>
        <v>0</v>
      </c>
      <c r="DY75" s="588">
        <f t="shared" si="33"/>
        <v>0</v>
      </c>
      <c r="DZ75" s="584">
        <f>'Marks Entry'!DU77</f>
        <v>0</v>
      </c>
      <c r="EA75" s="584">
        <f>'Marks Entry'!DV77</f>
        <v>0</v>
      </c>
      <c r="EB75" s="587">
        <f>'Marks Entry'!DW77</f>
        <v>0</v>
      </c>
      <c r="EC75" s="593">
        <f>'Marks Entry'!DX77</f>
        <v>0</v>
      </c>
      <c r="ED75" s="589">
        <f>'Marks Entry'!DY77</f>
        <v>0</v>
      </c>
      <c r="EE75" s="589" t="str">
        <f>'Marks Entry'!DZ77</f>
        <v>E</v>
      </c>
      <c r="EF75" s="590" t="str">
        <f>'Marks Entry'!EA77</f>
        <v>E</v>
      </c>
      <c r="EG75" s="583">
        <f>'Marks Entry'!EB77</f>
        <v>0</v>
      </c>
      <c r="EH75" s="584">
        <f>'Marks Entry'!EC77</f>
        <v>0</v>
      </c>
      <c r="EI75" s="584">
        <f>'Marks Entry'!ED77</f>
        <v>0</v>
      </c>
      <c r="EJ75" s="584">
        <f>'Marks Entry'!EE77</f>
        <v>0</v>
      </c>
      <c r="EK75" s="584">
        <f>'Marks Entry'!EF77</f>
        <v>0</v>
      </c>
      <c r="EL75" s="591">
        <f>'Marks Entry'!EG77</f>
        <v>0</v>
      </c>
      <c r="EM75" s="592" t="str">
        <f>'Marks Entry'!EJ77</f>
        <v>E</v>
      </c>
      <c r="EN75" s="583">
        <f>'Marks Entry'!EK77</f>
        <v>0</v>
      </c>
      <c r="EO75" s="584">
        <f>'Marks Entry'!EL77</f>
        <v>0</v>
      </c>
      <c r="EP75" s="584">
        <f>'Marks Entry'!EM77</f>
        <v>0</v>
      </c>
      <c r="EQ75" s="584">
        <f>'Marks Entry'!EN77</f>
        <v>0</v>
      </c>
      <c r="ER75" s="584">
        <f>'Marks Entry'!EO77</f>
        <v>0</v>
      </c>
      <c r="ES75" s="587">
        <f>'Marks Entry'!EP77</f>
        <v>0</v>
      </c>
      <c r="ET75" s="592" t="str">
        <f>'Marks Entry'!ES77</f>
        <v>E</v>
      </c>
      <c r="EU75" s="583">
        <f>'Marks Entry'!ET77</f>
        <v>0</v>
      </c>
      <c r="EV75" s="584">
        <f>'Marks Entry'!EU77</f>
        <v>0</v>
      </c>
      <c r="EW75" s="584">
        <f>'Marks Entry'!EV77</f>
        <v>0</v>
      </c>
      <c r="EX75" s="584">
        <f>'Marks Entry'!EW77</f>
        <v>0</v>
      </c>
      <c r="EY75" s="584">
        <f>'Marks Entry'!EX77</f>
        <v>0</v>
      </c>
      <c r="EZ75" s="587">
        <f>'Marks Entry'!EY77</f>
        <v>0</v>
      </c>
      <c r="FA75" s="592" t="str">
        <f>'Marks Entry'!FB77</f>
        <v>E</v>
      </c>
      <c r="FB75" s="222">
        <f>'Marks Entry'!FC77</f>
        <v>0</v>
      </c>
      <c r="FC75" s="223">
        <f>'Marks Entry'!FD77</f>
        <v>0</v>
      </c>
      <c r="FD75" s="226" t="str">
        <f>'Marks Entry'!FE77</f>
        <v/>
      </c>
      <c r="FE75" s="222">
        <f>'Marks Entry'!FF77</f>
        <v>1200</v>
      </c>
      <c r="FF75" s="223">
        <f>'Marks Entry'!FG77</f>
        <v>0</v>
      </c>
      <c r="FG75" s="223">
        <f>'Marks Entry'!FH77</f>
        <v>0</v>
      </c>
      <c r="FH75" s="223" t="str">
        <f>IF(OR('Marks Entry'!FI77="First",'Marks Entry'!FI77="Second",'Marks Entry'!FI77="Third"),'Marks Entry'!FI77,"")</f>
        <v/>
      </c>
      <c r="FI75" s="223" t="str">
        <f>'Marks Entry'!FJ77</f>
        <v/>
      </c>
      <c r="FJ75" s="540" t="str">
        <f>'Marks Entry'!FK77</f>
        <v>PROMOTED</v>
      </c>
      <c r="FK75" s="113" t="str">
        <f>'Marks Entry'!FL77</f>
        <v/>
      </c>
      <c r="FL75" s="115" t="str">
        <f>'Marks Entry'!FM77</f>
        <v/>
      </c>
      <c r="FM75" s="116" t="str">
        <f>'Marks Entry'!FO77</f>
        <v>E</v>
      </c>
      <c r="FN75" s="1426"/>
      <c r="FO75" s="563">
        <f t="shared" si="34"/>
        <v>0</v>
      </c>
      <c r="FP75" s="673">
        <f t="shared" si="35"/>
        <v>0</v>
      </c>
      <c r="FQ75" s="673">
        <f t="shared" si="36"/>
        <v>0</v>
      </c>
      <c r="FR75" s="668"/>
      <c r="FS75" s="570">
        <f t="shared" si="37"/>
        <v>0</v>
      </c>
      <c r="FT75" s="681">
        <f t="shared" si="38"/>
        <v>0</v>
      </c>
      <c r="FU75" s="681">
        <f t="shared" si="39"/>
        <v>0</v>
      </c>
      <c r="FV75" s="682"/>
      <c r="FW75" s="563">
        <f t="shared" si="40"/>
        <v>0</v>
      </c>
      <c r="FX75" s="673">
        <f t="shared" si="41"/>
        <v>0</v>
      </c>
      <c r="FY75" s="673">
        <f t="shared" si="42"/>
        <v>0</v>
      </c>
      <c r="FZ75" s="668"/>
      <c r="GA75" s="570">
        <f t="shared" si="43"/>
        <v>0</v>
      </c>
      <c r="GB75" s="681">
        <f t="shared" si="44"/>
        <v>0</v>
      </c>
      <c r="GC75" s="681">
        <f t="shared" si="45"/>
        <v>0</v>
      </c>
      <c r="GD75" s="682"/>
      <c r="GE75" s="563">
        <f t="shared" si="46"/>
        <v>0</v>
      </c>
      <c r="GF75" s="673">
        <f t="shared" si="47"/>
        <v>0</v>
      </c>
      <c r="GG75" s="673">
        <f t="shared" si="48"/>
        <v>0</v>
      </c>
      <c r="GH75" s="668"/>
      <c r="GI75" s="570">
        <f t="shared" si="49"/>
        <v>0</v>
      </c>
      <c r="GJ75" s="681">
        <f t="shared" si="50"/>
        <v>0</v>
      </c>
      <c r="GK75" s="681">
        <f t="shared" si="51"/>
        <v>0</v>
      </c>
      <c r="GL75" s="682"/>
      <c r="GM75" s="563">
        <f t="shared" si="52"/>
        <v>0</v>
      </c>
      <c r="GN75" s="564" t="str">
        <f t="shared" si="52"/>
        <v>E</v>
      </c>
      <c r="GO75" s="570">
        <f t="shared" si="53"/>
        <v>0</v>
      </c>
      <c r="GP75" s="571" t="str">
        <f t="shared" si="53"/>
        <v>E</v>
      </c>
      <c r="GQ75" s="563">
        <f t="shared" si="54"/>
        <v>0</v>
      </c>
      <c r="GR75" s="572" t="str">
        <f t="shared" si="54"/>
        <v>E</v>
      </c>
      <c r="GS75" s="1426"/>
    </row>
    <row r="76" spans="1:201" s="117" customFormat="1" ht="17.25" customHeight="1">
      <c r="A76" s="1427"/>
      <c r="B76" s="112">
        <f t="shared" si="55"/>
        <v>70</v>
      </c>
      <c r="C76" s="113">
        <f>'Marks Entry'!D78</f>
        <v>0</v>
      </c>
      <c r="D76" s="113">
        <f>'Marks Entry'!E78</f>
        <v>0</v>
      </c>
      <c r="E76" s="113">
        <f>'Marks Entry'!F78</f>
        <v>0</v>
      </c>
      <c r="F76" s="113">
        <f>'Marks Entry'!G78</f>
        <v>970</v>
      </c>
      <c r="G76" s="113">
        <f>'Marks Entry'!H78</f>
        <v>0</v>
      </c>
      <c r="H76" s="113">
        <f>'Marks Entry'!I78</f>
        <v>0</v>
      </c>
      <c r="I76" s="113">
        <f>'Marks Entry'!J78</f>
        <v>0</v>
      </c>
      <c r="J76" s="114">
        <f>'Marks Entry'!K78</f>
        <v>0</v>
      </c>
      <c r="K76" s="583">
        <f>'Marks Entry'!L78</f>
        <v>0</v>
      </c>
      <c r="L76" s="584">
        <f>'Marks Entry'!M78</f>
        <v>0</v>
      </c>
      <c r="M76" s="585">
        <f>'Marks Entry'!N78</f>
        <v>0</v>
      </c>
      <c r="N76" s="584">
        <f>'Marks Entry'!O78</f>
        <v>0</v>
      </c>
      <c r="O76" s="584">
        <f>'Marks Entry'!P78</f>
        <v>0</v>
      </c>
      <c r="P76" s="586">
        <f>'Marks Entry'!Q78</f>
        <v>0</v>
      </c>
      <c r="Q76" s="584">
        <f>'Marks Entry'!R78</f>
        <v>0</v>
      </c>
      <c r="R76" s="584">
        <f>'Marks Entry'!S78</f>
        <v>0</v>
      </c>
      <c r="S76" s="586">
        <f>'Marks Entry'!T78</f>
        <v>0</v>
      </c>
      <c r="T76" s="587">
        <f>'Marks Entry'!U78</f>
        <v>0</v>
      </c>
      <c r="U76" s="584">
        <f>'Marks Entry'!V78</f>
        <v>0</v>
      </c>
      <c r="V76" s="584">
        <f>'Marks Entry'!W78</f>
        <v>0</v>
      </c>
      <c r="W76" s="587">
        <f>'Marks Entry'!X78</f>
        <v>0</v>
      </c>
      <c r="X76" s="588">
        <f t="shared" si="28"/>
        <v>0</v>
      </c>
      <c r="Y76" s="584">
        <f>'Marks Entry'!Y78</f>
        <v>0</v>
      </c>
      <c r="Z76" s="584">
        <f>'Marks Entry'!Z78</f>
        <v>0</v>
      </c>
      <c r="AA76" s="587">
        <f>'Marks Entry'!AA78</f>
        <v>0</v>
      </c>
      <c r="AB76" s="593">
        <f>'Marks Entry'!AB78</f>
        <v>0</v>
      </c>
      <c r="AC76" s="589">
        <f>'Marks Entry'!AC78</f>
        <v>0</v>
      </c>
      <c r="AD76" s="589" t="str">
        <f>'Marks Entry'!AD78</f>
        <v>E</v>
      </c>
      <c r="AE76" s="590" t="str">
        <f>'Marks Entry'!AE78</f>
        <v>E</v>
      </c>
      <c r="AF76" s="583">
        <f>'Marks Entry'!AF78</f>
        <v>0</v>
      </c>
      <c r="AG76" s="584">
        <f>'Marks Entry'!AG78</f>
        <v>0</v>
      </c>
      <c r="AH76" s="585">
        <f>'Marks Entry'!AH78</f>
        <v>0</v>
      </c>
      <c r="AI76" s="584">
        <f>'Marks Entry'!AI78</f>
        <v>0</v>
      </c>
      <c r="AJ76" s="584">
        <f>'Marks Entry'!AJ78</f>
        <v>0</v>
      </c>
      <c r="AK76" s="586">
        <f>'Marks Entry'!AK78</f>
        <v>0</v>
      </c>
      <c r="AL76" s="584">
        <f>'Marks Entry'!AL78</f>
        <v>0</v>
      </c>
      <c r="AM76" s="584">
        <f>'Marks Entry'!AM78</f>
        <v>0</v>
      </c>
      <c r="AN76" s="586">
        <f>'Marks Entry'!AN78</f>
        <v>0</v>
      </c>
      <c r="AO76" s="587">
        <f>'Marks Entry'!AO78</f>
        <v>0</v>
      </c>
      <c r="AP76" s="584">
        <f>'Marks Entry'!AP78</f>
        <v>0</v>
      </c>
      <c r="AQ76" s="584">
        <f>'Marks Entry'!AQ78</f>
        <v>0</v>
      </c>
      <c r="AR76" s="587">
        <f>'Marks Entry'!AR78</f>
        <v>0</v>
      </c>
      <c r="AS76" s="588">
        <f t="shared" si="29"/>
        <v>0</v>
      </c>
      <c r="AT76" s="584">
        <f>'Marks Entry'!AS78</f>
        <v>0</v>
      </c>
      <c r="AU76" s="584">
        <f>'Marks Entry'!AT78</f>
        <v>0</v>
      </c>
      <c r="AV76" s="587">
        <f>'Marks Entry'!AU78</f>
        <v>0</v>
      </c>
      <c r="AW76" s="593">
        <f>'Marks Entry'!AV78</f>
        <v>0</v>
      </c>
      <c r="AX76" s="589">
        <f>'Marks Entry'!AW78</f>
        <v>0</v>
      </c>
      <c r="AY76" s="589" t="str">
        <f>'Marks Entry'!AX78</f>
        <v>E</v>
      </c>
      <c r="AZ76" s="590" t="str">
        <f>'Marks Entry'!AY78</f>
        <v>E</v>
      </c>
      <c r="BA76" s="583">
        <f>'Marks Entry'!AZ78</f>
        <v>0</v>
      </c>
      <c r="BB76" s="584">
        <f>'Marks Entry'!BA78</f>
        <v>0</v>
      </c>
      <c r="BC76" s="585">
        <f>'Marks Entry'!BB78</f>
        <v>0</v>
      </c>
      <c r="BD76" s="584">
        <f>'Marks Entry'!BC78</f>
        <v>0</v>
      </c>
      <c r="BE76" s="584">
        <f>'Marks Entry'!BD78</f>
        <v>0</v>
      </c>
      <c r="BF76" s="586">
        <f>'Marks Entry'!BE78</f>
        <v>0</v>
      </c>
      <c r="BG76" s="584">
        <f>'Marks Entry'!BF78</f>
        <v>0</v>
      </c>
      <c r="BH76" s="584">
        <f>'Marks Entry'!BG78</f>
        <v>0</v>
      </c>
      <c r="BI76" s="586">
        <f>'Marks Entry'!BH78</f>
        <v>0</v>
      </c>
      <c r="BJ76" s="587">
        <f>'Marks Entry'!BI78</f>
        <v>0</v>
      </c>
      <c r="BK76" s="584">
        <f>'Marks Entry'!BJ78</f>
        <v>0</v>
      </c>
      <c r="BL76" s="584">
        <f>'Marks Entry'!BK78</f>
        <v>0</v>
      </c>
      <c r="BM76" s="587">
        <f>'Marks Entry'!BL78</f>
        <v>0</v>
      </c>
      <c r="BN76" s="588">
        <f t="shared" si="30"/>
        <v>0</v>
      </c>
      <c r="BO76" s="584">
        <f>'Marks Entry'!BM78</f>
        <v>0</v>
      </c>
      <c r="BP76" s="584">
        <f>'Marks Entry'!BN78</f>
        <v>0</v>
      </c>
      <c r="BQ76" s="587">
        <f>'Marks Entry'!BO78</f>
        <v>0</v>
      </c>
      <c r="BR76" s="593">
        <f>'Marks Entry'!BP78</f>
        <v>0</v>
      </c>
      <c r="BS76" s="589">
        <f>'Marks Entry'!BQ78</f>
        <v>0</v>
      </c>
      <c r="BT76" s="589" t="str">
        <f>'Marks Entry'!BR78</f>
        <v>E</v>
      </c>
      <c r="BU76" s="590" t="str">
        <f>'Marks Entry'!BS78</f>
        <v>E</v>
      </c>
      <c r="BV76" s="583">
        <f>'Marks Entry'!BT78</f>
        <v>0</v>
      </c>
      <c r="BW76" s="584">
        <f>'Marks Entry'!BU78</f>
        <v>0</v>
      </c>
      <c r="BX76" s="585">
        <f>'Marks Entry'!BV78</f>
        <v>0</v>
      </c>
      <c r="BY76" s="584">
        <f>'Marks Entry'!BW78</f>
        <v>0</v>
      </c>
      <c r="BZ76" s="584">
        <f>'Marks Entry'!BX78</f>
        <v>0</v>
      </c>
      <c r="CA76" s="586">
        <f>'Marks Entry'!BY78</f>
        <v>0</v>
      </c>
      <c r="CB76" s="584">
        <f>'Marks Entry'!BZ78</f>
        <v>0</v>
      </c>
      <c r="CC76" s="584">
        <f>'Marks Entry'!CA78</f>
        <v>0</v>
      </c>
      <c r="CD76" s="586">
        <f>'Marks Entry'!CB78</f>
        <v>0</v>
      </c>
      <c r="CE76" s="587">
        <f>'Marks Entry'!CC78</f>
        <v>0</v>
      </c>
      <c r="CF76" s="584">
        <f>'Marks Entry'!CD78</f>
        <v>0</v>
      </c>
      <c r="CG76" s="584">
        <f>'Marks Entry'!CE78</f>
        <v>0</v>
      </c>
      <c r="CH76" s="587">
        <f>'Marks Entry'!CF78</f>
        <v>0</v>
      </c>
      <c r="CI76" s="588">
        <f t="shared" si="31"/>
        <v>0</v>
      </c>
      <c r="CJ76" s="584">
        <f>'Marks Entry'!CG78</f>
        <v>0</v>
      </c>
      <c r="CK76" s="584">
        <f>'Marks Entry'!CH78</f>
        <v>0</v>
      </c>
      <c r="CL76" s="587">
        <f>'Marks Entry'!CI78</f>
        <v>0</v>
      </c>
      <c r="CM76" s="593">
        <f>'Marks Entry'!CJ78</f>
        <v>0</v>
      </c>
      <c r="CN76" s="589">
        <f>'Marks Entry'!CK78</f>
        <v>0</v>
      </c>
      <c r="CO76" s="589" t="str">
        <f>'Marks Entry'!CL78</f>
        <v>E</v>
      </c>
      <c r="CP76" s="590" t="str">
        <f>'Marks Entry'!CM78</f>
        <v>E</v>
      </c>
      <c r="CQ76" s="583">
        <f>'Marks Entry'!CN78</f>
        <v>0</v>
      </c>
      <c r="CR76" s="584">
        <f>'Marks Entry'!CO78</f>
        <v>0</v>
      </c>
      <c r="CS76" s="585">
        <f>'Marks Entry'!CP78</f>
        <v>0</v>
      </c>
      <c r="CT76" s="584">
        <f>'Marks Entry'!CQ78</f>
        <v>0</v>
      </c>
      <c r="CU76" s="584">
        <f>'Marks Entry'!CR78</f>
        <v>0</v>
      </c>
      <c r="CV76" s="586">
        <f>'Marks Entry'!CS78</f>
        <v>0</v>
      </c>
      <c r="CW76" s="584">
        <f>'Marks Entry'!CT78</f>
        <v>0</v>
      </c>
      <c r="CX76" s="584">
        <f>'Marks Entry'!CU78</f>
        <v>0</v>
      </c>
      <c r="CY76" s="586">
        <f>'Marks Entry'!CV78</f>
        <v>0</v>
      </c>
      <c r="CZ76" s="587">
        <f>'Marks Entry'!CW78</f>
        <v>0</v>
      </c>
      <c r="DA76" s="584">
        <f>'Marks Entry'!CX78</f>
        <v>0</v>
      </c>
      <c r="DB76" s="584">
        <f>'Marks Entry'!CY78</f>
        <v>0</v>
      </c>
      <c r="DC76" s="587">
        <f>'Marks Entry'!CZ78</f>
        <v>0</v>
      </c>
      <c r="DD76" s="588">
        <f t="shared" si="32"/>
        <v>0</v>
      </c>
      <c r="DE76" s="584">
        <f>'Marks Entry'!DA78</f>
        <v>0</v>
      </c>
      <c r="DF76" s="584">
        <f>'Marks Entry'!DB78</f>
        <v>0</v>
      </c>
      <c r="DG76" s="587">
        <f>'Marks Entry'!DC78</f>
        <v>0</v>
      </c>
      <c r="DH76" s="593">
        <f>'Marks Entry'!DD78</f>
        <v>0</v>
      </c>
      <c r="DI76" s="589">
        <f>'Marks Entry'!DE78</f>
        <v>0</v>
      </c>
      <c r="DJ76" s="589" t="str">
        <f>'Marks Entry'!DF78</f>
        <v>E</v>
      </c>
      <c r="DK76" s="590" t="str">
        <f>'Marks Entry'!DG78</f>
        <v>E</v>
      </c>
      <c r="DL76" s="583">
        <f>'Marks Entry'!DH78</f>
        <v>0</v>
      </c>
      <c r="DM76" s="584">
        <f>'Marks Entry'!DI78</f>
        <v>0</v>
      </c>
      <c r="DN76" s="585">
        <f>'Marks Entry'!DJ78</f>
        <v>0</v>
      </c>
      <c r="DO76" s="584">
        <f>'Marks Entry'!DK78</f>
        <v>0</v>
      </c>
      <c r="DP76" s="584">
        <f>'Marks Entry'!DL78</f>
        <v>0</v>
      </c>
      <c r="DQ76" s="586">
        <f>'Marks Entry'!DM78</f>
        <v>0</v>
      </c>
      <c r="DR76" s="584">
        <f>'Marks Entry'!DN78</f>
        <v>0</v>
      </c>
      <c r="DS76" s="584">
        <f>'Marks Entry'!DO78</f>
        <v>0</v>
      </c>
      <c r="DT76" s="586">
        <f>'Marks Entry'!DP78</f>
        <v>0</v>
      </c>
      <c r="DU76" s="587">
        <f>'Marks Entry'!DQ78</f>
        <v>0</v>
      </c>
      <c r="DV76" s="584">
        <f>'Marks Entry'!DR78</f>
        <v>0</v>
      </c>
      <c r="DW76" s="584">
        <f>'Marks Entry'!DS78</f>
        <v>0</v>
      </c>
      <c r="DX76" s="587">
        <f>'Marks Entry'!DT78</f>
        <v>0</v>
      </c>
      <c r="DY76" s="588">
        <f t="shared" si="33"/>
        <v>0</v>
      </c>
      <c r="DZ76" s="584">
        <f>'Marks Entry'!DU78</f>
        <v>0</v>
      </c>
      <c r="EA76" s="584">
        <f>'Marks Entry'!DV78</f>
        <v>0</v>
      </c>
      <c r="EB76" s="587">
        <f>'Marks Entry'!DW78</f>
        <v>0</v>
      </c>
      <c r="EC76" s="593">
        <f>'Marks Entry'!DX78</f>
        <v>0</v>
      </c>
      <c r="ED76" s="589">
        <f>'Marks Entry'!DY78</f>
        <v>0</v>
      </c>
      <c r="EE76" s="589" t="str">
        <f>'Marks Entry'!DZ78</f>
        <v>E</v>
      </c>
      <c r="EF76" s="590" t="str">
        <f>'Marks Entry'!EA78</f>
        <v>E</v>
      </c>
      <c r="EG76" s="583">
        <f>'Marks Entry'!EB78</f>
        <v>0</v>
      </c>
      <c r="EH76" s="584">
        <f>'Marks Entry'!EC78</f>
        <v>0</v>
      </c>
      <c r="EI76" s="584">
        <f>'Marks Entry'!ED78</f>
        <v>0</v>
      </c>
      <c r="EJ76" s="584">
        <f>'Marks Entry'!EE78</f>
        <v>0</v>
      </c>
      <c r="EK76" s="584">
        <f>'Marks Entry'!EF78</f>
        <v>0</v>
      </c>
      <c r="EL76" s="591">
        <f>'Marks Entry'!EG78</f>
        <v>0</v>
      </c>
      <c r="EM76" s="592" t="str">
        <f>'Marks Entry'!EJ78</f>
        <v>E</v>
      </c>
      <c r="EN76" s="583">
        <f>'Marks Entry'!EK78</f>
        <v>0</v>
      </c>
      <c r="EO76" s="584">
        <f>'Marks Entry'!EL78</f>
        <v>0</v>
      </c>
      <c r="EP76" s="584">
        <f>'Marks Entry'!EM78</f>
        <v>0</v>
      </c>
      <c r="EQ76" s="584">
        <f>'Marks Entry'!EN78</f>
        <v>0</v>
      </c>
      <c r="ER76" s="584">
        <f>'Marks Entry'!EO78</f>
        <v>0</v>
      </c>
      <c r="ES76" s="587">
        <f>'Marks Entry'!EP78</f>
        <v>0</v>
      </c>
      <c r="ET76" s="592" t="str">
        <f>'Marks Entry'!ES78</f>
        <v>E</v>
      </c>
      <c r="EU76" s="583">
        <f>'Marks Entry'!ET78</f>
        <v>0</v>
      </c>
      <c r="EV76" s="584">
        <f>'Marks Entry'!EU78</f>
        <v>0</v>
      </c>
      <c r="EW76" s="584">
        <f>'Marks Entry'!EV78</f>
        <v>0</v>
      </c>
      <c r="EX76" s="584">
        <f>'Marks Entry'!EW78</f>
        <v>0</v>
      </c>
      <c r="EY76" s="584">
        <f>'Marks Entry'!EX78</f>
        <v>0</v>
      </c>
      <c r="EZ76" s="587">
        <f>'Marks Entry'!EY78</f>
        <v>0</v>
      </c>
      <c r="FA76" s="592" t="str">
        <f>'Marks Entry'!FB78</f>
        <v>E</v>
      </c>
      <c r="FB76" s="222">
        <f>'Marks Entry'!FC78</f>
        <v>0</v>
      </c>
      <c r="FC76" s="223">
        <f>'Marks Entry'!FD78</f>
        <v>0</v>
      </c>
      <c r="FD76" s="226" t="str">
        <f>'Marks Entry'!FE78</f>
        <v/>
      </c>
      <c r="FE76" s="222">
        <f>'Marks Entry'!FF78</f>
        <v>1200</v>
      </c>
      <c r="FF76" s="223">
        <f>'Marks Entry'!FG78</f>
        <v>0</v>
      </c>
      <c r="FG76" s="223">
        <f>'Marks Entry'!FH78</f>
        <v>0</v>
      </c>
      <c r="FH76" s="223" t="str">
        <f>IF(OR('Marks Entry'!FI78="First",'Marks Entry'!FI78="Second",'Marks Entry'!FI78="Third"),'Marks Entry'!FI78,"")</f>
        <v/>
      </c>
      <c r="FI76" s="223" t="str">
        <f>'Marks Entry'!FJ78</f>
        <v/>
      </c>
      <c r="FJ76" s="540" t="str">
        <f>'Marks Entry'!FK78</f>
        <v>PROMOTED</v>
      </c>
      <c r="FK76" s="113" t="str">
        <f>'Marks Entry'!FL78</f>
        <v/>
      </c>
      <c r="FL76" s="115" t="str">
        <f>'Marks Entry'!FM78</f>
        <v/>
      </c>
      <c r="FM76" s="116" t="str">
        <f>'Marks Entry'!FO78</f>
        <v>E</v>
      </c>
      <c r="FN76" s="1426"/>
      <c r="FO76" s="563">
        <f t="shared" si="34"/>
        <v>0</v>
      </c>
      <c r="FP76" s="673">
        <f t="shared" si="35"/>
        <v>0</v>
      </c>
      <c r="FQ76" s="673">
        <f t="shared" si="36"/>
        <v>0</v>
      </c>
      <c r="FR76" s="668"/>
      <c r="FS76" s="570">
        <f t="shared" si="37"/>
        <v>0</v>
      </c>
      <c r="FT76" s="681">
        <f t="shared" si="38"/>
        <v>0</v>
      </c>
      <c r="FU76" s="681">
        <f t="shared" si="39"/>
        <v>0</v>
      </c>
      <c r="FV76" s="682"/>
      <c r="FW76" s="563">
        <f t="shared" si="40"/>
        <v>0</v>
      </c>
      <c r="FX76" s="673">
        <f t="shared" si="41"/>
        <v>0</v>
      </c>
      <c r="FY76" s="673">
        <f t="shared" si="42"/>
        <v>0</v>
      </c>
      <c r="FZ76" s="668"/>
      <c r="GA76" s="570">
        <f t="shared" si="43"/>
        <v>0</v>
      </c>
      <c r="GB76" s="681">
        <f t="shared" si="44"/>
        <v>0</v>
      </c>
      <c r="GC76" s="681">
        <f t="shared" si="45"/>
        <v>0</v>
      </c>
      <c r="GD76" s="682"/>
      <c r="GE76" s="563">
        <f t="shared" si="46"/>
        <v>0</v>
      </c>
      <c r="GF76" s="673">
        <f t="shared" si="47"/>
        <v>0</v>
      </c>
      <c r="GG76" s="673">
        <f t="shared" si="48"/>
        <v>0</v>
      </c>
      <c r="GH76" s="668"/>
      <c r="GI76" s="570">
        <f t="shared" si="49"/>
        <v>0</v>
      </c>
      <c r="GJ76" s="681">
        <f t="shared" si="50"/>
        <v>0</v>
      </c>
      <c r="GK76" s="681">
        <f t="shared" si="51"/>
        <v>0</v>
      </c>
      <c r="GL76" s="682"/>
      <c r="GM76" s="563">
        <f t="shared" si="52"/>
        <v>0</v>
      </c>
      <c r="GN76" s="564" t="str">
        <f t="shared" si="52"/>
        <v>E</v>
      </c>
      <c r="GO76" s="570">
        <f t="shared" si="53"/>
        <v>0</v>
      </c>
      <c r="GP76" s="571" t="str">
        <f t="shared" si="53"/>
        <v>E</v>
      </c>
      <c r="GQ76" s="563">
        <f t="shared" si="54"/>
        <v>0</v>
      </c>
      <c r="GR76" s="572" t="str">
        <f t="shared" si="54"/>
        <v>E</v>
      </c>
      <c r="GS76" s="1426"/>
    </row>
    <row r="77" spans="1:201" s="117" customFormat="1" ht="17.25" customHeight="1">
      <c r="A77" s="1427"/>
      <c r="B77" s="112">
        <f t="shared" si="55"/>
        <v>71</v>
      </c>
      <c r="C77" s="113">
        <f>'Marks Entry'!D79</f>
        <v>0</v>
      </c>
      <c r="D77" s="113">
        <f>'Marks Entry'!E79</f>
        <v>0</v>
      </c>
      <c r="E77" s="113">
        <f>'Marks Entry'!F79</f>
        <v>0</v>
      </c>
      <c r="F77" s="113">
        <f>'Marks Entry'!G79</f>
        <v>971</v>
      </c>
      <c r="G77" s="113">
        <f>'Marks Entry'!H79</f>
        <v>0</v>
      </c>
      <c r="H77" s="113">
        <f>'Marks Entry'!I79</f>
        <v>0</v>
      </c>
      <c r="I77" s="113">
        <f>'Marks Entry'!J79</f>
        <v>0</v>
      </c>
      <c r="J77" s="114">
        <f>'Marks Entry'!K79</f>
        <v>0</v>
      </c>
      <c r="K77" s="583">
        <f>'Marks Entry'!L79</f>
        <v>0</v>
      </c>
      <c r="L77" s="584">
        <f>'Marks Entry'!M79</f>
        <v>0</v>
      </c>
      <c r="M77" s="585">
        <f>'Marks Entry'!N79</f>
        <v>0</v>
      </c>
      <c r="N77" s="584">
        <f>'Marks Entry'!O79</f>
        <v>0</v>
      </c>
      <c r="O77" s="584">
        <f>'Marks Entry'!P79</f>
        <v>0</v>
      </c>
      <c r="P77" s="586">
        <f>'Marks Entry'!Q79</f>
        <v>0</v>
      </c>
      <c r="Q77" s="584">
        <f>'Marks Entry'!R79</f>
        <v>0</v>
      </c>
      <c r="R77" s="584">
        <f>'Marks Entry'!S79</f>
        <v>0</v>
      </c>
      <c r="S77" s="586">
        <f>'Marks Entry'!T79</f>
        <v>0</v>
      </c>
      <c r="T77" s="587">
        <f>'Marks Entry'!U79</f>
        <v>0</v>
      </c>
      <c r="U77" s="584">
        <f>'Marks Entry'!V79</f>
        <v>0</v>
      </c>
      <c r="V77" s="584">
        <f>'Marks Entry'!W79</f>
        <v>0</v>
      </c>
      <c r="W77" s="587">
        <f>'Marks Entry'!X79</f>
        <v>0</v>
      </c>
      <c r="X77" s="588">
        <f t="shared" si="28"/>
        <v>0</v>
      </c>
      <c r="Y77" s="584">
        <f>'Marks Entry'!Y79</f>
        <v>0</v>
      </c>
      <c r="Z77" s="584">
        <f>'Marks Entry'!Z79</f>
        <v>0</v>
      </c>
      <c r="AA77" s="587">
        <f>'Marks Entry'!AA79</f>
        <v>0</v>
      </c>
      <c r="AB77" s="593">
        <f>'Marks Entry'!AB79</f>
        <v>0</v>
      </c>
      <c r="AC77" s="589">
        <f>'Marks Entry'!AC79</f>
        <v>0</v>
      </c>
      <c r="AD77" s="589" t="str">
        <f>'Marks Entry'!AD79</f>
        <v>E</v>
      </c>
      <c r="AE77" s="590" t="str">
        <f>'Marks Entry'!AE79</f>
        <v>E</v>
      </c>
      <c r="AF77" s="583">
        <f>'Marks Entry'!AF79</f>
        <v>0</v>
      </c>
      <c r="AG77" s="584">
        <f>'Marks Entry'!AG79</f>
        <v>0</v>
      </c>
      <c r="AH77" s="585">
        <f>'Marks Entry'!AH79</f>
        <v>0</v>
      </c>
      <c r="AI77" s="584">
        <f>'Marks Entry'!AI79</f>
        <v>0</v>
      </c>
      <c r="AJ77" s="584">
        <f>'Marks Entry'!AJ79</f>
        <v>0</v>
      </c>
      <c r="AK77" s="586">
        <f>'Marks Entry'!AK79</f>
        <v>0</v>
      </c>
      <c r="AL77" s="584">
        <f>'Marks Entry'!AL79</f>
        <v>0</v>
      </c>
      <c r="AM77" s="584">
        <f>'Marks Entry'!AM79</f>
        <v>0</v>
      </c>
      <c r="AN77" s="586">
        <f>'Marks Entry'!AN79</f>
        <v>0</v>
      </c>
      <c r="AO77" s="587">
        <f>'Marks Entry'!AO79</f>
        <v>0</v>
      </c>
      <c r="AP77" s="584">
        <f>'Marks Entry'!AP79</f>
        <v>0</v>
      </c>
      <c r="AQ77" s="584">
        <f>'Marks Entry'!AQ79</f>
        <v>0</v>
      </c>
      <c r="AR77" s="587">
        <f>'Marks Entry'!AR79</f>
        <v>0</v>
      </c>
      <c r="AS77" s="588">
        <f t="shared" si="29"/>
        <v>0</v>
      </c>
      <c r="AT77" s="584">
        <f>'Marks Entry'!AS79</f>
        <v>0</v>
      </c>
      <c r="AU77" s="584">
        <f>'Marks Entry'!AT79</f>
        <v>0</v>
      </c>
      <c r="AV77" s="587">
        <f>'Marks Entry'!AU79</f>
        <v>0</v>
      </c>
      <c r="AW77" s="593">
        <f>'Marks Entry'!AV79</f>
        <v>0</v>
      </c>
      <c r="AX77" s="589">
        <f>'Marks Entry'!AW79</f>
        <v>0</v>
      </c>
      <c r="AY77" s="589" t="str">
        <f>'Marks Entry'!AX79</f>
        <v>E</v>
      </c>
      <c r="AZ77" s="590" t="str">
        <f>'Marks Entry'!AY79</f>
        <v>E</v>
      </c>
      <c r="BA77" s="583">
        <f>'Marks Entry'!AZ79</f>
        <v>0</v>
      </c>
      <c r="BB77" s="584">
        <f>'Marks Entry'!BA79</f>
        <v>0</v>
      </c>
      <c r="BC77" s="585">
        <f>'Marks Entry'!BB79</f>
        <v>0</v>
      </c>
      <c r="BD77" s="584">
        <f>'Marks Entry'!BC79</f>
        <v>0</v>
      </c>
      <c r="BE77" s="584">
        <f>'Marks Entry'!BD79</f>
        <v>0</v>
      </c>
      <c r="BF77" s="586">
        <f>'Marks Entry'!BE79</f>
        <v>0</v>
      </c>
      <c r="BG77" s="584">
        <f>'Marks Entry'!BF79</f>
        <v>0</v>
      </c>
      <c r="BH77" s="584">
        <f>'Marks Entry'!BG79</f>
        <v>0</v>
      </c>
      <c r="BI77" s="586">
        <f>'Marks Entry'!BH79</f>
        <v>0</v>
      </c>
      <c r="BJ77" s="587">
        <f>'Marks Entry'!BI79</f>
        <v>0</v>
      </c>
      <c r="BK77" s="584">
        <f>'Marks Entry'!BJ79</f>
        <v>0</v>
      </c>
      <c r="BL77" s="584">
        <f>'Marks Entry'!BK79</f>
        <v>0</v>
      </c>
      <c r="BM77" s="587">
        <f>'Marks Entry'!BL79</f>
        <v>0</v>
      </c>
      <c r="BN77" s="588">
        <f t="shared" si="30"/>
        <v>0</v>
      </c>
      <c r="BO77" s="584">
        <f>'Marks Entry'!BM79</f>
        <v>0</v>
      </c>
      <c r="BP77" s="584">
        <f>'Marks Entry'!BN79</f>
        <v>0</v>
      </c>
      <c r="BQ77" s="587">
        <f>'Marks Entry'!BO79</f>
        <v>0</v>
      </c>
      <c r="BR77" s="593">
        <f>'Marks Entry'!BP79</f>
        <v>0</v>
      </c>
      <c r="BS77" s="589">
        <f>'Marks Entry'!BQ79</f>
        <v>0</v>
      </c>
      <c r="BT77" s="589" t="str">
        <f>'Marks Entry'!BR79</f>
        <v>E</v>
      </c>
      <c r="BU77" s="590" t="str">
        <f>'Marks Entry'!BS79</f>
        <v>E</v>
      </c>
      <c r="BV77" s="583">
        <f>'Marks Entry'!BT79</f>
        <v>0</v>
      </c>
      <c r="BW77" s="584">
        <f>'Marks Entry'!BU79</f>
        <v>0</v>
      </c>
      <c r="BX77" s="585">
        <f>'Marks Entry'!BV79</f>
        <v>0</v>
      </c>
      <c r="BY77" s="584">
        <f>'Marks Entry'!BW79</f>
        <v>0</v>
      </c>
      <c r="BZ77" s="584">
        <f>'Marks Entry'!BX79</f>
        <v>0</v>
      </c>
      <c r="CA77" s="586">
        <f>'Marks Entry'!BY79</f>
        <v>0</v>
      </c>
      <c r="CB77" s="584">
        <f>'Marks Entry'!BZ79</f>
        <v>0</v>
      </c>
      <c r="CC77" s="584">
        <f>'Marks Entry'!CA79</f>
        <v>0</v>
      </c>
      <c r="CD77" s="586">
        <f>'Marks Entry'!CB79</f>
        <v>0</v>
      </c>
      <c r="CE77" s="587">
        <f>'Marks Entry'!CC79</f>
        <v>0</v>
      </c>
      <c r="CF77" s="584">
        <f>'Marks Entry'!CD79</f>
        <v>0</v>
      </c>
      <c r="CG77" s="584">
        <f>'Marks Entry'!CE79</f>
        <v>0</v>
      </c>
      <c r="CH77" s="587">
        <f>'Marks Entry'!CF79</f>
        <v>0</v>
      </c>
      <c r="CI77" s="588">
        <f t="shared" si="31"/>
        <v>0</v>
      </c>
      <c r="CJ77" s="584">
        <f>'Marks Entry'!CG79</f>
        <v>0</v>
      </c>
      <c r="CK77" s="584">
        <f>'Marks Entry'!CH79</f>
        <v>0</v>
      </c>
      <c r="CL77" s="587">
        <f>'Marks Entry'!CI79</f>
        <v>0</v>
      </c>
      <c r="CM77" s="593">
        <f>'Marks Entry'!CJ79</f>
        <v>0</v>
      </c>
      <c r="CN77" s="589">
        <f>'Marks Entry'!CK79</f>
        <v>0</v>
      </c>
      <c r="CO77" s="589" t="str">
        <f>'Marks Entry'!CL79</f>
        <v>E</v>
      </c>
      <c r="CP77" s="590" t="str">
        <f>'Marks Entry'!CM79</f>
        <v>E</v>
      </c>
      <c r="CQ77" s="583">
        <f>'Marks Entry'!CN79</f>
        <v>0</v>
      </c>
      <c r="CR77" s="584">
        <f>'Marks Entry'!CO79</f>
        <v>0</v>
      </c>
      <c r="CS77" s="585">
        <f>'Marks Entry'!CP79</f>
        <v>0</v>
      </c>
      <c r="CT77" s="584">
        <f>'Marks Entry'!CQ79</f>
        <v>0</v>
      </c>
      <c r="CU77" s="584">
        <f>'Marks Entry'!CR79</f>
        <v>0</v>
      </c>
      <c r="CV77" s="586">
        <f>'Marks Entry'!CS79</f>
        <v>0</v>
      </c>
      <c r="CW77" s="584">
        <f>'Marks Entry'!CT79</f>
        <v>0</v>
      </c>
      <c r="CX77" s="584">
        <f>'Marks Entry'!CU79</f>
        <v>0</v>
      </c>
      <c r="CY77" s="586">
        <f>'Marks Entry'!CV79</f>
        <v>0</v>
      </c>
      <c r="CZ77" s="587">
        <f>'Marks Entry'!CW79</f>
        <v>0</v>
      </c>
      <c r="DA77" s="584">
        <f>'Marks Entry'!CX79</f>
        <v>0</v>
      </c>
      <c r="DB77" s="584">
        <f>'Marks Entry'!CY79</f>
        <v>0</v>
      </c>
      <c r="DC77" s="587">
        <f>'Marks Entry'!CZ79</f>
        <v>0</v>
      </c>
      <c r="DD77" s="588">
        <f t="shared" si="32"/>
        <v>0</v>
      </c>
      <c r="DE77" s="584">
        <f>'Marks Entry'!DA79</f>
        <v>0</v>
      </c>
      <c r="DF77" s="584">
        <f>'Marks Entry'!DB79</f>
        <v>0</v>
      </c>
      <c r="DG77" s="587">
        <f>'Marks Entry'!DC79</f>
        <v>0</v>
      </c>
      <c r="DH77" s="593">
        <f>'Marks Entry'!DD79</f>
        <v>0</v>
      </c>
      <c r="DI77" s="589">
        <f>'Marks Entry'!DE79</f>
        <v>0</v>
      </c>
      <c r="DJ77" s="589" t="str">
        <f>'Marks Entry'!DF79</f>
        <v>E</v>
      </c>
      <c r="DK77" s="590" t="str">
        <f>'Marks Entry'!DG79</f>
        <v>E</v>
      </c>
      <c r="DL77" s="583">
        <f>'Marks Entry'!DH79</f>
        <v>0</v>
      </c>
      <c r="DM77" s="584">
        <f>'Marks Entry'!DI79</f>
        <v>0</v>
      </c>
      <c r="DN77" s="585">
        <f>'Marks Entry'!DJ79</f>
        <v>0</v>
      </c>
      <c r="DO77" s="584">
        <f>'Marks Entry'!DK79</f>
        <v>0</v>
      </c>
      <c r="DP77" s="584">
        <f>'Marks Entry'!DL79</f>
        <v>0</v>
      </c>
      <c r="DQ77" s="586">
        <f>'Marks Entry'!DM79</f>
        <v>0</v>
      </c>
      <c r="DR77" s="584">
        <f>'Marks Entry'!DN79</f>
        <v>0</v>
      </c>
      <c r="DS77" s="584">
        <f>'Marks Entry'!DO79</f>
        <v>0</v>
      </c>
      <c r="DT77" s="586">
        <f>'Marks Entry'!DP79</f>
        <v>0</v>
      </c>
      <c r="DU77" s="587">
        <f>'Marks Entry'!DQ79</f>
        <v>0</v>
      </c>
      <c r="DV77" s="584">
        <f>'Marks Entry'!DR79</f>
        <v>0</v>
      </c>
      <c r="DW77" s="584">
        <f>'Marks Entry'!DS79</f>
        <v>0</v>
      </c>
      <c r="DX77" s="587">
        <f>'Marks Entry'!DT79</f>
        <v>0</v>
      </c>
      <c r="DY77" s="588">
        <f t="shared" si="33"/>
        <v>0</v>
      </c>
      <c r="DZ77" s="584">
        <f>'Marks Entry'!DU79</f>
        <v>0</v>
      </c>
      <c r="EA77" s="584">
        <f>'Marks Entry'!DV79</f>
        <v>0</v>
      </c>
      <c r="EB77" s="587">
        <f>'Marks Entry'!DW79</f>
        <v>0</v>
      </c>
      <c r="EC77" s="593">
        <f>'Marks Entry'!DX79</f>
        <v>0</v>
      </c>
      <c r="ED77" s="589">
        <f>'Marks Entry'!DY79</f>
        <v>0</v>
      </c>
      <c r="EE77" s="589" t="str">
        <f>'Marks Entry'!DZ79</f>
        <v>E</v>
      </c>
      <c r="EF77" s="590" t="str">
        <f>'Marks Entry'!EA79</f>
        <v>E</v>
      </c>
      <c r="EG77" s="583">
        <f>'Marks Entry'!EB79</f>
        <v>0</v>
      </c>
      <c r="EH77" s="584">
        <f>'Marks Entry'!EC79</f>
        <v>0</v>
      </c>
      <c r="EI77" s="584">
        <f>'Marks Entry'!ED79</f>
        <v>0</v>
      </c>
      <c r="EJ77" s="584">
        <f>'Marks Entry'!EE79</f>
        <v>0</v>
      </c>
      <c r="EK77" s="584">
        <f>'Marks Entry'!EF79</f>
        <v>0</v>
      </c>
      <c r="EL77" s="591">
        <f>'Marks Entry'!EG79</f>
        <v>0</v>
      </c>
      <c r="EM77" s="592" t="str">
        <f>'Marks Entry'!EJ79</f>
        <v>E</v>
      </c>
      <c r="EN77" s="583">
        <f>'Marks Entry'!EK79</f>
        <v>0</v>
      </c>
      <c r="EO77" s="584">
        <f>'Marks Entry'!EL79</f>
        <v>0</v>
      </c>
      <c r="EP77" s="584">
        <f>'Marks Entry'!EM79</f>
        <v>0</v>
      </c>
      <c r="EQ77" s="584">
        <f>'Marks Entry'!EN79</f>
        <v>0</v>
      </c>
      <c r="ER77" s="584">
        <f>'Marks Entry'!EO79</f>
        <v>0</v>
      </c>
      <c r="ES77" s="587">
        <f>'Marks Entry'!EP79</f>
        <v>0</v>
      </c>
      <c r="ET77" s="592" t="str">
        <f>'Marks Entry'!ES79</f>
        <v>E</v>
      </c>
      <c r="EU77" s="583">
        <f>'Marks Entry'!ET79</f>
        <v>0</v>
      </c>
      <c r="EV77" s="584">
        <f>'Marks Entry'!EU79</f>
        <v>0</v>
      </c>
      <c r="EW77" s="584">
        <f>'Marks Entry'!EV79</f>
        <v>0</v>
      </c>
      <c r="EX77" s="584">
        <f>'Marks Entry'!EW79</f>
        <v>0</v>
      </c>
      <c r="EY77" s="584">
        <f>'Marks Entry'!EX79</f>
        <v>0</v>
      </c>
      <c r="EZ77" s="587">
        <f>'Marks Entry'!EY79</f>
        <v>0</v>
      </c>
      <c r="FA77" s="592" t="str">
        <f>'Marks Entry'!FB79</f>
        <v>E</v>
      </c>
      <c r="FB77" s="222">
        <f>'Marks Entry'!FC79</f>
        <v>0</v>
      </c>
      <c r="FC77" s="223">
        <f>'Marks Entry'!FD79</f>
        <v>0</v>
      </c>
      <c r="FD77" s="226" t="str">
        <f>'Marks Entry'!FE79</f>
        <v/>
      </c>
      <c r="FE77" s="222">
        <f>'Marks Entry'!FF79</f>
        <v>1200</v>
      </c>
      <c r="FF77" s="223">
        <f>'Marks Entry'!FG79</f>
        <v>0</v>
      </c>
      <c r="FG77" s="223">
        <f>'Marks Entry'!FH79</f>
        <v>0</v>
      </c>
      <c r="FH77" s="223" t="str">
        <f>IF(OR('Marks Entry'!FI79="First",'Marks Entry'!FI79="Second",'Marks Entry'!FI79="Third"),'Marks Entry'!FI79,"")</f>
        <v/>
      </c>
      <c r="FI77" s="223" t="str">
        <f>'Marks Entry'!FJ79</f>
        <v/>
      </c>
      <c r="FJ77" s="540" t="str">
        <f>'Marks Entry'!FK79</f>
        <v>PROMOTED</v>
      </c>
      <c r="FK77" s="113" t="str">
        <f>'Marks Entry'!FL79</f>
        <v/>
      </c>
      <c r="FL77" s="115" t="str">
        <f>'Marks Entry'!FM79</f>
        <v/>
      </c>
      <c r="FM77" s="116" t="str">
        <f>'Marks Entry'!FO79</f>
        <v>E</v>
      </c>
      <c r="FN77" s="1426"/>
      <c r="FO77" s="563">
        <f t="shared" si="34"/>
        <v>0</v>
      </c>
      <c r="FP77" s="673">
        <f t="shared" si="35"/>
        <v>0</v>
      </c>
      <c r="FQ77" s="673">
        <f t="shared" si="36"/>
        <v>0</v>
      </c>
      <c r="FR77" s="668"/>
      <c r="FS77" s="570">
        <f t="shared" si="37"/>
        <v>0</v>
      </c>
      <c r="FT77" s="681">
        <f t="shared" si="38"/>
        <v>0</v>
      </c>
      <c r="FU77" s="681">
        <f t="shared" si="39"/>
        <v>0</v>
      </c>
      <c r="FV77" s="682"/>
      <c r="FW77" s="563">
        <f t="shared" si="40"/>
        <v>0</v>
      </c>
      <c r="FX77" s="673">
        <f t="shared" si="41"/>
        <v>0</v>
      </c>
      <c r="FY77" s="673">
        <f t="shared" si="42"/>
        <v>0</v>
      </c>
      <c r="FZ77" s="668"/>
      <c r="GA77" s="570">
        <f t="shared" si="43"/>
        <v>0</v>
      </c>
      <c r="GB77" s="681">
        <f t="shared" si="44"/>
        <v>0</v>
      </c>
      <c r="GC77" s="681">
        <f t="shared" si="45"/>
        <v>0</v>
      </c>
      <c r="GD77" s="682"/>
      <c r="GE77" s="563">
        <f t="shared" si="46"/>
        <v>0</v>
      </c>
      <c r="GF77" s="673">
        <f t="shared" si="47"/>
        <v>0</v>
      </c>
      <c r="GG77" s="673">
        <f t="shared" si="48"/>
        <v>0</v>
      </c>
      <c r="GH77" s="668"/>
      <c r="GI77" s="570">
        <f t="shared" si="49"/>
        <v>0</v>
      </c>
      <c r="GJ77" s="681">
        <f t="shared" si="50"/>
        <v>0</v>
      </c>
      <c r="GK77" s="681">
        <f t="shared" si="51"/>
        <v>0</v>
      </c>
      <c r="GL77" s="682"/>
      <c r="GM77" s="563">
        <f t="shared" si="52"/>
        <v>0</v>
      </c>
      <c r="GN77" s="564" t="str">
        <f t="shared" si="52"/>
        <v>E</v>
      </c>
      <c r="GO77" s="570">
        <f t="shared" si="53"/>
        <v>0</v>
      </c>
      <c r="GP77" s="571" t="str">
        <f t="shared" si="53"/>
        <v>E</v>
      </c>
      <c r="GQ77" s="563">
        <f t="shared" si="54"/>
        <v>0</v>
      </c>
      <c r="GR77" s="572" t="str">
        <f t="shared" si="54"/>
        <v>E</v>
      </c>
      <c r="GS77" s="1426"/>
    </row>
    <row r="78" spans="1:201" s="117" customFormat="1" ht="17.25" customHeight="1">
      <c r="A78" s="1427"/>
      <c r="B78" s="112">
        <f t="shared" si="55"/>
        <v>72</v>
      </c>
      <c r="C78" s="113">
        <f>'Marks Entry'!D80</f>
        <v>0</v>
      </c>
      <c r="D78" s="113">
        <f>'Marks Entry'!E80</f>
        <v>0</v>
      </c>
      <c r="E78" s="113">
        <f>'Marks Entry'!F80</f>
        <v>0</v>
      </c>
      <c r="F78" s="113">
        <f>'Marks Entry'!G80</f>
        <v>972</v>
      </c>
      <c r="G78" s="113">
        <f>'Marks Entry'!H80</f>
        <v>0</v>
      </c>
      <c r="H78" s="113">
        <f>'Marks Entry'!I80</f>
        <v>0</v>
      </c>
      <c r="I78" s="113">
        <f>'Marks Entry'!J80</f>
        <v>0</v>
      </c>
      <c r="J78" s="114">
        <f>'Marks Entry'!K80</f>
        <v>0</v>
      </c>
      <c r="K78" s="583">
        <f>'Marks Entry'!L80</f>
        <v>0</v>
      </c>
      <c r="L78" s="584">
        <f>'Marks Entry'!M80</f>
        <v>0</v>
      </c>
      <c r="M78" s="585">
        <f>'Marks Entry'!N80</f>
        <v>0</v>
      </c>
      <c r="N78" s="584">
        <f>'Marks Entry'!O80</f>
        <v>0</v>
      </c>
      <c r="O78" s="584">
        <f>'Marks Entry'!P80</f>
        <v>0</v>
      </c>
      <c r="P78" s="586">
        <f>'Marks Entry'!Q80</f>
        <v>0</v>
      </c>
      <c r="Q78" s="584">
        <f>'Marks Entry'!R80</f>
        <v>0</v>
      </c>
      <c r="R78" s="584">
        <f>'Marks Entry'!S80</f>
        <v>0</v>
      </c>
      <c r="S78" s="586">
        <f>'Marks Entry'!T80</f>
        <v>0</v>
      </c>
      <c r="T78" s="587">
        <f>'Marks Entry'!U80</f>
        <v>0</v>
      </c>
      <c r="U78" s="584">
        <f>'Marks Entry'!V80</f>
        <v>0</v>
      </c>
      <c r="V78" s="584">
        <f>'Marks Entry'!W80</f>
        <v>0</v>
      </c>
      <c r="W78" s="587">
        <f>'Marks Entry'!X80</f>
        <v>0</v>
      </c>
      <c r="X78" s="588">
        <f t="shared" si="28"/>
        <v>0</v>
      </c>
      <c r="Y78" s="584">
        <f>'Marks Entry'!Y80</f>
        <v>0</v>
      </c>
      <c r="Z78" s="584">
        <f>'Marks Entry'!Z80</f>
        <v>0</v>
      </c>
      <c r="AA78" s="587">
        <f>'Marks Entry'!AA80</f>
        <v>0</v>
      </c>
      <c r="AB78" s="593">
        <f>'Marks Entry'!AB80</f>
        <v>0</v>
      </c>
      <c r="AC78" s="589">
        <f>'Marks Entry'!AC80</f>
        <v>0</v>
      </c>
      <c r="AD78" s="589" t="str">
        <f>'Marks Entry'!AD80</f>
        <v>E</v>
      </c>
      <c r="AE78" s="590" t="str">
        <f>'Marks Entry'!AE80</f>
        <v>E</v>
      </c>
      <c r="AF78" s="583">
        <f>'Marks Entry'!AF80</f>
        <v>0</v>
      </c>
      <c r="AG78" s="584">
        <f>'Marks Entry'!AG80</f>
        <v>0</v>
      </c>
      <c r="AH78" s="585">
        <f>'Marks Entry'!AH80</f>
        <v>0</v>
      </c>
      <c r="AI78" s="584">
        <f>'Marks Entry'!AI80</f>
        <v>0</v>
      </c>
      <c r="AJ78" s="584">
        <f>'Marks Entry'!AJ80</f>
        <v>0</v>
      </c>
      <c r="AK78" s="586">
        <f>'Marks Entry'!AK80</f>
        <v>0</v>
      </c>
      <c r="AL78" s="584">
        <f>'Marks Entry'!AL80</f>
        <v>0</v>
      </c>
      <c r="AM78" s="584">
        <f>'Marks Entry'!AM80</f>
        <v>0</v>
      </c>
      <c r="AN78" s="586">
        <f>'Marks Entry'!AN80</f>
        <v>0</v>
      </c>
      <c r="AO78" s="587">
        <f>'Marks Entry'!AO80</f>
        <v>0</v>
      </c>
      <c r="AP78" s="584">
        <f>'Marks Entry'!AP80</f>
        <v>0</v>
      </c>
      <c r="AQ78" s="584">
        <f>'Marks Entry'!AQ80</f>
        <v>0</v>
      </c>
      <c r="AR78" s="587">
        <f>'Marks Entry'!AR80</f>
        <v>0</v>
      </c>
      <c r="AS78" s="588">
        <f t="shared" si="29"/>
        <v>0</v>
      </c>
      <c r="AT78" s="584">
        <f>'Marks Entry'!AS80</f>
        <v>0</v>
      </c>
      <c r="AU78" s="584">
        <f>'Marks Entry'!AT80</f>
        <v>0</v>
      </c>
      <c r="AV78" s="587">
        <f>'Marks Entry'!AU80</f>
        <v>0</v>
      </c>
      <c r="AW78" s="593">
        <f>'Marks Entry'!AV80</f>
        <v>0</v>
      </c>
      <c r="AX78" s="589">
        <f>'Marks Entry'!AW80</f>
        <v>0</v>
      </c>
      <c r="AY78" s="589" t="str">
        <f>'Marks Entry'!AX80</f>
        <v>E</v>
      </c>
      <c r="AZ78" s="590" t="str">
        <f>'Marks Entry'!AY80</f>
        <v>E</v>
      </c>
      <c r="BA78" s="583">
        <f>'Marks Entry'!AZ80</f>
        <v>0</v>
      </c>
      <c r="BB78" s="584">
        <f>'Marks Entry'!BA80</f>
        <v>0</v>
      </c>
      <c r="BC78" s="585">
        <f>'Marks Entry'!BB80</f>
        <v>0</v>
      </c>
      <c r="BD78" s="584">
        <f>'Marks Entry'!BC80</f>
        <v>0</v>
      </c>
      <c r="BE78" s="584">
        <f>'Marks Entry'!BD80</f>
        <v>0</v>
      </c>
      <c r="BF78" s="586">
        <f>'Marks Entry'!BE80</f>
        <v>0</v>
      </c>
      <c r="BG78" s="584">
        <f>'Marks Entry'!BF80</f>
        <v>0</v>
      </c>
      <c r="BH78" s="584">
        <f>'Marks Entry'!BG80</f>
        <v>0</v>
      </c>
      <c r="BI78" s="586">
        <f>'Marks Entry'!BH80</f>
        <v>0</v>
      </c>
      <c r="BJ78" s="587">
        <f>'Marks Entry'!BI80</f>
        <v>0</v>
      </c>
      <c r="BK78" s="584">
        <f>'Marks Entry'!BJ80</f>
        <v>0</v>
      </c>
      <c r="BL78" s="584">
        <f>'Marks Entry'!BK80</f>
        <v>0</v>
      </c>
      <c r="BM78" s="587">
        <f>'Marks Entry'!BL80</f>
        <v>0</v>
      </c>
      <c r="BN78" s="588">
        <f t="shared" si="30"/>
        <v>0</v>
      </c>
      <c r="BO78" s="584">
        <f>'Marks Entry'!BM80</f>
        <v>0</v>
      </c>
      <c r="BP78" s="584">
        <f>'Marks Entry'!BN80</f>
        <v>0</v>
      </c>
      <c r="BQ78" s="587">
        <f>'Marks Entry'!BO80</f>
        <v>0</v>
      </c>
      <c r="BR78" s="593">
        <f>'Marks Entry'!BP80</f>
        <v>0</v>
      </c>
      <c r="BS78" s="589">
        <f>'Marks Entry'!BQ80</f>
        <v>0</v>
      </c>
      <c r="BT78" s="589" t="str">
        <f>'Marks Entry'!BR80</f>
        <v>E</v>
      </c>
      <c r="BU78" s="590" t="str">
        <f>'Marks Entry'!BS80</f>
        <v>E</v>
      </c>
      <c r="BV78" s="583">
        <f>'Marks Entry'!BT80</f>
        <v>0</v>
      </c>
      <c r="BW78" s="584">
        <f>'Marks Entry'!BU80</f>
        <v>0</v>
      </c>
      <c r="BX78" s="585">
        <f>'Marks Entry'!BV80</f>
        <v>0</v>
      </c>
      <c r="BY78" s="584">
        <f>'Marks Entry'!BW80</f>
        <v>0</v>
      </c>
      <c r="BZ78" s="584">
        <f>'Marks Entry'!BX80</f>
        <v>0</v>
      </c>
      <c r="CA78" s="586">
        <f>'Marks Entry'!BY80</f>
        <v>0</v>
      </c>
      <c r="CB78" s="584">
        <f>'Marks Entry'!BZ80</f>
        <v>0</v>
      </c>
      <c r="CC78" s="584">
        <f>'Marks Entry'!CA80</f>
        <v>0</v>
      </c>
      <c r="CD78" s="586">
        <f>'Marks Entry'!CB80</f>
        <v>0</v>
      </c>
      <c r="CE78" s="587">
        <f>'Marks Entry'!CC80</f>
        <v>0</v>
      </c>
      <c r="CF78" s="584">
        <f>'Marks Entry'!CD80</f>
        <v>0</v>
      </c>
      <c r="CG78" s="584">
        <f>'Marks Entry'!CE80</f>
        <v>0</v>
      </c>
      <c r="CH78" s="587">
        <f>'Marks Entry'!CF80</f>
        <v>0</v>
      </c>
      <c r="CI78" s="588">
        <f t="shared" si="31"/>
        <v>0</v>
      </c>
      <c r="CJ78" s="584">
        <f>'Marks Entry'!CG80</f>
        <v>0</v>
      </c>
      <c r="CK78" s="584">
        <f>'Marks Entry'!CH80</f>
        <v>0</v>
      </c>
      <c r="CL78" s="587">
        <f>'Marks Entry'!CI80</f>
        <v>0</v>
      </c>
      <c r="CM78" s="593">
        <f>'Marks Entry'!CJ80</f>
        <v>0</v>
      </c>
      <c r="CN78" s="589">
        <f>'Marks Entry'!CK80</f>
        <v>0</v>
      </c>
      <c r="CO78" s="589" t="str">
        <f>'Marks Entry'!CL80</f>
        <v>E</v>
      </c>
      <c r="CP78" s="590" t="str">
        <f>'Marks Entry'!CM80</f>
        <v>E</v>
      </c>
      <c r="CQ78" s="583">
        <f>'Marks Entry'!CN80</f>
        <v>0</v>
      </c>
      <c r="CR78" s="584">
        <f>'Marks Entry'!CO80</f>
        <v>0</v>
      </c>
      <c r="CS78" s="585">
        <f>'Marks Entry'!CP80</f>
        <v>0</v>
      </c>
      <c r="CT78" s="584">
        <f>'Marks Entry'!CQ80</f>
        <v>0</v>
      </c>
      <c r="CU78" s="584">
        <f>'Marks Entry'!CR80</f>
        <v>0</v>
      </c>
      <c r="CV78" s="586">
        <f>'Marks Entry'!CS80</f>
        <v>0</v>
      </c>
      <c r="CW78" s="584">
        <f>'Marks Entry'!CT80</f>
        <v>0</v>
      </c>
      <c r="CX78" s="584">
        <f>'Marks Entry'!CU80</f>
        <v>0</v>
      </c>
      <c r="CY78" s="586">
        <f>'Marks Entry'!CV80</f>
        <v>0</v>
      </c>
      <c r="CZ78" s="587">
        <f>'Marks Entry'!CW80</f>
        <v>0</v>
      </c>
      <c r="DA78" s="584">
        <f>'Marks Entry'!CX80</f>
        <v>0</v>
      </c>
      <c r="DB78" s="584">
        <f>'Marks Entry'!CY80</f>
        <v>0</v>
      </c>
      <c r="DC78" s="587">
        <f>'Marks Entry'!CZ80</f>
        <v>0</v>
      </c>
      <c r="DD78" s="588">
        <f t="shared" si="32"/>
        <v>0</v>
      </c>
      <c r="DE78" s="584">
        <f>'Marks Entry'!DA80</f>
        <v>0</v>
      </c>
      <c r="DF78" s="584">
        <f>'Marks Entry'!DB80</f>
        <v>0</v>
      </c>
      <c r="DG78" s="587">
        <f>'Marks Entry'!DC80</f>
        <v>0</v>
      </c>
      <c r="DH78" s="593">
        <f>'Marks Entry'!DD80</f>
        <v>0</v>
      </c>
      <c r="DI78" s="589">
        <f>'Marks Entry'!DE80</f>
        <v>0</v>
      </c>
      <c r="DJ78" s="589" t="str">
        <f>'Marks Entry'!DF80</f>
        <v>E</v>
      </c>
      <c r="DK78" s="590" t="str">
        <f>'Marks Entry'!DG80</f>
        <v>E</v>
      </c>
      <c r="DL78" s="583">
        <f>'Marks Entry'!DH80</f>
        <v>0</v>
      </c>
      <c r="DM78" s="584">
        <f>'Marks Entry'!DI80</f>
        <v>0</v>
      </c>
      <c r="DN78" s="585">
        <f>'Marks Entry'!DJ80</f>
        <v>0</v>
      </c>
      <c r="DO78" s="584">
        <f>'Marks Entry'!DK80</f>
        <v>0</v>
      </c>
      <c r="DP78" s="584">
        <f>'Marks Entry'!DL80</f>
        <v>0</v>
      </c>
      <c r="DQ78" s="586">
        <f>'Marks Entry'!DM80</f>
        <v>0</v>
      </c>
      <c r="DR78" s="584">
        <f>'Marks Entry'!DN80</f>
        <v>0</v>
      </c>
      <c r="DS78" s="584">
        <f>'Marks Entry'!DO80</f>
        <v>0</v>
      </c>
      <c r="DT78" s="586">
        <f>'Marks Entry'!DP80</f>
        <v>0</v>
      </c>
      <c r="DU78" s="587">
        <f>'Marks Entry'!DQ80</f>
        <v>0</v>
      </c>
      <c r="DV78" s="584">
        <f>'Marks Entry'!DR80</f>
        <v>0</v>
      </c>
      <c r="DW78" s="584">
        <f>'Marks Entry'!DS80</f>
        <v>0</v>
      </c>
      <c r="DX78" s="587">
        <f>'Marks Entry'!DT80</f>
        <v>0</v>
      </c>
      <c r="DY78" s="588">
        <f t="shared" si="33"/>
        <v>0</v>
      </c>
      <c r="DZ78" s="584">
        <f>'Marks Entry'!DU80</f>
        <v>0</v>
      </c>
      <c r="EA78" s="584">
        <f>'Marks Entry'!DV80</f>
        <v>0</v>
      </c>
      <c r="EB78" s="587">
        <f>'Marks Entry'!DW80</f>
        <v>0</v>
      </c>
      <c r="EC78" s="593">
        <f>'Marks Entry'!DX80</f>
        <v>0</v>
      </c>
      <c r="ED78" s="589">
        <f>'Marks Entry'!DY80</f>
        <v>0</v>
      </c>
      <c r="EE78" s="589" t="str">
        <f>'Marks Entry'!DZ80</f>
        <v>E</v>
      </c>
      <c r="EF78" s="590" t="str">
        <f>'Marks Entry'!EA80</f>
        <v>E</v>
      </c>
      <c r="EG78" s="583">
        <f>'Marks Entry'!EB80</f>
        <v>0</v>
      </c>
      <c r="EH78" s="584">
        <f>'Marks Entry'!EC80</f>
        <v>0</v>
      </c>
      <c r="EI78" s="584">
        <f>'Marks Entry'!ED80</f>
        <v>0</v>
      </c>
      <c r="EJ78" s="584">
        <f>'Marks Entry'!EE80</f>
        <v>0</v>
      </c>
      <c r="EK78" s="584">
        <f>'Marks Entry'!EF80</f>
        <v>0</v>
      </c>
      <c r="EL78" s="591">
        <f>'Marks Entry'!EG80</f>
        <v>0</v>
      </c>
      <c r="EM78" s="592" t="str">
        <f>'Marks Entry'!EJ80</f>
        <v>E</v>
      </c>
      <c r="EN78" s="583">
        <f>'Marks Entry'!EK80</f>
        <v>0</v>
      </c>
      <c r="EO78" s="584">
        <f>'Marks Entry'!EL80</f>
        <v>0</v>
      </c>
      <c r="EP78" s="584">
        <f>'Marks Entry'!EM80</f>
        <v>0</v>
      </c>
      <c r="EQ78" s="584">
        <f>'Marks Entry'!EN80</f>
        <v>0</v>
      </c>
      <c r="ER78" s="584">
        <f>'Marks Entry'!EO80</f>
        <v>0</v>
      </c>
      <c r="ES78" s="587">
        <f>'Marks Entry'!EP80</f>
        <v>0</v>
      </c>
      <c r="ET78" s="592" t="str">
        <f>'Marks Entry'!ES80</f>
        <v>E</v>
      </c>
      <c r="EU78" s="583">
        <f>'Marks Entry'!ET80</f>
        <v>0</v>
      </c>
      <c r="EV78" s="584">
        <f>'Marks Entry'!EU80</f>
        <v>0</v>
      </c>
      <c r="EW78" s="584">
        <f>'Marks Entry'!EV80</f>
        <v>0</v>
      </c>
      <c r="EX78" s="584">
        <f>'Marks Entry'!EW80</f>
        <v>0</v>
      </c>
      <c r="EY78" s="584">
        <f>'Marks Entry'!EX80</f>
        <v>0</v>
      </c>
      <c r="EZ78" s="587">
        <f>'Marks Entry'!EY80</f>
        <v>0</v>
      </c>
      <c r="FA78" s="592" t="str">
        <f>'Marks Entry'!FB80</f>
        <v>E</v>
      </c>
      <c r="FB78" s="222">
        <f>'Marks Entry'!FC80</f>
        <v>0</v>
      </c>
      <c r="FC78" s="223">
        <f>'Marks Entry'!FD80</f>
        <v>0</v>
      </c>
      <c r="FD78" s="226" t="str">
        <f>'Marks Entry'!FE80</f>
        <v/>
      </c>
      <c r="FE78" s="222">
        <f>'Marks Entry'!FF80</f>
        <v>1200</v>
      </c>
      <c r="FF78" s="223">
        <f>'Marks Entry'!FG80</f>
        <v>0</v>
      </c>
      <c r="FG78" s="223">
        <f>'Marks Entry'!FH80</f>
        <v>0</v>
      </c>
      <c r="FH78" s="223" t="str">
        <f>IF(OR('Marks Entry'!FI80="First",'Marks Entry'!FI80="Second",'Marks Entry'!FI80="Third"),'Marks Entry'!FI80,"")</f>
        <v/>
      </c>
      <c r="FI78" s="223" t="str">
        <f>'Marks Entry'!FJ80</f>
        <v/>
      </c>
      <c r="FJ78" s="540" t="str">
        <f>'Marks Entry'!FK80</f>
        <v>PROMOTED</v>
      </c>
      <c r="FK78" s="113" t="str">
        <f>'Marks Entry'!FL80</f>
        <v/>
      </c>
      <c r="FL78" s="115" t="str">
        <f>'Marks Entry'!FM80</f>
        <v/>
      </c>
      <c r="FM78" s="116" t="str">
        <f>'Marks Entry'!FO80</f>
        <v>E</v>
      </c>
      <c r="FN78" s="1426"/>
      <c r="FO78" s="563">
        <f t="shared" si="34"/>
        <v>0</v>
      </c>
      <c r="FP78" s="673">
        <f t="shared" si="35"/>
        <v>0</v>
      </c>
      <c r="FQ78" s="673">
        <f t="shared" si="36"/>
        <v>0</v>
      </c>
      <c r="FR78" s="668"/>
      <c r="FS78" s="570">
        <f t="shared" si="37"/>
        <v>0</v>
      </c>
      <c r="FT78" s="681">
        <f t="shared" si="38"/>
        <v>0</v>
      </c>
      <c r="FU78" s="681">
        <f t="shared" si="39"/>
        <v>0</v>
      </c>
      <c r="FV78" s="682"/>
      <c r="FW78" s="563">
        <f t="shared" si="40"/>
        <v>0</v>
      </c>
      <c r="FX78" s="673">
        <f t="shared" si="41"/>
        <v>0</v>
      </c>
      <c r="FY78" s="673">
        <f t="shared" si="42"/>
        <v>0</v>
      </c>
      <c r="FZ78" s="668"/>
      <c r="GA78" s="570">
        <f t="shared" si="43"/>
        <v>0</v>
      </c>
      <c r="GB78" s="681">
        <f t="shared" si="44"/>
        <v>0</v>
      </c>
      <c r="GC78" s="681">
        <f t="shared" si="45"/>
        <v>0</v>
      </c>
      <c r="GD78" s="682"/>
      <c r="GE78" s="563">
        <f t="shared" si="46"/>
        <v>0</v>
      </c>
      <c r="GF78" s="673">
        <f t="shared" si="47"/>
        <v>0</v>
      </c>
      <c r="GG78" s="673">
        <f t="shared" si="48"/>
        <v>0</v>
      </c>
      <c r="GH78" s="668"/>
      <c r="GI78" s="570">
        <f t="shared" si="49"/>
        <v>0</v>
      </c>
      <c r="GJ78" s="681">
        <f t="shared" si="50"/>
        <v>0</v>
      </c>
      <c r="GK78" s="681">
        <f t="shared" si="51"/>
        <v>0</v>
      </c>
      <c r="GL78" s="682"/>
      <c r="GM78" s="563">
        <f t="shared" si="52"/>
        <v>0</v>
      </c>
      <c r="GN78" s="564" t="str">
        <f t="shared" si="52"/>
        <v>E</v>
      </c>
      <c r="GO78" s="570">
        <f t="shared" si="53"/>
        <v>0</v>
      </c>
      <c r="GP78" s="571" t="str">
        <f t="shared" si="53"/>
        <v>E</v>
      </c>
      <c r="GQ78" s="563">
        <f t="shared" si="54"/>
        <v>0</v>
      </c>
      <c r="GR78" s="572" t="str">
        <f t="shared" si="54"/>
        <v>E</v>
      </c>
      <c r="GS78" s="1426"/>
    </row>
    <row r="79" spans="1:201" s="117" customFormat="1" ht="17.25" customHeight="1">
      <c r="A79" s="1427"/>
      <c r="B79" s="112">
        <f t="shared" si="55"/>
        <v>73</v>
      </c>
      <c r="C79" s="113">
        <f>'Marks Entry'!D81</f>
        <v>0</v>
      </c>
      <c r="D79" s="113">
        <f>'Marks Entry'!E81</f>
        <v>0</v>
      </c>
      <c r="E79" s="113">
        <f>'Marks Entry'!F81</f>
        <v>0</v>
      </c>
      <c r="F79" s="113">
        <f>'Marks Entry'!G81</f>
        <v>973</v>
      </c>
      <c r="G79" s="113">
        <f>'Marks Entry'!H81</f>
        <v>0</v>
      </c>
      <c r="H79" s="113">
        <f>'Marks Entry'!I81</f>
        <v>0</v>
      </c>
      <c r="I79" s="113">
        <f>'Marks Entry'!J81</f>
        <v>0</v>
      </c>
      <c r="J79" s="114">
        <f>'Marks Entry'!K81</f>
        <v>0</v>
      </c>
      <c r="K79" s="583">
        <f>'Marks Entry'!L81</f>
        <v>0</v>
      </c>
      <c r="L79" s="584">
        <f>'Marks Entry'!M81</f>
        <v>0</v>
      </c>
      <c r="M79" s="585">
        <f>'Marks Entry'!N81</f>
        <v>0</v>
      </c>
      <c r="N79" s="584">
        <f>'Marks Entry'!O81</f>
        <v>0</v>
      </c>
      <c r="O79" s="584">
        <f>'Marks Entry'!P81</f>
        <v>0</v>
      </c>
      <c r="P79" s="586">
        <f>'Marks Entry'!Q81</f>
        <v>0</v>
      </c>
      <c r="Q79" s="584">
        <f>'Marks Entry'!R81</f>
        <v>0</v>
      </c>
      <c r="R79" s="584">
        <f>'Marks Entry'!S81</f>
        <v>0</v>
      </c>
      <c r="S79" s="586">
        <f>'Marks Entry'!T81</f>
        <v>0</v>
      </c>
      <c r="T79" s="587">
        <f>'Marks Entry'!U81</f>
        <v>0</v>
      </c>
      <c r="U79" s="584">
        <f>'Marks Entry'!V81</f>
        <v>0</v>
      </c>
      <c r="V79" s="584">
        <f>'Marks Entry'!W81</f>
        <v>0</v>
      </c>
      <c r="W79" s="587">
        <f>'Marks Entry'!X81</f>
        <v>0</v>
      </c>
      <c r="X79" s="588">
        <f t="shared" si="28"/>
        <v>0</v>
      </c>
      <c r="Y79" s="584">
        <f>'Marks Entry'!Y81</f>
        <v>0</v>
      </c>
      <c r="Z79" s="584">
        <f>'Marks Entry'!Z81</f>
        <v>0</v>
      </c>
      <c r="AA79" s="587">
        <f>'Marks Entry'!AA81</f>
        <v>0</v>
      </c>
      <c r="AB79" s="593">
        <f>'Marks Entry'!AB81</f>
        <v>0</v>
      </c>
      <c r="AC79" s="589">
        <f>'Marks Entry'!AC81</f>
        <v>0</v>
      </c>
      <c r="AD79" s="589" t="str">
        <f>'Marks Entry'!AD81</f>
        <v>E</v>
      </c>
      <c r="AE79" s="590" t="str">
        <f>'Marks Entry'!AE81</f>
        <v>E</v>
      </c>
      <c r="AF79" s="583">
        <f>'Marks Entry'!AF81</f>
        <v>0</v>
      </c>
      <c r="AG79" s="584">
        <f>'Marks Entry'!AG81</f>
        <v>0</v>
      </c>
      <c r="AH79" s="585">
        <f>'Marks Entry'!AH81</f>
        <v>0</v>
      </c>
      <c r="AI79" s="584">
        <f>'Marks Entry'!AI81</f>
        <v>0</v>
      </c>
      <c r="AJ79" s="584">
        <f>'Marks Entry'!AJ81</f>
        <v>0</v>
      </c>
      <c r="AK79" s="586">
        <f>'Marks Entry'!AK81</f>
        <v>0</v>
      </c>
      <c r="AL79" s="584">
        <f>'Marks Entry'!AL81</f>
        <v>0</v>
      </c>
      <c r="AM79" s="584">
        <f>'Marks Entry'!AM81</f>
        <v>0</v>
      </c>
      <c r="AN79" s="586">
        <f>'Marks Entry'!AN81</f>
        <v>0</v>
      </c>
      <c r="AO79" s="587">
        <f>'Marks Entry'!AO81</f>
        <v>0</v>
      </c>
      <c r="AP79" s="584">
        <f>'Marks Entry'!AP81</f>
        <v>0</v>
      </c>
      <c r="AQ79" s="584">
        <f>'Marks Entry'!AQ81</f>
        <v>0</v>
      </c>
      <c r="AR79" s="587">
        <f>'Marks Entry'!AR81</f>
        <v>0</v>
      </c>
      <c r="AS79" s="588">
        <f t="shared" si="29"/>
        <v>0</v>
      </c>
      <c r="AT79" s="584">
        <f>'Marks Entry'!AS81</f>
        <v>0</v>
      </c>
      <c r="AU79" s="584">
        <f>'Marks Entry'!AT81</f>
        <v>0</v>
      </c>
      <c r="AV79" s="587">
        <f>'Marks Entry'!AU81</f>
        <v>0</v>
      </c>
      <c r="AW79" s="593">
        <f>'Marks Entry'!AV81</f>
        <v>0</v>
      </c>
      <c r="AX79" s="589">
        <f>'Marks Entry'!AW81</f>
        <v>0</v>
      </c>
      <c r="AY79" s="589" t="str">
        <f>'Marks Entry'!AX81</f>
        <v>E</v>
      </c>
      <c r="AZ79" s="590" t="str">
        <f>'Marks Entry'!AY81</f>
        <v>E</v>
      </c>
      <c r="BA79" s="583">
        <f>'Marks Entry'!AZ81</f>
        <v>0</v>
      </c>
      <c r="BB79" s="584">
        <f>'Marks Entry'!BA81</f>
        <v>0</v>
      </c>
      <c r="BC79" s="585">
        <f>'Marks Entry'!BB81</f>
        <v>0</v>
      </c>
      <c r="BD79" s="584">
        <f>'Marks Entry'!BC81</f>
        <v>0</v>
      </c>
      <c r="BE79" s="584">
        <f>'Marks Entry'!BD81</f>
        <v>0</v>
      </c>
      <c r="BF79" s="586">
        <f>'Marks Entry'!BE81</f>
        <v>0</v>
      </c>
      <c r="BG79" s="584">
        <f>'Marks Entry'!BF81</f>
        <v>0</v>
      </c>
      <c r="BH79" s="584">
        <f>'Marks Entry'!BG81</f>
        <v>0</v>
      </c>
      <c r="BI79" s="586">
        <f>'Marks Entry'!BH81</f>
        <v>0</v>
      </c>
      <c r="BJ79" s="587">
        <f>'Marks Entry'!BI81</f>
        <v>0</v>
      </c>
      <c r="BK79" s="584">
        <f>'Marks Entry'!BJ81</f>
        <v>0</v>
      </c>
      <c r="BL79" s="584">
        <f>'Marks Entry'!BK81</f>
        <v>0</v>
      </c>
      <c r="BM79" s="587">
        <f>'Marks Entry'!BL81</f>
        <v>0</v>
      </c>
      <c r="BN79" s="588">
        <f t="shared" si="30"/>
        <v>0</v>
      </c>
      <c r="BO79" s="584">
        <f>'Marks Entry'!BM81</f>
        <v>0</v>
      </c>
      <c r="BP79" s="584">
        <f>'Marks Entry'!BN81</f>
        <v>0</v>
      </c>
      <c r="BQ79" s="587">
        <f>'Marks Entry'!BO81</f>
        <v>0</v>
      </c>
      <c r="BR79" s="593">
        <f>'Marks Entry'!BP81</f>
        <v>0</v>
      </c>
      <c r="BS79" s="589">
        <f>'Marks Entry'!BQ81</f>
        <v>0</v>
      </c>
      <c r="BT79" s="589" t="str">
        <f>'Marks Entry'!BR81</f>
        <v>E</v>
      </c>
      <c r="BU79" s="590" t="str">
        <f>'Marks Entry'!BS81</f>
        <v>E</v>
      </c>
      <c r="BV79" s="583">
        <f>'Marks Entry'!BT81</f>
        <v>0</v>
      </c>
      <c r="BW79" s="584">
        <f>'Marks Entry'!BU81</f>
        <v>0</v>
      </c>
      <c r="BX79" s="585">
        <f>'Marks Entry'!BV81</f>
        <v>0</v>
      </c>
      <c r="BY79" s="584">
        <f>'Marks Entry'!BW81</f>
        <v>0</v>
      </c>
      <c r="BZ79" s="584">
        <f>'Marks Entry'!BX81</f>
        <v>0</v>
      </c>
      <c r="CA79" s="586">
        <f>'Marks Entry'!BY81</f>
        <v>0</v>
      </c>
      <c r="CB79" s="584">
        <f>'Marks Entry'!BZ81</f>
        <v>0</v>
      </c>
      <c r="CC79" s="584">
        <f>'Marks Entry'!CA81</f>
        <v>0</v>
      </c>
      <c r="CD79" s="586">
        <f>'Marks Entry'!CB81</f>
        <v>0</v>
      </c>
      <c r="CE79" s="587">
        <f>'Marks Entry'!CC81</f>
        <v>0</v>
      </c>
      <c r="CF79" s="584">
        <f>'Marks Entry'!CD81</f>
        <v>0</v>
      </c>
      <c r="CG79" s="584">
        <f>'Marks Entry'!CE81</f>
        <v>0</v>
      </c>
      <c r="CH79" s="587">
        <f>'Marks Entry'!CF81</f>
        <v>0</v>
      </c>
      <c r="CI79" s="588">
        <f t="shared" si="31"/>
        <v>0</v>
      </c>
      <c r="CJ79" s="584">
        <f>'Marks Entry'!CG81</f>
        <v>0</v>
      </c>
      <c r="CK79" s="584">
        <f>'Marks Entry'!CH81</f>
        <v>0</v>
      </c>
      <c r="CL79" s="587">
        <f>'Marks Entry'!CI81</f>
        <v>0</v>
      </c>
      <c r="CM79" s="593">
        <f>'Marks Entry'!CJ81</f>
        <v>0</v>
      </c>
      <c r="CN79" s="589">
        <f>'Marks Entry'!CK81</f>
        <v>0</v>
      </c>
      <c r="CO79" s="589" t="str">
        <f>'Marks Entry'!CL81</f>
        <v>E</v>
      </c>
      <c r="CP79" s="590" t="str">
        <f>'Marks Entry'!CM81</f>
        <v>E</v>
      </c>
      <c r="CQ79" s="583">
        <f>'Marks Entry'!CN81</f>
        <v>0</v>
      </c>
      <c r="CR79" s="584">
        <f>'Marks Entry'!CO81</f>
        <v>0</v>
      </c>
      <c r="CS79" s="585">
        <f>'Marks Entry'!CP81</f>
        <v>0</v>
      </c>
      <c r="CT79" s="584">
        <f>'Marks Entry'!CQ81</f>
        <v>0</v>
      </c>
      <c r="CU79" s="584">
        <f>'Marks Entry'!CR81</f>
        <v>0</v>
      </c>
      <c r="CV79" s="586">
        <f>'Marks Entry'!CS81</f>
        <v>0</v>
      </c>
      <c r="CW79" s="584">
        <f>'Marks Entry'!CT81</f>
        <v>0</v>
      </c>
      <c r="CX79" s="584">
        <f>'Marks Entry'!CU81</f>
        <v>0</v>
      </c>
      <c r="CY79" s="586">
        <f>'Marks Entry'!CV81</f>
        <v>0</v>
      </c>
      <c r="CZ79" s="587">
        <f>'Marks Entry'!CW81</f>
        <v>0</v>
      </c>
      <c r="DA79" s="584">
        <f>'Marks Entry'!CX81</f>
        <v>0</v>
      </c>
      <c r="DB79" s="584">
        <f>'Marks Entry'!CY81</f>
        <v>0</v>
      </c>
      <c r="DC79" s="587">
        <f>'Marks Entry'!CZ81</f>
        <v>0</v>
      </c>
      <c r="DD79" s="588">
        <f t="shared" si="32"/>
        <v>0</v>
      </c>
      <c r="DE79" s="584">
        <f>'Marks Entry'!DA81</f>
        <v>0</v>
      </c>
      <c r="DF79" s="584">
        <f>'Marks Entry'!DB81</f>
        <v>0</v>
      </c>
      <c r="DG79" s="587">
        <f>'Marks Entry'!DC81</f>
        <v>0</v>
      </c>
      <c r="DH79" s="593">
        <f>'Marks Entry'!DD81</f>
        <v>0</v>
      </c>
      <c r="DI79" s="589">
        <f>'Marks Entry'!DE81</f>
        <v>0</v>
      </c>
      <c r="DJ79" s="589" t="str">
        <f>'Marks Entry'!DF81</f>
        <v>E</v>
      </c>
      <c r="DK79" s="590" t="str">
        <f>'Marks Entry'!DG81</f>
        <v>E</v>
      </c>
      <c r="DL79" s="583">
        <f>'Marks Entry'!DH81</f>
        <v>0</v>
      </c>
      <c r="DM79" s="584">
        <f>'Marks Entry'!DI81</f>
        <v>0</v>
      </c>
      <c r="DN79" s="585">
        <f>'Marks Entry'!DJ81</f>
        <v>0</v>
      </c>
      <c r="DO79" s="584">
        <f>'Marks Entry'!DK81</f>
        <v>0</v>
      </c>
      <c r="DP79" s="584">
        <f>'Marks Entry'!DL81</f>
        <v>0</v>
      </c>
      <c r="DQ79" s="586">
        <f>'Marks Entry'!DM81</f>
        <v>0</v>
      </c>
      <c r="DR79" s="584">
        <f>'Marks Entry'!DN81</f>
        <v>0</v>
      </c>
      <c r="DS79" s="584">
        <f>'Marks Entry'!DO81</f>
        <v>0</v>
      </c>
      <c r="DT79" s="586">
        <f>'Marks Entry'!DP81</f>
        <v>0</v>
      </c>
      <c r="DU79" s="587">
        <f>'Marks Entry'!DQ81</f>
        <v>0</v>
      </c>
      <c r="DV79" s="584">
        <f>'Marks Entry'!DR81</f>
        <v>0</v>
      </c>
      <c r="DW79" s="584">
        <f>'Marks Entry'!DS81</f>
        <v>0</v>
      </c>
      <c r="DX79" s="587">
        <f>'Marks Entry'!DT81</f>
        <v>0</v>
      </c>
      <c r="DY79" s="588">
        <f t="shared" si="33"/>
        <v>0</v>
      </c>
      <c r="DZ79" s="584">
        <f>'Marks Entry'!DU81</f>
        <v>0</v>
      </c>
      <c r="EA79" s="584">
        <f>'Marks Entry'!DV81</f>
        <v>0</v>
      </c>
      <c r="EB79" s="587">
        <f>'Marks Entry'!DW81</f>
        <v>0</v>
      </c>
      <c r="EC79" s="593">
        <f>'Marks Entry'!DX81</f>
        <v>0</v>
      </c>
      <c r="ED79" s="589">
        <f>'Marks Entry'!DY81</f>
        <v>0</v>
      </c>
      <c r="EE79" s="589" t="str">
        <f>'Marks Entry'!DZ81</f>
        <v>E</v>
      </c>
      <c r="EF79" s="590" t="str">
        <f>'Marks Entry'!EA81</f>
        <v>E</v>
      </c>
      <c r="EG79" s="583">
        <f>'Marks Entry'!EB81</f>
        <v>0</v>
      </c>
      <c r="EH79" s="584">
        <f>'Marks Entry'!EC81</f>
        <v>0</v>
      </c>
      <c r="EI79" s="584">
        <f>'Marks Entry'!ED81</f>
        <v>0</v>
      </c>
      <c r="EJ79" s="584">
        <f>'Marks Entry'!EE81</f>
        <v>0</v>
      </c>
      <c r="EK79" s="584">
        <f>'Marks Entry'!EF81</f>
        <v>0</v>
      </c>
      <c r="EL79" s="591">
        <f>'Marks Entry'!EG81</f>
        <v>0</v>
      </c>
      <c r="EM79" s="592" t="str">
        <f>'Marks Entry'!EJ81</f>
        <v>E</v>
      </c>
      <c r="EN79" s="583">
        <f>'Marks Entry'!EK81</f>
        <v>0</v>
      </c>
      <c r="EO79" s="584">
        <f>'Marks Entry'!EL81</f>
        <v>0</v>
      </c>
      <c r="EP79" s="584">
        <f>'Marks Entry'!EM81</f>
        <v>0</v>
      </c>
      <c r="EQ79" s="584">
        <f>'Marks Entry'!EN81</f>
        <v>0</v>
      </c>
      <c r="ER79" s="584">
        <f>'Marks Entry'!EO81</f>
        <v>0</v>
      </c>
      <c r="ES79" s="587">
        <f>'Marks Entry'!EP81</f>
        <v>0</v>
      </c>
      <c r="ET79" s="592" t="str">
        <f>'Marks Entry'!ES81</f>
        <v>E</v>
      </c>
      <c r="EU79" s="583">
        <f>'Marks Entry'!ET81</f>
        <v>0</v>
      </c>
      <c r="EV79" s="584">
        <f>'Marks Entry'!EU81</f>
        <v>0</v>
      </c>
      <c r="EW79" s="584">
        <f>'Marks Entry'!EV81</f>
        <v>0</v>
      </c>
      <c r="EX79" s="584">
        <f>'Marks Entry'!EW81</f>
        <v>0</v>
      </c>
      <c r="EY79" s="584">
        <f>'Marks Entry'!EX81</f>
        <v>0</v>
      </c>
      <c r="EZ79" s="587">
        <f>'Marks Entry'!EY81</f>
        <v>0</v>
      </c>
      <c r="FA79" s="592" t="str">
        <f>'Marks Entry'!FB81</f>
        <v>E</v>
      </c>
      <c r="FB79" s="222">
        <f>'Marks Entry'!FC81</f>
        <v>0</v>
      </c>
      <c r="FC79" s="223">
        <f>'Marks Entry'!FD81</f>
        <v>0</v>
      </c>
      <c r="FD79" s="226" t="str">
        <f>'Marks Entry'!FE81</f>
        <v/>
      </c>
      <c r="FE79" s="222">
        <f>'Marks Entry'!FF81</f>
        <v>1200</v>
      </c>
      <c r="FF79" s="223">
        <f>'Marks Entry'!FG81</f>
        <v>0</v>
      </c>
      <c r="FG79" s="223">
        <f>'Marks Entry'!FH81</f>
        <v>0</v>
      </c>
      <c r="FH79" s="223" t="str">
        <f>IF(OR('Marks Entry'!FI81="First",'Marks Entry'!FI81="Second",'Marks Entry'!FI81="Third"),'Marks Entry'!FI81,"")</f>
        <v/>
      </c>
      <c r="FI79" s="223" t="str">
        <f>'Marks Entry'!FJ81</f>
        <v/>
      </c>
      <c r="FJ79" s="540" t="str">
        <f>'Marks Entry'!FK81</f>
        <v>PROMOTED</v>
      </c>
      <c r="FK79" s="113" t="str">
        <f>'Marks Entry'!FL81</f>
        <v/>
      </c>
      <c r="FL79" s="115" t="str">
        <f>'Marks Entry'!FM81</f>
        <v/>
      </c>
      <c r="FM79" s="116" t="str">
        <f>'Marks Entry'!FO81</f>
        <v>E</v>
      </c>
      <c r="FN79" s="1426"/>
      <c r="FO79" s="563">
        <f t="shared" si="34"/>
        <v>0</v>
      </c>
      <c r="FP79" s="673">
        <f t="shared" si="35"/>
        <v>0</v>
      </c>
      <c r="FQ79" s="673">
        <f t="shared" si="36"/>
        <v>0</v>
      </c>
      <c r="FR79" s="668"/>
      <c r="FS79" s="570">
        <f t="shared" si="37"/>
        <v>0</v>
      </c>
      <c r="FT79" s="681">
        <f t="shared" si="38"/>
        <v>0</v>
      </c>
      <c r="FU79" s="681">
        <f t="shared" si="39"/>
        <v>0</v>
      </c>
      <c r="FV79" s="682"/>
      <c r="FW79" s="563">
        <f t="shared" si="40"/>
        <v>0</v>
      </c>
      <c r="FX79" s="673">
        <f t="shared" si="41"/>
        <v>0</v>
      </c>
      <c r="FY79" s="673">
        <f t="shared" si="42"/>
        <v>0</v>
      </c>
      <c r="FZ79" s="668"/>
      <c r="GA79" s="570">
        <f t="shared" si="43"/>
        <v>0</v>
      </c>
      <c r="GB79" s="681">
        <f t="shared" si="44"/>
        <v>0</v>
      </c>
      <c r="GC79" s="681">
        <f t="shared" si="45"/>
        <v>0</v>
      </c>
      <c r="GD79" s="682"/>
      <c r="GE79" s="563">
        <f t="shared" si="46"/>
        <v>0</v>
      </c>
      <c r="GF79" s="673">
        <f t="shared" si="47"/>
        <v>0</v>
      </c>
      <c r="GG79" s="673">
        <f t="shared" si="48"/>
        <v>0</v>
      </c>
      <c r="GH79" s="668"/>
      <c r="GI79" s="570">
        <f t="shared" si="49"/>
        <v>0</v>
      </c>
      <c r="GJ79" s="681">
        <f t="shared" si="50"/>
        <v>0</v>
      </c>
      <c r="GK79" s="681">
        <f t="shared" si="51"/>
        <v>0</v>
      </c>
      <c r="GL79" s="682"/>
      <c r="GM79" s="563">
        <f t="shared" si="52"/>
        <v>0</v>
      </c>
      <c r="GN79" s="564" t="str">
        <f t="shared" si="52"/>
        <v>E</v>
      </c>
      <c r="GO79" s="570">
        <f t="shared" si="53"/>
        <v>0</v>
      </c>
      <c r="GP79" s="571" t="str">
        <f t="shared" si="53"/>
        <v>E</v>
      </c>
      <c r="GQ79" s="563">
        <f t="shared" si="54"/>
        <v>0</v>
      </c>
      <c r="GR79" s="572" t="str">
        <f t="shared" si="54"/>
        <v>E</v>
      </c>
      <c r="GS79" s="1426"/>
    </row>
    <row r="80" spans="1:201" s="117" customFormat="1" ht="17.25" customHeight="1">
      <c r="A80" s="1427"/>
      <c r="B80" s="112">
        <f t="shared" si="55"/>
        <v>74</v>
      </c>
      <c r="C80" s="113">
        <f>'Marks Entry'!D82</f>
        <v>0</v>
      </c>
      <c r="D80" s="113">
        <f>'Marks Entry'!E82</f>
        <v>0</v>
      </c>
      <c r="E80" s="113">
        <f>'Marks Entry'!F82</f>
        <v>0</v>
      </c>
      <c r="F80" s="113">
        <f>'Marks Entry'!G82</f>
        <v>974</v>
      </c>
      <c r="G80" s="113">
        <f>'Marks Entry'!H82</f>
        <v>0</v>
      </c>
      <c r="H80" s="113">
        <f>'Marks Entry'!I82</f>
        <v>0</v>
      </c>
      <c r="I80" s="113">
        <f>'Marks Entry'!J82</f>
        <v>0</v>
      </c>
      <c r="J80" s="114">
        <f>'Marks Entry'!K82</f>
        <v>0</v>
      </c>
      <c r="K80" s="583">
        <f>'Marks Entry'!L82</f>
        <v>0</v>
      </c>
      <c r="L80" s="584">
        <f>'Marks Entry'!M82</f>
        <v>0</v>
      </c>
      <c r="M80" s="585">
        <f>'Marks Entry'!N82</f>
        <v>0</v>
      </c>
      <c r="N80" s="584">
        <f>'Marks Entry'!O82</f>
        <v>0</v>
      </c>
      <c r="O80" s="584">
        <f>'Marks Entry'!P82</f>
        <v>0</v>
      </c>
      <c r="P80" s="586">
        <f>'Marks Entry'!Q82</f>
        <v>0</v>
      </c>
      <c r="Q80" s="584">
        <f>'Marks Entry'!R82</f>
        <v>0</v>
      </c>
      <c r="R80" s="584">
        <f>'Marks Entry'!S82</f>
        <v>0</v>
      </c>
      <c r="S80" s="586">
        <f>'Marks Entry'!T82</f>
        <v>0</v>
      </c>
      <c r="T80" s="587">
        <f>'Marks Entry'!U82</f>
        <v>0</v>
      </c>
      <c r="U80" s="584">
        <f>'Marks Entry'!V82</f>
        <v>0</v>
      </c>
      <c r="V80" s="584">
        <f>'Marks Entry'!W82</f>
        <v>0</v>
      </c>
      <c r="W80" s="587">
        <f>'Marks Entry'!X82</f>
        <v>0</v>
      </c>
      <c r="X80" s="588">
        <f t="shared" si="28"/>
        <v>0</v>
      </c>
      <c r="Y80" s="584">
        <f>'Marks Entry'!Y82</f>
        <v>0</v>
      </c>
      <c r="Z80" s="584">
        <f>'Marks Entry'!Z82</f>
        <v>0</v>
      </c>
      <c r="AA80" s="587">
        <f>'Marks Entry'!AA82</f>
        <v>0</v>
      </c>
      <c r="AB80" s="593">
        <f>'Marks Entry'!AB82</f>
        <v>0</v>
      </c>
      <c r="AC80" s="589">
        <f>'Marks Entry'!AC82</f>
        <v>0</v>
      </c>
      <c r="AD80" s="589" t="str">
        <f>'Marks Entry'!AD82</f>
        <v>E</v>
      </c>
      <c r="AE80" s="590" t="str">
        <f>'Marks Entry'!AE82</f>
        <v>E</v>
      </c>
      <c r="AF80" s="583">
        <f>'Marks Entry'!AF82</f>
        <v>0</v>
      </c>
      <c r="AG80" s="584">
        <f>'Marks Entry'!AG82</f>
        <v>0</v>
      </c>
      <c r="AH80" s="585">
        <f>'Marks Entry'!AH82</f>
        <v>0</v>
      </c>
      <c r="AI80" s="584">
        <f>'Marks Entry'!AI82</f>
        <v>0</v>
      </c>
      <c r="AJ80" s="584">
        <f>'Marks Entry'!AJ82</f>
        <v>0</v>
      </c>
      <c r="AK80" s="586">
        <f>'Marks Entry'!AK82</f>
        <v>0</v>
      </c>
      <c r="AL80" s="584">
        <f>'Marks Entry'!AL82</f>
        <v>0</v>
      </c>
      <c r="AM80" s="584">
        <f>'Marks Entry'!AM82</f>
        <v>0</v>
      </c>
      <c r="AN80" s="586">
        <f>'Marks Entry'!AN82</f>
        <v>0</v>
      </c>
      <c r="AO80" s="587">
        <f>'Marks Entry'!AO82</f>
        <v>0</v>
      </c>
      <c r="AP80" s="584">
        <f>'Marks Entry'!AP82</f>
        <v>0</v>
      </c>
      <c r="AQ80" s="584">
        <f>'Marks Entry'!AQ82</f>
        <v>0</v>
      </c>
      <c r="AR80" s="587">
        <f>'Marks Entry'!AR82</f>
        <v>0</v>
      </c>
      <c r="AS80" s="588">
        <f t="shared" si="29"/>
        <v>0</v>
      </c>
      <c r="AT80" s="584">
        <f>'Marks Entry'!AS82</f>
        <v>0</v>
      </c>
      <c r="AU80" s="584">
        <f>'Marks Entry'!AT82</f>
        <v>0</v>
      </c>
      <c r="AV80" s="587">
        <f>'Marks Entry'!AU82</f>
        <v>0</v>
      </c>
      <c r="AW80" s="593">
        <f>'Marks Entry'!AV82</f>
        <v>0</v>
      </c>
      <c r="AX80" s="589">
        <f>'Marks Entry'!AW82</f>
        <v>0</v>
      </c>
      <c r="AY80" s="589" t="str">
        <f>'Marks Entry'!AX82</f>
        <v>E</v>
      </c>
      <c r="AZ80" s="590" t="str">
        <f>'Marks Entry'!AY82</f>
        <v>E</v>
      </c>
      <c r="BA80" s="583">
        <f>'Marks Entry'!AZ82</f>
        <v>0</v>
      </c>
      <c r="BB80" s="584">
        <f>'Marks Entry'!BA82</f>
        <v>0</v>
      </c>
      <c r="BC80" s="585">
        <f>'Marks Entry'!BB82</f>
        <v>0</v>
      </c>
      <c r="BD80" s="584">
        <f>'Marks Entry'!BC82</f>
        <v>0</v>
      </c>
      <c r="BE80" s="584">
        <f>'Marks Entry'!BD82</f>
        <v>0</v>
      </c>
      <c r="BF80" s="586">
        <f>'Marks Entry'!BE82</f>
        <v>0</v>
      </c>
      <c r="BG80" s="584">
        <f>'Marks Entry'!BF82</f>
        <v>0</v>
      </c>
      <c r="BH80" s="584">
        <f>'Marks Entry'!BG82</f>
        <v>0</v>
      </c>
      <c r="BI80" s="586">
        <f>'Marks Entry'!BH82</f>
        <v>0</v>
      </c>
      <c r="BJ80" s="587">
        <f>'Marks Entry'!BI82</f>
        <v>0</v>
      </c>
      <c r="BK80" s="584">
        <f>'Marks Entry'!BJ82</f>
        <v>0</v>
      </c>
      <c r="BL80" s="584">
        <f>'Marks Entry'!BK82</f>
        <v>0</v>
      </c>
      <c r="BM80" s="587">
        <f>'Marks Entry'!BL82</f>
        <v>0</v>
      </c>
      <c r="BN80" s="588">
        <f t="shared" si="30"/>
        <v>0</v>
      </c>
      <c r="BO80" s="584">
        <f>'Marks Entry'!BM82</f>
        <v>0</v>
      </c>
      <c r="BP80" s="584">
        <f>'Marks Entry'!BN82</f>
        <v>0</v>
      </c>
      <c r="BQ80" s="587">
        <f>'Marks Entry'!BO82</f>
        <v>0</v>
      </c>
      <c r="BR80" s="593">
        <f>'Marks Entry'!BP82</f>
        <v>0</v>
      </c>
      <c r="BS80" s="589">
        <f>'Marks Entry'!BQ82</f>
        <v>0</v>
      </c>
      <c r="BT80" s="589" t="str">
        <f>'Marks Entry'!BR82</f>
        <v>E</v>
      </c>
      <c r="BU80" s="590" t="str">
        <f>'Marks Entry'!BS82</f>
        <v>E</v>
      </c>
      <c r="BV80" s="583">
        <f>'Marks Entry'!BT82</f>
        <v>0</v>
      </c>
      <c r="BW80" s="584">
        <f>'Marks Entry'!BU82</f>
        <v>0</v>
      </c>
      <c r="BX80" s="585">
        <f>'Marks Entry'!BV82</f>
        <v>0</v>
      </c>
      <c r="BY80" s="584">
        <f>'Marks Entry'!BW82</f>
        <v>0</v>
      </c>
      <c r="BZ80" s="584">
        <f>'Marks Entry'!BX82</f>
        <v>0</v>
      </c>
      <c r="CA80" s="586">
        <f>'Marks Entry'!BY82</f>
        <v>0</v>
      </c>
      <c r="CB80" s="584">
        <f>'Marks Entry'!BZ82</f>
        <v>0</v>
      </c>
      <c r="CC80" s="584">
        <f>'Marks Entry'!CA82</f>
        <v>0</v>
      </c>
      <c r="CD80" s="586">
        <f>'Marks Entry'!CB82</f>
        <v>0</v>
      </c>
      <c r="CE80" s="587">
        <f>'Marks Entry'!CC82</f>
        <v>0</v>
      </c>
      <c r="CF80" s="584">
        <f>'Marks Entry'!CD82</f>
        <v>0</v>
      </c>
      <c r="CG80" s="584">
        <f>'Marks Entry'!CE82</f>
        <v>0</v>
      </c>
      <c r="CH80" s="587">
        <f>'Marks Entry'!CF82</f>
        <v>0</v>
      </c>
      <c r="CI80" s="588">
        <f t="shared" si="31"/>
        <v>0</v>
      </c>
      <c r="CJ80" s="584">
        <f>'Marks Entry'!CG82</f>
        <v>0</v>
      </c>
      <c r="CK80" s="584">
        <f>'Marks Entry'!CH82</f>
        <v>0</v>
      </c>
      <c r="CL80" s="587">
        <f>'Marks Entry'!CI82</f>
        <v>0</v>
      </c>
      <c r="CM80" s="593">
        <f>'Marks Entry'!CJ82</f>
        <v>0</v>
      </c>
      <c r="CN80" s="589">
        <f>'Marks Entry'!CK82</f>
        <v>0</v>
      </c>
      <c r="CO80" s="589" t="str">
        <f>'Marks Entry'!CL82</f>
        <v>E</v>
      </c>
      <c r="CP80" s="590" t="str">
        <f>'Marks Entry'!CM82</f>
        <v>E</v>
      </c>
      <c r="CQ80" s="583">
        <f>'Marks Entry'!CN82</f>
        <v>0</v>
      </c>
      <c r="CR80" s="584">
        <f>'Marks Entry'!CO82</f>
        <v>0</v>
      </c>
      <c r="CS80" s="585">
        <f>'Marks Entry'!CP82</f>
        <v>0</v>
      </c>
      <c r="CT80" s="584">
        <f>'Marks Entry'!CQ82</f>
        <v>0</v>
      </c>
      <c r="CU80" s="584">
        <f>'Marks Entry'!CR82</f>
        <v>0</v>
      </c>
      <c r="CV80" s="586">
        <f>'Marks Entry'!CS82</f>
        <v>0</v>
      </c>
      <c r="CW80" s="584">
        <f>'Marks Entry'!CT82</f>
        <v>0</v>
      </c>
      <c r="CX80" s="584">
        <f>'Marks Entry'!CU82</f>
        <v>0</v>
      </c>
      <c r="CY80" s="586">
        <f>'Marks Entry'!CV82</f>
        <v>0</v>
      </c>
      <c r="CZ80" s="587">
        <f>'Marks Entry'!CW82</f>
        <v>0</v>
      </c>
      <c r="DA80" s="584">
        <f>'Marks Entry'!CX82</f>
        <v>0</v>
      </c>
      <c r="DB80" s="584">
        <f>'Marks Entry'!CY82</f>
        <v>0</v>
      </c>
      <c r="DC80" s="587">
        <f>'Marks Entry'!CZ82</f>
        <v>0</v>
      </c>
      <c r="DD80" s="588">
        <f t="shared" si="32"/>
        <v>0</v>
      </c>
      <c r="DE80" s="584">
        <f>'Marks Entry'!DA82</f>
        <v>0</v>
      </c>
      <c r="DF80" s="584">
        <f>'Marks Entry'!DB82</f>
        <v>0</v>
      </c>
      <c r="DG80" s="587">
        <f>'Marks Entry'!DC82</f>
        <v>0</v>
      </c>
      <c r="DH80" s="593">
        <f>'Marks Entry'!DD82</f>
        <v>0</v>
      </c>
      <c r="DI80" s="589">
        <f>'Marks Entry'!DE82</f>
        <v>0</v>
      </c>
      <c r="DJ80" s="589" t="str">
        <f>'Marks Entry'!DF82</f>
        <v>E</v>
      </c>
      <c r="DK80" s="590" t="str">
        <f>'Marks Entry'!DG82</f>
        <v>E</v>
      </c>
      <c r="DL80" s="583">
        <f>'Marks Entry'!DH82</f>
        <v>0</v>
      </c>
      <c r="DM80" s="584">
        <f>'Marks Entry'!DI82</f>
        <v>0</v>
      </c>
      <c r="DN80" s="585">
        <f>'Marks Entry'!DJ82</f>
        <v>0</v>
      </c>
      <c r="DO80" s="584">
        <f>'Marks Entry'!DK82</f>
        <v>0</v>
      </c>
      <c r="DP80" s="584">
        <f>'Marks Entry'!DL82</f>
        <v>0</v>
      </c>
      <c r="DQ80" s="586">
        <f>'Marks Entry'!DM82</f>
        <v>0</v>
      </c>
      <c r="DR80" s="584">
        <f>'Marks Entry'!DN82</f>
        <v>0</v>
      </c>
      <c r="DS80" s="584">
        <f>'Marks Entry'!DO82</f>
        <v>0</v>
      </c>
      <c r="DT80" s="586">
        <f>'Marks Entry'!DP82</f>
        <v>0</v>
      </c>
      <c r="DU80" s="587">
        <f>'Marks Entry'!DQ82</f>
        <v>0</v>
      </c>
      <c r="DV80" s="584">
        <f>'Marks Entry'!DR82</f>
        <v>0</v>
      </c>
      <c r="DW80" s="584">
        <f>'Marks Entry'!DS82</f>
        <v>0</v>
      </c>
      <c r="DX80" s="587">
        <f>'Marks Entry'!DT82</f>
        <v>0</v>
      </c>
      <c r="DY80" s="588">
        <f t="shared" si="33"/>
        <v>0</v>
      </c>
      <c r="DZ80" s="584">
        <f>'Marks Entry'!DU82</f>
        <v>0</v>
      </c>
      <c r="EA80" s="584">
        <f>'Marks Entry'!DV82</f>
        <v>0</v>
      </c>
      <c r="EB80" s="587">
        <f>'Marks Entry'!DW82</f>
        <v>0</v>
      </c>
      <c r="EC80" s="593">
        <f>'Marks Entry'!DX82</f>
        <v>0</v>
      </c>
      <c r="ED80" s="589">
        <f>'Marks Entry'!DY82</f>
        <v>0</v>
      </c>
      <c r="EE80" s="589" t="str">
        <f>'Marks Entry'!DZ82</f>
        <v>E</v>
      </c>
      <c r="EF80" s="590" t="str">
        <f>'Marks Entry'!EA82</f>
        <v>E</v>
      </c>
      <c r="EG80" s="583">
        <f>'Marks Entry'!EB82</f>
        <v>0</v>
      </c>
      <c r="EH80" s="584">
        <f>'Marks Entry'!EC82</f>
        <v>0</v>
      </c>
      <c r="EI80" s="584">
        <f>'Marks Entry'!ED82</f>
        <v>0</v>
      </c>
      <c r="EJ80" s="584">
        <f>'Marks Entry'!EE82</f>
        <v>0</v>
      </c>
      <c r="EK80" s="584">
        <f>'Marks Entry'!EF82</f>
        <v>0</v>
      </c>
      <c r="EL80" s="591">
        <f>'Marks Entry'!EG82</f>
        <v>0</v>
      </c>
      <c r="EM80" s="592" t="str">
        <f>'Marks Entry'!EJ82</f>
        <v>E</v>
      </c>
      <c r="EN80" s="583">
        <f>'Marks Entry'!EK82</f>
        <v>0</v>
      </c>
      <c r="EO80" s="584">
        <f>'Marks Entry'!EL82</f>
        <v>0</v>
      </c>
      <c r="EP80" s="584">
        <f>'Marks Entry'!EM82</f>
        <v>0</v>
      </c>
      <c r="EQ80" s="584">
        <f>'Marks Entry'!EN82</f>
        <v>0</v>
      </c>
      <c r="ER80" s="584">
        <f>'Marks Entry'!EO82</f>
        <v>0</v>
      </c>
      <c r="ES80" s="587">
        <f>'Marks Entry'!EP82</f>
        <v>0</v>
      </c>
      <c r="ET80" s="592" t="str">
        <f>'Marks Entry'!ES82</f>
        <v>E</v>
      </c>
      <c r="EU80" s="583">
        <f>'Marks Entry'!ET82</f>
        <v>0</v>
      </c>
      <c r="EV80" s="584">
        <f>'Marks Entry'!EU82</f>
        <v>0</v>
      </c>
      <c r="EW80" s="584">
        <f>'Marks Entry'!EV82</f>
        <v>0</v>
      </c>
      <c r="EX80" s="584">
        <f>'Marks Entry'!EW82</f>
        <v>0</v>
      </c>
      <c r="EY80" s="584">
        <f>'Marks Entry'!EX82</f>
        <v>0</v>
      </c>
      <c r="EZ80" s="587">
        <f>'Marks Entry'!EY82</f>
        <v>0</v>
      </c>
      <c r="FA80" s="592" t="str">
        <f>'Marks Entry'!FB82</f>
        <v>E</v>
      </c>
      <c r="FB80" s="222">
        <f>'Marks Entry'!FC82</f>
        <v>0</v>
      </c>
      <c r="FC80" s="223">
        <f>'Marks Entry'!FD82</f>
        <v>0</v>
      </c>
      <c r="FD80" s="226" t="str">
        <f>'Marks Entry'!FE82</f>
        <v/>
      </c>
      <c r="FE80" s="222">
        <f>'Marks Entry'!FF82</f>
        <v>1200</v>
      </c>
      <c r="FF80" s="223">
        <f>'Marks Entry'!FG82</f>
        <v>0</v>
      </c>
      <c r="FG80" s="223">
        <f>'Marks Entry'!FH82</f>
        <v>0</v>
      </c>
      <c r="FH80" s="223" t="str">
        <f>IF(OR('Marks Entry'!FI82="First",'Marks Entry'!FI82="Second",'Marks Entry'!FI82="Third"),'Marks Entry'!FI82,"")</f>
        <v/>
      </c>
      <c r="FI80" s="223" t="str">
        <f>'Marks Entry'!FJ82</f>
        <v/>
      </c>
      <c r="FJ80" s="540" t="str">
        <f>'Marks Entry'!FK82</f>
        <v>PROMOTED</v>
      </c>
      <c r="FK80" s="113" t="str">
        <f>'Marks Entry'!FL82</f>
        <v/>
      </c>
      <c r="FL80" s="115" t="str">
        <f>'Marks Entry'!FM82</f>
        <v/>
      </c>
      <c r="FM80" s="116" t="str">
        <f>'Marks Entry'!FO82</f>
        <v>E</v>
      </c>
      <c r="FN80" s="1426"/>
      <c r="FO80" s="563">
        <f t="shared" si="34"/>
        <v>0</v>
      </c>
      <c r="FP80" s="673">
        <f t="shared" si="35"/>
        <v>0</v>
      </c>
      <c r="FQ80" s="673">
        <f t="shared" si="36"/>
        <v>0</v>
      </c>
      <c r="FR80" s="668"/>
      <c r="FS80" s="570">
        <f t="shared" si="37"/>
        <v>0</v>
      </c>
      <c r="FT80" s="681">
        <f t="shared" si="38"/>
        <v>0</v>
      </c>
      <c r="FU80" s="681">
        <f t="shared" si="39"/>
        <v>0</v>
      </c>
      <c r="FV80" s="682"/>
      <c r="FW80" s="563">
        <f t="shared" si="40"/>
        <v>0</v>
      </c>
      <c r="FX80" s="673">
        <f t="shared" si="41"/>
        <v>0</v>
      </c>
      <c r="FY80" s="673">
        <f t="shared" si="42"/>
        <v>0</v>
      </c>
      <c r="FZ80" s="668"/>
      <c r="GA80" s="570">
        <f t="shared" si="43"/>
        <v>0</v>
      </c>
      <c r="GB80" s="681">
        <f t="shared" si="44"/>
        <v>0</v>
      </c>
      <c r="GC80" s="681">
        <f t="shared" si="45"/>
        <v>0</v>
      </c>
      <c r="GD80" s="682"/>
      <c r="GE80" s="563">
        <f t="shared" si="46"/>
        <v>0</v>
      </c>
      <c r="GF80" s="673">
        <f t="shared" si="47"/>
        <v>0</v>
      </c>
      <c r="GG80" s="673">
        <f t="shared" si="48"/>
        <v>0</v>
      </c>
      <c r="GH80" s="668"/>
      <c r="GI80" s="570">
        <f t="shared" si="49"/>
        <v>0</v>
      </c>
      <c r="GJ80" s="681">
        <f t="shared" si="50"/>
        <v>0</v>
      </c>
      <c r="GK80" s="681">
        <f t="shared" si="51"/>
        <v>0</v>
      </c>
      <c r="GL80" s="682"/>
      <c r="GM80" s="563">
        <f t="shared" si="52"/>
        <v>0</v>
      </c>
      <c r="GN80" s="564" t="str">
        <f t="shared" si="52"/>
        <v>E</v>
      </c>
      <c r="GO80" s="570">
        <f t="shared" si="53"/>
        <v>0</v>
      </c>
      <c r="GP80" s="571" t="str">
        <f t="shared" si="53"/>
        <v>E</v>
      </c>
      <c r="GQ80" s="563">
        <f t="shared" si="54"/>
        <v>0</v>
      </c>
      <c r="GR80" s="572" t="str">
        <f t="shared" si="54"/>
        <v>E</v>
      </c>
      <c r="GS80" s="1426"/>
    </row>
    <row r="81" spans="1:201" s="117" customFormat="1" ht="17.25" customHeight="1">
      <c r="A81" s="1427"/>
      <c r="B81" s="112">
        <f t="shared" si="55"/>
        <v>75</v>
      </c>
      <c r="C81" s="113">
        <f>'Marks Entry'!D83</f>
        <v>0</v>
      </c>
      <c r="D81" s="113">
        <f>'Marks Entry'!E83</f>
        <v>0</v>
      </c>
      <c r="E81" s="113">
        <f>'Marks Entry'!F83</f>
        <v>0</v>
      </c>
      <c r="F81" s="113">
        <f>'Marks Entry'!G83</f>
        <v>975</v>
      </c>
      <c r="G81" s="113">
        <f>'Marks Entry'!H83</f>
        <v>0</v>
      </c>
      <c r="H81" s="113">
        <f>'Marks Entry'!I83</f>
        <v>0</v>
      </c>
      <c r="I81" s="113">
        <f>'Marks Entry'!J83</f>
        <v>0</v>
      </c>
      <c r="J81" s="114">
        <f>'Marks Entry'!K83</f>
        <v>0</v>
      </c>
      <c r="K81" s="583">
        <f>'Marks Entry'!L83</f>
        <v>0</v>
      </c>
      <c r="L81" s="584">
        <f>'Marks Entry'!M83</f>
        <v>0</v>
      </c>
      <c r="M81" s="585">
        <f>'Marks Entry'!N83</f>
        <v>0</v>
      </c>
      <c r="N81" s="584">
        <f>'Marks Entry'!O83</f>
        <v>0</v>
      </c>
      <c r="O81" s="584">
        <f>'Marks Entry'!P83</f>
        <v>0</v>
      </c>
      <c r="P81" s="586">
        <f>'Marks Entry'!Q83</f>
        <v>0</v>
      </c>
      <c r="Q81" s="584">
        <f>'Marks Entry'!R83</f>
        <v>0</v>
      </c>
      <c r="R81" s="584">
        <f>'Marks Entry'!S83</f>
        <v>0</v>
      </c>
      <c r="S81" s="586">
        <f>'Marks Entry'!T83</f>
        <v>0</v>
      </c>
      <c r="T81" s="587">
        <f>'Marks Entry'!U83</f>
        <v>0</v>
      </c>
      <c r="U81" s="584">
        <f>'Marks Entry'!V83</f>
        <v>0</v>
      </c>
      <c r="V81" s="584">
        <f>'Marks Entry'!W83</f>
        <v>0</v>
      </c>
      <c r="W81" s="587">
        <f>'Marks Entry'!X83</f>
        <v>0</v>
      </c>
      <c r="X81" s="588">
        <f t="shared" si="28"/>
        <v>0</v>
      </c>
      <c r="Y81" s="584">
        <f>'Marks Entry'!Y83</f>
        <v>0</v>
      </c>
      <c r="Z81" s="584">
        <f>'Marks Entry'!Z83</f>
        <v>0</v>
      </c>
      <c r="AA81" s="587">
        <f>'Marks Entry'!AA83</f>
        <v>0</v>
      </c>
      <c r="AB81" s="593">
        <f>'Marks Entry'!AB83</f>
        <v>0</v>
      </c>
      <c r="AC81" s="589">
        <f>'Marks Entry'!AC83</f>
        <v>0</v>
      </c>
      <c r="AD81" s="589" t="str">
        <f>'Marks Entry'!AD83</f>
        <v>E</v>
      </c>
      <c r="AE81" s="590" t="str">
        <f>'Marks Entry'!AE83</f>
        <v>E</v>
      </c>
      <c r="AF81" s="583">
        <f>'Marks Entry'!AF83</f>
        <v>0</v>
      </c>
      <c r="AG81" s="584">
        <f>'Marks Entry'!AG83</f>
        <v>0</v>
      </c>
      <c r="AH81" s="585">
        <f>'Marks Entry'!AH83</f>
        <v>0</v>
      </c>
      <c r="AI81" s="584">
        <f>'Marks Entry'!AI83</f>
        <v>0</v>
      </c>
      <c r="AJ81" s="584">
        <f>'Marks Entry'!AJ83</f>
        <v>0</v>
      </c>
      <c r="AK81" s="586">
        <f>'Marks Entry'!AK83</f>
        <v>0</v>
      </c>
      <c r="AL81" s="584">
        <f>'Marks Entry'!AL83</f>
        <v>0</v>
      </c>
      <c r="AM81" s="584">
        <f>'Marks Entry'!AM83</f>
        <v>0</v>
      </c>
      <c r="AN81" s="586">
        <f>'Marks Entry'!AN83</f>
        <v>0</v>
      </c>
      <c r="AO81" s="587">
        <f>'Marks Entry'!AO83</f>
        <v>0</v>
      </c>
      <c r="AP81" s="584">
        <f>'Marks Entry'!AP83</f>
        <v>0</v>
      </c>
      <c r="AQ81" s="584">
        <f>'Marks Entry'!AQ83</f>
        <v>0</v>
      </c>
      <c r="AR81" s="587">
        <f>'Marks Entry'!AR83</f>
        <v>0</v>
      </c>
      <c r="AS81" s="588">
        <f t="shared" si="29"/>
        <v>0</v>
      </c>
      <c r="AT81" s="584">
        <f>'Marks Entry'!AS83</f>
        <v>0</v>
      </c>
      <c r="AU81" s="584">
        <f>'Marks Entry'!AT83</f>
        <v>0</v>
      </c>
      <c r="AV81" s="587">
        <f>'Marks Entry'!AU83</f>
        <v>0</v>
      </c>
      <c r="AW81" s="593">
        <f>'Marks Entry'!AV83</f>
        <v>0</v>
      </c>
      <c r="AX81" s="589">
        <f>'Marks Entry'!AW83</f>
        <v>0</v>
      </c>
      <c r="AY81" s="589" t="str">
        <f>'Marks Entry'!AX83</f>
        <v>E</v>
      </c>
      <c r="AZ81" s="590" t="str">
        <f>'Marks Entry'!AY83</f>
        <v>E</v>
      </c>
      <c r="BA81" s="583">
        <f>'Marks Entry'!AZ83</f>
        <v>0</v>
      </c>
      <c r="BB81" s="584">
        <f>'Marks Entry'!BA83</f>
        <v>0</v>
      </c>
      <c r="BC81" s="585">
        <f>'Marks Entry'!BB83</f>
        <v>0</v>
      </c>
      <c r="BD81" s="584">
        <f>'Marks Entry'!BC83</f>
        <v>0</v>
      </c>
      <c r="BE81" s="584">
        <f>'Marks Entry'!BD83</f>
        <v>0</v>
      </c>
      <c r="BF81" s="586">
        <f>'Marks Entry'!BE83</f>
        <v>0</v>
      </c>
      <c r="BG81" s="584">
        <f>'Marks Entry'!BF83</f>
        <v>0</v>
      </c>
      <c r="BH81" s="584">
        <f>'Marks Entry'!BG83</f>
        <v>0</v>
      </c>
      <c r="BI81" s="586">
        <f>'Marks Entry'!BH83</f>
        <v>0</v>
      </c>
      <c r="BJ81" s="587">
        <f>'Marks Entry'!BI83</f>
        <v>0</v>
      </c>
      <c r="BK81" s="584">
        <f>'Marks Entry'!BJ83</f>
        <v>0</v>
      </c>
      <c r="BL81" s="584">
        <f>'Marks Entry'!BK83</f>
        <v>0</v>
      </c>
      <c r="BM81" s="587">
        <f>'Marks Entry'!BL83</f>
        <v>0</v>
      </c>
      <c r="BN81" s="588">
        <f t="shared" si="30"/>
        <v>0</v>
      </c>
      <c r="BO81" s="584">
        <f>'Marks Entry'!BM83</f>
        <v>0</v>
      </c>
      <c r="BP81" s="584">
        <f>'Marks Entry'!BN83</f>
        <v>0</v>
      </c>
      <c r="BQ81" s="587">
        <f>'Marks Entry'!BO83</f>
        <v>0</v>
      </c>
      <c r="BR81" s="593">
        <f>'Marks Entry'!BP83</f>
        <v>0</v>
      </c>
      <c r="BS81" s="589">
        <f>'Marks Entry'!BQ83</f>
        <v>0</v>
      </c>
      <c r="BT81" s="589" t="str">
        <f>'Marks Entry'!BR83</f>
        <v>E</v>
      </c>
      <c r="BU81" s="590" t="str">
        <f>'Marks Entry'!BS83</f>
        <v>E</v>
      </c>
      <c r="BV81" s="583">
        <f>'Marks Entry'!BT83</f>
        <v>0</v>
      </c>
      <c r="BW81" s="584">
        <f>'Marks Entry'!BU83</f>
        <v>0</v>
      </c>
      <c r="BX81" s="585">
        <f>'Marks Entry'!BV83</f>
        <v>0</v>
      </c>
      <c r="BY81" s="584">
        <f>'Marks Entry'!BW83</f>
        <v>0</v>
      </c>
      <c r="BZ81" s="584">
        <f>'Marks Entry'!BX83</f>
        <v>0</v>
      </c>
      <c r="CA81" s="586">
        <f>'Marks Entry'!BY83</f>
        <v>0</v>
      </c>
      <c r="CB81" s="584">
        <f>'Marks Entry'!BZ83</f>
        <v>0</v>
      </c>
      <c r="CC81" s="584">
        <f>'Marks Entry'!CA83</f>
        <v>0</v>
      </c>
      <c r="CD81" s="586">
        <f>'Marks Entry'!CB83</f>
        <v>0</v>
      </c>
      <c r="CE81" s="587">
        <f>'Marks Entry'!CC83</f>
        <v>0</v>
      </c>
      <c r="CF81" s="584">
        <f>'Marks Entry'!CD83</f>
        <v>0</v>
      </c>
      <c r="CG81" s="584">
        <f>'Marks Entry'!CE83</f>
        <v>0</v>
      </c>
      <c r="CH81" s="587">
        <f>'Marks Entry'!CF83</f>
        <v>0</v>
      </c>
      <c r="CI81" s="588">
        <f t="shared" si="31"/>
        <v>0</v>
      </c>
      <c r="CJ81" s="584">
        <f>'Marks Entry'!CG83</f>
        <v>0</v>
      </c>
      <c r="CK81" s="584">
        <f>'Marks Entry'!CH83</f>
        <v>0</v>
      </c>
      <c r="CL81" s="587">
        <f>'Marks Entry'!CI83</f>
        <v>0</v>
      </c>
      <c r="CM81" s="593">
        <f>'Marks Entry'!CJ83</f>
        <v>0</v>
      </c>
      <c r="CN81" s="589">
        <f>'Marks Entry'!CK83</f>
        <v>0</v>
      </c>
      <c r="CO81" s="589" t="str">
        <f>'Marks Entry'!CL83</f>
        <v>E</v>
      </c>
      <c r="CP81" s="590" t="str">
        <f>'Marks Entry'!CM83</f>
        <v>E</v>
      </c>
      <c r="CQ81" s="583">
        <f>'Marks Entry'!CN83</f>
        <v>0</v>
      </c>
      <c r="CR81" s="584">
        <f>'Marks Entry'!CO83</f>
        <v>0</v>
      </c>
      <c r="CS81" s="585">
        <f>'Marks Entry'!CP83</f>
        <v>0</v>
      </c>
      <c r="CT81" s="584">
        <f>'Marks Entry'!CQ83</f>
        <v>0</v>
      </c>
      <c r="CU81" s="584">
        <f>'Marks Entry'!CR83</f>
        <v>0</v>
      </c>
      <c r="CV81" s="586">
        <f>'Marks Entry'!CS83</f>
        <v>0</v>
      </c>
      <c r="CW81" s="584">
        <f>'Marks Entry'!CT83</f>
        <v>0</v>
      </c>
      <c r="CX81" s="584">
        <f>'Marks Entry'!CU83</f>
        <v>0</v>
      </c>
      <c r="CY81" s="586">
        <f>'Marks Entry'!CV83</f>
        <v>0</v>
      </c>
      <c r="CZ81" s="587">
        <f>'Marks Entry'!CW83</f>
        <v>0</v>
      </c>
      <c r="DA81" s="584">
        <f>'Marks Entry'!CX83</f>
        <v>0</v>
      </c>
      <c r="DB81" s="584">
        <f>'Marks Entry'!CY83</f>
        <v>0</v>
      </c>
      <c r="DC81" s="587">
        <f>'Marks Entry'!CZ83</f>
        <v>0</v>
      </c>
      <c r="DD81" s="588">
        <f t="shared" si="32"/>
        <v>0</v>
      </c>
      <c r="DE81" s="584">
        <f>'Marks Entry'!DA83</f>
        <v>0</v>
      </c>
      <c r="DF81" s="584">
        <f>'Marks Entry'!DB83</f>
        <v>0</v>
      </c>
      <c r="DG81" s="587">
        <f>'Marks Entry'!DC83</f>
        <v>0</v>
      </c>
      <c r="DH81" s="593">
        <f>'Marks Entry'!DD83</f>
        <v>0</v>
      </c>
      <c r="DI81" s="589">
        <f>'Marks Entry'!DE83</f>
        <v>0</v>
      </c>
      <c r="DJ81" s="589" t="str">
        <f>'Marks Entry'!DF83</f>
        <v>E</v>
      </c>
      <c r="DK81" s="590" t="str">
        <f>'Marks Entry'!DG83</f>
        <v>E</v>
      </c>
      <c r="DL81" s="583">
        <f>'Marks Entry'!DH83</f>
        <v>0</v>
      </c>
      <c r="DM81" s="584">
        <f>'Marks Entry'!DI83</f>
        <v>0</v>
      </c>
      <c r="DN81" s="585">
        <f>'Marks Entry'!DJ83</f>
        <v>0</v>
      </c>
      <c r="DO81" s="584">
        <f>'Marks Entry'!DK83</f>
        <v>0</v>
      </c>
      <c r="DP81" s="584">
        <f>'Marks Entry'!DL83</f>
        <v>0</v>
      </c>
      <c r="DQ81" s="586">
        <f>'Marks Entry'!DM83</f>
        <v>0</v>
      </c>
      <c r="DR81" s="584">
        <f>'Marks Entry'!DN83</f>
        <v>0</v>
      </c>
      <c r="DS81" s="584">
        <f>'Marks Entry'!DO83</f>
        <v>0</v>
      </c>
      <c r="DT81" s="586">
        <f>'Marks Entry'!DP83</f>
        <v>0</v>
      </c>
      <c r="DU81" s="587">
        <f>'Marks Entry'!DQ83</f>
        <v>0</v>
      </c>
      <c r="DV81" s="584">
        <f>'Marks Entry'!DR83</f>
        <v>0</v>
      </c>
      <c r="DW81" s="584">
        <f>'Marks Entry'!DS83</f>
        <v>0</v>
      </c>
      <c r="DX81" s="587">
        <f>'Marks Entry'!DT83</f>
        <v>0</v>
      </c>
      <c r="DY81" s="588">
        <f t="shared" si="33"/>
        <v>0</v>
      </c>
      <c r="DZ81" s="584">
        <f>'Marks Entry'!DU83</f>
        <v>0</v>
      </c>
      <c r="EA81" s="584">
        <f>'Marks Entry'!DV83</f>
        <v>0</v>
      </c>
      <c r="EB81" s="587">
        <f>'Marks Entry'!DW83</f>
        <v>0</v>
      </c>
      <c r="EC81" s="593">
        <f>'Marks Entry'!DX83</f>
        <v>0</v>
      </c>
      <c r="ED81" s="589">
        <f>'Marks Entry'!DY83</f>
        <v>0</v>
      </c>
      <c r="EE81" s="589" t="str">
        <f>'Marks Entry'!DZ83</f>
        <v>E</v>
      </c>
      <c r="EF81" s="590" t="str">
        <f>'Marks Entry'!EA83</f>
        <v>E</v>
      </c>
      <c r="EG81" s="583">
        <f>'Marks Entry'!EB83</f>
        <v>0</v>
      </c>
      <c r="EH81" s="584">
        <f>'Marks Entry'!EC83</f>
        <v>0</v>
      </c>
      <c r="EI81" s="584">
        <f>'Marks Entry'!ED83</f>
        <v>0</v>
      </c>
      <c r="EJ81" s="584">
        <f>'Marks Entry'!EE83</f>
        <v>0</v>
      </c>
      <c r="EK81" s="584">
        <f>'Marks Entry'!EF83</f>
        <v>0</v>
      </c>
      <c r="EL81" s="591">
        <f>'Marks Entry'!EG83</f>
        <v>0</v>
      </c>
      <c r="EM81" s="592" t="str">
        <f>'Marks Entry'!EJ83</f>
        <v>E</v>
      </c>
      <c r="EN81" s="583">
        <f>'Marks Entry'!EK83</f>
        <v>0</v>
      </c>
      <c r="EO81" s="584">
        <f>'Marks Entry'!EL83</f>
        <v>0</v>
      </c>
      <c r="EP81" s="584">
        <f>'Marks Entry'!EM83</f>
        <v>0</v>
      </c>
      <c r="EQ81" s="584">
        <f>'Marks Entry'!EN83</f>
        <v>0</v>
      </c>
      <c r="ER81" s="584">
        <f>'Marks Entry'!EO83</f>
        <v>0</v>
      </c>
      <c r="ES81" s="587">
        <f>'Marks Entry'!EP83</f>
        <v>0</v>
      </c>
      <c r="ET81" s="592" t="str">
        <f>'Marks Entry'!ES83</f>
        <v>E</v>
      </c>
      <c r="EU81" s="583">
        <f>'Marks Entry'!ET83</f>
        <v>0</v>
      </c>
      <c r="EV81" s="584">
        <f>'Marks Entry'!EU83</f>
        <v>0</v>
      </c>
      <c r="EW81" s="584">
        <f>'Marks Entry'!EV83</f>
        <v>0</v>
      </c>
      <c r="EX81" s="584">
        <f>'Marks Entry'!EW83</f>
        <v>0</v>
      </c>
      <c r="EY81" s="584">
        <f>'Marks Entry'!EX83</f>
        <v>0</v>
      </c>
      <c r="EZ81" s="587">
        <f>'Marks Entry'!EY83</f>
        <v>0</v>
      </c>
      <c r="FA81" s="592" t="str">
        <f>'Marks Entry'!FB83</f>
        <v>E</v>
      </c>
      <c r="FB81" s="222">
        <f>'Marks Entry'!FC83</f>
        <v>0</v>
      </c>
      <c r="FC81" s="223">
        <f>'Marks Entry'!FD83</f>
        <v>0</v>
      </c>
      <c r="FD81" s="226" t="str">
        <f>'Marks Entry'!FE83</f>
        <v/>
      </c>
      <c r="FE81" s="222">
        <f>'Marks Entry'!FF83</f>
        <v>1200</v>
      </c>
      <c r="FF81" s="223">
        <f>'Marks Entry'!FG83</f>
        <v>0</v>
      </c>
      <c r="FG81" s="223">
        <f>'Marks Entry'!FH83</f>
        <v>0</v>
      </c>
      <c r="FH81" s="223" t="str">
        <f>IF(OR('Marks Entry'!FI83="First",'Marks Entry'!FI83="Second",'Marks Entry'!FI83="Third"),'Marks Entry'!FI83,"")</f>
        <v/>
      </c>
      <c r="FI81" s="223" t="str">
        <f>'Marks Entry'!FJ83</f>
        <v/>
      </c>
      <c r="FJ81" s="540" t="str">
        <f>'Marks Entry'!FK83</f>
        <v>PROMOTED</v>
      </c>
      <c r="FK81" s="113" t="str">
        <f>'Marks Entry'!FL83</f>
        <v/>
      </c>
      <c r="FL81" s="115" t="str">
        <f>'Marks Entry'!FM83</f>
        <v/>
      </c>
      <c r="FM81" s="116" t="str">
        <f>'Marks Entry'!FO83</f>
        <v>E</v>
      </c>
      <c r="FN81" s="1426"/>
      <c r="FO81" s="563">
        <f t="shared" si="34"/>
        <v>0</v>
      </c>
      <c r="FP81" s="673">
        <f t="shared" si="35"/>
        <v>0</v>
      </c>
      <c r="FQ81" s="673">
        <f t="shared" si="36"/>
        <v>0</v>
      </c>
      <c r="FR81" s="668"/>
      <c r="FS81" s="570">
        <f t="shared" si="37"/>
        <v>0</v>
      </c>
      <c r="FT81" s="681">
        <f t="shared" si="38"/>
        <v>0</v>
      </c>
      <c r="FU81" s="681">
        <f t="shared" si="39"/>
        <v>0</v>
      </c>
      <c r="FV81" s="682"/>
      <c r="FW81" s="563">
        <f t="shared" si="40"/>
        <v>0</v>
      </c>
      <c r="FX81" s="673">
        <f t="shared" si="41"/>
        <v>0</v>
      </c>
      <c r="FY81" s="673">
        <f t="shared" si="42"/>
        <v>0</v>
      </c>
      <c r="FZ81" s="668"/>
      <c r="GA81" s="570">
        <f t="shared" si="43"/>
        <v>0</v>
      </c>
      <c r="GB81" s="681">
        <f t="shared" si="44"/>
        <v>0</v>
      </c>
      <c r="GC81" s="681">
        <f t="shared" si="45"/>
        <v>0</v>
      </c>
      <c r="GD81" s="682"/>
      <c r="GE81" s="563">
        <f t="shared" si="46"/>
        <v>0</v>
      </c>
      <c r="GF81" s="673">
        <f t="shared" si="47"/>
        <v>0</v>
      </c>
      <c r="GG81" s="673">
        <f t="shared" si="48"/>
        <v>0</v>
      </c>
      <c r="GH81" s="668"/>
      <c r="GI81" s="570">
        <f t="shared" si="49"/>
        <v>0</v>
      </c>
      <c r="GJ81" s="681">
        <f t="shared" si="50"/>
        <v>0</v>
      </c>
      <c r="GK81" s="681">
        <f t="shared" si="51"/>
        <v>0</v>
      </c>
      <c r="GL81" s="682"/>
      <c r="GM81" s="563">
        <f t="shared" si="52"/>
        <v>0</v>
      </c>
      <c r="GN81" s="564" t="str">
        <f t="shared" si="52"/>
        <v>E</v>
      </c>
      <c r="GO81" s="570">
        <f t="shared" si="53"/>
        <v>0</v>
      </c>
      <c r="GP81" s="571" t="str">
        <f t="shared" si="53"/>
        <v>E</v>
      </c>
      <c r="GQ81" s="563">
        <f t="shared" si="54"/>
        <v>0</v>
      </c>
      <c r="GR81" s="572" t="str">
        <f t="shared" si="54"/>
        <v>E</v>
      </c>
      <c r="GS81" s="1426"/>
    </row>
    <row r="82" spans="1:201" s="117" customFormat="1" ht="17.25" customHeight="1">
      <c r="A82" s="1427"/>
      <c r="B82" s="112">
        <f t="shared" si="55"/>
        <v>76</v>
      </c>
      <c r="C82" s="113">
        <f>'Marks Entry'!D84</f>
        <v>0</v>
      </c>
      <c r="D82" s="113">
        <f>'Marks Entry'!E84</f>
        <v>0</v>
      </c>
      <c r="E82" s="113">
        <f>'Marks Entry'!F84</f>
        <v>0</v>
      </c>
      <c r="F82" s="113">
        <f>'Marks Entry'!G84</f>
        <v>976</v>
      </c>
      <c r="G82" s="113">
        <f>'Marks Entry'!H84</f>
        <v>0</v>
      </c>
      <c r="H82" s="113">
        <f>'Marks Entry'!I84</f>
        <v>0</v>
      </c>
      <c r="I82" s="113">
        <f>'Marks Entry'!J84</f>
        <v>0</v>
      </c>
      <c r="J82" s="114">
        <f>'Marks Entry'!K84</f>
        <v>0</v>
      </c>
      <c r="K82" s="583">
        <f>'Marks Entry'!L84</f>
        <v>0</v>
      </c>
      <c r="L82" s="584">
        <f>'Marks Entry'!M84</f>
        <v>0</v>
      </c>
      <c r="M82" s="585">
        <f>'Marks Entry'!N84</f>
        <v>0</v>
      </c>
      <c r="N82" s="584">
        <f>'Marks Entry'!O84</f>
        <v>0</v>
      </c>
      <c r="O82" s="584">
        <f>'Marks Entry'!P84</f>
        <v>0</v>
      </c>
      <c r="P82" s="586">
        <f>'Marks Entry'!Q84</f>
        <v>0</v>
      </c>
      <c r="Q82" s="584">
        <f>'Marks Entry'!R84</f>
        <v>0</v>
      </c>
      <c r="R82" s="584">
        <f>'Marks Entry'!S84</f>
        <v>0</v>
      </c>
      <c r="S82" s="586">
        <f>'Marks Entry'!T84</f>
        <v>0</v>
      </c>
      <c r="T82" s="587">
        <f>'Marks Entry'!U84</f>
        <v>0</v>
      </c>
      <c r="U82" s="584">
        <f>'Marks Entry'!V84</f>
        <v>0</v>
      </c>
      <c r="V82" s="584">
        <f>'Marks Entry'!W84</f>
        <v>0</v>
      </c>
      <c r="W82" s="587">
        <f>'Marks Entry'!X84</f>
        <v>0</v>
      </c>
      <c r="X82" s="588">
        <f t="shared" si="28"/>
        <v>0</v>
      </c>
      <c r="Y82" s="584">
        <f>'Marks Entry'!Y84</f>
        <v>0</v>
      </c>
      <c r="Z82" s="584">
        <f>'Marks Entry'!Z84</f>
        <v>0</v>
      </c>
      <c r="AA82" s="587">
        <f>'Marks Entry'!AA84</f>
        <v>0</v>
      </c>
      <c r="AB82" s="593">
        <f>'Marks Entry'!AB84</f>
        <v>0</v>
      </c>
      <c r="AC82" s="589">
        <f>'Marks Entry'!AC84</f>
        <v>0</v>
      </c>
      <c r="AD82" s="589" t="str">
        <f>'Marks Entry'!AD84</f>
        <v>E</v>
      </c>
      <c r="AE82" s="590" t="str">
        <f>'Marks Entry'!AE84</f>
        <v>E</v>
      </c>
      <c r="AF82" s="583">
        <f>'Marks Entry'!AF84</f>
        <v>0</v>
      </c>
      <c r="AG82" s="584">
        <f>'Marks Entry'!AG84</f>
        <v>0</v>
      </c>
      <c r="AH82" s="585">
        <f>'Marks Entry'!AH84</f>
        <v>0</v>
      </c>
      <c r="AI82" s="584">
        <f>'Marks Entry'!AI84</f>
        <v>0</v>
      </c>
      <c r="AJ82" s="584">
        <f>'Marks Entry'!AJ84</f>
        <v>0</v>
      </c>
      <c r="AK82" s="586">
        <f>'Marks Entry'!AK84</f>
        <v>0</v>
      </c>
      <c r="AL82" s="584">
        <f>'Marks Entry'!AL84</f>
        <v>0</v>
      </c>
      <c r="AM82" s="584">
        <f>'Marks Entry'!AM84</f>
        <v>0</v>
      </c>
      <c r="AN82" s="586">
        <f>'Marks Entry'!AN84</f>
        <v>0</v>
      </c>
      <c r="AO82" s="587">
        <f>'Marks Entry'!AO84</f>
        <v>0</v>
      </c>
      <c r="AP82" s="584">
        <f>'Marks Entry'!AP84</f>
        <v>0</v>
      </c>
      <c r="AQ82" s="584">
        <f>'Marks Entry'!AQ84</f>
        <v>0</v>
      </c>
      <c r="AR82" s="587">
        <f>'Marks Entry'!AR84</f>
        <v>0</v>
      </c>
      <c r="AS82" s="588">
        <f t="shared" si="29"/>
        <v>0</v>
      </c>
      <c r="AT82" s="584">
        <f>'Marks Entry'!AS84</f>
        <v>0</v>
      </c>
      <c r="AU82" s="584">
        <f>'Marks Entry'!AT84</f>
        <v>0</v>
      </c>
      <c r="AV82" s="587">
        <f>'Marks Entry'!AU84</f>
        <v>0</v>
      </c>
      <c r="AW82" s="593">
        <f>'Marks Entry'!AV84</f>
        <v>0</v>
      </c>
      <c r="AX82" s="589">
        <f>'Marks Entry'!AW84</f>
        <v>0</v>
      </c>
      <c r="AY82" s="589" t="str">
        <f>'Marks Entry'!AX84</f>
        <v>E</v>
      </c>
      <c r="AZ82" s="590" t="str">
        <f>'Marks Entry'!AY84</f>
        <v>E</v>
      </c>
      <c r="BA82" s="583">
        <f>'Marks Entry'!AZ84</f>
        <v>0</v>
      </c>
      <c r="BB82" s="584">
        <f>'Marks Entry'!BA84</f>
        <v>0</v>
      </c>
      <c r="BC82" s="585">
        <f>'Marks Entry'!BB84</f>
        <v>0</v>
      </c>
      <c r="BD82" s="584">
        <f>'Marks Entry'!BC84</f>
        <v>0</v>
      </c>
      <c r="BE82" s="584">
        <f>'Marks Entry'!BD84</f>
        <v>0</v>
      </c>
      <c r="BF82" s="586">
        <f>'Marks Entry'!BE84</f>
        <v>0</v>
      </c>
      <c r="BG82" s="584">
        <f>'Marks Entry'!BF84</f>
        <v>0</v>
      </c>
      <c r="BH82" s="584">
        <f>'Marks Entry'!BG84</f>
        <v>0</v>
      </c>
      <c r="BI82" s="586">
        <f>'Marks Entry'!BH84</f>
        <v>0</v>
      </c>
      <c r="BJ82" s="587">
        <f>'Marks Entry'!BI84</f>
        <v>0</v>
      </c>
      <c r="BK82" s="584">
        <f>'Marks Entry'!BJ84</f>
        <v>0</v>
      </c>
      <c r="BL82" s="584">
        <f>'Marks Entry'!BK84</f>
        <v>0</v>
      </c>
      <c r="BM82" s="587">
        <f>'Marks Entry'!BL84</f>
        <v>0</v>
      </c>
      <c r="BN82" s="588">
        <f t="shared" si="30"/>
        <v>0</v>
      </c>
      <c r="BO82" s="584">
        <f>'Marks Entry'!BM84</f>
        <v>0</v>
      </c>
      <c r="BP82" s="584">
        <f>'Marks Entry'!BN84</f>
        <v>0</v>
      </c>
      <c r="BQ82" s="587">
        <f>'Marks Entry'!BO84</f>
        <v>0</v>
      </c>
      <c r="BR82" s="593">
        <f>'Marks Entry'!BP84</f>
        <v>0</v>
      </c>
      <c r="BS82" s="589">
        <f>'Marks Entry'!BQ84</f>
        <v>0</v>
      </c>
      <c r="BT82" s="589" t="str">
        <f>'Marks Entry'!BR84</f>
        <v>E</v>
      </c>
      <c r="BU82" s="590" t="str">
        <f>'Marks Entry'!BS84</f>
        <v>E</v>
      </c>
      <c r="BV82" s="583">
        <f>'Marks Entry'!BT84</f>
        <v>0</v>
      </c>
      <c r="BW82" s="584">
        <f>'Marks Entry'!BU84</f>
        <v>0</v>
      </c>
      <c r="BX82" s="585">
        <f>'Marks Entry'!BV84</f>
        <v>0</v>
      </c>
      <c r="BY82" s="584">
        <f>'Marks Entry'!BW84</f>
        <v>0</v>
      </c>
      <c r="BZ82" s="584">
        <f>'Marks Entry'!BX84</f>
        <v>0</v>
      </c>
      <c r="CA82" s="586">
        <f>'Marks Entry'!BY84</f>
        <v>0</v>
      </c>
      <c r="CB82" s="584">
        <f>'Marks Entry'!BZ84</f>
        <v>0</v>
      </c>
      <c r="CC82" s="584">
        <f>'Marks Entry'!CA84</f>
        <v>0</v>
      </c>
      <c r="CD82" s="586">
        <f>'Marks Entry'!CB84</f>
        <v>0</v>
      </c>
      <c r="CE82" s="587">
        <f>'Marks Entry'!CC84</f>
        <v>0</v>
      </c>
      <c r="CF82" s="584">
        <f>'Marks Entry'!CD84</f>
        <v>0</v>
      </c>
      <c r="CG82" s="584">
        <f>'Marks Entry'!CE84</f>
        <v>0</v>
      </c>
      <c r="CH82" s="587">
        <f>'Marks Entry'!CF84</f>
        <v>0</v>
      </c>
      <c r="CI82" s="588">
        <f t="shared" si="31"/>
        <v>0</v>
      </c>
      <c r="CJ82" s="584">
        <f>'Marks Entry'!CG84</f>
        <v>0</v>
      </c>
      <c r="CK82" s="584">
        <f>'Marks Entry'!CH84</f>
        <v>0</v>
      </c>
      <c r="CL82" s="587">
        <f>'Marks Entry'!CI84</f>
        <v>0</v>
      </c>
      <c r="CM82" s="593">
        <f>'Marks Entry'!CJ84</f>
        <v>0</v>
      </c>
      <c r="CN82" s="589">
        <f>'Marks Entry'!CK84</f>
        <v>0</v>
      </c>
      <c r="CO82" s="589" t="str">
        <f>'Marks Entry'!CL84</f>
        <v>E</v>
      </c>
      <c r="CP82" s="590" t="str">
        <f>'Marks Entry'!CM84</f>
        <v>E</v>
      </c>
      <c r="CQ82" s="583">
        <f>'Marks Entry'!CN84</f>
        <v>0</v>
      </c>
      <c r="CR82" s="584">
        <f>'Marks Entry'!CO84</f>
        <v>0</v>
      </c>
      <c r="CS82" s="585">
        <f>'Marks Entry'!CP84</f>
        <v>0</v>
      </c>
      <c r="CT82" s="584">
        <f>'Marks Entry'!CQ84</f>
        <v>0</v>
      </c>
      <c r="CU82" s="584">
        <f>'Marks Entry'!CR84</f>
        <v>0</v>
      </c>
      <c r="CV82" s="586">
        <f>'Marks Entry'!CS84</f>
        <v>0</v>
      </c>
      <c r="CW82" s="584">
        <f>'Marks Entry'!CT84</f>
        <v>0</v>
      </c>
      <c r="CX82" s="584">
        <f>'Marks Entry'!CU84</f>
        <v>0</v>
      </c>
      <c r="CY82" s="586">
        <f>'Marks Entry'!CV84</f>
        <v>0</v>
      </c>
      <c r="CZ82" s="587">
        <f>'Marks Entry'!CW84</f>
        <v>0</v>
      </c>
      <c r="DA82" s="584">
        <f>'Marks Entry'!CX84</f>
        <v>0</v>
      </c>
      <c r="DB82" s="584">
        <f>'Marks Entry'!CY84</f>
        <v>0</v>
      </c>
      <c r="DC82" s="587">
        <f>'Marks Entry'!CZ84</f>
        <v>0</v>
      </c>
      <c r="DD82" s="588">
        <f t="shared" si="32"/>
        <v>0</v>
      </c>
      <c r="DE82" s="584">
        <f>'Marks Entry'!DA84</f>
        <v>0</v>
      </c>
      <c r="DF82" s="584">
        <f>'Marks Entry'!DB84</f>
        <v>0</v>
      </c>
      <c r="DG82" s="587">
        <f>'Marks Entry'!DC84</f>
        <v>0</v>
      </c>
      <c r="DH82" s="593">
        <f>'Marks Entry'!DD84</f>
        <v>0</v>
      </c>
      <c r="DI82" s="589">
        <f>'Marks Entry'!DE84</f>
        <v>0</v>
      </c>
      <c r="DJ82" s="589" t="str">
        <f>'Marks Entry'!DF84</f>
        <v>E</v>
      </c>
      <c r="DK82" s="590" t="str">
        <f>'Marks Entry'!DG84</f>
        <v>E</v>
      </c>
      <c r="DL82" s="583">
        <f>'Marks Entry'!DH84</f>
        <v>0</v>
      </c>
      <c r="DM82" s="584">
        <f>'Marks Entry'!DI84</f>
        <v>0</v>
      </c>
      <c r="DN82" s="585">
        <f>'Marks Entry'!DJ84</f>
        <v>0</v>
      </c>
      <c r="DO82" s="584">
        <f>'Marks Entry'!DK84</f>
        <v>0</v>
      </c>
      <c r="DP82" s="584">
        <f>'Marks Entry'!DL84</f>
        <v>0</v>
      </c>
      <c r="DQ82" s="586">
        <f>'Marks Entry'!DM84</f>
        <v>0</v>
      </c>
      <c r="DR82" s="584">
        <f>'Marks Entry'!DN84</f>
        <v>0</v>
      </c>
      <c r="DS82" s="584">
        <f>'Marks Entry'!DO84</f>
        <v>0</v>
      </c>
      <c r="DT82" s="586">
        <f>'Marks Entry'!DP84</f>
        <v>0</v>
      </c>
      <c r="DU82" s="587">
        <f>'Marks Entry'!DQ84</f>
        <v>0</v>
      </c>
      <c r="DV82" s="584">
        <f>'Marks Entry'!DR84</f>
        <v>0</v>
      </c>
      <c r="DW82" s="584">
        <f>'Marks Entry'!DS84</f>
        <v>0</v>
      </c>
      <c r="DX82" s="587">
        <f>'Marks Entry'!DT84</f>
        <v>0</v>
      </c>
      <c r="DY82" s="588">
        <f t="shared" si="33"/>
        <v>0</v>
      </c>
      <c r="DZ82" s="584">
        <f>'Marks Entry'!DU84</f>
        <v>0</v>
      </c>
      <c r="EA82" s="584">
        <f>'Marks Entry'!DV84</f>
        <v>0</v>
      </c>
      <c r="EB82" s="587">
        <f>'Marks Entry'!DW84</f>
        <v>0</v>
      </c>
      <c r="EC82" s="593">
        <f>'Marks Entry'!DX84</f>
        <v>0</v>
      </c>
      <c r="ED82" s="589">
        <f>'Marks Entry'!DY84</f>
        <v>0</v>
      </c>
      <c r="EE82" s="589" t="str">
        <f>'Marks Entry'!DZ84</f>
        <v>E</v>
      </c>
      <c r="EF82" s="590" t="str">
        <f>'Marks Entry'!EA84</f>
        <v>E</v>
      </c>
      <c r="EG82" s="583">
        <f>'Marks Entry'!EB84</f>
        <v>0</v>
      </c>
      <c r="EH82" s="584">
        <f>'Marks Entry'!EC84</f>
        <v>0</v>
      </c>
      <c r="EI82" s="584">
        <f>'Marks Entry'!ED84</f>
        <v>0</v>
      </c>
      <c r="EJ82" s="584">
        <f>'Marks Entry'!EE84</f>
        <v>0</v>
      </c>
      <c r="EK82" s="584">
        <f>'Marks Entry'!EF84</f>
        <v>0</v>
      </c>
      <c r="EL82" s="591">
        <f>'Marks Entry'!EG84</f>
        <v>0</v>
      </c>
      <c r="EM82" s="592" t="str">
        <f>'Marks Entry'!EJ84</f>
        <v>E</v>
      </c>
      <c r="EN82" s="583">
        <f>'Marks Entry'!EK84</f>
        <v>0</v>
      </c>
      <c r="EO82" s="584">
        <f>'Marks Entry'!EL84</f>
        <v>0</v>
      </c>
      <c r="EP82" s="584">
        <f>'Marks Entry'!EM84</f>
        <v>0</v>
      </c>
      <c r="EQ82" s="584">
        <f>'Marks Entry'!EN84</f>
        <v>0</v>
      </c>
      <c r="ER82" s="584">
        <f>'Marks Entry'!EO84</f>
        <v>0</v>
      </c>
      <c r="ES82" s="587">
        <f>'Marks Entry'!EP84</f>
        <v>0</v>
      </c>
      <c r="ET82" s="592" t="str">
        <f>'Marks Entry'!ES84</f>
        <v>E</v>
      </c>
      <c r="EU82" s="583">
        <f>'Marks Entry'!ET84</f>
        <v>0</v>
      </c>
      <c r="EV82" s="584">
        <f>'Marks Entry'!EU84</f>
        <v>0</v>
      </c>
      <c r="EW82" s="584">
        <f>'Marks Entry'!EV84</f>
        <v>0</v>
      </c>
      <c r="EX82" s="584">
        <f>'Marks Entry'!EW84</f>
        <v>0</v>
      </c>
      <c r="EY82" s="584">
        <f>'Marks Entry'!EX84</f>
        <v>0</v>
      </c>
      <c r="EZ82" s="587">
        <f>'Marks Entry'!EY84</f>
        <v>0</v>
      </c>
      <c r="FA82" s="592" t="str">
        <f>'Marks Entry'!FB84</f>
        <v>E</v>
      </c>
      <c r="FB82" s="222">
        <f>'Marks Entry'!FC84</f>
        <v>0</v>
      </c>
      <c r="FC82" s="223">
        <f>'Marks Entry'!FD84</f>
        <v>0</v>
      </c>
      <c r="FD82" s="226" t="str">
        <f>'Marks Entry'!FE84</f>
        <v/>
      </c>
      <c r="FE82" s="222">
        <f>'Marks Entry'!FF84</f>
        <v>1200</v>
      </c>
      <c r="FF82" s="223">
        <f>'Marks Entry'!FG84</f>
        <v>0</v>
      </c>
      <c r="FG82" s="223">
        <f>'Marks Entry'!FH84</f>
        <v>0</v>
      </c>
      <c r="FH82" s="223" t="str">
        <f>IF(OR('Marks Entry'!FI84="First",'Marks Entry'!FI84="Second",'Marks Entry'!FI84="Third"),'Marks Entry'!FI84,"")</f>
        <v/>
      </c>
      <c r="FI82" s="223" t="str">
        <f>'Marks Entry'!FJ84</f>
        <v/>
      </c>
      <c r="FJ82" s="540" t="str">
        <f>'Marks Entry'!FK84</f>
        <v>PROMOTED</v>
      </c>
      <c r="FK82" s="113" t="str">
        <f>'Marks Entry'!FL84</f>
        <v/>
      </c>
      <c r="FL82" s="115" t="str">
        <f>'Marks Entry'!FM84</f>
        <v/>
      </c>
      <c r="FM82" s="116" t="str">
        <f>'Marks Entry'!FO84</f>
        <v>E</v>
      </c>
      <c r="FN82" s="1426"/>
      <c r="FO82" s="563">
        <f t="shared" si="34"/>
        <v>0</v>
      </c>
      <c r="FP82" s="673">
        <f t="shared" si="35"/>
        <v>0</v>
      </c>
      <c r="FQ82" s="673">
        <f t="shared" si="36"/>
        <v>0</v>
      </c>
      <c r="FR82" s="668"/>
      <c r="FS82" s="570">
        <f t="shared" si="37"/>
        <v>0</v>
      </c>
      <c r="FT82" s="681">
        <f t="shared" si="38"/>
        <v>0</v>
      </c>
      <c r="FU82" s="681">
        <f t="shared" si="39"/>
        <v>0</v>
      </c>
      <c r="FV82" s="682"/>
      <c r="FW82" s="563">
        <f t="shared" si="40"/>
        <v>0</v>
      </c>
      <c r="FX82" s="673">
        <f t="shared" si="41"/>
        <v>0</v>
      </c>
      <c r="FY82" s="673">
        <f t="shared" si="42"/>
        <v>0</v>
      </c>
      <c r="FZ82" s="668"/>
      <c r="GA82" s="570">
        <f t="shared" si="43"/>
        <v>0</v>
      </c>
      <c r="GB82" s="681">
        <f t="shared" si="44"/>
        <v>0</v>
      </c>
      <c r="GC82" s="681">
        <f t="shared" si="45"/>
        <v>0</v>
      </c>
      <c r="GD82" s="682"/>
      <c r="GE82" s="563">
        <f t="shared" si="46"/>
        <v>0</v>
      </c>
      <c r="GF82" s="673">
        <f t="shared" si="47"/>
        <v>0</v>
      </c>
      <c r="GG82" s="673">
        <f t="shared" si="48"/>
        <v>0</v>
      </c>
      <c r="GH82" s="668"/>
      <c r="GI82" s="570">
        <f t="shared" si="49"/>
        <v>0</v>
      </c>
      <c r="GJ82" s="681">
        <f t="shared" si="50"/>
        <v>0</v>
      </c>
      <c r="GK82" s="681">
        <f t="shared" si="51"/>
        <v>0</v>
      </c>
      <c r="GL82" s="682"/>
      <c r="GM82" s="563">
        <f t="shared" si="52"/>
        <v>0</v>
      </c>
      <c r="GN82" s="564" t="str">
        <f t="shared" si="52"/>
        <v>E</v>
      </c>
      <c r="GO82" s="570">
        <f t="shared" si="53"/>
        <v>0</v>
      </c>
      <c r="GP82" s="571" t="str">
        <f t="shared" si="53"/>
        <v>E</v>
      </c>
      <c r="GQ82" s="563">
        <f t="shared" si="54"/>
        <v>0</v>
      </c>
      <c r="GR82" s="572" t="str">
        <f t="shared" si="54"/>
        <v>E</v>
      </c>
      <c r="GS82" s="1426"/>
    </row>
    <row r="83" spans="1:201" s="117" customFormat="1" ht="17.25" customHeight="1">
      <c r="A83" s="1427"/>
      <c r="B83" s="112">
        <f t="shared" si="55"/>
        <v>77</v>
      </c>
      <c r="C83" s="113">
        <f>'Marks Entry'!D85</f>
        <v>0</v>
      </c>
      <c r="D83" s="113">
        <f>'Marks Entry'!E85</f>
        <v>0</v>
      </c>
      <c r="E83" s="113">
        <f>'Marks Entry'!F85</f>
        <v>0</v>
      </c>
      <c r="F83" s="113">
        <f>'Marks Entry'!G85</f>
        <v>977</v>
      </c>
      <c r="G83" s="113">
        <f>'Marks Entry'!H85</f>
        <v>0</v>
      </c>
      <c r="H83" s="113">
        <f>'Marks Entry'!I85</f>
        <v>0</v>
      </c>
      <c r="I83" s="113">
        <f>'Marks Entry'!J85</f>
        <v>0</v>
      </c>
      <c r="J83" s="114">
        <f>'Marks Entry'!K85</f>
        <v>0</v>
      </c>
      <c r="K83" s="583">
        <f>'Marks Entry'!L85</f>
        <v>0</v>
      </c>
      <c r="L83" s="584">
        <f>'Marks Entry'!M85</f>
        <v>0</v>
      </c>
      <c r="M83" s="585">
        <f>'Marks Entry'!N85</f>
        <v>0</v>
      </c>
      <c r="N83" s="584">
        <f>'Marks Entry'!O85</f>
        <v>0</v>
      </c>
      <c r="O83" s="584">
        <f>'Marks Entry'!P85</f>
        <v>0</v>
      </c>
      <c r="P83" s="586">
        <f>'Marks Entry'!Q85</f>
        <v>0</v>
      </c>
      <c r="Q83" s="584">
        <f>'Marks Entry'!R85</f>
        <v>0</v>
      </c>
      <c r="R83" s="584">
        <f>'Marks Entry'!S85</f>
        <v>0</v>
      </c>
      <c r="S83" s="586">
        <f>'Marks Entry'!T85</f>
        <v>0</v>
      </c>
      <c r="T83" s="587">
        <f>'Marks Entry'!U85</f>
        <v>0</v>
      </c>
      <c r="U83" s="584">
        <f>'Marks Entry'!V85</f>
        <v>0</v>
      </c>
      <c r="V83" s="584">
        <f>'Marks Entry'!W85</f>
        <v>0</v>
      </c>
      <c r="W83" s="587">
        <f>'Marks Entry'!X85</f>
        <v>0</v>
      </c>
      <c r="X83" s="588">
        <f t="shared" si="28"/>
        <v>0</v>
      </c>
      <c r="Y83" s="584">
        <f>'Marks Entry'!Y85</f>
        <v>0</v>
      </c>
      <c r="Z83" s="584">
        <f>'Marks Entry'!Z85</f>
        <v>0</v>
      </c>
      <c r="AA83" s="587">
        <f>'Marks Entry'!AA85</f>
        <v>0</v>
      </c>
      <c r="AB83" s="593">
        <f>'Marks Entry'!AB85</f>
        <v>0</v>
      </c>
      <c r="AC83" s="589">
        <f>'Marks Entry'!AC85</f>
        <v>0</v>
      </c>
      <c r="AD83" s="589" t="str">
        <f>'Marks Entry'!AD85</f>
        <v>E</v>
      </c>
      <c r="AE83" s="590" t="str">
        <f>'Marks Entry'!AE85</f>
        <v>E</v>
      </c>
      <c r="AF83" s="583">
        <f>'Marks Entry'!AF85</f>
        <v>0</v>
      </c>
      <c r="AG83" s="584">
        <f>'Marks Entry'!AG85</f>
        <v>0</v>
      </c>
      <c r="AH83" s="585">
        <f>'Marks Entry'!AH85</f>
        <v>0</v>
      </c>
      <c r="AI83" s="584">
        <f>'Marks Entry'!AI85</f>
        <v>0</v>
      </c>
      <c r="AJ83" s="584">
        <f>'Marks Entry'!AJ85</f>
        <v>0</v>
      </c>
      <c r="AK83" s="586">
        <f>'Marks Entry'!AK85</f>
        <v>0</v>
      </c>
      <c r="AL83" s="584">
        <f>'Marks Entry'!AL85</f>
        <v>0</v>
      </c>
      <c r="AM83" s="584">
        <f>'Marks Entry'!AM85</f>
        <v>0</v>
      </c>
      <c r="AN83" s="586">
        <f>'Marks Entry'!AN85</f>
        <v>0</v>
      </c>
      <c r="AO83" s="587">
        <f>'Marks Entry'!AO85</f>
        <v>0</v>
      </c>
      <c r="AP83" s="584">
        <f>'Marks Entry'!AP85</f>
        <v>0</v>
      </c>
      <c r="AQ83" s="584">
        <f>'Marks Entry'!AQ85</f>
        <v>0</v>
      </c>
      <c r="AR83" s="587">
        <f>'Marks Entry'!AR85</f>
        <v>0</v>
      </c>
      <c r="AS83" s="588">
        <f t="shared" si="29"/>
        <v>0</v>
      </c>
      <c r="AT83" s="584">
        <f>'Marks Entry'!AS85</f>
        <v>0</v>
      </c>
      <c r="AU83" s="584">
        <f>'Marks Entry'!AT85</f>
        <v>0</v>
      </c>
      <c r="AV83" s="587">
        <f>'Marks Entry'!AU85</f>
        <v>0</v>
      </c>
      <c r="AW83" s="593">
        <f>'Marks Entry'!AV85</f>
        <v>0</v>
      </c>
      <c r="AX83" s="589">
        <f>'Marks Entry'!AW85</f>
        <v>0</v>
      </c>
      <c r="AY83" s="589" t="str">
        <f>'Marks Entry'!AX85</f>
        <v>E</v>
      </c>
      <c r="AZ83" s="590" t="str">
        <f>'Marks Entry'!AY85</f>
        <v>E</v>
      </c>
      <c r="BA83" s="583">
        <f>'Marks Entry'!AZ85</f>
        <v>0</v>
      </c>
      <c r="BB83" s="584">
        <f>'Marks Entry'!BA85</f>
        <v>0</v>
      </c>
      <c r="BC83" s="585">
        <f>'Marks Entry'!BB85</f>
        <v>0</v>
      </c>
      <c r="BD83" s="584">
        <f>'Marks Entry'!BC85</f>
        <v>0</v>
      </c>
      <c r="BE83" s="584">
        <f>'Marks Entry'!BD85</f>
        <v>0</v>
      </c>
      <c r="BF83" s="586">
        <f>'Marks Entry'!BE85</f>
        <v>0</v>
      </c>
      <c r="BG83" s="584">
        <f>'Marks Entry'!BF85</f>
        <v>0</v>
      </c>
      <c r="BH83" s="584">
        <f>'Marks Entry'!BG85</f>
        <v>0</v>
      </c>
      <c r="BI83" s="586">
        <f>'Marks Entry'!BH85</f>
        <v>0</v>
      </c>
      <c r="BJ83" s="587">
        <f>'Marks Entry'!BI85</f>
        <v>0</v>
      </c>
      <c r="BK83" s="584">
        <f>'Marks Entry'!BJ85</f>
        <v>0</v>
      </c>
      <c r="BL83" s="584">
        <f>'Marks Entry'!BK85</f>
        <v>0</v>
      </c>
      <c r="BM83" s="587">
        <f>'Marks Entry'!BL85</f>
        <v>0</v>
      </c>
      <c r="BN83" s="588">
        <f t="shared" si="30"/>
        <v>0</v>
      </c>
      <c r="BO83" s="584">
        <f>'Marks Entry'!BM85</f>
        <v>0</v>
      </c>
      <c r="BP83" s="584">
        <f>'Marks Entry'!BN85</f>
        <v>0</v>
      </c>
      <c r="BQ83" s="587">
        <f>'Marks Entry'!BO85</f>
        <v>0</v>
      </c>
      <c r="BR83" s="593">
        <f>'Marks Entry'!BP85</f>
        <v>0</v>
      </c>
      <c r="BS83" s="589">
        <f>'Marks Entry'!BQ85</f>
        <v>0</v>
      </c>
      <c r="BT83" s="589" t="str">
        <f>'Marks Entry'!BR85</f>
        <v>E</v>
      </c>
      <c r="BU83" s="590" t="str">
        <f>'Marks Entry'!BS85</f>
        <v>E</v>
      </c>
      <c r="BV83" s="583">
        <f>'Marks Entry'!BT85</f>
        <v>0</v>
      </c>
      <c r="BW83" s="584">
        <f>'Marks Entry'!BU85</f>
        <v>0</v>
      </c>
      <c r="BX83" s="585">
        <f>'Marks Entry'!BV85</f>
        <v>0</v>
      </c>
      <c r="BY83" s="584">
        <f>'Marks Entry'!BW85</f>
        <v>0</v>
      </c>
      <c r="BZ83" s="584">
        <f>'Marks Entry'!BX85</f>
        <v>0</v>
      </c>
      <c r="CA83" s="586">
        <f>'Marks Entry'!BY85</f>
        <v>0</v>
      </c>
      <c r="CB83" s="584">
        <f>'Marks Entry'!BZ85</f>
        <v>0</v>
      </c>
      <c r="CC83" s="584">
        <f>'Marks Entry'!CA85</f>
        <v>0</v>
      </c>
      <c r="CD83" s="586">
        <f>'Marks Entry'!CB85</f>
        <v>0</v>
      </c>
      <c r="CE83" s="587">
        <f>'Marks Entry'!CC85</f>
        <v>0</v>
      </c>
      <c r="CF83" s="584">
        <f>'Marks Entry'!CD85</f>
        <v>0</v>
      </c>
      <c r="CG83" s="584">
        <f>'Marks Entry'!CE85</f>
        <v>0</v>
      </c>
      <c r="CH83" s="587">
        <f>'Marks Entry'!CF85</f>
        <v>0</v>
      </c>
      <c r="CI83" s="588">
        <f t="shared" si="31"/>
        <v>0</v>
      </c>
      <c r="CJ83" s="584">
        <f>'Marks Entry'!CG85</f>
        <v>0</v>
      </c>
      <c r="CK83" s="584">
        <f>'Marks Entry'!CH85</f>
        <v>0</v>
      </c>
      <c r="CL83" s="587">
        <f>'Marks Entry'!CI85</f>
        <v>0</v>
      </c>
      <c r="CM83" s="593">
        <f>'Marks Entry'!CJ85</f>
        <v>0</v>
      </c>
      <c r="CN83" s="589">
        <f>'Marks Entry'!CK85</f>
        <v>0</v>
      </c>
      <c r="CO83" s="589" t="str">
        <f>'Marks Entry'!CL85</f>
        <v>E</v>
      </c>
      <c r="CP83" s="590" t="str">
        <f>'Marks Entry'!CM85</f>
        <v>E</v>
      </c>
      <c r="CQ83" s="583">
        <f>'Marks Entry'!CN85</f>
        <v>0</v>
      </c>
      <c r="CR83" s="584">
        <f>'Marks Entry'!CO85</f>
        <v>0</v>
      </c>
      <c r="CS83" s="585">
        <f>'Marks Entry'!CP85</f>
        <v>0</v>
      </c>
      <c r="CT83" s="584">
        <f>'Marks Entry'!CQ85</f>
        <v>0</v>
      </c>
      <c r="CU83" s="584">
        <f>'Marks Entry'!CR85</f>
        <v>0</v>
      </c>
      <c r="CV83" s="586">
        <f>'Marks Entry'!CS85</f>
        <v>0</v>
      </c>
      <c r="CW83" s="584">
        <f>'Marks Entry'!CT85</f>
        <v>0</v>
      </c>
      <c r="CX83" s="584">
        <f>'Marks Entry'!CU85</f>
        <v>0</v>
      </c>
      <c r="CY83" s="586">
        <f>'Marks Entry'!CV85</f>
        <v>0</v>
      </c>
      <c r="CZ83" s="587">
        <f>'Marks Entry'!CW85</f>
        <v>0</v>
      </c>
      <c r="DA83" s="584">
        <f>'Marks Entry'!CX85</f>
        <v>0</v>
      </c>
      <c r="DB83" s="584">
        <f>'Marks Entry'!CY85</f>
        <v>0</v>
      </c>
      <c r="DC83" s="587">
        <f>'Marks Entry'!CZ85</f>
        <v>0</v>
      </c>
      <c r="DD83" s="588">
        <f t="shared" si="32"/>
        <v>0</v>
      </c>
      <c r="DE83" s="584">
        <f>'Marks Entry'!DA85</f>
        <v>0</v>
      </c>
      <c r="DF83" s="584">
        <f>'Marks Entry'!DB85</f>
        <v>0</v>
      </c>
      <c r="DG83" s="587">
        <f>'Marks Entry'!DC85</f>
        <v>0</v>
      </c>
      <c r="DH83" s="593">
        <f>'Marks Entry'!DD85</f>
        <v>0</v>
      </c>
      <c r="DI83" s="589">
        <f>'Marks Entry'!DE85</f>
        <v>0</v>
      </c>
      <c r="DJ83" s="589" t="str">
        <f>'Marks Entry'!DF85</f>
        <v>E</v>
      </c>
      <c r="DK83" s="590" t="str">
        <f>'Marks Entry'!DG85</f>
        <v>E</v>
      </c>
      <c r="DL83" s="583">
        <f>'Marks Entry'!DH85</f>
        <v>0</v>
      </c>
      <c r="DM83" s="584">
        <f>'Marks Entry'!DI85</f>
        <v>0</v>
      </c>
      <c r="DN83" s="585">
        <f>'Marks Entry'!DJ85</f>
        <v>0</v>
      </c>
      <c r="DO83" s="584">
        <f>'Marks Entry'!DK85</f>
        <v>0</v>
      </c>
      <c r="DP83" s="584">
        <f>'Marks Entry'!DL85</f>
        <v>0</v>
      </c>
      <c r="DQ83" s="586">
        <f>'Marks Entry'!DM85</f>
        <v>0</v>
      </c>
      <c r="DR83" s="584">
        <f>'Marks Entry'!DN85</f>
        <v>0</v>
      </c>
      <c r="DS83" s="584">
        <f>'Marks Entry'!DO85</f>
        <v>0</v>
      </c>
      <c r="DT83" s="586">
        <f>'Marks Entry'!DP85</f>
        <v>0</v>
      </c>
      <c r="DU83" s="587">
        <f>'Marks Entry'!DQ85</f>
        <v>0</v>
      </c>
      <c r="DV83" s="584">
        <f>'Marks Entry'!DR85</f>
        <v>0</v>
      </c>
      <c r="DW83" s="584">
        <f>'Marks Entry'!DS85</f>
        <v>0</v>
      </c>
      <c r="DX83" s="587">
        <f>'Marks Entry'!DT85</f>
        <v>0</v>
      </c>
      <c r="DY83" s="588">
        <f t="shared" si="33"/>
        <v>0</v>
      </c>
      <c r="DZ83" s="584">
        <f>'Marks Entry'!DU85</f>
        <v>0</v>
      </c>
      <c r="EA83" s="584">
        <f>'Marks Entry'!DV85</f>
        <v>0</v>
      </c>
      <c r="EB83" s="587">
        <f>'Marks Entry'!DW85</f>
        <v>0</v>
      </c>
      <c r="EC83" s="593">
        <f>'Marks Entry'!DX85</f>
        <v>0</v>
      </c>
      <c r="ED83" s="589">
        <f>'Marks Entry'!DY85</f>
        <v>0</v>
      </c>
      <c r="EE83" s="589" t="str">
        <f>'Marks Entry'!DZ85</f>
        <v>E</v>
      </c>
      <c r="EF83" s="590" t="str">
        <f>'Marks Entry'!EA85</f>
        <v>E</v>
      </c>
      <c r="EG83" s="583">
        <f>'Marks Entry'!EB85</f>
        <v>0</v>
      </c>
      <c r="EH83" s="584">
        <f>'Marks Entry'!EC85</f>
        <v>0</v>
      </c>
      <c r="EI83" s="584">
        <f>'Marks Entry'!ED85</f>
        <v>0</v>
      </c>
      <c r="EJ83" s="584">
        <f>'Marks Entry'!EE85</f>
        <v>0</v>
      </c>
      <c r="EK83" s="584">
        <f>'Marks Entry'!EF85</f>
        <v>0</v>
      </c>
      <c r="EL83" s="591">
        <f>'Marks Entry'!EG85</f>
        <v>0</v>
      </c>
      <c r="EM83" s="592" t="str">
        <f>'Marks Entry'!EJ85</f>
        <v>E</v>
      </c>
      <c r="EN83" s="583">
        <f>'Marks Entry'!EK85</f>
        <v>0</v>
      </c>
      <c r="EO83" s="584">
        <f>'Marks Entry'!EL85</f>
        <v>0</v>
      </c>
      <c r="EP83" s="584">
        <f>'Marks Entry'!EM85</f>
        <v>0</v>
      </c>
      <c r="EQ83" s="584">
        <f>'Marks Entry'!EN85</f>
        <v>0</v>
      </c>
      <c r="ER83" s="584">
        <f>'Marks Entry'!EO85</f>
        <v>0</v>
      </c>
      <c r="ES83" s="587">
        <f>'Marks Entry'!EP85</f>
        <v>0</v>
      </c>
      <c r="ET83" s="592" t="str">
        <f>'Marks Entry'!ES85</f>
        <v>E</v>
      </c>
      <c r="EU83" s="583">
        <f>'Marks Entry'!ET85</f>
        <v>0</v>
      </c>
      <c r="EV83" s="584">
        <f>'Marks Entry'!EU85</f>
        <v>0</v>
      </c>
      <c r="EW83" s="584">
        <f>'Marks Entry'!EV85</f>
        <v>0</v>
      </c>
      <c r="EX83" s="584">
        <f>'Marks Entry'!EW85</f>
        <v>0</v>
      </c>
      <c r="EY83" s="584">
        <f>'Marks Entry'!EX85</f>
        <v>0</v>
      </c>
      <c r="EZ83" s="587">
        <f>'Marks Entry'!EY85</f>
        <v>0</v>
      </c>
      <c r="FA83" s="592" t="str">
        <f>'Marks Entry'!FB85</f>
        <v>E</v>
      </c>
      <c r="FB83" s="222">
        <f>'Marks Entry'!FC85</f>
        <v>0</v>
      </c>
      <c r="FC83" s="223">
        <f>'Marks Entry'!FD85</f>
        <v>0</v>
      </c>
      <c r="FD83" s="226" t="str">
        <f>'Marks Entry'!FE85</f>
        <v/>
      </c>
      <c r="FE83" s="222">
        <f>'Marks Entry'!FF85</f>
        <v>1200</v>
      </c>
      <c r="FF83" s="223">
        <f>'Marks Entry'!FG85</f>
        <v>0</v>
      </c>
      <c r="FG83" s="223">
        <f>'Marks Entry'!FH85</f>
        <v>0</v>
      </c>
      <c r="FH83" s="223" t="str">
        <f>IF(OR('Marks Entry'!FI85="First",'Marks Entry'!FI85="Second",'Marks Entry'!FI85="Third"),'Marks Entry'!FI85,"")</f>
        <v/>
      </c>
      <c r="FI83" s="223" t="str">
        <f>'Marks Entry'!FJ85</f>
        <v/>
      </c>
      <c r="FJ83" s="540" t="str">
        <f>'Marks Entry'!FK85</f>
        <v>PROMOTED</v>
      </c>
      <c r="FK83" s="113" t="str">
        <f>'Marks Entry'!FL85</f>
        <v/>
      </c>
      <c r="FL83" s="115" t="str">
        <f>'Marks Entry'!FM85</f>
        <v/>
      </c>
      <c r="FM83" s="116" t="str">
        <f>'Marks Entry'!FO85</f>
        <v>E</v>
      </c>
      <c r="FN83" s="1426"/>
      <c r="FO83" s="563">
        <f t="shared" si="34"/>
        <v>0</v>
      </c>
      <c r="FP83" s="673">
        <f t="shared" si="35"/>
        <v>0</v>
      </c>
      <c r="FQ83" s="673">
        <f t="shared" si="36"/>
        <v>0</v>
      </c>
      <c r="FR83" s="668"/>
      <c r="FS83" s="570">
        <f t="shared" si="37"/>
        <v>0</v>
      </c>
      <c r="FT83" s="681">
        <f t="shared" si="38"/>
        <v>0</v>
      </c>
      <c r="FU83" s="681">
        <f t="shared" si="39"/>
        <v>0</v>
      </c>
      <c r="FV83" s="682"/>
      <c r="FW83" s="563">
        <f t="shared" si="40"/>
        <v>0</v>
      </c>
      <c r="FX83" s="673">
        <f t="shared" si="41"/>
        <v>0</v>
      </c>
      <c r="FY83" s="673">
        <f t="shared" si="42"/>
        <v>0</v>
      </c>
      <c r="FZ83" s="668"/>
      <c r="GA83" s="570">
        <f t="shared" si="43"/>
        <v>0</v>
      </c>
      <c r="GB83" s="681">
        <f t="shared" si="44"/>
        <v>0</v>
      </c>
      <c r="GC83" s="681">
        <f t="shared" si="45"/>
        <v>0</v>
      </c>
      <c r="GD83" s="682"/>
      <c r="GE83" s="563">
        <f t="shared" si="46"/>
        <v>0</v>
      </c>
      <c r="GF83" s="673">
        <f t="shared" si="47"/>
        <v>0</v>
      </c>
      <c r="GG83" s="673">
        <f t="shared" si="48"/>
        <v>0</v>
      </c>
      <c r="GH83" s="668"/>
      <c r="GI83" s="570">
        <f t="shared" si="49"/>
        <v>0</v>
      </c>
      <c r="GJ83" s="681">
        <f t="shared" si="50"/>
        <v>0</v>
      </c>
      <c r="GK83" s="681">
        <f t="shared" si="51"/>
        <v>0</v>
      </c>
      <c r="GL83" s="682"/>
      <c r="GM83" s="563">
        <f t="shared" si="52"/>
        <v>0</v>
      </c>
      <c r="GN83" s="564" t="str">
        <f t="shared" si="52"/>
        <v>E</v>
      </c>
      <c r="GO83" s="570">
        <f t="shared" si="53"/>
        <v>0</v>
      </c>
      <c r="GP83" s="571" t="str">
        <f t="shared" si="53"/>
        <v>E</v>
      </c>
      <c r="GQ83" s="563">
        <f t="shared" si="54"/>
        <v>0</v>
      </c>
      <c r="GR83" s="572" t="str">
        <f t="shared" si="54"/>
        <v>E</v>
      </c>
      <c r="GS83" s="1426"/>
    </row>
    <row r="84" spans="1:201" s="117" customFormat="1" ht="17.25" customHeight="1">
      <c r="A84" s="1427"/>
      <c r="B84" s="112">
        <f t="shared" si="55"/>
        <v>78</v>
      </c>
      <c r="C84" s="113">
        <f>'Marks Entry'!D86</f>
        <v>0</v>
      </c>
      <c r="D84" s="113">
        <f>'Marks Entry'!E86</f>
        <v>0</v>
      </c>
      <c r="E84" s="113">
        <f>'Marks Entry'!F86</f>
        <v>0</v>
      </c>
      <c r="F84" s="113">
        <f>'Marks Entry'!G86</f>
        <v>978</v>
      </c>
      <c r="G84" s="113">
        <f>'Marks Entry'!H86</f>
        <v>0</v>
      </c>
      <c r="H84" s="113">
        <f>'Marks Entry'!I86</f>
        <v>0</v>
      </c>
      <c r="I84" s="113">
        <f>'Marks Entry'!J86</f>
        <v>0</v>
      </c>
      <c r="J84" s="114">
        <f>'Marks Entry'!K86</f>
        <v>0</v>
      </c>
      <c r="K84" s="583">
        <f>'Marks Entry'!L86</f>
        <v>0</v>
      </c>
      <c r="L84" s="584">
        <f>'Marks Entry'!M86</f>
        <v>0</v>
      </c>
      <c r="M84" s="585">
        <f>'Marks Entry'!N86</f>
        <v>0</v>
      </c>
      <c r="N84" s="584">
        <f>'Marks Entry'!O86</f>
        <v>0</v>
      </c>
      <c r="O84" s="584">
        <f>'Marks Entry'!P86</f>
        <v>0</v>
      </c>
      <c r="P84" s="586">
        <f>'Marks Entry'!Q86</f>
        <v>0</v>
      </c>
      <c r="Q84" s="584">
        <f>'Marks Entry'!R86</f>
        <v>0</v>
      </c>
      <c r="R84" s="584">
        <f>'Marks Entry'!S86</f>
        <v>0</v>
      </c>
      <c r="S84" s="586">
        <f>'Marks Entry'!T86</f>
        <v>0</v>
      </c>
      <c r="T84" s="587">
        <f>'Marks Entry'!U86</f>
        <v>0</v>
      </c>
      <c r="U84" s="584">
        <f>'Marks Entry'!V86</f>
        <v>0</v>
      </c>
      <c r="V84" s="584">
        <f>'Marks Entry'!W86</f>
        <v>0</v>
      </c>
      <c r="W84" s="587">
        <f>'Marks Entry'!X86</f>
        <v>0</v>
      </c>
      <c r="X84" s="588">
        <f t="shared" si="28"/>
        <v>0</v>
      </c>
      <c r="Y84" s="584">
        <f>'Marks Entry'!Y86</f>
        <v>0</v>
      </c>
      <c r="Z84" s="584">
        <f>'Marks Entry'!Z86</f>
        <v>0</v>
      </c>
      <c r="AA84" s="587">
        <f>'Marks Entry'!AA86</f>
        <v>0</v>
      </c>
      <c r="AB84" s="593">
        <f>'Marks Entry'!AB86</f>
        <v>0</v>
      </c>
      <c r="AC84" s="589">
        <f>'Marks Entry'!AC86</f>
        <v>0</v>
      </c>
      <c r="AD84" s="589" t="str">
        <f>'Marks Entry'!AD86</f>
        <v>E</v>
      </c>
      <c r="AE84" s="590" t="str">
        <f>'Marks Entry'!AE86</f>
        <v>E</v>
      </c>
      <c r="AF84" s="583">
        <f>'Marks Entry'!AF86</f>
        <v>0</v>
      </c>
      <c r="AG84" s="584">
        <f>'Marks Entry'!AG86</f>
        <v>0</v>
      </c>
      <c r="AH84" s="585">
        <f>'Marks Entry'!AH86</f>
        <v>0</v>
      </c>
      <c r="AI84" s="584">
        <f>'Marks Entry'!AI86</f>
        <v>0</v>
      </c>
      <c r="AJ84" s="584">
        <f>'Marks Entry'!AJ86</f>
        <v>0</v>
      </c>
      <c r="AK84" s="586">
        <f>'Marks Entry'!AK86</f>
        <v>0</v>
      </c>
      <c r="AL84" s="584">
        <f>'Marks Entry'!AL86</f>
        <v>0</v>
      </c>
      <c r="AM84" s="584">
        <f>'Marks Entry'!AM86</f>
        <v>0</v>
      </c>
      <c r="AN84" s="586">
        <f>'Marks Entry'!AN86</f>
        <v>0</v>
      </c>
      <c r="AO84" s="587">
        <f>'Marks Entry'!AO86</f>
        <v>0</v>
      </c>
      <c r="AP84" s="584">
        <f>'Marks Entry'!AP86</f>
        <v>0</v>
      </c>
      <c r="AQ84" s="584">
        <f>'Marks Entry'!AQ86</f>
        <v>0</v>
      </c>
      <c r="AR84" s="587">
        <f>'Marks Entry'!AR86</f>
        <v>0</v>
      </c>
      <c r="AS84" s="588">
        <f t="shared" si="29"/>
        <v>0</v>
      </c>
      <c r="AT84" s="584">
        <f>'Marks Entry'!AS86</f>
        <v>0</v>
      </c>
      <c r="AU84" s="584">
        <f>'Marks Entry'!AT86</f>
        <v>0</v>
      </c>
      <c r="AV84" s="587">
        <f>'Marks Entry'!AU86</f>
        <v>0</v>
      </c>
      <c r="AW84" s="593">
        <f>'Marks Entry'!AV86</f>
        <v>0</v>
      </c>
      <c r="AX84" s="589">
        <f>'Marks Entry'!AW86</f>
        <v>0</v>
      </c>
      <c r="AY84" s="589" t="str">
        <f>'Marks Entry'!AX86</f>
        <v>E</v>
      </c>
      <c r="AZ84" s="590" t="str">
        <f>'Marks Entry'!AY86</f>
        <v>E</v>
      </c>
      <c r="BA84" s="583">
        <f>'Marks Entry'!AZ86</f>
        <v>0</v>
      </c>
      <c r="BB84" s="584">
        <f>'Marks Entry'!BA86</f>
        <v>0</v>
      </c>
      <c r="BC84" s="585">
        <f>'Marks Entry'!BB86</f>
        <v>0</v>
      </c>
      <c r="BD84" s="584">
        <f>'Marks Entry'!BC86</f>
        <v>0</v>
      </c>
      <c r="BE84" s="584">
        <f>'Marks Entry'!BD86</f>
        <v>0</v>
      </c>
      <c r="BF84" s="586">
        <f>'Marks Entry'!BE86</f>
        <v>0</v>
      </c>
      <c r="BG84" s="584">
        <f>'Marks Entry'!BF86</f>
        <v>0</v>
      </c>
      <c r="BH84" s="584">
        <f>'Marks Entry'!BG86</f>
        <v>0</v>
      </c>
      <c r="BI84" s="586">
        <f>'Marks Entry'!BH86</f>
        <v>0</v>
      </c>
      <c r="BJ84" s="587">
        <f>'Marks Entry'!BI86</f>
        <v>0</v>
      </c>
      <c r="BK84" s="584">
        <f>'Marks Entry'!BJ86</f>
        <v>0</v>
      </c>
      <c r="BL84" s="584">
        <f>'Marks Entry'!BK86</f>
        <v>0</v>
      </c>
      <c r="BM84" s="587">
        <f>'Marks Entry'!BL86</f>
        <v>0</v>
      </c>
      <c r="BN84" s="588">
        <f t="shared" si="30"/>
        <v>0</v>
      </c>
      <c r="BO84" s="584">
        <f>'Marks Entry'!BM86</f>
        <v>0</v>
      </c>
      <c r="BP84" s="584">
        <f>'Marks Entry'!BN86</f>
        <v>0</v>
      </c>
      <c r="BQ84" s="587">
        <f>'Marks Entry'!BO86</f>
        <v>0</v>
      </c>
      <c r="BR84" s="593">
        <f>'Marks Entry'!BP86</f>
        <v>0</v>
      </c>
      <c r="BS84" s="589">
        <f>'Marks Entry'!BQ86</f>
        <v>0</v>
      </c>
      <c r="BT84" s="589" t="str">
        <f>'Marks Entry'!BR86</f>
        <v>E</v>
      </c>
      <c r="BU84" s="590" t="str">
        <f>'Marks Entry'!BS86</f>
        <v>E</v>
      </c>
      <c r="BV84" s="583">
        <f>'Marks Entry'!BT86</f>
        <v>0</v>
      </c>
      <c r="BW84" s="584">
        <f>'Marks Entry'!BU86</f>
        <v>0</v>
      </c>
      <c r="BX84" s="585">
        <f>'Marks Entry'!BV86</f>
        <v>0</v>
      </c>
      <c r="BY84" s="584">
        <f>'Marks Entry'!BW86</f>
        <v>0</v>
      </c>
      <c r="BZ84" s="584">
        <f>'Marks Entry'!BX86</f>
        <v>0</v>
      </c>
      <c r="CA84" s="586">
        <f>'Marks Entry'!BY86</f>
        <v>0</v>
      </c>
      <c r="CB84" s="584">
        <f>'Marks Entry'!BZ86</f>
        <v>0</v>
      </c>
      <c r="CC84" s="584">
        <f>'Marks Entry'!CA86</f>
        <v>0</v>
      </c>
      <c r="CD84" s="586">
        <f>'Marks Entry'!CB86</f>
        <v>0</v>
      </c>
      <c r="CE84" s="587">
        <f>'Marks Entry'!CC86</f>
        <v>0</v>
      </c>
      <c r="CF84" s="584">
        <f>'Marks Entry'!CD86</f>
        <v>0</v>
      </c>
      <c r="CG84" s="584">
        <f>'Marks Entry'!CE86</f>
        <v>0</v>
      </c>
      <c r="CH84" s="587">
        <f>'Marks Entry'!CF86</f>
        <v>0</v>
      </c>
      <c r="CI84" s="588">
        <f t="shared" si="31"/>
        <v>0</v>
      </c>
      <c r="CJ84" s="584">
        <f>'Marks Entry'!CG86</f>
        <v>0</v>
      </c>
      <c r="CK84" s="584">
        <f>'Marks Entry'!CH86</f>
        <v>0</v>
      </c>
      <c r="CL84" s="587">
        <f>'Marks Entry'!CI86</f>
        <v>0</v>
      </c>
      <c r="CM84" s="593">
        <f>'Marks Entry'!CJ86</f>
        <v>0</v>
      </c>
      <c r="CN84" s="589">
        <f>'Marks Entry'!CK86</f>
        <v>0</v>
      </c>
      <c r="CO84" s="589" t="str">
        <f>'Marks Entry'!CL86</f>
        <v>E</v>
      </c>
      <c r="CP84" s="590" t="str">
        <f>'Marks Entry'!CM86</f>
        <v>E</v>
      </c>
      <c r="CQ84" s="583">
        <f>'Marks Entry'!CN86</f>
        <v>0</v>
      </c>
      <c r="CR84" s="584">
        <f>'Marks Entry'!CO86</f>
        <v>0</v>
      </c>
      <c r="CS84" s="585">
        <f>'Marks Entry'!CP86</f>
        <v>0</v>
      </c>
      <c r="CT84" s="584">
        <f>'Marks Entry'!CQ86</f>
        <v>0</v>
      </c>
      <c r="CU84" s="584">
        <f>'Marks Entry'!CR86</f>
        <v>0</v>
      </c>
      <c r="CV84" s="586">
        <f>'Marks Entry'!CS86</f>
        <v>0</v>
      </c>
      <c r="CW84" s="584">
        <f>'Marks Entry'!CT86</f>
        <v>0</v>
      </c>
      <c r="CX84" s="584">
        <f>'Marks Entry'!CU86</f>
        <v>0</v>
      </c>
      <c r="CY84" s="586">
        <f>'Marks Entry'!CV86</f>
        <v>0</v>
      </c>
      <c r="CZ84" s="587">
        <f>'Marks Entry'!CW86</f>
        <v>0</v>
      </c>
      <c r="DA84" s="584">
        <f>'Marks Entry'!CX86</f>
        <v>0</v>
      </c>
      <c r="DB84" s="584">
        <f>'Marks Entry'!CY86</f>
        <v>0</v>
      </c>
      <c r="DC84" s="587">
        <f>'Marks Entry'!CZ86</f>
        <v>0</v>
      </c>
      <c r="DD84" s="588">
        <f t="shared" si="32"/>
        <v>0</v>
      </c>
      <c r="DE84" s="584">
        <f>'Marks Entry'!DA86</f>
        <v>0</v>
      </c>
      <c r="DF84" s="584">
        <f>'Marks Entry'!DB86</f>
        <v>0</v>
      </c>
      <c r="DG84" s="587">
        <f>'Marks Entry'!DC86</f>
        <v>0</v>
      </c>
      <c r="DH84" s="593">
        <f>'Marks Entry'!DD86</f>
        <v>0</v>
      </c>
      <c r="DI84" s="589">
        <f>'Marks Entry'!DE86</f>
        <v>0</v>
      </c>
      <c r="DJ84" s="589" t="str">
        <f>'Marks Entry'!DF86</f>
        <v>E</v>
      </c>
      <c r="DK84" s="590" t="str">
        <f>'Marks Entry'!DG86</f>
        <v>E</v>
      </c>
      <c r="DL84" s="583">
        <f>'Marks Entry'!DH86</f>
        <v>0</v>
      </c>
      <c r="DM84" s="584">
        <f>'Marks Entry'!DI86</f>
        <v>0</v>
      </c>
      <c r="DN84" s="585">
        <f>'Marks Entry'!DJ86</f>
        <v>0</v>
      </c>
      <c r="DO84" s="584">
        <f>'Marks Entry'!DK86</f>
        <v>0</v>
      </c>
      <c r="DP84" s="584">
        <f>'Marks Entry'!DL86</f>
        <v>0</v>
      </c>
      <c r="DQ84" s="586">
        <f>'Marks Entry'!DM86</f>
        <v>0</v>
      </c>
      <c r="DR84" s="584">
        <f>'Marks Entry'!DN86</f>
        <v>0</v>
      </c>
      <c r="DS84" s="584">
        <f>'Marks Entry'!DO86</f>
        <v>0</v>
      </c>
      <c r="DT84" s="586">
        <f>'Marks Entry'!DP86</f>
        <v>0</v>
      </c>
      <c r="DU84" s="587">
        <f>'Marks Entry'!DQ86</f>
        <v>0</v>
      </c>
      <c r="DV84" s="584">
        <f>'Marks Entry'!DR86</f>
        <v>0</v>
      </c>
      <c r="DW84" s="584">
        <f>'Marks Entry'!DS86</f>
        <v>0</v>
      </c>
      <c r="DX84" s="587">
        <f>'Marks Entry'!DT86</f>
        <v>0</v>
      </c>
      <c r="DY84" s="588">
        <f t="shared" si="33"/>
        <v>0</v>
      </c>
      <c r="DZ84" s="584">
        <f>'Marks Entry'!DU86</f>
        <v>0</v>
      </c>
      <c r="EA84" s="584">
        <f>'Marks Entry'!DV86</f>
        <v>0</v>
      </c>
      <c r="EB84" s="587">
        <f>'Marks Entry'!DW86</f>
        <v>0</v>
      </c>
      <c r="EC84" s="593">
        <f>'Marks Entry'!DX86</f>
        <v>0</v>
      </c>
      <c r="ED84" s="589">
        <f>'Marks Entry'!DY86</f>
        <v>0</v>
      </c>
      <c r="EE84" s="589" t="str">
        <f>'Marks Entry'!DZ86</f>
        <v>E</v>
      </c>
      <c r="EF84" s="590" t="str">
        <f>'Marks Entry'!EA86</f>
        <v>E</v>
      </c>
      <c r="EG84" s="583">
        <f>'Marks Entry'!EB86</f>
        <v>0</v>
      </c>
      <c r="EH84" s="584">
        <f>'Marks Entry'!EC86</f>
        <v>0</v>
      </c>
      <c r="EI84" s="584">
        <f>'Marks Entry'!ED86</f>
        <v>0</v>
      </c>
      <c r="EJ84" s="584">
        <f>'Marks Entry'!EE86</f>
        <v>0</v>
      </c>
      <c r="EK84" s="584">
        <f>'Marks Entry'!EF86</f>
        <v>0</v>
      </c>
      <c r="EL84" s="591">
        <f>'Marks Entry'!EG86</f>
        <v>0</v>
      </c>
      <c r="EM84" s="592" t="str">
        <f>'Marks Entry'!EJ86</f>
        <v>E</v>
      </c>
      <c r="EN84" s="583">
        <f>'Marks Entry'!EK86</f>
        <v>0</v>
      </c>
      <c r="EO84" s="584">
        <f>'Marks Entry'!EL86</f>
        <v>0</v>
      </c>
      <c r="EP84" s="584">
        <f>'Marks Entry'!EM86</f>
        <v>0</v>
      </c>
      <c r="EQ84" s="584">
        <f>'Marks Entry'!EN86</f>
        <v>0</v>
      </c>
      <c r="ER84" s="584">
        <f>'Marks Entry'!EO86</f>
        <v>0</v>
      </c>
      <c r="ES84" s="587">
        <f>'Marks Entry'!EP86</f>
        <v>0</v>
      </c>
      <c r="ET84" s="592" t="str">
        <f>'Marks Entry'!ES86</f>
        <v>E</v>
      </c>
      <c r="EU84" s="583">
        <f>'Marks Entry'!ET86</f>
        <v>0</v>
      </c>
      <c r="EV84" s="584">
        <f>'Marks Entry'!EU86</f>
        <v>0</v>
      </c>
      <c r="EW84" s="584">
        <f>'Marks Entry'!EV86</f>
        <v>0</v>
      </c>
      <c r="EX84" s="584">
        <f>'Marks Entry'!EW86</f>
        <v>0</v>
      </c>
      <c r="EY84" s="584">
        <f>'Marks Entry'!EX86</f>
        <v>0</v>
      </c>
      <c r="EZ84" s="587">
        <f>'Marks Entry'!EY86</f>
        <v>0</v>
      </c>
      <c r="FA84" s="592" t="str">
        <f>'Marks Entry'!FB86</f>
        <v>E</v>
      </c>
      <c r="FB84" s="222">
        <f>'Marks Entry'!FC86</f>
        <v>0</v>
      </c>
      <c r="FC84" s="223">
        <f>'Marks Entry'!FD86</f>
        <v>0</v>
      </c>
      <c r="FD84" s="226" t="str">
        <f>'Marks Entry'!FE86</f>
        <v/>
      </c>
      <c r="FE84" s="222">
        <f>'Marks Entry'!FF86</f>
        <v>1200</v>
      </c>
      <c r="FF84" s="223">
        <f>'Marks Entry'!FG86</f>
        <v>0</v>
      </c>
      <c r="FG84" s="223">
        <f>'Marks Entry'!FH86</f>
        <v>0</v>
      </c>
      <c r="FH84" s="223" t="str">
        <f>IF(OR('Marks Entry'!FI86="First",'Marks Entry'!FI86="Second",'Marks Entry'!FI86="Third"),'Marks Entry'!FI86,"")</f>
        <v/>
      </c>
      <c r="FI84" s="223" t="str">
        <f>'Marks Entry'!FJ86</f>
        <v/>
      </c>
      <c r="FJ84" s="540" t="str">
        <f>'Marks Entry'!FK86</f>
        <v>PROMOTED</v>
      </c>
      <c r="FK84" s="113" t="str">
        <f>'Marks Entry'!FL86</f>
        <v/>
      </c>
      <c r="FL84" s="115" t="str">
        <f>'Marks Entry'!FM86</f>
        <v/>
      </c>
      <c r="FM84" s="116" t="str">
        <f>'Marks Entry'!FO86</f>
        <v>E</v>
      </c>
      <c r="FN84" s="1426"/>
      <c r="FO84" s="563">
        <f t="shared" si="34"/>
        <v>0</v>
      </c>
      <c r="FP84" s="673">
        <f t="shared" si="35"/>
        <v>0</v>
      </c>
      <c r="FQ84" s="673">
        <f t="shared" si="36"/>
        <v>0</v>
      </c>
      <c r="FR84" s="668"/>
      <c r="FS84" s="570">
        <f t="shared" si="37"/>
        <v>0</v>
      </c>
      <c r="FT84" s="681">
        <f t="shared" si="38"/>
        <v>0</v>
      </c>
      <c r="FU84" s="681">
        <f t="shared" si="39"/>
        <v>0</v>
      </c>
      <c r="FV84" s="682"/>
      <c r="FW84" s="563">
        <f t="shared" si="40"/>
        <v>0</v>
      </c>
      <c r="FX84" s="673">
        <f t="shared" si="41"/>
        <v>0</v>
      </c>
      <c r="FY84" s="673">
        <f t="shared" si="42"/>
        <v>0</v>
      </c>
      <c r="FZ84" s="668"/>
      <c r="GA84" s="570">
        <f t="shared" si="43"/>
        <v>0</v>
      </c>
      <c r="GB84" s="681">
        <f t="shared" si="44"/>
        <v>0</v>
      </c>
      <c r="GC84" s="681">
        <f t="shared" si="45"/>
        <v>0</v>
      </c>
      <c r="GD84" s="682"/>
      <c r="GE84" s="563">
        <f t="shared" si="46"/>
        <v>0</v>
      </c>
      <c r="GF84" s="673">
        <f t="shared" si="47"/>
        <v>0</v>
      </c>
      <c r="GG84" s="673">
        <f t="shared" si="48"/>
        <v>0</v>
      </c>
      <c r="GH84" s="668"/>
      <c r="GI84" s="570">
        <f t="shared" si="49"/>
        <v>0</v>
      </c>
      <c r="GJ84" s="681">
        <f t="shared" si="50"/>
        <v>0</v>
      </c>
      <c r="GK84" s="681">
        <f t="shared" si="51"/>
        <v>0</v>
      </c>
      <c r="GL84" s="682"/>
      <c r="GM84" s="563">
        <f t="shared" si="52"/>
        <v>0</v>
      </c>
      <c r="GN84" s="564" t="str">
        <f t="shared" si="52"/>
        <v>E</v>
      </c>
      <c r="GO84" s="570">
        <f t="shared" si="53"/>
        <v>0</v>
      </c>
      <c r="GP84" s="571" t="str">
        <f t="shared" si="53"/>
        <v>E</v>
      </c>
      <c r="GQ84" s="563">
        <f t="shared" si="54"/>
        <v>0</v>
      </c>
      <c r="GR84" s="572" t="str">
        <f t="shared" si="54"/>
        <v>E</v>
      </c>
      <c r="GS84" s="1426"/>
    </row>
    <row r="85" spans="1:201" s="117" customFormat="1" ht="17.25" customHeight="1">
      <c r="A85" s="1427"/>
      <c r="B85" s="112">
        <f t="shared" si="55"/>
        <v>79</v>
      </c>
      <c r="C85" s="113">
        <f>'Marks Entry'!D87</f>
        <v>0</v>
      </c>
      <c r="D85" s="113">
        <f>'Marks Entry'!E87</f>
        <v>0</v>
      </c>
      <c r="E85" s="113">
        <f>'Marks Entry'!F87</f>
        <v>0</v>
      </c>
      <c r="F85" s="113">
        <f>'Marks Entry'!G87</f>
        <v>979</v>
      </c>
      <c r="G85" s="113">
        <f>'Marks Entry'!H87</f>
        <v>0</v>
      </c>
      <c r="H85" s="113">
        <f>'Marks Entry'!I87</f>
        <v>0</v>
      </c>
      <c r="I85" s="113">
        <f>'Marks Entry'!J87</f>
        <v>0</v>
      </c>
      <c r="J85" s="114">
        <f>'Marks Entry'!K87</f>
        <v>0</v>
      </c>
      <c r="K85" s="583">
        <f>'Marks Entry'!L87</f>
        <v>0</v>
      </c>
      <c r="L85" s="584">
        <f>'Marks Entry'!M87</f>
        <v>0</v>
      </c>
      <c r="M85" s="585">
        <f>'Marks Entry'!N87</f>
        <v>0</v>
      </c>
      <c r="N85" s="584">
        <f>'Marks Entry'!O87</f>
        <v>0</v>
      </c>
      <c r="O85" s="584">
        <f>'Marks Entry'!P87</f>
        <v>0</v>
      </c>
      <c r="P85" s="586">
        <f>'Marks Entry'!Q87</f>
        <v>0</v>
      </c>
      <c r="Q85" s="584">
        <f>'Marks Entry'!R87</f>
        <v>0</v>
      </c>
      <c r="R85" s="584">
        <f>'Marks Entry'!S87</f>
        <v>0</v>
      </c>
      <c r="S85" s="586">
        <f>'Marks Entry'!T87</f>
        <v>0</v>
      </c>
      <c r="T85" s="587">
        <f>'Marks Entry'!U87</f>
        <v>0</v>
      </c>
      <c r="U85" s="584">
        <f>'Marks Entry'!V87</f>
        <v>0</v>
      </c>
      <c r="V85" s="584">
        <f>'Marks Entry'!W87</f>
        <v>0</v>
      </c>
      <c r="W85" s="587">
        <f>'Marks Entry'!X87</f>
        <v>0</v>
      </c>
      <c r="X85" s="588">
        <f t="shared" si="28"/>
        <v>0</v>
      </c>
      <c r="Y85" s="584">
        <f>'Marks Entry'!Y87</f>
        <v>0</v>
      </c>
      <c r="Z85" s="584">
        <f>'Marks Entry'!Z87</f>
        <v>0</v>
      </c>
      <c r="AA85" s="587">
        <f>'Marks Entry'!AA87</f>
        <v>0</v>
      </c>
      <c r="AB85" s="593">
        <f>'Marks Entry'!AB87</f>
        <v>0</v>
      </c>
      <c r="AC85" s="589">
        <f>'Marks Entry'!AC87</f>
        <v>0</v>
      </c>
      <c r="AD85" s="589" t="str">
        <f>'Marks Entry'!AD87</f>
        <v>E</v>
      </c>
      <c r="AE85" s="590" t="str">
        <f>'Marks Entry'!AE87</f>
        <v>E</v>
      </c>
      <c r="AF85" s="583">
        <f>'Marks Entry'!AF87</f>
        <v>0</v>
      </c>
      <c r="AG85" s="584">
        <f>'Marks Entry'!AG87</f>
        <v>0</v>
      </c>
      <c r="AH85" s="585">
        <f>'Marks Entry'!AH87</f>
        <v>0</v>
      </c>
      <c r="AI85" s="584">
        <f>'Marks Entry'!AI87</f>
        <v>0</v>
      </c>
      <c r="AJ85" s="584">
        <f>'Marks Entry'!AJ87</f>
        <v>0</v>
      </c>
      <c r="AK85" s="586">
        <f>'Marks Entry'!AK87</f>
        <v>0</v>
      </c>
      <c r="AL85" s="584">
        <f>'Marks Entry'!AL87</f>
        <v>0</v>
      </c>
      <c r="AM85" s="584">
        <f>'Marks Entry'!AM87</f>
        <v>0</v>
      </c>
      <c r="AN85" s="586">
        <f>'Marks Entry'!AN87</f>
        <v>0</v>
      </c>
      <c r="AO85" s="587">
        <f>'Marks Entry'!AO87</f>
        <v>0</v>
      </c>
      <c r="AP85" s="584">
        <f>'Marks Entry'!AP87</f>
        <v>0</v>
      </c>
      <c r="AQ85" s="584">
        <f>'Marks Entry'!AQ87</f>
        <v>0</v>
      </c>
      <c r="AR85" s="587">
        <f>'Marks Entry'!AR87</f>
        <v>0</v>
      </c>
      <c r="AS85" s="588">
        <f t="shared" si="29"/>
        <v>0</v>
      </c>
      <c r="AT85" s="584">
        <f>'Marks Entry'!AS87</f>
        <v>0</v>
      </c>
      <c r="AU85" s="584">
        <f>'Marks Entry'!AT87</f>
        <v>0</v>
      </c>
      <c r="AV85" s="587">
        <f>'Marks Entry'!AU87</f>
        <v>0</v>
      </c>
      <c r="AW85" s="593">
        <f>'Marks Entry'!AV87</f>
        <v>0</v>
      </c>
      <c r="AX85" s="589">
        <f>'Marks Entry'!AW87</f>
        <v>0</v>
      </c>
      <c r="AY85" s="589" t="str">
        <f>'Marks Entry'!AX87</f>
        <v>E</v>
      </c>
      <c r="AZ85" s="590" t="str">
        <f>'Marks Entry'!AY87</f>
        <v>E</v>
      </c>
      <c r="BA85" s="583">
        <f>'Marks Entry'!AZ87</f>
        <v>0</v>
      </c>
      <c r="BB85" s="584">
        <f>'Marks Entry'!BA87</f>
        <v>0</v>
      </c>
      <c r="BC85" s="585">
        <f>'Marks Entry'!BB87</f>
        <v>0</v>
      </c>
      <c r="BD85" s="584">
        <f>'Marks Entry'!BC87</f>
        <v>0</v>
      </c>
      <c r="BE85" s="584">
        <f>'Marks Entry'!BD87</f>
        <v>0</v>
      </c>
      <c r="BF85" s="586">
        <f>'Marks Entry'!BE87</f>
        <v>0</v>
      </c>
      <c r="BG85" s="584">
        <f>'Marks Entry'!BF87</f>
        <v>0</v>
      </c>
      <c r="BH85" s="584">
        <f>'Marks Entry'!BG87</f>
        <v>0</v>
      </c>
      <c r="BI85" s="586">
        <f>'Marks Entry'!BH87</f>
        <v>0</v>
      </c>
      <c r="BJ85" s="587">
        <f>'Marks Entry'!BI87</f>
        <v>0</v>
      </c>
      <c r="BK85" s="584">
        <f>'Marks Entry'!BJ87</f>
        <v>0</v>
      </c>
      <c r="BL85" s="584">
        <f>'Marks Entry'!BK87</f>
        <v>0</v>
      </c>
      <c r="BM85" s="587">
        <f>'Marks Entry'!BL87</f>
        <v>0</v>
      </c>
      <c r="BN85" s="588">
        <f t="shared" si="30"/>
        <v>0</v>
      </c>
      <c r="BO85" s="584">
        <f>'Marks Entry'!BM87</f>
        <v>0</v>
      </c>
      <c r="BP85" s="584">
        <f>'Marks Entry'!BN87</f>
        <v>0</v>
      </c>
      <c r="BQ85" s="587">
        <f>'Marks Entry'!BO87</f>
        <v>0</v>
      </c>
      <c r="BR85" s="593">
        <f>'Marks Entry'!BP87</f>
        <v>0</v>
      </c>
      <c r="BS85" s="589">
        <f>'Marks Entry'!BQ87</f>
        <v>0</v>
      </c>
      <c r="BT85" s="589" t="str">
        <f>'Marks Entry'!BR87</f>
        <v>E</v>
      </c>
      <c r="BU85" s="590" t="str">
        <f>'Marks Entry'!BS87</f>
        <v>E</v>
      </c>
      <c r="BV85" s="583">
        <f>'Marks Entry'!BT87</f>
        <v>0</v>
      </c>
      <c r="BW85" s="584">
        <f>'Marks Entry'!BU87</f>
        <v>0</v>
      </c>
      <c r="BX85" s="585">
        <f>'Marks Entry'!BV87</f>
        <v>0</v>
      </c>
      <c r="BY85" s="584">
        <f>'Marks Entry'!BW87</f>
        <v>0</v>
      </c>
      <c r="BZ85" s="584">
        <f>'Marks Entry'!BX87</f>
        <v>0</v>
      </c>
      <c r="CA85" s="586">
        <f>'Marks Entry'!BY87</f>
        <v>0</v>
      </c>
      <c r="CB85" s="584">
        <f>'Marks Entry'!BZ87</f>
        <v>0</v>
      </c>
      <c r="CC85" s="584">
        <f>'Marks Entry'!CA87</f>
        <v>0</v>
      </c>
      <c r="CD85" s="586">
        <f>'Marks Entry'!CB87</f>
        <v>0</v>
      </c>
      <c r="CE85" s="587">
        <f>'Marks Entry'!CC87</f>
        <v>0</v>
      </c>
      <c r="CF85" s="584">
        <f>'Marks Entry'!CD87</f>
        <v>0</v>
      </c>
      <c r="CG85" s="584">
        <f>'Marks Entry'!CE87</f>
        <v>0</v>
      </c>
      <c r="CH85" s="587">
        <f>'Marks Entry'!CF87</f>
        <v>0</v>
      </c>
      <c r="CI85" s="588">
        <f t="shared" si="31"/>
        <v>0</v>
      </c>
      <c r="CJ85" s="584">
        <f>'Marks Entry'!CG87</f>
        <v>0</v>
      </c>
      <c r="CK85" s="584">
        <f>'Marks Entry'!CH87</f>
        <v>0</v>
      </c>
      <c r="CL85" s="587">
        <f>'Marks Entry'!CI87</f>
        <v>0</v>
      </c>
      <c r="CM85" s="593">
        <f>'Marks Entry'!CJ87</f>
        <v>0</v>
      </c>
      <c r="CN85" s="589">
        <f>'Marks Entry'!CK87</f>
        <v>0</v>
      </c>
      <c r="CO85" s="589" t="str">
        <f>'Marks Entry'!CL87</f>
        <v>E</v>
      </c>
      <c r="CP85" s="590" t="str">
        <f>'Marks Entry'!CM87</f>
        <v>E</v>
      </c>
      <c r="CQ85" s="583">
        <f>'Marks Entry'!CN87</f>
        <v>0</v>
      </c>
      <c r="CR85" s="584">
        <f>'Marks Entry'!CO87</f>
        <v>0</v>
      </c>
      <c r="CS85" s="585">
        <f>'Marks Entry'!CP87</f>
        <v>0</v>
      </c>
      <c r="CT85" s="584">
        <f>'Marks Entry'!CQ87</f>
        <v>0</v>
      </c>
      <c r="CU85" s="584">
        <f>'Marks Entry'!CR87</f>
        <v>0</v>
      </c>
      <c r="CV85" s="586">
        <f>'Marks Entry'!CS87</f>
        <v>0</v>
      </c>
      <c r="CW85" s="584">
        <f>'Marks Entry'!CT87</f>
        <v>0</v>
      </c>
      <c r="CX85" s="584">
        <f>'Marks Entry'!CU87</f>
        <v>0</v>
      </c>
      <c r="CY85" s="586">
        <f>'Marks Entry'!CV87</f>
        <v>0</v>
      </c>
      <c r="CZ85" s="587">
        <f>'Marks Entry'!CW87</f>
        <v>0</v>
      </c>
      <c r="DA85" s="584">
        <f>'Marks Entry'!CX87</f>
        <v>0</v>
      </c>
      <c r="DB85" s="584">
        <f>'Marks Entry'!CY87</f>
        <v>0</v>
      </c>
      <c r="DC85" s="587">
        <f>'Marks Entry'!CZ87</f>
        <v>0</v>
      </c>
      <c r="DD85" s="588">
        <f t="shared" si="32"/>
        <v>0</v>
      </c>
      <c r="DE85" s="584">
        <f>'Marks Entry'!DA87</f>
        <v>0</v>
      </c>
      <c r="DF85" s="584">
        <f>'Marks Entry'!DB87</f>
        <v>0</v>
      </c>
      <c r="DG85" s="587">
        <f>'Marks Entry'!DC87</f>
        <v>0</v>
      </c>
      <c r="DH85" s="593">
        <f>'Marks Entry'!DD87</f>
        <v>0</v>
      </c>
      <c r="DI85" s="589">
        <f>'Marks Entry'!DE87</f>
        <v>0</v>
      </c>
      <c r="DJ85" s="589" t="str">
        <f>'Marks Entry'!DF87</f>
        <v>E</v>
      </c>
      <c r="DK85" s="590" t="str">
        <f>'Marks Entry'!DG87</f>
        <v>E</v>
      </c>
      <c r="DL85" s="583">
        <f>'Marks Entry'!DH87</f>
        <v>0</v>
      </c>
      <c r="DM85" s="584">
        <f>'Marks Entry'!DI87</f>
        <v>0</v>
      </c>
      <c r="DN85" s="585">
        <f>'Marks Entry'!DJ87</f>
        <v>0</v>
      </c>
      <c r="DO85" s="584">
        <f>'Marks Entry'!DK87</f>
        <v>0</v>
      </c>
      <c r="DP85" s="584">
        <f>'Marks Entry'!DL87</f>
        <v>0</v>
      </c>
      <c r="DQ85" s="586">
        <f>'Marks Entry'!DM87</f>
        <v>0</v>
      </c>
      <c r="DR85" s="584">
        <f>'Marks Entry'!DN87</f>
        <v>0</v>
      </c>
      <c r="DS85" s="584">
        <f>'Marks Entry'!DO87</f>
        <v>0</v>
      </c>
      <c r="DT85" s="586">
        <f>'Marks Entry'!DP87</f>
        <v>0</v>
      </c>
      <c r="DU85" s="587">
        <f>'Marks Entry'!DQ87</f>
        <v>0</v>
      </c>
      <c r="DV85" s="584">
        <f>'Marks Entry'!DR87</f>
        <v>0</v>
      </c>
      <c r="DW85" s="584">
        <f>'Marks Entry'!DS87</f>
        <v>0</v>
      </c>
      <c r="DX85" s="587">
        <f>'Marks Entry'!DT87</f>
        <v>0</v>
      </c>
      <c r="DY85" s="588">
        <f t="shared" si="33"/>
        <v>0</v>
      </c>
      <c r="DZ85" s="584">
        <f>'Marks Entry'!DU87</f>
        <v>0</v>
      </c>
      <c r="EA85" s="584">
        <f>'Marks Entry'!DV87</f>
        <v>0</v>
      </c>
      <c r="EB85" s="587">
        <f>'Marks Entry'!DW87</f>
        <v>0</v>
      </c>
      <c r="EC85" s="593">
        <f>'Marks Entry'!DX87</f>
        <v>0</v>
      </c>
      <c r="ED85" s="589">
        <f>'Marks Entry'!DY87</f>
        <v>0</v>
      </c>
      <c r="EE85" s="589" t="str">
        <f>'Marks Entry'!DZ87</f>
        <v>E</v>
      </c>
      <c r="EF85" s="590" t="str">
        <f>'Marks Entry'!EA87</f>
        <v>E</v>
      </c>
      <c r="EG85" s="583">
        <f>'Marks Entry'!EB87</f>
        <v>0</v>
      </c>
      <c r="EH85" s="584">
        <f>'Marks Entry'!EC87</f>
        <v>0</v>
      </c>
      <c r="EI85" s="584">
        <f>'Marks Entry'!ED87</f>
        <v>0</v>
      </c>
      <c r="EJ85" s="584">
        <f>'Marks Entry'!EE87</f>
        <v>0</v>
      </c>
      <c r="EK85" s="584">
        <f>'Marks Entry'!EF87</f>
        <v>0</v>
      </c>
      <c r="EL85" s="591">
        <f>'Marks Entry'!EG87</f>
        <v>0</v>
      </c>
      <c r="EM85" s="592" t="str">
        <f>'Marks Entry'!EJ87</f>
        <v>E</v>
      </c>
      <c r="EN85" s="583">
        <f>'Marks Entry'!EK87</f>
        <v>0</v>
      </c>
      <c r="EO85" s="584">
        <f>'Marks Entry'!EL87</f>
        <v>0</v>
      </c>
      <c r="EP85" s="584">
        <f>'Marks Entry'!EM87</f>
        <v>0</v>
      </c>
      <c r="EQ85" s="584">
        <f>'Marks Entry'!EN87</f>
        <v>0</v>
      </c>
      <c r="ER85" s="584">
        <f>'Marks Entry'!EO87</f>
        <v>0</v>
      </c>
      <c r="ES85" s="587">
        <f>'Marks Entry'!EP87</f>
        <v>0</v>
      </c>
      <c r="ET85" s="592" t="str">
        <f>'Marks Entry'!ES87</f>
        <v>E</v>
      </c>
      <c r="EU85" s="583">
        <f>'Marks Entry'!ET87</f>
        <v>0</v>
      </c>
      <c r="EV85" s="584">
        <f>'Marks Entry'!EU87</f>
        <v>0</v>
      </c>
      <c r="EW85" s="584">
        <f>'Marks Entry'!EV87</f>
        <v>0</v>
      </c>
      <c r="EX85" s="584">
        <f>'Marks Entry'!EW87</f>
        <v>0</v>
      </c>
      <c r="EY85" s="584">
        <f>'Marks Entry'!EX87</f>
        <v>0</v>
      </c>
      <c r="EZ85" s="587">
        <f>'Marks Entry'!EY87</f>
        <v>0</v>
      </c>
      <c r="FA85" s="592" t="str">
        <f>'Marks Entry'!FB87</f>
        <v>E</v>
      </c>
      <c r="FB85" s="222">
        <f>'Marks Entry'!FC87</f>
        <v>0</v>
      </c>
      <c r="FC85" s="223">
        <f>'Marks Entry'!FD87</f>
        <v>0</v>
      </c>
      <c r="FD85" s="226" t="str">
        <f>'Marks Entry'!FE87</f>
        <v/>
      </c>
      <c r="FE85" s="222">
        <f>'Marks Entry'!FF87</f>
        <v>1200</v>
      </c>
      <c r="FF85" s="223">
        <f>'Marks Entry'!FG87</f>
        <v>0</v>
      </c>
      <c r="FG85" s="223">
        <f>'Marks Entry'!FH87</f>
        <v>0</v>
      </c>
      <c r="FH85" s="223" t="str">
        <f>IF(OR('Marks Entry'!FI87="First",'Marks Entry'!FI87="Second",'Marks Entry'!FI87="Third"),'Marks Entry'!FI87,"")</f>
        <v/>
      </c>
      <c r="FI85" s="223" t="str">
        <f>'Marks Entry'!FJ87</f>
        <v/>
      </c>
      <c r="FJ85" s="540" t="str">
        <f>'Marks Entry'!FK87</f>
        <v>PROMOTED</v>
      </c>
      <c r="FK85" s="113" t="str">
        <f>'Marks Entry'!FL87</f>
        <v/>
      </c>
      <c r="FL85" s="115" t="str">
        <f>'Marks Entry'!FM87</f>
        <v/>
      </c>
      <c r="FM85" s="116" t="str">
        <f>'Marks Entry'!FO87</f>
        <v>E</v>
      </c>
      <c r="FN85" s="1426"/>
      <c r="FO85" s="563">
        <f t="shared" si="34"/>
        <v>0</v>
      </c>
      <c r="FP85" s="673">
        <f t="shared" si="35"/>
        <v>0</v>
      </c>
      <c r="FQ85" s="673">
        <f t="shared" si="36"/>
        <v>0</v>
      </c>
      <c r="FR85" s="668"/>
      <c r="FS85" s="570">
        <f t="shared" si="37"/>
        <v>0</v>
      </c>
      <c r="FT85" s="681">
        <f t="shared" si="38"/>
        <v>0</v>
      </c>
      <c r="FU85" s="681">
        <f t="shared" si="39"/>
        <v>0</v>
      </c>
      <c r="FV85" s="682"/>
      <c r="FW85" s="563">
        <f t="shared" si="40"/>
        <v>0</v>
      </c>
      <c r="FX85" s="673">
        <f t="shared" si="41"/>
        <v>0</v>
      </c>
      <c r="FY85" s="673">
        <f t="shared" si="42"/>
        <v>0</v>
      </c>
      <c r="FZ85" s="668"/>
      <c r="GA85" s="570">
        <f t="shared" si="43"/>
        <v>0</v>
      </c>
      <c r="GB85" s="681">
        <f t="shared" si="44"/>
        <v>0</v>
      </c>
      <c r="GC85" s="681">
        <f t="shared" si="45"/>
        <v>0</v>
      </c>
      <c r="GD85" s="682"/>
      <c r="GE85" s="563">
        <f t="shared" si="46"/>
        <v>0</v>
      </c>
      <c r="GF85" s="673">
        <f t="shared" si="47"/>
        <v>0</v>
      </c>
      <c r="GG85" s="673">
        <f t="shared" si="48"/>
        <v>0</v>
      </c>
      <c r="GH85" s="668"/>
      <c r="GI85" s="570">
        <f t="shared" si="49"/>
        <v>0</v>
      </c>
      <c r="GJ85" s="681">
        <f t="shared" si="50"/>
        <v>0</v>
      </c>
      <c r="GK85" s="681">
        <f t="shared" si="51"/>
        <v>0</v>
      </c>
      <c r="GL85" s="682"/>
      <c r="GM85" s="563">
        <f t="shared" si="52"/>
        <v>0</v>
      </c>
      <c r="GN85" s="564" t="str">
        <f t="shared" si="52"/>
        <v>E</v>
      </c>
      <c r="GO85" s="570">
        <f t="shared" si="53"/>
        <v>0</v>
      </c>
      <c r="GP85" s="571" t="str">
        <f t="shared" si="53"/>
        <v>E</v>
      </c>
      <c r="GQ85" s="563">
        <f t="shared" si="54"/>
        <v>0</v>
      </c>
      <c r="GR85" s="572" t="str">
        <f t="shared" si="54"/>
        <v>E</v>
      </c>
      <c r="GS85" s="1426"/>
    </row>
    <row r="86" spans="1:201" s="117" customFormat="1" ht="17.25" customHeight="1">
      <c r="A86" s="1427"/>
      <c r="B86" s="112">
        <f t="shared" si="55"/>
        <v>80</v>
      </c>
      <c r="C86" s="113">
        <f>'Marks Entry'!D88</f>
        <v>0</v>
      </c>
      <c r="D86" s="113">
        <f>'Marks Entry'!E88</f>
        <v>0</v>
      </c>
      <c r="E86" s="113">
        <f>'Marks Entry'!F88</f>
        <v>0</v>
      </c>
      <c r="F86" s="113">
        <f>'Marks Entry'!G88</f>
        <v>980</v>
      </c>
      <c r="G86" s="113">
        <f>'Marks Entry'!H88</f>
        <v>0</v>
      </c>
      <c r="H86" s="113">
        <f>'Marks Entry'!I88</f>
        <v>0</v>
      </c>
      <c r="I86" s="113">
        <f>'Marks Entry'!J88</f>
        <v>0</v>
      </c>
      <c r="J86" s="114">
        <f>'Marks Entry'!K88</f>
        <v>0</v>
      </c>
      <c r="K86" s="583">
        <f>'Marks Entry'!L88</f>
        <v>0</v>
      </c>
      <c r="L86" s="584">
        <f>'Marks Entry'!M88</f>
        <v>0</v>
      </c>
      <c r="M86" s="585">
        <f>'Marks Entry'!N88</f>
        <v>0</v>
      </c>
      <c r="N86" s="584">
        <f>'Marks Entry'!O88</f>
        <v>0</v>
      </c>
      <c r="O86" s="584">
        <f>'Marks Entry'!P88</f>
        <v>0</v>
      </c>
      <c r="P86" s="586">
        <f>'Marks Entry'!Q88</f>
        <v>0</v>
      </c>
      <c r="Q86" s="584">
        <f>'Marks Entry'!R88</f>
        <v>0</v>
      </c>
      <c r="R86" s="584">
        <f>'Marks Entry'!S88</f>
        <v>0</v>
      </c>
      <c r="S86" s="586">
        <f>'Marks Entry'!T88</f>
        <v>0</v>
      </c>
      <c r="T86" s="587">
        <f>'Marks Entry'!U88</f>
        <v>0</v>
      </c>
      <c r="U86" s="584">
        <f>'Marks Entry'!V88</f>
        <v>0</v>
      </c>
      <c r="V86" s="584">
        <f>'Marks Entry'!W88</f>
        <v>0</v>
      </c>
      <c r="W86" s="587">
        <f>'Marks Entry'!X88</f>
        <v>0</v>
      </c>
      <c r="X86" s="588">
        <f t="shared" si="28"/>
        <v>0</v>
      </c>
      <c r="Y86" s="584">
        <f>'Marks Entry'!Y88</f>
        <v>0</v>
      </c>
      <c r="Z86" s="584">
        <f>'Marks Entry'!Z88</f>
        <v>0</v>
      </c>
      <c r="AA86" s="587">
        <f>'Marks Entry'!AA88</f>
        <v>0</v>
      </c>
      <c r="AB86" s="593">
        <f>'Marks Entry'!AB88</f>
        <v>0</v>
      </c>
      <c r="AC86" s="589">
        <f>'Marks Entry'!AC88</f>
        <v>0</v>
      </c>
      <c r="AD86" s="589" t="str">
        <f>'Marks Entry'!AD88</f>
        <v>E</v>
      </c>
      <c r="AE86" s="590" t="str">
        <f>'Marks Entry'!AE88</f>
        <v>E</v>
      </c>
      <c r="AF86" s="583">
        <f>'Marks Entry'!AF88</f>
        <v>0</v>
      </c>
      <c r="AG86" s="584">
        <f>'Marks Entry'!AG88</f>
        <v>0</v>
      </c>
      <c r="AH86" s="585">
        <f>'Marks Entry'!AH88</f>
        <v>0</v>
      </c>
      <c r="AI86" s="584">
        <f>'Marks Entry'!AI88</f>
        <v>0</v>
      </c>
      <c r="AJ86" s="584">
        <f>'Marks Entry'!AJ88</f>
        <v>0</v>
      </c>
      <c r="AK86" s="586">
        <f>'Marks Entry'!AK88</f>
        <v>0</v>
      </c>
      <c r="AL86" s="584">
        <f>'Marks Entry'!AL88</f>
        <v>0</v>
      </c>
      <c r="AM86" s="584">
        <f>'Marks Entry'!AM88</f>
        <v>0</v>
      </c>
      <c r="AN86" s="586">
        <f>'Marks Entry'!AN88</f>
        <v>0</v>
      </c>
      <c r="AO86" s="587">
        <f>'Marks Entry'!AO88</f>
        <v>0</v>
      </c>
      <c r="AP86" s="584">
        <f>'Marks Entry'!AP88</f>
        <v>0</v>
      </c>
      <c r="AQ86" s="584">
        <f>'Marks Entry'!AQ88</f>
        <v>0</v>
      </c>
      <c r="AR86" s="587">
        <f>'Marks Entry'!AR88</f>
        <v>0</v>
      </c>
      <c r="AS86" s="588">
        <f t="shared" si="29"/>
        <v>0</v>
      </c>
      <c r="AT86" s="584">
        <f>'Marks Entry'!AS88</f>
        <v>0</v>
      </c>
      <c r="AU86" s="584">
        <f>'Marks Entry'!AT88</f>
        <v>0</v>
      </c>
      <c r="AV86" s="587">
        <f>'Marks Entry'!AU88</f>
        <v>0</v>
      </c>
      <c r="AW86" s="593">
        <f>'Marks Entry'!AV88</f>
        <v>0</v>
      </c>
      <c r="AX86" s="589">
        <f>'Marks Entry'!AW88</f>
        <v>0</v>
      </c>
      <c r="AY86" s="589" t="str">
        <f>'Marks Entry'!AX88</f>
        <v>E</v>
      </c>
      <c r="AZ86" s="590" t="str">
        <f>'Marks Entry'!AY88</f>
        <v>E</v>
      </c>
      <c r="BA86" s="583">
        <f>'Marks Entry'!AZ88</f>
        <v>0</v>
      </c>
      <c r="BB86" s="584">
        <f>'Marks Entry'!BA88</f>
        <v>0</v>
      </c>
      <c r="BC86" s="585">
        <f>'Marks Entry'!BB88</f>
        <v>0</v>
      </c>
      <c r="BD86" s="584">
        <f>'Marks Entry'!BC88</f>
        <v>0</v>
      </c>
      <c r="BE86" s="584">
        <f>'Marks Entry'!BD88</f>
        <v>0</v>
      </c>
      <c r="BF86" s="586">
        <f>'Marks Entry'!BE88</f>
        <v>0</v>
      </c>
      <c r="BG86" s="584">
        <f>'Marks Entry'!BF88</f>
        <v>0</v>
      </c>
      <c r="BH86" s="584">
        <f>'Marks Entry'!BG88</f>
        <v>0</v>
      </c>
      <c r="BI86" s="586">
        <f>'Marks Entry'!BH88</f>
        <v>0</v>
      </c>
      <c r="BJ86" s="587">
        <f>'Marks Entry'!BI88</f>
        <v>0</v>
      </c>
      <c r="BK86" s="584">
        <f>'Marks Entry'!BJ88</f>
        <v>0</v>
      </c>
      <c r="BL86" s="584">
        <f>'Marks Entry'!BK88</f>
        <v>0</v>
      </c>
      <c r="BM86" s="587">
        <f>'Marks Entry'!BL88</f>
        <v>0</v>
      </c>
      <c r="BN86" s="588">
        <f t="shared" si="30"/>
        <v>0</v>
      </c>
      <c r="BO86" s="584">
        <f>'Marks Entry'!BM88</f>
        <v>0</v>
      </c>
      <c r="BP86" s="584">
        <f>'Marks Entry'!BN88</f>
        <v>0</v>
      </c>
      <c r="BQ86" s="587">
        <f>'Marks Entry'!BO88</f>
        <v>0</v>
      </c>
      <c r="BR86" s="593">
        <f>'Marks Entry'!BP88</f>
        <v>0</v>
      </c>
      <c r="BS86" s="589">
        <f>'Marks Entry'!BQ88</f>
        <v>0</v>
      </c>
      <c r="BT86" s="589" t="str">
        <f>'Marks Entry'!BR88</f>
        <v>E</v>
      </c>
      <c r="BU86" s="590" t="str">
        <f>'Marks Entry'!BS88</f>
        <v>E</v>
      </c>
      <c r="BV86" s="583">
        <f>'Marks Entry'!BT88</f>
        <v>0</v>
      </c>
      <c r="BW86" s="584">
        <f>'Marks Entry'!BU88</f>
        <v>0</v>
      </c>
      <c r="BX86" s="585">
        <f>'Marks Entry'!BV88</f>
        <v>0</v>
      </c>
      <c r="BY86" s="584">
        <f>'Marks Entry'!BW88</f>
        <v>0</v>
      </c>
      <c r="BZ86" s="584">
        <f>'Marks Entry'!BX88</f>
        <v>0</v>
      </c>
      <c r="CA86" s="586">
        <f>'Marks Entry'!BY88</f>
        <v>0</v>
      </c>
      <c r="CB86" s="584">
        <f>'Marks Entry'!BZ88</f>
        <v>0</v>
      </c>
      <c r="CC86" s="584">
        <f>'Marks Entry'!CA88</f>
        <v>0</v>
      </c>
      <c r="CD86" s="586">
        <f>'Marks Entry'!CB88</f>
        <v>0</v>
      </c>
      <c r="CE86" s="587">
        <f>'Marks Entry'!CC88</f>
        <v>0</v>
      </c>
      <c r="CF86" s="584">
        <f>'Marks Entry'!CD88</f>
        <v>0</v>
      </c>
      <c r="CG86" s="584">
        <f>'Marks Entry'!CE88</f>
        <v>0</v>
      </c>
      <c r="CH86" s="587">
        <f>'Marks Entry'!CF88</f>
        <v>0</v>
      </c>
      <c r="CI86" s="588">
        <f t="shared" si="31"/>
        <v>0</v>
      </c>
      <c r="CJ86" s="584">
        <f>'Marks Entry'!CG88</f>
        <v>0</v>
      </c>
      <c r="CK86" s="584">
        <f>'Marks Entry'!CH88</f>
        <v>0</v>
      </c>
      <c r="CL86" s="587">
        <f>'Marks Entry'!CI88</f>
        <v>0</v>
      </c>
      <c r="CM86" s="593">
        <f>'Marks Entry'!CJ88</f>
        <v>0</v>
      </c>
      <c r="CN86" s="589">
        <f>'Marks Entry'!CK88</f>
        <v>0</v>
      </c>
      <c r="CO86" s="589" t="str">
        <f>'Marks Entry'!CL88</f>
        <v>E</v>
      </c>
      <c r="CP86" s="590" t="str">
        <f>'Marks Entry'!CM88</f>
        <v>E</v>
      </c>
      <c r="CQ86" s="583">
        <f>'Marks Entry'!CN88</f>
        <v>0</v>
      </c>
      <c r="CR86" s="584">
        <f>'Marks Entry'!CO88</f>
        <v>0</v>
      </c>
      <c r="CS86" s="585">
        <f>'Marks Entry'!CP88</f>
        <v>0</v>
      </c>
      <c r="CT86" s="584">
        <f>'Marks Entry'!CQ88</f>
        <v>0</v>
      </c>
      <c r="CU86" s="584">
        <f>'Marks Entry'!CR88</f>
        <v>0</v>
      </c>
      <c r="CV86" s="586">
        <f>'Marks Entry'!CS88</f>
        <v>0</v>
      </c>
      <c r="CW86" s="584">
        <f>'Marks Entry'!CT88</f>
        <v>0</v>
      </c>
      <c r="CX86" s="584">
        <f>'Marks Entry'!CU88</f>
        <v>0</v>
      </c>
      <c r="CY86" s="586">
        <f>'Marks Entry'!CV88</f>
        <v>0</v>
      </c>
      <c r="CZ86" s="587">
        <f>'Marks Entry'!CW88</f>
        <v>0</v>
      </c>
      <c r="DA86" s="584">
        <f>'Marks Entry'!CX88</f>
        <v>0</v>
      </c>
      <c r="DB86" s="584">
        <f>'Marks Entry'!CY88</f>
        <v>0</v>
      </c>
      <c r="DC86" s="587">
        <f>'Marks Entry'!CZ88</f>
        <v>0</v>
      </c>
      <c r="DD86" s="588">
        <f t="shared" si="32"/>
        <v>0</v>
      </c>
      <c r="DE86" s="584">
        <f>'Marks Entry'!DA88</f>
        <v>0</v>
      </c>
      <c r="DF86" s="584">
        <f>'Marks Entry'!DB88</f>
        <v>0</v>
      </c>
      <c r="DG86" s="587">
        <f>'Marks Entry'!DC88</f>
        <v>0</v>
      </c>
      <c r="DH86" s="593">
        <f>'Marks Entry'!DD88</f>
        <v>0</v>
      </c>
      <c r="DI86" s="589">
        <f>'Marks Entry'!DE88</f>
        <v>0</v>
      </c>
      <c r="DJ86" s="589" t="str">
        <f>'Marks Entry'!DF88</f>
        <v>E</v>
      </c>
      <c r="DK86" s="590" t="str">
        <f>'Marks Entry'!DG88</f>
        <v>E</v>
      </c>
      <c r="DL86" s="583">
        <f>'Marks Entry'!DH88</f>
        <v>0</v>
      </c>
      <c r="DM86" s="584">
        <f>'Marks Entry'!DI88</f>
        <v>0</v>
      </c>
      <c r="DN86" s="585">
        <f>'Marks Entry'!DJ88</f>
        <v>0</v>
      </c>
      <c r="DO86" s="584">
        <f>'Marks Entry'!DK88</f>
        <v>0</v>
      </c>
      <c r="DP86" s="584">
        <f>'Marks Entry'!DL88</f>
        <v>0</v>
      </c>
      <c r="DQ86" s="586">
        <f>'Marks Entry'!DM88</f>
        <v>0</v>
      </c>
      <c r="DR86" s="584">
        <f>'Marks Entry'!DN88</f>
        <v>0</v>
      </c>
      <c r="DS86" s="584">
        <f>'Marks Entry'!DO88</f>
        <v>0</v>
      </c>
      <c r="DT86" s="586">
        <f>'Marks Entry'!DP88</f>
        <v>0</v>
      </c>
      <c r="DU86" s="587">
        <f>'Marks Entry'!DQ88</f>
        <v>0</v>
      </c>
      <c r="DV86" s="584">
        <f>'Marks Entry'!DR88</f>
        <v>0</v>
      </c>
      <c r="DW86" s="584">
        <f>'Marks Entry'!DS88</f>
        <v>0</v>
      </c>
      <c r="DX86" s="587">
        <f>'Marks Entry'!DT88</f>
        <v>0</v>
      </c>
      <c r="DY86" s="588">
        <f t="shared" si="33"/>
        <v>0</v>
      </c>
      <c r="DZ86" s="584">
        <f>'Marks Entry'!DU88</f>
        <v>0</v>
      </c>
      <c r="EA86" s="584">
        <f>'Marks Entry'!DV88</f>
        <v>0</v>
      </c>
      <c r="EB86" s="587">
        <f>'Marks Entry'!DW88</f>
        <v>0</v>
      </c>
      <c r="EC86" s="593">
        <f>'Marks Entry'!DX88</f>
        <v>0</v>
      </c>
      <c r="ED86" s="589">
        <f>'Marks Entry'!DY88</f>
        <v>0</v>
      </c>
      <c r="EE86" s="589" t="str">
        <f>'Marks Entry'!DZ88</f>
        <v>E</v>
      </c>
      <c r="EF86" s="590" t="str">
        <f>'Marks Entry'!EA88</f>
        <v>E</v>
      </c>
      <c r="EG86" s="583">
        <f>'Marks Entry'!EB88</f>
        <v>0</v>
      </c>
      <c r="EH86" s="584">
        <f>'Marks Entry'!EC88</f>
        <v>0</v>
      </c>
      <c r="EI86" s="584">
        <f>'Marks Entry'!ED88</f>
        <v>0</v>
      </c>
      <c r="EJ86" s="584">
        <f>'Marks Entry'!EE88</f>
        <v>0</v>
      </c>
      <c r="EK86" s="584">
        <f>'Marks Entry'!EF88</f>
        <v>0</v>
      </c>
      <c r="EL86" s="591">
        <f>'Marks Entry'!EG88</f>
        <v>0</v>
      </c>
      <c r="EM86" s="592" t="str">
        <f>'Marks Entry'!EJ88</f>
        <v>E</v>
      </c>
      <c r="EN86" s="583">
        <f>'Marks Entry'!EK88</f>
        <v>0</v>
      </c>
      <c r="EO86" s="584">
        <f>'Marks Entry'!EL88</f>
        <v>0</v>
      </c>
      <c r="EP86" s="584">
        <f>'Marks Entry'!EM88</f>
        <v>0</v>
      </c>
      <c r="EQ86" s="584">
        <f>'Marks Entry'!EN88</f>
        <v>0</v>
      </c>
      <c r="ER86" s="584">
        <f>'Marks Entry'!EO88</f>
        <v>0</v>
      </c>
      <c r="ES86" s="587">
        <f>'Marks Entry'!EP88</f>
        <v>0</v>
      </c>
      <c r="ET86" s="592" t="str">
        <f>'Marks Entry'!ES88</f>
        <v>E</v>
      </c>
      <c r="EU86" s="583">
        <f>'Marks Entry'!ET88</f>
        <v>0</v>
      </c>
      <c r="EV86" s="584">
        <f>'Marks Entry'!EU88</f>
        <v>0</v>
      </c>
      <c r="EW86" s="584">
        <f>'Marks Entry'!EV88</f>
        <v>0</v>
      </c>
      <c r="EX86" s="584">
        <f>'Marks Entry'!EW88</f>
        <v>0</v>
      </c>
      <c r="EY86" s="584">
        <f>'Marks Entry'!EX88</f>
        <v>0</v>
      </c>
      <c r="EZ86" s="587">
        <f>'Marks Entry'!EY88</f>
        <v>0</v>
      </c>
      <c r="FA86" s="592" t="str">
        <f>'Marks Entry'!FB88</f>
        <v>E</v>
      </c>
      <c r="FB86" s="222">
        <f>'Marks Entry'!FC88</f>
        <v>0</v>
      </c>
      <c r="FC86" s="223">
        <f>'Marks Entry'!FD88</f>
        <v>0</v>
      </c>
      <c r="FD86" s="226" t="str">
        <f>'Marks Entry'!FE88</f>
        <v/>
      </c>
      <c r="FE86" s="222">
        <f>'Marks Entry'!FF88</f>
        <v>1200</v>
      </c>
      <c r="FF86" s="223">
        <f>'Marks Entry'!FG88</f>
        <v>0</v>
      </c>
      <c r="FG86" s="223">
        <f>'Marks Entry'!FH88</f>
        <v>0</v>
      </c>
      <c r="FH86" s="223" t="str">
        <f>IF(OR('Marks Entry'!FI88="First",'Marks Entry'!FI88="Second",'Marks Entry'!FI88="Third"),'Marks Entry'!FI88,"")</f>
        <v/>
      </c>
      <c r="FI86" s="223" t="str">
        <f>'Marks Entry'!FJ88</f>
        <v/>
      </c>
      <c r="FJ86" s="540" t="str">
        <f>'Marks Entry'!FK88</f>
        <v>PROMOTED</v>
      </c>
      <c r="FK86" s="113" t="str">
        <f>'Marks Entry'!FL88</f>
        <v/>
      </c>
      <c r="FL86" s="115" t="str">
        <f>'Marks Entry'!FM88</f>
        <v/>
      </c>
      <c r="FM86" s="116" t="str">
        <f>'Marks Entry'!FO88</f>
        <v>E</v>
      </c>
      <c r="FN86" s="1426"/>
      <c r="FO86" s="563">
        <f t="shared" si="34"/>
        <v>0</v>
      </c>
      <c r="FP86" s="673">
        <f t="shared" si="35"/>
        <v>0</v>
      </c>
      <c r="FQ86" s="673">
        <f t="shared" si="36"/>
        <v>0</v>
      </c>
      <c r="FR86" s="668"/>
      <c r="FS86" s="570">
        <f t="shared" si="37"/>
        <v>0</v>
      </c>
      <c r="FT86" s="681">
        <f t="shared" si="38"/>
        <v>0</v>
      </c>
      <c r="FU86" s="681">
        <f t="shared" si="39"/>
        <v>0</v>
      </c>
      <c r="FV86" s="682"/>
      <c r="FW86" s="563">
        <f t="shared" si="40"/>
        <v>0</v>
      </c>
      <c r="FX86" s="673">
        <f t="shared" si="41"/>
        <v>0</v>
      </c>
      <c r="FY86" s="673">
        <f t="shared" si="42"/>
        <v>0</v>
      </c>
      <c r="FZ86" s="668"/>
      <c r="GA86" s="570">
        <f t="shared" si="43"/>
        <v>0</v>
      </c>
      <c r="GB86" s="681">
        <f t="shared" si="44"/>
        <v>0</v>
      </c>
      <c r="GC86" s="681">
        <f t="shared" si="45"/>
        <v>0</v>
      </c>
      <c r="GD86" s="682"/>
      <c r="GE86" s="563">
        <f t="shared" si="46"/>
        <v>0</v>
      </c>
      <c r="GF86" s="673">
        <f t="shared" si="47"/>
        <v>0</v>
      </c>
      <c r="GG86" s="673">
        <f t="shared" si="48"/>
        <v>0</v>
      </c>
      <c r="GH86" s="668"/>
      <c r="GI86" s="570">
        <f t="shared" si="49"/>
        <v>0</v>
      </c>
      <c r="GJ86" s="681">
        <f t="shared" si="50"/>
        <v>0</v>
      </c>
      <c r="GK86" s="681">
        <f t="shared" si="51"/>
        <v>0</v>
      </c>
      <c r="GL86" s="682"/>
      <c r="GM86" s="563">
        <f t="shared" si="52"/>
        <v>0</v>
      </c>
      <c r="GN86" s="564" t="str">
        <f t="shared" si="52"/>
        <v>E</v>
      </c>
      <c r="GO86" s="570">
        <f t="shared" si="53"/>
        <v>0</v>
      </c>
      <c r="GP86" s="571" t="str">
        <f t="shared" si="53"/>
        <v>E</v>
      </c>
      <c r="GQ86" s="563">
        <f t="shared" si="54"/>
        <v>0</v>
      </c>
      <c r="GR86" s="572" t="str">
        <f t="shared" si="54"/>
        <v>E</v>
      </c>
      <c r="GS86" s="1426"/>
    </row>
    <row r="87" spans="1:201" s="117" customFormat="1" ht="17.25" customHeight="1">
      <c r="A87" s="1427"/>
      <c r="B87" s="112">
        <f t="shared" si="55"/>
        <v>81</v>
      </c>
      <c r="C87" s="113">
        <f>'Marks Entry'!D89</f>
        <v>0</v>
      </c>
      <c r="D87" s="113">
        <f>'Marks Entry'!E89</f>
        <v>0</v>
      </c>
      <c r="E87" s="113">
        <f>'Marks Entry'!F89</f>
        <v>0</v>
      </c>
      <c r="F87" s="113">
        <f>'Marks Entry'!G89</f>
        <v>981</v>
      </c>
      <c r="G87" s="113">
        <f>'Marks Entry'!H89</f>
        <v>0</v>
      </c>
      <c r="H87" s="113">
        <f>'Marks Entry'!I89</f>
        <v>0</v>
      </c>
      <c r="I87" s="113">
        <f>'Marks Entry'!J89</f>
        <v>0</v>
      </c>
      <c r="J87" s="114">
        <f>'Marks Entry'!K89</f>
        <v>0</v>
      </c>
      <c r="K87" s="583">
        <f>'Marks Entry'!L89</f>
        <v>0</v>
      </c>
      <c r="L87" s="584">
        <f>'Marks Entry'!M89</f>
        <v>0</v>
      </c>
      <c r="M87" s="585">
        <f>'Marks Entry'!N89</f>
        <v>0</v>
      </c>
      <c r="N87" s="584">
        <f>'Marks Entry'!O89</f>
        <v>0</v>
      </c>
      <c r="O87" s="584">
        <f>'Marks Entry'!P89</f>
        <v>0</v>
      </c>
      <c r="P87" s="586">
        <f>'Marks Entry'!Q89</f>
        <v>0</v>
      </c>
      <c r="Q87" s="584">
        <f>'Marks Entry'!R89</f>
        <v>0</v>
      </c>
      <c r="R87" s="584">
        <f>'Marks Entry'!S89</f>
        <v>0</v>
      </c>
      <c r="S87" s="586">
        <f>'Marks Entry'!T89</f>
        <v>0</v>
      </c>
      <c r="T87" s="587">
        <f>'Marks Entry'!U89</f>
        <v>0</v>
      </c>
      <c r="U87" s="584">
        <f>'Marks Entry'!V89</f>
        <v>0</v>
      </c>
      <c r="V87" s="584">
        <f>'Marks Entry'!W89</f>
        <v>0</v>
      </c>
      <c r="W87" s="587">
        <f>'Marks Entry'!X89</f>
        <v>0</v>
      </c>
      <c r="X87" s="588">
        <f t="shared" si="28"/>
        <v>0</v>
      </c>
      <c r="Y87" s="584">
        <f>'Marks Entry'!Y89</f>
        <v>0</v>
      </c>
      <c r="Z87" s="584">
        <f>'Marks Entry'!Z89</f>
        <v>0</v>
      </c>
      <c r="AA87" s="587">
        <f>'Marks Entry'!AA89</f>
        <v>0</v>
      </c>
      <c r="AB87" s="593">
        <f>'Marks Entry'!AB89</f>
        <v>0</v>
      </c>
      <c r="AC87" s="589">
        <f>'Marks Entry'!AC89</f>
        <v>0</v>
      </c>
      <c r="AD87" s="589" t="str">
        <f>'Marks Entry'!AD89</f>
        <v>E</v>
      </c>
      <c r="AE87" s="590" t="str">
        <f>'Marks Entry'!AE89</f>
        <v>E</v>
      </c>
      <c r="AF87" s="583">
        <f>'Marks Entry'!AF89</f>
        <v>0</v>
      </c>
      <c r="AG87" s="584">
        <f>'Marks Entry'!AG89</f>
        <v>0</v>
      </c>
      <c r="AH87" s="585">
        <f>'Marks Entry'!AH89</f>
        <v>0</v>
      </c>
      <c r="AI87" s="584">
        <f>'Marks Entry'!AI89</f>
        <v>0</v>
      </c>
      <c r="AJ87" s="584">
        <f>'Marks Entry'!AJ89</f>
        <v>0</v>
      </c>
      <c r="AK87" s="586">
        <f>'Marks Entry'!AK89</f>
        <v>0</v>
      </c>
      <c r="AL87" s="584">
        <f>'Marks Entry'!AL89</f>
        <v>0</v>
      </c>
      <c r="AM87" s="584">
        <f>'Marks Entry'!AM89</f>
        <v>0</v>
      </c>
      <c r="AN87" s="586">
        <f>'Marks Entry'!AN89</f>
        <v>0</v>
      </c>
      <c r="AO87" s="587">
        <f>'Marks Entry'!AO89</f>
        <v>0</v>
      </c>
      <c r="AP87" s="584">
        <f>'Marks Entry'!AP89</f>
        <v>0</v>
      </c>
      <c r="AQ87" s="584">
        <f>'Marks Entry'!AQ89</f>
        <v>0</v>
      </c>
      <c r="AR87" s="587">
        <f>'Marks Entry'!AR89</f>
        <v>0</v>
      </c>
      <c r="AS87" s="588">
        <f t="shared" si="29"/>
        <v>0</v>
      </c>
      <c r="AT87" s="584">
        <f>'Marks Entry'!AS89</f>
        <v>0</v>
      </c>
      <c r="AU87" s="584">
        <f>'Marks Entry'!AT89</f>
        <v>0</v>
      </c>
      <c r="AV87" s="587">
        <f>'Marks Entry'!AU89</f>
        <v>0</v>
      </c>
      <c r="AW87" s="593">
        <f>'Marks Entry'!AV89</f>
        <v>0</v>
      </c>
      <c r="AX87" s="589">
        <f>'Marks Entry'!AW89</f>
        <v>0</v>
      </c>
      <c r="AY87" s="589" t="str">
        <f>'Marks Entry'!AX89</f>
        <v>E</v>
      </c>
      <c r="AZ87" s="590" t="str">
        <f>'Marks Entry'!AY89</f>
        <v>E</v>
      </c>
      <c r="BA87" s="583">
        <f>'Marks Entry'!AZ89</f>
        <v>0</v>
      </c>
      <c r="BB87" s="584">
        <f>'Marks Entry'!BA89</f>
        <v>0</v>
      </c>
      <c r="BC87" s="585">
        <f>'Marks Entry'!BB89</f>
        <v>0</v>
      </c>
      <c r="BD87" s="584">
        <f>'Marks Entry'!BC89</f>
        <v>0</v>
      </c>
      <c r="BE87" s="584">
        <f>'Marks Entry'!BD89</f>
        <v>0</v>
      </c>
      <c r="BF87" s="586">
        <f>'Marks Entry'!BE89</f>
        <v>0</v>
      </c>
      <c r="BG87" s="584">
        <f>'Marks Entry'!BF89</f>
        <v>0</v>
      </c>
      <c r="BH87" s="584">
        <f>'Marks Entry'!BG89</f>
        <v>0</v>
      </c>
      <c r="BI87" s="586">
        <f>'Marks Entry'!BH89</f>
        <v>0</v>
      </c>
      <c r="BJ87" s="587">
        <f>'Marks Entry'!BI89</f>
        <v>0</v>
      </c>
      <c r="BK87" s="584">
        <f>'Marks Entry'!BJ89</f>
        <v>0</v>
      </c>
      <c r="BL87" s="584">
        <f>'Marks Entry'!BK89</f>
        <v>0</v>
      </c>
      <c r="BM87" s="587">
        <f>'Marks Entry'!BL89</f>
        <v>0</v>
      </c>
      <c r="BN87" s="588">
        <f t="shared" si="30"/>
        <v>0</v>
      </c>
      <c r="BO87" s="584">
        <f>'Marks Entry'!BM89</f>
        <v>0</v>
      </c>
      <c r="BP87" s="584">
        <f>'Marks Entry'!BN89</f>
        <v>0</v>
      </c>
      <c r="BQ87" s="587">
        <f>'Marks Entry'!BO89</f>
        <v>0</v>
      </c>
      <c r="BR87" s="593">
        <f>'Marks Entry'!BP89</f>
        <v>0</v>
      </c>
      <c r="BS87" s="589">
        <f>'Marks Entry'!BQ89</f>
        <v>0</v>
      </c>
      <c r="BT87" s="589" t="str">
        <f>'Marks Entry'!BR89</f>
        <v>E</v>
      </c>
      <c r="BU87" s="590" t="str">
        <f>'Marks Entry'!BS89</f>
        <v>E</v>
      </c>
      <c r="BV87" s="583">
        <f>'Marks Entry'!BT89</f>
        <v>0</v>
      </c>
      <c r="BW87" s="584">
        <f>'Marks Entry'!BU89</f>
        <v>0</v>
      </c>
      <c r="BX87" s="585">
        <f>'Marks Entry'!BV89</f>
        <v>0</v>
      </c>
      <c r="BY87" s="584">
        <f>'Marks Entry'!BW89</f>
        <v>0</v>
      </c>
      <c r="BZ87" s="584">
        <f>'Marks Entry'!BX89</f>
        <v>0</v>
      </c>
      <c r="CA87" s="586">
        <f>'Marks Entry'!BY89</f>
        <v>0</v>
      </c>
      <c r="CB87" s="584">
        <f>'Marks Entry'!BZ89</f>
        <v>0</v>
      </c>
      <c r="CC87" s="584">
        <f>'Marks Entry'!CA89</f>
        <v>0</v>
      </c>
      <c r="CD87" s="586">
        <f>'Marks Entry'!CB89</f>
        <v>0</v>
      </c>
      <c r="CE87" s="587">
        <f>'Marks Entry'!CC89</f>
        <v>0</v>
      </c>
      <c r="CF87" s="584">
        <f>'Marks Entry'!CD89</f>
        <v>0</v>
      </c>
      <c r="CG87" s="584">
        <f>'Marks Entry'!CE89</f>
        <v>0</v>
      </c>
      <c r="CH87" s="587">
        <f>'Marks Entry'!CF89</f>
        <v>0</v>
      </c>
      <c r="CI87" s="588">
        <f t="shared" si="31"/>
        <v>0</v>
      </c>
      <c r="CJ87" s="584">
        <f>'Marks Entry'!CG89</f>
        <v>0</v>
      </c>
      <c r="CK87" s="584">
        <f>'Marks Entry'!CH89</f>
        <v>0</v>
      </c>
      <c r="CL87" s="587">
        <f>'Marks Entry'!CI89</f>
        <v>0</v>
      </c>
      <c r="CM87" s="593">
        <f>'Marks Entry'!CJ89</f>
        <v>0</v>
      </c>
      <c r="CN87" s="589">
        <f>'Marks Entry'!CK89</f>
        <v>0</v>
      </c>
      <c r="CO87" s="589" t="str">
        <f>'Marks Entry'!CL89</f>
        <v>E</v>
      </c>
      <c r="CP87" s="590" t="str">
        <f>'Marks Entry'!CM89</f>
        <v>E</v>
      </c>
      <c r="CQ87" s="583">
        <f>'Marks Entry'!CN89</f>
        <v>0</v>
      </c>
      <c r="CR87" s="584">
        <f>'Marks Entry'!CO89</f>
        <v>0</v>
      </c>
      <c r="CS87" s="585">
        <f>'Marks Entry'!CP89</f>
        <v>0</v>
      </c>
      <c r="CT87" s="584">
        <f>'Marks Entry'!CQ89</f>
        <v>0</v>
      </c>
      <c r="CU87" s="584">
        <f>'Marks Entry'!CR89</f>
        <v>0</v>
      </c>
      <c r="CV87" s="586">
        <f>'Marks Entry'!CS89</f>
        <v>0</v>
      </c>
      <c r="CW87" s="584">
        <f>'Marks Entry'!CT89</f>
        <v>0</v>
      </c>
      <c r="CX87" s="584">
        <f>'Marks Entry'!CU89</f>
        <v>0</v>
      </c>
      <c r="CY87" s="586">
        <f>'Marks Entry'!CV89</f>
        <v>0</v>
      </c>
      <c r="CZ87" s="587">
        <f>'Marks Entry'!CW89</f>
        <v>0</v>
      </c>
      <c r="DA87" s="584">
        <f>'Marks Entry'!CX89</f>
        <v>0</v>
      </c>
      <c r="DB87" s="584">
        <f>'Marks Entry'!CY89</f>
        <v>0</v>
      </c>
      <c r="DC87" s="587">
        <f>'Marks Entry'!CZ89</f>
        <v>0</v>
      </c>
      <c r="DD87" s="588">
        <f t="shared" si="32"/>
        <v>0</v>
      </c>
      <c r="DE87" s="584">
        <f>'Marks Entry'!DA89</f>
        <v>0</v>
      </c>
      <c r="DF87" s="584">
        <f>'Marks Entry'!DB89</f>
        <v>0</v>
      </c>
      <c r="DG87" s="587">
        <f>'Marks Entry'!DC89</f>
        <v>0</v>
      </c>
      <c r="DH87" s="593">
        <f>'Marks Entry'!DD89</f>
        <v>0</v>
      </c>
      <c r="DI87" s="589">
        <f>'Marks Entry'!DE89</f>
        <v>0</v>
      </c>
      <c r="DJ87" s="589" t="str">
        <f>'Marks Entry'!DF89</f>
        <v>E</v>
      </c>
      <c r="DK87" s="590" t="str">
        <f>'Marks Entry'!DG89</f>
        <v>E</v>
      </c>
      <c r="DL87" s="583">
        <f>'Marks Entry'!DH89</f>
        <v>0</v>
      </c>
      <c r="DM87" s="584">
        <f>'Marks Entry'!DI89</f>
        <v>0</v>
      </c>
      <c r="DN87" s="585">
        <f>'Marks Entry'!DJ89</f>
        <v>0</v>
      </c>
      <c r="DO87" s="584">
        <f>'Marks Entry'!DK89</f>
        <v>0</v>
      </c>
      <c r="DP87" s="584">
        <f>'Marks Entry'!DL89</f>
        <v>0</v>
      </c>
      <c r="DQ87" s="586">
        <f>'Marks Entry'!DM89</f>
        <v>0</v>
      </c>
      <c r="DR87" s="584">
        <f>'Marks Entry'!DN89</f>
        <v>0</v>
      </c>
      <c r="DS87" s="584">
        <f>'Marks Entry'!DO89</f>
        <v>0</v>
      </c>
      <c r="DT87" s="586">
        <f>'Marks Entry'!DP89</f>
        <v>0</v>
      </c>
      <c r="DU87" s="587">
        <f>'Marks Entry'!DQ89</f>
        <v>0</v>
      </c>
      <c r="DV87" s="584">
        <f>'Marks Entry'!DR89</f>
        <v>0</v>
      </c>
      <c r="DW87" s="584">
        <f>'Marks Entry'!DS89</f>
        <v>0</v>
      </c>
      <c r="DX87" s="587">
        <f>'Marks Entry'!DT89</f>
        <v>0</v>
      </c>
      <c r="DY87" s="588">
        <f t="shared" si="33"/>
        <v>0</v>
      </c>
      <c r="DZ87" s="584">
        <f>'Marks Entry'!DU89</f>
        <v>0</v>
      </c>
      <c r="EA87" s="584">
        <f>'Marks Entry'!DV89</f>
        <v>0</v>
      </c>
      <c r="EB87" s="587">
        <f>'Marks Entry'!DW89</f>
        <v>0</v>
      </c>
      <c r="EC87" s="593">
        <f>'Marks Entry'!DX89</f>
        <v>0</v>
      </c>
      <c r="ED87" s="589">
        <f>'Marks Entry'!DY89</f>
        <v>0</v>
      </c>
      <c r="EE87" s="589" t="str">
        <f>'Marks Entry'!DZ89</f>
        <v>E</v>
      </c>
      <c r="EF87" s="590" t="str">
        <f>'Marks Entry'!EA89</f>
        <v>E</v>
      </c>
      <c r="EG87" s="583">
        <f>'Marks Entry'!EB89</f>
        <v>0</v>
      </c>
      <c r="EH87" s="584">
        <f>'Marks Entry'!EC89</f>
        <v>0</v>
      </c>
      <c r="EI87" s="584">
        <f>'Marks Entry'!ED89</f>
        <v>0</v>
      </c>
      <c r="EJ87" s="584">
        <f>'Marks Entry'!EE89</f>
        <v>0</v>
      </c>
      <c r="EK87" s="584">
        <f>'Marks Entry'!EF89</f>
        <v>0</v>
      </c>
      <c r="EL87" s="591">
        <f>'Marks Entry'!EG89</f>
        <v>0</v>
      </c>
      <c r="EM87" s="592" t="str">
        <f>'Marks Entry'!EJ89</f>
        <v>E</v>
      </c>
      <c r="EN87" s="583">
        <f>'Marks Entry'!EK89</f>
        <v>0</v>
      </c>
      <c r="EO87" s="584">
        <f>'Marks Entry'!EL89</f>
        <v>0</v>
      </c>
      <c r="EP87" s="584">
        <f>'Marks Entry'!EM89</f>
        <v>0</v>
      </c>
      <c r="EQ87" s="584">
        <f>'Marks Entry'!EN89</f>
        <v>0</v>
      </c>
      <c r="ER87" s="584">
        <f>'Marks Entry'!EO89</f>
        <v>0</v>
      </c>
      <c r="ES87" s="587">
        <f>'Marks Entry'!EP89</f>
        <v>0</v>
      </c>
      <c r="ET87" s="592" t="str">
        <f>'Marks Entry'!ES89</f>
        <v>E</v>
      </c>
      <c r="EU87" s="583">
        <f>'Marks Entry'!ET89</f>
        <v>0</v>
      </c>
      <c r="EV87" s="584">
        <f>'Marks Entry'!EU89</f>
        <v>0</v>
      </c>
      <c r="EW87" s="584">
        <f>'Marks Entry'!EV89</f>
        <v>0</v>
      </c>
      <c r="EX87" s="584">
        <f>'Marks Entry'!EW89</f>
        <v>0</v>
      </c>
      <c r="EY87" s="584">
        <f>'Marks Entry'!EX89</f>
        <v>0</v>
      </c>
      <c r="EZ87" s="587">
        <f>'Marks Entry'!EY89</f>
        <v>0</v>
      </c>
      <c r="FA87" s="592" t="str">
        <f>'Marks Entry'!FB89</f>
        <v>E</v>
      </c>
      <c r="FB87" s="222">
        <f>'Marks Entry'!FC89</f>
        <v>0</v>
      </c>
      <c r="FC87" s="223">
        <f>'Marks Entry'!FD89</f>
        <v>0</v>
      </c>
      <c r="FD87" s="226" t="str">
        <f>'Marks Entry'!FE89</f>
        <v/>
      </c>
      <c r="FE87" s="222">
        <f>'Marks Entry'!FF89</f>
        <v>1200</v>
      </c>
      <c r="FF87" s="223">
        <f>'Marks Entry'!FG89</f>
        <v>0</v>
      </c>
      <c r="FG87" s="223">
        <f>'Marks Entry'!FH89</f>
        <v>0</v>
      </c>
      <c r="FH87" s="223" t="str">
        <f>IF(OR('Marks Entry'!FI89="First",'Marks Entry'!FI89="Second",'Marks Entry'!FI89="Third"),'Marks Entry'!FI89,"")</f>
        <v/>
      </c>
      <c r="FI87" s="223" t="str">
        <f>'Marks Entry'!FJ89</f>
        <v/>
      </c>
      <c r="FJ87" s="540" t="str">
        <f>'Marks Entry'!FK89</f>
        <v>PROMOTED</v>
      </c>
      <c r="FK87" s="113" t="str">
        <f>'Marks Entry'!FL89</f>
        <v/>
      </c>
      <c r="FL87" s="115" t="str">
        <f>'Marks Entry'!FM89</f>
        <v/>
      </c>
      <c r="FM87" s="116" t="str">
        <f>'Marks Entry'!FO89</f>
        <v>E</v>
      </c>
      <c r="FN87" s="1426"/>
      <c r="FO87" s="563">
        <f t="shared" si="34"/>
        <v>0</v>
      </c>
      <c r="FP87" s="673">
        <f t="shared" si="35"/>
        <v>0</v>
      </c>
      <c r="FQ87" s="673">
        <f t="shared" si="36"/>
        <v>0</v>
      </c>
      <c r="FR87" s="668"/>
      <c r="FS87" s="570">
        <f t="shared" si="37"/>
        <v>0</v>
      </c>
      <c r="FT87" s="681">
        <f t="shared" si="38"/>
        <v>0</v>
      </c>
      <c r="FU87" s="681">
        <f t="shared" si="39"/>
        <v>0</v>
      </c>
      <c r="FV87" s="682"/>
      <c r="FW87" s="563">
        <f t="shared" si="40"/>
        <v>0</v>
      </c>
      <c r="FX87" s="673">
        <f t="shared" si="41"/>
        <v>0</v>
      </c>
      <c r="FY87" s="673">
        <f t="shared" si="42"/>
        <v>0</v>
      </c>
      <c r="FZ87" s="668"/>
      <c r="GA87" s="570">
        <f t="shared" si="43"/>
        <v>0</v>
      </c>
      <c r="GB87" s="681">
        <f t="shared" si="44"/>
        <v>0</v>
      </c>
      <c r="GC87" s="681">
        <f t="shared" si="45"/>
        <v>0</v>
      </c>
      <c r="GD87" s="682"/>
      <c r="GE87" s="563">
        <f t="shared" si="46"/>
        <v>0</v>
      </c>
      <c r="GF87" s="673">
        <f t="shared" si="47"/>
        <v>0</v>
      </c>
      <c r="GG87" s="673">
        <f t="shared" si="48"/>
        <v>0</v>
      </c>
      <c r="GH87" s="668"/>
      <c r="GI87" s="570">
        <f t="shared" si="49"/>
        <v>0</v>
      </c>
      <c r="GJ87" s="681">
        <f t="shared" si="50"/>
        <v>0</v>
      </c>
      <c r="GK87" s="681">
        <f t="shared" si="51"/>
        <v>0</v>
      </c>
      <c r="GL87" s="682"/>
      <c r="GM87" s="563">
        <f t="shared" si="52"/>
        <v>0</v>
      </c>
      <c r="GN87" s="564" t="str">
        <f t="shared" si="52"/>
        <v>E</v>
      </c>
      <c r="GO87" s="570">
        <f t="shared" si="53"/>
        <v>0</v>
      </c>
      <c r="GP87" s="571" t="str">
        <f t="shared" si="53"/>
        <v>E</v>
      </c>
      <c r="GQ87" s="563">
        <f t="shared" si="54"/>
        <v>0</v>
      </c>
      <c r="GR87" s="572" t="str">
        <f t="shared" si="54"/>
        <v>E</v>
      </c>
      <c r="GS87" s="1426"/>
    </row>
    <row r="88" spans="1:201" s="117" customFormat="1" ht="17.25" customHeight="1">
      <c r="A88" s="1427"/>
      <c r="B88" s="112">
        <f t="shared" si="55"/>
        <v>82</v>
      </c>
      <c r="C88" s="113">
        <f>'Marks Entry'!D90</f>
        <v>0</v>
      </c>
      <c r="D88" s="113">
        <f>'Marks Entry'!E90</f>
        <v>0</v>
      </c>
      <c r="E88" s="113">
        <f>'Marks Entry'!F90</f>
        <v>0</v>
      </c>
      <c r="F88" s="113">
        <f>'Marks Entry'!G90</f>
        <v>982</v>
      </c>
      <c r="G88" s="113">
        <f>'Marks Entry'!H90</f>
        <v>0</v>
      </c>
      <c r="H88" s="113">
        <f>'Marks Entry'!I90</f>
        <v>0</v>
      </c>
      <c r="I88" s="113">
        <f>'Marks Entry'!J90</f>
        <v>0</v>
      </c>
      <c r="J88" s="114">
        <f>'Marks Entry'!K90</f>
        <v>0</v>
      </c>
      <c r="K88" s="583">
        <f>'Marks Entry'!L90</f>
        <v>0</v>
      </c>
      <c r="L88" s="584">
        <f>'Marks Entry'!M90</f>
        <v>0</v>
      </c>
      <c r="M88" s="585">
        <f>'Marks Entry'!N90</f>
        <v>0</v>
      </c>
      <c r="N88" s="584">
        <f>'Marks Entry'!O90</f>
        <v>0</v>
      </c>
      <c r="O88" s="584">
        <f>'Marks Entry'!P90</f>
        <v>0</v>
      </c>
      <c r="P88" s="586">
        <f>'Marks Entry'!Q90</f>
        <v>0</v>
      </c>
      <c r="Q88" s="584">
        <f>'Marks Entry'!R90</f>
        <v>0</v>
      </c>
      <c r="R88" s="584">
        <f>'Marks Entry'!S90</f>
        <v>0</v>
      </c>
      <c r="S88" s="586">
        <f>'Marks Entry'!T90</f>
        <v>0</v>
      </c>
      <c r="T88" s="587">
        <f>'Marks Entry'!U90</f>
        <v>0</v>
      </c>
      <c r="U88" s="584">
        <f>'Marks Entry'!V90</f>
        <v>0</v>
      </c>
      <c r="V88" s="584">
        <f>'Marks Entry'!W90</f>
        <v>0</v>
      </c>
      <c r="W88" s="587">
        <f>'Marks Entry'!X90</f>
        <v>0</v>
      </c>
      <c r="X88" s="588">
        <f t="shared" si="28"/>
        <v>0</v>
      </c>
      <c r="Y88" s="584">
        <f>'Marks Entry'!Y90</f>
        <v>0</v>
      </c>
      <c r="Z88" s="584">
        <f>'Marks Entry'!Z90</f>
        <v>0</v>
      </c>
      <c r="AA88" s="587">
        <f>'Marks Entry'!AA90</f>
        <v>0</v>
      </c>
      <c r="AB88" s="593">
        <f>'Marks Entry'!AB90</f>
        <v>0</v>
      </c>
      <c r="AC88" s="589">
        <f>'Marks Entry'!AC90</f>
        <v>0</v>
      </c>
      <c r="AD88" s="589" t="str">
        <f>'Marks Entry'!AD90</f>
        <v>E</v>
      </c>
      <c r="AE88" s="590" t="str">
        <f>'Marks Entry'!AE90</f>
        <v>E</v>
      </c>
      <c r="AF88" s="583">
        <f>'Marks Entry'!AF90</f>
        <v>0</v>
      </c>
      <c r="AG88" s="584">
        <f>'Marks Entry'!AG90</f>
        <v>0</v>
      </c>
      <c r="AH88" s="585">
        <f>'Marks Entry'!AH90</f>
        <v>0</v>
      </c>
      <c r="AI88" s="584">
        <f>'Marks Entry'!AI90</f>
        <v>0</v>
      </c>
      <c r="AJ88" s="584">
        <f>'Marks Entry'!AJ90</f>
        <v>0</v>
      </c>
      <c r="AK88" s="586">
        <f>'Marks Entry'!AK90</f>
        <v>0</v>
      </c>
      <c r="AL88" s="584">
        <f>'Marks Entry'!AL90</f>
        <v>0</v>
      </c>
      <c r="AM88" s="584">
        <f>'Marks Entry'!AM90</f>
        <v>0</v>
      </c>
      <c r="AN88" s="586">
        <f>'Marks Entry'!AN90</f>
        <v>0</v>
      </c>
      <c r="AO88" s="587">
        <f>'Marks Entry'!AO90</f>
        <v>0</v>
      </c>
      <c r="AP88" s="584">
        <f>'Marks Entry'!AP90</f>
        <v>0</v>
      </c>
      <c r="AQ88" s="584">
        <f>'Marks Entry'!AQ90</f>
        <v>0</v>
      </c>
      <c r="AR88" s="587">
        <f>'Marks Entry'!AR90</f>
        <v>0</v>
      </c>
      <c r="AS88" s="588">
        <f t="shared" si="29"/>
        <v>0</v>
      </c>
      <c r="AT88" s="584">
        <f>'Marks Entry'!AS90</f>
        <v>0</v>
      </c>
      <c r="AU88" s="584">
        <f>'Marks Entry'!AT90</f>
        <v>0</v>
      </c>
      <c r="AV88" s="587">
        <f>'Marks Entry'!AU90</f>
        <v>0</v>
      </c>
      <c r="AW88" s="593">
        <f>'Marks Entry'!AV90</f>
        <v>0</v>
      </c>
      <c r="AX88" s="589">
        <f>'Marks Entry'!AW90</f>
        <v>0</v>
      </c>
      <c r="AY88" s="589" t="str">
        <f>'Marks Entry'!AX90</f>
        <v>E</v>
      </c>
      <c r="AZ88" s="590" t="str">
        <f>'Marks Entry'!AY90</f>
        <v>E</v>
      </c>
      <c r="BA88" s="583">
        <f>'Marks Entry'!AZ90</f>
        <v>0</v>
      </c>
      <c r="BB88" s="584">
        <f>'Marks Entry'!BA90</f>
        <v>0</v>
      </c>
      <c r="BC88" s="585">
        <f>'Marks Entry'!BB90</f>
        <v>0</v>
      </c>
      <c r="BD88" s="584">
        <f>'Marks Entry'!BC90</f>
        <v>0</v>
      </c>
      <c r="BE88" s="584">
        <f>'Marks Entry'!BD90</f>
        <v>0</v>
      </c>
      <c r="BF88" s="586">
        <f>'Marks Entry'!BE90</f>
        <v>0</v>
      </c>
      <c r="BG88" s="584">
        <f>'Marks Entry'!BF90</f>
        <v>0</v>
      </c>
      <c r="BH88" s="584">
        <f>'Marks Entry'!BG90</f>
        <v>0</v>
      </c>
      <c r="BI88" s="586">
        <f>'Marks Entry'!BH90</f>
        <v>0</v>
      </c>
      <c r="BJ88" s="587">
        <f>'Marks Entry'!BI90</f>
        <v>0</v>
      </c>
      <c r="BK88" s="584">
        <f>'Marks Entry'!BJ90</f>
        <v>0</v>
      </c>
      <c r="BL88" s="584">
        <f>'Marks Entry'!BK90</f>
        <v>0</v>
      </c>
      <c r="BM88" s="587">
        <f>'Marks Entry'!BL90</f>
        <v>0</v>
      </c>
      <c r="BN88" s="588">
        <f t="shared" si="30"/>
        <v>0</v>
      </c>
      <c r="BO88" s="584">
        <f>'Marks Entry'!BM90</f>
        <v>0</v>
      </c>
      <c r="BP88" s="584">
        <f>'Marks Entry'!BN90</f>
        <v>0</v>
      </c>
      <c r="BQ88" s="587">
        <f>'Marks Entry'!BO90</f>
        <v>0</v>
      </c>
      <c r="BR88" s="593">
        <f>'Marks Entry'!BP90</f>
        <v>0</v>
      </c>
      <c r="BS88" s="589">
        <f>'Marks Entry'!BQ90</f>
        <v>0</v>
      </c>
      <c r="BT88" s="589" t="str">
        <f>'Marks Entry'!BR90</f>
        <v>E</v>
      </c>
      <c r="BU88" s="590" t="str">
        <f>'Marks Entry'!BS90</f>
        <v>E</v>
      </c>
      <c r="BV88" s="583">
        <f>'Marks Entry'!BT90</f>
        <v>0</v>
      </c>
      <c r="BW88" s="584">
        <f>'Marks Entry'!BU90</f>
        <v>0</v>
      </c>
      <c r="BX88" s="585">
        <f>'Marks Entry'!BV90</f>
        <v>0</v>
      </c>
      <c r="BY88" s="584">
        <f>'Marks Entry'!BW90</f>
        <v>0</v>
      </c>
      <c r="BZ88" s="584">
        <f>'Marks Entry'!BX90</f>
        <v>0</v>
      </c>
      <c r="CA88" s="586">
        <f>'Marks Entry'!BY90</f>
        <v>0</v>
      </c>
      <c r="CB88" s="584">
        <f>'Marks Entry'!BZ90</f>
        <v>0</v>
      </c>
      <c r="CC88" s="584">
        <f>'Marks Entry'!CA90</f>
        <v>0</v>
      </c>
      <c r="CD88" s="586">
        <f>'Marks Entry'!CB90</f>
        <v>0</v>
      </c>
      <c r="CE88" s="587">
        <f>'Marks Entry'!CC90</f>
        <v>0</v>
      </c>
      <c r="CF88" s="584">
        <f>'Marks Entry'!CD90</f>
        <v>0</v>
      </c>
      <c r="CG88" s="584">
        <f>'Marks Entry'!CE90</f>
        <v>0</v>
      </c>
      <c r="CH88" s="587">
        <f>'Marks Entry'!CF90</f>
        <v>0</v>
      </c>
      <c r="CI88" s="588">
        <f t="shared" si="31"/>
        <v>0</v>
      </c>
      <c r="CJ88" s="584">
        <f>'Marks Entry'!CG90</f>
        <v>0</v>
      </c>
      <c r="CK88" s="584">
        <f>'Marks Entry'!CH90</f>
        <v>0</v>
      </c>
      <c r="CL88" s="587">
        <f>'Marks Entry'!CI90</f>
        <v>0</v>
      </c>
      <c r="CM88" s="593">
        <f>'Marks Entry'!CJ90</f>
        <v>0</v>
      </c>
      <c r="CN88" s="589">
        <f>'Marks Entry'!CK90</f>
        <v>0</v>
      </c>
      <c r="CO88" s="589" t="str">
        <f>'Marks Entry'!CL90</f>
        <v>E</v>
      </c>
      <c r="CP88" s="590" t="str">
        <f>'Marks Entry'!CM90</f>
        <v>E</v>
      </c>
      <c r="CQ88" s="583">
        <f>'Marks Entry'!CN90</f>
        <v>0</v>
      </c>
      <c r="CR88" s="584">
        <f>'Marks Entry'!CO90</f>
        <v>0</v>
      </c>
      <c r="CS88" s="585">
        <f>'Marks Entry'!CP90</f>
        <v>0</v>
      </c>
      <c r="CT88" s="584">
        <f>'Marks Entry'!CQ90</f>
        <v>0</v>
      </c>
      <c r="CU88" s="584">
        <f>'Marks Entry'!CR90</f>
        <v>0</v>
      </c>
      <c r="CV88" s="586">
        <f>'Marks Entry'!CS90</f>
        <v>0</v>
      </c>
      <c r="CW88" s="584">
        <f>'Marks Entry'!CT90</f>
        <v>0</v>
      </c>
      <c r="CX88" s="584">
        <f>'Marks Entry'!CU90</f>
        <v>0</v>
      </c>
      <c r="CY88" s="586">
        <f>'Marks Entry'!CV90</f>
        <v>0</v>
      </c>
      <c r="CZ88" s="587">
        <f>'Marks Entry'!CW90</f>
        <v>0</v>
      </c>
      <c r="DA88" s="584">
        <f>'Marks Entry'!CX90</f>
        <v>0</v>
      </c>
      <c r="DB88" s="584">
        <f>'Marks Entry'!CY90</f>
        <v>0</v>
      </c>
      <c r="DC88" s="587">
        <f>'Marks Entry'!CZ90</f>
        <v>0</v>
      </c>
      <c r="DD88" s="588">
        <f t="shared" si="32"/>
        <v>0</v>
      </c>
      <c r="DE88" s="584">
        <f>'Marks Entry'!DA90</f>
        <v>0</v>
      </c>
      <c r="DF88" s="584">
        <f>'Marks Entry'!DB90</f>
        <v>0</v>
      </c>
      <c r="DG88" s="587">
        <f>'Marks Entry'!DC90</f>
        <v>0</v>
      </c>
      <c r="DH88" s="593">
        <f>'Marks Entry'!DD90</f>
        <v>0</v>
      </c>
      <c r="DI88" s="589">
        <f>'Marks Entry'!DE90</f>
        <v>0</v>
      </c>
      <c r="DJ88" s="589" t="str">
        <f>'Marks Entry'!DF90</f>
        <v>E</v>
      </c>
      <c r="DK88" s="590" t="str">
        <f>'Marks Entry'!DG90</f>
        <v>E</v>
      </c>
      <c r="DL88" s="583">
        <f>'Marks Entry'!DH90</f>
        <v>0</v>
      </c>
      <c r="DM88" s="584">
        <f>'Marks Entry'!DI90</f>
        <v>0</v>
      </c>
      <c r="DN88" s="585">
        <f>'Marks Entry'!DJ90</f>
        <v>0</v>
      </c>
      <c r="DO88" s="584">
        <f>'Marks Entry'!DK90</f>
        <v>0</v>
      </c>
      <c r="DP88" s="584">
        <f>'Marks Entry'!DL90</f>
        <v>0</v>
      </c>
      <c r="DQ88" s="586">
        <f>'Marks Entry'!DM90</f>
        <v>0</v>
      </c>
      <c r="DR88" s="584">
        <f>'Marks Entry'!DN90</f>
        <v>0</v>
      </c>
      <c r="DS88" s="584">
        <f>'Marks Entry'!DO90</f>
        <v>0</v>
      </c>
      <c r="DT88" s="586">
        <f>'Marks Entry'!DP90</f>
        <v>0</v>
      </c>
      <c r="DU88" s="587">
        <f>'Marks Entry'!DQ90</f>
        <v>0</v>
      </c>
      <c r="DV88" s="584">
        <f>'Marks Entry'!DR90</f>
        <v>0</v>
      </c>
      <c r="DW88" s="584">
        <f>'Marks Entry'!DS90</f>
        <v>0</v>
      </c>
      <c r="DX88" s="587">
        <f>'Marks Entry'!DT90</f>
        <v>0</v>
      </c>
      <c r="DY88" s="588">
        <f t="shared" si="33"/>
        <v>0</v>
      </c>
      <c r="DZ88" s="584">
        <f>'Marks Entry'!DU90</f>
        <v>0</v>
      </c>
      <c r="EA88" s="584">
        <f>'Marks Entry'!DV90</f>
        <v>0</v>
      </c>
      <c r="EB88" s="587">
        <f>'Marks Entry'!DW90</f>
        <v>0</v>
      </c>
      <c r="EC88" s="593">
        <f>'Marks Entry'!DX90</f>
        <v>0</v>
      </c>
      <c r="ED88" s="589">
        <f>'Marks Entry'!DY90</f>
        <v>0</v>
      </c>
      <c r="EE88" s="589" t="str">
        <f>'Marks Entry'!DZ90</f>
        <v>E</v>
      </c>
      <c r="EF88" s="590" t="str">
        <f>'Marks Entry'!EA90</f>
        <v>E</v>
      </c>
      <c r="EG88" s="583">
        <f>'Marks Entry'!EB90</f>
        <v>0</v>
      </c>
      <c r="EH88" s="584">
        <f>'Marks Entry'!EC90</f>
        <v>0</v>
      </c>
      <c r="EI88" s="584">
        <f>'Marks Entry'!ED90</f>
        <v>0</v>
      </c>
      <c r="EJ88" s="584">
        <f>'Marks Entry'!EE90</f>
        <v>0</v>
      </c>
      <c r="EK88" s="584">
        <f>'Marks Entry'!EF90</f>
        <v>0</v>
      </c>
      <c r="EL88" s="591">
        <f>'Marks Entry'!EG90</f>
        <v>0</v>
      </c>
      <c r="EM88" s="592" t="str">
        <f>'Marks Entry'!EJ90</f>
        <v>E</v>
      </c>
      <c r="EN88" s="583">
        <f>'Marks Entry'!EK90</f>
        <v>0</v>
      </c>
      <c r="EO88" s="584">
        <f>'Marks Entry'!EL90</f>
        <v>0</v>
      </c>
      <c r="EP88" s="584">
        <f>'Marks Entry'!EM90</f>
        <v>0</v>
      </c>
      <c r="EQ88" s="584">
        <f>'Marks Entry'!EN90</f>
        <v>0</v>
      </c>
      <c r="ER88" s="584">
        <f>'Marks Entry'!EO90</f>
        <v>0</v>
      </c>
      <c r="ES88" s="587">
        <f>'Marks Entry'!EP90</f>
        <v>0</v>
      </c>
      <c r="ET88" s="592" t="str">
        <f>'Marks Entry'!ES90</f>
        <v>E</v>
      </c>
      <c r="EU88" s="583">
        <f>'Marks Entry'!ET90</f>
        <v>0</v>
      </c>
      <c r="EV88" s="584">
        <f>'Marks Entry'!EU90</f>
        <v>0</v>
      </c>
      <c r="EW88" s="584">
        <f>'Marks Entry'!EV90</f>
        <v>0</v>
      </c>
      <c r="EX88" s="584">
        <f>'Marks Entry'!EW90</f>
        <v>0</v>
      </c>
      <c r="EY88" s="584">
        <f>'Marks Entry'!EX90</f>
        <v>0</v>
      </c>
      <c r="EZ88" s="587">
        <f>'Marks Entry'!EY90</f>
        <v>0</v>
      </c>
      <c r="FA88" s="592" t="str">
        <f>'Marks Entry'!FB90</f>
        <v>E</v>
      </c>
      <c r="FB88" s="222">
        <f>'Marks Entry'!FC90</f>
        <v>0</v>
      </c>
      <c r="FC88" s="223">
        <f>'Marks Entry'!FD90</f>
        <v>0</v>
      </c>
      <c r="FD88" s="226" t="str">
        <f>'Marks Entry'!FE90</f>
        <v/>
      </c>
      <c r="FE88" s="222">
        <f>'Marks Entry'!FF90</f>
        <v>1200</v>
      </c>
      <c r="FF88" s="223">
        <f>'Marks Entry'!FG90</f>
        <v>0</v>
      </c>
      <c r="FG88" s="223">
        <f>'Marks Entry'!FH90</f>
        <v>0</v>
      </c>
      <c r="FH88" s="223" t="str">
        <f>IF(OR('Marks Entry'!FI90="First",'Marks Entry'!FI90="Second",'Marks Entry'!FI90="Third"),'Marks Entry'!FI90,"")</f>
        <v/>
      </c>
      <c r="FI88" s="223" t="str">
        <f>'Marks Entry'!FJ90</f>
        <v/>
      </c>
      <c r="FJ88" s="540" t="str">
        <f>'Marks Entry'!FK90</f>
        <v>PROMOTED</v>
      </c>
      <c r="FK88" s="113" t="str">
        <f>'Marks Entry'!FL90</f>
        <v/>
      </c>
      <c r="FL88" s="115" t="str">
        <f>'Marks Entry'!FM90</f>
        <v/>
      </c>
      <c r="FM88" s="116" t="str">
        <f>'Marks Entry'!FO90</f>
        <v>E</v>
      </c>
      <c r="FN88" s="1426"/>
      <c r="FO88" s="563">
        <f t="shared" si="34"/>
        <v>0</v>
      </c>
      <c r="FP88" s="673">
        <f t="shared" si="35"/>
        <v>0</v>
      </c>
      <c r="FQ88" s="673">
        <f t="shared" si="36"/>
        <v>0</v>
      </c>
      <c r="FR88" s="668"/>
      <c r="FS88" s="570">
        <f t="shared" si="37"/>
        <v>0</v>
      </c>
      <c r="FT88" s="681">
        <f t="shared" si="38"/>
        <v>0</v>
      </c>
      <c r="FU88" s="681">
        <f t="shared" si="39"/>
        <v>0</v>
      </c>
      <c r="FV88" s="682"/>
      <c r="FW88" s="563">
        <f t="shared" si="40"/>
        <v>0</v>
      </c>
      <c r="FX88" s="673">
        <f t="shared" si="41"/>
        <v>0</v>
      </c>
      <c r="FY88" s="673">
        <f t="shared" si="42"/>
        <v>0</v>
      </c>
      <c r="FZ88" s="668"/>
      <c r="GA88" s="570">
        <f t="shared" si="43"/>
        <v>0</v>
      </c>
      <c r="GB88" s="681">
        <f t="shared" si="44"/>
        <v>0</v>
      </c>
      <c r="GC88" s="681">
        <f t="shared" si="45"/>
        <v>0</v>
      </c>
      <c r="GD88" s="682"/>
      <c r="GE88" s="563">
        <f t="shared" si="46"/>
        <v>0</v>
      </c>
      <c r="GF88" s="673">
        <f t="shared" si="47"/>
        <v>0</v>
      </c>
      <c r="GG88" s="673">
        <f t="shared" si="48"/>
        <v>0</v>
      </c>
      <c r="GH88" s="668"/>
      <c r="GI88" s="570">
        <f t="shared" si="49"/>
        <v>0</v>
      </c>
      <c r="GJ88" s="681">
        <f t="shared" si="50"/>
        <v>0</v>
      </c>
      <c r="GK88" s="681">
        <f t="shared" si="51"/>
        <v>0</v>
      </c>
      <c r="GL88" s="682"/>
      <c r="GM88" s="563">
        <f t="shared" si="52"/>
        <v>0</v>
      </c>
      <c r="GN88" s="564" t="str">
        <f t="shared" si="52"/>
        <v>E</v>
      </c>
      <c r="GO88" s="570">
        <f t="shared" si="53"/>
        <v>0</v>
      </c>
      <c r="GP88" s="571" t="str">
        <f t="shared" si="53"/>
        <v>E</v>
      </c>
      <c r="GQ88" s="563">
        <f t="shared" si="54"/>
        <v>0</v>
      </c>
      <c r="GR88" s="572" t="str">
        <f t="shared" si="54"/>
        <v>E</v>
      </c>
      <c r="GS88" s="1426"/>
    </row>
    <row r="89" spans="1:201" s="117" customFormat="1" ht="17.25" customHeight="1">
      <c r="A89" s="1427"/>
      <c r="B89" s="112">
        <f t="shared" si="55"/>
        <v>83</v>
      </c>
      <c r="C89" s="113">
        <f>'Marks Entry'!D91</f>
        <v>0</v>
      </c>
      <c r="D89" s="113">
        <f>'Marks Entry'!E91</f>
        <v>0</v>
      </c>
      <c r="E89" s="113">
        <f>'Marks Entry'!F91</f>
        <v>0</v>
      </c>
      <c r="F89" s="113">
        <f>'Marks Entry'!G91</f>
        <v>983</v>
      </c>
      <c r="G89" s="113">
        <f>'Marks Entry'!H91</f>
        <v>0</v>
      </c>
      <c r="H89" s="113">
        <f>'Marks Entry'!I91</f>
        <v>0</v>
      </c>
      <c r="I89" s="113">
        <f>'Marks Entry'!J91</f>
        <v>0</v>
      </c>
      <c r="J89" s="114">
        <f>'Marks Entry'!K91</f>
        <v>0</v>
      </c>
      <c r="K89" s="583">
        <f>'Marks Entry'!L91</f>
        <v>0</v>
      </c>
      <c r="L89" s="584">
        <f>'Marks Entry'!M91</f>
        <v>0</v>
      </c>
      <c r="M89" s="585">
        <f>'Marks Entry'!N91</f>
        <v>0</v>
      </c>
      <c r="N89" s="584">
        <f>'Marks Entry'!O91</f>
        <v>0</v>
      </c>
      <c r="O89" s="584">
        <f>'Marks Entry'!P91</f>
        <v>0</v>
      </c>
      <c r="P89" s="586">
        <f>'Marks Entry'!Q91</f>
        <v>0</v>
      </c>
      <c r="Q89" s="584">
        <f>'Marks Entry'!R91</f>
        <v>0</v>
      </c>
      <c r="R89" s="584">
        <f>'Marks Entry'!S91</f>
        <v>0</v>
      </c>
      <c r="S89" s="586">
        <f>'Marks Entry'!T91</f>
        <v>0</v>
      </c>
      <c r="T89" s="587">
        <f>'Marks Entry'!U91</f>
        <v>0</v>
      </c>
      <c r="U89" s="584">
        <f>'Marks Entry'!V91</f>
        <v>0</v>
      </c>
      <c r="V89" s="584">
        <f>'Marks Entry'!W91</f>
        <v>0</v>
      </c>
      <c r="W89" s="587">
        <f>'Marks Entry'!X91</f>
        <v>0</v>
      </c>
      <c r="X89" s="588">
        <f t="shared" si="28"/>
        <v>0</v>
      </c>
      <c r="Y89" s="584">
        <f>'Marks Entry'!Y91</f>
        <v>0</v>
      </c>
      <c r="Z89" s="584">
        <f>'Marks Entry'!Z91</f>
        <v>0</v>
      </c>
      <c r="AA89" s="587">
        <f>'Marks Entry'!AA91</f>
        <v>0</v>
      </c>
      <c r="AB89" s="593">
        <f>'Marks Entry'!AB91</f>
        <v>0</v>
      </c>
      <c r="AC89" s="589">
        <f>'Marks Entry'!AC91</f>
        <v>0</v>
      </c>
      <c r="AD89" s="589" t="str">
        <f>'Marks Entry'!AD91</f>
        <v>E</v>
      </c>
      <c r="AE89" s="590" t="str">
        <f>'Marks Entry'!AE91</f>
        <v>E</v>
      </c>
      <c r="AF89" s="583">
        <f>'Marks Entry'!AF91</f>
        <v>0</v>
      </c>
      <c r="AG89" s="584">
        <f>'Marks Entry'!AG91</f>
        <v>0</v>
      </c>
      <c r="AH89" s="585">
        <f>'Marks Entry'!AH91</f>
        <v>0</v>
      </c>
      <c r="AI89" s="584">
        <f>'Marks Entry'!AI91</f>
        <v>0</v>
      </c>
      <c r="AJ89" s="584">
        <f>'Marks Entry'!AJ91</f>
        <v>0</v>
      </c>
      <c r="AK89" s="586">
        <f>'Marks Entry'!AK91</f>
        <v>0</v>
      </c>
      <c r="AL89" s="584">
        <f>'Marks Entry'!AL91</f>
        <v>0</v>
      </c>
      <c r="AM89" s="584">
        <f>'Marks Entry'!AM91</f>
        <v>0</v>
      </c>
      <c r="AN89" s="586">
        <f>'Marks Entry'!AN91</f>
        <v>0</v>
      </c>
      <c r="AO89" s="587">
        <f>'Marks Entry'!AO91</f>
        <v>0</v>
      </c>
      <c r="AP89" s="584">
        <f>'Marks Entry'!AP91</f>
        <v>0</v>
      </c>
      <c r="AQ89" s="584">
        <f>'Marks Entry'!AQ91</f>
        <v>0</v>
      </c>
      <c r="AR89" s="587">
        <f>'Marks Entry'!AR91</f>
        <v>0</v>
      </c>
      <c r="AS89" s="588">
        <f t="shared" si="29"/>
        <v>0</v>
      </c>
      <c r="AT89" s="584">
        <f>'Marks Entry'!AS91</f>
        <v>0</v>
      </c>
      <c r="AU89" s="584">
        <f>'Marks Entry'!AT91</f>
        <v>0</v>
      </c>
      <c r="AV89" s="587">
        <f>'Marks Entry'!AU91</f>
        <v>0</v>
      </c>
      <c r="AW89" s="593">
        <f>'Marks Entry'!AV91</f>
        <v>0</v>
      </c>
      <c r="AX89" s="589">
        <f>'Marks Entry'!AW91</f>
        <v>0</v>
      </c>
      <c r="AY89" s="589" t="str">
        <f>'Marks Entry'!AX91</f>
        <v>E</v>
      </c>
      <c r="AZ89" s="590" t="str">
        <f>'Marks Entry'!AY91</f>
        <v>E</v>
      </c>
      <c r="BA89" s="583">
        <f>'Marks Entry'!AZ91</f>
        <v>0</v>
      </c>
      <c r="BB89" s="584">
        <f>'Marks Entry'!BA91</f>
        <v>0</v>
      </c>
      <c r="BC89" s="585">
        <f>'Marks Entry'!BB91</f>
        <v>0</v>
      </c>
      <c r="BD89" s="584">
        <f>'Marks Entry'!BC91</f>
        <v>0</v>
      </c>
      <c r="BE89" s="584">
        <f>'Marks Entry'!BD91</f>
        <v>0</v>
      </c>
      <c r="BF89" s="586">
        <f>'Marks Entry'!BE91</f>
        <v>0</v>
      </c>
      <c r="BG89" s="584">
        <f>'Marks Entry'!BF91</f>
        <v>0</v>
      </c>
      <c r="BH89" s="584">
        <f>'Marks Entry'!BG91</f>
        <v>0</v>
      </c>
      <c r="BI89" s="586">
        <f>'Marks Entry'!BH91</f>
        <v>0</v>
      </c>
      <c r="BJ89" s="587">
        <f>'Marks Entry'!BI91</f>
        <v>0</v>
      </c>
      <c r="BK89" s="584">
        <f>'Marks Entry'!BJ91</f>
        <v>0</v>
      </c>
      <c r="BL89" s="584">
        <f>'Marks Entry'!BK91</f>
        <v>0</v>
      </c>
      <c r="BM89" s="587">
        <f>'Marks Entry'!BL91</f>
        <v>0</v>
      </c>
      <c r="BN89" s="588">
        <f t="shared" si="30"/>
        <v>0</v>
      </c>
      <c r="BO89" s="584">
        <f>'Marks Entry'!BM91</f>
        <v>0</v>
      </c>
      <c r="BP89" s="584">
        <f>'Marks Entry'!BN91</f>
        <v>0</v>
      </c>
      <c r="BQ89" s="587">
        <f>'Marks Entry'!BO91</f>
        <v>0</v>
      </c>
      <c r="BR89" s="593">
        <f>'Marks Entry'!BP91</f>
        <v>0</v>
      </c>
      <c r="BS89" s="589">
        <f>'Marks Entry'!BQ91</f>
        <v>0</v>
      </c>
      <c r="BT89" s="589" t="str">
        <f>'Marks Entry'!BR91</f>
        <v>E</v>
      </c>
      <c r="BU89" s="590" t="str">
        <f>'Marks Entry'!BS91</f>
        <v>E</v>
      </c>
      <c r="BV89" s="583">
        <f>'Marks Entry'!BT91</f>
        <v>0</v>
      </c>
      <c r="BW89" s="584">
        <f>'Marks Entry'!BU91</f>
        <v>0</v>
      </c>
      <c r="BX89" s="585">
        <f>'Marks Entry'!BV91</f>
        <v>0</v>
      </c>
      <c r="BY89" s="584">
        <f>'Marks Entry'!BW91</f>
        <v>0</v>
      </c>
      <c r="BZ89" s="584">
        <f>'Marks Entry'!BX91</f>
        <v>0</v>
      </c>
      <c r="CA89" s="586">
        <f>'Marks Entry'!BY91</f>
        <v>0</v>
      </c>
      <c r="CB89" s="584">
        <f>'Marks Entry'!BZ91</f>
        <v>0</v>
      </c>
      <c r="CC89" s="584">
        <f>'Marks Entry'!CA91</f>
        <v>0</v>
      </c>
      <c r="CD89" s="586">
        <f>'Marks Entry'!CB91</f>
        <v>0</v>
      </c>
      <c r="CE89" s="587">
        <f>'Marks Entry'!CC91</f>
        <v>0</v>
      </c>
      <c r="CF89" s="584">
        <f>'Marks Entry'!CD91</f>
        <v>0</v>
      </c>
      <c r="CG89" s="584">
        <f>'Marks Entry'!CE91</f>
        <v>0</v>
      </c>
      <c r="CH89" s="587">
        <f>'Marks Entry'!CF91</f>
        <v>0</v>
      </c>
      <c r="CI89" s="588">
        <f t="shared" si="31"/>
        <v>0</v>
      </c>
      <c r="CJ89" s="584">
        <f>'Marks Entry'!CG91</f>
        <v>0</v>
      </c>
      <c r="CK89" s="584">
        <f>'Marks Entry'!CH91</f>
        <v>0</v>
      </c>
      <c r="CL89" s="587">
        <f>'Marks Entry'!CI91</f>
        <v>0</v>
      </c>
      <c r="CM89" s="593">
        <f>'Marks Entry'!CJ91</f>
        <v>0</v>
      </c>
      <c r="CN89" s="589">
        <f>'Marks Entry'!CK91</f>
        <v>0</v>
      </c>
      <c r="CO89" s="589" t="str">
        <f>'Marks Entry'!CL91</f>
        <v>E</v>
      </c>
      <c r="CP89" s="590" t="str">
        <f>'Marks Entry'!CM91</f>
        <v>E</v>
      </c>
      <c r="CQ89" s="583">
        <f>'Marks Entry'!CN91</f>
        <v>0</v>
      </c>
      <c r="CR89" s="584">
        <f>'Marks Entry'!CO91</f>
        <v>0</v>
      </c>
      <c r="CS89" s="585">
        <f>'Marks Entry'!CP91</f>
        <v>0</v>
      </c>
      <c r="CT89" s="584">
        <f>'Marks Entry'!CQ91</f>
        <v>0</v>
      </c>
      <c r="CU89" s="584">
        <f>'Marks Entry'!CR91</f>
        <v>0</v>
      </c>
      <c r="CV89" s="586">
        <f>'Marks Entry'!CS91</f>
        <v>0</v>
      </c>
      <c r="CW89" s="584">
        <f>'Marks Entry'!CT91</f>
        <v>0</v>
      </c>
      <c r="CX89" s="584">
        <f>'Marks Entry'!CU91</f>
        <v>0</v>
      </c>
      <c r="CY89" s="586">
        <f>'Marks Entry'!CV91</f>
        <v>0</v>
      </c>
      <c r="CZ89" s="587">
        <f>'Marks Entry'!CW91</f>
        <v>0</v>
      </c>
      <c r="DA89" s="584">
        <f>'Marks Entry'!CX91</f>
        <v>0</v>
      </c>
      <c r="DB89" s="584">
        <f>'Marks Entry'!CY91</f>
        <v>0</v>
      </c>
      <c r="DC89" s="587">
        <f>'Marks Entry'!CZ91</f>
        <v>0</v>
      </c>
      <c r="DD89" s="588">
        <f t="shared" si="32"/>
        <v>0</v>
      </c>
      <c r="DE89" s="584">
        <f>'Marks Entry'!DA91</f>
        <v>0</v>
      </c>
      <c r="DF89" s="584">
        <f>'Marks Entry'!DB91</f>
        <v>0</v>
      </c>
      <c r="DG89" s="587">
        <f>'Marks Entry'!DC91</f>
        <v>0</v>
      </c>
      <c r="DH89" s="593">
        <f>'Marks Entry'!DD91</f>
        <v>0</v>
      </c>
      <c r="DI89" s="589">
        <f>'Marks Entry'!DE91</f>
        <v>0</v>
      </c>
      <c r="DJ89" s="589" t="str">
        <f>'Marks Entry'!DF91</f>
        <v>E</v>
      </c>
      <c r="DK89" s="590" t="str">
        <f>'Marks Entry'!DG91</f>
        <v>E</v>
      </c>
      <c r="DL89" s="583">
        <f>'Marks Entry'!DH91</f>
        <v>0</v>
      </c>
      <c r="DM89" s="584">
        <f>'Marks Entry'!DI91</f>
        <v>0</v>
      </c>
      <c r="DN89" s="585">
        <f>'Marks Entry'!DJ91</f>
        <v>0</v>
      </c>
      <c r="DO89" s="584">
        <f>'Marks Entry'!DK91</f>
        <v>0</v>
      </c>
      <c r="DP89" s="584">
        <f>'Marks Entry'!DL91</f>
        <v>0</v>
      </c>
      <c r="DQ89" s="586">
        <f>'Marks Entry'!DM91</f>
        <v>0</v>
      </c>
      <c r="DR89" s="584">
        <f>'Marks Entry'!DN91</f>
        <v>0</v>
      </c>
      <c r="DS89" s="584">
        <f>'Marks Entry'!DO91</f>
        <v>0</v>
      </c>
      <c r="DT89" s="586">
        <f>'Marks Entry'!DP91</f>
        <v>0</v>
      </c>
      <c r="DU89" s="587">
        <f>'Marks Entry'!DQ91</f>
        <v>0</v>
      </c>
      <c r="DV89" s="584">
        <f>'Marks Entry'!DR91</f>
        <v>0</v>
      </c>
      <c r="DW89" s="584">
        <f>'Marks Entry'!DS91</f>
        <v>0</v>
      </c>
      <c r="DX89" s="587">
        <f>'Marks Entry'!DT91</f>
        <v>0</v>
      </c>
      <c r="DY89" s="588">
        <f t="shared" si="33"/>
        <v>0</v>
      </c>
      <c r="DZ89" s="584">
        <f>'Marks Entry'!DU91</f>
        <v>0</v>
      </c>
      <c r="EA89" s="584">
        <f>'Marks Entry'!DV91</f>
        <v>0</v>
      </c>
      <c r="EB89" s="587">
        <f>'Marks Entry'!DW91</f>
        <v>0</v>
      </c>
      <c r="EC89" s="593">
        <f>'Marks Entry'!DX91</f>
        <v>0</v>
      </c>
      <c r="ED89" s="589">
        <f>'Marks Entry'!DY91</f>
        <v>0</v>
      </c>
      <c r="EE89" s="589" t="str">
        <f>'Marks Entry'!DZ91</f>
        <v>E</v>
      </c>
      <c r="EF89" s="590" t="str">
        <f>'Marks Entry'!EA91</f>
        <v>E</v>
      </c>
      <c r="EG89" s="583">
        <f>'Marks Entry'!EB91</f>
        <v>0</v>
      </c>
      <c r="EH89" s="584">
        <f>'Marks Entry'!EC91</f>
        <v>0</v>
      </c>
      <c r="EI89" s="584">
        <f>'Marks Entry'!ED91</f>
        <v>0</v>
      </c>
      <c r="EJ89" s="584">
        <f>'Marks Entry'!EE91</f>
        <v>0</v>
      </c>
      <c r="EK89" s="584">
        <f>'Marks Entry'!EF91</f>
        <v>0</v>
      </c>
      <c r="EL89" s="591">
        <f>'Marks Entry'!EG91</f>
        <v>0</v>
      </c>
      <c r="EM89" s="592" t="str">
        <f>'Marks Entry'!EJ91</f>
        <v>E</v>
      </c>
      <c r="EN89" s="583">
        <f>'Marks Entry'!EK91</f>
        <v>0</v>
      </c>
      <c r="EO89" s="584">
        <f>'Marks Entry'!EL91</f>
        <v>0</v>
      </c>
      <c r="EP89" s="584">
        <f>'Marks Entry'!EM91</f>
        <v>0</v>
      </c>
      <c r="EQ89" s="584">
        <f>'Marks Entry'!EN91</f>
        <v>0</v>
      </c>
      <c r="ER89" s="584">
        <f>'Marks Entry'!EO91</f>
        <v>0</v>
      </c>
      <c r="ES89" s="587">
        <f>'Marks Entry'!EP91</f>
        <v>0</v>
      </c>
      <c r="ET89" s="592" t="str">
        <f>'Marks Entry'!ES91</f>
        <v>E</v>
      </c>
      <c r="EU89" s="583">
        <f>'Marks Entry'!ET91</f>
        <v>0</v>
      </c>
      <c r="EV89" s="584">
        <f>'Marks Entry'!EU91</f>
        <v>0</v>
      </c>
      <c r="EW89" s="584">
        <f>'Marks Entry'!EV91</f>
        <v>0</v>
      </c>
      <c r="EX89" s="584">
        <f>'Marks Entry'!EW91</f>
        <v>0</v>
      </c>
      <c r="EY89" s="584">
        <f>'Marks Entry'!EX91</f>
        <v>0</v>
      </c>
      <c r="EZ89" s="587">
        <f>'Marks Entry'!EY91</f>
        <v>0</v>
      </c>
      <c r="FA89" s="592" t="str">
        <f>'Marks Entry'!FB91</f>
        <v>E</v>
      </c>
      <c r="FB89" s="222">
        <f>'Marks Entry'!FC91</f>
        <v>0</v>
      </c>
      <c r="FC89" s="223">
        <f>'Marks Entry'!FD91</f>
        <v>0</v>
      </c>
      <c r="FD89" s="226" t="str">
        <f>'Marks Entry'!FE91</f>
        <v/>
      </c>
      <c r="FE89" s="222">
        <f>'Marks Entry'!FF91</f>
        <v>1200</v>
      </c>
      <c r="FF89" s="223">
        <f>'Marks Entry'!FG91</f>
        <v>0</v>
      </c>
      <c r="FG89" s="223">
        <f>'Marks Entry'!FH91</f>
        <v>0</v>
      </c>
      <c r="FH89" s="223" t="str">
        <f>IF(OR('Marks Entry'!FI91="First",'Marks Entry'!FI91="Second",'Marks Entry'!FI91="Third"),'Marks Entry'!FI91,"")</f>
        <v/>
      </c>
      <c r="FI89" s="223" t="str">
        <f>'Marks Entry'!FJ91</f>
        <v/>
      </c>
      <c r="FJ89" s="540" t="str">
        <f>'Marks Entry'!FK91</f>
        <v>PROMOTED</v>
      </c>
      <c r="FK89" s="113" t="str">
        <f>'Marks Entry'!FL91</f>
        <v/>
      </c>
      <c r="FL89" s="115" t="str">
        <f>'Marks Entry'!FM91</f>
        <v/>
      </c>
      <c r="FM89" s="116" t="str">
        <f>'Marks Entry'!FO91</f>
        <v>E</v>
      </c>
      <c r="FN89" s="1426"/>
      <c r="FO89" s="563">
        <f t="shared" si="34"/>
        <v>0</v>
      </c>
      <c r="FP89" s="673">
        <f t="shared" si="35"/>
        <v>0</v>
      </c>
      <c r="FQ89" s="673">
        <f t="shared" si="36"/>
        <v>0</v>
      </c>
      <c r="FR89" s="668"/>
      <c r="FS89" s="570">
        <f t="shared" si="37"/>
        <v>0</v>
      </c>
      <c r="FT89" s="681">
        <f t="shared" si="38"/>
        <v>0</v>
      </c>
      <c r="FU89" s="681">
        <f t="shared" si="39"/>
        <v>0</v>
      </c>
      <c r="FV89" s="682"/>
      <c r="FW89" s="563">
        <f t="shared" si="40"/>
        <v>0</v>
      </c>
      <c r="FX89" s="673">
        <f t="shared" si="41"/>
        <v>0</v>
      </c>
      <c r="FY89" s="673">
        <f t="shared" si="42"/>
        <v>0</v>
      </c>
      <c r="FZ89" s="668"/>
      <c r="GA89" s="570">
        <f t="shared" si="43"/>
        <v>0</v>
      </c>
      <c r="GB89" s="681">
        <f t="shared" si="44"/>
        <v>0</v>
      </c>
      <c r="GC89" s="681">
        <f t="shared" si="45"/>
        <v>0</v>
      </c>
      <c r="GD89" s="682"/>
      <c r="GE89" s="563">
        <f t="shared" si="46"/>
        <v>0</v>
      </c>
      <c r="GF89" s="673">
        <f t="shared" si="47"/>
        <v>0</v>
      </c>
      <c r="GG89" s="673">
        <f t="shared" si="48"/>
        <v>0</v>
      </c>
      <c r="GH89" s="668"/>
      <c r="GI89" s="570">
        <f t="shared" si="49"/>
        <v>0</v>
      </c>
      <c r="GJ89" s="681">
        <f t="shared" si="50"/>
        <v>0</v>
      </c>
      <c r="GK89" s="681">
        <f t="shared" si="51"/>
        <v>0</v>
      </c>
      <c r="GL89" s="682"/>
      <c r="GM89" s="563">
        <f t="shared" si="52"/>
        <v>0</v>
      </c>
      <c r="GN89" s="564" t="str">
        <f t="shared" si="52"/>
        <v>E</v>
      </c>
      <c r="GO89" s="570">
        <f t="shared" si="53"/>
        <v>0</v>
      </c>
      <c r="GP89" s="571" t="str">
        <f t="shared" si="53"/>
        <v>E</v>
      </c>
      <c r="GQ89" s="563">
        <f t="shared" si="54"/>
        <v>0</v>
      </c>
      <c r="GR89" s="572" t="str">
        <f t="shared" si="54"/>
        <v>E</v>
      </c>
      <c r="GS89" s="1426"/>
    </row>
    <row r="90" spans="1:201" s="117" customFormat="1" ht="17.25" customHeight="1">
      <c r="A90" s="1427"/>
      <c r="B90" s="112">
        <f t="shared" si="55"/>
        <v>84</v>
      </c>
      <c r="C90" s="113">
        <f>'Marks Entry'!D92</f>
        <v>0</v>
      </c>
      <c r="D90" s="113">
        <f>'Marks Entry'!E92</f>
        <v>0</v>
      </c>
      <c r="E90" s="113">
        <f>'Marks Entry'!F92</f>
        <v>0</v>
      </c>
      <c r="F90" s="113">
        <f>'Marks Entry'!G92</f>
        <v>984</v>
      </c>
      <c r="G90" s="113">
        <f>'Marks Entry'!H92</f>
        <v>0</v>
      </c>
      <c r="H90" s="113">
        <f>'Marks Entry'!I92</f>
        <v>0</v>
      </c>
      <c r="I90" s="113">
        <f>'Marks Entry'!J92</f>
        <v>0</v>
      </c>
      <c r="J90" s="114">
        <f>'Marks Entry'!K92</f>
        <v>0</v>
      </c>
      <c r="K90" s="583">
        <f>'Marks Entry'!L92</f>
        <v>0</v>
      </c>
      <c r="L90" s="584">
        <f>'Marks Entry'!M92</f>
        <v>0</v>
      </c>
      <c r="M90" s="585">
        <f>'Marks Entry'!N92</f>
        <v>0</v>
      </c>
      <c r="N90" s="584">
        <f>'Marks Entry'!O92</f>
        <v>0</v>
      </c>
      <c r="O90" s="584">
        <f>'Marks Entry'!P92</f>
        <v>0</v>
      </c>
      <c r="P90" s="586">
        <f>'Marks Entry'!Q92</f>
        <v>0</v>
      </c>
      <c r="Q90" s="584">
        <f>'Marks Entry'!R92</f>
        <v>0</v>
      </c>
      <c r="R90" s="584">
        <f>'Marks Entry'!S92</f>
        <v>0</v>
      </c>
      <c r="S90" s="586">
        <f>'Marks Entry'!T92</f>
        <v>0</v>
      </c>
      <c r="T90" s="587">
        <f>'Marks Entry'!U92</f>
        <v>0</v>
      </c>
      <c r="U90" s="584">
        <f>'Marks Entry'!V92</f>
        <v>0</v>
      </c>
      <c r="V90" s="584">
        <f>'Marks Entry'!W92</f>
        <v>0</v>
      </c>
      <c r="W90" s="587">
        <f>'Marks Entry'!X92</f>
        <v>0</v>
      </c>
      <c r="X90" s="588">
        <f t="shared" si="28"/>
        <v>0</v>
      </c>
      <c r="Y90" s="584">
        <f>'Marks Entry'!Y92</f>
        <v>0</v>
      </c>
      <c r="Z90" s="584">
        <f>'Marks Entry'!Z92</f>
        <v>0</v>
      </c>
      <c r="AA90" s="587">
        <f>'Marks Entry'!AA92</f>
        <v>0</v>
      </c>
      <c r="AB90" s="593">
        <f>'Marks Entry'!AB92</f>
        <v>0</v>
      </c>
      <c r="AC90" s="589">
        <f>'Marks Entry'!AC92</f>
        <v>0</v>
      </c>
      <c r="AD90" s="589" t="str">
        <f>'Marks Entry'!AD92</f>
        <v>E</v>
      </c>
      <c r="AE90" s="590" t="str">
        <f>'Marks Entry'!AE92</f>
        <v>E</v>
      </c>
      <c r="AF90" s="583">
        <f>'Marks Entry'!AF92</f>
        <v>0</v>
      </c>
      <c r="AG90" s="584">
        <f>'Marks Entry'!AG92</f>
        <v>0</v>
      </c>
      <c r="AH90" s="585">
        <f>'Marks Entry'!AH92</f>
        <v>0</v>
      </c>
      <c r="AI90" s="584">
        <f>'Marks Entry'!AI92</f>
        <v>0</v>
      </c>
      <c r="AJ90" s="584">
        <f>'Marks Entry'!AJ92</f>
        <v>0</v>
      </c>
      <c r="AK90" s="586">
        <f>'Marks Entry'!AK92</f>
        <v>0</v>
      </c>
      <c r="AL90" s="584">
        <f>'Marks Entry'!AL92</f>
        <v>0</v>
      </c>
      <c r="AM90" s="584">
        <f>'Marks Entry'!AM92</f>
        <v>0</v>
      </c>
      <c r="AN90" s="586">
        <f>'Marks Entry'!AN92</f>
        <v>0</v>
      </c>
      <c r="AO90" s="587">
        <f>'Marks Entry'!AO92</f>
        <v>0</v>
      </c>
      <c r="AP90" s="584">
        <f>'Marks Entry'!AP92</f>
        <v>0</v>
      </c>
      <c r="AQ90" s="584">
        <f>'Marks Entry'!AQ92</f>
        <v>0</v>
      </c>
      <c r="AR90" s="587">
        <f>'Marks Entry'!AR92</f>
        <v>0</v>
      </c>
      <c r="AS90" s="588">
        <f t="shared" si="29"/>
        <v>0</v>
      </c>
      <c r="AT90" s="584">
        <f>'Marks Entry'!AS92</f>
        <v>0</v>
      </c>
      <c r="AU90" s="584">
        <f>'Marks Entry'!AT92</f>
        <v>0</v>
      </c>
      <c r="AV90" s="587">
        <f>'Marks Entry'!AU92</f>
        <v>0</v>
      </c>
      <c r="AW90" s="593">
        <f>'Marks Entry'!AV92</f>
        <v>0</v>
      </c>
      <c r="AX90" s="589">
        <f>'Marks Entry'!AW92</f>
        <v>0</v>
      </c>
      <c r="AY90" s="589" t="str">
        <f>'Marks Entry'!AX92</f>
        <v>E</v>
      </c>
      <c r="AZ90" s="590" t="str">
        <f>'Marks Entry'!AY92</f>
        <v>E</v>
      </c>
      <c r="BA90" s="583">
        <f>'Marks Entry'!AZ92</f>
        <v>0</v>
      </c>
      <c r="BB90" s="584">
        <f>'Marks Entry'!BA92</f>
        <v>0</v>
      </c>
      <c r="BC90" s="585">
        <f>'Marks Entry'!BB92</f>
        <v>0</v>
      </c>
      <c r="BD90" s="584">
        <f>'Marks Entry'!BC92</f>
        <v>0</v>
      </c>
      <c r="BE90" s="584">
        <f>'Marks Entry'!BD92</f>
        <v>0</v>
      </c>
      <c r="BF90" s="586">
        <f>'Marks Entry'!BE92</f>
        <v>0</v>
      </c>
      <c r="BG90" s="584">
        <f>'Marks Entry'!BF92</f>
        <v>0</v>
      </c>
      <c r="BH90" s="584">
        <f>'Marks Entry'!BG92</f>
        <v>0</v>
      </c>
      <c r="BI90" s="586">
        <f>'Marks Entry'!BH92</f>
        <v>0</v>
      </c>
      <c r="BJ90" s="587">
        <f>'Marks Entry'!BI92</f>
        <v>0</v>
      </c>
      <c r="BK90" s="584">
        <f>'Marks Entry'!BJ92</f>
        <v>0</v>
      </c>
      <c r="BL90" s="584">
        <f>'Marks Entry'!BK92</f>
        <v>0</v>
      </c>
      <c r="BM90" s="587">
        <f>'Marks Entry'!BL92</f>
        <v>0</v>
      </c>
      <c r="BN90" s="588">
        <f t="shared" si="30"/>
        <v>0</v>
      </c>
      <c r="BO90" s="584">
        <f>'Marks Entry'!BM92</f>
        <v>0</v>
      </c>
      <c r="BP90" s="584">
        <f>'Marks Entry'!BN92</f>
        <v>0</v>
      </c>
      <c r="BQ90" s="587">
        <f>'Marks Entry'!BO92</f>
        <v>0</v>
      </c>
      <c r="BR90" s="593">
        <f>'Marks Entry'!BP92</f>
        <v>0</v>
      </c>
      <c r="BS90" s="589">
        <f>'Marks Entry'!BQ92</f>
        <v>0</v>
      </c>
      <c r="BT90" s="589" t="str">
        <f>'Marks Entry'!BR92</f>
        <v>E</v>
      </c>
      <c r="BU90" s="590" t="str">
        <f>'Marks Entry'!BS92</f>
        <v>E</v>
      </c>
      <c r="BV90" s="583">
        <f>'Marks Entry'!BT92</f>
        <v>0</v>
      </c>
      <c r="BW90" s="584">
        <f>'Marks Entry'!BU92</f>
        <v>0</v>
      </c>
      <c r="BX90" s="585">
        <f>'Marks Entry'!BV92</f>
        <v>0</v>
      </c>
      <c r="BY90" s="584">
        <f>'Marks Entry'!BW92</f>
        <v>0</v>
      </c>
      <c r="BZ90" s="584">
        <f>'Marks Entry'!BX92</f>
        <v>0</v>
      </c>
      <c r="CA90" s="586">
        <f>'Marks Entry'!BY92</f>
        <v>0</v>
      </c>
      <c r="CB90" s="584">
        <f>'Marks Entry'!BZ92</f>
        <v>0</v>
      </c>
      <c r="CC90" s="584">
        <f>'Marks Entry'!CA92</f>
        <v>0</v>
      </c>
      <c r="CD90" s="586">
        <f>'Marks Entry'!CB92</f>
        <v>0</v>
      </c>
      <c r="CE90" s="587">
        <f>'Marks Entry'!CC92</f>
        <v>0</v>
      </c>
      <c r="CF90" s="584">
        <f>'Marks Entry'!CD92</f>
        <v>0</v>
      </c>
      <c r="CG90" s="584">
        <f>'Marks Entry'!CE92</f>
        <v>0</v>
      </c>
      <c r="CH90" s="587">
        <f>'Marks Entry'!CF92</f>
        <v>0</v>
      </c>
      <c r="CI90" s="588">
        <f t="shared" si="31"/>
        <v>0</v>
      </c>
      <c r="CJ90" s="584">
        <f>'Marks Entry'!CG92</f>
        <v>0</v>
      </c>
      <c r="CK90" s="584">
        <f>'Marks Entry'!CH92</f>
        <v>0</v>
      </c>
      <c r="CL90" s="587">
        <f>'Marks Entry'!CI92</f>
        <v>0</v>
      </c>
      <c r="CM90" s="593">
        <f>'Marks Entry'!CJ92</f>
        <v>0</v>
      </c>
      <c r="CN90" s="589">
        <f>'Marks Entry'!CK92</f>
        <v>0</v>
      </c>
      <c r="CO90" s="589" t="str">
        <f>'Marks Entry'!CL92</f>
        <v>E</v>
      </c>
      <c r="CP90" s="590" t="str">
        <f>'Marks Entry'!CM92</f>
        <v>E</v>
      </c>
      <c r="CQ90" s="583">
        <f>'Marks Entry'!CN92</f>
        <v>0</v>
      </c>
      <c r="CR90" s="584">
        <f>'Marks Entry'!CO92</f>
        <v>0</v>
      </c>
      <c r="CS90" s="585">
        <f>'Marks Entry'!CP92</f>
        <v>0</v>
      </c>
      <c r="CT90" s="584">
        <f>'Marks Entry'!CQ92</f>
        <v>0</v>
      </c>
      <c r="CU90" s="584">
        <f>'Marks Entry'!CR92</f>
        <v>0</v>
      </c>
      <c r="CV90" s="586">
        <f>'Marks Entry'!CS92</f>
        <v>0</v>
      </c>
      <c r="CW90" s="584">
        <f>'Marks Entry'!CT92</f>
        <v>0</v>
      </c>
      <c r="CX90" s="584">
        <f>'Marks Entry'!CU92</f>
        <v>0</v>
      </c>
      <c r="CY90" s="586">
        <f>'Marks Entry'!CV92</f>
        <v>0</v>
      </c>
      <c r="CZ90" s="587">
        <f>'Marks Entry'!CW92</f>
        <v>0</v>
      </c>
      <c r="DA90" s="584">
        <f>'Marks Entry'!CX92</f>
        <v>0</v>
      </c>
      <c r="DB90" s="584">
        <f>'Marks Entry'!CY92</f>
        <v>0</v>
      </c>
      <c r="DC90" s="587">
        <f>'Marks Entry'!CZ92</f>
        <v>0</v>
      </c>
      <c r="DD90" s="588">
        <f t="shared" si="32"/>
        <v>0</v>
      </c>
      <c r="DE90" s="584">
        <f>'Marks Entry'!DA92</f>
        <v>0</v>
      </c>
      <c r="DF90" s="584">
        <f>'Marks Entry'!DB92</f>
        <v>0</v>
      </c>
      <c r="DG90" s="587">
        <f>'Marks Entry'!DC92</f>
        <v>0</v>
      </c>
      <c r="DH90" s="593">
        <f>'Marks Entry'!DD92</f>
        <v>0</v>
      </c>
      <c r="DI90" s="589">
        <f>'Marks Entry'!DE92</f>
        <v>0</v>
      </c>
      <c r="DJ90" s="589" t="str">
        <f>'Marks Entry'!DF92</f>
        <v>E</v>
      </c>
      <c r="DK90" s="590" t="str">
        <f>'Marks Entry'!DG92</f>
        <v>E</v>
      </c>
      <c r="DL90" s="583">
        <f>'Marks Entry'!DH92</f>
        <v>0</v>
      </c>
      <c r="DM90" s="584">
        <f>'Marks Entry'!DI92</f>
        <v>0</v>
      </c>
      <c r="DN90" s="585">
        <f>'Marks Entry'!DJ92</f>
        <v>0</v>
      </c>
      <c r="DO90" s="584">
        <f>'Marks Entry'!DK92</f>
        <v>0</v>
      </c>
      <c r="DP90" s="584">
        <f>'Marks Entry'!DL92</f>
        <v>0</v>
      </c>
      <c r="DQ90" s="586">
        <f>'Marks Entry'!DM92</f>
        <v>0</v>
      </c>
      <c r="DR90" s="584">
        <f>'Marks Entry'!DN92</f>
        <v>0</v>
      </c>
      <c r="DS90" s="584">
        <f>'Marks Entry'!DO92</f>
        <v>0</v>
      </c>
      <c r="DT90" s="586">
        <f>'Marks Entry'!DP92</f>
        <v>0</v>
      </c>
      <c r="DU90" s="587">
        <f>'Marks Entry'!DQ92</f>
        <v>0</v>
      </c>
      <c r="DV90" s="584">
        <f>'Marks Entry'!DR92</f>
        <v>0</v>
      </c>
      <c r="DW90" s="584">
        <f>'Marks Entry'!DS92</f>
        <v>0</v>
      </c>
      <c r="DX90" s="587">
        <f>'Marks Entry'!DT92</f>
        <v>0</v>
      </c>
      <c r="DY90" s="588">
        <f t="shared" si="33"/>
        <v>0</v>
      </c>
      <c r="DZ90" s="584">
        <f>'Marks Entry'!DU92</f>
        <v>0</v>
      </c>
      <c r="EA90" s="584">
        <f>'Marks Entry'!DV92</f>
        <v>0</v>
      </c>
      <c r="EB90" s="587">
        <f>'Marks Entry'!DW92</f>
        <v>0</v>
      </c>
      <c r="EC90" s="593">
        <f>'Marks Entry'!DX92</f>
        <v>0</v>
      </c>
      <c r="ED90" s="589">
        <f>'Marks Entry'!DY92</f>
        <v>0</v>
      </c>
      <c r="EE90" s="589" t="str">
        <f>'Marks Entry'!DZ92</f>
        <v>E</v>
      </c>
      <c r="EF90" s="590" t="str">
        <f>'Marks Entry'!EA92</f>
        <v>E</v>
      </c>
      <c r="EG90" s="583">
        <f>'Marks Entry'!EB92</f>
        <v>0</v>
      </c>
      <c r="EH90" s="584">
        <f>'Marks Entry'!EC92</f>
        <v>0</v>
      </c>
      <c r="EI90" s="584">
        <f>'Marks Entry'!ED92</f>
        <v>0</v>
      </c>
      <c r="EJ90" s="584">
        <f>'Marks Entry'!EE92</f>
        <v>0</v>
      </c>
      <c r="EK90" s="584">
        <f>'Marks Entry'!EF92</f>
        <v>0</v>
      </c>
      <c r="EL90" s="591">
        <f>'Marks Entry'!EG92</f>
        <v>0</v>
      </c>
      <c r="EM90" s="592" t="str">
        <f>'Marks Entry'!EJ92</f>
        <v>E</v>
      </c>
      <c r="EN90" s="583">
        <f>'Marks Entry'!EK92</f>
        <v>0</v>
      </c>
      <c r="EO90" s="584">
        <f>'Marks Entry'!EL92</f>
        <v>0</v>
      </c>
      <c r="EP90" s="584">
        <f>'Marks Entry'!EM92</f>
        <v>0</v>
      </c>
      <c r="EQ90" s="584">
        <f>'Marks Entry'!EN92</f>
        <v>0</v>
      </c>
      <c r="ER90" s="584">
        <f>'Marks Entry'!EO92</f>
        <v>0</v>
      </c>
      <c r="ES90" s="587">
        <f>'Marks Entry'!EP92</f>
        <v>0</v>
      </c>
      <c r="ET90" s="592" t="str">
        <f>'Marks Entry'!ES92</f>
        <v>E</v>
      </c>
      <c r="EU90" s="583">
        <f>'Marks Entry'!ET92</f>
        <v>0</v>
      </c>
      <c r="EV90" s="584">
        <f>'Marks Entry'!EU92</f>
        <v>0</v>
      </c>
      <c r="EW90" s="584">
        <f>'Marks Entry'!EV92</f>
        <v>0</v>
      </c>
      <c r="EX90" s="584">
        <f>'Marks Entry'!EW92</f>
        <v>0</v>
      </c>
      <c r="EY90" s="584">
        <f>'Marks Entry'!EX92</f>
        <v>0</v>
      </c>
      <c r="EZ90" s="587">
        <f>'Marks Entry'!EY92</f>
        <v>0</v>
      </c>
      <c r="FA90" s="592" t="str">
        <f>'Marks Entry'!FB92</f>
        <v>E</v>
      </c>
      <c r="FB90" s="222">
        <f>'Marks Entry'!FC92</f>
        <v>0</v>
      </c>
      <c r="FC90" s="223">
        <f>'Marks Entry'!FD92</f>
        <v>0</v>
      </c>
      <c r="FD90" s="226" t="str">
        <f>'Marks Entry'!FE92</f>
        <v/>
      </c>
      <c r="FE90" s="222">
        <f>'Marks Entry'!FF92</f>
        <v>1200</v>
      </c>
      <c r="FF90" s="223">
        <f>'Marks Entry'!FG92</f>
        <v>0</v>
      </c>
      <c r="FG90" s="223">
        <f>'Marks Entry'!FH92</f>
        <v>0</v>
      </c>
      <c r="FH90" s="223" t="str">
        <f>IF(OR('Marks Entry'!FI92="First",'Marks Entry'!FI92="Second",'Marks Entry'!FI92="Third"),'Marks Entry'!FI92,"")</f>
        <v/>
      </c>
      <c r="FI90" s="223" t="str">
        <f>'Marks Entry'!FJ92</f>
        <v/>
      </c>
      <c r="FJ90" s="540" t="str">
        <f>'Marks Entry'!FK92</f>
        <v>PROMOTED</v>
      </c>
      <c r="FK90" s="113" t="str">
        <f>'Marks Entry'!FL92</f>
        <v/>
      </c>
      <c r="FL90" s="115" t="str">
        <f>'Marks Entry'!FM92</f>
        <v/>
      </c>
      <c r="FM90" s="116" t="str">
        <f>'Marks Entry'!FO92</f>
        <v>E</v>
      </c>
      <c r="FN90" s="1426"/>
      <c r="FO90" s="563">
        <f t="shared" si="34"/>
        <v>0</v>
      </c>
      <c r="FP90" s="673">
        <f t="shared" si="35"/>
        <v>0</v>
      </c>
      <c r="FQ90" s="673">
        <f t="shared" si="36"/>
        <v>0</v>
      </c>
      <c r="FR90" s="668"/>
      <c r="FS90" s="570">
        <f t="shared" si="37"/>
        <v>0</v>
      </c>
      <c r="FT90" s="681">
        <f t="shared" si="38"/>
        <v>0</v>
      </c>
      <c r="FU90" s="681">
        <f t="shared" si="39"/>
        <v>0</v>
      </c>
      <c r="FV90" s="682"/>
      <c r="FW90" s="563">
        <f t="shared" si="40"/>
        <v>0</v>
      </c>
      <c r="FX90" s="673">
        <f t="shared" si="41"/>
        <v>0</v>
      </c>
      <c r="FY90" s="673">
        <f t="shared" si="42"/>
        <v>0</v>
      </c>
      <c r="FZ90" s="668"/>
      <c r="GA90" s="570">
        <f t="shared" si="43"/>
        <v>0</v>
      </c>
      <c r="GB90" s="681">
        <f t="shared" si="44"/>
        <v>0</v>
      </c>
      <c r="GC90" s="681">
        <f t="shared" si="45"/>
        <v>0</v>
      </c>
      <c r="GD90" s="682"/>
      <c r="GE90" s="563">
        <f t="shared" si="46"/>
        <v>0</v>
      </c>
      <c r="GF90" s="673">
        <f t="shared" si="47"/>
        <v>0</v>
      </c>
      <c r="GG90" s="673">
        <f t="shared" si="48"/>
        <v>0</v>
      </c>
      <c r="GH90" s="668"/>
      <c r="GI90" s="570">
        <f t="shared" si="49"/>
        <v>0</v>
      </c>
      <c r="GJ90" s="681">
        <f t="shared" si="50"/>
        <v>0</v>
      </c>
      <c r="GK90" s="681">
        <f t="shared" si="51"/>
        <v>0</v>
      </c>
      <c r="GL90" s="682"/>
      <c r="GM90" s="563">
        <f t="shared" si="52"/>
        <v>0</v>
      </c>
      <c r="GN90" s="564" t="str">
        <f t="shared" si="52"/>
        <v>E</v>
      </c>
      <c r="GO90" s="570">
        <f t="shared" si="53"/>
        <v>0</v>
      </c>
      <c r="GP90" s="571" t="str">
        <f t="shared" si="53"/>
        <v>E</v>
      </c>
      <c r="GQ90" s="563">
        <f t="shared" si="54"/>
        <v>0</v>
      </c>
      <c r="GR90" s="572" t="str">
        <f t="shared" si="54"/>
        <v>E</v>
      </c>
      <c r="GS90" s="1426"/>
    </row>
    <row r="91" spans="1:201" s="117" customFormat="1" ht="17.25" customHeight="1">
      <c r="A91" s="1427"/>
      <c r="B91" s="112">
        <f t="shared" si="55"/>
        <v>85</v>
      </c>
      <c r="C91" s="113">
        <f>'Marks Entry'!D93</f>
        <v>0</v>
      </c>
      <c r="D91" s="113">
        <f>'Marks Entry'!E93</f>
        <v>0</v>
      </c>
      <c r="E91" s="113">
        <f>'Marks Entry'!F93</f>
        <v>0</v>
      </c>
      <c r="F91" s="113">
        <f>'Marks Entry'!G93</f>
        <v>985</v>
      </c>
      <c r="G91" s="113">
        <f>'Marks Entry'!H93</f>
        <v>0</v>
      </c>
      <c r="H91" s="113">
        <f>'Marks Entry'!I93</f>
        <v>0</v>
      </c>
      <c r="I91" s="113">
        <f>'Marks Entry'!J93</f>
        <v>0</v>
      </c>
      <c r="J91" s="114">
        <f>'Marks Entry'!K93</f>
        <v>0</v>
      </c>
      <c r="K91" s="583">
        <f>'Marks Entry'!L93</f>
        <v>0</v>
      </c>
      <c r="L91" s="584">
        <f>'Marks Entry'!M93</f>
        <v>0</v>
      </c>
      <c r="M91" s="585">
        <f>'Marks Entry'!N93</f>
        <v>0</v>
      </c>
      <c r="N91" s="584">
        <f>'Marks Entry'!O93</f>
        <v>0</v>
      </c>
      <c r="O91" s="584">
        <f>'Marks Entry'!P93</f>
        <v>0</v>
      </c>
      <c r="P91" s="586">
        <f>'Marks Entry'!Q93</f>
        <v>0</v>
      </c>
      <c r="Q91" s="584">
        <f>'Marks Entry'!R93</f>
        <v>0</v>
      </c>
      <c r="R91" s="584">
        <f>'Marks Entry'!S93</f>
        <v>0</v>
      </c>
      <c r="S91" s="586">
        <f>'Marks Entry'!T93</f>
        <v>0</v>
      </c>
      <c r="T91" s="587">
        <f>'Marks Entry'!U93</f>
        <v>0</v>
      </c>
      <c r="U91" s="584">
        <f>'Marks Entry'!V93</f>
        <v>0</v>
      </c>
      <c r="V91" s="584">
        <f>'Marks Entry'!W93</f>
        <v>0</v>
      </c>
      <c r="W91" s="587">
        <f>'Marks Entry'!X93</f>
        <v>0</v>
      </c>
      <c r="X91" s="588">
        <f t="shared" si="28"/>
        <v>0</v>
      </c>
      <c r="Y91" s="584">
        <f>'Marks Entry'!Y93</f>
        <v>0</v>
      </c>
      <c r="Z91" s="584">
        <f>'Marks Entry'!Z93</f>
        <v>0</v>
      </c>
      <c r="AA91" s="587">
        <f>'Marks Entry'!AA93</f>
        <v>0</v>
      </c>
      <c r="AB91" s="593">
        <f>'Marks Entry'!AB93</f>
        <v>0</v>
      </c>
      <c r="AC91" s="589">
        <f>'Marks Entry'!AC93</f>
        <v>0</v>
      </c>
      <c r="AD91" s="589" t="str">
        <f>'Marks Entry'!AD93</f>
        <v>E</v>
      </c>
      <c r="AE91" s="590" t="str">
        <f>'Marks Entry'!AE93</f>
        <v>E</v>
      </c>
      <c r="AF91" s="583">
        <f>'Marks Entry'!AF93</f>
        <v>0</v>
      </c>
      <c r="AG91" s="584">
        <f>'Marks Entry'!AG93</f>
        <v>0</v>
      </c>
      <c r="AH91" s="585">
        <f>'Marks Entry'!AH93</f>
        <v>0</v>
      </c>
      <c r="AI91" s="584">
        <f>'Marks Entry'!AI93</f>
        <v>0</v>
      </c>
      <c r="AJ91" s="584">
        <f>'Marks Entry'!AJ93</f>
        <v>0</v>
      </c>
      <c r="AK91" s="586">
        <f>'Marks Entry'!AK93</f>
        <v>0</v>
      </c>
      <c r="AL91" s="584">
        <f>'Marks Entry'!AL93</f>
        <v>0</v>
      </c>
      <c r="AM91" s="584">
        <f>'Marks Entry'!AM93</f>
        <v>0</v>
      </c>
      <c r="AN91" s="586">
        <f>'Marks Entry'!AN93</f>
        <v>0</v>
      </c>
      <c r="AO91" s="587">
        <f>'Marks Entry'!AO93</f>
        <v>0</v>
      </c>
      <c r="AP91" s="584">
        <f>'Marks Entry'!AP93</f>
        <v>0</v>
      </c>
      <c r="AQ91" s="584">
        <f>'Marks Entry'!AQ93</f>
        <v>0</v>
      </c>
      <c r="AR91" s="587">
        <f>'Marks Entry'!AR93</f>
        <v>0</v>
      </c>
      <c r="AS91" s="588">
        <f t="shared" si="29"/>
        <v>0</v>
      </c>
      <c r="AT91" s="584">
        <f>'Marks Entry'!AS93</f>
        <v>0</v>
      </c>
      <c r="AU91" s="584">
        <f>'Marks Entry'!AT93</f>
        <v>0</v>
      </c>
      <c r="AV91" s="587">
        <f>'Marks Entry'!AU93</f>
        <v>0</v>
      </c>
      <c r="AW91" s="593">
        <f>'Marks Entry'!AV93</f>
        <v>0</v>
      </c>
      <c r="AX91" s="589">
        <f>'Marks Entry'!AW93</f>
        <v>0</v>
      </c>
      <c r="AY91" s="589" t="str">
        <f>'Marks Entry'!AX93</f>
        <v>E</v>
      </c>
      <c r="AZ91" s="590" t="str">
        <f>'Marks Entry'!AY93</f>
        <v>E</v>
      </c>
      <c r="BA91" s="583">
        <f>'Marks Entry'!AZ93</f>
        <v>0</v>
      </c>
      <c r="BB91" s="584">
        <f>'Marks Entry'!BA93</f>
        <v>0</v>
      </c>
      <c r="BC91" s="585">
        <f>'Marks Entry'!BB93</f>
        <v>0</v>
      </c>
      <c r="BD91" s="584">
        <f>'Marks Entry'!BC93</f>
        <v>0</v>
      </c>
      <c r="BE91" s="584">
        <f>'Marks Entry'!BD93</f>
        <v>0</v>
      </c>
      <c r="BF91" s="586">
        <f>'Marks Entry'!BE93</f>
        <v>0</v>
      </c>
      <c r="BG91" s="584">
        <f>'Marks Entry'!BF93</f>
        <v>0</v>
      </c>
      <c r="BH91" s="584">
        <f>'Marks Entry'!BG93</f>
        <v>0</v>
      </c>
      <c r="BI91" s="586">
        <f>'Marks Entry'!BH93</f>
        <v>0</v>
      </c>
      <c r="BJ91" s="587">
        <f>'Marks Entry'!BI93</f>
        <v>0</v>
      </c>
      <c r="BK91" s="584">
        <f>'Marks Entry'!BJ93</f>
        <v>0</v>
      </c>
      <c r="BL91" s="584">
        <f>'Marks Entry'!BK93</f>
        <v>0</v>
      </c>
      <c r="BM91" s="587">
        <f>'Marks Entry'!BL93</f>
        <v>0</v>
      </c>
      <c r="BN91" s="588">
        <f t="shared" si="30"/>
        <v>0</v>
      </c>
      <c r="BO91" s="584">
        <f>'Marks Entry'!BM93</f>
        <v>0</v>
      </c>
      <c r="BP91" s="584">
        <f>'Marks Entry'!BN93</f>
        <v>0</v>
      </c>
      <c r="BQ91" s="587">
        <f>'Marks Entry'!BO93</f>
        <v>0</v>
      </c>
      <c r="BR91" s="593">
        <f>'Marks Entry'!BP93</f>
        <v>0</v>
      </c>
      <c r="BS91" s="589">
        <f>'Marks Entry'!BQ93</f>
        <v>0</v>
      </c>
      <c r="BT91" s="589" t="str">
        <f>'Marks Entry'!BR93</f>
        <v>E</v>
      </c>
      <c r="BU91" s="590" t="str">
        <f>'Marks Entry'!BS93</f>
        <v>E</v>
      </c>
      <c r="BV91" s="583">
        <f>'Marks Entry'!BT93</f>
        <v>0</v>
      </c>
      <c r="BW91" s="584">
        <f>'Marks Entry'!BU93</f>
        <v>0</v>
      </c>
      <c r="BX91" s="585">
        <f>'Marks Entry'!BV93</f>
        <v>0</v>
      </c>
      <c r="BY91" s="584">
        <f>'Marks Entry'!BW93</f>
        <v>0</v>
      </c>
      <c r="BZ91" s="584">
        <f>'Marks Entry'!BX93</f>
        <v>0</v>
      </c>
      <c r="CA91" s="586">
        <f>'Marks Entry'!BY93</f>
        <v>0</v>
      </c>
      <c r="CB91" s="584">
        <f>'Marks Entry'!BZ93</f>
        <v>0</v>
      </c>
      <c r="CC91" s="584">
        <f>'Marks Entry'!CA93</f>
        <v>0</v>
      </c>
      <c r="CD91" s="586">
        <f>'Marks Entry'!CB93</f>
        <v>0</v>
      </c>
      <c r="CE91" s="587">
        <f>'Marks Entry'!CC93</f>
        <v>0</v>
      </c>
      <c r="CF91" s="584">
        <f>'Marks Entry'!CD93</f>
        <v>0</v>
      </c>
      <c r="CG91" s="584">
        <f>'Marks Entry'!CE93</f>
        <v>0</v>
      </c>
      <c r="CH91" s="587">
        <f>'Marks Entry'!CF93</f>
        <v>0</v>
      </c>
      <c r="CI91" s="588">
        <f t="shared" si="31"/>
        <v>0</v>
      </c>
      <c r="CJ91" s="584">
        <f>'Marks Entry'!CG93</f>
        <v>0</v>
      </c>
      <c r="CK91" s="584">
        <f>'Marks Entry'!CH93</f>
        <v>0</v>
      </c>
      <c r="CL91" s="587">
        <f>'Marks Entry'!CI93</f>
        <v>0</v>
      </c>
      <c r="CM91" s="593">
        <f>'Marks Entry'!CJ93</f>
        <v>0</v>
      </c>
      <c r="CN91" s="589">
        <f>'Marks Entry'!CK93</f>
        <v>0</v>
      </c>
      <c r="CO91" s="589" t="str">
        <f>'Marks Entry'!CL93</f>
        <v>E</v>
      </c>
      <c r="CP91" s="590" t="str">
        <f>'Marks Entry'!CM93</f>
        <v>E</v>
      </c>
      <c r="CQ91" s="583">
        <f>'Marks Entry'!CN93</f>
        <v>0</v>
      </c>
      <c r="CR91" s="584">
        <f>'Marks Entry'!CO93</f>
        <v>0</v>
      </c>
      <c r="CS91" s="585">
        <f>'Marks Entry'!CP93</f>
        <v>0</v>
      </c>
      <c r="CT91" s="584">
        <f>'Marks Entry'!CQ93</f>
        <v>0</v>
      </c>
      <c r="CU91" s="584">
        <f>'Marks Entry'!CR93</f>
        <v>0</v>
      </c>
      <c r="CV91" s="586">
        <f>'Marks Entry'!CS93</f>
        <v>0</v>
      </c>
      <c r="CW91" s="584">
        <f>'Marks Entry'!CT93</f>
        <v>0</v>
      </c>
      <c r="CX91" s="584">
        <f>'Marks Entry'!CU93</f>
        <v>0</v>
      </c>
      <c r="CY91" s="586">
        <f>'Marks Entry'!CV93</f>
        <v>0</v>
      </c>
      <c r="CZ91" s="587">
        <f>'Marks Entry'!CW93</f>
        <v>0</v>
      </c>
      <c r="DA91" s="584">
        <f>'Marks Entry'!CX93</f>
        <v>0</v>
      </c>
      <c r="DB91" s="584">
        <f>'Marks Entry'!CY93</f>
        <v>0</v>
      </c>
      <c r="DC91" s="587">
        <f>'Marks Entry'!CZ93</f>
        <v>0</v>
      </c>
      <c r="DD91" s="588">
        <f t="shared" si="32"/>
        <v>0</v>
      </c>
      <c r="DE91" s="584">
        <f>'Marks Entry'!DA93</f>
        <v>0</v>
      </c>
      <c r="DF91" s="584">
        <f>'Marks Entry'!DB93</f>
        <v>0</v>
      </c>
      <c r="DG91" s="587">
        <f>'Marks Entry'!DC93</f>
        <v>0</v>
      </c>
      <c r="DH91" s="593">
        <f>'Marks Entry'!DD93</f>
        <v>0</v>
      </c>
      <c r="DI91" s="589">
        <f>'Marks Entry'!DE93</f>
        <v>0</v>
      </c>
      <c r="DJ91" s="589" t="str">
        <f>'Marks Entry'!DF93</f>
        <v>E</v>
      </c>
      <c r="DK91" s="590" t="str">
        <f>'Marks Entry'!DG93</f>
        <v>E</v>
      </c>
      <c r="DL91" s="583">
        <f>'Marks Entry'!DH93</f>
        <v>0</v>
      </c>
      <c r="DM91" s="584">
        <f>'Marks Entry'!DI93</f>
        <v>0</v>
      </c>
      <c r="DN91" s="585">
        <f>'Marks Entry'!DJ93</f>
        <v>0</v>
      </c>
      <c r="DO91" s="584">
        <f>'Marks Entry'!DK93</f>
        <v>0</v>
      </c>
      <c r="DP91" s="584">
        <f>'Marks Entry'!DL93</f>
        <v>0</v>
      </c>
      <c r="DQ91" s="586">
        <f>'Marks Entry'!DM93</f>
        <v>0</v>
      </c>
      <c r="DR91" s="584">
        <f>'Marks Entry'!DN93</f>
        <v>0</v>
      </c>
      <c r="DS91" s="584">
        <f>'Marks Entry'!DO93</f>
        <v>0</v>
      </c>
      <c r="DT91" s="586">
        <f>'Marks Entry'!DP93</f>
        <v>0</v>
      </c>
      <c r="DU91" s="587">
        <f>'Marks Entry'!DQ93</f>
        <v>0</v>
      </c>
      <c r="DV91" s="584">
        <f>'Marks Entry'!DR93</f>
        <v>0</v>
      </c>
      <c r="DW91" s="584">
        <f>'Marks Entry'!DS93</f>
        <v>0</v>
      </c>
      <c r="DX91" s="587">
        <f>'Marks Entry'!DT93</f>
        <v>0</v>
      </c>
      <c r="DY91" s="588">
        <f t="shared" si="33"/>
        <v>0</v>
      </c>
      <c r="DZ91" s="584">
        <f>'Marks Entry'!DU93</f>
        <v>0</v>
      </c>
      <c r="EA91" s="584">
        <f>'Marks Entry'!DV93</f>
        <v>0</v>
      </c>
      <c r="EB91" s="587">
        <f>'Marks Entry'!DW93</f>
        <v>0</v>
      </c>
      <c r="EC91" s="593">
        <f>'Marks Entry'!DX93</f>
        <v>0</v>
      </c>
      <c r="ED91" s="589">
        <f>'Marks Entry'!DY93</f>
        <v>0</v>
      </c>
      <c r="EE91" s="589" t="str">
        <f>'Marks Entry'!DZ93</f>
        <v>E</v>
      </c>
      <c r="EF91" s="590" t="str">
        <f>'Marks Entry'!EA93</f>
        <v>E</v>
      </c>
      <c r="EG91" s="583">
        <f>'Marks Entry'!EB93</f>
        <v>0</v>
      </c>
      <c r="EH91" s="584">
        <f>'Marks Entry'!EC93</f>
        <v>0</v>
      </c>
      <c r="EI91" s="584">
        <f>'Marks Entry'!ED93</f>
        <v>0</v>
      </c>
      <c r="EJ91" s="584">
        <f>'Marks Entry'!EE93</f>
        <v>0</v>
      </c>
      <c r="EK91" s="584">
        <f>'Marks Entry'!EF93</f>
        <v>0</v>
      </c>
      <c r="EL91" s="591">
        <f>'Marks Entry'!EG93</f>
        <v>0</v>
      </c>
      <c r="EM91" s="592" t="str">
        <f>'Marks Entry'!EJ93</f>
        <v>E</v>
      </c>
      <c r="EN91" s="583">
        <f>'Marks Entry'!EK93</f>
        <v>0</v>
      </c>
      <c r="EO91" s="584">
        <f>'Marks Entry'!EL93</f>
        <v>0</v>
      </c>
      <c r="EP91" s="584">
        <f>'Marks Entry'!EM93</f>
        <v>0</v>
      </c>
      <c r="EQ91" s="584">
        <f>'Marks Entry'!EN93</f>
        <v>0</v>
      </c>
      <c r="ER91" s="584">
        <f>'Marks Entry'!EO93</f>
        <v>0</v>
      </c>
      <c r="ES91" s="587">
        <f>'Marks Entry'!EP93</f>
        <v>0</v>
      </c>
      <c r="ET91" s="592" t="str">
        <f>'Marks Entry'!ES93</f>
        <v>E</v>
      </c>
      <c r="EU91" s="583">
        <f>'Marks Entry'!ET93</f>
        <v>0</v>
      </c>
      <c r="EV91" s="584">
        <f>'Marks Entry'!EU93</f>
        <v>0</v>
      </c>
      <c r="EW91" s="584">
        <f>'Marks Entry'!EV93</f>
        <v>0</v>
      </c>
      <c r="EX91" s="584">
        <f>'Marks Entry'!EW93</f>
        <v>0</v>
      </c>
      <c r="EY91" s="584">
        <f>'Marks Entry'!EX93</f>
        <v>0</v>
      </c>
      <c r="EZ91" s="587">
        <f>'Marks Entry'!EY93</f>
        <v>0</v>
      </c>
      <c r="FA91" s="592" t="str">
        <f>'Marks Entry'!FB93</f>
        <v>E</v>
      </c>
      <c r="FB91" s="222">
        <f>'Marks Entry'!FC93</f>
        <v>0</v>
      </c>
      <c r="FC91" s="223">
        <f>'Marks Entry'!FD93</f>
        <v>0</v>
      </c>
      <c r="FD91" s="226" t="str">
        <f>'Marks Entry'!FE93</f>
        <v/>
      </c>
      <c r="FE91" s="222">
        <f>'Marks Entry'!FF93</f>
        <v>1200</v>
      </c>
      <c r="FF91" s="223">
        <f>'Marks Entry'!FG93</f>
        <v>0</v>
      </c>
      <c r="FG91" s="223">
        <f>'Marks Entry'!FH93</f>
        <v>0</v>
      </c>
      <c r="FH91" s="223" t="str">
        <f>IF(OR('Marks Entry'!FI93="First",'Marks Entry'!FI93="Second",'Marks Entry'!FI93="Third"),'Marks Entry'!FI93,"")</f>
        <v/>
      </c>
      <c r="FI91" s="223" t="str">
        <f>'Marks Entry'!FJ93</f>
        <v/>
      </c>
      <c r="FJ91" s="540" t="str">
        <f>'Marks Entry'!FK93</f>
        <v>PROMOTED</v>
      </c>
      <c r="FK91" s="113" t="str">
        <f>'Marks Entry'!FL93</f>
        <v/>
      </c>
      <c r="FL91" s="115" t="str">
        <f>'Marks Entry'!FM93</f>
        <v/>
      </c>
      <c r="FM91" s="116" t="str">
        <f>'Marks Entry'!FO93</f>
        <v>E</v>
      </c>
      <c r="FN91" s="1426"/>
      <c r="FO91" s="563">
        <f t="shared" si="34"/>
        <v>0</v>
      </c>
      <c r="FP91" s="673">
        <f t="shared" si="35"/>
        <v>0</v>
      </c>
      <c r="FQ91" s="673">
        <f t="shared" si="36"/>
        <v>0</v>
      </c>
      <c r="FR91" s="668"/>
      <c r="FS91" s="570">
        <f t="shared" si="37"/>
        <v>0</v>
      </c>
      <c r="FT91" s="681">
        <f t="shared" si="38"/>
        <v>0</v>
      </c>
      <c r="FU91" s="681">
        <f t="shared" si="39"/>
        <v>0</v>
      </c>
      <c r="FV91" s="682"/>
      <c r="FW91" s="563">
        <f t="shared" si="40"/>
        <v>0</v>
      </c>
      <c r="FX91" s="673">
        <f t="shared" si="41"/>
        <v>0</v>
      </c>
      <c r="FY91" s="673">
        <f t="shared" si="42"/>
        <v>0</v>
      </c>
      <c r="FZ91" s="668"/>
      <c r="GA91" s="570">
        <f t="shared" si="43"/>
        <v>0</v>
      </c>
      <c r="GB91" s="681">
        <f t="shared" si="44"/>
        <v>0</v>
      </c>
      <c r="GC91" s="681">
        <f t="shared" si="45"/>
        <v>0</v>
      </c>
      <c r="GD91" s="682"/>
      <c r="GE91" s="563">
        <f t="shared" si="46"/>
        <v>0</v>
      </c>
      <c r="GF91" s="673">
        <f t="shared" si="47"/>
        <v>0</v>
      </c>
      <c r="GG91" s="673">
        <f t="shared" si="48"/>
        <v>0</v>
      </c>
      <c r="GH91" s="668"/>
      <c r="GI91" s="570">
        <f t="shared" si="49"/>
        <v>0</v>
      </c>
      <c r="GJ91" s="681">
        <f t="shared" si="50"/>
        <v>0</v>
      </c>
      <c r="GK91" s="681">
        <f t="shared" si="51"/>
        <v>0</v>
      </c>
      <c r="GL91" s="682"/>
      <c r="GM91" s="563">
        <f t="shared" si="52"/>
        <v>0</v>
      </c>
      <c r="GN91" s="564" t="str">
        <f t="shared" si="52"/>
        <v>E</v>
      </c>
      <c r="GO91" s="570">
        <f t="shared" si="53"/>
        <v>0</v>
      </c>
      <c r="GP91" s="571" t="str">
        <f t="shared" si="53"/>
        <v>E</v>
      </c>
      <c r="GQ91" s="563">
        <f t="shared" si="54"/>
        <v>0</v>
      </c>
      <c r="GR91" s="572" t="str">
        <f t="shared" si="54"/>
        <v>E</v>
      </c>
      <c r="GS91" s="1426"/>
    </row>
    <row r="92" spans="1:201" s="117" customFormat="1" ht="17.25" customHeight="1">
      <c r="A92" s="1427"/>
      <c r="B92" s="112">
        <f t="shared" si="55"/>
        <v>86</v>
      </c>
      <c r="C92" s="113">
        <f>'Marks Entry'!D94</f>
        <v>0</v>
      </c>
      <c r="D92" s="113">
        <f>'Marks Entry'!E94</f>
        <v>0</v>
      </c>
      <c r="E92" s="113">
        <f>'Marks Entry'!F94</f>
        <v>0</v>
      </c>
      <c r="F92" s="113">
        <f>'Marks Entry'!G94</f>
        <v>986</v>
      </c>
      <c r="G92" s="113">
        <f>'Marks Entry'!H94</f>
        <v>0</v>
      </c>
      <c r="H92" s="113">
        <f>'Marks Entry'!I94</f>
        <v>0</v>
      </c>
      <c r="I92" s="113">
        <f>'Marks Entry'!J94</f>
        <v>0</v>
      </c>
      <c r="J92" s="114">
        <f>'Marks Entry'!K94</f>
        <v>0</v>
      </c>
      <c r="K92" s="583">
        <f>'Marks Entry'!L94</f>
        <v>0</v>
      </c>
      <c r="L92" s="584">
        <f>'Marks Entry'!M94</f>
        <v>0</v>
      </c>
      <c r="M92" s="585">
        <f>'Marks Entry'!N94</f>
        <v>0</v>
      </c>
      <c r="N92" s="584">
        <f>'Marks Entry'!O94</f>
        <v>0</v>
      </c>
      <c r="O92" s="584">
        <f>'Marks Entry'!P94</f>
        <v>0</v>
      </c>
      <c r="P92" s="586">
        <f>'Marks Entry'!Q94</f>
        <v>0</v>
      </c>
      <c r="Q92" s="584">
        <f>'Marks Entry'!R94</f>
        <v>0</v>
      </c>
      <c r="R92" s="584">
        <f>'Marks Entry'!S94</f>
        <v>0</v>
      </c>
      <c r="S92" s="586">
        <f>'Marks Entry'!T94</f>
        <v>0</v>
      </c>
      <c r="T92" s="587">
        <f>'Marks Entry'!U94</f>
        <v>0</v>
      </c>
      <c r="U92" s="584">
        <f>'Marks Entry'!V94</f>
        <v>0</v>
      </c>
      <c r="V92" s="584">
        <f>'Marks Entry'!W94</f>
        <v>0</v>
      </c>
      <c r="W92" s="587">
        <f>'Marks Entry'!X94</f>
        <v>0</v>
      </c>
      <c r="X92" s="588">
        <f t="shared" si="28"/>
        <v>0</v>
      </c>
      <c r="Y92" s="584">
        <f>'Marks Entry'!Y94</f>
        <v>0</v>
      </c>
      <c r="Z92" s="584">
        <f>'Marks Entry'!Z94</f>
        <v>0</v>
      </c>
      <c r="AA92" s="587">
        <f>'Marks Entry'!AA94</f>
        <v>0</v>
      </c>
      <c r="AB92" s="593">
        <f>'Marks Entry'!AB94</f>
        <v>0</v>
      </c>
      <c r="AC92" s="589">
        <f>'Marks Entry'!AC94</f>
        <v>0</v>
      </c>
      <c r="AD92" s="589" t="str">
        <f>'Marks Entry'!AD94</f>
        <v>E</v>
      </c>
      <c r="AE92" s="590" t="str">
        <f>'Marks Entry'!AE94</f>
        <v>E</v>
      </c>
      <c r="AF92" s="583">
        <f>'Marks Entry'!AF94</f>
        <v>0</v>
      </c>
      <c r="AG92" s="584">
        <f>'Marks Entry'!AG94</f>
        <v>0</v>
      </c>
      <c r="AH92" s="585">
        <f>'Marks Entry'!AH94</f>
        <v>0</v>
      </c>
      <c r="AI92" s="584">
        <f>'Marks Entry'!AI94</f>
        <v>0</v>
      </c>
      <c r="AJ92" s="584">
        <f>'Marks Entry'!AJ94</f>
        <v>0</v>
      </c>
      <c r="AK92" s="586">
        <f>'Marks Entry'!AK94</f>
        <v>0</v>
      </c>
      <c r="AL92" s="584">
        <f>'Marks Entry'!AL94</f>
        <v>0</v>
      </c>
      <c r="AM92" s="584">
        <f>'Marks Entry'!AM94</f>
        <v>0</v>
      </c>
      <c r="AN92" s="586">
        <f>'Marks Entry'!AN94</f>
        <v>0</v>
      </c>
      <c r="AO92" s="587">
        <f>'Marks Entry'!AO94</f>
        <v>0</v>
      </c>
      <c r="AP92" s="584">
        <f>'Marks Entry'!AP94</f>
        <v>0</v>
      </c>
      <c r="AQ92" s="584">
        <f>'Marks Entry'!AQ94</f>
        <v>0</v>
      </c>
      <c r="AR92" s="587">
        <f>'Marks Entry'!AR94</f>
        <v>0</v>
      </c>
      <c r="AS92" s="588">
        <f t="shared" si="29"/>
        <v>0</v>
      </c>
      <c r="AT92" s="584">
        <f>'Marks Entry'!AS94</f>
        <v>0</v>
      </c>
      <c r="AU92" s="584">
        <f>'Marks Entry'!AT94</f>
        <v>0</v>
      </c>
      <c r="AV92" s="587">
        <f>'Marks Entry'!AU94</f>
        <v>0</v>
      </c>
      <c r="AW92" s="593">
        <f>'Marks Entry'!AV94</f>
        <v>0</v>
      </c>
      <c r="AX92" s="589">
        <f>'Marks Entry'!AW94</f>
        <v>0</v>
      </c>
      <c r="AY92" s="589" t="str">
        <f>'Marks Entry'!AX94</f>
        <v>E</v>
      </c>
      <c r="AZ92" s="590" t="str">
        <f>'Marks Entry'!AY94</f>
        <v>E</v>
      </c>
      <c r="BA92" s="583">
        <f>'Marks Entry'!AZ94</f>
        <v>0</v>
      </c>
      <c r="BB92" s="584">
        <f>'Marks Entry'!BA94</f>
        <v>0</v>
      </c>
      <c r="BC92" s="585">
        <f>'Marks Entry'!BB94</f>
        <v>0</v>
      </c>
      <c r="BD92" s="584">
        <f>'Marks Entry'!BC94</f>
        <v>0</v>
      </c>
      <c r="BE92" s="584">
        <f>'Marks Entry'!BD94</f>
        <v>0</v>
      </c>
      <c r="BF92" s="586">
        <f>'Marks Entry'!BE94</f>
        <v>0</v>
      </c>
      <c r="BG92" s="584">
        <f>'Marks Entry'!BF94</f>
        <v>0</v>
      </c>
      <c r="BH92" s="584">
        <f>'Marks Entry'!BG94</f>
        <v>0</v>
      </c>
      <c r="BI92" s="586">
        <f>'Marks Entry'!BH94</f>
        <v>0</v>
      </c>
      <c r="BJ92" s="587">
        <f>'Marks Entry'!BI94</f>
        <v>0</v>
      </c>
      <c r="BK92" s="584">
        <f>'Marks Entry'!BJ94</f>
        <v>0</v>
      </c>
      <c r="BL92" s="584">
        <f>'Marks Entry'!BK94</f>
        <v>0</v>
      </c>
      <c r="BM92" s="587">
        <f>'Marks Entry'!BL94</f>
        <v>0</v>
      </c>
      <c r="BN92" s="588">
        <f t="shared" si="30"/>
        <v>0</v>
      </c>
      <c r="BO92" s="584">
        <f>'Marks Entry'!BM94</f>
        <v>0</v>
      </c>
      <c r="BP92" s="584">
        <f>'Marks Entry'!BN94</f>
        <v>0</v>
      </c>
      <c r="BQ92" s="587">
        <f>'Marks Entry'!BO94</f>
        <v>0</v>
      </c>
      <c r="BR92" s="593">
        <f>'Marks Entry'!BP94</f>
        <v>0</v>
      </c>
      <c r="BS92" s="589">
        <f>'Marks Entry'!BQ94</f>
        <v>0</v>
      </c>
      <c r="BT92" s="589" t="str">
        <f>'Marks Entry'!BR94</f>
        <v>E</v>
      </c>
      <c r="BU92" s="590" t="str">
        <f>'Marks Entry'!BS94</f>
        <v>E</v>
      </c>
      <c r="BV92" s="583">
        <f>'Marks Entry'!BT94</f>
        <v>0</v>
      </c>
      <c r="BW92" s="584">
        <f>'Marks Entry'!BU94</f>
        <v>0</v>
      </c>
      <c r="BX92" s="585">
        <f>'Marks Entry'!BV94</f>
        <v>0</v>
      </c>
      <c r="BY92" s="584">
        <f>'Marks Entry'!BW94</f>
        <v>0</v>
      </c>
      <c r="BZ92" s="584">
        <f>'Marks Entry'!BX94</f>
        <v>0</v>
      </c>
      <c r="CA92" s="586">
        <f>'Marks Entry'!BY94</f>
        <v>0</v>
      </c>
      <c r="CB92" s="584">
        <f>'Marks Entry'!BZ94</f>
        <v>0</v>
      </c>
      <c r="CC92" s="584">
        <f>'Marks Entry'!CA94</f>
        <v>0</v>
      </c>
      <c r="CD92" s="586">
        <f>'Marks Entry'!CB94</f>
        <v>0</v>
      </c>
      <c r="CE92" s="587">
        <f>'Marks Entry'!CC94</f>
        <v>0</v>
      </c>
      <c r="CF92" s="584">
        <f>'Marks Entry'!CD94</f>
        <v>0</v>
      </c>
      <c r="CG92" s="584">
        <f>'Marks Entry'!CE94</f>
        <v>0</v>
      </c>
      <c r="CH92" s="587">
        <f>'Marks Entry'!CF94</f>
        <v>0</v>
      </c>
      <c r="CI92" s="588">
        <f t="shared" si="31"/>
        <v>0</v>
      </c>
      <c r="CJ92" s="584">
        <f>'Marks Entry'!CG94</f>
        <v>0</v>
      </c>
      <c r="CK92" s="584">
        <f>'Marks Entry'!CH94</f>
        <v>0</v>
      </c>
      <c r="CL92" s="587">
        <f>'Marks Entry'!CI94</f>
        <v>0</v>
      </c>
      <c r="CM92" s="593">
        <f>'Marks Entry'!CJ94</f>
        <v>0</v>
      </c>
      <c r="CN92" s="589">
        <f>'Marks Entry'!CK94</f>
        <v>0</v>
      </c>
      <c r="CO92" s="589" t="str">
        <f>'Marks Entry'!CL94</f>
        <v>E</v>
      </c>
      <c r="CP92" s="590" t="str">
        <f>'Marks Entry'!CM94</f>
        <v>E</v>
      </c>
      <c r="CQ92" s="583">
        <f>'Marks Entry'!CN94</f>
        <v>0</v>
      </c>
      <c r="CR92" s="584">
        <f>'Marks Entry'!CO94</f>
        <v>0</v>
      </c>
      <c r="CS92" s="585">
        <f>'Marks Entry'!CP94</f>
        <v>0</v>
      </c>
      <c r="CT92" s="584">
        <f>'Marks Entry'!CQ94</f>
        <v>0</v>
      </c>
      <c r="CU92" s="584">
        <f>'Marks Entry'!CR94</f>
        <v>0</v>
      </c>
      <c r="CV92" s="586">
        <f>'Marks Entry'!CS94</f>
        <v>0</v>
      </c>
      <c r="CW92" s="584">
        <f>'Marks Entry'!CT94</f>
        <v>0</v>
      </c>
      <c r="CX92" s="584">
        <f>'Marks Entry'!CU94</f>
        <v>0</v>
      </c>
      <c r="CY92" s="586">
        <f>'Marks Entry'!CV94</f>
        <v>0</v>
      </c>
      <c r="CZ92" s="587">
        <f>'Marks Entry'!CW94</f>
        <v>0</v>
      </c>
      <c r="DA92" s="584">
        <f>'Marks Entry'!CX94</f>
        <v>0</v>
      </c>
      <c r="DB92" s="584">
        <f>'Marks Entry'!CY94</f>
        <v>0</v>
      </c>
      <c r="DC92" s="587">
        <f>'Marks Entry'!CZ94</f>
        <v>0</v>
      </c>
      <c r="DD92" s="588">
        <f t="shared" si="32"/>
        <v>0</v>
      </c>
      <c r="DE92" s="584">
        <f>'Marks Entry'!DA94</f>
        <v>0</v>
      </c>
      <c r="DF92" s="584">
        <f>'Marks Entry'!DB94</f>
        <v>0</v>
      </c>
      <c r="DG92" s="587">
        <f>'Marks Entry'!DC94</f>
        <v>0</v>
      </c>
      <c r="DH92" s="593">
        <f>'Marks Entry'!DD94</f>
        <v>0</v>
      </c>
      <c r="DI92" s="589">
        <f>'Marks Entry'!DE94</f>
        <v>0</v>
      </c>
      <c r="DJ92" s="589" t="str">
        <f>'Marks Entry'!DF94</f>
        <v>E</v>
      </c>
      <c r="DK92" s="590" t="str">
        <f>'Marks Entry'!DG94</f>
        <v>E</v>
      </c>
      <c r="DL92" s="583">
        <f>'Marks Entry'!DH94</f>
        <v>0</v>
      </c>
      <c r="DM92" s="584">
        <f>'Marks Entry'!DI94</f>
        <v>0</v>
      </c>
      <c r="DN92" s="585">
        <f>'Marks Entry'!DJ94</f>
        <v>0</v>
      </c>
      <c r="DO92" s="584">
        <f>'Marks Entry'!DK94</f>
        <v>0</v>
      </c>
      <c r="DP92" s="584">
        <f>'Marks Entry'!DL94</f>
        <v>0</v>
      </c>
      <c r="DQ92" s="586">
        <f>'Marks Entry'!DM94</f>
        <v>0</v>
      </c>
      <c r="DR92" s="584">
        <f>'Marks Entry'!DN94</f>
        <v>0</v>
      </c>
      <c r="DS92" s="584">
        <f>'Marks Entry'!DO94</f>
        <v>0</v>
      </c>
      <c r="DT92" s="586">
        <f>'Marks Entry'!DP94</f>
        <v>0</v>
      </c>
      <c r="DU92" s="587">
        <f>'Marks Entry'!DQ94</f>
        <v>0</v>
      </c>
      <c r="DV92" s="584">
        <f>'Marks Entry'!DR94</f>
        <v>0</v>
      </c>
      <c r="DW92" s="584">
        <f>'Marks Entry'!DS94</f>
        <v>0</v>
      </c>
      <c r="DX92" s="587">
        <f>'Marks Entry'!DT94</f>
        <v>0</v>
      </c>
      <c r="DY92" s="588">
        <f t="shared" si="33"/>
        <v>0</v>
      </c>
      <c r="DZ92" s="584">
        <f>'Marks Entry'!DU94</f>
        <v>0</v>
      </c>
      <c r="EA92" s="584">
        <f>'Marks Entry'!DV94</f>
        <v>0</v>
      </c>
      <c r="EB92" s="587">
        <f>'Marks Entry'!DW94</f>
        <v>0</v>
      </c>
      <c r="EC92" s="593">
        <f>'Marks Entry'!DX94</f>
        <v>0</v>
      </c>
      <c r="ED92" s="589">
        <f>'Marks Entry'!DY94</f>
        <v>0</v>
      </c>
      <c r="EE92" s="589" t="str">
        <f>'Marks Entry'!DZ94</f>
        <v>E</v>
      </c>
      <c r="EF92" s="590" t="str">
        <f>'Marks Entry'!EA94</f>
        <v>E</v>
      </c>
      <c r="EG92" s="583">
        <f>'Marks Entry'!EB94</f>
        <v>0</v>
      </c>
      <c r="EH92" s="584">
        <f>'Marks Entry'!EC94</f>
        <v>0</v>
      </c>
      <c r="EI92" s="584">
        <f>'Marks Entry'!ED94</f>
        <v>0</v>
      </c>
      <c r="EJ92" s="584">
        <f>'Marks Entry'!EE94</f>
        <v>0</v>
      </c>
      <c r="EK92" s="584">
        <f>'Marks Entry'!EF94</f>
        <v>0</v>
      </c>
      <c r="EL92" s="591">
        <f>'Marks Entry'!EG94</f>
        <v>0</v>
      </c>
      <c r="EM92" s="592" t="str">
        <f>'Marks Entry'!EJ94</f>
        <v>E</v>
      </c>
      <c r="EN92" s="583">
        <f>'Marks Entry'!EK94</f>
        <v>0</v>
      </c>
      <c r="EO92" s="584">
        <f>'Marks Entry'!EL94</f>
        <v>0</v>
      </c>
      <c r="EP92" s="584">
        <f>'Marks Entry'!EM94</f>
        <v>0</v>
      </c>
      <c r="EQ92" s="584">
        <f>'Marks Entry'!EN94</f>
        <v>0</v>
      </c>
      <c r="ER92" s="584">
        <f>'Marks Entry'!EO94</f>
        <v>0</v>
      </c>
      <c r="ES92" s="587">
        <f>'Marks Entry'!EP94</f>
        <v>0</v>
      </c>
      <c r="ET92" s="592" t="str">
        <f>'Marks Entry'!ES94</f>
        <v>E</v>
      </c>
      <c r="EU92" s="583">
        <f>'Marks Entry'!ET94</f>
        <v>0</v>
      </c>
      <c r="EV92" s="584">
        <f>'Marks Entry'!EU94</f>
        <v>0</v>
      </c>
      <c r="EW92" s="584">
        <f>'Marks Entry'!EV94</f>
        <v>0</v>
      </c>
      <c r="EX92" s="584">
        <f>'Marks Entry'!EW94</f>
        <v>0</v>
      </c>
      <c r="EY92" s="584">
        <f>'Marks Entry'!EX94</f>
        <v>0</v>
      </c>
      <c r="EZ92" s="587">
        <f>'Marks Entry'!EY94</f>
        <v>0</v>
      </c>
      <c r="FA92" s="592" t="str">
        <f>'Marks Entry'!FB94</f>
        <v>E</v>
      </c>
      <c r="FB92" s="222">
        <f>'Marks Entry'!FC94</f>
        <v>0</v>
      </c>
      <c r="FC92" s="223">
        <f>'Marks Entry'!FD94</f>
        <v>0</v>
      </c>
      <c r="FD92" s="226" t="str">
        <f>'Marks Entry'!FE94</f>
        <v/>
      </c>
      <c r="FE92" s="222">
        <f>'Marks Entry'!FF94</f>
        <v>1200</v>
      </c>
      <c r="FF92" s="223">
        <f>'Marks Entry'!FG94</f>
        <v>0</v>
      </c>
      <c r="FG92" s="223">
        <f>'Marks Entry'!FH94</f>
        <v>0</v>
      </c>
      <c r="FH92" s="223" t="str">
        <f>IF(OR('Marks Entry'!FI94="First",'Marks Entry'!FI94="Second",'Marks Entry'!FI94="Third"),'Marks Entry'!FI94,"")</f>
        <v/>
      </c>
      <c r="FI92" s="223" t="str">
        <f>'Marks Entry'!FJ94</f>
        <v/>
      </c>
      <c r="FJ92" s="540" t="str">
        <f>'Marks Entry'!FK94</f>
        <v>PROMOTED</v>
      </c>
      <c r="FK92" s="113" t="str">
        <f>'Marks Entry'!FL94</f>
        <v/>
      </c>
      <c r="FL92" s="115" t="str">
        <f>'Marks Entry'!FM94</f>
        <v/>
      </c>
      <c r="FM92" s="116" t="str">
        <f>'Marks Entry'!FO94</f>
        <v>E</v>
      </c>
      <c r="FN92" s="1426"/>
      <c r="FO92" s="563">
        <f t="shared" si="34"/>
        <v>0</v>
      </c>
      <c r="FP92" s="673">
        <f t="shared" si="35"/>
        <v>0</v>
      </c>
      <c r="FQ92" s="673">
        <f t="shared" si="36"/>
        <v>0</v>
      </c>
      <c r="FR92" s="668"/>
      <c r="FS92" s="570">
        <f t="shared" si="37"/>
        <v>0</v>
      </c>
      <c r="FT92" s="681">
        <f t="shared" si="38"/>
        <v>0</v>
      </c>
      <c r="FU92" s="681">
        <f t="shared" si="39"/>
        <v>0</v>
      </c>
      <c r="FV92" s="682"/>
      <c r="FW92" s="563">
        <f t="shared" si="40"/>
        <v>0</v>
      </c>
      <c r="FX92" s="673">
        <f t="shared" si="41"/>
        <v>0</v>
      </c>
      <c r="FY92" s="673">
        <f t="shared" si="42"/>
        <v>0</v>
      </c>
      <c r="FZ92" s="668"/>
      <c r="GA92" s="570">
        <f t="shared" si="43"/>
        <v>0</v>
      </c>
      <c r="GB92" s="681">
        <f t="shared" si="44"/>
        <v>0</v>
      </c>
      <c r="GC92" s="681">
        <f t="shared" si="45"/>
        <v>0</v>
      </c>
      <c r="GD92" s="682"/>
      <c r="GE92" s="563">
        <f t="shared" si="46"/>
        <v>0</v>
      </c>
      <c r="GF92" s="673">
        <f t="shared" si="47"/>
        <v>0</v>
      </c>
      <c r="GG92" s="673">
        <f t="shared" si="48"/>
        <v>0</v>
      </c>
      <c r="GH92" s="668"/>
      <c r="GI92" s="570">
        <f t="shared" si="49"/>
        <v>0</v>
      </c>
      <c r="GJ92" s="681">
        <f t="shared" si="50"/>
        <v>0</v>
      </c>
      <c r="GK92" s="681">
        <f t="shared" si="51"/>
        <v>0</v>
      </c>
      <c r="GL92" s="682"/>
      <c r="GM92" s="563">
        <f t="shared" si="52"/>
        <v>0</v>
      </c>
      <c r="GN92" s="564" t="str">
        <f t="shared" si="52"/>
        <v>E</v>
      </c>
      <c r="GO92" s="570">
        <f t="shared" si="53"/>
        <v>0</v>
      </c>
      <c r="GP92" s="571" t="str">
        <f t="shared" si="53"/>
        <v>E</v>
      </c>
      <c r="GQ92" s="563">
        <f t="shared" si="54"/>
        <v>0</v>
      </c>
      <c r="GR92" s="572" t="str">
        <f t="shared" si="54"/>
        <v>E</v>
      </c>
      <c r="GS92" s="1426"/>
    </row>
    <row r="93" spans="1:201" s="117" customFormat="1" ht="17.25" customHeight="1">
      <c r="A93" s="1427"/>
      <c r="B93" s="112">
        <f t="shared" si="55"/>
        <v>87</v>
      </c>
      <c r="C93" s="113">
        <f>'Marks Entry'!D95</f>
        <v>0</v>
      </c>
      <c r="D93" s="113">
        <f>'Marks Entry'!E95</f>
        <v>0</v>
      </c>
      <c r="E93" s="113">
        <f>'Marks Entry'!F95</f>
        <v>0</v>
      </c>
      <c r="F93" s="113">
        <f>'Marks Entry'!G95</f>
        <v>987</v>
      </c>
      <c r="G93" s="113">
        <f>'Marks Entry'!H95</f>
        <v>0</v>
      </c>
      <c r="H93" s="113">
        <f>'Marks Entry'!I95</f>
        <v>0</v>
      </c>
      <c r="I93" s="113">
        <f>'Marks Entry'!J95</f>
        <v>0</v>
      </c>
      <c r="J93" s="114">
        <f>'Marks Entry'!K95</f>
        <v>0</v>
      </c>
      <c r="K93" s="583">
        <f>'Marks Entry'!L95</f>
        <v>0</v>
      </c>
      <c r="L93" s="584">
        <f>'Marks Entry'!M95</f>
        <v>0</v>
      </c>
      <c r="M93" s="585">
        <f>'Marks Entry'!N95</f>
        <v>0</v>
      </c>
      <c r="N93" s="584">
        <f>'Marks Entry'!O95</f>
        <v>0</v>
      </c>
      <c r="O93" s="584">
        <f>'Marks Entry'!P95</f>
        <v>0</v>
      </c>
      <c r="P93" s="586">
        <f>'Marks Entry'!Q95</f>
        <v>0</v>
      </c>
      <c r="Q93" s="584">
        <f>'Marks Entry'!R95</f>
        <v>0</v>
      </c>
      <c r="R93" s="584">
        <f>'Marks Entry'!S95</f>
        <v>0</v>
      </c>
      <c r="S93" s="586">
        <f>'Marks Entry'!T95</f>
        <v>0</v>
      </c>
      <c r="T93" s="587">
        <f>'Marks Entry'!U95</f>
        <v>0</v>
      </c>
      <c r="U93" s="584">
        <f>'Marks Entry'!V95</f>
        <v>0</v>
      </c>
      <c r="V93" s="584">
        <f>'Marks Entry'!W95</f>
        <v>0</v>
      </c>
      <c r="W93" s="587">
        <f>'Marks Entry'!X95</f>
        <v>0</v>
      </c>
      <c r="X93" s="588">
        <f t="shared" si="28"/>
        <v>0</v>
      </c>
      <c r="Y93" s="584">
        <f>'Marks Entry'!Y95</f>
        <v>0</v>
      </c>
      <c r="Z93" s="584">
        <f>'Marks Entry'!Z95</f>
        <v>0</v>
      </c>
      <c r="AA93" s="587">
        <f>'Marks Entry'!AA95</f>
        <v>0</v>
      </c>
      <c r="AB93" s="593">
        <f>'Marks Entry'!AB95</f>
        <v>0</v>
      </c>
      <c r="AC93" s="589">
        <f>'Marks Entry'!AC95</f>
        <v>0</v>
      </c>
      <c r="AD93" s="589" t="str">
        <f>'Marks Entry'!AD95</f>
        <v>E</v>
      </c>
      <c r="AE93" s="590" t="str">
        <f>'Marks Entry'!AE95</f>
        <v>E</v>
      </c>
      <c r="AF93" s="583">
        <f>'Marks Entry'!AF95</f>
        <v>0</v>
      </c>
      <c r="AG93" s="584">
        <f>'Marks Entry'!AG95</f>
        <v>0</v>
      </c>
      <c r="AH93" s="585">
        <f>'Marks Entry'!AH95</f>
        <v>0</v>
      </c>
      <c r="AI93" s="584">
        <f>'Marks Entry'!AI95</f>
        <v>0</v>
      </c>
      <c r="AJ93" s="584">
        <f>'Marks Entry'!AJ95</f>
        <v>0</v>
      </c>
      <c r="AK93" s="586">
        <f>'Marks Entry'!AK95</f>
        <v>0</v>
      </c>
      <c r="AL93" s="584">
        <f>'Marks Entry'!AL95</f>
        <v>0</v>
      </c>
      <c r="AM93" s="584">
        <f>'Marks Entry'!AM95</f>
        <v>0</v>
      </c>
      <c r="AN93" s="586">
        <f>'Marks Entry'!AN95</f>
        <v>0</v>
      </c>
      <c r="AO93" s="587">
        <f>'Marks Entry'!AO95</f>
        <v>0</v>
      </c>
      <c r="AP93" s="584">
        <f>'Marks Entry'!AP95</f>
        <v>0</v>
      </c>
      <c r="AQ93" s="584">
        <f>'Marks Entry'!AQ95</f>
        <v>0</v>
      </c>
      <c r="AR93" s="587">
        <f>'Marks Entry'!AR95</f>
        <v>0</v>
      </c>
      <c r="AS93" s="588">
        <f t="shared" si="29"/>
        <v>0</v>
      </c>
      <c r="AT93" s="584">
        <f>'Marks Entry'!AS95</f>
        <v>0</v>
      </c>
      <c r="AU93" s="584">
        <f>'Marks Entry'!AT95</f>
        <v>0</v>
      </c>
      <c r="AV93" s="587">
        <f>'Marks Entry'!AU95</f>
        <v>0</v>
      </c>
      <c r="AW93" s="593">
        <f>'Marks Entry'!AV95</f>
        <v>0</v>
      </c>
      <c r="AX93" s="589">
        <f>'Marks Entry'!AW95</f>
        <v>0</v>
      </c>
      <c r="AY93" s="589" t="str">
        <f>'Marks Entry'!AX95</f>
        <v>E</v>
      </c>
      <c r="AZ93" s="590" t="str">
        <f>'Marks Entry'!AY95</f>
        <v>E</v>
      </c>
      <c r="BA93" s="583">
        <f>'Marks Entry'!AZ95</f>
        <v>0</v>
      </c>
      <c r="BB93" s="584">
        <f>'Marks Entry'!BA95</f>
        <v>0</v>
      </c>
      <c r="BC93" s="585">
        <f>'Marks Entry'!BB95</f>
        <v>0</v>
      </c>
      <c r="BD93" s="584">
        <f>'Marks Entry'!BC95</f>
        <v>0</v>
      </c>
      <c r="BE93" s="584">
        <f>'Marks Entry'!BD95</f>
        <v>0</v>
      </c>
      <c r="BF93" s="586">
        <f>'Marks Entry'!BE95</f>
        <v>0</v>
      </c>
      <c r="BG93" s="584">
        <f>'Marks Entry'!BF95</f>
        <v>0</v>
      </c>
      <c r="BH93" s="584">
        <f>'Marks Entry'!BG95</f>
        <v>0</v>
      </c>
      <c r="BI93" s="586">
        <f>'Marks Entry'!BH95</f>
        <v>0</v>
      </c>
      <c r="BJ93" s="587">
        <f>'Marks Entry'!BI95</f>
        <v>0</v>
      </c>
      <c r="BK93" s="584">
        <f>'Marks Entry'!BJ95</f>
        <v>0</v>
      </c>
      <c r="BL93" s="584">
        <f>'Marks Entry'!BK95</f>
        <v>0</v>
      </c>
      <c r="BM93" s="587">
        <f>'Marks Entry'!BL95</f>
        <v>0</v>
      </c>
      <c r="BN93" s="588">
        <f t="shared" si="30"/>
        <v>0</v>
      </c>
      <c r="BO93" s="584">
        <f>'Marks Entry'!BM95</f>
        <v>0</v>
      </c>
      <c r="BP93" s="584">
        <f>'Marks Entry'!BN95</f>
        <v>0</v>
      </c>
      <c r="BQ93" s="587">
        <f>'Marks Entry'!BO95</f>
        <v>0</v>
      </c>
      <c r="BR93" s="593">
        <f>'Marks Entry'!BP95</f>
        <v>0</v>
      </c>
      <c r="BS93" s="589">
        <f>'Marks Entry'!BQ95</f>
        <v>0</v>
      </c>
      <c r="BT93" s="589" t="str">
        <f>'Marks Entry'!BR95</f>
        <v>E</v>
      </c>
      <c r="BU93" s="590" t="str">
        <f>'Marks Entry'!BS95</f>
        <v>E</v>
      </c>
      <c r="BV93" s="583">
        <f>'Marks Entry'!BT95</f>
        <v>0</v>
      </c>
      <c r="BW93" s="584">
        <f>'Marks Entry'!BU95</f>
        <v>0</v>
      </c>
      <c r="BX93" s="585">
        <f>'Marks Entry'!BV95</f>
        <v>0</v>
      </c>
      <c r="BY93" s="584">
        <f>'Marks Entry'!BW95</f>
        <v>0</v>
      </c>
      <c r="BZ93" s="584">
        <f>'Marks Entry'!BX95</f>
        <v>0</v>
      </c>
      <c r="CA93" s="586">
        <f>'Marks Entry'!BY95</f>
        <v>0</v>
      </c>
      <c r="CB93" s="584">
        <f>'Marks Entry'!BZ95</f>
        <v>0</v>
      </c>
      <c r="CC93" s="584">
        <f>'Marks Entry'!CA95</f>
        <v>0</v>
      </c>
      <c r="CD93" s="586">
        <f>'Marks Entry'!CB95</f>
        <v>0</v>
      </c>
      <c r="CE93" s="587">
        <f>'Marks Entry'!CC95</f>
        <v>0</v>
      </c>
      <c r="CF93" s="584">
        <f>'Marks Entry'!CD95</f>
        <v>0</v>
      </c>
      <c r="CG93" s="584">
        <f>'Marks Entry'!CE95</f>
        <v>0</v>
      </c>
      <c r="CH93" s="587">
        <f>'Marks Entry'!CF95</f>
        <v>0</v>
      </c>
      <c r="CI93" s="588">
        <f t="shared" si="31"/>
        <v>0</v>
      </c>
      <c r="CJ93" s="584">
        <f>'Marks Entry'!CG95</f>
        <v>0</v>
      </c>
      <c r="CK93" s="584">
        <f>'Marks Entry'!CH95</f>
        <v>0</v>
      </c>
      <c r="CL93" s="587">
        <f>'Marks Entry'!CI95</f>
        <v>0</v>
      </c>
      <c r="CM93" s="593">
        <f>'Marks Entry'!CJ95</f>
        <v>0</v>
      </c>
      <c r="CN93" s="589">
        <f>'Marks Entry'!CK95</f>
        <v>0</v>
      </c>
      <c r="CO93" s="589" t="str">
        <f>'Marks Entry'!CL95</f>
        <v>E</v>
      </c>
      <c r="CP93" s="590" t="str">
        <f>'Marks Entry'!CM95</f>
        <v>E</v>
      </c>
      <c r="CQ93" s="583">
        <f>'Marks Entry'!CN95</f>
        <v>0</v>
      </c>
      <c r="CR93" s="584">
        <f>'Marks Entry'!CO95</f>
        <v>0</v>
      </c>
      <c r="CS93" s="585">
        <f>'Marks Entry'!CP95</f>
        <v>0</v>
      </c>
      <c r="CT93" s="584">
        <f>'Marks Entry'!CQ95</f>
        <v>0</v>
      </c>
      <c r="CU93" s="584">
        <f>'Marks Entry'!CR95</f>
        <v>0</v>
      </c>
      <c r="CV93" s="586">
        <f>'Marks Entry'!CS95</f>
        <v>0</v>
      </c>
      <c r="CW93" s="584">
        <f>'Marks Entry'!CT95</f>
        <v>0</v>
      </c>
      <c r="CX93" s="584">
        <f>'Marks Entry'!CU95</f>
        <v>0</v>
      </c>
      <c r="CY93" s="586">
        <f>'Marks Entry'!CV95</f>
        <v>0</v>
      </c>
      <c r="CZ93" s="587">
        <f>'Marks Entry'!CW95</f>
        <v>0</v>
      </c>
      <c r="DA93" s="584">
        <f>'Marks Entry'!CX95</f>
        <v>0</v>
      </c>
      <c r="DB93" s="584">
        <f>'Marks Entry'!CY95</f>
        <v>0</v>
      </c>
      <c r="DC93" s="587">
        <f>'Marks Entry'!CZ95</f>
        <v>0</v>
      </c>
      <c r="DD93" s="588">
        <f t="shared" si="32"/>
        <v>0</v>
      </c>
      <c r="DE93" s="584">
        <f>'Marks Entry'!DA95</f>
        <v>0</v>
      </c>
      <c r="DF93" s="584">
        <f>'Marks Entry'!DB95</f>
        <v>0</v>
      </c>
      <c r="DG93" s="587">
        <f>'Marks Entry'!DC95</f>
        <v>0</v>
      </c>
      <c r="DH93" s="593">
        <f>'Marks Entry'!DD95</f>
        <v>0</v>
      </c>
      <c r="DI93" s="589">
        <f>'Marks Entry'!DE95</f>
        <v>0</v>
      </c>
      <c r="DJ93" s="589" t="str">
        <f>'Marks Entry'!DF95</f>
        <v>E</v>
      </c>
      <c r="DK93" s="590" t="str">
        <f>'Marks Entry'!DG95</f>
        <v>E</v>
      </c>
      <c r="DL93" s="583">
        <f>'Marks Entry'!DH95</f>
        <v>0</v>
      </c>
      <c r="DM93" s="584">
        <f>'Marks Entry'!DI95</f>
        <v>0</v>
      </c>
      <c r="DN93" s="585">
        <f>'Marks Entry'!DJ95</f>
        <v>0</v>
      </c>
      <c r="DO93" s="584">
        <f>'Marks Entry'!DK95</f>
        <v>0</v>
      </c>
      <c r="DP93" s="584">
        <f>'Marks Entry'!DL95</f>
        <v>0</v>
      </c>
      <c r="DQ93" s="586">
        <f>'Marks Entry'!DM95</f>
        <v>0</v>
      </c>
      <c r="DR93" s="584">
        <f>'Marks Entry'!DN95</f>
        <v>0</v>
      </c>
      <c r="DS93" s="584">
        <f>'Marks Entry'!DO95</f>
        <v>0</v>
      </c>
      <c r="DT93" s="586">
        <f>'Marks Entry'!DP95</f>
        <v>0</v>
      </c>
      <c r="DU93" s="587">
        <f>'Marks Entry'!DQ95</f>
        <v>0</v>
      </c>
      <c r="DV93" s="584">
        <f>'Marks Entry'!DR95</f>
        <v>0</v>
      </c>
      <c r="DW93" s="584">
        <f>'Marks Entry'!DS95</f>
        <v>0</v>
      </c>
      <c r="DX93" s="587">
        <f>'Marks Entry'!DT95</f>
        <v>0</v>
      </c>
      <c r="DY93" s="588">
        <f t="shared" si="33"/>
        <v>0</v>
      </c>
      <c r="DZ93" s="584">
        <f>'Marks Entry'!DU95</f>
        <v>0</v>
      </c>
      <c r="EA93" s="584">
        <f>'Marks Entry'!DV95</f>
        <v>0</v>
      </c>
      <c r="EB93" s="587">
        <f>'Marks Entry'!DW95</f>
        <v>0</v>
      </c>
      <c r="EC93" s="593">
        <f>'Marks Entry'!DX95</f>
        <v>0</v>
      </c>
      <c r="ED93" s="589">
        <f>'Marks Entry'!DY95</f>
        <v>0</v>
      </c>
      <c r="EE93" s="589" t="str">
        <f>'Marks Entry'!DZ95</f>
        <v>E</v>
      </c>
      <c r="EF93" s="590" t="str">
        <f>'Marks Entry'!EA95</f>
        <v>E</v>
      </c>
      <c r="EG93" s="583">
        <f>'Marks Entry'!EB95</f>
        <v>0</v>
      </c>
      <c r="EH93" s="584">
        <f>'Marks Entry'!EC95</f>
        <v>0</v>
      </c>
      <c r="EI93" s="584">
        <f>'Marks Entry'!ED95</f>
        <v>0</v>
      </c>
      <c r="EJ93" s="584">
        <f>'Marks Entry'!EE95</f>
        <v>0</v>
      </c>
      <c r="EK93" s="584">
        <f>'Marks Entry'!EF95</f>
        <v>0</v>
      </c>
      <c r="EL93" s="591">
        <f>'Marks Entry'!EG95</f>
        <v>0</v>
      </c>
      <c r="EM93" s="592" t="str">
        <f>'Marks Entry'!EJ95</f>
        <v>E</v>
      </c>
      <c r="EN93" s="583">
        <f>'Marks Entry'!EK95</f>
        <v>0</v>
      </c>
      <c r="EO93" s="584">
        <f>'Marks Entry'!EL95</f>
        <v>0</v>
      </c>
      <c r="EP93" s="584">
        <f>'Marks Entry'!EM95</f>
        <v>0</v>
      </c>
      <c r="EQ93" s="584">
        <f>'Marks Entry'!EN95</f>
        <v>0</v>
      </c>
      <c r="ER93" s="584">
        <f>'Marks Entry'!EO95</f>
        <v>0</v>
      </c>
      <c r="ES93" s="587">
        <f>'Marks Entry'!EP95</f>
        <v>0</v>
      </c>
      <c r="ET93" s="592" t="str">
        <f>'Marks Entry'!ES95</f>
        <v>E</v>
      </c>
      <c r="EU93" s="583">
        <f>'Marks Entry'!ET95</f>
        <v>0</v>
      </c>
      <c r="EV93" s="584">
        <f>'Marks Entry'!EU95</f>
        <v>0</v>
      </c>
      <c r="EW93" s="584">
        <f>'Marks Entry'!EV95</f>
        <v>0</v>
      </c>
      <c r="EX93" s="584">
        <f>'Marks Entry'!EW95</f>
        <v>0</v>
      </c>
      <c r="EY93" s="584">
        <f>'Marks Entry'!EX95</f>
        <v>0</v>
      </c>
      <c r="EZ93" s="587">
        <f>'Marks Entry'!EY95</f>
        <v>0</v>
      </c>
      <c r="FA93" s="592" t="str">
        <f>'Marks Entry'!FB95</f>
        <v>E</v>
      </c>
      <c r="FB93" s="222">
        <f>'Marks Entry'!FC95</f>
        <v>0</v>
      </c>
      <c r="FC93" s="223">
        <f>'Marks Entry'!FD95</f>
        <v>0</v>
      </c>
      <c r="FD93" s="226" t="str">
        <f>'Marks Entry'!FE95</f>
        <v/>
      </c>
      <c r="FE93" s="222">
        <f>'Marks Entry'!FF95</f>
        <v>1200</v>
      </c>
      <c r="FF93" s="223">
        <f>'Marks Entry'!FG95</f>
        <v>0</v>
      </c>
      <c r="FG93" s="223">
        <f>'Marks Entry'!FH95</f>
        <v>0</v>
      </c>
      <c r="FH93" s="223" t="str">
        <f>IF(OR('Marks Entry'!FI95="First",'Marks Entry'!FI95="Second",'Marks Entry'!FI95="Third"),'Marks Entry'!FI95,"")</f>
        <v/>
      </c>
      <c r="FI93" s="223" t="str">
        <f>'Marks Entry'!FJ95</f>
        <v/>
      </c>
      <c r="FJ93" s="540" t="str">
        <f>'Marks Entry'!FK95</f>
        <v>PROMOTED</v>
      </c>
      <c r="FK93" s="113" t="str">
        <f>'Marks Entry'!FL95</f>
        <v/>
      </c>
      <c r="FL93" s="115" t="str">
        <f>'Marks Entry'!FM95</f>
        <v/>
      </c>
      <c r="FM93" s="116" t="str">
        <f>'Marks Entry'!FO95</f>
        <v>E</v>
      </c>
      <c r="FN93" s="1426"/>
      <c r="FO93" s="563">
        <f t="shared" si="34"/>
        <v>0</v>
      </c>
      <c r="FP93" s="673">
        <f t="shared" si="35"/>
        <v>0</v>
      </c>
      <c r="FQ93" s="673">
        <f t="shared" si="36"/>
        <v>0</v>
      </c>
      <c r="FR93" s="668"/>
      <c r="FS93" s="570">
        <f t="shared" si="37"/>
        <v>0</v>
      </c>
      <c r="FT93" s="681">
        <f t="shared" si="38"/>
        <v>0</v>
      </c>
      <c r="FU93" s="681">
        <f t="shared" si="39"/>
        <v>0</v>
      </c>
      <c r="FV93" s="682"/>
      <c r="FW93" s="563">
        <f t="shared" si="40"/>
        <v>0</v>
      </c>
      <c r="FX93" s="673">
        <f t="shared" si="41"/>
        <v>0</v>
      </c>
      <c r="FY93" s="673">
        <f t="shared" si="42"/>
        <v>0</v>
      </c>
      <c r="FZ93" s="668"/>
      <c r="GA93" s="570">
        <f t="shared" si="43"/>
        <v>0</v>
      </c>
      <c r="GB93" s="681">
        <f t="shared" si="44"/>
        <v>0</v>
      </c>
      <c r="GC93" s="681">
        <f t="shared" si="45"/>
        <v>0</v>
      </c>
      <c r="GD93" s="682"/>
      <c r="GE93" s="563">
        <f t="shared" si="46"/>
        <v>0</v>
      </c>
      <c r="GF93" s="673">
        <f t="shared" si="47"/>
        <v>0</v>
      </c>
      <c r="GG93" s="673">
        <f t="shared" si="48"/>
        <v>0</v>
      </c>
      <c r="GH93" s="668"/>
      <c r="GI93" s="570">
        <f t="shared" si="49"/>
        <v>0</v>
      </c>
      <c r="GJ93" s="681">
        <f t="shared" si="50"/>
        <v>0</v>
      </c>
      <c r="GK93" s="681">
        <f t="shared" si="51"/>
        <v>0</v>
      </c>
      <c r="GL93" s="682"/>
      <c r="GM93" s="563">
        <f t="shared" si="52"/>
        <v>0</v>
      </c>
      <c r="GN93" s="564" t="str">
        <f t="shared" si="52"/>
        <v>E</v>
      </c>
      <c r="GO93" s="570">
        <f t="shared" si="53"/>
        <v>0</v>
      </c>
      <c r="GP93" s="571" t="str">
        <f t="shared" si="53"/>
        <v>E</v>
      </c>
      <c r="GQ93" s="563">
        <f t="shared" si="54"/>
        <v>0</v>
      </c>
      <c r="GR93" s="572" t="str">
        <f t="shared" si="54"/>
        <v>E</v>
      </c>
      <c r="GS93" s="1426"/>
    </row>
    <row r="94" spans="1:201" s="117" customFormat="1" ht="17.25" customHeight="1">
      <c r="A94" s="1427"/>
      <c r="B94" s="112">
        <f t="shared" si="55"/>
        <v>88</v>
      </c>
      <c r="C94" s="113">
        <f>'Marks Entry'!D96</f>
        <v>0</v>
      </c>
      <c r="D94" s="113">
        <f>'Marks Entry'!E96</f>
        <v>0</v>
      </c>
      <c r="E94" s="113">
        <f>'Marks Entry'!F96</f>
        <v>0</v>
      </c>
      <c r="F94" s="113">
        <f>'Marks Entry'!G96</f>
        <v>988</v>
      </c>
      <c r="G94" s="113">
        <f>'Marks Entry'!H96</f>
        <v>0</v>
      </c>
      <c r="H94" s="113">
        <f>'Marks Entry'!I96</f>
        <v>0</v>
      </c>
      <c r="I94" s="113">
        <f>'Marks Entry'!J96</f>
        <v>0</v>
      </c>
      <c r="J94" s="114">
        <f>'Marks Entry'!K96</f>
        <v>0</v>
      </c>
      <c r="K94" s="583">
        <f>'Marks Entry'!L96</f>
        <v>0</v>
      </c>
      <c r="L94" s="584">
        <f>'Marks Entry'!M96</f>
        <v>0</v>
      </c>
      <c r="M94" s="585">
        <f>'Marks Entry'!N96</f>
        <v>0</v>
      </c>
      <c r="N94" s="584">
        <f>'Marks Entry'!O96</f>
        <v>0</v>
      </c>
      <c r="O94" s="584">
        <f>'Marks Entry'!P96</f>
        <v>0</v>
      </c>
      <c r="P94" s="586">
        <f>'Marks Entry'!Q96</f>
        <v>0</v>
      </c>
      <c r="Q94" s="584">
        <f>'Marks Entry'!R96</f>
        <v>0</v>
      </c>
      <c r="R94" s="584">
        <f>'Marks Entry'!S96</f>
        <v>0</v>
      </c>
      <c r="S94" s="586">
        <f>'Marks Entry'!T96</f>
        <v>0</v>
      </c>
      <c r="T94" s="587">
        <f>'Marks Entry'!U96</f>
        <v>0</v>
      </c>
      <c r="U94" s="584">
        <f>'Marks Entry'!V96</f>
        <v>0</v>
      </c>
      <c r="V94" s="584">
        <f>'Marks Entry'!W96</f>
        <v>0</v>
      </c>
      <c r="W94" s="587">
        <f>'Marks Entry'!X96</f>
        <v>0</v>
      </c>
      <c r="X94" s="588">
        <f t="shared" si="28"/>
        <v>0</v>
      </c>
      <c r="Y94" s="584">
        <f>'Marks Entry'!Y96</f>
        <v>0</v>
      </c>
      <c r="Z94" s="584">
        <f>'Marks Entry'!Z96</f>
        <v>0</v>
      </c>
      <c r="AA94" s="587">
        <f>'Marks Entry'!AA96</f>
        <v>0</v>
      </c>
      <c r="AB94" s="593">
        <f>'Marks Entry'!AB96</f>
        <v>0</v>
      </c>
      <c r="AC94" s="589">
        <f>'Marks Entry'!AC96</f>
        <v>0</v>
      </c>
      <c r="AD94" s="589" t="str">
        <f>'Marks Entry'!AD96</f>
        <v>E</v>
      </c>
      <c r="AE94" s="590" t="str">
        <f>'Marks Entry'!AE96</f>
        <v>E</v>
      </c>
      <c r="AF94" s="583">
        <f>'Marks Entry'!AF96</f>
        <v>0</v>
      </c>
      <c r="AG94" s="584">
        <f>'Marks Entry'!AG96</f>
        <v>0</v>
      </c>
      <c r="AH94" s="585">
        <f>'Marks Entry'!AH96</f>
        <v>0</v>
      </c>
      <c r="AI94" s="584">
        <f>'Marks Entry'!AI96</f>
        <v>0</v>
      </c>
      <c r="AJ94" s="584">
        <f>'Marks Entry'!AJ96</f>
        <v>0</v>
      </c>
      <c r="AK94" s="586">
        <f>'Marks Entry'!AK96</f>
        <v>0</v>
      </c>
      <c r="AL94" s="584">
        <f>'Marks Entry'!AL96</f>
        <v>0</v>
      </c>
      <c r="AM94" s="584">
        <f>'Marks Entry'!AM96</f>
        <v>0</v>
      </c>
      <c r="AN94" s="586">
        <f>'Marks Entry'!AN96</f>
        <v>0</v>
      </c>
      <c r="AO94" s="587">
        <f>'Marks Entry'!AO96</f>
        <v>0</v>
      </c>
      <c r="AP94" s="584">
        <f>'Marks Entry'!AP96</f>
        <v>0</v>
      </c>
      <c r="AQ94" s="584">
        <f>'Marks Entry'!AQ96</f>
        <v>0</v>
      </c>
      <c r="AR94" s="587">
        <f>'Marks Entry'!AR96</f>
        <v>0</v>
      </c>
      <c r="AS94" s="588">
        <f t="shared" si="29"/>
        <v>0</v>
      </c>
      <c r="AT94" s="584">
        <f>'Marks Entry'!AS96</f>
        <v>0</v>
      </c>
      <c r="AU94" s="584">
        <f>'Marks Entry'!AT96</f>
        <v>0</v>
      </c>
      <c r="AV94" s="587">
        <f>'Marks Entry'!AU96</f>
        <v>0</v>
      </c>
      <c r="AW94" s="593">
        <f>'Marks Entry'!AV96</f>
        <v>0</v>
      </c>
      <c r="AX94" s="589">
        <f>'Marks Entry'!AW96</f>
        <v>0</v>
      </c>
      <c r="AY94" s="589" t="str">
        <f>'Marks Entry'!AX96</f>
        <v>E</v>
      </c>
      <c r="AZ94" s="590" t="str">
        <f>'Marks Entry'!AY96</f>
        <v>E</v>
      </c>
      <c r="BA94" s="583">
        <f>'Marks Entry'!AZ96</f>
        <v>0</v>
      </c>
      <c r="BB94" s="584">
        <f>'Marks Entry'!BA96</f>
        <v>0</v>
      </c>
      <c r="BC94" s="585">
        <f>'Marks Entry'!BB96</f>
        <v>0</v>
      </c>
      <c r="BD94" s="584">
        <f>'Marks Entry'!BC96</f>
        <v>0</v>
      </c>
      <c r="BE94" s="584">
        <f>'Marks Entry'!BD96</f>
        <v>0</v>
      </c>
      <c r="BF94" s="586">
        <f>'Marks Entry'!BE96</f>
        <v>0</v>
      </c>
      <c r="BG94" s="584">
        <f>'Marks Entry'!BF96</f>
        <v>0</v>
      </c>
      <c r="BH94" s="584">
        <f>'Marks Entry'!BG96</f>
        <v>0</v>
      </c>
      <c r="BI94" s="586">
        <f>'Marks Entry'!BH96</f>
        <v>0</v>
      </c>
      <c r="BJ94" s="587">
        <f>'Marks Entry'!BI96</f>
        <v>0</v>
      </c>
      <c r="BK94" s="584">
        <f>'Marks Entry'!BJ96</f>
        <v>0</v>
      </c>
      <c r="BL94" s="584">
        <f>'Marks Entry'!BK96</f>
        <v>0</v>
      </c>
      <c r="BM94" s="587">
        <f>'Marks Entry'!BL96</f>
        <v>0</v>
      </c>
      <c r="BN94" s="588">
        <f t="shared" si="30"/>
        <v>0</v>
      </c>
      <c r="BO94" s="584">
        <f>'Marks Entry'!BM96</f>
        <v>0</v>
      </c>
      <c r="BP94" s="584">
        <f>'Marks Entry'!BN96</f>
        <v>0</v>
      </c>
      <c r="BQ94" s="587">
        <f>'Marks Entry'!BO96</f>
        <v>0</v>
      </c>
      <c r="BR94" s="593">
        <f>'Marks Entry'!BP96</f>
        <v>0</v>
      </c>
      <c r="BS94" s="589">
        <f>'Marks Entry'!BQ96</f>
        <v>0</v>
      </c>
      <c r="BT94" s="589" t="str">
        <f>'Marks Entry'!BR96</f>
        <v>E</v>
      </c>
      <c r="BU94" s="590" t="str">
        <f>'Marks Entry'!BS96</f>
        <v>E</v>
      </c>
      <c r="BV94" s="583">
        <f>'Marks Entry'!BT96</f>
        <v>0</v>
      </c>
      <c r="BW94" s="584">
        <f>'Marks Entry'!BU96</f>
        <v>0</v>
      </c>
      <c r="BX94" s="585">
        <f>'Marks Entry'!BV96</f>
        <v>0</v>
      </c>
      <c r="BY94" s="584">
        <f>'Marks Entry'!BW96</f>
        <v>0</v>
      </c>
      <c r="BZ94" s="584">
        <f>'Marks Entry'!BX96</f>
        <v>0</v>
      </c>
      <c r="CA94" s="586">
        <f>'Marks Entry'!BY96</f>
        <v>0</v>
      </c>
      <c r="CB94" s="584">
        <f>'Marks Entry'!BZ96</f>
        <v>0</v>
      </c>
      <c r="CC94" s="584">
        <f>'Marks Entry'!CA96</f>
        <v>0</v>
      </c>
      <c r="CD94" s="586">
        <f>'Marks Entry'!CB96</f>
        <v>0</v>
      </c>
      <c r="CE94" s="587">
        <f>'Marks Entry'!CC96</f>
        <v>0</v>
      </c>
      <c r="CF94" s="584">
        <f>'Marks Entry'!CD96</f>
        <v>0</v>
      </c>
      <c r="CG94" s="584">
        <f>'Marks Entry'!CE96</f>
        <v>0</v>
      </c>
      <c r="CH94" s="587">
        <f>'Marks Entry'!CF96</f>
        <v>0</v>
      </c>
      <c r="CI94" s="588">
        <f t="shared" si="31"/>
        <v>0</v>
      </c>
      <c r="CJ94" s="584">
        <f>'Marks Entry'!CG96</f>
        <v>0</v>
      </c>
      <c r="CK94" s="584">
        <f>'Marks Entry'!CH96</f>
        <v>0</v>
      </c>
      <c r="CL94" s="587">
        <f>'Marks Entry'!CI96</f>
        <v>0</v>
      </c>
      <c r="CM94" s="593">
        <f>'Marks Entry'!CJ96</f>
        <v>0</v>
      </c>
      <c r="CN94" s="589">
        <f>'Marks Entry'!CK96</f>
        <v>0</v>
      </c>
      <c r="CO94" s="589" t="str">
        <f>'Marks Entry'!CL96</f>
        <v>E</v>
      </c>
      <c r="CP94" s="590" t="str">
        <f>'Marks Entry'!CM96</f>
        <v>E</v>
      </c>
      <c r="CQ94" s="583">
        <f>'Marks Entry'!CN96</f>
        <v>0</v>
      </c>
      <c r="CR94" s="584">
        <f>'Marks Entry'!CO96</f>
        <v>0</v>
      </c>
      <c r="CS94" s="585">
        <f>'Marks Entry'!CP96</f>
        <v>0</v>
      </c>
      <c r="CT94" s="584">
        <f>'Marks Entry'!CQ96</f>
        <v>0</v>
      </c>
      <c r="CU94" s="584">
        <f>'Marks Entry'!CR96</f>
        <v>0</v>
      </c>
      <c r="CV94" s="586">
        <f>'Marks Entry'!CS96</f>
        <v>0</v>
      </c>
      <c r="CW94" s="584">
        <f>'Marks Entry'!CT96</f>
        <v>0</v>
      </c>
      <c r="CX94" s="584">
        <f>'Marks Entry'!CU96</f>
        <v>0</v>
      </c>
      <c r="CY94" s="586">
        <f>'Marks Entry'!CV96</f>
        <v>0</v>
      </c>
      <c r="CZ94" s="587">
        <f>'Marks Entry'!CW96</f>
        <v>0</v>
      </c>
      <c r="DA94" s="584">
        <f>'Marks Entry'!CX96</f>
        <v>0</v>
      </c>
      <c r="DB94" s="584">
        <f>'Marks Entry'!CY96</f>
        <v>0</v>
      </c>
      <c r="DC94" s="587">
        <f>'Marks Entry'!CZ96</f>
        <v>0</v>
      </c>
      <c r="DD94" s="588">
        <f t="shared" si="32"/>
        <v>0</v>
      </c>
      <c r="DE94" s="584">
        <f>'Marks Entry'!DA96</f>
        <v>0</v>
      </c>
      <c r="DF94" s="584">
        <f>'Marks Entry'!DB96</f>
        <v>0</v>
      </c>
      <c r="DG94" s="587">
        <f>'Marks Entry'!DC96</f>
        <v>0</v>
      </c>
      <c r="DH94" s="593">
        <f>'Marks Entry'!DD96</f>
        <v>0</v>
      </c>
      <c r="DI94" s="589">
        <f>'Marks Entry'!DE96</f>
        <v>0</v>
      </c>
      <c r="DJ94" s="589" t="str">
        <f>'Marks Entry'!DF96</f>
        <v>E</v>
      </c>
      <c r="DK94" s="590" t="str">
        <f>'Marks Entry'!DG96</f>
        <v>E</v>
      </c>
      <c r="DL94" s="583">
        <f>'Marks Entry'!DH96</f>
        <v>0</v>
      </c>
      <c r="DM94" s="584">
        <f>'Marks Entry'!DI96</f>
        <v>0</v>
      </c>
      <c r="DN94" s="585">
        <f>'Marks Entry'!DJ96</f>
        <v>0</v>
      </c>
      <c r="DO94" s="584">
        <f>'Marks Entry'!DK96</f>
        <v>0</v>
      </c>
      <c r="DP94" s="584">
        <f>'Marks Entry'!DL96</f>
        <v>0</v>
      </c>
      <c r="DQ94" s="586">
        <f>'Marks Entry'!DM96</f>
        <v>0</v>
      </c>
      <c r="DR94" s="584">
        <f>'Marks Entry'!DN96</f>
        <v>0</v>
      </c>
      <c r="DS94" s="584">
        <f>'Marks Entry'!DO96</f>
        <v>0</v>
      </c>
      <c r="DT94" s="586">
        <f>'Marks Entry'!DP96</f>
        <v>0</v>
      </c>
      <c r="DU94" s="587">
        <f>'Marks Entry'!DQ96</f>
        <v>0</v>
      </c>
      <c r="DV94" s="584">
        <f>'Marks Entry'!DR96</f>
        <v>0</v>
      </c>
      <c r="DW94" s="584">
        <f>'Marks Entry'!DS96</f>
        <v>0</v>
      </c>
      <c r="DX94" s="587">
        <f>'Marks Entry'!DT96</f>
        <v>0</v>
      </c>
      <c r="DY94" s="588">
        <f t="shared" si="33"/>
        <v>0</v>
      </c>
      <c r="DZ94" s="584">
        <f>'Marks Entry'!DU96</f>
        <v>0</v>
      </c>
      <c r="EA94" s="584">
        <f>'Marks Entry'!DV96</f>
        <v>0</v>
      </c>
      <c r="EB94" s="587">
        <f>'Marks Entry'!DW96</f>
        <v>0</v>
      </c>
      <c r="EC94" s="593">
        <f>'Marks Entry'!DX96</f>
        <v>0</v>
      </c>
      <c r="ED94" s="589">
        <f>'Marks Entry'!DY96</f>
        <v>0</v>
      </c>
      <c r="EE94" s="589" t="str">
        <f>'Marks Entry'!DZ96</f>
        <v>E</v>
      </c>
      <c r="EF94" s="590" t="str">
        <f>'Marks Entry'!EA96</f>
        <v>E</v>
      </c>
      <c r="EG94" s="583">
        <f>'Marks Entry'!EB96</f>
        <v>0</v>
      </c>
      <c r="EH94" s="584">
        <f>'Marks Entry'!EC96</f>
        <v>0</v>
      </c>
      <c r="EI94" s="584">
        <f>'Marks Entry'!ED96</f>
        <v>0</v>
      </c>
      <c r="EJ94" s="584">
        <f>'Marks Entry'!EE96</f>
        <v>0</v>
      </c>
      <c r="EK94" s="584">
        <f>'Marks Entry'!EF96</f>
        <v>0</v>
      </c>
      <c r="EL94" s="591">
        <f>'Marks Entry'!EG96</f>
        <v>0</v>
      </c>
      <c r="EM94" s="592" t="str">
        <f>'Marks Entry'!EJ96</f>
        <v>E</v>
      </c>
      <c r="EN94" s="583">
        <f>'Marks Entry'!EK96</f>
        <v>0</v>
      </c>
      <c r="EO94" s="584">
        <f>'Marks Entry'!EL96</f>
        <v>0</v>
      </c>
      <c r="EP94" s="584">
        <f>'Marks Entry'!EM96</f>
        <v>0</v>
      </c>
      <c r="EQ94" s="584">
        <f>'Marks Entry'!EN96</f>
        <v>0</v>
      </c>
      <c r="ER94" s="584">
        <f>'Marks Entry'!EO96</f>
        <v>0</v>
      </c>
      <c r="ES94" s="587">
        <f>'Marks Entry'!EP96</f>
        <v>0</v>
      </c>
      <c r="ET94" s="592" t="str">
        <f>'Marks Entry'!ES96</f>
        <v>E</v>
      </c>
      <c r="EU94" s="583">
        <f>'Marks Entry'!ET96</f>
        <v>0</v>
      </c>
      <c r="EV94" s="584">
        <f>'Marks Entry'!EU96</f>
        <v>0</v>
      </c>
      <c r="EW94" s="584">
        <f>'Marks Entry'!EV96</f>
        <v>0</v>
      </c>
      <c r="EX94" s="584">
        <f>'Marks Entry'!EW96</f>
        <v>0</v>
      </c>
      <c r="EY94" s="584">
        <f>'Marks Entry'!EX96</f>
        <v>0</v>
      </c>
      <c r="EZ94" s="587">
        <f>'Marks Entry'!EY96</f>
        <v>0</v>
      </c>
      <c r="FA94" s="592" t="str">
        <f>'Marks Entry'!FB96</f>
        <v>E</v>
      </c>
      <c r="FB94" s="222">
        <f>'Marks Entry'!FC96</f>
        <v>0</v>
      </c>
      <c r="FC94" s="223">
        <f>'Marks Entry'!FD96</f>
        <v>0</v>
      </c>
      <c r="FD94" s="226" t="str">
        <f>'Marks Entry'!FE96</f>
        <v/>
      </c>
      <c r="FE94" s="222">
        <f>'Marks Entry'!FF96</f>
        <v>1200</v>
      </c>
      <c r="FF94" s="223">
        <f>'Marks Entry'!FG96</f>
        <v>0</v>
      </c>
      <c r="FG94" s="223">
        <f>'Marks Entry'!FH96</f>
        <v>0</v>
      </c>
      <c r="FH94" s="223" t="str">
        <f>IF(OR('Marks Entry'!FI96="First",'Marks Entry'!FI96="Second",'Marks Entry'!FI96="Third"),'Marks Entry'!FI96,"")</f>
        <v/>
      </c>
      <c r="FI94" s="223" t="str">
        <f>'Marks Entry'!FJ96</f>
        <v/>
      </c>
      <c r="FJ94" s="540" t="str">
        <f>'Marks Entry'!FK96</f>
        <v>PROMOTED</v>
      </c>
      <c r="FK94" s="113" t="str">
        <f>'Marks Entry'!FL96</f>
        <v/>
      </c>
      <c r="FL94" s="115" t="str">
        <f>'Marks Entry'!FM96</f>
        <v/>
      </c>
      <c r="FM94" s="116" t="str">
        <f>'Marks Entry'!FO96</f>
        <v>E</v>
      </c>
      <c r="FN94" s="1426"/>
      <c r="FO94" s="563">
        <f t="shared" si="34"/>
        <v>0</v>
      </c>
      <c r="FP94" s="673">
        <f t="shared" si="35"/>
        <v>0</v>
      </c>
      <c r="FQ94" s="673">
        <f t="shared" si="36"/>
        <v>0</v>
      </c>
      <c r="FR94" s="668"/>
      <c r="FS94" s="570">
        <f t="shared" si="37"/>
        <v>0</v>
      </c>
      <c r="FT94" s="681">
        <f t="shared" si="38"/>
        <v>0</v>
      </c>
      <c r="FU94" s="681">
        <f t="shared" si="39"/>
        <v>0</v>
      </c>
      <c r="FV94" s="682"/>
      <c r="FW94" s="563">
        <f t="shared" si="40"/>
        <v>0</v>
      </c>
      <c r="FX94" s="673">
        <f t="shared" si="41"/>
        <v>0</v>
      </c>
      <c r="FY94" s="673">
        <f t="shared" si="42"/>
        <v>0</v>
      </c>
      <c r="FZ94" s="668"/>
      <c r="GA94" s="570">
        <f t="shared" si="43"/>
        <v>0</v>
      </c>
      <c r="GB94" s="681">
        <f t="shared" si="44"/>
        <v>0</v>
      </c>
      <c r="GC94" s="681">
        <f t="shared" si="45"/>
        <v>0</v>
      </c>
      <c r="GD94" s="682"/>
      <c r="GE94" s="563">
        <f t="shared" si="46"/>
        <v>0</v>
      </c>
      <c r="GF94" s="673">
        <f t="shared" si="47"/>
        <v>0</v>
      </c>
      <c r="GG94" s="673">
        <f t="shared" si="48"/>
        <v>0</v>
      </c>
      <c r="GH94" s="668"/>
      <c r="GI94" s="570">
        <f t="shared" si="49"/>
        <v>0</v>
      </c>
      <c r="GJ94" s="681">
        <f t="shared" si="50"/>
        <v>0</v>
      </c>
      <c r="GK94" s="681">
        <f t="shared" si="51"/>
        <v>0</v>
      </c>
      <c r="GL94" s="682"/>
      <c r="GM94" s="563">
        <f t="shared" si="52"/>
        <v>0</v>
      </c>
      <c r="GN94" s="564" t="str">
        <f t="shared" si="52"/>
        <v>E</v>
      </c>
      <c r="GO94" s="570">
        <f t="shared" si="53"/>
        <v>0</v>
      </c>
      <c r="GP94" s="571" t="str">
        <f t="shared" si="53"/>
        <v>E</v>
      </c>
      <c r="GQ94" s="563">
        <f t="shared" si="54"/>
        <v>0</v>
      </c>
      <c r="GR94" s="572" t="str">
        <f t="shared" si="54"/>
        <v>E</v>
      </c>
      <c r="GS94" s="1426"/>
    </row>
    <row r="95" spans="1:201" s="117" customFormat="1" ht="17.25" customHeight="1">
      <c r="A95" s="1427"/>
      <c r="B95" s="112">
        <f t="shared" si="55"/>
        <v>89</v>
      </c>
      <c r="C95" s="113">
        <f>'Marks Entry'!D97</f>
        <v>0</v>
      </c>
      <c r="D95" s="113">
        <f>'Marks Entry'!E97</f>
        <v>0</v>
      </c>
      <c r="E95" s="113">
        <f>'Marks Entry'!F97</f>
        <v>0</v>
      </c>
      <c r="F95" s="113">
        <f>'Marks Entry'!G97</f>
        <v>989</v>
      </c>
      <c r="G95" s="113">
        <f>'Marks Entry'!H97</f>
        <v>0</v>
      </c>
      <c r="H95" s="113">
        <f>'Marks Entry'!I97</f>
        <v>0</v>
      </c>
      <c r="I95" s="113">
        <f>'Marks Entry'!J97</f>
        <v>0</v>
      </c>
      <c r="J95" s="114">
        <f>'Marks Entry'!K97</f>
        <v>0</v>
      </c>
      <c r="K95" s="583">
        <f>'Marks Entry'!L97</f>
        <v>0</v>
      </c>
      <c r="L95" s="584">
        <f>'Marks Entry'!M97</f>
        <v>0</v>
      </c>
      <c r="M95" s="585">
        <f>'Marks Entry'!N97</f>
        <v>0</v>
      </c>
      <c r="N95" s="584">
        <f>'Marks Entry'!O97</f>
        <v>0</v>
      </c>
      <c r="O95" s="584">
        <f>'Marks Entry'!P97</f>
        <v>0</v>
      </c>
      <c r="P95" s="586">
        <f>'Marks Entry'!Q97</f>
        <v>0</v>
      </c>
      <c r="Q95" s="584">
        <f>'Marks Entry'!R97</f>
        <v>0</v>
      </c>
      <c r="R95" s="584">
        <f>'Marks Entry'!S97</f>
        <v>0</v>
      </c>
      <c r="S95" s="586">
        <f>'Marks Entry'!T97</f>
        <v>0</v>
      </c>
      <c r="T95" s="587">
        <f>'Marks Entry'!U97</f>
        <v>0</v>
      </c>
      <c r="U95" s="584">
        <f>'Marks Entry'!V97</f>
        <v>0</v>
      </c>
      <c r="V95" s="584">
        <f>'Marks Entry'!W97</f>
        <v>0</v>
      </c>
      <c r="W95" s="587">
        <f>'Marks Entry'!X97</f>
        <v>0</v>
      </c>
      <c r="X95" s="588">
        <f t="shared" si="28"/>
        <v>0</v>
      </c>
      <c r="Y95" s="584">
        <f>'Marks Entry'!Y97</f>
        <v>0</v>
      </c>
      <c r="Z95" s="584">
        <f>'Marks Entry'!Z97</f>
        <v>0</v>
      </c>
      <c r="AA95" s="587">
        <f>'Marks Entry'!AA97</f>
        <v>0</v>
      </c>
      <c r="AB95" s="593">
        <f>'Marks Entry'!AB97</f>
        <v>0</v>
      </c>
      <c r="AC95" s="589">
        <f>'Marks Entry'!AC97</f>
        <v>0</v>
      </c>
      <c r="AD95" s="589" t="str">
        <f>'Marks Entry'!AD97</f>
        <v>E</v>
      </c>
      <c r="AE95" s="590" t="str">
        <f>'Marks Entry'!AE97</f>
        <v>E</v>
      </c>
      <c r="AF95" s="583">
        <f>'Marks Entry'!AF97</f>
        <v>0</v>
      </c>
      <c r="AG95" s="584">
        <f>'Marks Entry'!AG97</f>
        <v>0</v>
      </c>
      <c r="AH95" s="585">
        <f>'Marks Entry'!AH97</f>
        <v>0</v>
      </c>
      <c r="AI95" s="584">
        <f>'Marks Entry'!AI97</f>
        <v>0</v>
      </c>
      <c r="AJ95" s="584">
        <f>'Marks Entry'!AJ97</f>
        <v>0</v>
      </c>
      <c r="AK95" s="586">
        <f>'Marks Entry'!AK97</f>
        <v>0</v>
      </c>
      <c r="AL95" s="584">
        <f>'Marks Entry'!AL97</f>
        <v>0</v>
      </c>
      <c r="AM95" s="584">
        <f>'Marks Entry'!AM97</f>
        <v>0</v>
      </c>
      <c r="AN95" s="586">
        <f>'Marks Entry'!AN97</f>
        <v>0</v>
      </c>
      <c r="AO95" s="587">
        <f>'Marks Entry'!AO97</f>
        <v>0</v>
      </c>
      <c r="AP95" s="584">
        <f>'Marks Entry'!AP97</f>
        <v>0</v>
      </c>
      <c r="AQ95" s="584">
        <f>'Marks Entry'!AQ97</f>
        <v>0</v>
      </c>
      <c r="AR95" s="587">
        <f>'Marks Entry'!AR97</f>
        <v>0</v>
      </c>
      <c r="AS95" s="588">
        <f t="shared" si="29"/>
        <v>0</v>
      </c>
      <c r="AT95" s="584">
        <f>'Marks Entry'!AS97</f>
        <v>0</v>
      </c>
      <c r="AU95" s="584">
        <f>'Marks Entry'!AT97</f>
        <v>0</v>
      </c>
      <c r="AV95" s="587">
        <f>'Marks Entry'!AU97</f>
        <v>0</v>
      </c>
      <c r="AW95" s="593">
        <f>'Marks Entry'!AV97</f>
        <v>0</v>
      </c>
      <c r="AX95" s="589">
        <f>'Marks Entry'!AW97</f>
        <v>0</v>
      </c>
      <c r="AY95" s="589" t="str">
        <f>'Marks Entry'!AX97</f>
        <v>E</v>
      </c>
      <c r="AZ95" s="590" t="str">
        <f>'Marks Entry'!AY97</f>
        <v>E</v>
      </c>
      <c r="BA95" s="583">
        <f>'Marks Entry'!AZ97</f>
        <v>0</v>
      </c>
      <c r="BB95" s="584">
        <f>'Marks Entry'!BA97</f>
        <v>0</v>
      </c>
      <c r="BC95" s="585">
        <f>'Marks Entry'!BB97</f>
        <v>0</v>
      </c>
      <c r="BD95" s="584">
        <f>'Marks Entry'!BC97</f>
        <v>0</v>
      </c>
      <c r="BE95" s="584">
        <f>'Marks Entry'!BD97</f>
        <v>0</v>
      </c>
      <c r="BF95" s="586">
        <f>'Marks Entry'!BE97</f>
        <v>0</v>
      </c>
      <c r="BG95" s="584">
        <f>'Marks Entry'!BF97</f>
        <v>0</v>
      </c>
      <c r="BH95" s="584">
        <f>'Marks Entry'!BG97</f>
        <v>0</v>
      </c>
      <c r="BI95" s="586">
        <f>'Marks Entry'!BH97</f>
        <v>0</v>
      </c>
      <c r="BJ95" s="587">
        <f>'Marks Entry'!BI97</f>
        <v>0</v>
      </c>
      <c r="BK95" s="584">
        <f>'Marks Entry'!BJ97</f>
        <v>0</v>
      </c>
      <c r="BL95" s="584">
        <f>'Marks Entry'!BK97</f>
        <v>0</v>
      </c>
      <c r="BM95" s="587">
        <f>'Marks Entry'!BL97</f>
        <v>0</v>
      </c>
      <c r="BN95" s="588">
        <f t="shared" si="30"/>
        <v>0</v>
      </c>
      <c r="BO95" s="584">
        <f>'Marks Entry'!BM97</f>
        <v>0</v>
      </c>
      <c r="BP95" s="584">
        <f>'Marks Entry'!BN97</f>
        <v>0</v>
      </c>
      <c r="BQ95" s="587">
        <f>'Marks Entry'!BO97</f>
        <v>0</v>
      </c>
      <c r="BR95" s="593">
        <f>'Marks Entry'!BP97</f>
        <v>0</v>
      </c>
      <c r="BS95" s="589">
        <f>'Marks Entry'!BQ97</f>
        <v>0</v>
      </c>
      <c r="BT95" s="589" t="str">
        <f>'Marks Entry'!BR97</f>
        <v>E</v>
      </c>
      <c r="BU95" s="590" t="str">
        <f>'Marks Entry'!BS97</f>
        <v>E</v>
      </c>
      <c r="BV95" s="583">
        <f>'Marks Entry'!BT97</f>
        <v>0</v>
      </c>
      <c r="BW95" s="584">
        <f>'Marks Entry'!BU97</f>
        <v>0</v>
      </c>
      <c r="BX95" s="585">
        <f>'Marks Entry'!BV97</f>
        <v>0</v>
      </c>
      <c r="BY95" s="584">
        <f>'Marks Entry'!BW97</f>
        <v>0</v>
      </c>
      <c r="BZ95" s="584">
        <f>'Marks Entry'!BX97</f>
        <v>0</v>
      </c>
      <c r="CA95" s="586">
        <f>'Marks Entry'!BY97</f>
        <v>0</v>
      </c>
      <c r="CB95" s="584">
        <f>'Marks Entry'!BZ97</f>
        <v>0</v>
      </c>
      <c r="CC95" s="584">
        <f>'Marks Entry'!CA97</f>
        <v>0</v>
      </c>
      <c r="CD95" s="586">
        <f>'Marks Entry'!CB97</f>
        <v>0</v>
      </c>
      <c r="CE95" s="587">
        <f>'Marks Entry'!CC97</f>
        <v>0</v>
      </c>
      <c r="CF95" s="584">
        <f>'Marks Entry'!CD97</f>
        <v>0</v>
      </c>
      <c r="CG95" s="584">
        <f>'Marks Entry'!CE97</f>
        <v>0</v>
      </c>
      <c r="CH95" s="587">
        <f>'Marks Entry'!CF97</f>
        <v>0</v>
      </c>
      <c r="CI95" s="588">
        <f t="shared" si="31"/>
        <v>0</v>
      </c>
      <c r="CJ95" s="584">
        <f>'Marks Entry'!CG97</f>
        <v>0</v>
      </c>
      <c r="CK95" s="584">
        <f>'Marks Entry'!CH97</f>
        <v>0</v>
      </c>
      <c r="CL95" s="587">
        <f>'Marks Entry'!CI97</f>
        <v>0</v>
      </c>
      <c r="CM95" s="593">
        <f>'Marks Entry'!CJ97</f>
        <v>0</v>
      </c>
      <c r="CN95" s="589">
        <f>'Marks Entry'!CK97</f>
        <v>0</v>
      </c>
      <c r="CO95" s="589" t="str">
        <f>'Marks Entry'!CL97</f>
        <v>E</v>
      </c>
      <c r="CP95" s="590" t="str">
        <f>'Marks Entry'!CM97</f>
        <v>E</v>
      </c>
      <c r="CQ95" s="583">
        <f>'Marks Entry'!CN97</f>
        <v>0</v>
      </c>
      <c r="CR95" s="584">
        <f>'Marks Entry'!CO97</f>
        <v>0</v>
      </c>
      <c r="CS95" s="585">
        <f>'Marks Entry'!CP97</f>
        <v>0</v>
      </c>
      <c r="CT95" s="584">
        <f>'Marks Entry'!CQ97</f>
        <v>0</v>
      </c>
      <c r="CU95" s="584">
        <f>'Marks Entry'!CR97</f>
        <v>0</v>
      </c>
      <c r="CV95" s="586">
        <f>'Marks Entry'!CS97</f>
        <v>0</v>
      </c>
      <c r="CW95" s="584">
        <f>'Marks Entry'!CT97</f>
        <v>0</v>
      </c>
      <c r="CX95" s="584">
        <f>'Marks Entry'!CU97</f>
        <v>0</v>
      </c>
      <c r="CY95" s="586">
        <f>'Marks Entry'!CV97</f>
        <v>0</v>
      </c>
      <c r="CZ95" s="587">
        <f>'Marks Entry'!CW97</f>
        <v>0</v>
      </c>
      <c r="DA95" s="584">
        <f>'Marks Entry'!CX97</f>
        <v>0</v>
      </c>
      <c r="DB95" s="584">
        <f>'Marks Entry'!CY97</f>
        <v>0</v>
      </c>
      <c r="DC95" s="587">
        <f>'Marks Entry'!CZ97</f>
        <v>0</v>
      </c>
      <c r="DD95" s="588">
        <f t="shared" si="32"/>
        <v>0</v>
      </c>
      <c r="DE95" s="584">
        <f>'Marks Entry'!DA97</f>
        <v>0</v>
      </c>
      <c r="DF95" s="584">
        <f>'Marks Entry'!DB97</f>
        <v>0</v>
      </c>
      <c r="DG95" s="587">
        <f>'Marks Entry'!DC97</f>
        <v>0</v>
      </c>
      <c r="DH95" s="593">
        <f>'Marks Entry'!DD97</f>
        <v>0</v>
      </c>
      <c r="DI95" s="589">
        <f>'Marks Entry'!DE97</f>
        <v>0</v>
      </c>
      <c r="DJ95" s="589" t="str">
        <f>'Marks Entry'!DF97</f>
        <v>E</v>
      </c>
      <c r="DK95" s="590" t="str">
        <f>'Marks Entry'!DG97</f>
        <v>E</v>
      </c>
      <c r="DL95" s="583">
        <f>'Marks Entry'!DH97</f>
        <v>0</v>
      </c>
      <c r="DM95" s="584">
        <f>'Marks Entry'!DI97</f>
        <v>0</v>
      </c>
      <c r="DN95" s="585">
        <f>'Marks Entry'!DJ97</f>
        <v>0</v>
      </c>
      <c r="DO95" s="584">
        <f>'Marks Entry'!DK97</f>
        <v>0</v>
      </c>
      <c r="DP95" s="584">
        <f>'Marks Entry'!DL97</f>
        <v>0</v>
      </c>
      <c r="DQ95" s="586">
        <f>'Marks Entry'!DM97</f>
        <v>0</v>
      </c>
      <c r="DR95" s="584">
        <f>'Marks Entry'!DN97</f>
        <v>0</v>
      </c>
      <c r="DS95" s="584">
        <f>'Marks Entry'!DO97</f>
        <v>0</v>
      </c>
      <c r="DT95" s="586">
        <f>'Marks Entry'!DP97</f>
        <v>0</v>
      </c>
      <c r="DU95" s="587">
        <f>'Marks Entry'!DQ97</f>
        <v>0</v>
      </c>
      <c r="DV95" s="584">
        <f>'Marks Entry'!DR97</f>
        <v>0</v>
      </c>
      <c r="DW95" s="584">
        <f>'Marks Entry'!DS97</f>
        <v>0</v>
      </c>
      <c r="DX95" s="587">
        <f>'Marks Entry'!DT97</f>
        <v>0</v>
      </c>
      <c r="DY95" s="588">
        <f t="shared" si="33"/>
        <v>0</v>
      </c>
      <c r="DZ95" s="584">
        <f>'Marks Entry'!DU97</f>
        <v>0</v>
      </c>
      <c r="EA95" s="584">
        <f>'Marks Entry'!DV97</f>
        <v>0</v>
      </c>
      <c r="EB95" s="587">
        <f>'Marks Entry'!DW97</f>
        <v>0</v>
      </c>
      <c r="EC95" s="593">
        <f>'Marks Entry'!DX97</f>
        <v>0</v>
      </c>
      <c r="ED95" s="589">
        <f>'Marks Entry'!DY97</f>
        <v>0</v>
      </c>
      <c r="EE95" s="589" t="str">
        <f>'Marks Entry'!DZ97</f>
        <v>E</v>
      </c>
      <c r="EF95" s="590" t="str">
        <f>'Marks Entry'!EA97</f>
        <v>E</v>
      </c>
      <c r="EG95" s="583">
        <f>'Marks Entry'!EB97</f>
        <v>0</v>
      </c>
      <c r="EH95" s="584">
        <f>'Marks Entry'!EC97</f>
        <v>0</v>
      </c>
      <c r="EI95" s="584">
        <f>'Marks Entry'!ED97</f>
        <v>0</v>
      </c>
      <c r="EJ95" s="584">
        <f>'Marks Entry'!EE97</f>
        <v>0</v>
      </c>
      <c r="EK95" s="584">
        <f>'Marks Entry'!EF97</f>
        <v>0</v>
      </c>
      <c r="EL95" s="591">
        <f>'Marks Entry'!EG97</f>
        <v>0</v>
      </c>
      <c r="EM95" s="592" t="str">
        <f>'Marks Entry'!EJ97</f>
        <v>E</v>
      </c>
      <c r="EN95" s="583">
        <f>'Marks Entry'!EK97</f>
        <v>0</v>
      </c>
      <c r="EO95" s="584">
        <f>'Marks Entry'!EL97</f>
        <v>0</v>
      </c>
      <c r="EP95" s="584">
        <f>'Marks Entry'!EM97</f>
        <v>0</v>
      </c>
      <c r="EQ95" s="584">
        <f>'Marks Entry'!EN97</f>
        <v>0</v>
      </c>
      <c r="ER95" s="584">
        <f>'Marks Entry'!EO97</f>
        <v>0</v>
      </c>
      <c r="ES95" s="587">
        <f>'Marks Entry'!EP97</f>
        <v>0</v>
      </c>
      <c r="ET95" s="592" t="str">
        <f>'Marks Entry'!ES97</f>
        <v>E</v>
      </c>
      <c r="EU95" s="583">
        <f>'Marks Entry'!ET97</f>
        <v>0</v>
      </c>
      <c r="EV95" s="584">
        <f>'Marks Entry'!EU97</f>
        <v>0</v>
      </c>
      <c r="EW95" s="584">
        <f>'Marks Entry'!EV97</f>
        <v>0</v>
      </c>
      <c r="EX95" s="584">
        <f>'Marks Entry'!EW97</f>
        <v>0</v>
      </c>
      <c r="EY95" s="584">
        <f>'Marks Entry'!EX97</f>
        <v>0</v>
      </c>
      <c r="EZ95" s="587">
        <f>'Marks Entry'!EY97</f>
        <v>0</v>
      </c>
      <c r="FA95" s="592" t="str">
        <f>'Marks Entry'!FB97</f>
        <v>E</v>
      </c>
      <c r="FB95" s="222">
        <f>'Marks Entry'!FC97</f>
        <v>0</v>
      </c>
      <c r="FC95" s="223">
        <f>'Marks Entry'!FD97</f>
        <v>0</v>
      </c>
      <c r="FD95" s="226" t="str">
        <f>'Marks Entry'!FE97</f>
        <v/>
      </c>
      <c r="FE95" s="222">
        <f>'Marks Entry'!FF97</f>
        <v>1200</v>
      </c>
      <c r="FF95" s="223">
        <f>'Marks Entry'!FG97</f>
        <v>0</v>
      </c>
      <c r="FG95" s="223">
        <f>'Marks Entry'!FH97</f>
        <v>0</v>
      </c>
      <c r="FH95" s="223" t="str">
        <f>IF(OR('Marks Entry'!FI97="First",'Marks Entry'!FI97="Second",'Marks Entry'!FI97="Third"),'Marks Entry'!FI97,"")</f>
        <v/>
      </c>
      <c r="FI95" s="223" t="str">
        <f>'Marks Entry'!FJ97</f>
        <v/>
      </c>
      <c r="FJ95" s="540" t="str">
        <f>'Marks Entry'!FK97</f>
        <v>PROMOTED</v>
      </c>
      <c r="FK95" s="113" t="str">
        <f>'Marks Entry'!FL97</f>
        <v/>
      </c>
      <c r="FL95" s="115" t="str">
        <f>'Marks Entry'!FM97</f>
        <v/>
      </c>
      <c r="FM95" s="116" t="str">
        <f>'Marks Entry'!FO97</f>
        <v>E</v>
      </c>
      <c r="FN95" s="1426"/>
      <c r="FO95" s="563">
        <f t="shared" si="34"/>
        <v>0</v>
      </c>
      <c r="FP95" s="673">
        <f t="shared" si="35"/>
        <v>0</v>
      </c>
      <c r="FQ95" s="673">
        <f t="shared" si="36"/>
        <v>0</v>
      </c>
      <c r="FR95" s="668"/>
      <c r="FS95" s="570">
        <f t="shared" si="37"/>
        <v>0</v>
      </c>
      <c r="FT95" s="681">
        <f t="shared" si="38"/>
        <v>0</v>
      </c>
      <c r="FU95" s="681">
        <f t="shared" si="39"/>
        <v>0</v>
      </c>
      <c r="FV95" s="682"/>
      <c r="FW95" s="563">
        <f t="shared" si="40"/>
        <v>0</v>
      </c>
      <c r="FX95" s="673">
        <f t="shared" si="41"/>
        <v>0</v>
      </c>
      <c r="FY95" s="673">
        <f t="shared" si="42"/>
        <v>0</v>
      </c>
      <c r="FZ95" s="668"/>
      <c r="GA95" s="570">
        <f t="shared" si="43"/>
        <v>0</v>
      </c>
      <c r="GB95" s="681">
        <f t="shared" si="44"/>
        <v>0</v>
      </c>
      <c r="GC95" s="681">
        <f t="shared" si="45"/>
        <v>0</v>
      </c>
      <c r="GD95" s="682"/>
      <c r="GE95" s="563">
        <f t="shared" si="46"/>
        <v>0</v>
      </c>
      <c r="GF95" s="673">
        <f t="shared" si="47"/>
        <v>0</v>
      </c>
      <c r="GG95" s="673">
        <f t="shared" si="48"/>
        <v>0</v>
      </c>
      <c r="GH95" s="668"/>
      <c r="GI95" s="570">
        <f t="shared" si="49"/>
        <v>0</v>
      </c>
      <c r="GJ95" s="681">
        <f t="shared" si="50"/>
        <v>0</v>
      </c>
      <c r="GK95" s="681">
        <f t="shared" si="51"/>
        <v>0</v>
      </c>
      <c r="GL95" s="682"/>
      <c r="GM95" s="563">
        <f t="shared" si="52"/>
        <v>0</v>
      </c>
      <c r="GN95" s="564" t="str">
        <f t="shared" si="52"/>
        <v>E</v>
      </c>
      <c r="GO95" s="570">
        <f t="shared" si="53"/>
        <v>0</v>
      </c>
      <c r="GP95" s="571" t="str">
        <f t="shared" si="53"/>
        <v>E</v>
      </c>
      <c r="GQ95" s="563">
        <f t="shared" si="54"/>
        <v>0</v>
      </c>
      <c r="GR95" s="572" t="str">
        <f t="shared" si="54"/>
        <v>E</v>
      </c>
      <c r="GS95" s="1426"/>
    </row>
    <row r="96" spans="1:201" s="117" customFormat="1" ht="17.25" customHeight="1">
      <c r="A96" s="1427"/>
      <c r="B96" s="112">
        <f t="shared" si="55"/>
        <v>90</v>
      </c>
      <c r="C96" s="113">
        <f>'Marks Entry'!D98</f>
        <v>0</v>
      </c>
      <c r="D96" s="113">
        <f>'Marks Entry'!E98</f>
        <v>0</v>
      </c>
      <c r="E96" s="113">
        <f>'Marks Entry'!F98</f>
        <v>0</v>
      </c>
      <c r="F96" s="113">
        <f>'Marks Entry'!G98</f>
        <v>990</v>
      </c>
      <c r="G96" s="113">
        <f>'Marks Entry'!H98</f>
        <v>0</v>
      </c>
      <c r="H96" s="113">
        <f>'Marks Entry'!I98</f>
        <v>0</v>
      </c>
      <c r="I96" s="113">
        <f>'Marks Entry'!J98</f>
        <v>0</v>
      </c>
      <c r="J96" s="114">
        <f>'Marks Entry'!K98</f>
        <v>0</v>
      </c>
      <c r="K96" s="583">
        <f>'Marks Entry'!L98</f>
        <v>0</v>
      </c>
      <c r="L96" s="584">
        <f>'Marks Entry'!M98</f>
        <v>0</v>
      </c>
      <c r="M96" s="585">
        <f>'Marks Entry'!N98</f>
        <v>0</v>
      </c>
      <c r="N96" s="584">
        <f>'Marks Entry'!O98</f>
        <v>0</v>
      </c>
      <c r="O96" s="584">
        <f>'Marks Entry'!P98</f>
        <v>0</v>
      </c>
      <c r="P96" s="586">
        <f>'Marks Entry'!Q98</f>
        <v>0</v>
      </c>
      <c r="Q96" s="584">
        <f>'Marks Entry'!R98</f>
        <v>0</v>
      </c>
      <c r="R96" s="584">
        <f>'Marks Entry'!S98</f>
        <v>0</v>
      </c>
      <c r="S96" s="586">
        <f>'Marks Entry'!T98</f>
        <v>0</v>
      </c>
      <c r="T96" s="587">
        <f>'Marks Entry'!U98</f>
        <v>0</v>
      </c>
      <c r="U96" s="584">
        <f>'Marks Entry'!V98</f>
        <v>0</v>
      </c>
      <c r="V96" s="584">
        <f>'Marks Entry'!W98</f>
        <v>0</v>
      </c>
      <c r="W96" s="587">
        <f>'Marks Entry'!X98</f>
        <v>0</v>
      </c>
      <c r="X96" s="588">
        <f t="shared" si="28"/>
        <v>0</v>
      </c>
      <c r="Y96" s="584">
        <f>'Marks Entry'!Y98</f>
        <v>0</v>
      </c>
      <c r="Z96" s="584">
        <f>'Marks Entry'!Z98</f>
        <v>0</v>
      </c>
      <c r="AA96" s="587">
        <f>'Marks Entry'!AA98</f>
        <v>0</v>
      </c>
      <c r="AB96" s="593">
        <f>'Marks Entry'!AB98</f>
        <v>0</v>
      </c>
      <c r="AC96" s="589">
        <f>'Marks Entry'!AC98</f>
        <v>0</v>
      </c>
      <c r="AD96" s="589" t="str">
        <f>'Marks Entry'!AD98</f>
        <v>E</v>
      </c>
      <c r="AE96" s="590" t="str">
        <f>'Marks Entry'!AE98</f>
        <v>E</v>
      </c>
      <c r="AF96" s="583">
        <f>'Marks Entry'!AF98</f>
        <v>0</v>
      </c>
      <c r="AG96" s="584">
        <f>'Marks Entry'!AG98</f>
        <v>0</v>
      </c>
      <c r="AH96" s="585">
        <f>'Marks Entry'!AH98</f>
        <v>0</v>
      </c>
      <c r="AI96" s="584">
        <f>'Marks Entry'!AI98</f>
        <v>0</v>
      </c>
      <c r="AJ96" s="584">
        <f>'Marks Entry'!AJ98</f>
        <v>0</v>
      </c>
      <c r="AK96" s="586">
        <f>'Marks Entry'!AK98</f>
        <v>0</v>
      </c>
      <c r="AL96" s="584">
        <f>'Marks Entry'!AL98</f>
        <v>0</v>
      </c>
      <c r="AM96" s="584">
        <f>'Marks Entry'!AM98</f>
        <v>0</v>
      </c>
      <c r="AN96" s="586">
        <f>'Marks Entry'!AN98</f>
        <v>0</v>
      </c>
      <c r="AO96" s="587">
        <f>'Marks Entry'!AO98</f>
        <v>0</v>
      </c>
      <c r="AP96" s="584">
        <f>'Marks Entry'!AP98</f>
        <v>0</v>
      </c>
      <c r="AQ96" s="584">
        <f>'Marks Entry'!AQ98</f>
        <v>0</v>
      </c>
      <c r="AR96" s="587">
        <f>'Marks Entry'!AR98</f>
        <v>0</v>
      </c>
      <c r="AS96" s="588">
        <f t="shared" si="29"/>
        <v>0</v>
      </c>
      <c r="AT96" s="584">
        <f>'Marks Entry'!AS98</f>
        <v>0</v>
      </c>
      <c r="AU96" s="584">
        <f>'Marks Entry'!AT98</f>
        <v>0</v>
      </c>
      <c r="AV96" s="587">
        <f>'Marks Entry'!AU98</f>
        <v>0</v>
      </c>
      <c r="AW96" s="593">
        <f>'Marks Entry'!AV98</f>
        <v>0</v>
      </c>
      <c r="AX96" s="589">
        <f>'Marks Entry'!AW98</f>
        <v>0</v>
      </c>
      <c r="AY96" s="589" t="str">
        <f>'Marks Entry'!AX98</f>
        <v>E</v>
      </c>
      <c r="AZ96" s="590" t="str">
        <f>'Marks Entry'!AY98</f>
        <v>E</v>
      </c>
      <c r="BA96" s="583">
        <f>'Marks Entry'!AZ98</f>
        <v>0</v>
      </c>
      <c r="BB96" s="584">
        <f>'Marks Entry'!BA98</f>
        <v>0</v>
      </c>
      <c r="BC96" s="585">
        <f>'Marks Entry'!BB98</f>
        <v>0</v>
      </c>
      <c r="BD96" s="584">
        <f>'Marks Entry'!BC98</f>
        <v>0</v>
      </c>
      <c r="BE96" s="584">
        <f>'Marks Entry'!BD98</f>
        <v>0</v>
      </c>
      <c r="BF96" s="586">
        <f>'Marks Entry'!BE98</f>
        <v>0</v>
      </c>
      <c r="BG96" s="584">
        <f>'Marks Entry'!BF98</f>
        <v>0</v>
      </c>
      <c r="BH96" s="584">
        <f>'Marks Entry'!BG98</f>
        <v>0</v>
      </c>
      <c r="BI96" s="586">
        <f>'Marks Entry'!BH98</f>
        <v>0</v>
      </c>
      <c r="BJ96" s="587">
        <f>'Marks Entry'!BI98</f>
        <v>0</v>
      </c>
      <c r="BK96" s="584">
        <f>'Marks Entry'!BJ98</f>
        <v>0</v>
      </c>
      <c r="BL96" s="584">
        <f>'Marks Entry'!BK98</f>
        <v>0</v>
      </c>
      <c r="BM96" s="587">
        <f>'Marks Entry'!BL98</f>
        <v>0</v>
      </c>
      <c r="BN96" s="588">
        <f t="shared" si="30"/>
        <v>0</v>
      </c>
      <c r="BO96" s="584">
        <f>'Marks Entry'!BM98</f>
        <v>0</v>
      </c>
      <c r="BP96" s="584">
        <f>'Marks Entry'!BN98</f>
        <v>0</v>
      </c>
      <c r="BQ96" s="587">
        <f>'Marks Entry'!BO98</f>
        <v>0</v>
      </c>
      <c r="BR96" s="593">
        <f>'Marks Entry'!BP98</f>
        <v>0</v>
      </c>
      <c r="BS96" s="589">
        <f>'Marks Entry'!BQ98</f>
        <v>0</v>
      </c>
      <c r="BT96" s="589" t="str">
        <f>'Marks Entry'!BR98</f>
        <v>E</v>
      </c>
      <c r="BU96" s="590" t="str">
        <f>'Marks Entry'!BS98</f>
        <v>E</v>
      </c>
      <c r="BV96" s="583">
        <f>'Marks Entry'!BT98</f>
        <v>0</v>
      </c>
      <c r="BW96" s="584">
        <f>'Marks Entry'!BU98</f>
        <v>0</v>
      </c>
      <c r="BX96" s="585">
        <f>'Marks Entry'!BV98</f>
        <v>0</v>
      </c>
      <c r="BY96" s="584">
        <f>'Marks Entry'!BW98</f>
        <v>0</v>
      </c>
      <c r="BZ96" s="584">
        <f>'Marks Entry'!BX98</f>
        <v>0</v>
      </c>
      <c r="CA96" s="586">
        <f>'Marks Entry'!BY98</f>
        <v>0</v>
      </c>
      <c r="CB96" s="584">
        <f>'Marks Entry'!BZ98</f>
        <v>0</v>
      </c>
      <c r="CC96" s="584">
        <f>'Marks Entry'!CA98</f>
        <v>0</v>
      </c>
      <c r="CD96" s="586">
        <f>'Marks Entry'!CB98</f>
        <v>0</v>
      </c>
      <c r="CE96" s="587">
        <f>'Marks Entry'!CC98</f>
        <v>0</v>
      </c>
      <c r="CF96" s="584">
        <f>'Marks Entry'!CD98</f>
        <v>0</v>
      </c>
      <c r="CG96" s="584">
        <f>'Marks Entry'!CE98</f>
        <v>0</v>
      </c>
      <c r="CH96" s="587">
        <f>'Marks Entry'!CF98</f>
        <v>0</v>
      </c>
      <c r="CI96" s="588">
        <f t="shared" si="31"/>
        <v>0</v>
      </c>
      <c r="CJ96" s="584">
        <f>'Marks Entry'!CG98</f>
        <v>0</v>
      </c>
      <c r="CK96" s="584">
        <f>'Marks Entry'!CH98</f>
        <v>0</v>
      </c>
      <c r="CL96" s="587">
        <f>'Marks Entry'!CI98</f>
        <v>0</v>
      </c>
      <c r="CM96" s="593">
        <f>'Marks Entry'!CJ98</f>
        <v>0</v>
      </c>
      <c r="CN96" s="589">
        <f>'Marks Entry'!CK98</f>
        <v>0</v>
      </c>
      <c r="CO96" s="589" t="str">
        <f>'Marks Entry'!CL98</f>
        <v>E</v>
      </c>
      <c r="CP96" s="590" t="str">
        <f>'Marks Entry'!CM98</f>
        <v>E</v>
      </c>
      <c r="CQ96" s="583">
        <f>'Marks Entry'!CN98</f>
        <v>0</v>
      </c>
      <c r="CR96" s="584">
        <f>'Marks Entry'!CO98</f>
        <v>0</v>
      </c>
      <c r="CS96" s="585">
        <f>'Marks Entry'!CP98</f>
        <v>0</v>
      </c>
      <c r="CT96" s="584">
        <f>'Marks Entry'!CQ98</f>
        <v>0</v>
      </c>
      <c r="CU96" s="584">
        <f>'Marks Entry'!CR98</f>
        <v>0</v>
      </c>
      <c r="CV96" s="586">
        <f>'Marks Entry'!CS98</f>
        <v>0</v>
      </c>
      <c r="CW96" s="584">
        <f>'Marks Entry'!CT98</f>
        <v>0</v>
      </c>
      <c r="CX96" s="584">
        <f>'Marks Entry'!CU98</f>
        <v>0</v>
      </c>
      <c r="CY96" s="586">
        <f>'Marks Entry'!CV98</f>
        <v>0</v>
      </c>
      <c r="CZ96" s="587">
        <f>'Marks Entry'!CW98</f>
        <v>0</v>
      </c>
      <c r="DA96" s="584">
        <f>'Marks Entry'!CX98</f>
        <v>0</v>
      </c>
      <c r="DB96" s="584">
        <f>'Marks Entry'!CY98</f>
        <v>0</v>
      </c>
      <c r="DC96" s="587">
        <f>'Marks Entry'!CZ98</f>
        <v>0</v>
      </c>
      <c r="DD96" s="588">
        <f t="shared" si="32"/>
        <v>0</v>
      </c>
      <c r="DE96" s="584">
        <f>'Marks Entry'!DA98</f>
        <v>0</v>
      </c>
      <c r="DF96" s="584">
        <f>'Marks Entry'!DB98</f>
        <v>0</v>
      </c>
      <c r="DG96" s="587">
        <f>'Marks Entry'!DC98</f>
        <v>0</v>
      </c>
      <c r="DH96" s="593">
        <f>'Marks Entry'!DD98</f>
        <v>0</v>
      </c>
      <c r="DI96" s="589">
        <f>'Marks Entry'!DE98</f>
        <v>0</v>
      </c>
      <c r="DJ96" s="589" t="str">
        <f>'Marks Entry'!DF98</f>
        <v>E</v>
      </c>
      <c r="DK96" s="590" t="str">
        <f>'Marks Entry'!DG98</f>
        <v>E</v>
      </c>
      <c r="DL96" s="583">
        <f>'Marks Entry'!DH98</f>
        <v>0</v>
      </c>
      <c r="DM96" s="584">
        <f>'Marks Entry'!DI98</f>
        <v>0</v>
      </c>
      <c r="DN96" s="585">
        <f>'Marks Entry'!DJ98</f>
        <v>0</v>
      </c>
      <c r="DO96" s="584">
        <f>'Marks Entry'!DK98</f>
        <v>0</v>
      </c>
      <c r="DP96" s="584">
        <f>'Marks Entry'!DL98</f>
        <v>0</v>
      </c>
      <c r="DQ96" s="586">
        <f>'Marks Entry'!DM98</f>
        <v>0</v>
      </c>
      <c r="DR96" s="584">
        <f>'Marks Entry'!DN98</f>
        <v>0</v>
      </c>
      <c r="DS96" s="584">
        <f>'Marks Entry'!DO98</f>
        <v>0</v>
      </c>
      <c r="DT96" s="586">
        <f>'Marks Entry'!DP98</f>
        <v>0</v>
      </c>
      <c r="DU96" s="587">
        <f>'Marks Entry'!DQ98</f>
        <v>0</v>
      </c>
      <c r="DV96" s="584">
        <f>'Marks Entry'!DR98</f>
        <v>0</v>
      </c>
      <c r="DW96" s="584">
        <f>'Marks Entry'!DS98</f>
        <v>0</v>
      </c>
      <c r="DX96" s="587">
        <f>'Marks Entry'!DT98</f>
        <v>0</v>
      </c>
      <c r="DY96" s="588">
        <f t="shared" si="33"/>
        <v>0</v>
      </c>
      <c r="DZ96" s="584">
        <f>'Marks Entry'!DU98</f>
        <v>0</v>
      </c>
      <c r="EA96" s="584">
        <f>'Marks Entry'!DV98</f>
        <v>0</v>
      </c>
      <c r="EB96" s="587">
        <f>'Marks Entry'!DW98</f>
        <v>0</v>
      </c>
      <c r="EC96" s="593">
        <f>'Marks Entry'!DX98</f>
        <v>0</v>
      </c>
      <c r="ED96" s="589">
        <f>'Marks Entry'!DY98</f>
        <v>0</v>
      </c>
      <c r="EE96" s="589" t="str">
        <f>'Marks Entry'!DZ98</f>
        <v>E</v>
      </c>
      <c r="EF96" s="590" t="str">
        <f>'Marks Entry'!EA98</f>
        <v>E</v>
      </c>
      <c r="EG96" s="583">
        <f>'Marks Entry'!EB98</f>
        <v>0</v>
      </c>
      <c r="EH96" s="584">
        <f>'Marks Entry'!EC98</f>
        <v>0</v>
      </c>
      <c r="EI96" s="584">
        <f>'Marks Entry'!ED98</f>
        <v>0</v>
      </c>
      <c r="EJ96" s="584">
        <f>'Marks Entry'!EE98</f>
        <v>0</v>
      </c>
      <c r="EK96" s="584">
        <f>'Marks Entry'!EF98</f>
        <v>0</v>
      </c>
      <c r="EL96" s="591">
        <f>'Marks Entry'!EG98</f>
        <v>0</v>
      </c>
      <c r="EM96" s="592" t="str">
        <f>'Marks Entry'!EJ98</f>
        <v>E</v>
      </c>
      <c r="EN96" s="583">
        <f>'Marks Entry'!EK98</f>
        <v>0</v>
      </c>
      <c r="EO96" s="584">
        <f>'Marks Entry'!EL98</f>
        <v>0</v>
      </c>
      <c r="EP96" s="584">
        <f>'Marks Entry'!EM98</f>
        <v>0</v>
      </c>
      <c r="EQ96" s="584">
        <f>'Marks Entry'!EN98</f>
        <v>0</v>
      </c>
      <c r="ER96" s="584">
        <f>'Marks Entry'!EO98</f>
        <v>0</v>
      </c>
      <c r="ES96" s="587">
        <f>'Marks Entry'!EP98</f>
        <v>0</v>
      </c>
      <c r="ET96" s="592" t="str">
        <f>'Marks Entry'!ES98</f>
        <v>E</v>
      </c>
      <c r="EU96" s="583">
        <f>'Marks Entry'!ET98</f>
        <v>0</v>
      </c>
      <c r="EV96" s="584">
        <f>'Marks Entry'!EU98</f>
        <v>0</v>
      </c>
      <c r="EW96" s="584">
        <f>'Marks Entry'!EV98</f>
        <v>0</v>
      </c>
      <c r="EX96" s="584">
        <f>'Marks Entry'!EW98</f>
        <v>0</v>
      </c>
      <c r="EY96" s="584">
        <f>'Marks Entry'!EX98</f>
        <v>0</v>
      </c>
      <c r="EZ96" s="587">
        <f>'Marks Entry'!EY98</f>
        <v>0</v>
      </c>
      <c r="FA96" s="592" t="str">
        <f>'Marks Entry'!FB98</f>
        <v>E</v>
      </c>
      <c r="FB96" s="222">
        <f>'Marks Entry'!FC98</f>
        <v>0</v>
      </c>
      <c r="FC96" s="223">
        <f>'Marks Entry'!FD98</f>
        <v>0</v>
      </c>
      <c r="FD96" s="226" t="str">
        <f>'Marks Entry'!FE98</f>
        <v/>
      </c>
      <c r="FE96" s="222">
        <f>'Marks Entry'!FF98</f>
        <v>1200</v>
      </c>
      <c r="FF96" s="223">
        <f>'Marks Entry'!FG98</f>
        <v>0</v>
      </c>
      <c r="FG96" s="223">
        <f>'Marks Entry'!FH98</f>
        <v>0</v>
      </c>
      <c r="FH96" s="223" t="str">
        <f>IF(OR('Marks Entry'!FI98="First",'Marks Entry'!FI98="Second",'Marks Entry'!FI98="Third"),'Marks Entry'!FI98,"")</f>
        <v/>
      </c>
      <c r="FI96" s="223" t="str">
        <f>'Marks Entry'!FJ98</f>
        <v/>
      </c>
      <c r="FJ96" s="540" t="str">
        <f>'Marks Entry'!FK98</f>
        <v>PROMOTED</v>
      </c>
      <c r="FK96" s="113" t="str">
        <f>'Marks Entry'!FL98</f>
        <v/>
      </c>
      <c r="FL96" s="115" t="str">
        <f>'Marks Entry'!FM98</f>
        <v/>
      </c>
      <c r="FM96" s="116" t="str">
        <f>'Marks Entry'!FO98</f>
        <v>E</v>
      </c>
      <c r="FN96" s="1426"/>
      <c r="FO96" s="563">
        <f t="shared" si="34"/>
        <v>0</v>
      </c>
      <c r="FP96" s="673">
        <f t="shared" si="35"/>
        <v>0</v>
      </c>
      <c r="FQ96" s="673">
        <f t="shared" si="36"/>
        <v>0</v>
      </c>
      <c r="FR96" s="668"/>
      <c r="FS96" s="570">
        <f t="shared" si="37"/>
        <v>0</v>
      </c>
      <c r="FT96" s="681">
        <f t="shared" si="38"/>
        <v>0</v>
      </c>
      <c r="FU96" s="681">
        <f t="shared" si="39"/>
        <v>0</v>
      </c>
      <c r="FV96" s="682"/>
      <c r="FW96" s="563">
        <f t="shared" si="40"/>
        <v>0</v>
      </c>
      <c r="FX96" s="673">
        <f t="shared" si="41"/>
        <v>0</v>
      </c>
      <c r="FY96" s="673">
        <f t="shared" si="42"/>
        <v>0</v>
      </c>
      <c r="FZ96" s="668"/>
      <c r="GA96" s="570">
        <f t="shared" si="43"/>
        <v>0</v>
      </c>
      <c r="GB96" s="681">
        <f t="shared" si="44"/>
        <v>0</v>
      </c>
      <c r="GC96" s="681">
        <f t="shared" si="45"/>
        <v>0</v>
      </c>
      <c r="GD96" s="682"/>
      <c r="GE96" s="563">
        <f t="shared" si="46"/>
        <v>0</v>
      </c>
      <c r="GF96" s="673">
        <f t="shared" si="47"/>
        <v>0</v>
      </c>
      <c r="GG96" s="673">
        <f t="shared" si="48"/>
        <v>0</v>
      </c>
      <c r="GH96" s="668"/>
      <c r="GI96" s="570">
        <f t="shared" si="49"/>
        <v>0</v>
      </c>
      <c r="GJ96" s="681">
        <f t="shared" si="50"/>
        <v>0</v>
      </c>
      <c r="GK96" s="681">
        <f t="shared" si="51"/>
        <v>0</v>
      </c>
      <c r="GL96" s="682"/>
      <c r="GM96" s="563">
        <f t="shared" si="52"/>
        <v>0</v>
      </c>
      <c r="GN96" s="564" t="str">
        <f t="shared" si="52"/>
        <v>E</v>
      </c>
      <c r="GO96" s="570">
        <f t="shared" si="53"/>
        <v>0</v>
      </c>
      <c r="GP96" s="571" t="str">
        <f t="shared" si="53"/>
        <v>E</v>
      </c>
      <c r="GQ96" s="563">
        <f t="shared" si="54"/>
        <v>0</v>
      </c>
      <c r="GR96" s="572" t="str">
        <f t="shared" si="54"/>
        <v>E</v>
      </c>
      <c r="GS96" s="1426"/>
    </row>
    <row r="97" spans="1:201" s="117" customFormat="1" ht="17.25" customHeight="1">
      <c r="A97" s="1427"/>
      <c r="B97" s="112">
        <f t="shared" si="55"/>
        <v>91</v>
      </c>
      <c r="C97" s="113">
        <f>'Marks Entry'!D99</f>
        <v>0</v>
      </c>
      <c r="D97" s="113">
        <f>'Marks Entry'!E99</f>
        <v>0</v>
      </c>
      <c r="E97" s="113">
        <f>'Marks Entry'!F99</f>
        <v>0</v>
      </c>
      <c r="F97" s="113">
        <f>'Marks Entry'!G99</f>
        <v>991</v>
      </c>
      <c r="G97" s="113">
        <f>'Marks Entry'!H99</f>
        <v>0</v>
      </c>
      <c r="H97" s="113">
        <f>'Marks Entry'!I99</f>
        <v>0</v>
      </c>
      <c r="I97" s="113">
        <f>'Marks Entry'!J99</f>
        <v>0</v>
      </c>
      <c r="J97" s="114">
        <f>'Marks Entry'!K99</f>
        <v>0</v>
      </c>
      <c r="K97" s="583">
        <f>'Marks Entry'!L99</f>
        <v>0</v>
      </c>
      <c r="L97" s="584">
        <f>'Marks Entry'!M99</f>
        <v>0</v>
      </c>
      <c r="M97" s="585">
        <f>'Marks Entry'!N99</f>
        <v>0</v>
      </c>
      <c r="N97" s="584">
        <f>'Marks Entry'!O99</f>
        <v>0</v>
      </c>
      <c r="O97" s="584">
        <f>'Marks Entry'!P99</f>
        <v>0</v>
      </c>
      <c r="P97" s="586">
        <f>'Marks Entry'!Q99</f>
        <v>0</v>
      </c>
      <c r="Q97" s="584">
        <f>'Marks Entry'!R99</f>
        <v>0</v>
      </c>
      <c r="R97" s="584">
        <f>'Marks Entry'!S99</f>
        <v>0</v>
      </c>
      <c r="S97" s="586">
        <f>'Marks Entry'!T99</f>
        <v>0</v>
      </c>
      <c r="T97" s="587">
        <f>'Marks Entry'!U99</f>
        <v>0</v>
      </c>
      <c r="U97" s="584">
        <f>'Marks Entry'!V99</f>
        <v>0</v>
      </c>
      <c r="V97" s="584">
        <f>'Marks Entry'!W99</f>
        <v>0</v>
      </c>
      <c r="W97" s="587">
        <f>'Marks Entry'!X99</f>
        <v>0</v>
      </c>
      <c r="X97" s="588">
        <f t="shared" si="28"/>
        <v>0</v>
      </c>
      <c r="Y97" s="584">
        <f>'Marks Entry'!Y99</f>
        <v>0</v>
      </c>
      <c r="Z97" s="584">
        <f>'Marks Entry'!Z99</f>
        <v>0</v>
      </c>
      <c r="AA97" s="587">
        <f>'Marks Entry'!AA99</f>
        <v>0</v>
      </c>
      <c r="AB97" s="593">
        <f>'Marks Entry'!AB99</f>
        <v>0</v>
      </c>
      <c r="AC97" s="589">
        <f>'Marks Entry'!AC99</f>
        <v>0</v>
      </c>
      <c r="AD97" s="589" t="str">
        <f>'Marks Entry'!AD99</f>
        <v>E</v>
      </c>
      <c r="AE97" s="590" t="str">
        <f>'Marks Entry'!AE99</f>
        <v>E</v>
      </c>
      <c r="AF97" s="583">
        <f>'Marks Entry'!AF99</f>
        <v>0</v>
      </c>
      <c r="AG97" s="584">
        <f>'Marks Entry'!AG99</f>
        <v>0</v>
      </c>
      <c r="AH97" s="585">
        <f>'Marks Entry'!AH99</f>
        <v>0</v>
      </c>
      <c r="AI97" s="584">
        <f>'Marks Entry'!AI99</f>
        <v>0</v>
      </c>
      <c r="AJ97" s="584">
        <f>'Marks Entry'!AJ99</f>
        <v>0</v>
      </c>
      <c r="AK97" s="586">
        <f>'Marks Entry'!AK99</f>
        <v>0</v>
      </c>
      <c r="AL97" s="584">
        <f>'Marks Entry'!AL99</f>
        <v>0</v>
      </c>
      <c r="AM97" s="584">
        <f>'Marks Entry'!AM99</f>
        <v>0</v>
      </c>
      <c r="AN97" s="586">
        <f>'Marks Entry'!AN99</f>
        <v>0</v>
      </c>
      <c r="AO97" s="587">
        <f>'Marks Entry'!AO99</f>
        <v>0</v>
      </c>
      <c r="AP97" s="584">
        <f>'Marks Entry'!AP99</f>
        <v>0</v>
      </c>
      <c r="AQ97" s="584">
        <f>'Marks Entry'!AQ99</f>
        <v>0</v>
      </c>
      <c r="AR97" s="587">
        <f>'Marks Entry'!AR99</f>
        <v>0</v>
      </c>
      <c r="AS97" s="588">
        <f t="shared" si="29"/>
        <v>0</v>
      </c>
      <c r="AT97" s="584">
        <f>'Marks Entry'!AS99</f>
        <v>0</v>
      </c>
      <c r="AU97" s="584">
        <f>'Marks Entry'!AT99</f>
        <v>0</v>
      </c>
      <c r="AV97" s="587">
        <f>'Marks Entry'!AU99</f>
        <v>0</v>
      </c>
      <c r="AW97" s="593">
        <f>'Marks Entry'!AV99</f>
        <v>0</v>
      </c>
      <c r="AX97" s="589">
        <f>'Marks Entry'!AW99</f>
        <v>0</v>
      </c>
      <c r="AY97" s="589" t="str">
        <f>'Marks Entry'!AX99</f>
        <v>E</v>
      </c>
      <c r="AZ97" s="590" t="str">
        <f>'Marks Entry'!AY99</f>
        <v>E</v>
      </c>
      <c r="BA97" s="583">
        <f>'Marks Entry'!AZ99</f>
        <v>0</v>
      </c>
      <c r="BB97" s="584">
        <f>'Marks Entry'!BA99</f>
        <v>0</v>
      </c>
      <c r="BC97" s="585">
        <f>'Marks Entry'!BB99</f>
        <v>0</v>
      </c>
      <c r="BD97" s="584">
        <f>'Marks Entry'!BC99</f>
        <v>0</v>
      </c>
      <c r="BE97" s="584">
        <f>'Marks Entry'!BD99</f>
        <v>0</v>
      </c>
      <c r="BF97" s="586">
        <f>'Marks Entry'!BE99</f>
        <v>0</v>
      </c>
      <c r="BG97" s="584">
        <f>'Marks Entry'!BF99</f>
        <v>0</v>
      </c>
      <c r="BH97" s="584">
        <f>'Marks Entry'!BG99</f>
        <v>0</v>
      </c>
      <c r="BI97" s="586">
        <f>'Marks Entry'!BH99</f>
        <v>0</v>
      </c>
      <c r="BJ97" s="587">
        <f>'Marks Entry'!BI99</f>
        <v>0</v>
      </c>
      <c r="BK97" s="584">
        <f>'Marks Entry'!BJ99</f>
        <v>0</v>
      </c>
      <c r="BL97" s="584">
        <f>'Marks Entry'!BK99</f>
        <v>0</v>
      </c>
      <c r="BM97" s="587">
        <f>'Marks Entry'!BL99</f>
        <v>0</v>
      </c>
      <c r="BN97" s="588">
        <f t="shared" si="30"/>
        <v>0</v>
      </c>
      <c r="BO97" s="584">
        <f>'Marks Entry'!BM99</f>
        <v>0</v>
      </c>
      <c r="BP97" s="584">
        <f>'Marks Entry'!BN99</f>
        <v>0</v>
      </c>
      <c r="BQ97" s="587">
        <f>'Marks Entry'!BO99</f>
        <v>0</v>
      </c>
      <c r="BR97" s="593">
        <f>'Marks Entry'!BP99</f>
        <v>0</v>
      </c>
      <c r="BS97" s="589">
        <f>'Marks Entry'!BQ99</f>
        <v>0</v>
      </c>
      <c r="BT97" s="589" t="str">
        <f>'Marks Entry'!BR99</f>
        <v>E</v>
      </c>
      <c r="BU97" s="590" t="str">
        <f>'Marks Entry'!BS99</f>
        <v>E</v>
      </c>
      <c r="BV97" s="583">
        <f>'Marks Entry'!BT99</f>
        <v>0</v>
      </c>
      <c r="BW97" s="584">
        <f>'Marks Entry'!BU99</f>
        <v>0</v>
      </c>
      <c r="BX97" s="585">
        <f>'Marks Entry'!BV99</f>
        <v>0</v>
      </c>
      <c r="BY97" s="584">
        <f>'Marks Entry'!BW99</f>
        <v>0</v>
      </c>
      <c r="BZ97" s="584">
        <f>'Marks Entry'!BX99</f>
        <v>0</v>
      </c>
      <c r="CA97" s="586">
        <f>'Marks Entry'!BY99</f>
        <v>0</v>
      </c>
      <c r="CB97" s="584">
        <f>'Marks Entry'!BZ99</f>
        <v>0</v>
      </c>
      <c r="CC97" s="584">
        <f>'Marks Entry'!CA99</f>
        <v>0</v>
      </c>
      <c r="CD97" s="586">
        <f>'Marks Entry'!CB99</f>
        <v>0</v>
      </c>
      <c r="CE97" s="587">
        <f>'Marks Entry'!CC99</f>
        <v>0</v>
      </c>
      <c r="CF97" s="584">
        <f>'Marks Entry'!CD99</f>
        <v>0</v>
      </c>
      <c r="CG97" s="584">
        <f>'Marks Entry'!CE99</f>
        <v>0</v>
      </c>
      <c r="CH97" s="587">
        <f>'Marks Entry'!CF99</f>
        <v>0</v>
      </c>
      <c r="CI97" s="588">
        <f t="shared" si="31"/>
        <v>0</v>
      </c>
      <c r="CJ97" s="584">
        <f>'Marks Entry'!CG99</f>
        <v>0</v>
      </c>
      <c r="CK97" s="584">
        <f>'Marks Entry'!CH99</f>
        <v>0</v>
      </c>
      <c r="CL97" s="587">
        <f>'Marks Entry'!CI99</f>
        <v>0</v>
      </c>
      <c r="CM97" s="593">
        <f>'Marks Entry'!CJ99</f>
        <v>0</v>
      </c>
      <c r="CN97" s="589">
        <f>'Marks Entry'!CK99</f>
        <v>0</v>
      </c>
      <c r="CO97" s="589" t="str">
        <f>'Marks Entry'!CL99</f>
        <v>E</v>
      </c>
      <c r="CP97" s="590" t="str">
        <f>'Marks Entry'!CM99</f>
        <v>E</v>
      </c>
      <c r="CQ97" s="583">
        <f>'Marks Entry'!CN99</f>
        <v>0</v>
      </c>
      <c r="CR97" s="584">
        <f>'Marks Entry'!CO99</f>
        <v>0</v>
      </c>
      <c r="CS97" s="585">
        <f>'Marks Entry'!CP99</f>
        <v>0</v>
      </c>
      <c r="CT97" s="584">
        <f>'Marks Entry'!CQ99</f>
        <v>0</v>
      </c>
      <c r="CU97" s="584">
        <f>'Marks Entry'!CR99</f>
        <v>0</v>
      </c>
      <c r="CV97" s="586">
        <f>'Marks Entry'!CS99</f>
        <v>0</v>
      </c>
      <c r="CW97" s="584">
        <f>'Marks Entry'!CT99</f>
        <v>0</v>
      </c>
      <c r="CX97" s="584">
        <f>'Marks Entry'!CU99</f>
        <v>0</v>
      </c>
      <c r="CY97" s="586">
        <f>'Marks Entry'!CV99</f>
        <v>0</v>
      </c>
      <c r="CZ97" s="587">
        <f>'Marks Entry'!CW99</f>
        <v>0</v>
      </c>
      <c r="DA97" s="584">
        <f>'Marks Entry'!CX99</f>
        <v>0</v>
      </c>
      <c r="DB97" s="584">
        <f>'Marks Entry'!CY99</f>
        <v>0</v>
      </c>
      <c r="DC97" s="587">
        <f>'Marks Entry'!CZ99</f>
        <v>0</v>
      </c>
      <c r="DD97" s="588">
        <f t="shared" si="32"/>
        <v>0</v>
      </c>
      <c r="DE97" s="584">
        <f>'Marks Entry'!DA99</f>
        <v>0</v>
      </c>
      <c r="DF97" s="584">
        <f>'Marks Entry'!DB99</f>
        <v>0</v>
      </c>
      <c r="DG97" s="587">
        <f>'Marks Entry'!DC99</f>
        <v>0</v>
      </c>
      <c r="DH97" s="593">
        <f>'Marks Entry'!DD99</f>
        <v>0</v>
      </c>
      <c r="DI97" s="589">
        <f>'Marks Entry'!DE99</f>
        <v>0</v>
      </c>
      <c r="DJ97" s="589" t="str">
        <f>'Marks Entry'!DF99</f>
        <v>E</v>
      </c>
      <c r="DK97" s="590" t="str">
        <f>'Marks Entry'!DG99</f>
        <v>E</v>
      </c>
      <c r="DL97" s="583">
        <f>'Marks Entry'!DH99</f>
        <v>0</v>
      </c>
      <c r="DM97" s="584">
        <f>'Marks Entry'!DI99</f>
        <v>0</v>
      </c>
      <c r="DN97" s="585">
        <f>'Marks Entry'!DJ99</f>
        <v>0</v>
      </c>
      <c r="DO97" s="584">
        <f>'Marks Entry'!DK99</f>
        <v>0</v>
      </c>
      <c r="DP97" s="584">
        <f>'Marks Entry'!DL99</f>
        <v>0</v>
      </c>
      <c r="DQ97" s="586">
        <f>'Marks Entry'!DM99</f>
        <v>0</v>
      </c>
      <c r="DR97" s="584">
        <f>'Marks Entry'!DN99</f>
        <v>0</v>
      </c>
      <c r="DS97" s="584">
        <f>'Marks Entry'!DO99</f>
        <v>0</v>
      </c>
      <c r="DT97" s="586">
        <f>'Marks Entry'!DP99</f>
        <v>0</v>
      </c>
      <c r="DU97" s="587">
        <f>'Marks Entry'!DQ99</f>
        <v>0</v>
      </c>
      <c r="DV97" s="584">
        <f>'Marks Entry'!DR99</f>
        <v>0</v>
      </c>
      <c r="DW97" s="584">
        <f>'Marks Entry'!DS99</f>
        <v>0</v>
      </c>
      <c r="DX97" s="587">
        <f>'Marks Entry'!DT99</f>
        <v>0</v>
      </c>
      <c r="DY97" s="588">
        <f t="shared" si="33"/>
        <v>0</v>
      </c>
      <c r="DZ97" s="584">
        <f>'Marks Entry'!DU99</f>
        <v>0</v>
      </c>
      <c r="EA97" s="584">
        <f>'Marks Entry'!DV99</f>
        <v>0</v>
      </c>
      <c r="EB97" s="587">
        <f>'Marks Entry'!DW99</f>
        <v>0</v>
      </c>
      <c r="EC97" s="593">
        <f>'Marks Entry'!DX99</f>
        <v>0</v>
      </c>
      <c r="ED97" s="589">
        <f>'Marks Entry'!DY99</f>
        <v>0</v>
      </c>
      <c r="EE97" s="589" t="str">
        <f>'Marks Entry'!DZ99</f>
        <v>E</v>
      </c>
      <c r="EF97" s="590" t="str">
        <f>'Marks Entry'!EA99</f>
        <v>E</v>
      </c>
      <c r="EG97" s="583">
        <f>'Marks Entry'!EB99</f>
        <v>0</v>
      </c>
      <c r="EH97" s="584">
        <f>'Marks Entry'!EC99</f>
        <v>0</v>
      </c>
      <c r="EI97" s="584">
        <f>'Marks Entry'!ED99</f>
        <v>0</v>
      </c>
      <c r="EJ97" s="584">
        <f>'Marks Entry'!EE99</f>
        <v>0</v>
      </c>
      <c r="EK97" s="584">
        <f>'Marks Entry'!EF99</f>
        <v>0</v>
      </c>
      <c r="EL97" s="591">
        <f>'Marks Entry'!EG99</f>
        <v>0</v>
      </c>
      <c r="EM97" s="592" t="str">
        <f>'Marks Entry'!EJ99</f>
        <v>E</v>
      </c>
      <c r="EN97" s="583">
        <f>'Marks Entry'!EK99</f>
        <v>0</v>
      </c>
      <c r="EO97" s="584">
        <f>'Marks Entry'!EL99</f>
        <v>0</v>
      </c>
      <c r="EP97" s="584">
        <f>'Marks Entry'!EM99</f>
        <v>0</v>
      </c>
      <c r="EQ97" s="584">
        <f>'Marks Entry'!EN99</f>
        <v>0</v>
      </c>
      <c r="ER97" s="584">
        <f>'Marks Entry'!EO99</f>
        <v>0</v>
      </c>
      <c r="ES97" s="587">
        <f>'Marks Entry'!EP99</f>
        <v>0</v>
      </c>
      <c r="ET97" s="592" t="str">
        <f>'Marks Entry'!ES99</f>
        <v>E</v>
      </c>
      <c r="EU97" s="583">
        <f>'Marks Entry'!ET99</f>
        <v>0</v>
      </c>
      <c r="EV97" s="584">
        <f>'Marks Entry'!EU99</f>
        <v>0</v>
      </c>
      <c r="EW97" s="584">
        <f>'Marks Entry'!EV99</f>
        <v>0</v>
      </c>
      <c r="EX97" s="584">
        <f>'Marks Entry'!EW99</f>
        <v>0</v>
      </c>
      <c r="EY97" s="584">
        <f>'Marks Entry'!EX99</f>
        <v>0</v>
      </c>
      <c r="EZ97" s="587">
        <f>'Marks Entry'!EY99</f>
        <v>0</v>
      </c>
      <c r="FA97" s="592" t="str">
        <f>'Marks Entry'!FB99</f>
        <v>E</v>
      </c>
      <c r="FB97" s="222">
        <f>'Marks Entry'!FC99</f>
        <v>0</v>
      </c>
      <c r="FC97" s="223">
        <f>'Marks Entry'!FD99</f>
        <v>0</v>
      </c>
      <c r="FD97" s="226" t="str">
        <f>'Marks Entry'!FE99</f>
        <v/>
      </c>
      <c r="FE97" s="222">
        <f>'Marks Entry'!FF99</f>
        <v>1200</v>
      </c>
      <c r="FF97" s="223">
        <f>'Marks Entry'!FG99</f>
        <v>0</v>
      </c>
      <c r="FG97" s="223">
        <f>'Marks Entry'!FH99</f>
        <v>0</v>
      </c>
      <c r="FH97" s="223" t="str">
        <f>IF(OR('Marks Entry'!FI99="First",'Marks Entry'!FI99="Second",'Marks Entry'!FI99="Third"),'Marks Entry'!FI99,"")</f>
        <v/>
      </c>
      <c r="FI97" s="223" t="str">
        <f>'Marks Entry'!FJ99</f>
        <v/>
      </c>
      <c r="FJ97" s="540" t="str">
        <f>'Marks Entry'!FK99</f>
        <v>PROMOTED</v>
      </c>
      <c r="FK97" s="113" t="str">
        <f>'Marks Entry'!FL99</f>
        <v/>
      </c>
      <c r="FL97" s="115" t="str">
        <f>'Marks Entry'!FM99</f>
        <v/>
      </c>
      <c r="FM97" s="116" t="str">
        <f>'Marks Entry'!FO99</f>
        <v>E</v>
      </c>
      <c r="FN97" s="1426"/>
      <c r="FO97" s="563">
        <f t="shared" si="34"/>
        <v>0</v>
      </c>
      <c r="FP97" s="673">
        <f t="shared" si="35"/>
        <v>0</v>
      </c>
      <c r="FQ97" s="673">
        <f t="shared" si="36"/>
        <v>0</v>
      </c>
      <c r="FR97" s="668"/>
      <c r="FS97" s="570">
        <f t="shared" si="37"/>
        <v>0</v>
      </c>
      <c r="FT97" s="681">
        <f t="shared" si="38"/>
        <v>0</v>
      </c>
      <c r="FU97" s="681">
        <f t="shared" si="39"/>
        <v>0</v>
      </c>
      <c r="FV97" s="682"/>
      <c r="FW97" s="563">
        <f t="shared" si="40"/>
        <v>0</v>
      </c>
      <c r="FX97" s="673">
        <f t="shared" si="41"/>
        <v>0</v>
      </c>
      <c r="FY97" s="673">
        <f t="shared" si="42"/>
        <v>0</v>
      </c>
      <c r="FZ97" s="668"/>
      <c r="GA97" s="570">
        <f t="shared" si="43"/>
        <v>0</v>
      </c>
      <c r="GB97" s="681">
        <f t="shared" si="44"/>
        <v>0</v>
      </c>
      <c r="GC97" s="681">
        <f t="shared" si="45"/>
        <v>0</v>
      </c>
      <c r="GD97" s="682"/>
      <c r="GE97" s="563">
        <f t="shared" si="46"/>
        <v>0</v>
      </c>
      <c r="GF97" s="673">
        <f t="shared" si="47"/>
        <v>0</v>
      </c>
      <c r="GG97" s="673">
        <f t="shared" si="48"/>
        <v>0</v>
      </c>
      <c r="GH97" s="668"/>
      <c r="GI97" s="570">
        <f t="shared" si="49"/>
        <v>0</v>
      </c>
      <c r="GJ97" s="681">
        <f t="shared" si="50"/>
        <v>0</v>
      </c>
      <c r="GK97" s="681">
        <f t="shared" si="51"/>
        <v>0</v>
      </c>
      <c r="GL97" s="682"/>
      <c r="GM97" s="563">
        <f t="shared" si="52"/>
        <v>0</v>
      </c>
      <c r="GN97" s="564" t="str">
        <f t="shared" si="52"/>
        <v>E</v>
      </c>
      <c r="GO97" s="570">
        <f t="shared" si="53"/>
        <v>0</v>
      </c>
      <c r="GP97" s="571" t="str">
        <f t="shared" si="53"/>
        <v>E</v>
      </c>
      <c r="GQ97" s="563">
        <f t="shared" si="54"/>
        <v>0</v>
      </c>
      <c r="GR97" s="572" t="str">
        <f t="shared" si="54"/>
        <v>E</v>
      </c>
      <c r="GS97" s="1426"/>
    </row>
    <row r="98" spans="1:201" s="117" customFormat="1" ht="17.25" customHeight="1">
      <c r="A98" s="1427"/>
      <c r="B98" s="112">
        <f t="shared" si="55"/>
        <v>92</v>
      </c>
      <c r="C98" s="113">
        <f>'Marks Entry'!D100</f>
        <v>0</v>
      </c>
      <c r="D98" s="113">
        <f>'Marks Entry'!E100</f>
        <v>0</v>
      </c>
      <c r="E98" s="113">
        <f>'Marks Entry'!F100</f>
        <v>0</v>
      </c>
      <c r="F98" s="113">
        <f>'Marks Entry'!G100</f>
        <v>992</v>
      </c>
      <c r="G98" s="113">
        <f>'Marks Entry'!H100</f>
        <v>0</v>
      </c>
      <c r="H98" s="113">
        <f>'Marks Entry'!I100</f>
        <v>0</v>
      </c>
      <c r="I98" s="113">
        <f>'Marks Entry'!J100</f>
        <v>0</v>
      </c>
      <c r="J98" s="114">
        <f>'Marks Entry'!K100</f>
        <v>0</v>
      </c>
      <c r="K98" s="583">
        <f>'Marks Entry'!L100</f>
        <v>0</v>
      </c>
      <c r="L98" s="584">
        <f>'Marks Entry'!M100</f>
        <v>0</v>
      </c>
      <c r="M98" s="585">
        <f>'Marks Entry'!N100</f>
        <v>0</v>
      </c>
      <c r="N98" s="584">
        <f>'Marks Entry'!O100</f>
        <v>0</v>
      </c>
      <c r="O98" s="584">
        <f>'Marks Entry'!P100</f>
        <v>0</v>
      </c>
      <c r="P98" s="586">
        <f>'Marks Entry'!Q100</f>
        <v>0</v>
      </c>
      <c r="Q98" s="584">
        <f>'Marks Entry'!R100</f>
        <v>0</v>
      </c>
      <c r="R98" s="584">
        <f>'Marks Entry'!S100</f>
        <v>0</v>
      </c>
      <c r="S98" s="586">
        <f>'Marks Entry'!T100</f>
        <v>0</v>
      </c>
      <c r="T98" s="587">
        <f>'Marks Entry'!U100</f>
        <v>0</v>
      </c>
      <c r="U98" s="584">
        <f>'Marks Entry'!V100</f>
        <v>0</v>
      </c>
      <c r="V98" s="584">
        <f>'Marks Entry'!W100</f>
        <v>0</v>
      </c>
      <c r="W98" s="587">
        <f>'Marks Entry'!X100</f>
        <v>0</v>
      </c>
      <c r="X98" s="588">
        <f t="shared" si="28"/>
        <v>0</v>
      </c>
      <c r="Y98" s="584">
        <f>'Marks Entry'!Y100</f>
        <v>0</v>
      </c>
      <c r="Z98" s="584">
        <f>'Marks Entry'!Z100</f>
        <v>0</v>
      </c>
      <c r="AA98" s="587">
        <f>'Marks Entry'!AA100</f>
        <v>0</v>
      </c>
      <c r="AB98" s="593">
        <f>'Marks Entry'!AB100</f>
        <v>0</v>
      </c>
      <c r="AC98" s="589">
        <f>'Marks Entry'!AC100</f>
        <v>0</v>
      </c>
      <c r="AD98" s="589" t="str">
        <f>'Marks Entry'!AD100</f>
        <v>E</v>
      </c>
      <c r="AE98" s="590" t="str">
        <f>'Marks Entry'!AE100</f>
        <v>E</v>
      </c>
      <c r="AF98" s="583">
        <f>'Marks Entry'!AF100</f>
        <v>0</v>
      </c>
      <c r="AG98" s="584">
        <f>'Marks Entry'!AG100</f>
        <v>0</v>
      </c>
      <c r="AH98" s="585">
        <f>'Marks Entry'!AH100</f>
        <v>0</v>
      </c>
      <c r="AI98" s="584">
        <f>'Marks Entry'!AI100</f>
        <v>0</v>
      </c>
      <c r="AJ98" s="584">
        <f>'Marks Entry'!AJ100</f>
        <v>0</v>
      </c>
      <c r="AK98" s="586">
        <f>'Marks Entry'!AK100</f>
        <v>0</v>
      </c>
      <c r="AL98" s="584">
        <f>'Marks Entry'!AL100</f>
        <v>0</v>
      </c>
      <c r="AM98" s="584">
        <f>'Marks Entry'!AM100</f>
        <v>0</v>
      </c>
      <c r="AN98" s="586">
        <f>'Marks Entry'!AN100</f>
        <v>0</v>
      </c>
      <c r="AO98" s="587">
        <f>'Marks Entry'!AO100</f>
        <v>0</v>
      </c>
      <c r="AP98" s="584">
        <f>'Marks Entry'!AP100</f>
        <v>0</v>
      </c>
      <c r="AQ98" s="584">
        <f>'Marks Entry'!AQ100</f>
        <v>0</v>
      </c>
      <c r="AR98" s="587">
        <f>'Marks Entry'!AR100</f>
        <v>0</v>
      </c>
      <c r="AS98" s="588">
        <f t="shared" si="29"/>
        <v>0</v>
      </c>
      <c r="AT98" s="584">
        <f>'Marks Entry'!AS100</f>
        <v>0</v>
      </c>
      <c r="AU98" s="584">
        <f>'Marks Entry'!AT100</f>
        <v>0</v>
      </c>
      <c r="AV98" s="587">
        <f>'Marks Entry'!AU100</f>
        <v>0</v>
      </c>
      <c r="AW98" s="593">
        <f>'Marks Entry'!AV100</f>
        <v>0</v>
      </c>
      <c r="AX98" s="589">
        <f>'Marks Entry'!AW100</f>
        <v>0</v>
      </c>
      <c r="AY98" s="589" t="str">
        <f>'Marks Entry'!AX100</f>
        <v>E</v>
      </c>
      <c r="AZ98" s="590" t="str">
        <f>'Marks Entry'!AY100</f>
        <v>E</v>
      </c>
      <c r="BA98" s="583">
        <f>'Marks Entry'!AZ100</f>
        <v>0</v>
      </c>
      <c r="BB98" s="584">
        <f>'Marks Entry'!BA100</f>
        <v>0</v>
      </c>
      <c r="BC98" s="585">
        <f>'Marks Entry'!BB100</f>
        <v>0</v>
      </c>
      <c r="BD98" s="584">
        <f>'Marks Entry'!BC100</f>
        <v>0</v>
      </c>
      <c r="BE98" s="584">
        <f>'Marks Entry'!BD100</f>
        <v>0</v>
      </c>
      <c r="BF98" s="586">
        <f>'Marks Entry'!BE100</f>
        <v>0</v>
      </c>
      <c r="BG98" s="584">
        <f>'Marks Entry'!BF100</f>
        <v>0</v>
      </c>
      <c r="BH98" s="584">
        <f>'Marks Entry'!BG100</f>
        <v>0</v>
      </c>
      <c r="BI98" s="586">
        <f>'Marks Entry'!BH100</f>
        <v>0</v>
      </c>
      <c r="BJ98" s="587">
        <f>'Marks Entry'!BI100</f>
        <v>0</v>
      </c>
      <c r="BK98" s="584">
        <f>'Marks Entry'!BJ100</f>
        <v>0</v>
      </c>
      <c r="BL98" s="584">
        <f>'Marks Entry'!BK100</f>
        <v>0</v>
      </c>
      <c r="BM98" s="587">
        <f>'Marks Entry'!BL100</f>
        <v>0</v>
      </c>
      <c r="BN98" s="588">
        <f t="shared" si="30"/>
        <v>0</v>
      </c>
      <c r="BO98" s="584">
        <f>'Marks Entry'!BM100</f>
        <v>0</v>
      </c>
      <c r="BP98" s="584">
        <f>'Marks Entry'!BN100</f>
        <v>0</v>
      </c>
      <c r="BQ98" s="587">
        <f>'Marks Entry'!BO100</f>
        <v>0</v>
      </c>
      <c r="BR98" s="593">
        <f>'Marks Entry'!BP100</f>
        <v>0</v>
      </c>
      <c r="BS98" s="589">
        <f>'Marks Entry'!BQ100</f>
        <v>0</v>
      </c>
      <c r="BT98" s="589" t="str">
        <f>'Marks Entry'!BR100</f>
        <v>E</v>
      </c>
      <c r="BU98" s="590" t="str">
        <f>'Marks Entry'!BS100</f>
        <v>E</v>
      </c>
      <c r="BV98" s="583">
        <f>'Marks Entry'!BT100</f>
        <v>0</v>
      </c>
      <c r="BW98" s="584">
        <f>'Marks Entry'!BU100</f>
        <v>0</v>
      </c>
      <c r="BX98" s="585">
        <f>'Marks Entry'!BV100</f>
        <v>0</v>
      </c>
      <c r="BY98" s="584">
        <f>'Marks Entry'!BW100</f>
        <v>0</v>
      </c>
      <c r="BZ98" s="584">
        <f>'Marks Entry'!BX100</f>
        <v>0</v>
      </c>
      <c r="CA98" s="586">
        <f>'Marks Entry'!BY100</f>
        <v>0</v>
      </c>
      <c r="CB98" s="584">
        <f>'Marks Entry'!BZ100</f>
        <v>0</v>
      </c>
      <c r="CC98" s="584">
        <f>'Marks Entry'!CA100</f>
        <v>0</v>
      </c>
      <c r="CD98" s="586">
        <f>'Marks Entry'!CB100</f>
        <v>0</v>
      </c>
      <c r="CE98" s="587">
        <f>'Marks Entry'!CC100</f>
        <v>0</v>
      </c>
      <c r="CF98" s="584">
        <f>'Marks Entry'!CD100</f>
        <v>0</v>
      </c>
      <c r="CG98" s="584">
        <f>'Marks Entry'!CE100</f>
        <v>0</v>
      </c>
      <c r="CH98" s="587">
        <f>'Marks Entry'!CF100</f>
        <v>0</v>
      </c>
      <c r="CI98" s="588">
        <f t="shared" si="31"/>
        <v>0</v>
      </c>
      <c r="CJ98" s="584">
        <f>'Marks Entry'!CG100</f>
        <v>0</v>
      </c>
      <c r="CK98" s="584">
        <f>'Marks Entry'!CH100</f>
        <v>0</v>
      </c>
      <c r="CL98" s="587">
        <f>'Marks Entry'!CI100</f>
        <v>0</v>
      </c>
      <c r="CM98" s="593">
        <f>'Marks Entry'!CJ100</f>
        <v>0</v>
      </c>
      <c r="CN98" s="589">
        <f>'Marks Entry'!CK100</f>
        <v>0</v>
      </c>
      <c r="CO98" s="589" t="str">
        <f>'Marks Entry'!CL100</f>
        <v>E</v>
      </c>
      <c r="CP98" s="590" t="str">
        <f>'Marks Entry'!CM100</f>
        <v>E</v>
      </c>
      <c r="CQ98" s="583">
        <f>'Marks Entry'!CN100</f>
        <v>0</v>
      </c>
      <c r="CR98" s="584">
        <f>'Marks Entry'!CO100</f>
        <v>0</v>
      </c>
      <c r="CS98" s="585">
        <f>'Marks Entry'!CP100</f>
        <v>0</v>
      </c>
      <c r="CT98" s="584">
        <f>'Marks Entry'!CQ100</f>
        <v>0</v>
      </c>
      <c r="CU98" s="584">
        <f>'Marks Entry'!CR100</f>
        <v>0</v>
      </c>
      <c r="CV98" s="586">
        <f>'Marks Entry'!CS100</f>
        <v>0</v>
      </c>
      <c r="CW98" s="584">
        <f>'Marks Entry'!CT100</f>
        <v>0</v>
      </c>
      <c r="CX98" s="584">
        <f>'Marks Entry'!CU100</f>
        <v>0</v>
      </c>
      <c r="CY98" s="586">
        <f>'Marks Entry'!CV100</f>
        <v>0</v>
      </c>
      <c r="CZ98" s="587">
        <f>'Marks Entry'!CW100</f>
        <v>0</v>
      </c>
      <c r="DA98" s="584">
        <f>'Marks Entry'!CX100</f>
        <v>0</v>
      </c>
      <c r="DB98" s="584">
        <f>'Marks Entry'!CY100</f>
        <v>0</v>
      </c>
      <c r="DC98" s="587">
        <f>'Marks Entry'!CZ100</f>
        <v>0</v>
      </c>
      <c r="DD98" s="588">
        <f t="shared" si="32"/>
        <v>0</v>
      </c>
      <c r="DE98" s="584">
        <f>'Marks Entry'!DA100</f>
        <v>0</v>
      </c>
      <c r="DF98" s="584">
        <f>'Marks Entry'!DB100</f>
        <v>0</v>
      </c>
      <c r="DG98" s="587">
        <f>'Marks Entry'!DC100</f>
        <v>0</v>
      </c>
      <c r="DH98" s="593">
        <f>'Marks Entry'!DD100</f>
        <v>0</v>
      </c>
      <c r="DI98" s="589">
        <f>'Marks Entry'!DE100</f>
        <v>0</v>
      </c>
      <c r="DJ98" s="589" t="str">
        <f>'Marks Entry'!DF100</f>
        <v>E</v>
      </c>
      <c r="DK98" s="590" t="str">
        <f>'Marks Entry'!DG100</f>
        <v>E</v>
      </c>
      <c r="DL98" s="583">
        <f>'Marks Entry'!DH100</f>
        <v>0</v>
      </c>
      <c r="DM98" s="584">
        <f>'Marks Entry'!DI100</f>
        <v>0</v>
      </c>
      <c r="DN98" s="585">
        <f>'Marks Entry'!DJ100</f>
        <v>0</v>
      </c>
      <c r="DO98" s="584">
        <f>'Marks Entry'!DK100</f>
        <v>0</v>
      </c>
      <c r="DP98" s="584">
        <f>'Marks Entry'!DL100</f>
        <v>0</v>
      </c>
      <c r="DQ98" s="586">
        <f>'Marks Entry'!DM100</f>
        <v>0</v>
      </c>
      <c r="DR98" s="584">
        <f>'Marks Entry'!DN100</f>
        <v>0</v>
      </c>
      <c r="DS98" s="584">
        <f>'Marks Entry'!DO100</f>
        <v>0</v>
      </c>
      <c r="DT98" s="586">
        <f>'Marks Entry'!DP100</f>
        <v>0</v>
      </c>
      <c r="DU98" s="587">
        <f>'Marks Entry'!DQ100</f>
        <v>0</v>
      </c>
      <c r="DV98" s="584">
        <f>'Marks Entry'!DR100</f>
        <v>0</v>
      </c>
      <c r="DW98" s="584">
        <f>'Marks Entry'!DS100</f>
        <v>0</v>
      </c>
      <c r="DX98" s="587">
        <f>'Marks Entry'!DT100</f>
        <v>0</v>
      </c>
      <c r="DY98" s="588">
        <f t="shared" si="33"/>
        <v>0</v>
      </c>
      <c r="DZ98" s="584">
        <f>'Marks Entry'!DU100</f>
        <v>0</v>
      </c>
      <c r="EA98" s="584">
        <f>'Marks Entry'!DV100</f>
        <v>0</v>
      </c>
      <c r="EB98" s="587">
        <f>'Marks Entry'!DW100</f>
        <v>0</v>
      </c>
      <c r="EC98" s="593">
        <f>'Marks Entry'!DX100</f>
        <v>0</v>
      </c>
      <c r="ED98" s="589">
        <f>'Marks Entry'!DY100</f>
        <v>0</v>
      </c>
      <c r="EE98" s="589" t="str">
        <f>'Marks Entry'!DZ100</f>
        <v>E</v>
      </c>
      <c r="EF98" s="590" t="str">
        <f>'Marks Entry'!EA100</f>
        <v>E</v>
      </c>
      <c r="EG98" s="583">
        <f>'Marks Entry'!EB100</f>
        <v>0</v>
      </c>
      <c r="EH98" s="584">
        <f>'Marks Entry'!EC100</f>
        <v>0</v>
      </c>
      <c r="EI98" s="584">
        <f>'Marks Entry'!ED100</f>
        <v>0</v>
      </c>
      <c r="EJ98" s="584">
        <f>'Marks Entry'!EE100</f>
        <v>0</v>
      </c>
      <c r="EK98" s="584">
        <f>'Marks Entry'!EF100</f>
        <v>0</v>
      </c>
      <c r="EL98" s="591">
        <f>'Marks Entry'!EG100</f>
        <v>0</v>
      </c>
      <c r="EM98" s="592" t="str">
        <f>'Marks Entry'!EJ100</f>
        <v>E</v>
      </c>
      <c r="EN98" s="583">
        <f>'Marks Entry'!EK100</f>
        <v>0</v>
      </c>
      <c r="EO98" s="584">
        <f>'Marks Entry'!EL100</f>
        <v>0</v>
      </c>
      <c r="EP98" s="584">
        <f>'Marks Entry'!EM100</f>
        <v>0</v>
      </c>
      <c r="EQ98" s="584">
        <f>'Marks Entry'!EN100</f>
        <v>0</v>
      </c>
      <c r="ER98" s="584">
        <f>'Marks Entry'!EO100</f>
        <v>0</v>
      </c>
      <c r="ES98" s="587">
        <f>'Marks Entry'!EP100</f>
        <v>0</v>
      </c>
      <c r="ET98" s="592" t="str">
        <f>'Marks Entry'!ES100</f>
        <v>E</v>
      </c>
      <c r="EU98" s="583">
        <f>'Marks Entry'!ET100</f>
        <v>0</v>
      </c>
      <c r="EV98" s="584">
        <f>'Marks Entry'!EU100</f>
        <v>0</v>
      </c>
      <c r="EW98" s="584">
        <f>'Marks Entry'!EV100</f>
        <v>0</v>
      </c>
      <c r="EX98" s="584">
        <f>'Marks Entry'!EW100</f>
        <v>0</v>
      </c>
      <c r="EY98" s="584">
        <f>'Marks Entry'!EX100</f>
        <v>0</v>
      </c>
      <c r="EZ98" s="587">
        <f>'Marks Entry'!EY100</f>
        <v>0</v>
      </c>
      <c r="FA98" s="592" t="str">
        <f>'Marks Entry'!FB100</f>
        <v>E</v>
      </c>
      <c r="FB98" s="222">
        <f>'Marks Entry'!FC100</f>
        <v>0</v>
      </c>
      <c r="FC98" s="223">
        <f>'Marks Entry'!FD100</f>
        <v>0</v>
      </c>
      <c r="FD98" s="226" t="str">
        <f>'Marks Entry'!FE100</f>
        <v/>
      </c>
      <c r="FE98" s="222">
        <f>'Marks Entry'!FF100</f>
        <v>1200</v>
      </c>
      <c r="FF98" s="223">
        <f>'Marks Entry'!FG100</f>
        <v>0</v>
      </c>
      <c r="FG98" s="223">
        <f>'Marks Entry'!FH100</f>
        <v>0</v>
      </c>
      <c r="FH98" s="223" t="str">
        <f>IF(OR('Marks Entry'!FI100="First",'Marks Entry'!FI100="Second",'Marks Entry'!FI100="Third"),'Marks Entry'!FI100,"")</f>
        <v/>
      </c>
      <c r="FI98" s="223" t="str">
        <f>'Marks Entry'!FJ100</f>
        <v/>
      </c>
      <c r="FJ98" s="540" t="str">
        <f>'Marks Entry'!FK100</f>
        <v>PROMOTED</v>
      </c>
      <c r="FK98" s="113" t="str">
        <f>'Marks Entry'!FL100</f>
        <v/>
      </c>
      <c r="FL98" s="115" t="str">
        <f>'Marks Entry'!FM100</f>
        <v/>
      </c>
      <c r="FM98" s="116" t="str">
        <f>'Marks Entry'!FO100</f>
        <v>E</v>
      </c>
      <c r="FN98" s="1426"/>
      <c r="FO98" s="563">
        <f t="shared" si="34"/>
        <v>0</v>
      </c>
      <c r="FP98" s="673">
        <f t="shared" si="35"/>
        <v>0</v>
      </c>
      <c r="FQ98" s="673">
        <f t="shared" si="36"/>
        <v>0</v>
      </c>
      <c r="FR98" s="668"/>
      <c r="FS98" s="570">
        <f t="shared" si="37"/>
        <v>0</v>
      </c>
      <c r="FT98" s="681">
        <f t="shared" si="38"/>
        <v>0</v>
      </c>
      <c r="FU98" s="681">
        <f t="shared" si="39"/>
        <v>0</v>
      </c>
      <c r="FV98" s="682"/>
      <c r="FW98" s="563">
        <f t="shared" si="40"/>
        <v>0</v>
      </c>
      <c r="FX98" s="673">
        <f t="shared" si="41"/>
        <v>0</v>
      </c>
      <c r="FY98" s="673">
        <f t="shared" si="42"/>
        <v>0</v>
      </c>
      <c r="FZ98" s="668"/>
      <c r="GA98" s="570">
        <f t="shared" si="43"/>
        <v>0</v>
      </c>
      <c r="GB98" s="681">
        <f t="shared" si="44"/>
        <v>0</v>
      </c>
      <c r="GC98" s="681">
        <f t="shared" si="45"/>
        <v>0</v>
      </c>
      <c r="GD98" s="682"/>
      <c r="GE98" s="563">
        <f t="shared" si="46"/>
        <v>0</v>
      </c>
      <c r="GF98" s="673">
        <f t="shared" si="47"/>
        <v>0</v>
      </c>
      <c r="GG98" s="673">
        <f t="shared" si="48"/>
        <v>0</v>
      </c>
      <c r="GH98" s="668"/>
      <c r="GI98" s="570">
        <f t="shared" si="49"/>
        <v>0</v>
      </c>
      <c r="GJ98" s="681">
        <f t="shared" si="50"/>
        <v>0</v>
      </c>
      <c r="GK98" s="681">
        <f t="shared" si="51"/>
        <v>0</v>
      </c>
      <c r="GL98" s="682"/>
      <c r="GM98" s="563">
        <f t="shared" si="52"/>
        <v>0</v>
      </c>
      <c r="GN98" s="564" t="str">
        <f t="shared" si="52"/>
        <v>E</v>
      </c>
      <c r="GO98" s="570">
        <f t="shared" si="53"/>
        <v>0</v>
      </c>
      <c r="GP98" s="571" t="str">
        <f t="shared" si="53"/>
        <v>E</v>
      </c>
      <c r="GQ98" s="563">
        <f t="shared" si="54"/>
        <v>0</v>
      </c>
      <c r="GR98" s="572" t="str">
        <f t="shared" si="54"/>
        <v>E</v>
      </c>
      <c r="GS98" s="1426"/>
    </row>
    <row r="99" spans="1:201" s="117" customFormat="1" ht="17.25" customHeight="1">
      <c r="A99" s="1427"/>
      <c r="B99" s="112">
        <f t="shared" si="55"/>
        <v>93</v>
      </c>
      <c r="C99" s="113">
        <f>'Marks Entry'!D101</f>
        <v>0</v>
      </c>
      <c r="D99" s="113">
        <f>'Marks Entry'!E101</f>
        <v>0</v>
      </c>
      <c r="E99" s="113">
        <f>'Marks Entry'!F101</f>
        <v>0</v>
      </c>
      <c r="F99" s="113">
        <f>'Marks Entry'!G101</f>
        <v>993</v>
      </c>
      <c r="G99" s="113">
        <f>'Marks Entry'!H101</f>
        <v>0</v>
      </c>
      <c r="H99" s="113">
        <f>'Marks Entry'!I101</f>
        <v>0</v>
      </c>
      <c r="I99" s="113">
        <f>'Marks Entry'!J101</f>
        <v>0</v>
      </c>
      <c r="J99" s="114">
        <f>'Marks Entry'!K101</f>
        <v>0</v>
      </c>
      <c r="K99" s="583">
        <f>'Marks Entry'!L101</f>
        <v>0</v>
      </c>
      <c r="L99" s="584">
        <f>'Marks Entry'!M101</f>
        <v>0</v>
      </c>
      <c r="M99" s="585">
        <f>'Marks Entry'!N101</f>
        <v>0</v>
      </c>
      <c r="N99" s="584">
        <f>'Marks Entry'!O101</f>
        <v>0</v>
      </c>
      <c r="O99" s="584">
        <f>'Marks Entry'!P101</f>
        <v>0</v>
      </c>
      <c r="P99" s="586">
        <f>'Marks Entry'!Q101</f>
        <v>0</v>
      </c>
      <c r="Q99" s="584">
        <f>'Marks Entry'!R101</f>
        <v>0</v>
      </c>
      <c r="R99" s="584">
        <f>'Marks Entry'!S101</f>
        <v>0</v>
      </c>
      <c r="S99" s="586">
        <f>'Marks Entry'!T101</f>
        <v>0</v>
      </c>
      <c r="T99" s="587">
        <f>'Marks Entry'!U101</f>
        <v>0</v>
      </c>
      <c r="U99" s="584">
        <f>'Marks Entry'!V101</f>
        <v>0</v>
      </c>
      <c r="V99" s="584">
        <f>'Marks Entry'!W101</f>
        <v>0</v>
      </c>
      <c r="W99" s="587">
        <f>'Marks Entry'!X101</f>
        <v>0</v>
      </c>
      <c r="X99" s="588">
        <f t="shared" si="28"/>
        <v>0</v>
      </c>
      <c r="Y99" s="584">
        <f>'Marks Entry'!Y101</f>
        <v>0</v>
      </c>
      <c r="Z99" s="584">
        <f>'Marks Entry'!Z101</f>
        <v>0</v>
      </c>
      <c r="AA99" s="587">
        <f>'Marks Entry'!AA101</f>
        <v>0</v>
      </c>
      <c r="AB99" s="593">
        <f>'Marks Entry'!AB101</f>
        <v>0</v>
      </c>
      <c r="AC99" s="589">
        <f>'Marks Entry'!AC101</f>
        <v>0</v>
      </c>
      <c r="AD99" s="589" t="str">
        <f>'Marks Entry'!AD101</f>
        <v>E</v>
      </c>
      <c r="AE99" s="590" t="str">
        <f>'Marks Entry'!AE101</f>
        <v>E</v>
      </c>
      <c r="AF99" s="583">
        <f>'Marks Entry'!AF101</f>
        <v>0</v>
      </c>
      <c r="AG99" s="584">
        <f>'Marks Entry'!AG101</f>
        <v>0</v>
      </c>
      <c r="AH99" s="585">
        <f>'Marks Entry'!AH101</f>
        <v>0</v>
      </c>
      <c r="AI99" s="584">
        <f>'Marks Entry'!AI101</f>
        <v>0</v>
      </c>
      <c r="AJ99" s="584">
        <f>'Marks Entry'!AJ101</f>
        <v>0</v>
      </c>
      <c r="AK99" s="586">
        <f>'Marks Entry'!AK101</f>
        <v>0</v>
      </c>
      <c r="AL99" s="584">
        <f>'Marks Entry'!AL101</f>
        <v>0</v>
      </c>
      <c r="AM99" s="584">
        <f>'Marks Entry'!AM101</f>
        <v>0</v>
      </c>
      <c r="AN99" s="586">
        <f>'Marks Entry'!AN101</f>
        <v>0</v>
      </c>
      <c r="AO99" s="587">
        <f>'Marks Entry'!AO101</f>
        <v>0</v>
      </c>
      <c r="AP99" s="584">
        <f>'Marks Entry'!AP101</f>
        <v>0</v>
      </c>
      <c r="AQ99" s="584">
        <f>'Marks Entry'!AQ101</f>
        <v>0</v>
      </c>
      <c r="AR99" s="587">
        <f>'Marks Entry'!AR101</f>
        <v>0</v>
      </c>
      <c r="AS99" s="588">
        <f t="shared" si="29"/>
        <v>0</v>
      </c>
      <c r="AT99" s="584">
        <f>'Marks Entry'!AS101</f>
        <v>0</v>
      </c>
      <c r="AU99" s="584">
        <f>'Marks Entry'!AT101</f>
        <v>0</v>
      </c>
      <c r="AV99" s="587">
        <f>'Marks Entry'!AU101</f>
        <v>0</v>
      </c>
      <c r="AW99" s="593">
        <f>'Marks Entry'!AV101</f>
        <v>0</v>
      </c>
      <c r="AX99" s="589">
        <f>'Marks Entry'!AW101</f>
        <v>0</v>
      </c>
      <c r="AY99" s="589" t="str">
        <f>'Marks Entry'!AX101</f>
        <v>E</v>
      </c>
      <c r="AZ99" s="590" t="str">
        <f>'Marks Entry'!AY101</f>
        <v>E</v>
      </c>
      <c r="BA99" s="583">
        <f>'Marks Entry'!AZ101</f>
        <v>0</v>
      </c>
      <c r="BB99" s="584">
        <f>'Marks Entry'!BA101</f>
        <v>0</v>
      </c>
      <c r="BC99" s="585">
        <f>'Marks Entry'!BB101</f>
        <v>0</v>
      </c>
      <c r="BD99" s="584">
        <f>'Marks Entry'!BC101</f>
        <v>0</v>
      </c>
      <c r="BE99" s="584">
        <f>'Marks Entry'!BD101</f>
        <v>0</v>
      </c>
      <c r="BF99" s="586">
        <f>'Marks Entry'!BE101</f>
        <v>0</v>
      </c>
      <c r="BG99" s="584">
        <f>'Marks Entry'!BF101</f>
        <v>0</v>
      </c>
      <c r="BH99" s="584">
        <f>'Marks Entry'!BG101</f>
        <v>0</v>
      </c>
      <c r="BI99" s="586">
        <f>'Marks Entry'!BH101</f>
        <v>0</v>
      </c>
      <c r="BJ99" s="587">
        <f>'Marks Entry'!BI101</f>
        <v>0</v>
      </c>
      <c r="BK99" s="584">
        <f>'Marks Entry'!BJ101</f>
        <v>0</v>
      </c>
      <c r="BL99" s="584">
        <f>'Marks Entry'!BK101</f>
        <v>0</v>
      </c>
      <c r="BM99" s="587">
        <f>'Marks Entry'!BL101</f>
        <v>0</v>
      </c>
      <c r="BN99" s="588">
        <f t="shared" si="30"/>
        <v>0</v>
      </c>
      <c r="BO99" s="584">
        <f>'Marks Entry'!BM101</f>
        <v>0</v>
      </c>
      <c r="BP99" s="584">
        <f>'Marks Entry'!BN101</f>
        <v>0</v>
      </c>
      <c r="BQ99" s="587">
        <f>'Marks Entry'!BO101</f>
        <v>0</v>
      </c>
      <c r="BR99" s="593">
        <f>'Marks Entry'!BP101</f>
        <v>0</v>
      </c>
      <c r="BS99" s="589">
        <f>'Marks Entry'!BQ101</f>
        <v>0</v>
      </c>
      <c r="BT99" s="589" t="str">
        <f>'Marks Entry'!BR101</f>
        <v>E</v>
      </c>
      <c r="BU99" s="590" t="str">
        <f>'Marks Entry'!BS101</f>
        <v>E</v>
      </c>
      <c r="BV99" s="583">
        <f>'Marks Entry'!BT101</f>
        <v>0</v>
      </c>
      <c r="BW99" s="584">
        <f>'Marks Entry'!BU101</f>
        <v>0</v>
      </c>
      <c r="BX99" s="585">
        <f>'Marks Entry'!BV101</f>
        <v>0</v>
      </c>
      <c r="BY99" s="584">
        <f>'Marks Entry'!BW101</f>
        <v>0</v>
      </c>
      <c r="BZ99" s="584">
        <f>'Marks Entry'!BX101</f>
        <v>0</v>
      </c>
      <c r="CA99" s="586">
        <f>'Marks Entry'!BY101</f>
        <v>0</v>
      </c>
      <c r="CB99" s="584">
        <f>'Marks Entry'!BZ101</f>
        <v>0</v>
      </c>
      <c r="CC99" s="584">
        <f>'Marks Entry'!CA101</f>
        <v>0</v>
      </c>
      <c r="CD99" s="586">
        <f>'Marks Entry'!CB101</f>
        <v>0</v>
      </c>
      <c r="CE99" s="587">
        <f>'Marks Entry'!CC101</f>
        <v>0</v>
      </c>
      <c r="CF99" s="584">
        <f>'Marks Entry'!CD101</f>
        <v>0</v>
      </c>
      <c r="CG99" s="584">
        <f>'Marks Entry'!CE101</f>
        <v>0</v>
      </c>
      <c r="CH99" s="587">
        <f>'Marks Entry'!CF101</f>
        <v>0</v>
      </c>
      <c r="CI99" s="588">
        <f t="shared" si="31"/>
        <v>0</v>
      </c>
      <c r="CJ99" s="584">
        <f>'Marks Entry'!CG101</f>
        <v>0</v>
      </c>
      <c r="CK99" s="584">
        <f>'Marks Entry'!CH101</f>
        <v>0</v>
      </c>
      <c r="CL99" s="587">
        <f>'Marks Entry'!CI101</f>
        <v>0</v>
      </c>
      <c r="CM99" s="593">
        <f>'Marks Entry'!CJ101</f>
        <v>0</v>
      </c>
      <c r="CN99" s="589">
        <f>'Marks Entry'!CK101</f>
        <v>0</v>
      </c>
      <c r="CO99" s="589" t="str">
        <f>'Marks Entry'!CL101</f>
        <v>E</v>
      </c>
      <c r="CP99" s="590" t="str">
        <f>'Marks Entry'!CM101</f>
        <v>E</v>
      </c>
      <c r="CQ99" s="583">
        <f>'Marks Entry'!CN101</f>
        <v>0</v>
      </c>
      <c r="CR99" s="584">
        <f>'Marks Entry'!CO101</f>
        <v>0</v>
      </c>
      <c r="CS99" s="585">
        <f>'Marks Entry'!CP101</f>
        <v>0</v>
      </c>
      <c r="CT99" s="584">
        <f>'Marks Entry'!CQ101</f>
        <v>0</v>
      </c>
      <c r="CU99" s="584">
        <f>'Marks Entry'!CR101</f>
        <v>0</v>
      </c>
      <c r="CV99" s="586">
        <f>'Marks Entry'!CS101</f>
        <v>0</v>
      </c>
      <c r="CW99" s="584">
        <f>'Marks Entry'!CT101</f>
        <v>0</v>
      </c>
      <c r="CX99" s="584">
        <f>'Marks Entry'!CU101</f>
        <v>0</v>
      </c>
      <c r="CY99" s="586">
        <f>'Marks Entry'!CV101</f>
        <v>0</v>
      </c>
      <c r="CZ99" s="587">
        <f>'Marks Entry'!CW101</f>
        <v>0</v>
      </c>
      <c r="DA99" s="584">
        <f>'Marks Entry'!CX101</f>
        <v>0</v>
      </c>
      <c r="DB99" s="584">
        <f>'Marks Entry'!CY101</f>
        <v>0</v>
      </c>
      <c r="DC99" s="587">
        <f>'Marks Entry'!CZ101</f>
        <v>0</v>
      </c>
      <c r="DD99" s="588">
        <f t="shared" si="32"/>
        <v>0</v>
      </c>
      <c r="DE99" s="584">
        <f>'Marks Entry'!DA101</f>
        <v>0</v>
      </c>
      <c r="DF99" s="584">
        <f>'Marks Entry'!DB101</f>
        <v>0</v>
      </c>
      <c r="DG99" s="587">
        <f>'Marks Entry'!DC101</f>
        <v>0</v>
      </c>
      <c r="DH99" s="593">
        <f>'Marks Entry'!DD101</f>
        <v>0</v>
      </c>
      <c r="DI99" s="589">
        <f>'Marks Entry'!DE101</f>
        <v>0</v>
      </c>
      <c r="DJ99" s="589" t="str">
        <f>'Marks Entry'!DF101</f>
        <v>E</v>
      </c>
      <c r="DK99" s="590" t="str">
        <f>'Marks Entry'!DG101</f>
        <v>E</v>
      </c>
      <c r="DL99" s="583">
        <f>'Marks Entry'!DH101</f>
        <v>0</v>
      </c>
      <c r="DM99" s="584">
        <f>'Marks Entry'!DI101</f>
        <v>0</v>
      </c>
      <c r="DN99" s="585">
        <f>'Marks Entry'!DJ101</f>
        <v>0</v>
      </c>
      <c r="DO99" s="584">
        <f>'Marks Entry'!DK101</f>
        <v>0</v>
      </c>
      <c r="DP99" s="584">
        <f>'Marks Entry'!DL101</f>
        <v>0</v>
      </c>
      <c r="DQ99" s="586">
        <f>'Marks Entry'!DM101</f>
        <v>0</v>
      </c>
      <c r="DR99" s="584">
        <f>'Marks Entry'!DN101</f>
        <v>0</v>
      </c>
      <c r="DS99" s="584">
        <f>'Marks Entry'!DO101</f>
        <v>0</v>
      </c>
      <c r="DT99" s="586">
        <f>'Marks Entry'!DP101</f>
        <v>0</v>
      </c>
      <c r="DU99" s="587">
        <f>'Marks Entry'!DQ101</f>
        <v>0</v>
      </c>
      <c r="DV99" s="584">
        <f>'Marks Entry'!DR101</f>
        <v>0</v>
      </c>
      <c r="DW99" s="584">
        <f>'Marks Entry'!DS101</f>
        <v>0</v>
      </c>
      <c r="DX99" s="587">
        <f>'Marks Entry'!DT101</f>
        <v>0</v>
      </c>
      <c r="DY99" s="588">
        <f t="shared" si="33"/>
        <v>0</v>
      </c>
      <c r="DZ99" s="584">
        <f>'Marks Entry'!DU101</f>
        <v>0</v>
      </c>
      <c r="EA99" s="584">
        <f>'Marks Entry'!DV101</f>
        <v>0</v>
      </c>
      <c r="EB99" s="587">
        <f>'Marks Entry'!DW101</f>
        <v>0</v>
      </c>
      <c r="EC99" s="593">
        <f>'Marks Entry'!DX101</f>
        <v>0</v>
      </c>
      <c r="ED99" s="589">
        <f>'Marks Entry'!DY101</f>
        <v>0</v>
      </c>
      <c r="EE99" s="589" t="str">
        <f>'Marks Entry'!DZ101</f>
        <v>E</v>
      </c>
      <c r="EF99" s="590" t="str">
        <f>'Marks Entry'!EA101</f>
        <v>E</v>
      </c>
      <c r="EG99" s="583">
        <f>'Marks Entry'!EB101</f>
        <v>0</v>
      </c>
      <c r="EH99" s="584">
        <f>'Marks Entry'!EC101</f>
        <v>0</v>
      </c>
      <c r="EI99" s="584">
        <f>'Marks Entry'!ED101</f>
        <v>0</v>
      </c>
      <c r="EJ99" s="584">
        <f>'Marks Entry'!EE101</f>
        <v>0</v>
      </c>
      <c r="EK99" s="584">
        <f>'Marks Entry'!EF101</f>
        <v>0</v>
      </c>
      <c r="EL99" s="591">
        <f>'Marks Entry'!EG101</f>
        <v>0</v>
      </c>
      <c r="EM99" s="592" t="str">
        <f>'Marks Entry'!EJ101</f>
        <v>E</v>
      </c>
      <c r="EN99" s="583">
        <f>'Marks Entry'!EK101</f>
        <v>0</v>
      </c>
      <c r="EO99" s="584">
        <f>'Marks Entry'!EL101</f>
        <v>0</v>
      </c>
      <c r="EP99" s="584">
        <f>'Marks Entry'!EM101</f>
        <v>0</v>
      </c>
      <c r="EQ99" s="584">
        <f>'Marks Entry'!EN101</f>
        <v>0</v>
      </c>
      <c r="ER99" s="584">
        <f>'Marks Entry'!EO101</f>
        <v>0</v>
      </c>
      <c r="ES99" s="587">
        <f>'Marks Entry'!EP101</f>
        <v>0</v>
      </c>
      <c r="ET99" s="592" t="str">
        <f>'Marks Entry'!ES101</f>
        <v>E</v>
      </c>
      <c r="EU99" s="583">
        <f>'Marks Entry'!ET101</f>
        <v>0</v>
      </c>
      <c r="EV99" s="584">
        <f>'Marks Entry'!EU101</f>
        <v>0</v>
      </c>
      <c r="EW99" s="584">
        <f>'Marks Entry'!EV101</f>
        <v>0</v>
      </c>
      <c r="EX99" s="584">
        <f>'Marks Entry'!EW101</f>
        <v>0</v>
      </c>
      <c r="EY99" s="584">
        <f>'Marks Entry'!EX101</f>
        <v>0</v>
      </c>
      <c r="EZ99" s="587">
        <f>'Marks Entry'!EY101</f>
        <v>0</v>
      </c>
      <c r="FA99" s="592" t="str">
        <f>'Marks Entry'!FB101</f>
        <v>E</v>
      </c>
      <c r="FB99" s="222">
        <f>'Marks Entry'!FC101</f>
        <v>0</v>
      </c>
      <c r="FC99" s="223">
        <f>'Marks Entry'!FD101</f>
        <v>0</v>
      </c>
      <c r="FD99" s="226" t="str">
        <f>'Marks Entry'!FE101</f>
        <v/>
      </c>
      <c r="FE99" s="222">
        <f>'Marks Entry'!FF101</f>
        <v>1200</v>
      </c>
      <c r="FF99" s="223">
        <f>'Marks Entry'!FG101</f>
        <v>0</v>
      </c>
      <c r="FG99" s="223">
        <f>'Marks Entry'!FH101</f>
        <v>0</v>
      </c>
      <c r="FH99" s="223" t="str">
        <f>IF(OR('Marks Entry'!FI101="First",'Marks Entry'!FI101="Second",'Marks Entry'!FI101="Third"),'Marks Entry'!FI101,"")</f>
        <v/>
      </c>
      <c r="FI99" s="223" t="str">
        <f>'Marks Entry'!FJ101</f>
        <v/>
      </c>
      <c r="FJ99" s="540" t="str">
        <f>'Marks Entry'!FK101</f>
        <v>PROMOTED</v>
      </c>
      <c r="FK99" s="113" t="str">
        <f>'Marks Entry'!FL101</f>
        <v/>
      </c>
      <c r="FL99" s="115" t="str">
        <f>'Marks Entry'!FM101</f>
        <v/>
      </c>
      <c r="FM99" s="116" t="str">
        <f>'Marks Entry'!FO101</f>
        <v>E</v>
      </c>
      <c r="FN99" s="1426"/>
      <c r="FO99" s="563">
        <f t="shared" si="34"/>
        <v>0</v>
      </c>
      <c r="FP99" s="673">
        <f t="shared" si="35"/>
        <v>0</v>
      </c>
      <c r="FQ99" s="673">
        <f t="shared" si="36"/>
        <v>0</v>
      </c>
      <c r="FR99" s="668"/>
      <c r="FS99" s="570">
        <f t="shared" si="37"/>
        <v>0</v>
      </c>
      <c r="FT99" s="681">
        <f t="shared" si="38"/>
        <v>0</v>
      </c>
      <c r="FU99" s="681">
        <f t="shared" si="39"/>
        <v>0</v>
      </c>
      <c r="FV99" s="682"/>
      <c r="FW99" s="563">
        <f t="shared" si="40"/>
        <v>0</v>
      </c>
      <c r="FX99" s="673">
        <f t="shared" si="41"/>
        <v>0</v>
      </c>
      <c r="FY99" s="673">
        <f t="shared" si="42"/>
        <v>0</v>
      </c>
      <c r="FZ99" s="668"/>
      <c r="GA99" s="570">
        <f t="shared" si="43"/>
        <v>0</v>
      </c>
      <c r="GB99" s="681">
        <f t="shared" si="44"/>
        <v>0</v>
      </c>
      <c r="GC99" s="681">
        <f t="shared" si="45"/>
        <v>0</v>
      </c>
      <c r="GD99" s="682"/>
      <c r="GE99" s="563">
        <f t="shared" si="46"/>
        <v>0</v>
      </c>
      <c r="GF99" s="673">
        <f t="shared" si="47"/>
        <v>0</v>
      </c>
      <c r="GG99" s="673">
        <f t="shared" si="48"/>
        <v>0</v>
      </c>
      <c r="GH99" s="668"/>
      <c r="GI99" s="570">
        <f t="shared" si="49"/>
        <v>0</v>
      </c>
      <c r="GJ99" s="681">
        <f t="shared" si="50"/>
        <v>0</v>
      </c>
      <c r="GK99" s="681">
        <f t="shared" si="51"/>
        <v>0</v>
      </c>
      <c r="GL99" s="682"/>
      <c r="GM99" s="563">
        <f t="shared" si="52"/>
        <v>0</v>
      </c>
      <c r="GN99" s="564" t="str">
        <f t="shared" si="52"/>
        <v>E</v>
      </c>
      <c r="GO99" s="570">
        <f t="shared" si="53"/>
        <v>0</v>
      </c>
      <c r="GP99" s="571" t="str">
        <f t="shared" si="53"/>
        <v>E</v>
      </c>
      <c r="GQ99" s="563">
        <f t="shared" si="54"/>
        <v>0</v>
      </c>
      <c r="GR99" s="572" t="str">
        <f t="shared" si="54"/>
        <v>E</v>
      </c>
      <c r="GS99" s="1426"/>
    </row>
    <row r="100" spans="1:201" s="117" customFormat="1" ht="17.25" customHeight="1">
      <c r="A100" s="1427"/>
      <c r="B100" s="112">
        <f t="shared" si="55"/>
        <v>94</v>
      </c>
      <c r="C100" s="113">
        <f>'Marks Entry'!D102</f>
        <v>0</v>
      </c>
      <c r="D100" s="113">
        <f>'Marks Entry'!E102</f>
        <v>0</v>
      </c>
      <c r="E100" s="113">
        <f>'Marks Entry'!F102</f>
        <v>0</v>
      </c>
      <c r="F100" s="113">
        <f>'Marks Entry'!G102</f>
        <v>994</v>
      </c>
      <c r="G100" s="113">
        <f>'Marks Entry'!H102</f>
        <v>0</v>
      </c>
      <c r="H100" s="113">
        <f>'Marks Entry'!I102</f>
        <v>0</v>
      </c>
      <c r="I100" s="113">
        <f>'Marks Entry'!J102</f>
        <v>0</v>
      </c>
      <c r="J100" s="114">
        <f>'Marks Entry'!K102</f>
        <v>0</v>
      </c>
      <c r="K100" s="583">
        <f>'Marks Entry'!L102</f>
        <v>0</v>
      </c>
      <c r="L100" s="584">
        <f>'Marks Entry'!M102</f>
        <v>0</v>
      </c>
      <c r="M100" s="585">
        <f>'Marks Entry'!N102</f>
        <v>0</v>
      </c>
      <c r="N100" s="584">
        <f>'Marks Entry'!O102</f>
        <v>0</v>
      </c>
      <c r="O100" s="584">
        <f>'Marks Entry'!P102</f>
        <v>0</v>
      </c>
      <c r="P100" s="586">
        <f>'Marks Entry'!Q102</f>
        <v>0</v>
      </c>
      <c r="Q100" s="584">
        <f>'Marks Entry'!R102</f>
        <v>0</v>
      </c>
      <c r="R100" s="584">
        <f>'Marks Entry'!S102</f>
        <v>0</v>
      </c>
      <c r="S100" s="586">
        <f>'Marks Entry'!T102</f>
        <v>0</v>
      </c>
      <c r="T100" s="587">
        <f>'Marks Entry'!U102</f>
        <v>0</v>
      </c>
      <c r="U100" s="584">
        <f>'Marks Entry'!V102</f>
        <v>0</v>
      </c>
      <c r="V100" s="584">
        <f>'Marks Entry'!W102</f>
        <v>0</v>
      </c>
      <c r="W100" s="587">
        <f>'Marks Entry'!X102</f>
        <v>0</v>
      </c>
      <c r="X100" s="588">
        <f t="shared" si="28"/>
        <v>0</v>
      </c>
      <c r="Y100" s="584">
        <f>'Marks Entry'!Y102</f>
        <v>0</v>
      </c>
      <c r="Z100" s="584">
        <f>'Marks Entry'!Z102</f>
        <v>0</v>
      </c>
      <c r="AA100" s="587">
        <f>'Marks Entry'!AA102</f>
        <v>0</v>
      </c>
      <c r="AB100" s="593">
        <f>'Marks Entry'!AB102</f>
        <v>0</v>
      </c>
      <c r="AC100" s="589">
        <f>'Marks Entry'!AC102</f>
        <v>0</v>
      </c>
      <c r="AD100" s="589" t="str">
        <f>'Marks Entry'!AD102</f>
        <v>E</v>
      </c>
      <c r="AE100" s="590" t="str">
        <f>'Marks Entry'!AE102</f>
        <v>E</v>
      </c>
      <c r="AF100" s="583">
        <f>'Marks Entry'!AF102</f>
        <v>0</v>
      </c>
      <c r="AG100" s="584">
        <f>'Marks Entry'!AG102</f>
        <v>0</v>
      </c>
      <c r="AH100" s="585">
        <f>'Marks Entry'!AH102</f>
        <v>0</v>
      </c>
      <c r="AI100" s="584">
        <f>'Marks Entry'!AI102</f>
        <v>0</v>
      </c>
      <c r="AJ100" s="584">
        <f>'Marks Entry'!AJ102</f>
        <v>0</v>
      </c>
      <c r="AK100" s="586">
        <f>'Marks Entry'!AK102</f>
        <v>0</v>
      </c>
      <c r="AL100" s="584">
        <f>'Marks Entry'!AL102</f>
        <v>0</v>
      </c>
      <c r="AM100" s="584">
        <f>'Marks Entry'!AM102</f>
        <v>0</v>
      </c>
      <c r="AN100" s="586">
        <f>'Marks Entry'!AN102</f>
        <v>0</v>
      </c>
      <c r="AO100" s="587">
        <f>'Marks Entry'!AO102</f>
        <v>0</v>
      </c>
      <c r="AP100" s="584">
        <f>'Marks Entry'!AP102</f>
        <v>0</v>
      </c>
      <c r="AQ100" s="584">
        <f>'Marks Entry'!AQ102</f>
        <v>0</v>
      </c>
      <c r="AR100" s="587">
        <f>'Marks Entry'!AR102</f>
        <v>0</v>
      </c>
      <c r="AS100" s="588">
        <f t="shared" si="29"/>
        <v>0</v>
      </c>
      <c r="AT100" s="584">
        <f>'Marks Entry'!AS102</f>
        <v>0</v>
      </c>
      <c r="AU100" s="584">
        <f>'Marks Entry'!AT102</f>
        <v>0</v>
      </c>
      <c r="AV100" s="587">
        <f>'Marks Entry'!AU102</f>
        <v>0</v>
      </c>
      <c r="AW100" s="593">
        <f>'Marks Entry'!AV102</f>
        <v>0</v>
      </c>
      <c r="AX100" s="589">
        <f>'Marks Entry'!AW102</f>
        <v>0</v>
      </c>
      <c r="AY100" s="589" t="str">
        <f>'Marks Entry'!AX102</f>
        <v>E</v>
      </c>
      <c r="AZ100" s="590" t="str">
        <f>'Marks Entry'!AY102</f>
        <v>E</v>
      </c>
      <c r="BA100" s="583">
        <f>'Marks Entry'!AZ102</f>
        <v>0</v>
      </c>
      <c r="BB100" s="584">
        <f>'Marks Entry'!BA102</f>
        <v>0</v>
      </c>
      <c r="BC100" s="585">
        <f>'Marks Entry'!BB102</f>
        <v>0</v>
      </c>
      <c r="BD100" s="584">
        <f>'Marks Entry'!BC102</f>
        <v>0</v>
      </c>
      <c r="BE100" s="584">
        <f>'Marks Entry'!BD102</f>
        <v>0</v>
      </c>
      <c r="BF100" s="586">
        <f>'Marks Entry'!BE102</f>
        <v>0</v>
      </c>
      <c r="BG100" s="584">
        <f>'Marks Entry'!BF102</f>
        <v>0</v>
      </c>
      <c r="BH100" s="584">
        <f>'Marks Entry'!BG102</f>
        <v>0</v>
      </c>
      <c r="BI100" s="586">
        <f>'Marks Entry'!BH102</f>
        <v>0</v>
      </c>
      <c r="BJ100" s="587">
        <f>'Marks Entry'!BI102</f>
        <v>0</v>
      </c>
      <c r="BK100" s="584">
        <f>'Marks Entry'!BJ102</f>
        <v>0</v>
      </c>
      <c r="BL100" s="584">
        <f>'Marks Entry'!BK102</f>
        <v>0</v>
      </c>
      <c r="BM100" s="587">
        <f>'Marks Entry'!BL102</f>
        <v>0</v>
      </c>
      <c r="BN100" s="588">
        <f t="shared" si="30"/>
        <v>0</v>
      </c>
      <c r="BO100" s="584">
        <f>'Marks Entry'!BM102</f>
        <v>0</v>
      </c>
      <c r="BP100" s="584">
        <f>'Marks Entry'!BN102</f>
        <v>0</v>
      </c>
      <c r="BQ100" s="587">
        <f>'Marks Entry'!BO102</f>
        <v>0</v>
      </c>
      <c r="BR100" s="593">
        <f>'Marks Entry'!BP102</f>
        <v>0</v>
      </c>
      <c r="BS100" s="589">
        <f>'Marks Entry'!BQ102</f>
        <v>0</v>
      </c>
      <c r="BT100" s="589" t="str">
        <f>'Marks Entry'!BR102</f>
        <v>E</v>
      </c>
      <c r="BU100" s="590" t="str">
        <f>'Marks Entry'!BS102</f>
        <v>E</v>
      </c>
      <c r="BV100" s="583">
        <f>'Marks Entry'!BT102</f>
        <v>0</v>
      </c>
      <c r="BW100" s="584">
        <f>'Marks Entry'!BU102</f>
        <v>0</v>
      </c>
      <c r="BX100" s="585">
        <f>'Marks Entry'!BV102</f>
        <v>0</v>
      </c>
      <c r="BY100" s="584">
        <f>'Marks Entry'!BW102</f>
        <v>0</v>
      </c>
      <c r="BZ100" s="584">
        <f>'Marks Entry'!BX102</f>
        <v>0</v>
      </c>
      <c r="CA100" s="586">
        <f>'Marks Entry'!BY102</f>
        <v>0</v>
      </c>
      <c r="CB100" s="584">
        <f>'Marks Entry'!BZ102</f>
        <v>0</v>
      </c>
      <c r="CC100" s="584">
        <f>'Marks Entry'!CA102</f>
        <v>0</v>
      </c>
      <c r="CD100" s="586">
        <f>'Marks Entry'!CB102</f>
        <v>0</v>
      </c>
      <c r="CE100" s="587">
        <f>'Marks Entry'!CC102</f>
        <v>0</v>
      </c>
      <c r="CF100" s="584">
        <f>'Marks Entry'!CD102</f>
        <v>0</v>
      </c>
      <c r="CG100" s="584">
        <f>'Marks Entry'!CE102</f>
        <v>0</v>
      </c>
      <c r="CH100" s="587">
        <f>'Marks Entry'!CF102</f>
        <v>0</v>
      </c>
      <c r="CI100" s="588">
        <f t="shared" si="31"/>
        <v>0</v>
      </c>
      <c r="CJ100" s="584">
        <f>'Marks Entry'!CG102</f>
        <v>0</v>
      </c>
      <c r="CK100" s="584">
        <f>'Marks Entry'!CH102</f>
        <v>0</v>
      </c>
      <c r="CL100" s="587">
        <f>'Marks Entry'!CI102</f>
        <v>0</v>
      </c>
      <c r="CM100" s="593">
        <f>'Marks Entry'!CJ102</f>
        <v>0</v>
      </c>
      <c r="CN100" s="589">
        <f>'Marks Entry'!CK102</f>
        <v>0</v>
      </c>
      <c r="CO100" s="589" t="str">
        <f>'Marks Entry'!CL102</f>
        <v>E</v>
      </c>
      <c r="CP100" s="590" t="str">
        <f>'Marks Entry'!CM102</f>
        <v>E</v>
      </c>
      <c r="CQ100" s="583">
        <f>'Marks Entry'!CN102</f>
        <v>0</v>
      </c>
      <c r="CR100" s="584">
        <f>'Marks Entry'!CO102</f>
        <v>0</v>
      </c>
      <c r="CS100" s="585">
        <f>'Marks Entry'!CP102</f>
        <v>0</v>
      </c>
      <c r="CT100" s="584">
        <f>'Marks Entry'!CQ102</f>
        <v>0</v>
      </c>
      <c r="CU100" s="584">
        <f>'Marks Entry'!CR102</f>
        <v>0</v>
      </c>
      <c r="CV100" s="586">
        <f>'Marks Entry'!CS102</f>
        <v>0</v>
      </c>
      <c r="CW100" s="584">
        <f>'Marks Entry'!CT102</f>
        <v>0</v>
      </c>
      <c r="CX100" s="584">
        <f>'Marks Entry'!CU102</f>
        <v>0</v>
      </c>
      <c r="CY100" s="586">
        <f>'Marks Entry'!CV102</f>
        <v>0</v>
      </c>
      <c r="CZ100" s="587">
        <f>'Marks Entry'!CW102</f>
        <v>0</v>
      </c>
      <c r="DA100" s="584">
        <f>'Marks Entry'!CX102</f>
        <v>0</v>
      </c>
      <c r="DB100" s="584">
        <f>'Marks Entry'!CY102</f>
        <v>0</v>
      </c>
      <c r="DC100" s="587">
        <f>'Marks Entry'!CZ102</f>
        <v>0</v>
      </c>
      <c r="DD100" s="588">
        <f t="shared" si="32"/>
        <v>0</v>
      </c>
      <c r="DE100" s="584">
        <f>'Marks Entry'!DA102</f>
        <v>0</v>
      </c>
      <c r="DF100" s="584">
        <f>'Marks Entry'!DB102</f>
        <v>0</v>
      </c>
      <c r="DG100" s="587">
        <f>'Marks Entry'!DC102</f>
        <v>0</v>
      </c>
      <c r="DH100" s="593">
        <f>'Marks Entry'!DD102</f>
        <v>0</v>
      </c>
      <c r="DI100" s="589">
        <f>'Marks Entry'!DE102</f>
        <v>0</v>
      </c>
      <c r="DJ100" s="589" t="str">
        <f>'Marks Entry'!DF102</f>
        <v>E</v>
      </c>
      <c r="DK100" s="590" t="str">
        <f>'Marks Entry'!DG102</f>
        <v>E</v>
      </c>
      <c r="DL100" s="583">
        <f>'Marks Entry'!DH102</f>
        <v>0</v>
      </c>
      <c r="DM100" s="584">
        <f>'Marks Entry'!DI102</f>
        <v>0</v>
      </c>
      <c r="DN100" s="585">
        <f>'Marks Entry'!DJ102</f>
        <v>0</v>
      </c>
      <c r="DO100" s="584">
        <f>'Marks Entry'!DK102</f>
        <v>0</v>
      </c>
      <c r="DP100" s="584">
        <f>'Marks Entry'!DL102</f>
        <v>0</v>
      </c>
      <c r="DQ100" s="586">
        <f>'Marks Entry'!DM102</f>
        <v>0</v>
      </c>
      <c r="DR100" s="584">
        <f>'Marks Entry'!DN102</f>
        <v>0</v>
      </c>
      <c r="DS100" s="584">
        <f>'Marks Entry'!DO102</f>
        <v>0</v>
      </c>
      <c r="DT100" s="586">
        <f>'Marks Entry'!DP102</f>
        <v>0</v>
      </c>
      <c r="DU100" s="587">
        <f>'Marks Entry'!DQ102</f>
        <v>0</v>
      </c>
      <c r="DV100" s="584">
        <f>'Marks Entry'!DR102</f>
        <v>0</v>
      </c>
      <c r="DW100" s="584">
        <f>'Marks Entry'!DS102</f>
        <v>0</v>
      </c>
      <c r="DX100" s="587">
        <f>'Marks Entry'!DT102</f>
        <v>0</v>
      </c>
      <c r="DY100" s="588">
        <f t="shared" si="33"/>
        <v>0</v>
      </c>
      <c r="DZ100" s="584">
        <f>'Marks Entry'!DU102</f>
        <v>0</v>
      </c>
      <c r="EA100" s="584">
        <f>'Marks Entry'!DV102</f>
        <v>0</v>
      </c>
      <c r="EB100" s="587">
        <f>'Marks Entry'!DW102</f>
        <v>0</v>
      </c>
      <c r="EC100" s="593">
        <f>'Marks Entry'!DX102</f>
        <v>0</v>
      </c>
      <c r="ED100" s="589">
        <f>'Marks Entry'!DY102</f>
        <v>0</v>
      </c>
      <c r="EE100" s="589" t="str">
        <f>'Marks Entry'!DZ102</f>
        <v>E</v>
      </c>
      <c r="EF100" s="590" t="str">
        <f>'Marks Entry'!EA102</f>
        <v>E</v>
      </c>
      <c r="EG100" s="583">
        <f>'Marks Entry'!EB102</f>
        <v>0</v>
      </c>
      <c r="EH100" s="584">
        <f>'Marks Entry'!EC102</f>
        <v>0</v>
      </c>
      <c r="EI100" s="584">
        <f>'Marks Entry'!ED102</f>
        <v>0</v>
      </c>
      <c r="EJ100" s="584">
        <f>'Marks Entry'!EE102</f>
        <v>0</v>
      </c>
      <c r="EK100" s="584">
        <f>'Marks Entry'!EF102</f>
        <v>0</v>
      </c>
      <c r="EL100" s="591">
        <f>'Marks Entry'!EG102</f>
        <v>0</v>
      </c>
      <c r="EM100" s="592" t="str">
        <f>'Marks Entry'!EJ102</f>
        <v>E</v>
      </c>
      <c r="EN100" s="583">
        <f>'Marks Entry'!EK102</f>
        <v>0</v>
      </c>
      <c r="EO100" s="584">
        <f>'Marks Entry'!EL102</f>
        <v>0</v>
      </c>
      <c r="EP100" s="584">
        <f>'Marks Entry'!EM102</f>
        <v>0</v>
      </c>
      <c r="EQ100" s="584">
        <f>'Marks Entry'!EN102</f>
        <v>0</v>
      </c>
      <c r="ER100" s="584">
        <f>'Marks Entry'!EO102</f>
        <v>0</v>
      </c>
      <c r="ES100" s="587">
        <f>'Marks Entry'!EP102</f>
        <v>0</v>
      </c>
      <c r="ET100" s="592" t="str">
        <f>'Marks Entry'!ES102</f>
        <v>E</v>
      </c>
      <c r="EU100" s="583">
        <f>'Marks Entry'!ET102</f>
        <v>0</v>
      </c>
      <c r="EV100" s="584">
        <f>'Marks Entry'!EU102</f>
        <v>0</v>
      </c>
      <c r="EW100" s="584">
        <f>'Marks Entry'!EV102</f>
        <v>0</v>
      </c>
      <c r="EX100" s="584">
        <f>'Marks Entry'!EW102</f>
        <v>0</v>
      </c>
      <c r="EY100" s="584">
        <f>'Marks Entry'!EX102</f>
        <v>0</v>
      </c>
      <c r="EZ100" s="587">
        <f>'Marks Entry'!EY102</f>
        <v>0</v>
      </c>
      <c r="FA100" s="592" t="str">
        <f>'Marks Entry'!FB102</f>
        <v>E</v>
      </c>
      <c r="FB100" s="222">
        <f>'Marks Entry'!FC102</f>
        <v>0</v>
      </c>
      <c r="FC100" s="223">
        <f>'Marks Entry'!FD102</f>
        <v>0</v>
      </c>
      <c r="FD100" s="226" t="str">
        <f>'Marks Entry'!FE102</f>
        <v/>
      </c>
      <c r="FE100" s="222">
        <f>'Marks Entry'!FF102</f>
        <v>1200</v>
      </c>
      <c r="FF100" s="223">
        <f>'Marks Entry'!FG102</f>
        <v>0</v>
      </c>
      <c r="FG100" s="223">
        <f>'Marks Entry'!FH102</f>
        <v>0</v>
      </c>
      <c r="FH100" s="223" t="str">
        <f>IF(OR('Marks Entry'!FI102="First",'Marks Entry'!FI102="Second",'Marks Entry'!FI102="Third"),'Marks Entry'!FI102,"")</f>
        <v/>
      </c>
      <c r="FI100" s="223" t="str">
        <f>'Marks Entry'!FJ102</f>
        <v/>
      </c>
      <c r="FJ100" s="540" t="str">
        <f>'Marks Entry'!FK102</f>
        <v>PROMOTED</v>
      </c>
      <c r="FK100" s="113" t="str">
        <f>'Marks Entry'!FL102</f>
        <v/>
      </c>
      <c r="FL100" s="115" t="str">
        <f>'Marks Entry'!FM102</f>
        <v/>
      </c>
      <c r="FM100" s="116" t="str">
        <f>'Marks Entry'!FO102</f>
        <v>E</v>
      </c>
      <c r="FN100" s="1426"/>
      <c r="FO100" s="563">
        <f t="shared" si="34"/>
        <v>0</v>
      </c>
      <c r="FP100" s="673">
        <f t="shared" si="35"/>
        <v>0</v>
      </c>
      <c r="FQ100" s="673">
        <f t="shared" si="36"/>
        <v>0</v>
      </c>
      <c r="FR100" s="668"/>
      <c r="FS100" s="570">
        <f t="shared" si="37"/>
        <v>0</v>
      </c>
      <c r="FT100" s="681">
        <f t="shared" si="38"/>
        <v>0</v>
      </c>
      <c r="FU100" s="681">
        <f t="shared" si="39"/>
        <v>0</v>
      </c>
      <c r="FV100" s="682"/>
      <c r="FW100" s="563">
        <f t="shared" si="40"/>
        <v>0</v>
      </c>
      <c r="FX100" s="673">
        <f t="shared" si="41"/>
        <v>0</v>
      </c>
      <c r="FY100" s="673">
        <f t="shared" si="42"/>
        <v>0</v>
      </c>
      <c r="FZ100" s="668"/>
      <c r="GA100" s="570">
        <f t="shared" si="43"/>
        <v>0</v>
      </c>
      <c r="GB100" s="681">
        <f t="shared" si="44"/>
        <v>0</v>
      </c>
      <c r="GC100" s="681">
        <f t="shared" si="45"/>
        <v>0</v>
      </c>
      <c r="GD100" s="682"/>
      <c r="GE100" s="563">
        <f t="shared" si="46"/>
        <v>0</v>
      </c>
      <c r="GF100" s="673">
        <f t="shared" si="47"/>
        <v>0</v>
      </c>
      <c r="GG100" s="673">
        <f t="shared" si="48"/>
        <v>0</v>
      </c>
      <c r="GH100" s="668"/>
      <c r="GI100" s="570">
        <f t="shared" si="49"/>
        <v>0</v>
      </c>
      <c r="GJ100" s="681">
        <f t="shared" si="50"/>
        <v>0</v>
      </c>
      <c r="GK100" s="681">
        <f t="shared" si="51"/>
        <v>0</v>
      </c>
      <c r="GL100" s="682"/>
      <c r="GM100" s="563">
        <f t="shared" si="52"/>
        <v>0</v>
      </c>
      <c r="GN100" s="564" t="str">
        <f t="shared" si="52"/>
        <v>E</v>
      </c>
      <c r="GO100" s="570">
        <f t="shared" si="53"/>
        <v>0</v>
      </c>
      <c r="GP100" s="571" t="str">
        <f t="shared" si="53"/>
        <v>E</v>
      </c>
      <c r="GQ100" s="563">
        <f t="shared" si="54"/>
        <v>0</v>
      </c>
      <c r="GR100" s="572" t="str">
        <f t="shared" si="54"/>
        <v>E</v>
      </c>
      <c r="GS100" s="1426"/>
    </row>
    <row r="101" spans="1:201" s="117" customFormat="1" ht="17.25" customHeight="1">
      <c r="A101" s="1427"/>
      <c r="B101" s="112">
        <f t="shared" si="55"/>
        <v>95</v>
      </c>
      <c r="C101" s="113">
        <f>'Marks Entry'!D103</f>
        <v>0</v>
      </c>
      <c r="D101" s="113">
        <f>'Marks Entry'!E103</f>
        <v>0</v>
      </c>
      <c r="E101" s="113">
        <f>'Marks Entry'!F103</f>
        <v>0</v>
      </c>
      <c r="F101" s="113">
        <f>'Marks Entry'!G103</f>
        <v>995</v>
      </c>
      <c r="G101" s="113">
        <f>'Marks Entry'!H103</f>
        <v>0</v>
      </c>
      <c r="H101" s="113">
        <f>'Marks Entry'!I103</f>
        <v>0</v>
      </c>
      <c r="I101" s="113">
        <f>'Marks Entry'!J103</f>
        <v>0</v>
      </c>
      <c r="J101" s="114">
        <f>'Marks Entry'!K103</f>
        <v>0</v>
      </c>
      <c r="K101" s="583">
        <f>'Marks Entry'!L103</f>
        <v>0</v>
      </c>
      <c r="L101" s="584">
        <f>'Marks Entry'!M103</f>
        <v>0</v>
      </c>
      <c r="M101" s="585">
        <f>'Marks Entry'!N103</f>
        <v>0</v>
      </c>
      <c r="N101" s="584">
        <f>'Marks Entry'!O103</f>
        <v>0</v>
      </c>
      <c r="O101" s="584">
        <f>'Marks Entry'!P103</f>
        <v>0</v>
      </c>
      <c r="P101" s="586">
        <f>'Marks Entry'!Q103</f>
        <v>0</v>
      </c>
      <c r="Q101" s="584">
        <f>'Marks Entry'!R103</f>
        <v>0</v>
      </c>
      <c r="R101" s="584">
        <f>'Marks Entry'!S103</f>
        <v>0</v>
      </c>
      <c r="S101" s="586">
        <f>'Marks Entry'!T103</f>
        <v>0</v>
      </c>
      <c r="T101" s="587">
        <f>'Marks Entry'!U103</f>
        <v>0</v>
      </c>
      <c r="U101" s="584">
        <f>'Marks Entry'!V103</f>
        <v>0</v>
      </c>
      <c r="V101" s="584">
        <f>'Marks Entry'!W103</f>
        <v>0</v>
      </c>
      <c r="W101" s="587">
        <f>'Marks Entry'!X103</f>
        <v>0</v>
      </c>
      <c r="X101" s="588">
        <f t="shared" si="28"/>
        <v>0</v>
      </c>
      <c r="Y101" s="584">
        <f>'Marks Entry'!Y103</f>
        <v>0</v>
      </c>
      <c r="Z101" s="584">
        <f>'Marks Entry'!Z103</f>
        <v>0</v>
      </c>
      <c r="AA101" s="587">
        <f>'Marks Entry'!AA103</f>
        <v>0</v>
      </c>
      <c r="AB101" s="593">
        <f>'Marks Entry'!AB103</f>
        <v>0</v>
      </c>
      <c r="AC101" s="589">
        <f>'Marks Entry'!AC103</f>
        <v>0</v>
      </c>
      <c r="AD101" s="589" t="str">
        <f>'Marks Entry'!AD103</f>
        <v>E</v>
      </c>
      <c r="AE101" s="590" t="str">
        <f>'Marks Entry'!AE103</f>
        <v>E</v>
      </c>
      <c r="AF101" s="583">
        <f>'Marks Entry'!AF103</f>
        <v>0</v>
      </c>
      <c r="AG101" s="584">
        <f>'Marks Entry'!AG103</f>
        <v>0</v>
      </c>
      <c r="AH101" s="585">
        <f>'Marks Entry'!AH103</f>
        <v>0</v>
      </c>
      <c r="AI101" s="584">
        <f>'Marks Entry'!AI103</f>
        <v>0</v>
      </c>
      <c r="AJ101" s="584">
        <f>'Marks Entry'!AJ103</f>
        <v>0</v>
      </c>
      <c r="AK101" s="586">
        <f>'Marks Entry'!AK103</f>
        <v>0</v>
      </c>
      <c r="AL101" s="584">
        <f>'Marks Entry'!AL103</f>
        <v>0</v>
      </c>
      <c r="AM101" s="584">
        <f>'Marks Entry'!AM103</f>
        <v>0</v>
      </c>
      <c r="AN101" s="586">
        <f>'Marks Entry'!AN103</f>
        <v>0</v>
      </c>
      <c r="AO101" s="587">
        <f>'Marks Entry'!AO103</f>
        <v>0</v>
      </c>
      <c r="AP101" s="584">
        <f>'Marks Entry'!AP103</f>
        <v>0</v>
      </c>
      <c r="AQ101" s="584">
        <f>'Marks Entry'!AQ103</f>
        <v>0</v>
      </c>
      <c r="AR101" s="587">
        <f>'Marks Entry'!AR103</f>
        <v>0</v>
      </c>
      <c r="AS101" s="588">
        <f t="shared" si="29"/>
        <v>0</v>
      </c>
      <c r="AT101" s="584">
        <f>'Marks Entry'!AS103</f>
        <v>0</v>
      </c>
      <c r="AU101" s="584">
        <f>'Marks Entry'!AT103</f>
        <v>0</v>
      </c>
      <c r="AV101" s="587">
        <f>'Marks Entry'!AU103</f>
        <v>0</v>
      </c>
      <c r="AW101" s="593">
        <f>'Marks Entry'!AV103</f>
        <v>0</v>
      </c>
      <c r="AX101" s="589">
        <f>'Marks Entry'!AW103</f>
        <v>0</v>
      </c>
      <c r="AY101" s="589" t="str">
        <f>'Marks Entry'!AX103</f>
        <v>E</v>
      </c>
      <c r="AZ101" s="590" t="str">
        <f>'Marks Entry'!AY103</f>
        <v>E</v>
      </c>
      <c r="BA101" s="583">
        <f>'Marks Entry'!AZ103</f>
        <v>0</v>
      </c>
      <c r="BB101" s="584">
        <f>'Marks Entry'!BA103</f>
        <v>0</v>
      </c>
      <c r="BC101" s="585">
        <f>'Marks Entry'!BB103</f>
        <v>0</v>
      </c>
      <c r="BD101" s="584">
        <f>'Marks Entry'!BC103</f>
        <v>0</v>
      </c>
      <c r="BE101" s="584">
        <f>'Marks Entry'!BD103</f>
        <v>0</v>
      </c>
      <c r="BF101" s="586">
        <f>'Marks Entry'!BE103</f>
        <v>0</v>
      </c>
      <c r="BG101" s="584">
        <f>'Marks Entry'!BF103</f>
        <v>0</v>
      </c>
      <c r="BH101" s="584">
        <f>'Marks Entry'!BG103</f>
        <v>0</v>
      </c>
      <c r="BI101" s="586">
        <f>'Marks Entry'!BH103</f>
        <v>0</v>
      </c>
      <c r="BJ101" s="587">
        <f>'Marks Entry'!BI103</f>
        <v>0</v>
      </c>
      <c r="BK101" s="584">
        <f>'Marks Entry'!BJ103</f>
        <v>0</v>
      </c>
      <c r="BL101" s="584">
        <f>'Marks Entry'!BK103</f>
        <v>0</v>
      </c>
      <c r="BM101" s="587">
        <f>'Marks Entry'!BL103</f>
        <v>0</v>
      </c>
      <c r="BN101" s="588">
        <f t="shared" si="30"/>
        <v>0</v>
      </c>
      <c r="BO101" s="584">
        <f>'Marks Entry'!BM103</f>
        <v>0</v>
      </c>
      <c r="BP101" s="584">
        <f>'Marks Entry'!BN103</f>
        <v>0</v>
      </c>
      <c r="BQ101" s="587">
        <f>'Marks Entry'!BO103</f>
        <v>0</v>
      </c>
      <c r="BR101" s="593">
        <f>'Marks Entry'!BP103</f>
        <v>0</v>
      </c>
      <c r="BS101" s="589">
        <f>'Marks Entry'!BQ103</f>
        <v>0</v>
      </c>
      <c r="BT101" s="589" t="str">
        <f>'Marks Entry'!BR103</f>
        <v>E</v>
      </c>
      <c r="BU101" s="590" t="str">
        <f>'Marks Entry'!BS103</f>
        <v>E</v>
      </c>
      <c r="BV101" s="583">
        <f>'Marks Entry'!BT103</f>
        <v>0</v>
      </c>
      <c r="BW101" s="584">
        <f>'Marks Entry'!BU103</f>
        <v>0</v>
      </c>
      <c r="BX101" s="585">
        <f>'Marks Entry'!BV103</f>
        <v>0</v>
      </c>
      <c r="BY101" s="584">
        <f>'Marks Entry'!BW103</f>
        <v>0</v>
      </c>
      <c r="BZ101" s="584">
        <f>'Marks Entry'!BX103</f>
        <v>0</v>
      </c>
      <c r="CA101" s="586">
        <f>'Marks Entry'!BY103</f>
        <v>0</v>
      </c>
      <c r="CB101" s="584">
        <f>'Marks Entry'!BZ103</f>
        <v>0</v>
      </c>
      <c r="CC101" s="584">
        <f>'Marks Entry'!CA103</f>
        <v>0</v>
      </c>
      <c r="CD101" s="586">
        <f>'Marks Entry'!CB103</f>
        <v>0</v>
      </c>
      <c r="CE101" s="587">
        <f>'Marks Entry'!CC103</f>
        <v>0</v>
      </c>
      <c r="CF101" s="584">
        <f>'Marks Entry'!CD103</f>
        <v>0</v>
      </c>
      <c r="CG101" s="584">
        <f>'Marks Entry'!CE103</f>
        <v>0</v>
      </c>
      <c r="CH101" s="587">
        <f>'Marks Entry'!CF103</f>
        <v>0</v>
      </c>
      <c r="CI101" s="588">
        <f t="shared" si="31"/>
        <v>0</v>
      </c>
      <c r="CJ101" s="584">
        <f>'Marks Entry'!CG103</f>
        <v>0</v>
      </c>
      <c r="CK101" s="584">
        <f>'Marks Entry'!CH103</f>
        <v>0</v>
      </c>
      <c r="CL101" s="587">
        <f>'Marks Entry'!CI103</f>
        <v>0</v>
      </c>
      <c r="CM101" s="593">
        <f>'Marks Entry'!CJ103</f>
        <v>0</v>
      </c>
      <c r="CN101" s="589">
        <f>'Marks Entry'!CK103</f>
        <v>0</v>
      </c>
      <c r="CO101" s="589" t="str">
        <f>'Marks Entry'!CL103</f>
        <v>E</v>
      </c>
      <c r="CP101" s="590" t="str">
        <f>'Marks Entry'!CM103</f>
        <v>E</v>
      </c>
      <c r="CQ101" s="583">
        <f>'Marks Entry'!CN103</f>
        <v>0</v>
      </c>
      <c r="CR101" s="584">
        <f>'Marks Entry'!CO103</f>
        <v>0</v>
      </c>
      <c r="CS101" s="585">
        <f>'Marks Entry'!CP103</f>
        <v>0</v>
      </c>
      <c r="CT101" s="584">
        <f>'Marks Entry'!CQ103</f>
        <v>0</v>
      </c>
      <c r="CU101" s="584">
        <f>'Marks Entry'!CR103</f>
        <v>0</v>
      </c>
      <c r="CV101" s="586">
        <f>'Marks Entry'!CS103</f>
        <v>0</v>
      </c>
      <c r="CW101" s="584">
        <f>'Marks Entry'!CT103</f>
        <v>0</v>
      </c>
      <c r="CX101" s="584">
        <f>'Marks Entry'!CU103</f>
        <v>0</v>
      </c>
      <c r="CY101" s="586">
        <f>'Marks Entry'!CV103</f>
        <v>0</v>
      </c>
      <c r="CZ101" s="587">
        <f>'Marks Entry'!CW103</f>
        <v>0</v>
      </c>
      <c r="DA101" s="584">
        <f>'Marks Entry'!CX103</f>
        <v>0</v>
      </c>
      <c r="DB101" s="584">
        <f>'Marks Entry'!CY103</f>
        <v>0</v>
      </c>
      <c r="DC101" s="587">
        <f>'Marks Entry'!CZ103</f>
        <v>0</v>
      </c>
      <c r="DD101" s="588">
        <f t="shared" si="32"/>
        <v>0</v>
      </c>
      <c r="DE101" s="584">
        <f>'Marks Entry'!DA103</f>
        <v>0</v>
      </c>
      <c r="DF101" s="584">
        <f>'Marks Entry'!DB103</f>
        <v>0</v>
      </c>
      <c r="DG101" s="587">
        <f>'Marks Entry'!DC103</f>
        <v>0</v>
      </c>
      <c r="DH101" s="593">
        <f>'Marks Entry'!DD103</f>
        <v>0</v>
      </c>
      <c r="DI101" s="589">
        <f>'Marks Entry'!DE103</f>
        <v>0</v>
      </c>
      <c r="DJ101" s="589" t="str">
        <f>'Marks Entry'!DF103</f>
        <v>E</v>
      </c>
      <c r="DK101" s="590" t="str">
        <f>'Marks Entry'!DG103</f>
        <v>E</v>
      </c>
      <c r="DL101" s="583">
        <f>'Marks Entry'!DH103</f>
        <v>0</v>
      </c>
      <c r="DM101" s="584">
        <f>'Marks Entry'!DI103</f>
        <v>0</v>
      </c>
      <c r="DN101" s="585">
        <f>'Marks Entry'!DJ103</f>
        <v>0</v>
      </c>
      <c r="DO101" s="584">
        <f>'Marks Entry'!DK103</f>
        <v>0</v>
      </c>
      <c r="DP101" s="584">
        <f>'Marks Entry'!DL103</f>
        <v>0</v>
      </c>
      <c r="DQ101" s="586">
        <f>'Marks Entry'!DM103</f>
        <v>0</v>
      </c>
      <c r="DR101" s="584">
        <f>'Marks Entry'!DN103</f>
        <v>0</v>
      </c>
      <c r="DS101" s="584">
        <f>'Marks Entry'!DO103</f>
        <v>0</v>
      </c>
      <c r="DT101" s="586">
        <f>'Marks Entry'!DP103</f>
        <v>0</v>
      </c>
      <c r="DU101" s="587">
        <f>'Marks Entry'!DQ103</f>
        <v>0</v>
      </c>
      <c r="DV101" s="584">
        <f>'Marks Entry'!DR103</f>
        <v>0</v>
      </c>
      <c r="DW101" s="584">
        <f>'Marks Entry'!DS103</f>
        <v>0</v>
      </c>
      <c r="DX101" s="587">
        <f>'Marks Entry'!DT103</f>
        <v>0</v>
      </c>
      <c r="DY101" s="588">
        <f t="shared" si="33"/>
        <v>0</v>
      </c>
      <c r="DZ101" s="584">
        <f>'Marks Entry'!DU103</f>
        <v>0</v>
      </c>
      <c r="EA101" s="584">
        <f>'Marks Entry'!DV103</f>
        <v>0</v>
      </c>
      <c r="EB101" s="587">
        <f>'Marks Entry'!DW103</f>
        <v>0</v>
      </c>
      <c r="EC101" s="593">
        <f>'Marks Entry'!DX103</f>
        <v>0</v>
      </c>
      <c r="ED101" s="589">
        <f>'Marks Entry'!DY103</f>
        <v>0</v>
      </c>
      <c r="EE101" s="589" t="str">
        <f>'Marks Entry'!DZ103</f>
        <v>E</v>
      </c>
      <c r="EF101" s="590" t="str">
        <f>'Marks Entry'!EA103</f>
        <v>E</v>
      </c>
      <c r="EG101" s="583">
        <f>'Marks Entry'!EB103</f>
        <v>0</v>
      </c>
      <c r="EH101" s="584">
        <f>'Marks Entry'!EC103</f>
        <v>0</v>
      </c>
      <c r="EI101" s="584">
        <f>'Marks Entry'!ED103</f>
        <v>0</v>
      </c>
      <c r="EJ101" s="584">
        <f>'Marks Entry'!EE103</f>
        <v>0</v>
      </c>
      <c r="EK101" s="584">
        <f>'Marks Entry'!EF103</f>
        <v>0</v>
      </c>
      <c r="EL101" s="591">
        <f>'Marks Entry'!EG103</f>
        <v>0</v>
      </c>
      <c r="EM101" s="592" t="str">
        <f>'Marks Entry'!EJ103</f>
        <v>E</v>
      </c>
      <c r="EN101" s="583">
        <f>'Marks Entry'!EK103</f>
        <v>0</v>
      </c>
      <c r="EO101" s="584">
        <f>'Marks Entry'!EL103</f>
        <v>0</v>
      </c>
      <c r="EP101" s="584">
        <f>'Marks Entry'!EM103</f>
        <v>0</v>
      </c>
      <c r="EQ101" s="584">
        <f>'Marks Entry'!EN103</f>
        <v>0</v>
      </c>
      <c r="ER101" s="584">
        <f>'Marks Entry'!EO103</f>
        <v>0</v>
      </c>
      <c r="ES101" s="587">
        <f>'Marks Entry'!EP103</f>
        <v>0</v>
      </c>
      <c r="ET101" s="592" t="str">
        <f>'Marks Entry'!ES103</f>
        <v>E</v>
      </c>
      <c r="EU101" s="583">
        <f>'Marks Entry'!ET103</f>
        <v>0</v>
      </c>
      <c r="EV101" s="584">
        <f>'Marks Entry'!EU103</f>
        <v>0</v>
      </c>
      <c r="EW101" s="584">
        <f>'Marks Entry'!EV103</f>
        <v>0</v>
      </c>
      <c r="EX101" s="584">
        <f>'Marks Entry'!EW103</f>
        <v>0</v>
      </c>
      <c r="EY101" s="584">
        <f>'Marks Entry'!EX103</f>
        <v>0</v>
      </c>
      <c r="EZ101" s="587">
        <f>'Marks Entry'!EY103</f>
        <v>0</v>
      </c>
      <c r="FA101" s="592" t="str">
        <f>'Marks Entry'!FB103</f>
        <v>E</v>
      </c>
      <c r="FB101" s="222">
        <f>'Marks Entry'!FC103</f>
        <v>0</v>
      </c>
      <c r="FC101" s="223">
        <f>'Marks Entry'!FD103</f>
        <v>0</v>
      </c>
      <c r="FD101" s="226" t="str">
        <f>'Marks Entry'!FE103</f>
        <v/>
      </c>
      <c r="FE101" s="222">
        <f>'Marks Entry'!FF103</f>
        <v>1200</v>
      </c>
      <c r="FF101" s="223">
        <f>'Marks Entry'!FG103</f>
        <v>0</v>
      </c>
      <c r="FG101" s="223">
        <f>'Marks Entry'!FH103</f>
        <v>0</v>
      </c>
      <c r="FH101" s="223" t="str">
        <f>IF(OR('Marks Entry'!FI103="First",'Marks Entry'!FI103="Second",'Marks Entry'!FI103="Third"),'Marks Entry'!FI103,"")</f>
        <v/>
      </c>
      <c r="FI101" s="223" t="str">
        <f>'Marks Entry'!FJ103</f>
        <v/>
      </c>
      <c r="FJ101" s="540" t="str">
        <f>'Marks Entry'!FK103</f>
        <v>PROMOTED</v>
      </c>
      <c r="FK101" s="113" t="str">
        <f>'Marks Entry'!FL103</f>
        <v/>
      </c>
      <c r="FL101" s="115" t="str">
        <f>'Marks Entry'!FM103</f>
        <v/>
      </c>
      <c r="FM101" s="116" t="str">
        <f>'Marks Entry'!FO103</f>
        <v>E</v>
      </c>
      <c r="FN101" s="1426"/>
      <c r="FO101" s="563">
        <f t="shared" si="34"/>
        <v>0</v>
      </c>
      <c r="FP101" s="673">
        <f t="shared" si="35"/>
        <v>0</v>
      </c>
      <c r="FQ101" s="673">
        <f t="shared" si="36"/>
        <v>0</v>
      </c>
      <c r="FR101" s="668"/>
      <c r="FS101" s="570">
        <f t="shared" si="37"/>
        <v>0</v>
      </c>
      <c r="FT101" s="681">
        <f t="shared" si="38"/>
        <v>0</v>
      </c>
      <c r="FU101" s="681">
        <f t="shared" si="39"/>
        <v>0</v>
      </c>
      <c r="FV101" s="682"/>
      <c r="FW101" s="563">
        <f t="shared" si="40"/>
        <v>0</v>
      </c>
      <c r="FX101" s="673">
        <f t="shared" si="41"/>
        <v>0</v>
      </c>
      <c r="FY101" s="673">
        <f t="shared" si="42"/>
        <v>0</v>
      </c>
      <c r="FZ101" s="668"/>
      <c r="GA101" s="570">
        <f t="shared" si="43"/>
        <v>0</v>
      </c>
      <c r="GB101" s="681">
        <f t="shared" si="44"/>
        <v>0</v>
      </c>
      <c r="GC101" s="681">
        <f t="shared" si="45"/>
        <v>0</v>
      </c>
      <c r="GD101" s="682"/>
      <c r="GE101" s="563">
        <f t="shared" si="46"/>
        <v>0</v>
      </c>
      <c r="GF101" s="673">
        <f t="shared" si="47"/>
        <v>0</v>
      </c>
      <c r="GG101" s="673">
        <f t="shared" si="48"/>
        <v>0</v>
      </c>
      <c r="GH101" s="668"/>
      <c r="GI101" s="570">
        <f t="shared" si="49"/>
        <v>0</v>
      </c>
      <c r="GJ101" s="681">
        <f t="shared" si="50"/>
        <v>0</v>
      </c>
      <c r="GK101" s="681">
        <f t="shared" si="51"/>
        <v>0</v>
      </c>
      <c r="GL101" s="682"/>
      <c r="GM101" s="563">
        <f t="shared" si="52"/>
        <v>0</v>
      </c>
      <c r="GN101" s="564" t="str">
        <f t="shared" si="52"/>
        <v>E</v>
      </c>
      <c r="GO101" s="570">
        <f t="shared" si="53"/>
        <v>0</v>
      </c>
      <c r="GP101" s="571" t="str">
        <f t="shared" si="53"/>
        <v>E</v>
      </c>
      <c r="GQ101" s="563">
        <f t="shared" si="54"/>
        <v>0</v>
      </c>
      <c r="GR101" s="572" t="str">
        <f t="shared" si="54"/>
        <v>E</v>
      </c>
      <c r="GS101" s="1426"/>
    </row>
    <row r="102" spans="1:201" s="117" customFormat="1" ht="17.25" customHeight="1">
      <c r="A102" s="1427"/>
      <c r="B102" s="112">
        <f t="shared" si="55"/>
        <v>96</v>
      </c>
      <c r="C102" s="113">
        <f>'Marks Entry'!D104</f>
        <v>0</v>
      </c>
      <c r="D102" s="113">
        <f>'Marks Entry'!E104</f>
        <v>0</v>
      </c>
      <c r="E102" s="113">
        <f>'Marks Entry'!F104</f>
        <v>0</v>
      </c>
      <c r="F102" s="113">
        <f>'Marks Entry'!G104</f>
        <v>996</v>
      </c>
      <c r="G102" s="113">
        <f>'Marks Entry'!H104</f>
        <v>0</v>
      </c>
      <c r="H102" s="113">
        <f>'Marks Entry'!I104</f>
        <v>0</v>
      </c>
      <c r="I102" s="113">
        <f>'Marks Entry'!J104</f>
        <v>0</v>
      </c>
      <c r="J102" s="114">
        <f>'Marks Entry'!K104</f>
        <v>0</v>
      </c>
      <c r="K102" s="583">
        <f>'Marks Entry'!L104</f>
        <v>0</v>
      </c>
      <c r="L102" s="584">
        <f>'Marks Entry'!M104</f>
        <v>0</v>
      </c>
      <c r="M102" s="585">
        <f>'Marks Entry'!N104</f>
        <v>0</v>
      </c>
      <c r="N102" s="584">
        <f>'Marks Entry'!O104</f>
        <v>0</v>
      </c>
      <c r="O102" s="584">
        <f>'Marks Entry'!P104</f>
        <v>0</v>
      </c>
      <c r="P102" s="586">
        <f>'Marks Entry'!Q104</f>
        <v>0</v>
      </c>
      <c r="Q102" s="584">
        <f>'Marks Entry'!R104</f>
        <v>0</v>
      </c>
      <c r="R102" s="584">
        <f>'Marks Entry'!S104</f>
        <v>0</v>
      </c>
      <c r="S102" s="586">
        <f>'Marks Entry'!T104</f>
        <v>0</v>
      </c>
      <c r="T102" s="587">
        <f>'Marks Entry'!U104</f>
        <v>0</v>
      </c>
      <c r="U102" s="584">
        <f>'Marks Entry'!V104</f>
        <v>0</v>
      </c>
      <c r="V102" s="584">
        <f>'Marks Entry'!W104</f>
        <v>0</v>
      </c>
      <c r="W102" s="587">
        <f>'Marks Entry'!X104</f>
        <v>0</v>
      </c>
      <c r="X102" s="588">
        <f t="shared" si="28"/>
        <v>0</v>
      </c>
      <c r="Y102" s="584">
        <f>'Marks Entry'!Y104</f>
        <v>0</v>
      </c>
      <c r="Z102" s="584">
        <f>'Marks Entry'!Z104</f>
        <v>0</v>
      </c>
      <c r="AA102" s="587">
        <f>'Marks Entry'!AA104</f>
        <v>0</v>
      </c>
      <c r="AB102" s="593">
        <f>'Marks Entry'!AB104</f>
        <v>0</v>
      </c>
      <c r="AC102" s="589">
        <f>'Marks Entry'!AC104</f>
        <v>0</v>
      </c>
      <c r="AD102" s="589" t="str">
        <f>'Marks Entry'!AD104</f>
        <v>E</v>
      </c>
      <c r="AE102" s="590" t="str">
        <f>'Marks Entry'!AE104</f>
        <v>E</v>
      </c>
      <c r="AF102" s="583">
        <f>'Marks Entry'!AF104</f>
        <v>0</v>
      </c>
      <c r="AG102" s="584">
        <f>'Marks Entry'!AG104</f>
        <v>0</v>
      </c>
      <c r="AH102" s="585">
        <f>'Marks Entry'!AH104</f>
        <v>0</v>
      </c>
      <c r="AI102" s="584">
        <f>'Marks Entry'!AI104</f>
        <v>0</v>
      </c>
      <c r="AJ102" s="584">
        <f>'Marks Entry'!AJ104</f>
        <v>0</v>
      </c>
      <c r="AK102" s="586">
        <f>'Marks Entry'!AK104</f>
        <v>0</v>
      </c>
      <c r="AL102" s="584">
        <f>'Marks Entry'!AL104</f>
        <v>0</v>
      </c>
      <c r="AM102" s="584">
        <f>'Marks Entry'!AM104</f>
        <v>0</v>
      </c>
      <c r="AN102" s="586">
        <f>'Marks Entry'!AN104</f>
        <v>0</v>
      </c>
      <c r="AO102" s="587">
        <f>'Marks Entry'!AO104</f>
        <v>0</v>
      </c>
      <c r="AP102" s="584">
        <f>'Marks Entry'!AP104</f>
        <v>0</v>
      </c>
      <c r="AQ102" s="584">
        <f>'Marks Entry'!AQ104</f>
        <v>0</v>
      </c>
      <c r="AR102" s="587">
        <f>'Marks Entry'!AR104</f>
        <v>0</v>
      </c>
      <c r="AS102" s="588">
        <f t="shared" si="29"/>
        <v>0</v>
      </c>
      <c r="AT102" s="584">
        <f>'Marks Entry'!AS104</f>
        <v>0</v>
      </c>
      <c r="AU102" s="584">
        <f>'Marks Entry'!AT104</f>
        <v>0</v>
      </c>
      <c r="AV102" s="587">
        <f>'Marks Entry'!AU104</f>
        <v>0</v>
      </c>
      <c r="AW102" s="593">
        <f>'Marks Entry'!AV104</f>
        <v>0</v>
      </c>
      <c r="AX102" s="589">
        <f>'Marks Entry'!AW104</f>
        <v>0</v>
      </c>
      <c r="AY102" s="589" t="str">
        <f>'Marks Entry'!AX104</f>
        <v>E</v>
      </c>
      <c r="AZ102" s="590" t="str">
        <f>'Marks Entry'!AY104</f>
        <v>E</v>
      </c>
      <c r="BA102" s="583">
        <f>'Marks Entry'!AZ104</f>
        <v>0</v>
      </c>
      <c r="BB102" s="584">
        <f>'Marks Entry'!BA104</f>
        <v>0</v>
      </c>
      <c r="BC102" s="585">
        <f>'Marks Entry'!BB104</f>
        <v>0</v>
      </c>
      <c r="BD102" s="584">
        <f>'Marks Entry'!BC104</f>
        <v>0</v>
      </c>
      <c r="BE102" s="584">
        <f>'Marks Entry'!BD104</f>
        <v>0</v>
      </c>
      <c r="BF102" s="586">
        <f>'Marks Entry'!BE104</f>
        <v>0</v>
      </c>
      <c r="BG102" s="584">
        <f>'Marks Entry'!BF104</f>
        <v>0</v>
      </c>
      <c r="BH102" s="584">
        <f>'Marks Entry'!BG104</f>
        <v>0</v>
      </c>
      <c r="BI102" s="586">
        <f>'Marks Entry'!BH104</f>
        <v>0</v>
      </c>
      <c r="BJ102" s="587">
        <f>'Marks Entry'!BI104</f>
        <v>0</v>
      </c>
      <c r="BK102" s="584">
        <f>'Marks Entry'!BJ104</f>
        <v>0</v>
      </c>
      <c r="BL102" s="584">
        <f>'Marks Entry'!BK104</f>
        <v>0</v>
      </c>
      <c r="BM102" s="587">
        <f>'Marks Entry'!BL104</f>
        <v>0</v>
      </c>
      <c r="BN102" s="588">
        <f t="shared" si="30"/>
        <v>0</v>
      </c>
      <c r="BO102" s="584">
        <f>'Marks Entry'!BM104</f>
        <v>0</v>
      </c>
      <c r="BP102" s="584">
        <f>'Marks Entry'!BN104</f>
        <v>0</v>
      </c>
      <c r="BQ102" s="587">
        <f>'Marks Entry'!BO104</f>
        <v>0</v>
      </c>
      <c r="BR102" s="593">
        <f>'Marks Entry'!BP104</f>
        <v>0</v>
      </c>
      <c r="BS102" s="589">
        <f>'Marks Entry'!BQ104</f>
        <v>0</v>
      </c>
      <c r="BT102" s="589" t="str">
        <f>'Marks Entry'!BR104</f>
        <v>E</v>
      </c>
      <c r="BU102" s="590" t="str">
        <f>'Marks Entry'!BS104</f>
        <v>E</v>
      </c>
      <c r="BV102" s="583">
        <f>'Marks Entry'!BT104</f>
        <v>0</v>
      </c>
      <c r="BW102" s="584">
        <f>'Marks Entry'!BU104</f>
        <v>0</v>
      </c>
      <c r="BX102" s="585">
        <f>'Marks Entry'!BV104</f>
        <v>0</v>
      </c>
      <c r="BY102" s="584">
        <f>'Marks Entry'!BW104</f>
        <v>0</v>
      </c>
      <c r="BZ102" s="584">
        <f>'Marks Entry'!BX104</f>
        <v>0</v>
      </c>
      <c r="CA102" s="586">
        <f>'Marks Entry'!BY104</f>
        <v>0</v>
      </c>
      <c r="CB102" s="584">
        <f>'Marks Entry'!BZ104</f>
        <v>0</v>
      </c>
      <c r="CC102" s="584">
        <f>'Marks Entry'!CA104</f>
        <v>0</v>
      </c>
      <c r="CD102" s="586">
        <f>'Marks Entry'!CB104</f>
        <v>0</v>
      </c>
      <c r="CE102" s="587">
        <f>'Marks Entry'!CC104</f>
        <v>0</v>
      </c>
      <c r="CF102" s="584">
        <f>'Marks Entry'!CD104</f>
        <v>0</v>
      </c>
      <c r="CG102" s="584">
        <f>'Marks Entry'!CE104</f>
        <v>0</v>
      </c>
      <c r="CH102" s="587">
        <f>'Marks Entry'!CF104</f>
        <v>0</v>
      </c>
      <c r="CI102" s="588">
        <f t="shared" si="31"/>
        <v>0</v>
      </c>
      <c r="CJ102" s="584">
        <f>'Marks Entry'!CG104</f>
        <v>0</v>
      </c>
      <c r="CK102" s="584">
        <f>'Marks Entry'!CH104</f>
        <v>0</v>
      </c>
      <c r="CL102" s="587">
        <f>'Marks Entry'!CI104</f>
        <v>0</v>
      </c>
      <c r="CM102" s="593">
        <f>'Marks Entry'!CJ104</f>
        <v>0</v>
      </c>
      <c r="CN102" s="589">
        <f>'Marks Entry'!CK104</f>
        <v>0</v>
      </c>
      <c r="CO102" s="589" t="str">
        <f>'Marks Entry'!CL104</f>
        <v>E</v>
      </c>
      <c r="CP102" s="590" t="str">
        <f>'Marks Entry'!CM104</f>
        <v>E</v>
      </c>
      <c r="CQ102" s="583">
        <f>'Marks Entry'!CN104</f>
        <v>0</v>
      </c>
      <c r="CR102" s="584">
        <f>'Marks Entry'!CO104</f>
        <v>0</v>
      </c>
      <c r="CS102" s="585">
        <f>'Marks Entry'!CP104</f>
        <v>0</v>
      </c>
      <c r="CT102" s="584">
        <f>'Marks Entry'!CQ104</f>
        <v>0</v>
      </c>
      <c r="CU102" s="584">
        <f>'Marks Entry'!CR104</f>
        <v>0</v>
      </c>
      <c r="CV102" s="586">
        <f>'Marks Entry'!CS104</f>
        <v>0</v>
      </c>
      <c r="CW102" s="584">
        <f>'Marks Entry'!CT104</f>
        <v>0</v>
      </c>
      <c r="CX102" s="584">
        <f>'Marks Entry'!CU104</f>
        <v>0</v>
      </c>
      <c r="CY102" s="586">
        <f>'Marks Entry'!CV104</f>
        <v>0</v>
      </c>
      <c r="CZ102" s="587">
        <f>'Marks Entry'!CW104</f>
        <v>0</v>
      </c>
      <c r="DA102" s="584">
        <f>'Marks Entry'!CX104</f>
        <v>0</v>
      </c>
      <c r="DB102" s="584">
        <f>'Marks Entry'!CY104</f>
        <v>0</v>
      </c>
      <c r="DC102" s="587">
        <f>'Marks Entry'!CZ104</f>
        <v>0</v>
      </c>
      <c r="DD102" s="588">
        <f t="shared" si="32"/>
        <v>0</v>
      </c>
      <c r="DE102" s="584">
        <f>'Marks Entry'!DA104</f>
        <v>0</v>
      </c>
      <c r="DF102" s="584">
        <f>'Marks Entry'!DB104</f>
        <v>0</v>
      </c>
      <c r="DG102" s="587">
        <f>'Marks Entry'!DC104</f>
        <v>0</v>
      </c>
      <c r="DH102" s="593">
        <f>'Marks Entry'!DD104</f>
        <v>0</v>
      </c>
      <c r="DI102" s="589">
        <f>'Marks Entry'!DE104</f>
        <v>0</v>
      </c>
      <c r="DJ102" s="589" t="str">
        <f>'Marks Entry'!DF104</f>
        <v>E</v>
      </c>
      <c r="DK102" s="590" t="str">
        <f>'Marks Entry'!DG104</f>
        <v>E</v>
      </c>
      <c r="DL102" s="583">
        <f>'Marks Entry'!DH104</f>
        <v>0</v>
      </c>
      <c r="DM102" s="584">
        <f>'Marks Entry'!DI104</f>
        <v>0</v>
      </c>
      <c r="DN102" s="585">
        <f>'Marks Entry'!DJ104</f>
        <v>0</v>
      </c>
      <c r="DO102" s="584">
        <f>'Marks Entry'!DK104</f>
        <v>0</v>
      </c>
      <c r="DP102" s="584">
        <f>'Marks Entry'!DL104</f>
        <v>0</v>
      </c>
      <c r="DQ102" s="586">
        <f>'Marks Entry'!DM104</f>
        <v>0</v>
      </c>
      <c r="DR102" s="584">
        <f>'Marks Entry'!DN104</f>
        <v>0</v>
      </c>
      <c r="DS102" s="584">
        <f>'Marks Entry'!DO104</f>
        <v>0</v>
      </c>
      <c r="DT102" s="586">
        <f>'Marks Entry'!DP104</f>
        <v>0</v>
      </c>
      <c r="DU102" s="587">
        <f>'Marks Entry'!DQ104</f>
        <v>0</v>
      </c>
      <c r="DV102" s="584">
        <f>'Marks Entry'!DR104</f>
        <v>0</v>
      </c>
      <c r="DW102" s="584">
        <f>'Marks Entry'!DS104</f>
        <v>0</v>
      </c>
      <c r="DX102" s="587">
        <f>'Marks Entry'!DT104</f>
        <v>0</v>
      </c>
      <c r="DY102" s="588">
        <f t="shared" si="33"/>
        <v>0</v>
      </c>
      <c r="DZ102" s="584">
        <f>'Marks Entry'!DU104</f>
        <v>0</v>
      </c>
      <c r="EA102" s="584">
        <f>'Marks Entry'!DV104</f>
        <v>0</v>
      </c>
      <c r="EB102" s="587">
        <f>'Marks Entry'!DW104</f>
        <v>0</v>
      </c>
      <c r="EC102" s="593">
        <f>'Marks Entry'!DX104</f>
        <v>0</v>
      </c>
      <c r="ED102" s="589">
        <f>'Marks Entry'!DY104</f>
        <v>0</v>
      </c>
      <c r="EE102" s="589" t="str">
        <f>'Marks Entry'!DZ104</f>
        <v>E</v>
      </c>
      <c r="EF102" s="590" t="str">
        <f>'Marks Entry'!EA104</f>
        <v>E</v>
      </c>
      <c r="EG102" s="583">
        <f>'Marks Entry'!EB104</f>
        <v>0</v>
      </c>
      <c r="EH102" s="584">
        <f>'Marks Entry'!EC104</f>
        <v>0</v>
      </c>
      <c r="EI102" s="584">
        <f>'Marks Entry'!ED104</f>
        <v>0</v>
      </c>
      <c r="EJ102" s="584">
        <f>'Marks Entry'!EE104</f>
        <v>0</v>
      </c>
      <c r="EK102" s="584">
        <f>'Marks Entry'!EF104</f>
        <v>0</v>
      </c>
      <c r="EL102" s="591">
        <f>'Marks Entry'!EG104</f>
        <v>0</v>
      </c>
      <c r="EM102" s="592" t="str">
        <f>'Marks Entry'!EJ104</f>
        <v>E</v>
      </c>
      <c r="EN102" s="583">
        <f>'Marks Entry'!EK104</f>
        <v>0</v>
      </c>
      <c r="EO102" s="584">
        <f>'Marks Entry'!EL104</f>
        <v>0</v>
      </c>
      <c r="EP102" s="584">
        <f>'Marks Entry'!EM104</f>
        <v>0</v>
      </c>
      <c r="EQ102" s="584">
        <f>'Marks Entry'!EN104</f>
        <v>0</v>
      </c>
      <c r="ER102" s="584">
        <f>'Marks Entry'!EO104</f>
        <v>0</v>
      </c>
      <c r="ES102" s="587">
        <f>'Marks Entry'!EP104</f>
        <v>0</v>
      </c>
      <c r="ET102" s="592" t="str">
        <f>'Marks Entry'!ES104</f>
        <v>E</v>
      </c>
      <c r="EU102" s="583">
        <f>'Marks Entry'!ET104</f>
        <v>0</v>
      </c>
      <c r="EV102" s="584">
        <f>'Marks Entry'!EU104</f>
        <v>0</v>
      </c>
      <c r="EW102" s="584">
        <f>'Marks Entry'!EV104</f>
        <v>0</v>
      </c>
      <c r="EX102" s="584">
        <f>'Marks Entry'!EW104</f>
        <v>0</v>
      </c>
      <c r="EY102" s="584">
        <f>'Marks Entry'!EX104</f>
        <v>0</v>
      </c>
      <c r="EZ102" s="587">
        <f>'Marks Entry'!EY104</f>
        <v>0</v>
      </c>
      <c r="FA102" s="592" t="str">
        <f>'Marks Entry'!FB104</f>
        <v>E</v>
      </c>
      <c r="FB102" s="222">
        <f>'Marks Entry'!FC104</f>
        <v>0</v>
      </c>
      <c r="FC102" s="223">
        <f>'Marks Entry'!FD104</f>
        <v>0</v>
      </c>
      <c r="FD102" s="226" t="str">
        <f>'Marks Entry'!FE104</f>
        <v/>
      </c>
      <c r="FE102" s="222">
        <f>'Marks Entry'!FF104</f>
        <v>1200</v>
      </c>
      <c r="FF102" s="223">
        <f>'Marks Entry'!FG104</f>
        <v>0</v>
      </c>
      <c r="FG102" s="223">
        <f>'Marks Entry'!FH104</f>
        <v>0</v>
      </c>
      <c r="FH102" s="223" t="str">
        <f>IF(OR('Marks Entry'!FI104="First",'Marks Entry'!FI104="Second",'Marks Entry'!FI104="Third"),'Marks Entry'!FI104,"")</f>
        <v/>
      </c>
      <c r="FI102" s="223" t="str">
        <f>'Marks Entry'!FJ104</f>
        <v/>
      </c>
      <c r="FJ102" s="540" t="str">
        <f>'Marks Entry'!FK104</f>
        <v>PROMOTED</v>
      </c>
      <c r="FK102" s="113" t="str">
        <f>'Marks Entry'!FL104</f>
        <v/>
      </c>
      <c r="FL102" s="115" t="str">
        <f>'Marks Entry'!FM104</f>
        <v/>
      </c>
      <c r="FM102" s="116" t="str">
        <f>'Marks Entry'!FO104</f>
        <v>E</v>
      </c>
      <c r="FN102" s="1426"/>
      <c r="FO102" s="563">
        <f t="shared" si="34"/>
        <v>0</v>
      </c>
      <c r="FP102" s="673">
        <f t="shared" si="35"/>
        <v>0</v>
      </c>
      <c r="FQ102" s="673">
        <f t="shared" si="36"/>
        <v>0</v>
      </c>
      <c r="FR102" s="668"/>
      <c r="FS102" s="570">
        <f t="shared" si="37"/>
        <v>0</v>
      </c>
      <c r="FT102" s="681">
        <f t="shared" si="38"/>
        <v>0</v>
      </c>
      <c r="FU102" s="681">
        <f t="shared" si="39"/>
        <v>0</v>
      </c>
      <c r="FV102" s="682"/>
      <c r="FW102" s="563">
        <f t="shared" si="40"/>
        <v>0</v>
      </c>
      <c r="FX102" s="673">
        <f t="shared" si="41"/>
        <v>0</v>
      </c>
      <c r="FY102" s="673">
        <f t="shared" si="42"/>
        <v>0</v>
      </c>
      <c r="FZ102" s="668"/>
      <c r="GA102" s="570">
        <f t="shared" si="43"/>
        <v>0</v>
      </c>
      <c r="GB102" s="681">
        <f t="shared" si="44"/>
        <v>0</v>
      </c>
      <c r="GC102" s="681">
        <f t="shared" si="45"/>
        <v>0</v>
      </c>
      <c r="GD102" s="682"/>
      <c r="GE102" s="563">
        <f t="shared" si="46"/>
        <v>0</v>
      </c>
      <c r="GF102" s="673">
        <f t="shared" si="47"/>
        <v>0</v>
      </c>
      <c r="GG102" s="673">
        <f t="shared" si="48"/>
        <v>0</v>
      </c>
      <c r="GH102" s="668"/>
      <c r="GI102" s="570">
        <f t="shared" si="49"/>
        <v>0</v>
      </c>
      <c r="GJ102" s="681">
        <f t="shared" si="50"/>
        <v>0</v>
      </c>
      <c r="GK102" s="681">
        <f t="shared" si="51"/>
        <v>0</v>
      </c>
      <c r="GL102" s="682"/>
      <c r="GM102" s="563">
        <f t="shared" si="52"/>
        <v>0</v>
      </c>
      <c r="GN102" s="564" t="str">
        <f t="shared" si="52"/>
        <v>E</v>
      </c>
      <c r="GO102" s="570">
        <f t="shared" si="53"/>
        <v>0</v>
      </c>
      <c r="GP102" s="571" t="str">
        <f t="shared" si="53"/>
        <v>E</v>
      </c>
      <c r="GQ102" s="563">
        <f t="shared" si="54"/>
        <v>0</v>
      </c>
      <c r="GR102" s="572" t="str">
        <f t="shared" si="54"/>
        <v>E</v>
      </c>
      <c r="GS102" s="1426"/>
    </row>
    <row r="103" spans="1:201" s="117" customFormat="1" ht="17.25" customHeight="1">
      <c r="A103" s="1427"/>
      <c r="B103" s="112">
        <f t="shared" si="55"/>
        <v>97</v>
      </c>
      <c r="C103" s="113">
        <f>'Marks Entry'!D105</f>
        <v>0</v>
      </c>
      <c r="D103" s="113">
        <f>'Marks Entry'!E105</f>
        <v>0</v>
      </c>
      <c r="E103" s="113">
        <f>'Marks Entry'!F105</f>
        <v>0</v>
      </c>
      <c r="F103" s="113">
        <f>'Marks Entry'!G105</f>
        <v>997</v>
      </c>
      <c r="G103" s="113">
        <f>'Marks Entry'!H105</f>
        <v>0</v>
      </c>
      <c r="H103" s="113">
        <f>'Marks Entry'!I105</f>
        <v>0</v>
      </c>
      <c r="I103" s="113">
        <f>'Marks Entry'!J105</f>
        <v>0</v>
      </c>
      <c r="J103" s="114">
        <f>'Marks Entry'!K105</f>
        <v>0</v>
      </c>
      <c r="K103" s="583">
        <f>'Marks Entry'!L105</f>
        <v>0</v>
      </c>
      <c r="L103" s="584">
        <f>'Marks Entry'!M105</f>
        <v>0</v>
      </c>
      <c r="M103" s="585">
        <f>'Marks Entry'!N105</f>
        <v>0</v>
      </c>
      <c r="N103" s="584">
        <f>'Marks Entry'!O105</f>
        <v>0</v>
      </c>
      <c r="O103" s="584">
        <f>'Marks Entry'!P105</f>
        <v>0</v>
      </c>
      <c r="P103" s="586">
        <f>'Marks Entry'!Q105</f>
        <v>0</v>
      </c>
      <c r="Q103" s="584">
        <f>'Marks Entry'!R105</f>
        <v>0</v>
      </c>
      <c r="R103" s="584">
        <f>'Marks Entry'!S105</f>
        <v>0</v>
      </c>
      <c r="S103" s="586">
        <f>'Marks Entry'!T105</f>
        <v>0</v>
      </c>
      <c r="T103" s="587">
        <f>'Marks Entry'!U105</f>
        <v>0</v>
      </c>
      <c r="U103" s="584">
        <f>'Marks Entry'!V105</f>
        <v>0</v>
      </c>
      <c r="V103" s="584">
        <f>'Marks Entry'!W105</f>
        <v>0</v>
      </c>
      <c r="W103" s="587">
        <f>'Marks Entry'!X105</f>
        <v>0</v>
      </c>
      <c r="X103" s="588">
        <f t="shared" si="28"/>
        <v>0</v>
      </c>
      <c r="Y103" s="584">
        <f>'Marks Entry'!Y105</f>
        <v>0</v>
      </c>
      <c r="Z103" s="584">
        <f>'Marks Entry'!Z105</f>
        <v>0</v>
      </c>
      <c r="AA103" s="587">
        <f>'Marks Entry'!AA105</f>
        <v>0</v>
      </c>
      <c r="AB103" s="593">
        <f>'Marks Entry'!AB105</f>
        <v>0</v>
      </c>
      <c r="AC103" s="589">
        <f>'Marks Entry'!AC105</f>
        <v>0</v>
      </c>
      <c r="AD103" s="589" t="str">
        <f>'Marks Entry'!AD105</f>
        <v>E</v>
      </c>
      <c r="AE103" s="590" t="str">
        <f>'Marks Entry'!AE105</f>
        <v>E</v>
      </c>
      <c r="AF103" s="583">
        <f>'Marks Entry'!AF105</f>
        <v>0</v>
      </c>
      <c r="AG103" s="584">
        <f>'Marks Entry'!AG105</f>
        <v>0</v>
      </c>
      <c r="AH103" s="585">
        <f>'Marks Entry'!AH105</f>
        <v>0</v>
      </c>
      <c r="AI103" s="584">
        <f>'Marks Entry'!AI105</f>
        <v>0</v>
      </c>
      <c r="AJ103" s="584">
        <f>'Marks Entry'!AJ105</f>
        <v>0</v>
      </c>
      <c r="AK103" s="586">
        <f>'Marks Entry'!AK105</f>
        <v>0</v>
      </c>
      <c r="AL103" s="584">
        <f>'Marks Entry'!AL105</f>
        <v>0</v>
      </c>
      <c r="AM103" s="584">
        <f>'Marks Entry'!AM105</f>
        <v>0</v>
      </c>
      <c r="AN103" s="586">
        <f>'Marks Entry'!AN105</f>
        <v>0</v>
      </c>
      <c r="AO103" s="587">
        <f>'Marks Entry'!AO105</f>
        <v>0</v>
      </c>
      <c r="AP103" s="584">
        <f>'Marks Entry'!AP105</f>
        <v>0</v>
      </c>
      <c r="AQ103" s="584">
        <f>'Marks Entry'!AQ105</f>
        <v>0</v>
      </c>
      <c r="AR103" s="587">
        <f>'Marks Entry'!AR105</f>
        <v>0</v>
      </c>
      <c r="AS103" s="588">
        <f t="shared" si="29"/>
        <v>0</v>
      </c>
      <c r="AT103" s="584">
        <f>'Marks Entry'!AS105</f>
        <v>0</v>
      </c>
      <c r="AU103" s="584">
        <f>'Marks Entry'!AT105</f>
        <v>0</v>
      </c>
      <c r="AV103" s="587">
        <f>'Marks Entry'!AU105</f>
        <v>0</v>
      </c>
      <c r="AW103" s="593">
        <f>'Marks Entry'!AV105</f>
        <v>0</v>
      </c>
      <c r="AX103" s="589">
        <f>'Marks Entry'!AW105</f>
        <v>0</v>
      </c>
      <c r="AY103" s="589" t="str">
        <f>'Marks Entry'!AX105</f>
        <v>E</v>
      </c>
      <c r="AZ103" s="590" t="str">
        <f>'Marks Entry'!AY105</f>
        <v>E</v>
      </c>
      <c r="BA103" s="583">
        <f>'Marks Entry'!AZ105</f>
        <v>0</v>
      </c>
      <c r="BB103" s="584">
        <f>'Marks Entry'!BA105</f>
        <v>0</v>
      </c>
      <c r="BC103" s="585">
        <f>'Marks Entry'!BB105</f>
        <v>0</v>
      </c>
      <c r="BD103" s="584">
        <f>'Marks Entry'!BC105</f>
        <v>0</v>
      </c>
      <c r="BE103" s="584">
        <f>'Marks Entry'!BD105</f>
        <v>0</v>
      </c>
      <c r="BF103" s="586">
        <f>'Marks Entry'!BE105</f>
        <v>0</v>
      </c>
      <c r="BG103" s="584">
        <f>'Marks Entry'!BF105</f>
        <v>0</v>
      </c>
      <c r="BH103" s="584">
        <f>'Marks Entry'!BG105</f>
        <v>0</v>
      </c>
      <c r="BI103" s="586">
        <f>'Marks Entry'!BH105</f>
        <v>0</v>
      </c>
      <c r="BJ103" s="587">
        <f>'Marks Entry'!BI105</f>
        <v>0</v>
      </c>
      <c r="BK103" s="584">
        <f>'Marks Entry'!BJ105</f>
        <v>0</v>
      </c>
      <c r="BL103" s="584">
        <f>'Marks Entry'!BK105</f>
        <v>0</v>
      </c>
      <c r="BM103" s="587">
        <f>'Marks Entry'!BL105</f>
        <v>0</v>
      </c>
      <c r="BN103" s="588">
        <f t="shared" si="30"/>
        <v>0</v>
      </c>
      <c r="BO103" s="584">
        <f>'Marks Entry'!BM105</f>
        <v>0</v>
      </c>
      <c r="BP103" s="584">
        <f>'Marks Entry'!BN105</f>
        <v>0</v>
      </c>
      <c r="BQ103" s="587">
        <f>'Marks Entry'!BO105</f>
        <v>0</v>
      </c>
      <c r="BR103" s="593">
        <f>'Marks Entry'!BP105</f>
        <v>0</v>
      </c>
      <c r="BS103" s="589">
        <f>'Marks Entry'!BQ105</f>
        <v>0</v>
      </c>
      <c r="BT103" s="589" t="str">
        <f>'Marks Entry'!BR105</f>
        <v>E</v>
      </c>
      <c r="BU103" s="590" t="str">
        <f>'Marks Entry'!BS105</f>
        <v>E</v>
      </c>
      <c r="BV103" s="583">
        <f>'Marks Entry'!BT105</f>
        <v>0</v>
      </c>
      <c r="BW103" s="584">
        <f>'Marks Entry'!BU105</f>
        <v>0</v>
      </c>
      <c r="BX103" s="585">
        <f>'Marks Entry'!BV105</f>
        <v>0</v>
      </c>
      <c r="BY103" s="584">
        <f>'Marks Entry'!BW105</f>
        <v>0</v>
      </c>
      <c r="BZ103" s="584">
        <f>'Marks Entry'!BX105</f>
        <v>0</v>
      </c>
      <c r="CA103" s="586">
        <f>'Marks Entry'!BY105</f>
        <v>0</v>
      </c>
      <c r="CB103" s="584">
        <f>'Marks Entry'!BZ105</f>
        <v>0</v>
      </c>
      <c r="CC103" s="584">
        <f>'Marks Entry'!CA105</f>
        <v>0</v>
      </c>
      <c r="CD103" s="586">
        <f>'Marks Entry'!CB105</f>
        <v>0</v>
      </c>
      <c r="CE103" s="587">
        <f>'Marks Entry'!CC105</f>
        <v>0</v>
      </c>
      <c r="CF103" s="584">
        <f>'Marks Entry'!CD105</f>
        <v>0</v>
      </c>
      <c r="CG103" s="584">
        <f>'Marks Entry'!CE105</f>
        <v>0</v>
      </c>
      <c r="CH103" s="587">
        <f>'Marks Entry'!CF105</f>
        <v>0</v>
      </c>
      <c r="CI103" s="588">
        <f t="shared" si="31"/>
        <v>0</v>
      </c>
      <c r="CJ103" s="584">
        <f>'Marks Entry'!CG105</f>
        <v>0</v>
      </c>
      <c r="CK103" s="584">
        <f>'Marks Entry'!CH105</f>
        <v>0</v>
      </c>
      <c r="CL103" s="587">
        <f>'Marks Entry'!CI105</f>
        <v>0</v>
      </c>
      <c r="CM103" s="593">
        <f>'Marks Entry'!CJ105</f>
        <v>0</v>
      </c>
      <c r="CN103" s="589">
        <f>'Marks Entry'!CK105</f>
        <v>0</v>
      </c>
      <c r="CO103" s="589" t="str">
        <f>'Marks Entry'!CL105</f>
        <v>E</v>
      </c>
      <c r="CP103" s="590" t="str">
        <f>'Marks Entry'!CM105</f>
        <v>E</v>
      </c>
      <c r="CQ103" s="583">
        <f>'Marks Entry'!CN105</f>
        <v>0</v>
      </c>
      <c r="CR103" s="584">
        <f>'Marks Entry'!CO105</f>
        <v>0</v>
      </c>
      <c r="CS103" s="585">
        <f>'Marks Entry'!CP105</f>
        <v>0</v>
      </c>
      <c r="CT103" s="584">
        <f>'Marks Entry'!CQ105</f>
        <v>0</v>
      </c>
      <c r="CU103" s="584">
        <f>'Marks Entry'!CR105</f>
        <v>0</v>
      </c>
      <c r="CV103" s="586">
        <f>'Marks Entry'!CS105</f>
        <v>0</v>
      </c>
      <c r="CW103" s="584">
        <f>'Marks Entry'!CT105</f>
        <v>0</v>
      </c>
      <c r="CX103" s="584">
        <f>'Marks Entry'!CU105</f>
        <v>0</v>
      </c>
      <c r="CY103" s="586">
        <f>'Marks Entry'!CV105</f>
        <v>0</v>
      </c>
      <c r="CZ103" s="587">
        <f>'Marks Entry'!CW105</f>
        <v>0</v>
      </c>
      <c r="DA103" s="584">
        <f>'Marks Entry'!CX105</f>
        <v>0</v>
      </c>
      <c r="DB103" s="584">
        <f>'Marks Entry'!CY105</f>
        <v>0</v>
      </c>
      <c r="DC103" s="587">
        <f>'Marks Entry'!CZ105</f>
        <v>0</v>
      </c>
      <c r="DD103" s="588">
        <f t="shared" si="32"/>
        <v>0</v>
      </c>
      <c r="DE103" s="584">
        <f>'Marks Entry'!DA105</f>
        <v>0</v>
      </c>
      <c r="DF103" s="584">
        <f>'Marks Entry'!DB105</f>
        <v>0</v>
      </c>
      <c r="DG103" s="587">
        <f>'Marks Entry'!DC105</f>
        <v>0</v>
      </c>
      <c r="DH103" s="593">
        <f>'Marks Entry'!DD105</f>
        <v>0</v>
      </c>
      <c r="DI103" s="589">
        <f>'Marks Entry'!DE105</f>
        <v>0</v>
      </c>
      <c r="DJ103" s="589" t="str">
        <f>'Marks Entry'!DF105</f>
        <v>E</v>
      </c>
      <c r="DK103" s="590" t="str">
        <f>'Marks Entry'!DG105</f>
        <v>E</v>
      </c>
      <c r="DL103" s="583">
        <f>'Marks Entry'!DH105</f>
        <v>0</v>
      </c>
      <c r="DM103" s="584">
        <f>'Marks Entry'!DI105</f>
        <v>0</v>
      </c>
      <c r="DN103" s="585">
        <f>'Marks Entry'!DJ105</f>
        <v>0</v>
      </c>
      <c r="DO103" s="584">
        <f>'Marks Entry'!DK105</f>
        <v>0</v>
      </c>
      <c r="DP103" s="584">
        <f>'Marks Entry'!DL105</f>
        <v>0</v>
      </c>
      <c r="DQ103" s="586">
        <f>'Marks Entry'!DM105</f>
        <v>0</v>
      </c>
      <c r="DR103" s="584">
        <f>'Marks Entry'!DN105</f>
        <v>0</v>
      </c>
      <c r="DS103" s="584">
        <f>'Marks Entry'!DO105</f>
        <v>0</v>
      </c>
      <c r="DT103" s="586">
        <f>'Marks Entry'!DP105</f>
        <v>0</v>
      </c>
      <c r="DU103" s="587">
        <f>'Marks Entry'!DQ105</f>
        <v>0</v>
      </c>
      <c r="DV103" s="584">
        <f>'Marks Entry'!DR105</f>
        <v>0</v>
      </c>
      <c r="DW103" s="584">
        <f>'Marks Entry'!DS105</f>
        <v>0</v>
      </c>
      <c r="DX103" s="587">
        <f>'Marks Entry'!DT105</f>
        <v>0</v>
      </c>
      <c r="DY103" s="588">
        <f t="shared" si="33"/>
        <v>0</v>
      </c>
      <c r="DZ103" s="584">
        <f>'Marks Entry'!DU105</f>
        <v>0</v>
      </c>
      <c r="EA103" s="584">
        <f>'Marks Entry'!DV105</f>
        <v>0</v>
      </c>
      <c r="EB103" s="587">
        <f>'Marks Entry'!DW105</f>
        <v>0</v>
      </c>
      <c r="EC103" s="593">
        <f>'Marks Entry'!DX105</f>
        <v>0</v>
      </c>
      <c r="ED103" s="589">
        <f>'Marks Entry'!DY105</f>
        <v>0</v>
      </c>
      <c r="EE103" s="589" t="str">
        <f>'Marks Entry'!DZ105</f>
        <v>E</v>
      </c>
      <c r="EF103" s="590" t="str">
        <f>'Marks Entry'!EA105</f>
        <v>E</v>
      </c>
      <c r="EG103" s="583">
        <f>'Marks Entry'!EB105</f>
        <v>0</v>
      </c>
      <c r="EH103" s="584">
        <f>'Marks Entry'!EC105</f>
        <v>0</v>
      </c>
      <c r="EI103" s="584">
        <f>'Marks Entry'!ED105</f>
        <v>0</v>
      </c>
      <c r="EJ103" s="584">
        <f>'Marks Entry'!EE105</f>
        <v>0</v>
      </c>
      <c r="EK103" s="584">
        <f>'Marks Entry'!EF105</f>
        <v>0</v>
      </c>
      <c r="EL103" s="591">
        <f>'Marks Entry'!EG105</f>
        <v>0</v>
      </c>
      <c r="EM103" s="592" t="str">
        <f>'Marks Entry'!EJ105</f>
        <v>E</v>
      </c>
      <c r="EN103" s="583">
        <f>'Marks Entry'!EK105</f>
        <v>0</v>
      </c>
      <c r="EO103" s="584">
        <f>'Marks Entry'!EL105</f>
        <v>0</v>
      </c>
      <c r="EP103" s="584">
        <f>'Marks Entry'!EM105</f>
        <v>0</v>
      </c>
      <c r="EQ103" s="584">
        <f>'Marks Entry'!EN105</f>
        <v>0</v>
      </c>
      <c r="ER103" s="584">
        <f>'Marks Entry'!EO105</f>
        <v>0</v>
      </c>
      <c r="ES103" s="587">
        <f>'Marks Entry'!EP105</f>
        <v>0</v>
      </c>
      <c r="ET103" s="592" t="str">
        <f>'Marks Entry'!ES105</f>
        <v>E</v>
      </c>
      <c r="EU103" s="583">
        <f>'Marks Entry'!ET105</f>
        <v>0</v>
      </c>
      <c r="EV103" s="584">
        <f>'Marks Entry'!EU105</f>
        <v>0</v>
      </c>
      <c r="EW103" s="584">
        <f>'Marks Entry'!EV105</f>
        <v>0</v>
      </c>
      <c r="EX103" s="584">
        <f>'Marks Entry'!EW105</f>
        <v>0</v>
      </c>
      <c r="EY103" s="584">
        <f>'Marks Entry'!EX105</f>
        <v>0</v>
      </c>
      <c r="EZ103" s="587">
        <f>'Marks Entry'!EY105</f>
        <v>0</v>
      </c>
      <c r="FA103" s="592" t="str">
        <f>'Marks Entry'!FB105</f>
        <v>E</v>
      </c>
      <c r="FB103" s="222">
        <f>'Marks Entry'!FC105</f>
        <v>0</v>
      </c>
      <c r="FC103" s="223">
        <f>'Marks Entry'!FD105</f>
        <v>0</v>
      </c>
      <c r="FD103" s="226" t="str">
        <f>'Marks Entry'!FE105</f>
        <v/>
      </c>
      <c r="FE103" s="222">
        <f>'Marks Entry'!FF105</f>
        <v>1200</v>
      </c>
      <c r="FF103" s="223">
        <f>'Marks Entry'!FG105</f>
        <v>0</v>
      </c>
      <c r="FG103" s="223">
        <f>'Marks Entry'!FH105</f>
        <v>0</v>
      </c>
      <c r="FH103" s="223" t="str">
        <f>IF(OR('Marks Entry'!FI105="First",'Marks Entry'!FI105="Second",'Marks Entry'!FI105="Third"),'Marks Entry'!FI105,"")</f>
        <v/>
      </c>
      <c r="FI103" s="223" t="str">
        <f>'Marks Entry'!FJ105</f>
        <v/>
      </c>
      <c r="FJ103" s="540" t="str">
        <f>'Marks Entry'!FK105</f>
        <v>PROMOTED</v>
      </c>
      <c r="FK103" s="113" t="str">
        <f>'Marks Entry'!FL105</f>
        <v/>
      </c>
      <c r="FL103" s="115" t="str">
        <f>'Marks Entry'!FM105</f>
        <v/>
      </c>
      <c r="FM103" s="116" t="str">
        <f>'Marks Entry'!FO105</f>
        <v>E</v>
      </c>
      <c r="FN103" s="1426"/>
      <c r="FO103" s="563">
        <f t="shared" si="34"/>
        <v>0</v>
      </c>
      <c r="FP103" s="673">
        <f t="shared" si="35"/>
        <v>0</v>
      </c>
      <c r="FQ103" s="673">
        <f t="shared" si="36"/>
        <v>0</v>
      </c>
      <c r="FR103" s="668"/>
      <c r="FS103" s="570">
        <f t="shared" si="37"/>
        <v>0</v>
      </c>
      <c r="FT103" s="681">
        <f t="shared" si="38"/>
        <v>0</v>
      </c>
      <c r="FU103" s="681">
        <f t="shared" si="39"/>
        <v>0</v>
      </c>
      <c r="FV103" s="682"/>
      <c r="FW103" s="563">
        <f t="shared" si="40"/>
        <v>0</v>
      </c>
      <c r="FX103" s="673">
        <f t="shared" si="41"/>
        <v>0</v>
      </c>
      <c r="FY103" s="673">
        <f t="shared" si="42"/>
        <v>0</v>
      </c>
      <c r="FZ103" s="668"/>
      <c r="GA103" s="570">
        <f t="shared" si="43"/>
        <v>0</v>
      </c>
      <c r="GB103" s="681">
        <f t="shared" si="44"/>
        <v>0</v>
      </c>
      <c r="GC103" s="681">
        <f t="shared" si="45"/>
        <v>0</v>
      </c>
      <c r="GD103" s="682"/>
      <c r="GE103" s="563">
        <f t="shared" si="46"/>
        <v>0</v>
      </c>
      <c r="GF103" s="673">
        <f t="shared" si="47"/>
        <v>0</v>
      </c>
      <c r="GG103" s="673">
        <f t="shared" si="48"/>
        <v>0</v>
      </c>
      <c r="GH103" s="668"/>
      <c r="GI103" s="570">
        <f t="shared" si="49"/>
        <v>0</v>
      </c>
      <c r="GJ103" s="681">
        <f t="shared" si="50"/>
        <v>0</v>
      </c>
      <c r="GK103" s="681">
        <f t="shared" si="51"/>
        <v>0</v>
      </c>
      <c r="GL103" s="682"/>
      <c r="GM103" s="563">
        <f t="shared" si="52"/>
        <v>0</v>
      </c>
      <c r="GN103" s="564" t="str">
        <f t="shared" si="52"/>
        <v>E</v>
      </c>
      <c r="GO103" s="570">
        <f t="shared" si="53"/>
        <v>0</v>
      </c>
      <c r="GP103" s="571" t="str">
        <f t="shared" si="53"/>
        <v>E</v>
      </c>
      <c r="GQ103" s="563">
        <f t="shared" si="54"/>
        <v>0</v>
      </c>
      <c r="GR103" s="572" t="str">
        <f t="shared" si="54"/>
        <v>E</v>
      </c>
      <c r="GS103" s="1426"/>
    </row>
    <row r="104" spans="1:201" s="117" customFormat="1" ht="17.25" customHeight="1">
      <c r="A104" s="1427"/>
      <c r="B104" s="112">
        <f t="shared" si="55"/>
        <v>98</v>
      </c>
      <c r="C104" s="113">
        <f>'Marks Entry'!D106</f>
        <v>0</v>
      </c>
      <c r="D104" s="113">
        <f>'Marks Entry'!E106</f>
        <v>0</v>
      </c>
      <c r="E104" s="113">
        <f>'Marks Entry'!F106</f>
        <v>0</v>
      </c>
      <c r="F104" s="113">
        <f>'Marks Entry'!G106</f>
        <v>998</v>
      </c>
      <c r="G104" s="113">
        <f>'Marks Entry'!H106</f>
        <v>0</v>
      </c>
      <c r="H104" s="113">
        <f>'Marks Entry'!I106</f>
        <v>0</v>
      </c>
      <c r="I104" s="113">
        <f>'Marks Entry'!J106</f>
        <v>0</v>
      </c>
      <c r="J104" s="114">
        <f>'Marks Entry'!K106</f>
        <v>0</v>
      </c>
      <c r="K104" s="583">
        <f>'Marks Entry'!L106</f>
        <v>0</v>
      </c>
      <c r="L104" s="584">
        <f>'Marks Entry'!M106</f>
        <v>0</v>
      </c>
      <c r="M104" s="585">
        <f>'Marks Entry'!N106</f>
        <v>0</v>
      </c>
      <c r="N104" s="584">
        <f>'Marks Entry'!O106</f>
        <v>0</v>
      </c>
      <c r="O104" s="584">
        <f>'Marks Entry'!P106</f>
        <v>0</v>
      </c>
      <c r="P104" s="586">
        <f>'Marks Entry'!Q106</f>
        <v>0</v>
      </c>
      <c r="Q104" s="584">
        <f>'Marks Entry'!R106</f>
        <v>0</v>
      </c>
      <c r="R104" s="584">
        <f>'Marks Entry'!S106</f>
        <v>0</v>
      </c>
      <c r="S104" s="586">
        <f>'Marks Entry'!T106</f>
        <v>0</v>
      </c>
      <c r="T104" s="587">
        <f>'Marks Entry'!U106</f>
        <v>0</v>
      </c>
      <c r="U104" s="584">
        <f>'Marks Entry'!V106</f>
        <v>0</v>
      </c>
      <c r="V104" s="584">
        <f>'Marks Entry'!W106</f>
        <v>0</v>
      </c>
      <c r="W104" s="587">
        <f>'Marks Entry'!X106</f>
        <v>0</v>
      </c>
      <c r="X104" s="588">
        <f t="shared" si="28"/>
        <v>0</v>
      </c>
      <c r="Y104" s="584">
        <f>'Marks Entry'!Y106</f>
        <v>0</v>
      </c>
      <c r="Z104" s="584">
        <f>'Marks Entry'!Z106</f>
        <v>0</v>
      </c>
      <c r="AA104" s="587">
        <f>'Marks Entry'!AA106</f>
        <v>0</v>
      </c>
      <c r="AB104" s="593">
        <f>'Marks Entry'!AB106</f>
        <v>0</v>
      </c>
      <c r="AC104" s="589">
        <f>'Marks Entry'!AC106</f>
        <v>0</v>
      </c>
      <c r="AD104" s="589" t="str">
        <f>'Marks Entry'!AD106</f>
        <v>E</v>
      </c>
      <c r="AE104" s="590" t="str">
        <f>'Marks Entry'!AE106</f>
        <v>E</v>
      </c>
      <c r="AF104" s="583">
        <f>'Marks Entry'!AF106</f>
        <v>0</v>
      </c>
      <c r="AG104" s="584">
        <f>'Marks Entry'!AG106</f>
        <v>0</v>
      </c>
      <c r="AH104" s="585">
        <f>'Marks Entry'!AH106</f>
        <v>0</v>
      </c>
      <c r="AI104" s="584">
        <f>'Marks Entry'!AI106</f>
        <v>0</v>
      </c>
      <c r="AJ104" s="584">
        <f>'Marks Entry'!AJ106</f>
        <v>0</v>
      </c>
      <c r="AK104" s="586">
        <f>'Marks Entry'!AK106</f>
        <v>0</v>
      </c>
      <c r="AL104" s="584">
        <f>'Marks Entry'!AL106</f>
        <v>0</v>
      </c>
      <c r="AM104" s="584">
        <f>'Marks Entry'!AM106</f>
        <v>0</v>
      </c>
      <c r="AN104" s="586">
        <f>'Marks Entry'!AN106</f>
        <v>0</v>
      </c>
      <c r="AO104" s="587">
        <f>'Marks Entry'!AO106</f>
        <v>0</v>
      </c>
      <c r="AP104" s="584">
        <f>'Marks Entry'!AP106</f>
        <v>0</v>
      </c>
      <c r="AQ104" s="584">
        <f>'Marks Entry'!AQ106</f>
        <v>0</v>
      </c>
      <c r="AR104" s="587">
        <f>'Marks Entry'!AR106</f>
        <v>0</v>
      </c>
      <c r="AS104" s="588">
        <f t="shared" si="29"/>
        <v>0</v>
      </c>
      <c r="AT104" s="584">
        <f>'Marks Entry'!AS106</f>
        <v>0</v>
      </c>
      <c r="AU104" s="584">
        <f>'Marks Entry'!AT106</f>
        <v>0</v>
      </c>
      <c r="AV104" s="587">
        <f>'Marks Entry'!AU106</f>
        <v>0</v>
      </c>
      <c r="AW104" s="593">
        <f>'Marks Entry'!AV106</f>
        <v>0</v>
      </c>
      <c r="AX104" s="589">
        <f>'Marks Entry'!AW106</f>
        <v>0</v>
      </c>
      <c r="AY104" s="589" t="str">
        <f>'Marks Entry'!AX106</f>
        <v>E</v>
      </c>
      <c r="AZ104" s="590" t="str">
        <f>'Marks Entry'!AY106</f>
        <v>E</v>
      </c>
      <c r="BA104" s="583">
        <f>'Marks Entry'!AZ106</f>
        <v>0</v>
      </c>
      <c r="BB104" s="584">
        <f>'Marks Entry'!BA106</f>
        <v>0</v>
      </c>
      <c r="BC104" s="585">
        <f>'Marks Entry'!BB106</f>
        <v>0</v>
      </c>
      <c r="BD104" s="584">
        <f>'Marks Entry'!BC106</f>
        <v>0</v>
      </c>
      <c r="BE104" s="584">
        <f>'Marks Entry'!BD106</f>
        <v>0</v>
      </c>
      <c r="BF104" s="586">
        <f>'Marks Entry'!BE106</f>
        <v>0</v>
      </c>
      <c r="BG104" s="584">
        <f>'Marks Entry'!BF106</f>
        <v>0</v>
      </c>
      <c r="BH104" s="584">
        <f>'Marks Entry'!BG106</f>
        <v>0</v>
      </c>
      <c r="BI104" s="586">
        <f>'Marks Entry'!BH106</f>
        <v>0</v>
      </c>
      <c r="BJ104" s="587">
        <f>'Marks Entry'!BI106</f>
        <v>0</v>
      </c>
      <c r="BK104" s="584">
        <f>'Marks Entry'!BJ106</f>
        <v>0</v>
      </c>
      <c r="BL104" s="584">
        <f>'Marks Entry'!BK106</f>
        <v>0</v>
      </c>
      <c r="BM104" s="587">
        <f>'Marks Entry'!BL106</f>
        <v>0</v>
      </c>
      <c r="BN104" s="588">
        <f t="shared" si="30"/>
        <v>0</v>
      </c>
      <c r="BO104" s="584">
        <f>'Marks Entry'!BM106</f>
        <v>0</v>
      </c>
      <c r="BP104" s="584">
        <f>'Marks Entry'!BN106</f>
        <v>0</v>
      </c>
      <c r="BQ104" s="587">
        <f>'Marks Entry'!BO106</f>
        <v>0</v>
      </c>
      <c r="BR104" s="593">
        <f>'Marks Entry'!BP106</f>
        <v>0</v>
      </c>
      <c r="BS104" s="589">
        <f>'Marks Entry'!BQ106</f>
        <v>0</v>
      </c>
      <c r="BT104" s="589" t="str">
        <f>'Marks Entry'!BR106</f>
        <v>E</v>
      </c>
      <c r="BU104" s="590" t="str">
        <f>'Marks Entry'!BS106</f>
        <v>E</v>
      </c>
      <c r="BV104" s="583">
        <f>'Marks Entry'!BT106</f>
        <v>0</v>
      </c>
      <c r="BW104" s="584">
        <f>'Marks Entry'!BU106</f>
        <v>0</v>
      </c>
      <c r="BX104" s="585">
        <f>'Marks Entry'!BV106</f>
        <v>0</v>
      </c>
      <c r="BY104" s="584">
        <f>'Marks Entry'!BW106</f>
        <v>0</v>
      </c>
      <c r="BZ104" s="584">
        <f>'Marks Entry'!BX106</f>
        <v>0</v>
      </c>
      <c r="CA104" s="586">
        <f>'Marks Entry'!BY106</f>
        <v>0</v>
      </c>
      <c r="CB104" s="584">
        <f>'Marks Entry'!BZ106</f>
        <v>0</v>
      </c>
      <c r="CC104" s="584">
        <f>'Marks Entry'!CA106</f>
        <v>0</v>
      </c>
      <c r="CD104" s="586">
        <f>'Marks Entry'!CB106</f>
        <v>0</v>
      </c>
      <c r="CE104" s="587">
        <f>'Marks Entry'!CC106</f>
        <v>0</v>
      </c>
      <c r="CF104" s="584">
        <f>'Marks Entry'!CD106</f>
        <v>0</v>
      </c>
      <c r="CG104" s="584">
        <f>'Marks Entry'!CE106</f>
        <v>0</v>
      </c>
      <c r="CH104" s="587">
        <f>'Marks Entry'!CF106</f>
        <v>0</v>
      </c>
      <c r="CI104" s="588">
        <f t="shared" si="31"/>
        <v>0</v>
      </c>
      <c r="CJ104" s="584">
        <f>'Marks Entry'!CG106</f>
        <v>0</v>
      </c>
      <c r="CK104" s="584">
        <f>'Marks Entry'!CH106</f>
        <v>0</v>
      </c>
      <c r="CL104" s="587">
        <f>'Marks Entry'!CI106</f>
        <v>0</v>
      </c>
      <c r="CM104" s="593">
        <f>'Marks Entry'!CJ106</f>
        <v>0</v>
      </c>
      <c r="CN104" s="589">
        <f>'Marks Entry'!CK106</f>
        <v>0</v>
      </c>
      <c r="CO104" s="589" t="str">
        <f>'Marks Entry'!CL106</f>
        <v>E</v>
      </c>
      <c r="CP104" s="590" t="str">
        <f>'Marks Entry'!CM106</f>
        <v>E</v>
      </c>
      <c r="CQ104" s="583">
        <f>'Marks Entry'!CN106</f>
        <v>0</v>
      </c>
      <c r="CR104" s="584">
        <f>'Marks Entry'!CO106</f>
        <v>0</v>
      </c>
      <c r="CS104" s="585">
        <f>'Marks Entry'!CP106</f>
        <v>0</v>
      </c>
      <c r="CT104" s="584">
        <f>'Marks Entry'!CQ106</f>
        <v>0</v>
      </c>
      <c r="CU104" s="584">
        <f>'Marks Entry'!CR106</f>
        <v>0</v>
      </c>
      <c r="CV104" s="586">
        <f>'Marks Entry'!CS106</f>
        <v>0</v>
      </c>
      <c r="CW104" s="584">
        <f>'Marks Entry'!CT106</f>
        <v>0</v>
      </c>
      <c r="CX104" s="584">
        <f>'Marks Entry'!CU106</f>
        <v>0</v>
      </c>
      <c r="CY104" s="586">
        <f>'Marks Entry'!CV106</f>
        <v>0</v>
      </c>
      <c r="CZ104" s="587">
        <f>'Marks Entry'!CW106</f>
        <v>0</v>
      </c>
      <c r="DA104" s="584">
        <f>'Marks Entry'!CX106</f>
        <v>0</v>
      </c>
      <c r="DB104" s="584">
        <f>'Marks Entry'!CY106</f>
        <v>0</v>
      </c>
      <c r="DC104" s="587">
        <f>'Marks Entry'!CZ106</f>
        <v>0</v>
      </c>
      <c r="DD104" s="588">
        <f t="shared" si="32"/>
        <v>0</v>
      </c>
      <c r="DE104" s="584">
        <f>'Marks Entry'!DA106</f>
        <v>0</v>
      </c>
      <c r="DF104" s="584">
        <f>'Marks Entry'!DB106</f>
        <v>0</v>
      </c>
      <c r="DG104" s="587">
        <f>'Marks Entry'!DC106</f>
        <v>0</v>
      </c>
      <c r="DH104" s="593">
        <f>'Marks Entry'!DD106</f>
        <v>0</v>
      </c>
      <c r="DI104" s="589">
        <f>'Marks Entry'!DE106</f>
        <v>0</v>
      </c>
      <c r="DJ104" s="589" t="str">
        <f>'Marks Entry'!DF106</f>
        <v>E</v>
      </c>
      <c r="DK104" s="590" t="str">
        <f>'Marks Entry'!DG106</f>
        <v>E</v>
      </c>
      <c r="DL104" s="583">
        <f>'Marks Entry'!DH106</f>
        <v>0</v>
      </c>
      <c r="DM104" s="584">
        <f>'Marks Entry'!DI106</f>
        <v>0</v>
      </c>
      <c r="DN104" s="585">
        <f>'Marks Entry'!DJ106</f>
        <v>0</v>
      </c>
      <c r="DO104" s="584">
        <f>'Marks Entry'!DK106</f>
        <v>0</v>
      </c>
      <c r="DP104" s="584">
        <f>'Marks Entry'!DL106</f>
        <v>0</v>
      </c>
      <c r="DQ104" s="586">
        <f>'Marks Entry'!DM106</f>
        <v>0</v>
      </c>
      <c r="DR104" s="584">
        <f>'Marks Entry'!DN106</f>
        <v>0</v>
      </c>
      <c r="DS104" s="584">
        <f>'Marks Entry'!DO106</f>
        <v>0</v>
      </c>
      <c r="DT104" s="586">
        <f>'Marks Entry'!DP106</f>
        <v>0</v>
      </c>
      <c r="DU104" s="587">
        <f>'Marks Entry'!DQ106</f>
        <v>0</v>
      </c>
      <c r="DV104" s="584">
        <f>'Marks Entry'!DR106</f>
        <v>0</v>
      </c>
      <c r="DW104" s="584">
        <f>'Marks Entry'!DS106</f>
        <v>0</v>
      </c>
      <c r="DX104" s="587">
        <f>'Marks Entry'!DT106</f>
        <v>0</v>
      </c>
      <c r="DY104" s="588">
        <f t="shared" si="33"/>
        <v>0</v>
      </c>
      <c r="DZ104" s="584">
        <f>'Marks Entry'!DU106</f>
        <v>0</v>
      </c>
      <c r="EA104" s="584">
        <f>'Marks Entry'!DV106</f>
        <v>0</v>
      </c>
      <c r="EB104" s="587">
        <f>'Marks Entry'!DW106</f>
        <v>0</v>
      </c>
      <c r="EC104" s="593">
        <f>'Marks Entry'!DX106</f>
        <v>0</v>
      </c>
      <c r="ED104" s="589">
        <f>'Marks Entry'!DY106</f>
        <v>0</v>
      </c>
      <c r="EE104" s="589" t="str">
        <f>'Marks Entry'!DZ106</f>
        <v>E</v>
      </c>
      <c r="EF104" s="590" t="str">
        <f>'Marks Entry'!EA106</f>
        <v>E</v>
      </c>
      <c r="EG104" s="583">
        <f>'Marks Entry'!EB106</f>
        <v>0</v>
      </c>
      <c r="EH104" s="584">
        <f>'Marks Entry'!EC106</f>
        <v>0</v>
      </c>
      <c r="EI104" s="584">
        <f>'Marks Entry'!ED106</f>
        <v>0</v>
      </c>
      <c r="EJ104" s="584">
        <f>'Marks Entry'!EE106</f>
        <v>0</v>
      </c>
      <c r="EK104" s="584">
        <f>'Marks Entry'!EF106</f>
        <v>0</v>
      </c>
      <c r="EL104" s="591">
        <f>'Marks Entry'!EG106</f>
        <v>0</v>
      </c>
      <c r="EM104" s="592" t="str">
        <f>'Marks Entry'!EJ106</f>
        <v>E</v>
      </c>
      <c r="EN104" s="583">
        <f>'Marks Entry'!EK106</f>
        <v>0</v>
      </c>
      <c r="EO104" s="584">
        <f>'Marks Entry'!EL106</f>
        <v>0</v>
      </c>
      <c r="EP104" s="584">
        <f>'Marks Entry'!EM106</f>
        <v>0</v>
      </c>
      <c r="EQ104" s="584">
        <f>'Marks Entry'!EN106</f>
        <v>0</v>
      </c>
      <c r="ER104" s="584">
        <f>'Marks Entry'!EO106</f>
        <v>0</v>
      </c>
      <c r="ES104" s="587">
        <f>'Marks Entry'!EP106</f>
        <v>0</v>
      </c>
      <c r="ET104" s="592" t="str">
        <f>'Marks Entry'!ES106</f>
        <v>E</v>
      </c>
      <c r="EU104" s="583">
        <f>'Marks Entry'!ET106</f>
        <v>0</v>
      </c>
      <c r="EV104" s="584">
        <f>'Marks Entry'!EU106</f>
        <v>0</v>
      </c>
      <c r="EW104" s="584">
        <f>'Marks Entry'!EV106</f>
        <v>0</v>
      </c>
      <c r="EX104" s="584">
        <f>'Marks Entry'!EW106</f>
        <v>0</v>
      </c>
      <c r="EY104" s="584">
        <f>'Marks Entry'!EX106</f>
        <v>0</v>
      </c>
      <c r="EZ104" s="587">
        <f>'Marks Entry'!EY106</f>
        <v>0</v>
      </c>
      <c r="FA104" s="592" t="str">
        <f>'Marks Entry'!FB106</f>
        <v>E</v>
      </c>
      <c r="FB104" s="222">
        <f>'Marks Entry'!FC106</f>
        <v>0</v>
      </c>
      <c r="FC104" s="223">
        <f>'Marks Entry'!FD106</f>
        <v>0</v>
      </c>
      <c r="FD104" s="226" t="str">
        <f>'Marks Entry'!FE106</f>
        <v/>
      </c>
      <c r="FE104" s="222">
        <f>'Marks Entry'!FF106</f>
        <v>1200</v>
      </c>
      <c r="FF104" s="223">
        <f>'Marks Entry'!FG106</f>
        <v>0</v>
      </c>
      <c r="FG104" s="223">
        <f>'Marks Entry'!FH106</f>
        <v>0</v>
      </c>
      <c r="FH104" s="223" t="str">
        <f>IF(OR('Marks Entry'!FI106="First",'Marks Entry'!FI106="Second",'Marks Entry'!FI106="Third"),'Marks Entry'!FI106,"")</f>
        <v/>
      </c>
      <c r="FI104" s="223" t="str">
        <f>'Marks Entry'!FJ106</f>
        <v/>
      </c>
      <c r="FJ104" s="540" t="str">
        <f>'Marks Entry'!FK106</f>
        <v>PROMOTED</v>
      </c>
      <c r="FK104" s="113" t="str">
        <f>'Marks Entry'!FL106</f>
        <v/>
      </c>
      <c r="FL104" s="115" t="str">
        <f>'Marks Entry'!FM106</f>
        <v/>
      </c>
      <c r="FM104" s="116" t="str">
        <f>'Marks Entry'!FO106</f>
        <v>E</v>
      </c>
      <c r="FN104" s="1426"/>
      <c r="FO104" s="563">
        <f t="shared" si="34"/>
        <v>0</v>
      </c>
      <c r="FP104" s="673">
        <f t="shared" si="35"/>
        <v>0</v>
      </c>
      <c r="FQ104" s="673">
        <f t="shared" si="36"/>
        <v>0</v>
      </c>
      <c r="FR104" s="668"/>
      <c r="FS104" s="570">
        <f t="shared" si="37"/>
        <v>0</v>
      </c>
      <c r="FT104" s="681">
        <f t="shared" si="38"/>
        <v>0</v>
      </c>
      <c r="FU104" s="681">
        <f t="shared" si="39"/>
        <v>0</v>
      </c>
      <c r="FV104" s="682"/>
      <c r="FW104" s="563">
        <f t="shared" si="40"/>
        <v>0</v>
      </c>
      <c r="FX104" s="673">
        <f t="shared" si="41"/>
        <v>0</v>
      </c>
      <c r="FY104" s="673">
        <f t="shared" si="42"/>
        <v>0</v>
      </c>
      <c r="FZ104" s="668"/>
      <c r="GA104" s="570">
        <f t="shared" si="43"/>
        <v>0</v>
      </c>
      <c r="GB104" s="681">
        <f t="shared" si="44"/>
        <v>0</v>
      </c>
      <c r="GC104" s="681">
        <f t="shared" si="45"/>
        <v>0</v>
      </c>
      <c r="GD104" s="682"/>
      <c r="GE104" s="563">
        <f t="shared" si="46"/>
        <v>0</v>
      </c>
      <c r="GF104" s="673">
        <f t="shared" si="47"/>
        <v>0</v>
      </c>
      <c r="GG104" s="673">
        <f t="shared" si="48"/>
        <v>0</v>
      </c>
      <c r="GH104" s="668"/>
      <c r="GI104" s="570">
        <f t="shared" si="49"/>
        <v>0</v>
      </c>
      <c r="GJ104" s="681">
        <f t="shared" si="50"/>
        <v>0</v>
      </c>
      <c r="GK104" s="681">
        <f t="shared" si="51"/>
        <v>0</v>
      </c>
      <c r="GL104" s="682"/>
      <c r="GM104" s="563">
        <f t="shared" si="52"/>
        <v>0</v>
      </c>
      <c r="GN104" s="564" t="str">
        <f t="shared" si="52"/>
        <v>E</v>
      </c>
      <c r="GO104" s="570">
        <f t="shared" si="53"/>
        <v>0</v>
      </c>
      <c r="GP104" s="571" t="str">
        <f t="shared" si="53"/>
        <v>E</v>
      </c>
      <c r="GQ104" s="563">
        <f t="shared" si="54"/>
        <v>0</v>
      </c>
      <c r="GR104" s="572" t="str">
        <f t="shared" si="54"/>
        <v>E</v>
      </c>
      <c r="GS104" s="1426"/>
    </row>
    <row r="105" spans="1:201" s="117" customFormat="1" ht="17.25" customHeight="1">
      <c r="A105" s="1427"/>
      <c r="B105" s="112">
        <f t="shared" si="55"/>
        <v>99</v>
      </c>
      <c r="C105" s="113">
        <f>'Marks Entry'!D107</f>
        <v>0</v>
      </c>
      <c r="D105" s="113">
        <f>'Marks Entry'!E107</f>
        <v>0</v>
      </c>
      <c r="E105" s="113">
        <f>'Marks Entry'!F107</f>
        <v>0</v>
      </c>
      <c r="F105" s="113">
        <f>'Marks Entry'!G107</f>
        <v>999</v>
      </c>
      <c r="G105" s="113">
        <f>'Marks Entry'!H107</f>
        <v>0</v>
      </c>
      <c r="H105" s="113">
        <f>'Marks Entry'!I107</f>
        <v>0</v>
      </c>
      <c r="I105" s="113">
        <f>'Marks Entry'!J107</f>
        <v>0</v>
      </c>
      <c r="J105" s="114">
        <f>'Marks Entry'!K107</f>
        <v>0</v>
      </c>
      <c r="K105" s="583">
        <f>'Marks Entry'!L107</f>
        <v>0</v>
      </c>
      <c r="L105" s="584">
        <f>'Marks Entry'!M107</f>
        <v>0</v>
      </c>
      <c r="M105" s="585">
        <f>'Marks Entry'!N107</f>
        <v>0</v>
      </c>
      <c r="N105" s="584">
        <f>'Marks Entry'!O107</f>
        <v>0</v>
      </c>
      <c r="O105" s="584">
        <f>'Marks Entry'!P107</f>
        <v>0</v>
      </c>
      <c r="P105" s="586">
        <f>'Marks Entry'!Q107</f>
        <v>0</v>
      </c>
      <c r="Q105" s="584">
        <f>'Marks Entry'!R107</f>
        <v>0</v>
      </c>
      <c r="R105" s="584">
        <f>'Marks Entry'!S107</f>
        <v>0</v>
      </c>
      <c r="S105" s="586">
        <f>'Marks Entry'!T107</f>
        <v>0</v>
      </c>
      <c r="T105" s="587">
        <f>'Marks Entry'!U107</f>
        <v>0</v>
      </c>
      <c r="U105" s="584">
        <f>'Marks Entry'!V107</f>
        <v>0</v>
      </c>
      <c r="V105" s="584">
        <f>'Marks Entry'!W107</f>
        <v>0</v>
      </c>
      <c r="W105" s="587">
        <f>'Marks Entry'!X107</f>
        <v>0</v>
      </c>
      <c r="X105" s="588">
        <f t="shared" si="28"/>
        <v>0</v>
      </c>
      <c r="Y105" s="584">
        <f>'Marks Entry'!Y107</f>
        <v>0</v>
      </c>
      <c r="Z105" s="584">
        <f>'Marks Entry'!Z107</f>
        <v>0</v>
      </c>
      <c r="AA105" s="587">
        <f>'Marks Entry'!AA107</f>
        <v>0</v>
      </c>
      <c r="AB105" s="593">
        <f>'Marks Entry'!AB107</f>
        <v>0</v>
      </c>
      <c r="AC105" s="589">
        <f>'Marks Entry'!AC107</f>
        <v>0</v>
      </c>
      <c r="AD105" s="589" t="str">
        <f>'Marks Entry'!AD107</f>
        <v>E</v>
      </c>
      <c r="AE105" s="590" t="str">
        <f>'Marks Entry'!AE107</f>
        <v>E</v>
      </c>
      <c r="AF105" s="583">
        <f>'Marks Entry'!AF107</f>
        <v>0</v>
      </c>
      <c r="AG105" s="584">
        <f>'Marks Entry'!AG107</f>
        <v>0</v>
      </c>
      <c r="AH105" s="585">
        <f>'Marks Entry'!AH107</f>
        <v>0</v>
      </c>
      <c r="AI105" s="584">
        <f>'Marks Entry'!AI107</f>
        <v>0</v>
      </c>
      <c r="AJ105" s="584">
        <f>'Marks Entry'!AJ107</f>
        <v>0</v>
      </c>
      <c r="AK105" s="586">
        <f>'Marks Entry'!AK107</f>
        <v>0</v>
      </c>
      <c r="AL105" s="584">
        <f>'Marks Entry'!AL107</f>
        <v>0</v>
      </c>
      <c r="AM105" s="584">
        <f>'Marks Entry'!AM107</f>
        <v>0</v>
      </c>
      <c r="AN105" s="586">
        <f>'Marks Entry'!AN107</f>
        <v>0</v>
      </c>
      <c r="AO105" s="587">
        <f>'Marks Entry'!AO107</f>
        <v>0</v>
      </c>
      <c r="AP105" s="584">
        <f>'Marks Entry'!AP107</f>
        <v>0</v>
      </c>
      <c r="AQ105" s="584">
        <f>'Marks Entry'!AQ107</f>
        <v>0</v>
      </c>
      <c r="AR105" s="587">
        <f>'Marks Entry'!AR107</f>
        <v>0</v>
      </c>
      <c r="AS105" s="588">
        <f t="shared" si="29"/>
        <v>0</v>
      </c>
      <c r="AT105" s="584">
        <f>'Marks Entry'!AS107</f>
        <v>0</v>
      </c>
      <c r="AU105" s="584">
        <f>'Marks Entry'!AT107</f>
        <v>0</v>
      </c>
      <c r="AV105" s="587">
        <f>'Marks Entry'!AU107</f>
        <v>0</v>
      </c>
      <c r="AW105" s="593">
        <f>'Marks Entry'!AV107</f>
        <v>0</v>
      </c>
      <c r="AX105" s="589">
        <f>'Marks Entry'!AW107</f>
        <v>0</v>
      </c>
      <c r="AY105" s="589" t="str">
        <f>'Marks Entry'!AX107</f>
        <v>E</v>
      </c>
      <c r="AZ105" s="590" t="str">
        <f>'Marks Entry'!AY107</f>
        <v>E</v>
      </c>
      <c r="BA105" s="583">
        <f>'Marks Entry'!AZ107</f>
        <v>0</v>
      </c>
      <c r="BB105" s="584">
        <f>'Marks Entry'!BA107</f>
        <v>0</v>
      </c>
      <c r="BC105" s="585">
        <f>'Marks Entry'!BB107</f>
        <v>0</v>
      </c>
      <c r="BD105" s="584">
        <f>'Marks Entry'!BC107</f>
        <v>0</v>
      </c>
      <c r="BE105" s="584">
        <f>'Marks Entry'!BD107</f>
        <v>0</v>
      </c>
      <c r="BF105" s="586">
        <f>'Marks Entry'!BE107</f>
        <v>0</v>
      </c>
      <c r="BG105" s="584">
        <f>'Marks Entry'!BF107</f>
        <v>0</v>
      </c>
      <c r="BH105" s="584">
        <f>'Marks Entry'!BG107</f>
        <v>0</v>
      </c>
      <c r="BI105" s="586">
        <f>'Marks Entry'!BH107</f>
        <v>0</v>
      </c>
      <c r="BJ105" s="587">
        <f>'Marks Entry'!BI107</f>
        <v>0</v>
      </c>
      <c r="BK105" s="584">
        <f>'Marks Entry'!BJ107</f>
        <v>0</v>
      </c>
      <c r="BL105" s="584">
        <f>'Marks Entry'!BK107</f>
        <v>0</v>
      </c>
      <c r="BM105" s="587">
        <f>'Marks Entry'!BL107</f>
        <v>0</v>
      </c>
      <c r="BN105" s="588">
        <f t="shared" si="30"/>
        <v>0</v>
      </c>
      <c r="BO105" s="584">
        <f>'Marks Entry'!BM107</f>
        <v>0</v>
      </c>
      <c r="BP105" s="584">
        <f>'Marks Entry'!BN107</f>
        <v>0</v>
      </c>
      <c r="BQ105" s="587">
        <f>'Marks Entry'!BO107</f>
        <v>0</v>
      </c>
      <c r="BR105" s="593">
        <f>'Marks Entry'!BP107</f>
        <v>0</v>
      </c>
      <c r="BS105" s="589">
        <f>'Marks Entry'!BQ107</f>
        <v>0</v>
      </c>
      <c r="BT105" s="589" t="str">
        <f>'Marks Entry'!BR107</f>
        <v>E</v>
      </c>
      <c r="BU105" s="590" t="str">
        <f>'Marks Entry'!BS107</f>
        <v>E</v>
      </c>
      <c r="BV105" s="583">
        <f>'Marks Entry'!BT107</f>
        <v>0</v>
      </c>
      <c r="BW105" s="584">
        <f>'Marks Entry'!BU107</f>
        <v>0</v>
      </c>
      <c r="BX105" s="585">
        <f>'Marks Entry'!BV107</f>
        <v>0</v>
      </c>
      <c r="BY105" s="584">
        <f>'Marks Entry'!BW107</f>
        <v>0</v>
      </c>
      <c r="BZ105" s="584">
        <f>'Marks Entry'!BX107</f>
        <v>0</v>
      </c>
      <c r="CA105" s="586">
        <f>'Marks Entry'!BY107</f>
        <v>0</v>
      </c>
      <c r="CB105" s="584">
        <f>'Marks Entry'!BZ107</f>
        <v>0</v>
      </c>
      <c r="CC105" s="584">
        <f>'Marks Entry'!CA107</f>
        <v>0</v>
      </c>
      <c r="CD105" s="586">
        <f>'Marks Entry'!CB107</f>
        <v>0</v>
      </c>
      <c r="CE105" s="587">
        <f>'Marks Entry'!CC107</f>
        <v>0</v>
      </c>
      <c r="CF105" s="584">
        <f>'Marks Entry'!CD107</f>
        <v>0</v>
      </c>
      <c r="CG105" s="584">
        <f>'Marks Entry'!CE107</f>
        <v>0</v>
      </c>
      <c r="CH105" s="587">
        <f>'Marks Entry'!CF107</f>
        <v>0</v>
      </c>
      <c r="CI105" s="588">
        <f t="shared" si="31"/>
        <v>0</v>
      </c>
      <c r="CJ105" s="584">
        <f>'Marks Entry'!CG107</f>
        <v>0</v>
      </c>
      <c r="CK105" s="584">
        <f>'Marks Entry'!CH107</f>
        <v>0</v>
      </c>
      <c r="CL105" s="587">
        <f>'Marks Entry'!CI107</f>
        <v>0</v>
      </c>
      <c r="CM105" s="593">
        <f>'Marks Entry'!CJ107</f>
        <v>0</v>
      </c>
      <c r="CN105" s="589">
        <f>'Marks Entry'!CK107</f>
        <v>0</v>
      </c>
      <c r="CO105" s="589" t="str">
        <f>'Marks Entry'!CL107</f>
        <v>E</v>
      </c>
      <c r="CP105" s="590" t="str">
        <f>'Marks Entry'!CM107</f>
        <v>E</v>
      </c>
      <c r="CQ105" s="583">
        <f>'Marks Entry'!CN107</f>
        <v>0</v>
      </c>
      <c r="CR105" s="584">
        <f>'Marks Entry'!CO107</f>
        <v>0</v>
      </c>
      <c r="CS105" s="585">
        <f>'Marks Entry'!CP107</f>
        <v>0</v>
      </c>
      <c r="CT105" s="584">
        <f>'Marks Entry'!CQ107</f>
        <v>0</v>
      </c>
      <c r="CU105" s="584">
        <f>'Marks Entry'!CR107</f>
        <v>0</v>
      </c>
      <c r="CV105" s="586">
        <f>'Marks Entry'!CS107</f>
        <v>0</v>
      </c>
      <c r="CW105" s="584">
        <f>'Marks Entry'!CT107</f>
        <v>0</v>
      </c>
      <c r="CX105" s="584">
        <f>'Marks Entry'!CU107</f>
        <v>0</v>
      </c>
      <c r="CY105" s="586">
        <f>'Marks Entry'!CV107</f>
        <v>0</v>
      </c>
      <c r="CZ105" s="587">
        <f>'Marks Entry'!CW107</f>
        <v>0</v>
      </c>
      <c r="DA105" s="584">
        <f>'Marks Entry'!CX107</f>
        <v>0</v>
      </c>
      <c r="DB105" s="584">
        <f>'Marks Entry'!CY107</f>
        <v>0</v>
      </c>
      <c r="DC105" s="587">
        <f>'Marks Entry'!CZ107</f>
        <v>0</v>
      </c>
      <c r="DD105" s="588">
        <f t="shared" si="32"/>
        <v>0</v>
      </c>
      <c r="DE105" s="584">
        <f>'Marks Entry'!DA107</f>
        <v>0</v>
      </c>
      <c r="DF105" s="584">
        <f>'Marks Entry'!DB107</f>
        <v>0</v>
      </c>
      <c r="DG105" s="587">
        <f>'Marks Entry'!DC107</f>
        <v>0</v>
      </c>
      <c r="DH105" s="593">
        <f>'Marks Entry'!DD107</f>
        <v>0</v>
      </c>
      <c r="DI105" s="589">
        <f>'Marks Entry'!DE107</f>
        <v>0</v>
      </c>
      <c r="DJ105" s="589" t="str">
        <f>'Marks Entry'!DF107</f>
        <v>E</v>
      </c>
      <c r="DK105" s="590" t="str">
        <f>'Marks Entry'!DG107</f>
        <v>E</v>
      </c>
      <c r="DL105" s="583">
        <f>'Marks Entry'!DH107</f>
        <v>0</v>
      </c>
      <c r="DM105" s="584">
        <f>'Marks Entry'!DI107</f>
        <v>0</v>
      </c>
      <c r="DN105" s="585">
        <f>'Marks Entry'!DJ107</f>
        <v>0</v>
      </c>
      <c r="DO105" s="584">
        <f>'Marks Entry'!DK107</f>
        <v>0</v>
      </c>
      <c r="DP105" s="584">
        <f>'Marks Entry'!DL107</f>
        <v>0</v>
      </c>
      <c r="DQ105" s="586">
        <f>'Marks Entry'!DM107</f>
        <v>0</v>
      </c>
      <c r="DR105" s="584">
        <f>'Marks Entry'!DN107</f>
        <v>0</v>
      </c>
      <c r="DS105" s="584">
        <f>'Marks Entry'!DO107</f>
        <v>0</v>
      </c>
      <c r="DT105" s="586">
        <f>'Marks Entry'!DP107</f>
        <v>0</v>
      </c>
      <c r="DU105" s="587">
        <f>'Marks Entry'!DQ107</f>
        <v>0</v>
      </c>
      <c r="DV105" s="584">
        <f>'Marks Entry'!DR107</f>
        <v>0</v>
      </c>
      <c r="DW105" s="584">
        <f>'Marks Entry'!DS107</f>
        <v>0</v>
      </c>
      <c r="DX105" s="587">
        <f>'Marks Entry'!DT107</f>
        <v>0</v>
      </c>
      <c r="DY105" s="588">
        <f t="shared" si="33"/>
        <v>0</v>
      </c>
      <c r="DZ105" s="584">
        <f>'Marks Entry'!DU107</f>
        <v>0</v>
      </c>
      <c r="EA105" s="584">
        <f>'Marks Entry'!DV107</f>
        <v>0</v>
      </c>
      <c r="EB105" s="587">
        <f>'Marks Entry'!DW107</f>
        <v>0</v>
      </c>
      <c r="EC105" s="593">
        <f>'Marks Entry'!DX107</f>
        <v>0</v>
      </c>
      <c r="ED105" s="589">
        <f>'Marks Entry'!DY107</f>
        <v>0</v>
      </c>
      <c r="EE105" s="589" t="str">
        <f>'Marks Entry'!DZ107</f>
        <v>E</v>
      </c>
      <c r="EF105" s="590" t="str">
        <f>'Marks Entry'!EA107</f>
        <v>E</v>
      </c>
      <c r="EG105" s="583">
        <f>'Marks Entry'!EB107</f>
        <v>0</v>
      </c>
      <c r="EH105" s="584">
        <f>'Marks Entry'!EC107</f>
        <v>0</v>
      </c>
      <c r="EI105" s="584">
        <f>'Marks Entry'!ED107</f>
        <v>0</v>
      </c>
      <c r="EJ105" s="584">
        <f>'Marks Entry'!EE107</f>
        <v>0</v>
      </c>
      <c r="EK105" s="584">
        <f>'Marks Entry'!EF107</f>
        <v>0</v>
      </c>
      <c r="EL105" s="591">
        <f>'Marks Entry'!EG107</f>
        <v>0</v>
      </c>
      <c r="EM105" s="592" t="str">
        <f>'Marks Entry'!EJ107</f>
        <v>E</v>
      </c>
      <c r="EN105" s="583">
        <f>'Marks Entry'!EK107</f>
        <v>0</v>
      </c>
      <c r="EO105" s="584">
        <f>'Marks Entry'!EL107</f>
        <v>0</v>
      </c>
      <c r="EP105" s="584">
        <f>'Marks Entry'!EM107</f>
        <v>0</v>
      </c>
      <c r="EQ105" s="584">
        <f>'Marks Entry'!EN107</f>
        <v>0</v>
      </c>
      <c r="ER105" s="584">
        <f>'Marks Entry'!EO107</f>
        <v>0</v>
      </c>
      <c r="ES105" s="587">
        <f>'Marks Entry'!EP107</f>
        <v>0</v>
      </c>
      <c r="ET105" s="592" t="str">
        <f>'Marks Entry'!ES107</f>
        <v>E</v>
      </c>
      <c r="EU105" s="583">
        <f>'Marks Entry'!ET107</f>
        <v>0</v>
      </c>
      <c r="EV105" s="584">
        <f>'Marks Entry'!EU107</f>
        <v>0</v>
      </c>
      <c r="EW105" s="584">
        <f>'Marks Entry'!EV107</f>
        <v>0</v>
      </c>
      <c r="EX105" s="584">
        <f>'Marks Entry'!EW107</f>
        <v>0</v>
      </c>
      <c r="EY105" s="584">
        <f>'Marks Entry'!EX107</f>
        <v>0</v>
      </c>
      <c r="EZ105" s="587">
        <f>'Marks Entry'!EY107</f>
        <v>0</v>
      </c>
      <c r="FA105" s="592" t="str">
        <f>'Marks Entry'!FB107</f>
        <v>E</v>
      </c>
      <c r="FB105" s="222">
        <f>'Marks Entry'!FC107</f>
        <v>0</v>
      </c>
      <c r="FC105" s="223">
        <f>'Marks Entry'!FD107</f>
        <v>0</v>
      </c>
      <c r="FD105" s="226" t="str">
        <f>'Marks Entry'!FE107</f>
        <v/>
      </c>
      <c r="FE105" s="222">
        <f>'Marks Entry'!FF107</f>
        <v>1200</v>
      </c>
      <c r="FF105" s="223">
        <f>'Marks Entry'!FG107</f>
        <v>0</v>
      </c>
      <c r="FG105" s="223">
        <f>'Marks Entry'!FH107</f>
        <v>0</v>
      </c>
      <c r="FH105" s="223" t="str">
        <f>IF(OR('Marks Entry'!FI107="First",'Marks Entry'!FI107="Second",'Marks Entry'!FI107="Third"),'Marks Entry'!FI107,"")</f>
        <v/>
      </c>
      <c r="FI105" s="223" t="str">
        <f>'Marks Entry'!FJ107</f>
        <v/>
      </c>
      <c r="FJ105" s="540" t="str">
        <f>'Marks Entry'!FK107</f>
        <v>PROMOTED</v>
      </c>
      <c r="FK105" s="113" t="str">
        <f>'Marks Entry'!FL107</f>
        <v/>
      </c>
      <c r="FL105" s="115" t="str">
        <f>'Marks Entry'!FM107</f>
        <v/>
      </c>
      <c r="FM105" s="116" t="str">
        <f>'Marks Entry'!FO107</f>
        <v>E</v>
      </c>
      <c r="FN105" s="1426"/>
      <c r="FO105" s="563">
        <f t="shared" si="34"/>
        <v>0</v>
      </c>
      <c r="FP105" s="673">
        <f t="shared" si="35"/>
        <v>0</v>
      </c>
      <c r="FQ105" s="673">
        <f t="shared" si="36"/>
        <v>0</v>
      </c>
      <c r="FR105" s="668"/>
      <c r="FS105" s="570">
        <f t="shared" si="37"/>
        <v>0</v>
      </c>
      <c r="FT105" s="681">
        <f t="shared" si="38"/>
        <v>0</v>
      </c>
      <c r="FU105" s="681">
        <f t="shared" si="39"/>
        <v>0</v>
      </c>
      <c r="FV105" s="682"/>
      <c r="FW105" s="563">
        <f t="shared" si="40"/>
        <v>0</v>
      </c>
      <c r="FX105" s="673">
        <f t="shared" si="41"/>
        <v>0</v>
      </c>
      <c r="FY105" s="673">
        <f t="shared" si="42"/>
        <v>0</v>
      </c>
      <c r="FZ105" s="668"/>
      <c r="GA105" s="570">
        <f t="shared" si="43"/>
        <v>0</v>
      </c>
      <c r="GB105" s="681">
        <f t="shared" si="44"/>
        <v>0</v>
      </c>
      <c r="GC105" s="681">
        <f t="shared" si="45"/>
        <v>0</v>
      </c>
      <c r="GD105" s="682"/>
      <c r="GE105" s="563">
        <f t="shared" si="46"/>
        <v>0</v>
      </c>
      <c r="GF105" s="673">
        <f t="shared" si="47"/>
        <v>0</v>
      </c>
      <c r="GG105" s="673">
        <f t="shared" si="48"/>
        <v>0</v>
      </c>
      <c r="GH105" s="668"/>
      <c r="GI105" s="570">
        <f t="shared" si="49"/>
        <v>0</v>
      </c>
      <c r="GJ105" s="681">
        <f t="shared" si="50"/>
        <v>0</v>
      </c>
      <c r="GK105" s="681">
        <f t="shared" si="51"/>
        <v>0</v>
      </c>
      <c r="GL105" s="682"/>
      <c r="GM105" s="563">
        <f t="shared" si="52"/>
        <v>0</v>
      </c>
      <c r="GN105" s="564" t="str">
        <f t="shared" si="52"/>
        <v>E</v>
      </c>
      <c r="GO105" s="570">
        <f t="shared" si="53"/>
        <v>0</v>
      </c>
      <c r="GP105" s="571" t="str">
        <f t="shared" si="53"/>
        <v>E</v>
      </c>
      <c r="GQ105" s="563">
        <f t="shared" si="54"/>
        <v>0</v>
      </c>
      <c r="GR105" s="572" t="str">
        <f t="shared" si="54"/>
        <v>E</v>
      </c>
      <c r="GS105" s="1426"/>
    </row>
    <row r="106" spans="1:201" s="117" customFormat="1" ht="17.25" customHeight="1" thickBot="1">
      <c r="A106" s="1427"/>
      <c r="B106" s="579">
        <f t="shared" si="55"/>
        <v>100</v>
      </c>
      <c r="C106" s="577">
        <f>'Marks Entry'!D108</f>
        <v>0</v>
      </c>
      <c r="D106" s="577">
        <f>'Marks Entry'!E108</f>
        <v>0</v>
      </c>
      <c r="E106" s="577">
        <f>'Marks Entry'!F108</f>
        <v>0</v>
      </c>
      <c r="F106" s="577">
        <f>'Marks Entry'!G108</f>
        <v>1000</v>
      </c>
      <c r="G106" s="577">
        <f>'Marks Entry'!H108</f>
        <v>0</v>
      </c>
      <c r="H106" s="577">
        <f>'Marks Entry'!I108</f>
        <v>0</v>
      </c>
      <c r="I106" s="577">
        <f>'Marks Entry'!J108</f>
        <v>0</v>
      </c>
      <c r="J106" s="634">
        <f>'Marks Entry'!K108</f>
        <v>0</v>
      </c>
      <c r="K106" s="635">
        <f>'Marks Entry'!L108</f>
        <v>0</v>
      </c>
      <c r="L106" s="636">
        <f>'Marks Entry'!M108</f>
        <v>0</v>
      </c>
      <c r="M106" s="637">
        <f>'Marks Entry'!N108</f>
        <v>0</v>
      </c>
      <c r="N106" s="636">
        <f>'Marks Entry'!O108</f>
        <v>0</v>
      </c>
      <c r="O106" s="636">
        <f>'Marks Entry'!P108</f>
        <v>0</v>
      </c>
      <c r="P106" s="638">
        <f>'Marks Entry'!Q108</f>
        <v>0</v>
      </c>
      <c r="Q106" s="636">
        <f>'Marks Entry'!R108</f>
        <v>0</v>
      </c>
      <c r="R106" s="636">
        <f>'Marks Entry'!S108</f>
        <v>0</v>
      </c>
      <c r="S106" s="638">
        <f>'Marks Entry'!T108</f>
        <v>0</v>
      </c>
      <c r="T106" s="639">
        <f>'Marks Entry'!U108</f>
        <v>0</v>
      </c>
      <c r="U106" s="636">
        <f>'Marks Entry'!V108</f>
        <v>0</v>
      </c>
      <c r="V106" s="636">
        <f>'Marks Entry'!W108</f>
        <v>0</v>
      </c>
      <c r="W106" s="639">
        <f>'Marks Entry'!X108</f>
        <v>0</v>
      </c>
      <c r="X106" s="640">
        <f t="shared" si="28"/>
        <v>0</v>
      </c>
      <c r="Y106" s="636">
        <f>'Marks Entry'!Y108</f>
        <v>0</v>
      </c>
      <c r="Z106" s="636">
        <f>'Marks Entry'!Z108</f>
        <v>0</v>
      </c>
      <c r="AA106" s="639">
        <f>'Marks Entry'!AA108</f>
        <v>0</v>
      </c>
      <c r="AB106" s="594">
        <f>'Marks Entry'!AB108</f>
        <v>0</v>
      </c>
      <c r="AC106" s="641">
        <f>'Marks Entry'!AC108</f>
        <v>0</v>
      </c>
      <c r="AD106" s="641" t="str">
        <f>'Marks Entry'!AD108</f>
        <v>E</v>
      </c>
      <c r="AE106" s="642" t="str">
        <f>'Marks Entry'!AE108</f>
        <v>E</v>
      </c>
      <c r="AF106" s="635">
        <f>'Marks Entry'!AF108</f>
        <v>0</v>
      </c>
      <c r="AG106" s="636">
        <f>'Marks Entry'!AG108</f>
        <v>0</v>
      </c>
      <c r="AH106" s="637">
        <f>'Marks Entry'!AH108</f>
        <v>0</v>
      </c>
      <c r="AI106" s="636">
        <f>'Marks Entry'!AI108</f>
        <v>0</v>
      </c>
      <c r="AJ106" s="636">
        <f>'Marks Entry'!AJ108</f>
        <v>0</v>
      </c>
      <c r="AK106" s="638">
        <f>'Marks Entry'!AK108</f>
        <v>0</v>
      </c>
      <c r="AL106" s="636">
        <f>'Marks Entry'!AL108</f>
        <v>0</v>
      </c>
      <c r="AM106" s="636">
        <f>'Marks Entry'!AM108</f>
        <v>0</v>
      </c>
      <c r="AN106" s="638">
        <f>'Marks Entry'!AN108</f>
        <v>0</v>
      </c>
      <c r="AO106" s="639">
        <f>'Marks Entry'!AO108</f>
        <v>0</v>
      </c>
      <c r="AP106" s="636">
        <f>'Marks Entry'!AP108</f>
        <v>0</v>
      </c>
      <c r="AQ106" s="636">
        <f>'Marks Entry'!AQ108</f>
        <v>0</v>
      </c>
      <c r="AR106" s="639">
        <f>'Marks Entry'!AR108</f>
        <v>0</v>
      </c>
      <c r="AS106" s="640">
        <f t="shared" si="29"/>
        <v>0</v>
      </c>
      <c r="AT106" s="636">
        <f>'Marks Entry'!AS108</f>
        <v>0</v>
      </c>
      <c r="AU106" s="636">
        <f>'Marks Entry'!AT108</f>
        <v>0</v>
      </c>
      <c r="AV106" s="639">
        <f>'Marks Entry'!AU108</f>
        <v>0</v>
      </c>
      <c r="AW106" s="594">
        <f>'Marks Entry'!AV108</f>
        <v>0</v>
      </c>
      <c r="AX106" s="641">
        <f>'Marks Entry'!AW108</f>
        <v>0</v>
      </c>
      <c r="AY106" s="641" t="str">
        <f>'Marks Entry'!AX108</f>
        <v>E</v>
      </c>
      <c r="AZ106" s="642" t="str">
        <f>'Marks Entry'!AY108</f>
        <v>E</v>
      </c>
      <c r="BA106" s="635">
        <f>'Marks Entry'!AZ108</f>
        <v>0</v>
      </c>
      <c r="BB106" s="636">
        <f>'Marks Entry'!BA108</f>
        <v>0</v>
      </c>
      <c r="BC106" s="637">
        <f>'Marks Entry'!BB108</f>
        <v>0</v>
      </c>
      <c r="BD106" s="636">
        <f>'Marks Entry'!BC108</f>
        <v>0</v>
      </c>
      <c r="BE106" s="636">
        <f>'Marks Entry'!BD108</f>
        <v>0</v>
      </c>
      <c r="BF106" s="638">
        <f>'Marks Entry'!BE108</f>
        <v>0</v>
      </c>
      <c r="BG106" s="636">
        <f>'Marks Entry'!BF108</f>
        <v>0</v>
      </c>
      <c r="BH106" s="636">
        <f>'Marks Entry'!BG108</f>
        <v>0</v>
      </c>
      <c r="BI106" s="638">
        <f>'Marks Entry'!BH108</f>
        <v>0</v>
      </c>
      <c r="BJ106" s="639">
        <f>'Marks Entry'!BI108</f>
        <v>0</v>
      </c>
      <c r="BK106" s="636">
        <f>'Marks Entry'!BJ108</f>
        <v>0</v>
      </c>
      <c r="BL106" s="636">
        <f>'Marks Entry'!BK108</f>
        <v>0</v>
      </c>
      <c r="BM106" s="639">
        <f>'Marks Entry'!BL108</f>
        <v>0</v>
      </c>
      <c r="BN106" s="640">
        <f t="shared" si="30"/>
        <v>0</v>
      </c>
      <c r="BO106" s="636">
        <f>'Marks Entry'!BM108</f>
        <v>0</v>
      </c>
      <c r="BP106" s="636">
        <f>'Marks Entry'!BN108</f>
        <v>0</v>
      </c>
      <c r="BQ106" s="639">
        <f>'Marks Entry'!BO108</f>
        <v>0</v>
      </c>
      <c r="BR106" s="594">
        <f>'Marks Entry'!BP108</f>
        <v>0</v>
      </c>
      <c r="BS106" s="641">
        <f>'Marks Entry'!BQ108</f>
        <v>0</v>
      </c>
      <c r="BT106" s="641" t="str">
        <f>'Marks Entry'!BR108</f>
        <v>E</v>
      </c>
      <c r="BU106" s="642" t="str">
        <f>'Marks Entry'!BS108</f>
        <v>E</v>
      </c>
      <c r="BV106" s="635">
        <f>'Marks Entry'!BT108</f>
        <v>0</v>
      </c>
      <c r="BW106" s="636">
        <f>'Marks Entry'!BU108</f>
        <v>0</v>
      </c>
      <c r="BX106" s="637">
        <f>'Marks Entry'!BV108</f>
        <v>0</v>
      </c>
      <c r="BY106" s="636">
        <f>'Marks Entry'!BW108</f>
        <v>0</v>
      </c>
      <c r="BZ106" s="636">
        <f>'Marks Entry'!BX108</f>
        <v>0</v>
      </c>
      <c r="CA106" s="638">
        <f>'Marks Entry'!BY108</f>
        <v>0</v>
      </c>
      <c r="CB106" s="636">
        <f>'Marks Entry'!BZ108</f>
        <v>0</v>
      </c>
      <c r="CC106" s="636">
        <f>'Marks Entry'!CA108</f>
        <v>0</v>
      </c>
      <c r="CD106" s="638">
        <f>'Marks Entry'!CB108</f>
        <v>0</v>
      </c>
      <c r="CE106" s="639">
        <f>'Marks Entry'!CC108</f>
        <v>0</v>
      </c>
      <c r="CF106" s="636">
        <f>'Marks Entry'!CD108</f>
        <v>0</v>
      </c>
      <c r="CG106" s="636">
        <f>'Marks Entry'!CE108</f>
        <v>0</v>
      </c>
      <c r="CH106" s="639">
        <f>'Marks Entry'!CF108</f>
        <v>0</v>
      </c>
      <c r="CI106" s="640">
        <f t="shared" si="31"/>
        <v>0</v>
      </c>
      <c r="CJ106" s="636">
        <f>'Marks Entry'!CG108</f>
        <v>0</v>
      </c>
      <c r="CK106" s="636">
        <f>'Marks Entry'!CH108</f>
        <v>0</v>
      </c>
      <c r="CL106" s="639">
        <f>'Marks Entry'!CI108</f>
        <v>0</v>
      </c>
      <c r="CM106" s="594">
        <f>'Marks Entry'!CJ108</f>
        <v>0</v>
      </c>
      <c r="CN106" s="641">
        <f>'Marks Entry'!CK108</f>
        <v>0</v>
      </c>
      <c r="CO106" s="641" t="str">
        <f>'Marks Entry'!CL108</f>
        <v>E</v>
      </c>
      <c r="CP106" s="642" t="str">
        <f>'Marks Entry'!CM108</f>
        <v>E</v>
      </c>
      <c r="CQ106" s="635">
        <f>'Marks Entry'!CN108</f>
        <v>0</v>
      </c>
      <c r="CR106" s="636">
        <f>'Marks Entry'!CO108</f>
        <v>0</v>
      </c>
      <c r="CS106" s="637">
        <f>'Marks Entry'!CP108</f>
        <v>0</v>
      </c>
      <c r="CT106" s="636">
        <f>'Marks Entry'!CQ108</f>
        <v>0</v>
      </c>
      <c r="CU106" s="636">
        <f>'Marks Entry'!CR108</f>
        <v>0</v>
      </c>
      <c r="CV106" s="638">
        <f>'Marks Entry'!CS108</f>
        <v>0</v>
      </c>
      <c r="CW106" s="636">
        <f>'Marks Entry'!CT108</f>
        <v>0</v>
      </c>
      <c r="CX106" s="636">
        <f>'Marks Entry'!CU108</f>
        <v>0</v>
      </c>
      <c r="CY106" s="638">
        <f>'Marks Entry'!CV108</f>
        <v>0</v>
      </c>
      <c r="CZ106" s="639">
        <f>'Marks Entry'!CW108</f>
        <v>0</v>
      </c>
      <c r="DA106" s="636">
        <f>'Marks Entry'!CX108</f>
        <v>0</v>
      </c>
      <c r="DB106" s="636">
        <f>'Marks Entry'!CY108</f>
        <v>0</v>
      </c>
      <c r="DC106" s="639">
        <f>'Marks Entry'!CZ108</f>
        <v>0</v>
      </c>
      <c r="DD106" s="640">
        <f t="shared" si="32"/>
        <v>0</v>
      </c>
      <c r="DE106" s="636">
        <f>'Marks Entry'!DA108</f>
        <v>0</v>
      </c>
      <c r="DF106" s="636">
        <f>'Marks Entry'!DB108</f>
        <v>0</v>
      </c>
      <c r="DG106" s="639">
        <f>'Marks Entry'!DC108</f>
        <v>0</v>
      </c>
      <c r="DH106" s="594">
        <f>'Marks Entry'!DD108</f>
        <v>0</v>
      </c>
      <c r="DI106" s="641">
        <f>'Marks Entry'!DE108</f>
        <v>0</v>
      </c>
      <c r="DJ106" s="641" t="str">
        <f>'Marks Entry'!DF108</f>
        <v>E</v>
      </c>
      <c r="DK106" s="642" t="str">
        <f>'Marks Entry'!DG108</f>
        <v>E</v>
      </c>
      <c r="DL106" s="635">
        <f>'Marks Entry'!DH108</f>
        <v>0</v>
      </c>
      <c r="DM106" s="636">
        <f>'Marks Entry'!DI108</f>
        <v>0</v>
      </c>
      <c r="DN106" s="637">
        <f>'Marks Entry'!DJ108</f>
        <v>0</v>
      </c>
      <c r="DO106" s="636">
        <f>'Marks Entry'!DK108</f>
        <v>0</v>
      </c>
      <c r="DP106" s="636">
        <f>'Marks Entry'!DL108</f>
        <v>0</v>
      </c>
      <c r="DQ106" s="638">
        <f>'Marks Entry'!DM108</f>
        <v>0</v>
      </c>
      <c r="DR106" s="636">
        <f>'Marks Entry'!DN108</f>
        <v>0</v>
      </c>
      <c r="DS106" s="636">
        <f>'Marks Entry'!DO108</f>
        <v>0</v>
      </c>
      <c r="DT106" s="638">
        <f>'Marks Entry'!DP108</f>
        <v>0</v>
      </c>
      <c r="DU106" s="639">
        <f>'Marks Entry'!DQ108</f>
        <v>0</v>
      </c>
      <c r="DV106" s="636">
        <f>'Marks Entry'!DR108</f>
        <v>0</v>
      </c>
      <c r="DW106" s="636">
        <f>'Marks Entry'!DS108</f>
        <v>0</v>
      </c>
      <c r="DX106" s="639">
        <f>'Marks Entry'!DT108</f>
        <v>0</v>
      </c>
      <c r="DY106" s="640">
        <f t="shared" si="33"/>
        <v>0</v>
      </c>
      <c r="DZ106" s="636">
        <f>'Marks Entry'!DU108</f>
        <v>0</v>
      </c>
      <c r="EA106" s="636">
        <f>'Marks Entry'!DV108</f>
        <v>0</v>
      </c>
      <c r="EB106" s="639">
        <f>'Marks Entry'!DW108</f>
        <v>0</v>
      </c>
      <c r="EC106" s="594">
        <f>'Marks Entry'!DX108</f>
        <v>0</v>
      </c>
      <c r="ED106" s="641">
        <f>'Marks Entry'!DY108</f>
        <v>0</v>
      </c>
      <c r="EE106" s="641" t="str">
        <f>'Marks Entry'!DZ108</f>
        <v>E</v>
      </c>
      <c r="EF106" s="642" t="str">
        <f>'Marks Entry'!EA108</f>
        <v>E</v>
      </c>
      <c r="EG106" s="635">
        <f>'Marks Entry'!EB108</f>
        <v>0</v>
      </c>
      <c r="EH106" s="636">
        <f>'Marks Entry'!EC108</f>
        <v>0</v>
      </c>
      <c r="EI106" s="636">
        <f>'Marks Entry'!ED108</f>
        <v>0</v>
      </c>
      <c r="EJ106" s="636">
        <f>'Marks Entry'!EE108</f>
        <v>0</v>
      </c>
      <c r="EK106" s="636">
        <f>'Marks Entry'!EF108</f>
        <v>0</v>
      </c>
      <c r="EL106" s="643">
        <f>'Marks Entry'!EG108</f>
        <v>0</v>
      </c>
      <c r="EM106" s="644" t="str">
        <f>'Marks Entry'!EJ108</f>
        <v>E</v>
      </c>
      <c r="EN106" s="635">
        <f>'Marks Entry'!EK108</f>
        <v>0</v>
      </c>
      <c r="EO106" s="636">
        <f>'Marks Entry'!EL108</f>
        <v>0</v>
      </c>
      <c r="EP106" s="636">
        <f>'Marks Entry'!EM108</f>
        <v>0</v>
      </c>
      <c r="EQ106" s="636">
        <f>'Marks Entry'!EN108</f>
        <v>0</v>
      </c>
      <c r="ER106" s="636">
        <f>'Marks Entry'!EO108</f>
        <v>0</v>
      </c>
      <c r="ES106" s="639">
        <f>'Marks Entry'!EP108</f>
        <v>0</v>
      </c>
      <c r="ET106" s="644" t="str">
        <f>'Marks Entry'!ES108</f>
        <v>E</v>
      </c>
      <c r="EU106" s="635">
        <f>'Marks Entry'!ET108</f>
        <v>0</v>
      </c>
      <c r="EV106" s="636">
        <f>'Marks Entry'!EU108</f>
        <v>0</v>
      </c>
      <c r="EW106" s="636">
        <f>'Marks Entry'!EV108</f>
        <v>0</v>
      </c>
      <c r="EX106" s="636">
        <f>'Marks Entry'!EW108</f>
        <v>0</v>
      </c>
      <c r="EY106" s="636">
        <f>'Marks Entry'!EX108</f>
        <v>0</v>
      </c>
      <c r="EZ106" s="639">
        <f>'Marks Entry'!EY108</f>
        <v>0</v>
      </c>
      <c r="FA106" s="644" t="str">
        <f>'Marks Entry'!FB108</f>
        <v>E</v>
      </c>
      <c r="FB106" s="645">
        <f>'Marks Entry'!FC108</f>
        <v>0</v>
      </c>
      <c r="FC106" s="646">
        <f>'Marks Entry'!FD108</f>
        <v>0</v>
      </c>
      <c r="FD106" s="647" t="str">
        <f>'Marks Entry'!FE108</f>
        <v/>
      </c>
      <c r="FE106" s="645">
        <f>'Marks Entry'!FF108</f>
        <v>1200</v>
      </c>
      <c r="FF106" s="646">
        <f>'Marks Entry'!FG108</f>
        <v>0</v>
      </c>
      <c r="FG106" s="646">
        <f>'Marks Entry'!FH108</f>
        <v>0</v>
      </c>
      <c r="FH106" s="646" t="str">
        <f>IF(OR('Marks Entry'!FI108="First",'Marks Entry'!FI108="Second",'Marks Entry'!FI108="Third"),'Marks Entry'!FI108,"")</f>
        <v/>
      </c>
      <c r="FI106" s="646" t="str">
        <f>'Marks Entry'!FJ108</f>
        <v/>
      </c>
      <c r="FJ106" s="648" t="str">
        <f>'Marks Entry'!FK108</f>
        <v>PROMOTED</v>
      </c>
      <c r="FK106" s="577" t="str">
        <f>'Marks Entry'!FL108</f>
        <v/>
      </c>
      <c r="FL106" s="578" t="str">
        <f>'Marks Entry'!FM108</f>
        <v/>
      </c>
      <c r="FM106" s="121" t="str">
        <f>'Marks Entry'!FO108</f>
        <v>E</v>
      </c>
      <c r="FN106" s="1426"/>
      <c r="FO106" s="565">
        <f t="shared" si="34"/>
        <v>0</v>
      </c>
      <c r="FP106" s="674">
        <f t="shared" si="35"/>
        <v>0</v>
      </c>
      <c r="FQ106" s="674">
        <f t="shared" si="36"/>
        <v>0</v>
      </c>
      <c r="FR106" s="669"/>
      <c r="FS106" s="573">
        <f t="shared" si="37"/>
        <v>0</v>
      </c>
      <c r="FT106" s="683">
        <f t="shared" si="38"/>
        <v>0</v>
      </c>
      <c r="FU106" s="683">
        <f t="shared" si="39"/>
        <v>0</v>
      </c>
      <c r="FV106" s="684"/>
      <c r="FW106" s="565">
        <f t="shared" si="40"/>
        <v>0</v>
      </c>
      <c r="FX106" s="674">
        <f t="shared" si="41"/>
        <v>0</v>
      </c>
      <c r="FY106" s="674">
        <f t="shared" si="42"/>
        <v>0</v>
      </c>
      <c r="FZ106" s="669"/>
      <c r="GA106" s="573">
        <f t="shared" si="43"/>
        <v>0</v>
      </c>
      <c r="GB106" s="683">
        <f t="shared" si="44"/>
        <v>0</v>
      </c>
      <c r="GC106" s="683">
        <f t="shared" si="45"/>
        <v>0</v>
      </c>
      <c r="GD106" s="684"/>
      <c r="GE106" s="565">
        <f t="shared" si="46"/>
        <v>0</v>
      </c>
      <c r="GF106" s="674">
        <f t="shared" si="47"/>
        <v>0</v>
      </c>
      <c r="GG106" s="674">
        <f t="shared" si="48"/>
        <v>0</v>
      </c>
      <c r="GH106" s="669"/>
      <c r="GI106" s="573">
        <f t="shared" si="49"/>
        <v>0</v>
      </c>
      <c r="GJ106" s="683">
        <f t="shared" si="50"/>
        <v>0</v>
      </c>
      <c r="GK106" s="683">
        <f t="shared" si="51"/>
        <v>0</v>
      </c>
      <c r="GL106" s="684"/>
      <c r="GM106" s="565">
        <f t="shared" si="52"/>
        <v>0</v>
      </c>
      <c r="GN106" s="566" t="str">
        <f t="shared" si="52"/>
        <v>E</v>
      </c>
      <c r="GO106" s="573">
        <f t="shared" si="53"/>
        <v>0</v>
      </c>
      <c r="GP106" s="574" t="str">
        <f t="shared" si="53"/>
        <v>E</v>
      </c>
      <c r="GQ106" s="565">
        <f t="shared" si="54"/>
        <v>0</v>
      </c>
      <c r="GR106" s="575" t="str">
        <f t="shared" si="54"/>
        <v>E</v>
      </c>
      <c r="GS106" s="1426"/>
    </row>
    <row r="107" spans="1:201">
      <c r="A107" s="1427"/>
      <c r="B107" s="1428"/>
      <c r="C107" s="1428"/>
      <c r="D107" s="1428"/>
      <c r="E107" s="1428"/>
      <c r="F107" s="1428"/>
      <c r="G107" s="1428"/>
      <c r="H107" s="1428"/>
      <c r="I107" s="1428"/>
      <c r="J107" s="1428"/>
      <c r="K107" s="1428"/>
      <c r="L107" s="1428"/>
      <c r="M107" s="1428"/>
      <c r="N107" s="1428"/>
      <c r="O107" s="1428"/>
      <c r="P107" s="1428"/>
      <c r="Q107" s="1428"/>
      <c r="R107" s="1428"/>
      <c r="S107" s="1428"/>
      <c r="T107" s="1428"/>
      <c r="U107" s="1428"/>
      <c r="V107" s="1428"/>
      <c r="W107" s="1428"/>
      <c r="X107" s="1428"/>
      <c r="Y107" s="1428"/>
      <c r="Z107" s="1428"/>
      <c r="AA107" s="1428"/>
      <c r="AB107" s="1428"/>
      <c r="AC107" s="1428"/>
      <c r="AD107" s="1428"/>
      <c r="AE107" s="1428"/>
      <c r="AF107" s="1428"/>
      <c r="AG107" s="1428"/>
      <c r="AH107" s="1428"/>
      <c r="AI107" s="1428"/>
      <c r="AJ107" s="1428"/>
      <c r="AK107" s="1428"/>
      <c r="AL107" s="1428"/>
      <c r="AM107" s="1428"/>
      <c r="AN107" s="1428"/>
      <c r="AO107" s="1428"/>
      <c r="AP107" s="1428"/>
      <c r="AQ107" s="1428"/>
      <c r="AR107" s="1428"/>
      <c r="AS107" s="1428"/>
      <c r="AT107" s="1428"/>
      <c r="AU107" s="1428"/>
      <c r="AV107" s="1428"/>
      <c r="AW107" s="1428"/>
      <c r="AX107" s="1428"/>
      <c r="AY107" s="1428"/>
      <c r="AZ107" s="1428"/>
      <c r="BA107" s="1428"/>
      <c r="BB107" s="1428"/>
      <c r="BC107" s="1428"/>
      <c r="BD107" s="1428"/>
      <c r="BE107" s="1428"/>
      <c r="BF107" s="1428"/>
      <c r="BG107" s="1428"/>
      <c r="BH107" s="1428"/>
      <c r="BI107" s="1428"/>
      <c r="BJ107" s="1428"/>
      <c r="BK107" s="1428"/>
      <c r="BL107" s="1428"/>
      <c r="BM107" s="1428"/>
      <c r="BN107" s="1428"/>
      <c r="BO107" s="1428"/>
      <c r="BP107" s="1428"/>
      <c r="BQ107" s="1428"/>
      <c r="BR107" s="1428"/>
      <c r="BS107" s="1428"/>
      <c r="BT107" s="1428"/>
      <c r="BU107" s="1428"/>
      <c r="BV107" s="1428"/>
      <c r="BW107" s="1428"/>
      <c r="BX107" s="1428"/>
      <c r="BY107" s="1428"/>
      <c r="BZ107" s="1428"/>
      <c r="CA107" s="1428"/>
      <c r="CB107" s="1428"/>
      <c r="CC107" s="1428"/>
      <c r="CD107" s="1428"/>
      <c r="CE107" s="1428"/>
      <c r="CF107" s="1428"/>
      <c r="CG107" s="1428"/>
      <c r="CH107" s="1428"/>
      <c r="CI107" s="1428"/>
      <c r="CJ107" s="1428"/>
      <c r="CK107" s="1428"/>
      <c r="CL107" s="1428"/>
      <c r="CM107" s="1428"/>
      <c r="CN107" s="1428"/>
      <c r="CO107" s="1428"/>
      <c r="CP107" s="1428"/>
      <c r="CQ107" s="1428"/>
      <c r="CR107" s="1428"/>
      <c r="CS107" s="1428"/>
      <c r="CT107" s="1428"/>
      <c r="CU107" s="1428"/>
      <c r="CV107" s="1428"/>
      <c r="CW107" s="1428"/>
      <c r="CX107" s="1428"/>
      <c r="CY107" s="1428"/>
      <c r="CZ107" s="1428"/>
      <c r="DA107" s="1428"/>
      <c r="DB107" s="1428"/>
      <c r="DC107" s="1428"/>
      <c r="DD107" s="1428"/>
      <c r="DE107" s="1428"/>
      <c r="DF107" s="1428"/>
      <c r="DG107" s="1428"/>
      <c r="DH107" s="1428"/>
      <c r="DI107" s="1428"/>
      <c r="DJ107" s="1428"/>
      <c r="DK107" s="1428"/>
      <c r="DL107" s="1428"/>
      <c r="DM107" s="1428"/>
      <c r="DN107" s="1428"/>
      <c r="DO107" s="1428"/>
      <c r="DP107" s="1428"/>
      <c r="DQ107" s="1428"/>
      <c r="DR107" s="1428"/>
      <c r="DS107" s="1428"/>
      <c r="DT107" s="1428"/>
      <c r="DU107" s="1428"/>
      <c r="DV107" s="1428"/>
      <c r="DW107" s="1428"/>
      <c r="DX107" s="1428"/>
      <c r="DY107" s="1428"/>
      <c r="DZ107" s="1428"/>
      <c r="EA107" s="1428"/>
      <c r="EB107" s="1428"/>
      <c r="EC107" s="1428"/>
      <c r="ED107" s="1428"/>
      <c r="EE107" s="1428"/>
      <c r="EF107" s="1428"/>
      <c r="EG107" s="1428"/>
      <c r="EH107" s="1428"/>
      <c r="EI107" s="1428"/>
      <c r="EJ107" s="1428"/>
      <c r="EK107" s="1428"/>
      <c r="EL107" s="1428"/>
      <c r="EM107" s="1428"/>
      <c r="EN107" s="1428"/>
      <c r="EO107" s="1428"/>
      <c r="EP107" s="1428"/>
      <c r="EQ107" s="1428"/>
      <c r="ER107" s="1428"/>
      <c r="ES107" s="1428"/>
      <c r="ET107" s="1428"/>
      <c r="EU107" s="1428"/>
      <c r="EV107" s="1428"/>
      <c r="EW107" s="1428"/>
      <c r="EX107" s="1428"/>
      <c r="EY107" s="1428"/>
      <c r="EZ107" s="1428"/>
      <c r="FA107" s="1428"/>
      <c r="FB107" s="1428"/>
      <c r="FC107" s="1428"/>
      <c r="FD107" s="1428"/>
      <c r="FE107" s="1428"/>
      <c r="FF107" s="1428"/>
      <c r="FG107" s="1428"/>
      <c r="FH107" s="1428"/>
      <c r="FI107" s="1428"/>
      <c r="FJ107" s="1428"/>
      <c r="FK107" s="1428"/>
      <c r="FL107" s="1428"/>
      <c r="FM107" s="1428"/>
      <c r="FN107" s="1426"/>
      <c r="GS107" s="1426"/>
    </row>
  </sheetData>
  <sheetProtection password="E8FA" sheet="1" objects="1" scenarios="1" formatColumns="0" formatRows="0"/>
  <mergeCells count="151">
    <mergeCell ref="FO1:GR1"/>
    <mergeCell ref="B2:J2"/>
    <mergeCell ref="K2:AE2"/>
    <mergeCell ref="AF2:AZ2"/>
    <mergeCell ref="BA2:BU2"/>
    <mergeCell ref="BV2:CP2"/>
    <mergeCell ref="CQ2:DK2"/>
    <mergeCell ref="DL2:EF2"/>
    <mergeCell ref="EG2:EM2"/>
    <mergeCell ref="BV3:CP3"/>
    <mergeCell ref="EN2:ET2"/>
    <mergeCell ref="EU2:FA2"/>
    <mergeCell ref="FB2:FD2"/>
    <mergeCell ref="FE2:FL2"/>
    <mergeCell ref="FM2:FM6"/>
    <mergeCell ref="FO2:GR2"/>
    <mergeCell ref="FC3:FC6"/>
    <mergeCell ref="FD3:FD6"/>
    <mergeCell ref="FE3:FE6"/>
    <mergeCell ref="FF3:FF6"/>
    <mergeCell ref="CF4:CH4"/>
    <mergeCell ref="CI4:CI5"/>
    <mergeCell ref="CJ4:CL4"/>
    <mergeCell ref="CM4:CM5"/>
    <mergeCell ref="CN4:CN6"/>
    <mergeCell ref="CO4:CO6"/>
    <mergeCell ref="DU4:DU5"/>
    <mergeCell ref="DV4:DX4"/>
    <mergeCell ref="DY4:DY5"/>
    <mergeCell ref="EI4:EI5"/>
    <mergeCell ref="EJ4:EJ5"/>
    <mergeCell ref="EK4:EK5"/>
    <mergeCell ref="EL4:EL5"/>
    <mergeCell ref="B4:D4"/>
    <mergeCell ref="K4:M4"/>
    <mergeCell ref="N4:P4"/>
    <mergeCell ref="Q4:S4"/>
    <mergeCell ref="T4:T5"/>
    <mergeCell ref="I5:I6"/>
    <mergeCell ref="J5:J6"/>
    <mergeCell ref="FG3:FG6"/>
    <mergeCell ref="FH3:FH6"/>
    <mergeCell ref="CQ3:DK3"/>
    <mergeCell ref="DL3:EF3"/>
    <mergeCell ref="EG3:EM3"/>
    <mergeCell ref="EN3:ET3"/>
    <mergeCell ref="EU3:FA3"/>
    <mergeCell ref="FB3:FB6"/>
    <mergeCell ref="CQ4:CS4"/>
    <mergeCell ref="CT4:CV4"/>
    <mergeCell ref="CW4:CY4"/>
    <mergeCell ref="CZ4:CZ5"/>
    <mergeCell ref="B3:E3"/>
    <mergeCell ref="F3:J3"/>
    <mergeCell ref="K3:AE3"/>
    <mergeCell ref="AF3:AZ3"/>
    <mergeCell ref="BA3:BU3"/>
    <mergeCell ref="AF4:AH4"/>
    <mergeCell ref="AI4:AK4"/>
    <mergeCell ref="AL4:AN4"/>
    <mergeCell ref="AO4:AO5"/>
    <mergeCell ref="AP4:AR4"/>
    <mergeCell ref="AS4:AS5"/>
    <mergeCell ref="U4:W4"/>
    <mergeCell ref="X4:X5"/>
    <mergeCell ref="Y4:AA4"/>
    <mergeCell ref="AB4:AB5"/>
    <mergeCell ref="AC4:AC6"/>
    <mergeCell ref="AD4:AD6"/>
    <mergeCell ref="BG4:BI4"/>
    <mergeCell ref="BJ4:BJ5"/>
    <mergeCell ref="BK4:BM4"/>
    <mergeCell ref="BN4:BN5"/>
    <mergeCell ref="BO4:BQ4"/>
    <mergeCell ref="BR4:BR5"/>
    <mergeCell ref="AT4:AV4"/>
    <mergeCell ref="AW4:AW5"/>
    <mergeCell ref="AX4:AX6"/>
    <mergeCell ref="AY4:AY6"/>
    <mergeCell ref="BA4:BC4"/>
    <mergeCell ref="BD4:BF4"/>
    <mergeCell ref="BS4:BS6"/>
    <mergeCell ref="BT4:BT6"/>
    <mergeCell ref="BV4:BX4"/>
    <mergeCell ref="BY4:CA4"/>
    <mergeCell ref="CB4:CD4"/>
    <mergeCell ref="CE4:CE5"/>
    <mergeCell ref="DL4:DN4"/>
    <mergeCell ref="DO4:DQ4"/>
    <mergeCell ref="DR4:DT4"/>
    <mergeCell ref="DA4:DC4"/>
    <mergeCell ref="DD4:DD5"/>
    <mergeCell ref="DE4:DG4"/>
    <mergeCell ref="DH4:DH5"/>
    <mergeCell ref="DI4:DI6"/>
    <mergeCell ref="DJ4:DJ6"/>
    <mergeCell ref="EN4:EN5"/>
    <mergeCell ref="EO4:EO5"/>
    <mergeCell ref="EM5:EM6"/>
    <mergeCell ref="DZ4:EB4"/>
    <mergeCell ref="EC4:EC5"/>
    <mergeCell ref="ED4:ED6"/>
    <mergeCell ref="EE4:EE6"/>
    <mergeCell ref="EG4:EG5"/>
    <mergeCell ref="EH4:EH5"/>
    <mergeCell ref="EZ4:EZ5"/>
    <mergeCell ref="FS4:FV4"/>
    <mergeCell ref="FA5:FA6"/>
    <mergeCell ref="EP4:EP5"/>
    <mergeCell ref="EQ4:EQ5"/>
    <mergeCell ref="ER4:ER5"/>
    <mergeCell ref="ES4:ES5"/>
    <mergeCell ref="EU4:EU5"/>
    <mergeCell ref="EV4:EV5"/>
    <mergeCell ref="ET5:ET6"/>
    <mergeCell ref="FI3:FI6"/>
    <mergeCell ref="FJ3:FJ6"/>
    <mergeCell ref="FL3:FL6"/>
    <mergeCell ref="FO3:GR3"/>
    <mergeCell ref="FW4:FZ4"/>
    <mergeCell ref="GA4:GD4"/>
    <mergeCell ref="GE4:GH4"/>
    <mergeCell ref="GI4:GL4"/>
    <mergeCell ref="GN5:GN6"/>
    <mergeCell ref="GP5:GP6"/>
    <mergeCell ref="GR5:GR6"/>
    <mergeCell ref="FO4:FR4"/>
    <mergeCell ref="GS1:GS107"/>
    <mergeCell ref="FN1:FN107"/>
    <mergeCell ref="A2:A107"/>
    <mergeCell ref="B107:FM107"/>
    <mergeCell ref="G4:J4"/>
    <mergeCell ref="AE5:AE6"/>
    <mergeCell ref="AZ5:AZ6"/>
    <mergeCell ref="BU5:BU6"/>
    <mergeCell ref="CP5:CP6"/>
    <mergeCell ref="DK5:DK6"/>
    <mergeCell ref="EF5:EF6"/>
    <mergeCell ref="GM4:GN4"/>
    <mergeCell ref="GO4:GP4"/>
    <mergeCell ref="GQ4:GR4"/>
    <mergeCell ref="B5:B6"/>
    <mergeCell ref="C5:C6"/>
    <mergeCell ref="D5:D6"/>
    <mergeCell ref="E5:E6"/>
    <mergeCell ref="F5:F6"/>
    <mergeCell ref="G5:G6"/>
    <mergeCell ref="H5:H6"/>
    <mergeCell ref="EW4:EW5"/>
    <mergeCell ref="EX4:EX5"/>
    <mergeCell ref="EY4:EY5"/>
  </mergeCells>
  <conditionalFormatting sqref="F7:AB106 AX7:AY13 AX24:AY24 AX43:AY106 AX34:AY36 AE7:AW106 AZ7:FL106">
    <cfRule type="expression" dxfId="26" priority="9">
      <formula>$F7="NSO"</formula>
    </cfRule>
  </conditionalFormatting>
  <conditionalFormatting sqref="DX5:DZ5 DC5:DE5 CH5:CJ5 AA5:AA6 AB4 AB6 W5:X6 Y4:Y5 T4:U6 K4 K6:S6 V6 Y6:Z6 N4 Q4 AV5:AV6 AW4 AT4:AT5 AO4:AP6 AF4 AF6:AN6 AQ6 AT6:AU6 AW6 AI4 AL4 BQ5:BQ6 BR4 BO4:BO5 BJ4:BK6 BA4 BA6:BI6 BL6 BO6:BP6 BR6 BD4 BG4 CL5:CL6 CM4 CE4:CF6 BV4 BV6:CD6 CG6:CK6 CM6 BY4 CB4 DG5:DG6 DH4 CZ4:DA6 CQ4 CQ6:CY6 DB6:DF6 DH6 CT4 CW4 EB5:EB6 EC4 DU4:DV6 DL4 DL6:DT6 DW6:EA6 EC6 DO4 DR4 AR5:AS6 BM5:BN6 X4 AS4 BN4 CI4:CJ4 DD4:DE4 DY4:DZ4 B7:C106">
    <cfRule type="cellIs" dxfId="25" priority="8" operator="equal">
      <formula>0</formula>
    </cfRule>
  </conditionalFormatting>
  <conditionalFormatting sqref="D7:AB106 AC7:AD7 AX24:AY24 AX43:AY106 AX34:AY36 AX7:AY13 AE7:AW106 AZ7:FM106 GT7:XFD106 FO7:GR106">
    <cfRule type="expression" dxfId="24" priority="7">
      <formula>$D7=0</formula>
    </cfRule>
  </conditionalFormatting>
  <conditionalFormatting sqref="FJ7:FJ106">
    <cfRule type="cellIs" dxfId="23" priority="5" operator="equal">
      <formula>"PROMOTED"</formula>
    </cfRule>
    <cfRule type="cellIs" dxfId="22" priority="6" operator="equal">
      <formula>"PASSED"</formula>
    </cfRule>
  </conditionalFormatting>
  <conditionalFormatting sqref="FL7:FL106">
    <cfRule type="cellIs" dxfId="21" priority="2" operator="equal">
      <formula>3</formula>
    </cfRule>
    <cfRule type="cellIs" dxfId="20" priority="3" operator="equal">
      <formula>2</formula>
    </cfRule>
    <cfRule type="cellIs" dxfId="19" priority="4" operator="equal">
      <formula>1</formula>
    </cfRule>
  </conditionalFormatting>
  <pageMargins left="0.31496062992125984" right="0.19685039370078741" top="0.27559055118110237" bottom="0.27559055118110237" header="0.23622047244094491" footer="0.19685039370078741"/>
  <pageSetup paperSize="9" scale="77" orientation="landscape" r:id="rId1"/>
</worksheet>
</file>

<file path=xl/worksheets/sheet9.xml><?xml version="1.0" encoding="utf-8"?>
<worksheet xmlns="http://schemas.openxmlformats.org/spreadsheetml/2006/main" xmlns:r="http://schemas.openxmlformats.org/officeDocument/2006/relationships">
  <sheetPr>
    <tabColor rgb="FFFF0000"/>
  </sheetPr>
  <dimension ref="A1:P36"/>
  <sheetViews>
    <sheetView topLeftCell="A10" workbookViewId="0">
      <selection activeCell="G13" sqref="G13"/>
    </sheetView>
  </sheetViews>
  <sheetFormatPr defaultColWidth="0" defaultRowHeight="15" zeroHeight="1"/>
  <cols>
    <col min="1" max="1" width="2.5703125" customWidth="1"/>
    <col min="2" max="2" width="4.140625" customWidth="1"/>
    <col min="3" max="11" width="10.140625" customWidth="1"/>
    <col min="12" max="12" width="10.42578125" customWidth="1"/>
    <col min="13" max="13" width="10.140625" customWidth="1"/>
    <col min="14" max="14" width="15.140625" customWidth="1"/>
    <col min="15" max="15" width="18.42578125" customWidth="1"/>
    <col min="16" max="16" width="4.140625" customWidth="1"/>
    <col min="17" max="16384" width="9.140625" hidden="1"/>
  </cols>
  <sheetData>
    <row r="1" spans="1:16" s="73" customFormat="1" ht="17.25" customHeight="1" thickBot="1">
      <c r="A1" s="241">
        <v>1</v>
      </c>
      <c r="B1" s="1302" t="s">
        <v>53</v>
      </c>
      <c r="C1" s="1302"/>
      <c r="D1" s="1302"/>
      <c r="E1" s="1302"/>
      <c r="F1" s="1302"/>
      <c r="G1" s="1302"/>
      <c r="H1" s="1302"/>
      <c r="I1" s="1302"/>
      <c r="J1" s="1302"/>
      <c r="K1" s="1302"/>
      <c r="L1" s="1302"/>
      <c r="M1" s="1302"/>
      <c r="N1" s="1302"/>
      <c r="O1" s="1302"/>
      <c r="P1" s="1007"/>
    </row>
    <row r="2" spans="1:16" s="73" customFormat="1" ht="44.25" customHeight="1">
      <c r="A2" s="1303"/>
      <c r="B2" s="1304">
        <f>IF(L4&gt;0,CONCATENATE(I4,L4),0)</f>
        <v>0</v>
      </c>
      <c r="C2" s="1306"/>
      <c r="D2" s="1569" t="str">
        <f>Master!$E$8</f>
        <v>Govt. Sr. Secondary School Raimalwada</v>
      </c>
      <c r="E2" s="1570"/>
      <c r="F2" s="1570"/>
      <c r="G2" s="1570"/>
      <c r="H2" s="1570"/>
      <c r="I2" s="1570"/>
      <c r="J2" s="1570"/>
      <c r="K2" s="1570"/>
      <c r="L2" s="1570"/>
      <c r="M2" s="1570"/>
      <c r="N2" s="1570"/>
      <c r="O2" s="1571"/>
      <c r="P2" s="1007"/>
    </row>
    <row r="3" spans="1:16" s="73" customFormat="1" ht="26.25" customHeight="1" thickBot="1">
      <c r="A3" s="1303"/>
      <c r="B3" s="1305"/>
      <c r="C3" s="1307"/>
      <c r="D3" s="1572" t="str">
        <f>Master!$E$11</f>
        <v>P.S.-Bapini (Jodhpur)</v>
      </c>
      <c r="E3" s="1572"/>
      <c r="F3" s="1572"/>
      <c r="G3" s="1572"/>
      <c r="H3" s="1572"/>
      <c r="I3" s="1572"/>
      <c r="J3" s="1572"/>
      <c r="K3" s="1572"/>
      <c r="L3" s="1572"/>
      <c r="M3" s="1572"/>
      <c r="N3" s="1572"/>
      <c r="O3" s="1573"/>
      <c r="P3" s="1007"/>
    </row>
    <row r="4" spans="1:16" s="73" customFormat="1" ht="15" customHeight="1">
      <c r="A4" s="1303"/>
      <c r="B4" s="1313"/>
      <c r="C4" s="1314" t="s">
        <v>163</v>
      </c>
      <c r="D4" s="1315"/>
      <c r="E4" s="1315"/>
      <c r="F4" s="1315"/>
      <c r="G4" s="1315"/>
      <c r="H4" s="1316"/>
      <c r="I4" s="1320" t="s">
        <v>125</v>
      </c>
      <c r="J4" s="1321"/>
      <c r="K4" s="1321"/>
      <c r="L4" s="1574"/>
      <c r="M4" s="1512" t="s">
        <v>223</v>
      </c>
      <c r="N4" s="1513"/>
      <c r="O4" s="662">
        <f>Master!E14</f>
        <v>8151106901</v>
      </c>
      <c r="P4" s="1007"/>
    </row>
    <row r="5" spans="1:16" s="73" customFormat="1" ht="15" customHeight="1">
      <c r="A5" s="1303"/>
      <c r="B5" s="1313"/>
      <c r="C5" s="1314"/>
      <c r="D5" s="1315"/>
      <c r="E5" s="1315"/>
      <c r="F5" s="1315"/>
      <c r="G5" s="1315"/>
      <c r="H5" s="1316"/>
      <c r="I5" s="1320"/>
      <c r="J5" s="1321"/>
      <c r="K5" s="1321"/>
      <c r="L5" s="1574"/>
      <c r="M5" s="1514" t="s">
        <v>54</v>
      </c>
      <c r="N5" s="1515"/>
      <c r="O5" s="1518" t="str">
        <f>Master!E6</f>
        <v>2022-23</v>
      </c>
      <c r="P5" s="1007"/>
    </row>
    <row r="6" spans="1:16" s="73" customFormat="1" ht="15" customHeight="1" thickBot="1">
      <c r="A6" s="1303"/>
      <c r="B6" s="1313"/>
      <c r="C6" s="1317"/>
      <c r="D6" s="1318"/>
      <c r="E6" s="1318"/>
      <c r="F6" s="1318"/>
      <c r="G6" s="1318"/>
      <c r="H6" s="1319"/>
      <c r="I6" s="1322"/>
      <c r="J6" s="1323"/>
      <c r="K6" s="1323"/>
      <c r="L6" s="1575"/>
      <c r="M6" s="1516"/>
      <c r="N6" s="1517"/>
      <c r="O6" s="1519"/>
      <c r="P6" s="1007"/>
    </row>
    <row r="7" spans="1:16" s="73" customFormat="1" ht="16.5" customHeight="1">
      <c r="A7" s="1303"/>
      <c r="B7" s="543" t="s">
        <v>210</v>
      </c>
      <c r="C7" s="1297" t="s">
        <v>21</v>
      </c>
      <c r="D7" s="1298"/>
      <c r="E7" s="1298"/>
      <c r="F7" s="1298"/>
      <c r="G7" s="1299"/>
      <c r="H7" s="13" t="s">
        <v>161</v>
      </c>
      <c r="I7" s="1576"/>
      <c r="J7" s="1576"/>
      <c r="K7" s="1576"/>
      <c r="L7" s="1576"/>
      <c r="M7" s="1576"/>
      <c r="N7" s="1576"/>
      <c r="O7" s="1577"/>
      <c r="P7" s="1007"/>
    </row>
    <row r="8" spans="1:16" s="73" customFormat="1" ht="16.5" customHeight="1">
      <c r="A8" s="1303"/>
      <c r="B8" s="543" t="s">
        <v>210</v>
      </c>
      <c r="C8" s="1283" t="s">
        <v>23</v>
      </c>
      <c r="D8" s="1284"/>
      <c r="E8" s="1284"/>
      <c r="F8" s="1284"/>
      <c r="G8" s="1285"/>
      <c r="H8" s="25" t="s">
        <v>161</v>
      </c>
      <c r="I8" s="1566"/>
      <c r="J8" s="1566"/>
      <c r="K8" s="1566"/>
      <c r="L8" s="1566"/>
      <c r="M8" s="1566"/>
      <c r="N8" s="1566"/>
      <c r="O8" s="1567"/>
      <c r="P8" s="1007"/>
    </row>
    <row r="9" spans="1:16" s="73" customFormat="1" ht="16.5" customHeight="1">
      <c r="A9" s="1303"/>
      <c r="B9" s="543" t="s">
        <v>210</v>
      </c>
      <c r="C9" s="1283" t="s">
        <v>24</v>
      </c>
      <c r="D9" s="1284"/>
      <c r="E9" s="1284"/>
      <c r="F9" s="1284"/>
      <c r="G9" s="1285"/>
      <c r="H9" s="25" t="s">
        <v>161</v>
      </c>
      <c r="I9" s="1566"/>
      <c r="J9" s="1566"/>
      <c r="K9" s="1566"/>
      <c r="L9" s="1566"/>
      <c r="M9" s="1566"/>
      <c r="N9" s="1566"/>
      <c r="O9" s="1567"/>
      <c r="P9" s="1007"/>
    </row>
    <row r="10" spans="1:16" s="73" customFormat="1" ht="16.5" customHeight="1">
      <c r="A10" s="1303"/>
      <c r="B10" s="543" t="s">
        <v>210</v>
      </c>
      <c r="C10" s="1283" t="s">
        <v>55</v>
      </c>
      <c r="D10" s="1284"/>
      <c r="E10" s="1284"/>
      <c r="F10" s="1284"/>
      <c r="G10" s="1285"/>
      <c r="H10" s="25" t="s">
        <v>161</v>
      </c>
      <c r="I10" s="1566"/>
      <c r="J10" s="1566"/>
      <c r="K10" s="1566"/>
      <c r="L10" s="1566"/>
      <c r="M10" s="1566"/>
      <c r="N10" s="1566"/>
      <c r="O10" s="1567"/>
      <c r="P10" s="1007"/>
    </row>
    <row r="11" spans="1:16" s="73" customFormat="1" ht="16.5" customHeight="1">
      <c r="A11" s="1303"/>
      <c r="B11" s="543" t="s">
        <v>210</v>
      </c>
      <c r="C11" s="1283" t="s">
        <v>56</v>
      </c>
      <c r="D11" s="1284"/>
      <c r="E11" s="1284"/>
      <c r="F11" s="1284"/>
      <c r="G11" s="1285"/>
      <c r="H11" s="25" t="s">
        <v>161</v>
      </c>
      <c r="I11" s="1568"/>
      <c r="J11" s="1566"/>
      <c r="K11" s="1566"/>
      <c r="L11" s="1566"/>
      <c r="M11" s="1566"/>
      <c r="N11" s="1566"/>
      <c r="O11" s="1567"/>
      <c r="P11" s="1007"/>
    </row>
    <row r="12" spans="1:16" s="73" customFormat="1" ht="16.5" customHeight="1" thickBot="1">
      <c r="A12" s="1303"/>
      <c r="B12" s="543" t="s">
        <v>210</v>
      </c>
      <c r="C12" s="1254" t="s">
        <v>26</v>
      </c>
      <c r="D12" s="1255"/>
      <c r="E12" s="1255"/>
      <c r="F12" s="1255"/>
      <c r="G12" s="1256"/>
      <c r="H12" s="61" t="s">
        <v>161</v>
      </c>
      <c r="I12" s="1560"/>
      <c r="J12" s="1560"/>
      <c r="K12" s="1560"/>
      <c r="L12" s="1560"/>
      <c r="M12" s="1560"/>
      <c r="N12" s="1560"/>
      <c r="O12" s="1561"/>
      <c r="P12" s="1007"/>
    </row>
    <row r="13" spans="1:16" s="73" customFormat="1" ht="28.5" customHeight="1">
      <c r="A13" s="1303"/>
      <c r="B13" s="543" t="s">
        <v>210</v>
      </c>
      <c r="C13" s="1259" t="s">
        <v>57</v>
      </c>
      <c r="D13" s="1260"/>
      <c r="E13" s="525" t="s">
        <v>82</v>
      </c>
      <c r="F13" s="525" t="s">
        <v>83</v>
      </c>
      <c r="G13" s="698" t="str">
        <f>'Marks Entry'!R5</f>
        <v>No Bag Day Activity</v>
      </c>
      <c r="H13" s="521" t="s">
        <v>32</v>
      </c>
      <c r="I13" s="1261" t="s">
        <v>58</v>
      </c>
      <c r="J13" s="1262"/>
      <c r="K13" s="522" t="s">
        <v>203</v>
      </c>
      <c r="L13" s="1263" t="s">
        <v>94</v>
      </c>
      <c r="M13" s="1264"/>
      <c r="N13" s="661" t="s">
        <v>86</v>
      </c>
      <c r="O13" s="1265" t="s">
        <v>101</v>
      </c>
      <c r="P13" s="1007"/>
    </row>
    <row r="14" spans="1:16" s="73" customFormat="1" ht="16.5" customHeight="1" thickBot="1">
      <c r="A14" s="1303"/>
      <c r="B14" s="543" t="s">
        <v>210</v>
      </c>
      <c r="C14" s="1267" t="s">
        <v>59</v>
      </c>
      <c r="D14" s="1268"/>
      <c r="E14" s="649">
        <f>'Marks Entry'!$N$7</f>
        <v>10</v>
      </c>
      <c r="F14" s="649">
        <f>'Marks Entry'!$Q$7</f>
        <v>10</v>
      </c>
      <c r="G14" s="649">
        <f>'Marks Entry'!$T$7</f>
        <v>10</v>
      </c>
      <c r="H14" s="111">
        <f>SUM(E14:G14)</f>
        <v>30</v>
      </c>
      <c r="I14" s="1562">
        <f>'Marks Entry'!$X$7</f>
        <v>70</v>
      </c>
      <c r="J14" s="1563"/>
      <c r="K14" s="531">
        <f>SUM(H14,I14)</f>
        <v>100</v>
      </c>
      <c r="L14" s="1564">
        <f>'Marks Entry'!$AA$7</f>
        <v>100</v>
      </c>
      <c r="M14" s="1565"/>
      <c r="N14" s="536">
        <f>H14+I14+L14</f>
        <v>200</v>
      </c>
      <c r="O14" s="1266"/>
      <c r="P14" s="1007"/>
    </row>
    <row r="15" spans="1:16" s="73" customFormat="1" ht="16.5" customHeight="1">
      <c r="A15" s="1303"/>
      <c r="B15" s="543" t="s">
        <v>210</v>
      </c>
      <c r="C15" s="1324" t="str">
        <f>'Marks Entry'!$L$3</f>
        <v>HINDI</v>
      </c>
      <c r="D15" s="1325"/>
      <c r="E15" s="650"/>
      <c r="F15" s="650"/>
      <c r="G15" s="650"/>
      <c r="H15" s="528">
        <f>SUM(E15,G15)</f>
        <v>0</v>
      </c>
      <c r="I15" s="1558"/>
      <c r="J15" s="1534"/>
      <c r="K15" s="532">
        <f>SUM(H15,I15)</f>
        <v>0</v>
      </c>
      <c r="L15" s="1533"/>
      <c r="M15" s="1559"/>
      <c r="N15" s="537">
        <f>SUM(H15,I15,L15)</f>
        <v>0</v>
      </c>
      <c r="O15" s="651"/>
      <c r="P15" s="1007"/>
    </row>
    <row r="16" spans="1:16" s="73" customFormat="1" ht="16.5" customHeight="1">
      <c r="A16" s="1303"/>
      <c r="B16" s="543" t="s">
        <v>210</v>
      </c>
      <c r="C16" s="1271" t="str">
        <f>'Marks Entry'!$AF$3</f>
        <v>ENGLISH</v>
      </c>
      <c r="D16" s="1272"/>
      <c r="E16" s="650"/>
      <c r="F16" s="650"/>
      <c r="G16" s="650"/>
      <c r="H16" s="529">
        <f t="shared" ref="H16:H20" si="0">SUM(E16,G16)</f>
        <v>0</v>
      </c>
      <c r="I16" s="1554"/>
      <c r="J16" s="1521"/>
      <c r="K16" s="533">
        <f t="shared" ref="K16:K20" si="1">SUM(H16,I16)</f>
        <v>0</v>
      </c>
      <c r="L16" s="1520"/>
      <c r="M16" s="1555"/>
      <c r="N16" s="537">
        <f t="shared" ref="N16:N20" si="2">SUM(H16,I16,L16)</f>
        <v>0</v>
      </c>
      <c r="O16" s="651"/>
      <c r="P16" s="1007"/>
    </row>
    <row r="17" spans="1:16" s="73" customFormat="1" ht="16.5" customHeight="1">
      <c r="A17" s="1303"/>
      <c r="B17" s="543" t="s">
        <v>210</v>
      </c>
      <c r="C17" s="1271" t="str">
        <f>'Marks Entry'!$AZ$3</f>
        <v>SANSKRIT</v>
      </c>
      <c r="D17" s="1272"/>
      <c r="E17" s="650"/>
      <c r="F17" s="650"/>
      <c r="G17" s="650"/>
      <c r="H17" s="529">
        <f t="shared" si="0"/>
        <v>0</v>
      </c>
      <c r="I17" s="1554"/>
      <c r="J17" s="1521"/>
      <c r="K17" s="533">
        <f t="shared" si="1"/>
        <v>0</v>
      </c>
      <c r="L17" s="1520"/>
      <c r="M17" s="1555"/>
      <c r="N17" s="537">
        <f t="shared" si="2"/>
        <v>0</v>
      </c>
      <c r="O17" s="651"/>
      <c r="P17" s="1007"/>
    </row>
    <row r="18" spans="1:16" s="73" customFormat="1" ht="16.5" customHeight="1">
      <c r="A18" s="1303"/>
      <c r="B18" s="543" t="s">
        <v>210</v>
      </c>
      <c r="C18" s="1271" t="str">
        <f>'Marks Entry'!$BT$3</f>
        <v>SCIENCE</v>
      </c>
      <c r="D18" s="1272"/>
      <c r="E18" s="650"/>
      <c r="F18" s="650"/>
      <c r="G18" s="650"/>
      <c r="H18" s="529">
        <f t="shared" si="0"/>
        <v>0</v>
      </c>
      <c r="I18" s="1554"/>
      <c r="J18" s="1521"/>
      <c r="K18" s="533">
        <f t="shared" si="1"/>
        <v>0</v>
      </c>
      <c r="L18" s="1520"/>
      <c r="M18" s="1555"/>
      <c r="N18" s="537">
        <f t="shared" si="2"/>
        <v>0</v>
      </c>
      <c r="O18" s="651"/>
      <c r="P18" s="1007"/>
    </row>
    <row r="19" spans="1:16" s="73" customFormat="1" ht="16.5" customHeight="1">
      <c r="A19" s="1303"/>
      <c r="B19" s="543" t="s">
        <v>210</v>
      </c>
      <c r="C19" s="1271" t="str">
        <f>'Marks Entry'!$CN$3</f>
        <v>MATHEMATICS</v>
      </c>
      <c r="D19" s="1272"/>
      <c r="E19" s="650"/>
      <c r="F19" s="650"/>
      <c r="G19" s="650"/>
      <c r="H19" s="529">
        <f t="shared" si="0"/>
        <v>0</v>
      </c>
      <c r="I19" s="1554"/>
      <c r="J19" s="1521"/>
      <c r="K19" s="533">
        <f t="shared" si="1"/>
        <v>0</v>
      </c>
      <c r="L19" s="1520"/>
      <c r="M19" s="1555"/>
      <c r="N19" s="537">
        <f t="shared" si="2"/>
        <v>0</v>
      </c>
      <c r="O19" s="651"/>
      <c r="P19" s="1007"/>
    </row>
    <row r="20" spans="1:16" s="73" customFormat="1" ht="16.5" customHeight="1" thickBot="1">
      <c r="A20" s="1303"/>
      <c r="B20" s="543" t="s">
        <v>210</v>
      </c>
      <c r="C20" s="1277" t="str">
        <f>'Marks Entry'!$DH$3</f>
        <v>SOCIAL SCIENCE</v>
      </c>
      <c r="D20" s="1278"/>
      <c r="E20" s="650"/>
      <c r="F20" s="650"/>
      <c r="G20" s="650"/>
      <c r="H20" s="530">
        <f t="shared" si="0"/>
        <v>0</v>
      </c>
      <c r="I20" s="1556"/>
      <c r="J20" s="1526"/>
      <c r="K20" s="534">
        <f t="shared" si="1"/>
        <v>0</v>
      </c>
      <c r="L20" s="1525"/>
      <c r="M20" s="1557"/>
      <c r="N20" s="537">
        <f t="shared" si="2"/>
        <v>0</v>
      </c>
      <c r="O20" s="651"/>
      <c r="P20" s="1007"/>
    </row>
    <row r="21" spans="1:16" s="73" customFormat="1" ht="27" customHeight="1">
      <c r="A21" s="1303"/>
      <c r="B21" s="543" t="s">
        <v>210</v>
      </c>
      <c r="C21" s="1350" t="s">
        <v>87</v>
      </c>
      <c r="D21" s="1351"/>
      <c r="E21" s="1352"/>
      <c r="F21" s="1356" t="s">
        <v>88</v>
      </c>
      <c r="G21" s="1357"/>
      <c r="H21" s="1358" t="s">
        <v>89</v>
      </c>
      <c r="I21" s="1358"/>
      <c r="J21" s="1359" t="s">
        <v>44</v>
      </c>
      <c r="K21" s="1360"/>
      <c r="L21" s="236" t="s">
        <v>95</v>
      </c>
      <c r="M21" s="236" t="s">
        <v>208</v>
      </c>
      <c r="N21" s="200" t="s">
        <v>42</v>
      </c>
      <c r="O21" s="545" t="s">
        <v>46</v>
      </c>
      <c r="P21" s="1007"/>
    </row>
    <row r="22" spans="1:16" s="73" customFormat="1" ht="16.5" customHeight="1" thickBot="1">
      <c r="A22" s="1303"/>
      <c r="B22" s="543" t="s">
        <v>210</v>
      </c>
      <c r="C22" s="1353"/>
      <c r="D22" s="1354"/>
      <c r="E22" s="1355"/>
      <c r="F22" s="1549"/>
      <c r="G22" s="1550"/>
      <c r="H22" s="1551"/>
      <c r="I22" s="1551"/>
      <c r="J22" s="1552"/>
      <c r="K22" s="1553"/>
      <c r="L22" s="652"/>
      <c r="M22" s="652"/>
      <c r="N22" s="653"/>
      <c r="O22" s="654"/>
      <c r="P22" s="1007"/>
    </row>
    <row r="23" spans="1:16" s="73" customFormat="1" ht="16.5" customHeight="1">
      <c r="A23" s="1303"/>
      <c r="B23" s="543" t="s">
        <v>210</v>
      </c>
      <c r="C23" s="1332" t="s">
        <v>62</v>
      </c>
      <c r="D23" s="1333"/>
      <c r="E23" s="1333"/>
      <c r="F23" s="1333"/>
      <c r="G23" s="1333"/>
      <c r="H23" s="1333"/>
      <c r="I23" s="1334"/>
      <c r="J23" s="1335" t="s">
        <v>63</v>
      </c>
      <c r="K23" s="1335"/>
      <c r="L23" s="1336"/>
      <c r="M23" s="655"/>
      <c r="N23" s="1337" t="s">
        <v>104</v>
      </c>
      <c r="O23" s="1338"/>
      <c r="P23" s="1007"/>
    </row>
    <row r="24" spans="1:16" s="73" customFormat="1" ht="16.5" customHeight="1" thickBot="1">
      <c r="A24" s="1303"/>
      <c r="B24" s="543" t="s">
        <v>210</v>
      </c>
      <c r="C24" s="1339" t="s">
        <v>57</v>
      </c>
      <c r="D24" s="1340"/>
      <c r="E24" s="1340"/>
      <c r="F24" s="1544" t="s">
        <v>168</v>
      </c>
      <c r="G24" s="1544"/>
      <c r="H24" s="1544"/>
      <c r="I24" s="523" t="s">
        <v>50</v>
      </c>
      <c r="J24" s="1342" t="s">
        <v>64</v>
      </c>
      <c r="K24" s="1342"/>
      <c r="L24" s="1343"/>
      <c r="M24" s="656"/>
      <c r="N24" s="1545"/>
      <c r="O24" s="1546"/>
      <c r="P24" s="1007"/>
    </row>
    <row r="25" spans="1:16" s="73" customFormat="1" ht="22.5" customHeight="1">
      <c r="A25" s="1303"/>
      <c r="B25" s="543" t="s">
        <v>210</v>
      </c>
      <c r="C25" s="1339"/>
      <c r="D25" s="1340"/>
      <c r="E25" s="1340"/>
      <c r="F25" s="1544"/>
      <c r="G25" s="1544"/>
      <c r="H25" s="1544"/>
      <c r="I25" s="524" t="s">
        <v>102</v>
      </c>
      <c r="J25" s="1346" t="s">
        <v>65</v>
      </c>
      <c r="K25" s="1346"/>
      <c r="L25" s="1347"/>
      <c r="M25" s="1547"/>
      <c r="N25" s="1547"/>
      <c r="O25" s="1548"/>
      <c r="P25" s="1007"/>
    </row>
    <row r="26" spans="1:16" s="73" customFormat="1" ht="16.5" customHeight="1">
      <c r="A26" s="1303"/>
      <c r="B26" s="543" t="s">
        <v>210</v>
      </c>
      <c r="C26" s="1397" t="str">
        <f>'Marks Entry'!$EB$3</f>
        <v>Work Exp.</v>
      </c>
      <c r="D26" s="1398"/>
      <c r="E26" s="1399"/>
      <c r="F26" s="1538"/>
      <c r="G26" s="1538"/>
      <c r="H26" s="1538"/>
      <c r="I26" s="657"/>
      <c r="J26" s="1401" t="s">
        <v>81</v>
      </c>
      <c r="K26" s="1401"/>
      <c r="L26" s="1402"/>
      <c r="M26" s="1539">
        <f>'Marks Entry'!$AA$2</f>
        <v>45041</v>
      </c>
      <c r="N26" s="1539"/>
      <c r="O26" s="1540"/>
      <c r="P26" s="1007"/>
    </row>
    <row r="27" spans="1:16" s="73" customFormat="1" ht="16.5" customHeight="1">
      <c r="A27" s="1303"/>
      <c r="B27" s="543" t="s">
        <v>210</v>
      </c>
      <c r="C27" s="1405" t="str">
        <f>'Marks Entry'!$EK$3</f>
        <v>Art Edu.</v>
      </c>
      <c r="D27" s="1400"/>
      <c r="E27" s="1400"/>
      <c r="F27" s="1541"/>
      <c r="G27" s="1542"/>
      <c r="H27" s="1543"/>
      <c r="I27" s="657"/>
      <c r="J27" s="1409"/>
      <c r="K27" s="1409"/>
      <c r="L27" s="1410"/>
      <c r="M27" s="1410"/>
      <c r="N27" s="1410"/>
      <c r="O27" s="1411"/>
      <c r="P27" s="1007"/>
    </row>
    <row r="28" spans="1:16" s="73" customFormat="1" ht="16.5" customHeight="1">
      <c r="A28" s="1303"/>
      <c r="B28" s="543" t="s">
        <v>210</v>
      </c>
      <c r="C28" s="1366" t="str">
        <f>'Marks Entry'!$ET$3</f>
        <v>HEALTH &amp; PHY. EDU.</v>
      </c>
      <c r="D28" s="1367"/>
      <c r="E28" s="1367"/>
      <c r="F28" s="1530"/>
      <c r="G28" s="1531"/>
      <c r="H28" s="1532"/>
      <c r="I28" s="657"/>
      <c r="J28" s="1371" t="s">
        <v>77</v>
      </c>
      <c r="K28" s="1372"/>
      <c r="L28" s="1373"/>
      <c r="M28" s="1377"/>
      <c r="N28" s="1372"/>
      <c r="O28" s="1378"/>
      <c r="P28" s="1007"/>
    </row>
    <row r="29" spans="1:16" s="73" customFormat="1" ht="16.5" customHeight="1">
      <c r="A29" s="1303"/>
      <c r="B29" s="543" t="s">
        <v>210</v>
      </c>
      <c r="C29" s="1381" t="s">
        <v>66</v>
      </c>
      <c r="D29" s="1382"/>
      <c r="E29" s="1382"/>
      <c r="F29" s="1382"/>
      <c r="G29" s="1382"/>
      <c r="H29" s="1382"/>
      <c r="I29" s="1383"/>
      <c r="J29" s="1374"/>
      <c r="K29" s="1375"/>
      <c r="L29" s="1376"/>
      <c r="M29" s="1379"/>
      <c r="N29" s="1375"/>
      <c r="O29" s="1380"/>
      <c r="P29" s="1007"/>
    </row>
    <row r="30" spans="1:16" s="73" customFormat="1" ht="16.5" customHeight="1" thickBot="1">
      <c r="A30" s="1303"/>
      <c r="B30" s="543" t="s">
        <v>210</v>
      </c>
      <c r="C30" s="60" t="s">
        <v>67</v>
      </c>
      <c r="D30" s="1384" t="s">
        <v>72</v>
      </c>
      <c r="E30" s="1385"/>
      <c r="F30" s="1384" t="s">
        <v>73</v>
      </c>
      <c r="G30" s="1386"/>
      <c r="H30" s="1386"/>
      <c r="I30" s="1387"/>
      <c r="J30" s="1388" t="s">
        <v>78</v>
      </c>
      <c r="K30" s="1389"/>
      <c r="L30" s="1389"/>
      <c r="M30" s="1389"/>
      <c r="N30" s="1389"/>
      <c r="O30" s="1390"/>
      <c r="P30" s="1007"/>
    </row>
    <row r="31" spans="1:16" s="73" customFormat="1" ht="16.5" customHeight="1">
      <c r="A31" s="1303"/>
      <c r="B31" s="543" t="s">
        <v>210</v>
      </c>
      <c r="C31" s="658" t="s">
        <v>68</v>
      </c>
      <c r="D31" s="1533" t="s">
        <v>211</v>
      </c>
      <c r="E31" s="1534"/>
      <c r="F31" s="1535" t="s">
        <v>74</v>
      </c>
      <c r="G31" s="1536"/>
      <c r="H31" s="1536"/>
      <c r="I31" s="1537"/>
      <c r="J31" s="1391"/>
      <c r="K31" s="1392"/>
      <c r="L31" s="1392"/>
      <c r="M31" s="1392"/>
      <c r="N31" s="1392"/>
      <c r="O31" s="1393"/>
      <c r="P31" s="1007"/>
    </row>
    <row r="32" spans="1:16" s="73" customFormat="1" ht="16.5" customHeight="1">
      <c r="A32" s="1303"/>
      <c r="B32" s="543" t="s">
        <v>210</v>
      </c>
      <c r="C32" s="659" t="s">
        <v>69</v>
      </c>
      <c r="D32" s="1520" t="s">
        <v>212</v>
      </c>
      <c r="E32" s="1521"/>
      <c r="F32" s="1522" t="s">
        <v>75</v>
      </c>
      <c r="G32" s="1523"/>
      <c r="H32" s="1523"/>
      <c r="I32" s="1524"/>
      <c r="J32" s="1391"/>
      <c r="K32" s="1392"/>
      <c r="L32" s="1392"/>
      <c r="M32" s="1392"/>
      <c r="N32" s="1392"/>
      <c r="O32" s="1393"/>
      <c r="P32" s="1007"/>
    </row>
    <row r="33" spans="1:16" s="73" customFormat="1" ht="16.5" customHeight="1">
      <c r="A33" s="1303"/>
      <c r="B33" s="543" t="s">
        <v>210</v>
      </c>
      <c r="C33" s="659" t="s">
        <v>71</v>
      </c>
      <c r="D33" s="1520" t="s">
        <v>213</v>
      </c>
      <c r="E33" s="1521"/>
      <c r="F33" s="1522" t="s">
        <v>76</v>
      </c>
      <c r="G33" s="1523"/>
      <c r="H33" s="1523"/>
      <c r="I33" s="1524"/>
      <c r="J33" s="1416" t="s">
        <v>90</v>
      </c>
      <c r="K33" s="1417"/>
      <c r="L33" s="1417"/>
      <c r="M33" s="1417"/>
      <c r="N33" s="1417"/>
      <c r="O33" s="1418"/>
      <c r="P33" s="1007"/>
    </row>
    <row r="34" spans="1:16" s="73" customFormat="1" ht="16.5" customHeight="1">
      <c r="A34" s="1303"/>
      <c r="B34" s="543" t="s">
        <v>210</v>
      </c>
      <c r="C34" s="659" t="s">
        <v>70</v>
      </c>
      <c r="D34" s="1520" t="s">
        <v>214</v>
      </c>
      <c r="E34" s="1521"/>
      <c r="F34" s="1522" t="s">
        <v>103</v>
      </c>
      <c r="G34" s="1523"/>
      <c r="H34" s="1523"/>
      <c r="I34" s="1524"/>
      <c r="J34" s="1416"/>
      <c r="K34" s="1417"/>
      <c r="L34" s="1417"/>
      <c r="M34" s="1417"/>
      <c r="N34" s="1417"/>
      <c r="O34" s="1418"/>
      <c r="P34" s="1007"/>
    </row>
    <row r="35" spans="1:16" s="73" customFormat="1" ht="16.5" customHeight="1" thickBot="1">
      <c r="A35" s="1303"/>
      <c r="B35" s="547" t="s">
        <v>210</v>
      </c>
      <c r="C35" s="660" t="s">
        <v>153</v>
      </c>
      <c r="D35" s="1525" t="s">
        <v>215</v>
      </c>
      <c r="E35" s="1526"/>
      <c r="F35" s="1527" t="s">
        <v>216</v>
      </c>
      <c r="G35" s="1528"/>
      <c r="H35" s="1528"/>
      <c r="I35" s="1529"/>
      <c r="J35" s="1419"/>
      <c r="K35" s="1420"/>
      <c r="L35" s="1420"/>
      <c r="M35" s="1420"/>
      <c r="N35" s="1420"/>
      <c r="O35" s="1421"/>
      <c r="P35" s="1007"/>
    </row>
    <row r="36" spans="1:16" s="73" customFormat="1" ht="9.75" customHeight="1">
      <c r="A36" s="1412"/>
      <c r="B36" s="1412"/>
      <c r="C36" s="1412"/>
      <c r="D36" s="1412"/>
      <c r="E36" s="1412"/>
      <c r="F36" s="1412"/>
      <c r="G36" s="1412"/>
      <c r="H36" s="1412"/>
      <c r="I36" s="1412"/>
      <c r="J36" s="1412"/>
      <c r="K36" s="1412"/>
      <c r="L36" s="1412"/>
      <c r="M36" s="1412"/>
      <c r="N36" s="1412"/>
      <c r="O36" s="1412"/>
      <c r="P36" s="1412"/>
    </row>
  </sheetData>
  <sheetProtection password="E8FA" sheet="1" objects="1" scenarios="1" formatColumns="0" formatRows="0"/>
  <mergeCells count="94">
    <mergeCell ref="B1:O1"/>
    <mergeCell ref="P1:P35"/>
    <mergeCell ref="A2:A35"/>
    <mergeCell ref="B2:B3"/>
    <mergeCell ref="C2:C3"/>
    <mergeCell ref="D2:O2"/>
    <mergeCell ref="D3:O3"/>
    <mergeCell ref="B4:B6"/>
    <mergeCell ref="C4:H6"/>
    <mergeCell ref="I4:K6"/>
    <mergeCell ref="L4:L6"/>
    <mergeCell ref="C7:G7"/>
    <mergeCell ref="I7:O7"/>
    <mergeCell ref="C8:G8"/>
    <mergeCell ref="I8:O8"/>
    <mergeCell ref="C9:G9"/>
    <mergeCell ref="I9:O9"/>
    <mergeCell ref="C10:G10"/>
    <mergeCell ref="I10:O10"/>
    <mergeCell ref="C11:G11"/>
    <mergeCell ref="I11:O11"/>
    <mergeCell ref="C12:G12"/>
    <mergeCell ref="I12:O12"/>
    <mergeCell ref="C13:D13"/>
    <mergeCell ref="I13:J13"/>
    <mergeCell ref="L13:M13"/>
    <mergeCell ref="O13:O14"/>
    <mergeCell ref="C14:D14"/>
    <mergeCell ref="I14:J14"/>
    <mergeCell ref="L14:M14"/>
    <mergeCell ref="C15:D15"/>
    <mergeCell ref="I15:J15"/>
    <mergeCell ref="L15:M15"/>
    <mergeCell ref="C16:D16"/>
    <mergeCell ref="I16:J16"/>
    <mergeCell ref="L16:M16"/>
    <mergeCell ref="C17:D17"/>
    <mergeCell ref="I17:J17"/>
    <mergeCell ref="L17:M17"/>
    <mergeCell ref="C18:D18"/>
    <mergeCell ref="I18:J18"/>
    <mergeCell ref="L18:M18"/>
    <mergeCell ref="C19:D19"/>
    <mergeCell ref="I19:J19"/>
    <mergeCell ref="L19:M19"/>
    <mergeCell ref="C20:D20"/>
    <mergeCell ref="I20:J20"/>
    <mergeCell ref="L20:M20"/>
    <mergeCell ref="C21:E22"/>
    <mergeCell ref="F21:G21"/>
    <mergeCell ref="H21:I21"/>
    <mergeCell ref="J21:K21"/>
    <mergeCell ref="F22:G22"/>
    <mergeCell ref="H22:I22"/>
    <mergeCell ref="J22:K22"/>
    <mergeCell ref="C23:I23"/>
    <mergeCell ref="J23:L23"/>
    <mergeCell ref="N23:O23"/>
    <mergeCell ref="C24:E25"/>
    <mergeCell ref="F24:H25"/>
    <mergeCell ref="J24:L24"/>
    <mergeCell ref="N24:O24"/>
    <mergeCell ref="J25:L25"/>
    <mergeCell ref="M25:O25"/>
    <mergeCell ref="C26:E26"/>
    <mergeCell ref="F26:H26"/>
    <mergeCell ref="J26:L26"/>
    <mergeCell ref="M26:O26"/>
    <mergeCell ref="C27:E27"/>
    <mergeCell ref="F27:H27"/>
    <mergeCell ref="J27:O27"/>
    <mergeCell ref="M28:O29"/>
    <mergeCell ref="C29:I29"/>
    <mergeCell ref="D30:E30"/>
    <mergeCell ref="F30:I30"/>
    <mergeCell ref="J30:O32"/>
    <mergeCell ref="D31:E31"/>
    <mergeCell ref="F31:I31"/>
    <mergeCell ref="A36:P36"/>
    <mergeCell ref="M4:N4"/>
    <mergeCell ref="M5:N6"/>
    <mergeCell ref="O5:O6"/>
    <mergeCell ref="D32:E32"/>
    <mergeCell ref="F32:I32"/>
    <mergeCell ref="D33:E33"/>
    <mergeCell ref="F33:I33"/>
    <mergeCell ref="J33:O35"/>
    <mergeCell ref="D34:E34"/>
    <mergeCell ref="F34:I34"/>
    <mergeCell ref="D35:E35"/>
    <mergeCell ref="F35:I35"/>
    <mergeCell ref="C28:E28"/>
    <mergeCell ref="F28:H28"/>
    <mergeCell ref="J28:L29"/>
  </mergeCells>
  <conditionalFormatting sqref="O15:O22 J27:K27 H29:I29 H23 I16:I20 E26:E29 I14:K15 H26:H28 E13:G13 G23:G24 D15:D23 E14:E23 O7:O13 D1:L3 F26:G35 C7:C24 C26:D35 M21:M24 N7:N24 N1:O3 M1:M4 I7:M12 A1:A35 B1:C2 B4:C4 F14:F24 G14:G20 H7:H20 I23:I28 L14:L22 B7:B35">
    <cfRule type="cellIs" dxfId="18" priority="19" operator="equal">
      <formula>0</formula>
    </cfRule>
  </conditionalFormatting>
  <conditionalFormatting sqref="N15:O20 F18:I20 F23:H23 J27:K27 C26:C28 I23:I28 L14:L20 C23:C24 J14:K15 M23:N23 N13:O13 D2:D3 B2 C7:C21 N14 C29:D35 F29:G35 F13:H13 G14:I14 G15:G17 F14:F17">
    <cfRule type="containsText" dxfId="17" priority="17" stopIfTrue="1" operator="containsText" text="f'k{kk foHkkx jktLFkku">
      <formula>NOT(ISERROR(SEARCH("f'k{kk foHkkx jktLFkku",B2)))</formula>
    </cfRule>
    <cfRule type="containsText" dxfId="16" priority="18" stopIfTrue="1" operator="containsText" text="iw.kkZad">
      <formula>NOT(ISERROR(SEARCH("iw.kkZad",B2)))</formula>
    </cfRule>
  </conditionalFormatting>
  <conditionalFormatting sqref="D29:D35 F30:G32">
    <cfRule type="cellIs" dxfId="15" priority="15" stopIfTrue="1" operator="equal">
      <formula>1800</formula>
    </cfRule>
    <cfRule type="cellIs" dxfId="14" priority="16" stopIfTrue="1" operator="equal">
      <formula>200</formula>
    </cfRule>
  </conditionalFormatting>
  <conditionalFormatting sqref="N15:O20 F18:I20 F23:H23 J27:K27 C26:C28 I23:I28 L14:L20 C23:C24 J14:K15 M23:N23 N13:O13 D2:D3 B2 C7:C21 N14 C29:D35 F29:G35 F13:H13 G14:I14 G15:G17 F14:F17">
    <cfRule type="containsText" dxfId="13" priority="14" stopIfTrue="1" operator="containsText" text="dsoy jktdh; fo|ky;ksa esa iz;ksx gsrq fu%'kqYd">
      <formula>NOT(ISERROR(SEARCH("dsoy jktdh; fo|ky;ksa esa iz;ksx gsrq fu%'kqYd",B2)))</formula>
    </cfRule>
  </conditionalFormatting>
  <conditionalFormatting sqref="F26:H28">
    <cfRule type="cellIs" dxfId="12" priority="13" operator="equal">
      <formula>"0/100"</formula>
    </cfRule>
  </conditionalFormatting>
  <conditionalFormatting sqref="I26:I28">
    <cfRule type="cellIs" dxfId="11" priority="12" operator="equal">
      <formula>"E"</formula>
    </cfRule>
  </conditionalFormatting>
  <conditionalFormatting sqref="N22">
    <cfRule type="cellIs" dxfId="10" priority="10" operator="equal">
      <formula>"Promoted"</formula>
    </cfRule>
    <cfRule type="cellIs" dxfId="9" priority="11" operator="equal">
      <formula>"Passed"</formula>
    </cfRule>
  </conditionalFormatting>
  <conditionalFormatting sqref="B2:B3">
    <cfRule type="cellIs" dxfId="8" priority="9" operator="equal">
      <formula>0</formula>
    </cfRule>
  </conditionalFormatting>
  <conditionalFormatting sqref="J21:J22">
    <cfRule type="cellIs" dxfId="7" priority="8" operator="equal">
      <formula>0</formula>
    </cfRule>
  </conditionalFormatting>
  <conditionalFormatting sqref="F31:G35 C31:D35">
    <cfRule type="cellIs" dxfId="6" priority="7" operator="equal">
      <formula>0</formula>
    </cfRule>
  </conditionalFormatting>
  <conditionalFormatting sqref="C31:D35 F31:G35">
    <cfRule type="containsText" dxfId="5" priority="5" stopIfTrue="1" operator="containsText" text="f'k{kk foHkkx jktLFkku">
      <formula>NOT(ISERROR(SEARCH("f'k{kk foHkkx jktLFkku",C31)))</formula>
    </cfRule>
    <cfRule type="containsText" dxfId="4" priority="6" stopIfTrue="1" operator="containsText" text="iw.kkZad">
      <formula>NOT(ISERROR(SEARCH("iw.kkZad",C31)))</formula>
    </cfRule>
  </conditionalFormatting>
  <conditionalFormatting sqref="D31:D35 F31:G32">
    <cfRule type="cellIs" dxfId="3" priority="3" stopIfTrue="1" operator="equal">
      <formula>1800</formula>
    </cfRule>
    <cfRule type="cellIs" dxfId="2" priority="4" stopIfTrue="1" operator="equal">
      <formula>200</formula>
    </cfRule>
  </conditionalFormatting>
  <conditionalFormatting sqref="C31:D35 F31:G35">
    <cfRule type="containsText" dxfId="1" priority="2" stopIfTrue="1" operator="containsText" text="dsoy jktdh; fo|ky;ksa esa iz;ksx gsrq fu%'kqYd">
      <formula>NOT(ISERROR(SEARCH("dsoy jktdh; fo|ky;ksa esa iz;ksx gsrq fu%'kqYd",C31)))</formula>
    </cfRule>
  </conditionalFormatting>
  <conditionalFormatting sqref="P1:P36 M7:O36 A1:L36 M1:M5 O1:O4 N1:N3">
    <cfRule type="cellIs" dxfId="0" priority="1" operator="equal">
      <formula>0</formula>
    </cfRule>
  </conditionalFormatting>
  <pageMargins left="0.24" right="0.26" top="0.2" bottom="0.23" header="0.19" footer="0.2"/>
  <pageSetup paperSize="9" scale="9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Help</vt:lpstr>
      <vt:lpstr>Master</vt:lpstr>
      <vt:lpstr>Marks Entry</vt:lpstr>
      <vt:lpstr>Result Sheet</vt:lpstr>
      <vt:lpstr>Statics</vt:lpstr>
      <vt:lpstr>Report Card 1X1</vt:lpstr>
      <vt:lpstr>Report Card 1X2</vt:lpstr>
      <vt:lpstr>Sessioal Marks For Class-8th</vt:lpstr>
      <vt:lpstr>Blank Report Card</vt:lpstr>
      <vt:lpstr>'Result Sheet'!Print_Area</vt:lpstr>
      <vt:lpstr>'Sessioal Marks For Class-8th'!Print_Area</vt:lpstr>
      <vt:lpstr>'Result Sheet'!Print_Titles</vt:lpstr>
      <vt:lpstr>'Sessioal Marks For Class-8th'!Print_Titles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User</cp:lastModifiedBy>
  <cp:lastPrinted>2023-02-15T15:10:24Z</cp:lastPrinted>
  <dcterms:created xsi:type="dcterms:W3CDTF">2020-04-10T15:51:31Z</dcterms:created>
  <dcterms:modified xsi:type="dcterms:W3CDTF">2023-04-01T07:27:34Z</dcterms:modified>
</cp:coreProperties>
</file>